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4.04.b.DEVELOP\"/>
    </mc:Choice>
  </mc:AlternateContent>
  <xr:revisionPtr revIDLastSave="0" documentId="13_ncr:1_{6280FF6A-1BA1-409F-91B0-3412DC66E36F}" xr6:coauthVersionLast="47" xr6:coauthVersionMax="47" xr10:uidLastSave="{00000000-0000-0000-0000-000000000000}"/>
  <bookViews>
    <workbookView xWindow="-120" yWindow="-120" windowWidth="29040" windowHeight="18240" tabRatio="827" activeTab="4" xr2:uid="{00000000-000D-0000-FFFF-FFFF00000000}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Glob!$B$47</definedName>
    <definedName name="ad5m1">Glob!$B$44</definedName>
    <definedName name="ad5m2">Glob!$B$45</definedName>
    <definedName name="ad5m3">Glob!$B$46</definedName>
    <definedName name="_xlnm.Print_Area" localSheetId="13">FTP!$A$1:$BJ$250</definedName>
    <definedName name="_xlnm.Print_Area" localSheetId="2">Paramètres!$A$1:$S$74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Glob!$B$42</definedName>
    <definedName name="bijdrage255">Glob!$B$39</definedName>
    <definedName name="bijdrage256">Glob!$B$40</definedName>
    <definedName name="bp">Glob!$B$29</definedName>
    <definedName name="bvmll1">Glob!$B$32</definedName>
    <definedName name="bvmll2">Glob!$B$33</definedName>
    <definedName name="bvmll3">Glob!$B$34</definedName>
    <definedName name="bvmoh">Glob!$B$35</definedName>
    <definedName name="bvv_1521">Glob!$B$36</definedName>
    <definedName name="controlnbr_calculated">Glob!$B$9</definedName>
    <definedName name="controlnbr_user">Glob!$B$8</definedName>
    <definedName name="dgvo">Glob!$B$37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Glob!$B$41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Glob!$B$51</definedName>
    <definedName name="lijst_bijdrage255">Paramètres!$P$4:OFFSET(Paramètres!$P$4,COUNTA(Paramètres!$P$4:$P$65536)-1,0)</definedName>
    <definedName name="lijst_bijdrage256">Paramètres!$Q$4:OFFSET(Paramètres!$Q$4,COUNTA(Paramètres!$Q$4:$Q$65536)-1,0)</definedName>
    <definedName name="lijst_bvbijz">Paramètres!$R$4:OFFSET(Paramètres!$R$4,COUNTA(Paramètres!$R$4:$R$65536)-1,0)</definedName>
    <definedName name="lijst_bvfso">Paramètres!$S$4:OFFSET(Paramètres!$S$4,COUNTA(Paramètres!$S$4:$S$65536)-1,0)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Glob!$B$38</definedName>
    <definedName name="rekenbladactueel">Trim!$D$7</definedName>
    <definedName name="upk">Glob!$B$20</definedName>
    <definedName name="upm_1">Glob!$B$48</definedName>
    <definedName name="upm_2">Glob!$B$49</definedName>
    <definedName name="upm_3">Glob!$B$50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Glob!$B$31</definedName>
    <definedName name="werkbonusmaxfactor20230701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Glob!$B$43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00" i="13" l="1"/>
  <c r="I300" i="13"/>
  <c r="H300" i="13"/>
  <c r="D300" i="13"/>
  <c r="C300" i="13"/>
  <c r="B300" i="13"/>
  <c r="A300" i="13"/>
  <c r="J299" i="13"/>
  <c r="I299" i="13"/>
  <c r="H299" i="13"/>
  <c r="D299" i="13"/>
  <c r="C299" i="13"/>
  <c r="B299" i="13"/>
  <c r="A299" i="13"/>
  <c r="J298" i="13"/>
  <c r="I298" i="13"/>
  <c r="H298" i="13"/>
  <c r="D298" i="13"/>
  <c r="C298" i="13"/>
  <c r="B298" i="13"/>
  <c r="A298" i="13"/>
  <c r="J297" i="13"/>
  <c r="I297" i="13"/>
  <c r="H297" i="13"/>
  <c r="D297" i="13"/>
  <c r="C297" i="13"/>
  <c r="B297" i="13"/>
  <c r="A297" i="13"/>
  <c r="J296" i="13"/>
  <c r="I296" i="13"/>
  <c r="H296" i="13"/>
  <c r="D296" i="13"/>
  <c r="C296" i="13"/>
  <c r="B296" i="13"/>
  <c r="A296" i="13"/>
  <c r="J295" i="13"/>
  <c r="I295" i="13"/>
  <c r="H295" i="13"/>
  <c r="D295" i="13"/>
  <c r="C295" i="13"/>
  <c r="B295" i="13"/>
  <c r="A295" i="13"/>
  <c r="J294" i="13"/>
  <c r="I294" i="13"/>
  <c r="H294" i="13"/>
  <c r="D294" i="13"/>
  <c r="C294" i="13"/>
  <c r="B294" i="13"/>
  <c r="A294" i="13"/>
  <c r="J293" i="13"/>
  <c r="I293" i="13"/>
  <c r="H293" i="13"/>
  <c r="D293" i="13"/>
  <c r="C293" i="13"/>
  <c r="B293" i="13"/>
  <c r="A293" i="13"/>
  <c r="J292" i="13"/>
  <c r="I292" i="13"/>
  <c r="H292" i="13"/>
  <c r="D292" i="13"/>
  <c r="C292" i="13"/>
  <c r="B292" i="13"/>
  <c r="A292" i="13"/>
  <c r="J291" i="13"/>
  <c r="I291" i="13"/>
  <c r="H291" i="13"/>
  <c r="D291" i="13"/>
  <c r="C291" i="13"/>
  <c r="B291" i="13"/>
  <c r="A291" i="13"/>
  <c r="J290" i="13"/>
  <c r="I290" i="13"/>
  <c r="H290" i="13"/>
  <c r="D290" i="13"/>
  <c r="C290" i="13"/>
  <c r="B290" i="13"/>
  <c r="A290" i="13"/>
  <c r="J289" i="13"/>
  <c r="I289" i="13"/>
  <c r="H289" i="13"/>
  <c r="D289" i="13"/>
  <c r="C289" i="13"/>
  <c r="B289" i="13"/>
  <c r="A289" i="13"/>
  <c r="J288" i="13"/>
  <c r="I288" i="13"/>
  <c r="H288" i="13"/>
  <c r="D288" i="13"/>
  <c r="C288" i="13"/>
  <c r="B288" i="13"/>
  <c r="A288" i="13"/>
  <c r="J287" i="13"/>
  <c r="I287" i="13"/>
  <c r="H287" i="13"/>
  <c r="D287" i="13"/>
  <c r="C287" i="13"/>
  <c r="B287" i="13"/>
  <c r="A287" i="13"/>
  <c r="J286" i="13"/>
  <c r="I286" i="13"/>
  <c r="H286" i="13"/>
  <c r="D286" i="13"/>
  <c r="C286" i="13"/>
  <c r="B286" i="13"/>
  <c r="A286" i="13"/>
  <c r="J285" i="13"/>
  <c r="I285" i="13"/>
  <c r="H285" i="13"/>
  <c r="D285" i="13"/>
  <c r="C285" i="13"/>
  <c r="B285" i="13"/>
  <c r="A285" i="13"/>
  <c r="J284" i="13"/>
  <c r="I284" i="13"/>
  <c r="H284" i="13"/>
  <c r="D284" i="13"/>
  <c r="C284" i="13"/>
  <c r="B284" i="13"/>
  <c r="A284" i="13"/>
  <c r="J283" i="13"/>
  <c r="I283" i="13"/>
  <c r="H283" i="13"/>
  <c r="D283" i="13"/>
  <c r="C283" i="13"/>
  <c r="B283" i="13"/>
  <c r="A283" i="13"/>
  <c r="J282" i="13"/>
  <c r="I282" i="13"/>
  <c r="H282" i="13"/>
  <c r="D282" i="13"/>
  <c r="C282" i="13"/>
  <c r="B282" i="13"/>
  <c r="A282" i="13"/>
  <c r="J281" i="13"/>
  <c r="I281" i="13"/>
  <c r="H281" i="13"/>
  <c r="D281" i="13"/>
  <c r="C281" i="13"/>
  <c r="B281" i="13"/>
  <c r="A281" i="13"/>
  <c r="J280" i="13"/>
  <c r="I280" i="13"/>
  <c r="H280" i="13"/>
  <c r="D280" i="13"/>
  <c r="C280" i="13"/>
  <c r="B280" i="13"/>
  <c r="A280" i="13"/>
  <c r="J279" i="13"/>
  <c r="I279" i="13"/>
  <c r="H279" i="13"/>
  <c r="D279" i="13"/>
  <c r="C279" i="13"/>
  <c r="B279" i="13"/>
  <c r="A279" i="13"/>
  <c r="J278" i="13"/>
  <c r="I278" i="13"/>
  <c r="H278" i="13"/>
  <c r="D278" i="13"/>
  <c r="C278" i="13"/>
  <c r="B278" i="13"/>
  <c r="A278" i="13"/>
  <c r="J277" i="13"/>
  <c r="I277" i="13"/>
  <c r="H277" i="13"/>
  <c r="D277" i="13"/>
  <c r="C277" i="13"/>
  <c r="B277" i="13"/>
  <c r="A277" i="13"/>
  <c r="J276" i="13"/>
  <c r="I276" i="13"/>
  <c r="H276" i="13"/>
  <c r="D276" i="13"/>
  <c r="C276" i="13"/>
  <c r="B276" i="13"/>
  <c r="A276" i="13"/>
  <c r="J275" i="13"/>
  <c r="I275" i="13"/>
  <c r="H275" i="13"/>
  <c r="D275" i="13"/>
  <c r="C275" i="13"/>
  <c r="B275" i="13"/>
  <c r="A275" i="13"/>
  <c r="J274" i="13"/>
  <c r="I274" i="13"/>
  <c r="H274" i="13"/>
  <c r="D274" i="13"/>
  <c r="C274" i="13"/>
  <c r="B274" i="13"/>
  <c r="A274" i="13"/>
  <c r="J273" i="13"/>
  <c r="I273" i="13"/>
  <c r="H273" i="13"/>
  <c r="D273" i="13"/>
  <c r="C273" i="13"/>
  <c r="B273" i="13"/>
  <c r="A273" i="13"/>
  <c r="J272" i="13"/>
  <c r="I272" i="13"/>
  <c r="H272" i="13"/>
  <c r="D272" i="13"/>
  <c r="C272" i="13"/>
  <c r="B272" i="13"/>
  <c r="A272" i="13"/>
  <c r="J271" i="13"/>
  <c r="I271" i="13"/>
  <c r="H271" i="13"/>
  <c r="D271" i="13"/>
  <c r="C271" i="13"/>
  <c r="B271" i="13"/>
  <c r="A271" i="13"/>
  <c r="J270" i="13"/>
  <c r="I270" i="13"/>
  <c r="H270" i="13"/>
  <c r="D270" i="13"/>
  <c r="C270" i="13"/>
  <c r="B270" i="13"/>
  <c r="A270" i="13"/>
  <c r="J269" i="13"/>
  <c r="I269" i="13"/>
  <c r="H269" i="13"/>
  <c r="D269" i="13"/>
  <c r="C269" i="13"/>
  <c r="B269" i="13"/>
  <c r="A269" i="13"/>
  <c r="J268" i="13"/>
  <c r="I268" i="13"/>
  <c r="H268" i="13"/>
  <c r="D268" i="13"/>
  <c r="C268" i="13"/>
  <c r="B268" i="13"/>
  <c r="A268" i="13"/>
  <c r="J267" i="13"/>
  <c r="I267" i="13"/>
  <c r="H267" i="13"/>
  <c r="D267" i="13"/>
  <c r="C267" i="13"/>
  <c r="B267" i="13"/>
  <c r="A267" i="13"/>
  <c r="J266" i="13"/>
  <c r="I266" i="13"/>
  <c r="H266" i="13"/>
  <c r="D266" i="13"/>
  <c r="C266" i="13"/>
  <c r="B266" i="13"/>
  <c r="A266" i="13"/>
  <c r="J265" i="13"/>
  <c r="I265" i="13"/>
  <c r="H265" i="13"/>
  <c r="D265" i="13"/>
  <c r="C265" i="13"/>
  <c r="B265" i="13"/>
  <c r="A265" i="13"/>
  <c r="J264" i="13"/>
  <c r="I264" i="13"/>
  <c r="H264" i="13"/>
  <c r="D264" i="13"/>
  <c r="C264" i="13"/>
  <c r="B264" i="13"/>
  <c r="A264" i="13"/>
  <c r="J263" i="13"/>
  <c r="I263" i="13"/>
  <c r="H263" i="13"/>
  <c r="D263" i="13"/>
  <c r="C263" i="13"/>
  <c r="B263" i="13"/>
  <c r="A263" i="13"/>
  <c r="J262" i="13"/>
  <c r="I262" i="13"/>
  <c r="H262" i="13"/>
  <c r="D262" i="13"/>
  <c r="C262" i="13"/>
  <c r="B262" i="13"/>
  <c r="A262" i="13"/>
  <c r="J261" i="13"/>
  <c r="I261" i="13"/>
  <c r="H261" i="13"/>
  <c r="D261" i="13"/>
  <c r="C261" i="13"/>
  <c r="B261" i="13"/>
  <c r="A261" i="13"/>
  <c r="J260" i="13"/>
  <c r="I260" i="13"/>
  <c r="H260" i="13"/>
  <c r="D260" i="13"/>
  <c r="C260" i="13"/>
  <c r="B260" i="13"/>
  <c r="A260" i="13"/>
  <c r="J259" i="13"/>
  <c r="I259" i="13"/>
  <c r="H259" i="13"/>
  <c r="D259" i="13"/>
  <c r="C259" i="13"/>
  <c r="B259" i="13"/>
  <c r="A259" i="13"/>
  <c r="J258" i="13"/>
  <c r="I258" i="13"/>
  <c r="H258" i="13"/>
  <c r="D258" i="13"/>
  <c r="C258" i="13"/>
  <c r="B258" i="13"/>
  <c r="A258" i="13"/>
  <c r="J257" i="13"/>
  <c r="I257" i="13"/>
  <c r="H257" i="13"/>
  <c r="D257" i="13"/>
  <c r="C257" i="13"/>
  <c r="B257" i="13"/>
  <c r="A257" i="13"/>
  <c r="J256" i="13"/>
  <c r="I256" i="13"/>
  <c r="H256" i="13"/>
  <c r="D256" i="13"/>
  <c r="C256" i="13"/>
  <c r="B256" i="13"/>
  <c r="A256" i="13"/>
  <c r="J255" i="13"/>
  <c r="I255" i="13"/>
  <c r="H255" i="13"/>
  <c r="D255" i="13"/>
  <c r="C255" i="13"/>
  <c r="B255" i="13"/>
  <c r="A255" i="13"/>
  <c r="J254" i="13"/>
  <c r="I254" i="13"/>
  <c r="H254" i="13"/>
  <c r="D254" i="13"/>
  <c r="C254" i="13"/>
  <c r="B254" i="13"/>
  <c r="A254" i="13"/>
  <c r="J253" i="13"/>
  <c r="I253" i="13"/>
  <c r="H253" i="13"/>
  <c r="D253" i="13"/>
  <c r="C253" i="13"/>
  <c r="B253" i="13"/>
  <c r="A253" i="13"/>
  <c r="J252" i="13"/>
  <c r="I252" i="13"/>
  <c r="H252" i="13"/>
  <c r="D252" i="13"/>
  <c r="C252" i="13"/>
  <c r="B252" i="13"/>
  <c r="A252" i="13"/>
  <c r="J251" i="13"/>
  <c r="I251" i="13"/>
  <c r="H251" i="13"/>
  <c r="D251" i="13"/>
  <c r="C251" i="13"/>
  <c r="B251" i="13"/>
  <c r="A251" i="13"/>
  <c r="J250" i="13"/>
  <c r="I250" i="13"/>
  <c r="H250" i="13"/>
  <c r="D250" i="13"/>
  <c r="C250" i="13"/>
  <c r="B250" i="13"/>
  <c r="A250" i="13"/>
  <c r="J249" i="13"/>
  <c r="I249" i="13"/>
  <c r="H249" i="13"/>
  <c r="D249" i="13"/>
  <c r="C249" i="13"/>
  <c r="B249" i="13"/>
  <c r="A249" i="13"/>
  <c r="J248" i="13"/>
  <c r="I248" i="13"/>
  <c r="H248" i="13"/>
  <c r="D248" i="13"/>
  <c r="C248" i="13"/>
  <c r="B248" i="13"/>
  <c r="A248" i="13"/>
  <c r="J247" i="13"/>
  <c r="I247" i="13"/>
  <c r="H247" i="13"/>
  <c r="D247" i="13"/>
  <c r="C247" i="13"/>
  <c r="B247" i="13"/>
  <c r="A247" i="13"/>
  <c r="J246" i="13"/>
  <c r="I246" i="13"/>
  <c r="H246" i="13"/>
  <c r="D246" i="13"/>
  <c r="C246" i="13"/>
  <c r="B246" i="13"/>
  <c r="A246" i="13"/>
  <c r="J245" i="13"/>
  <c r="I245" i="13"/>
  <c r="H245" i="13"/>
  <c r="D245" i="13"/>
  <c r="C245" i="13"/>
  <c r="B245" i="13"/>
  <c r="A245" i="13"/>
  <c r="J244" i="13"/>
  <c r="I244" i="13"/>
  <c r="H244" i="13"/>
  <c r="D244" i="13"/>
  <c r="C244" i="13"/>
  <c r="B244" i="13"/>
  <c r="A244" i="13"/>
  <c r="J243" i="13"/>
  <c r="I243" i="13"/>
  <c r="H243" i="13"/>
  <c r="D243" i="13"/>
  <c r="C243" i="13"/>
  <c r="B243" i="13"/>
  <c r="A243" i="13"/>
  <c r="J242" i="13"/>
  <c r="I242" i="13"/>
  <c r="H242" i="13"/>
  <c r="D242" i="13"/>
  <c r="C242" i="13"/>
  <c r="B242" i="13"/>
  <c r="A242" i="13"/>
  <c r="J241" i="13"/>
  <c r="I241" i="13"/>
  <c r="H241" i="13"/>
  <c r="D241" i="13"/>
  <c r="C241" i="13"/>
  <c r="B241" i="13"/>
  <c r="A241" i="13"/>
  <c r="J240" i="13"/>
  <c r="I240" i="13"/>
  <c r="H240" i="13"/>
  <c r="D240" i="13"/>
  <c r="C240" i="13"/>
  <c r="B240" i="13"/>
  <c r="A240" i="13"/>
  <c r="J239" i="13"/>
  <c r="I239" i="13"/>
  <c r="H239" i="13"/>
  <c r="D239" i="13"/>
  <c r="C239" i="13"/>
  <c r="B239" i="13"/>
  <c r="A239" i="13"/>
  <c r="J238" i="13"/>
  <c r="I238" i="13"/>
  <c r="H238" i="13"/>
  <c r="D238" i="13"/>
  <c r="C238" i="13"/>
  <c r="B238" i="13"/>
  <c r="A238" i="13"/>
  <c r="J237" i="13"/>
  <c r="I237" i="13"/>
  <c r="H237" i="13"/>
  <c r="D237" i="13"/>
  <c r="C237" i="13"/>
  <c r="B237" i="13"/>
  <c r="A237" i="13"/>
  <c r="J236" i="13"/>
  <c r="I236" i="13"/>
  <c r="H236" i="13"/>
  <c r="D236" i="13"/>
  <c r="C236" i="13"/>
  <c r="B236" i="13"/>
  <c r="A236" i="13"/>
  <c r="J235" i="13"/>
  <c r="I235" i="13"/>
  <c r="H235" i="13"/>
  <c r="D235" i="13"/>
  <c r="C235" i="13"/>
  <c r="B235" i="13"/>
  <c r="A235" i="13"/>
  <c r="J234" i="13"/>
  <c r="I234" i="13"/>
  <c r="H234" i="13"/>
  <c r="D234" i="13"/>
  <c r="C234" i="13"/>
  <c r="B234" i="13"/>
  <c r="A234" i="13"/>
  <c r="J233" i="13"/>
  <c r="I233" i="13"/>
  <c r="H233" i="13"/>
  <c r="D233" i="13"/>
  <c r="C233" i="13"/>
  <c r="B233" i="13"/>
  <c r="A233" i="13"/>
  <c r="J232" i="13"/>
  <c r="I232" i="13"/>
  <c r="H232" i="13"/>
  <c r="D232" i="13"/>
  <c r="C232" i="13"/>
  <c r="B232" i="13"/>
  <c r="A232" i="13"/>
  <c r="J231" i="13"/>
  <c r="I231" i="13"/>
  <c r="H231" i="13"/>
  <c r="D231" i="13"/>
  <c r="C231" i="13"/>
  <c r="B231" i="13"/>
  <c r="A231" i="13"/>
  <c r="J230" i="13"/>
  <c r="I230" i="13"/>
  <c r="H230" i="13"/>
  <c r="D230" i="13"/>
  <c r="C230" i="13"/>
  <c r="B230" i="13"/>
  <c r="A230" i="13"/>
  <c r="J229" i="13"/>
  <c r="I229" i="13"/>
  <c r="H229" i="13"/>
  <c r="D229" i="13"/>
  <c r="C229" i="13"/>
  <c r="B229" i="13"/>
  <c r="A229" i="13"/>
  <c r="J228" i="13"/>
  <c r="I228" i="13"/>
  <c r="H228" i="13"/>
  <c r="D228" i="13"/>
  <c r="C228" i="13"/>
  <c r="B228" i="13"/>
  <c r="A228" i="13"/>
  <c r="J227" i="13"/>
  <c r="I227" i="13"/>
  <c r="H227" i="13"/>
  <c r="D227" i="13"/>
  <c r="C227" i="13"/>
  <c r="B227" i="13"/>
  <c r="A227" i="13"/>
  <c r="J226" i="13"/>
  <c r="I226" i="13"/>
  <c r="H226" i="13"/>
  <c r="D226" i="13"/>
  <c r="C226" i="13"/>
  <c r="B226" i="13"/>
  <c r="A226" i="13"/>
  <c r="J225" i="13"/>
  <c r="I225" i="13"/>
  <c r="H225" i="13"/>
  <c r="D225" i="13"/>
  <c r="C225" i="13"/>
  <c r="B225" i="13"/>
  <c r="A225" i="13"/>
  <c r="J224" i="13"/>
  <c r="I224" i="13"/>
  <c r="H224" i="13"/>
  <c r="D224" i="13"/>
  <c r="C224" i="13"/>
  <c r="B224" i="13"/>
  <c r="A224" i="13"/>
  <c r="J223" i="13"/>
  <c r="I223" i="13"/>
  <c r="H223" i="13"/>
  <c r="D223" i="13"/>
  <c r="C223" i="13"/>
  <c r="B223" i="13"/>
  <c r="A223" i="13"/>
  <c r="J222" i="13"/>
  <c r="I222" i="13"/>
  <c r="H222" i="13"/>
  <c r="D222" i="13"/>
  <c r="C222" i="13"/>
  <c r="B222" i="13"/>
  <c r="A222" i="13"/>
  <c r="J221" i="13"/>
  <c r="I221" i="13"/>
  <c r="H221" i="13"/>
  <c r="D221" i="13"/>
  <c r="C221" i="13"/>
  <c r="B221" i="13"/>
  <c r="A221" i="13"/>
  <c r="J220" i="13"/>
  <c r="I220" i="13"/>
  <c r="H220" i="13"/>
  <c r="D220" i="13"/>
  <c r="C220" i="13"/>
  <c r="B220" i="13"/>
  <c r="A220" i="13"/>
  <c r="J219" i="13"/>
  <c r="I219" i="13"/>
  <c r="H219" i="13"/>
  <c r="D219" i="13"/>
  <c r="C219" i="13"/>
  <c r="B219" i="13"/>
  <c r="A219" i="13"/>
  <c r="J218" i="13"/>
  <c r="I218" i="13"/>
  <c r="H218" i="13"/>
  <c r="D218" i="13"/>
  <c r="C218" i="13"/>
  <c r="B218" i="13"/>
  <c r="A218" i="13"/>
  <c r="J217" i="13"/>
  <c r="I217" i="13"/>
  <c r="H217" i="13"/>
  <c r="D217" i="13"/>
  <c r="C217" i="13"/>
  <c r="B217" i="13"/>
  <c r="A217" i="13"/>
  <c r="J216" i="13"/>
  <c r="I216" i="13"/>
  <c r="H216" i="13"/>
  <c r="D216" i="13"/>
  <c r="C216" i="13"/>
  <c r="B216" i="13"/>
  <c r="A216" i="13"/>
  <c r="J215" i="13"/>
  <c r="I215" i="13"/>
  <c r="H215" i="13"/>
  <c r="D215" i="13"/>
  <c r="C215" i="13"/>
  <c r="B215" i="13"/>
  <c r="A215" i="13"/>
  <c r="J214" i="13"/>
  <c r="I214" i="13"/>
  <c r="H214" i="13"/>
  <c r="D214" i="13"/>
  <c r="C214" i="13"/>
  <c r="B214" i="13"/>
  <c r="A214" i="13"/>
  <c r="J213" i="13"/>
  <c r="I213" i="13"/>
  <c r="H213" i="13"/>
  <c r="D213" i="13"/>
  <c r="C213" i="13"/>
  <c r="B213" i="13"/>
  <c r="A213" i="13"/>
  <c r="J212" i="13"/>
  <c r="I212" i="13"/>
  <c r="H212" i="13"/>
  <c r="D212" i="13"/>
  <c r="C212" i="13"/>
  <c r="B212" i="13"/>
  <c r="A212" i="13"/>
  <c r="J211" i="13"/>
  <c r="I211" i="13"/>
  <c r="H211" i="13"/>
  <c r="D211" i="13"/>
  <c r="C211" i="13"/>
  <c r="B211" i="13"/>
  <c r="A211" i="13"/>
  <c r="J210" i="13"/>
  <c r="I210" i="13"/>
  <c r="H210" i="13"/>
  <c r="D210" i="13"/>
  <c r="C210" i="13"/>
  <c r="B210" i="13"/>
  <c r="A210" i="13"/>
  <c r="J209" i="13"/>
  <c r="I209" i="13"/>
  <c r="H209" i="13"/>
  <c r="D209" i="13"/>
  <c r="C209" i="13"/>
  <c r="B209" i="13"/>
  <c r="A209" i="13"/>
  <c r="J208" i="13"/>
  <c r="I208" i="13"/>
  <c r="H208" i="13"/>
  <c r="D208" i="13"/>
  <c r="C208" i="13"/>
  <c r="B208" i="13"/>
  <c r="A208" i="13"/>
  <c r="J207" i="13"/>
  <c r="I207" i="13"/>
  <c r="H207" i="13"/>
  <c r="D207" i="13"/>
  <c r="C207" i="13"/>
  <c r="B207" i="13"/>
  <c r="A207" i="13"/>
  <c r="J206" i="13"/>
  <c r="I206" i="13"/>
  <c r="H206" i="13"/>
  <c r="D206" i="13"/>
  <c r="C206" i="13"/>
  <c r="B206" i="13"/>
  <c r="A206" i="13"/>
  <c r="J205" i="13"/>
  <c r="I205" i="13"/>
  <c r="H205" i="13"/>
  <c r="D205" i="13"/>
  <c r="C205" i="13"/>
  <c r="B205" i="13"/>
  <c r="A205" i="13"/>
  <c r="J204" i="13"/>
  <c r="I204" i="13"/>
  <c r="H204" i="13"/>
  <c r="D204" i="13"/>
  <c r="C204" i="13"/>
  <c r="B204" i="13"/>
  <c r="A204" i="13"/>
  <c r="J203" i="13"/>
  <c r="I203" i="13"/>
  <c r="H203" i="13"/>
  <c r="D203" i="13"/>
  <c r="C203" i="13"/>
  <c r="B203" i="13"/>
  <c r="A203" i="13"/>
  <c r="J202" i="13"/>
  <c r="I202" i="13"/>
  <c r="H202" i="13"/>
  <c r="D202" i="13"/>
  <c r="C202" i="13"/>
  <c r="B202" i="13"/>
  <c r="A202" i="13"/>
  <c r="J201" i="13"/>
  <c r="I201" i="13"/>
  <c r="H201" i="13"/>
  <c r="D201" i="13"/>
  <c r="C201" i="13"/>
  <c r="B201" i="13"/>
  <c r="A201" i="13"/>
  <c r="J200" i="13"/>
  <c r="I200" i="13"/>
  <c r="H200" i="13"/>
  <c r="D200" i="13"/>
  <c r="C200" i="13"/>
  <c r="B200" i="13"/>
  <c r="A200" i="13"/>
  <c r="J199" i="13"/>
  <c r="I199" i="13"/>
  <c r="H199" i="13"/>
  <c r="D199" i="13"/>
  <c r="C199" i="13"/>
  <c r="B199" i="13"/>
  <c r="A199" i="13"/>
  <c r="J198" i="13"/>
  <c r="I198" i="13"/>
  <c r="H198" i="13"/>
  <c r="D198" i="13"/>
  <c r="C198" i="13"/>
  <c r="B198" i="13"/>
  <c r="A198" i="13"/>
  <c r="J197" i="13"/>
  <c r="I197" i="13"/>
  <c r="H197" i="13"/>
  <c r="D197" i="13"/>
  <c r="C197" i="13"/>
  <c r="B197" i="13"/>
  <c r="A197" i="13"/>
  <c r="J196" i="13"/>
  <c r="I196" i="13"/>
  <c r="H196" i="13"/>
  <c r="D196" i="13"/>
  <c r="C196" i="13"/>
  <c r="B196" i="13"/>
  <c r="A196" i="13"/>
  <c r="J195" i="13"/>
  <c r="I195" i="13"/>
  <c r="H195" i="13"/>
  <c r="D195" i="13"/>
  <c r="C195" i="13"/>
  <c r="B195" i="13"/>
  <c r="A195" i="13"/>
  <c r="J194" i="13"/>
  <c r="I194" i="13"/>
  <c r="H194" i="13"/>
  <c r="D194" i="13"/>
  <c r="C194" i="13"/>
  <c r="B194" i="13"/>
  <c r="A194" i="13"/>
  <c r="J193" i="13"/>
  <c r="I193" i="13"/>
  <c r="H193" i="13"/>
  <c r="D193" i="13"/>
  <c r="C193" i="13"/>
  <c r="B193" i="13"/>
  <c r="A193" i="13"/>
  <c r="J192" i="13"/>
  <c r="I192" i="13"/>
  <c r="H192" i="13"/>
  <c r="D192" i="13"/>
  <c r="C192" i="13"/>
  <c r="B192" i="13"/>
  <c r="A192" i="13"/>
  <c r="J191" i="13"/>
  <c r="I191" i="13"/>
  <c r="H191" i="13"/>
  <c r="D191" i="13"/>
  <c r="C191" i="13"/>
  <c r="B191" i="13"/>
  <c r="A191" i="13"/>
  <c r="J190" i="13"/>
  <c r="I190" i="13"/>
  <c r="H190" i="13"/>
  <c r="D190" i="13"/>
  <c r="C190" i="13"/>
  <c r="B190" i="13"/>
  <c r="A190" i="13"/>
  <c r="J189" i="13"/>
  <c r="I189" i="13"/>
  <c r="H189" i="13"/>
  <c r="D189" i="13"/>
  <c r="C189" i="13"/>
  <c r="B189" i="13"/>
  <c r="A189" i="13"/>
  <c r="J188" i="13"/>
  <c r="I188" i="13"/>
  <c r="H188" i="13"/>
  <c r="D188" i="13"/>
  <c r="C188" i="13"/>
  <c r="B188" i="13"/>
  <c r="A188" i="13"/>
  <c r="J187" i="13"/>
  <c r="I187" i="13"/>
  <c r="H187" i="13"/>
  <c r="D187" i="13"/>
  <c r="C187" i="13"/>
  <c r="B187" i="13"/>
  <c r="A187" i="13"/>
  <c r="J186" i="13"/>
  <c r="I186" i="13"/>
  <c r="H186" i="13"/>
  <c r="D186" i="13"/>
  <c r="C186" i="13"/>
  <c r="B186" i="13"/>
  <c r="A186" i="13"/>
  <c r="J185" i="13"/>
  <c r="I185" i="13"/>
  <c r="H185" i="13"/>
  <c r="D185" i="13"/>
  <c r="C185" i="13"/>
  <c r="B185" i="13"/>
  <c r="A185" i="13"/>
  <c r="J184" i="13"/>
  <c r="I184" i="13"/>
  <c r="H184" i="13"/>
  <c r="D184" i="13"/>
  <c r="C184" i="13"/>
  <c r="B184" i="13"/>
  <c r="A184" i="13"/>
  <c r="J183" i="13"/>
  <c r="I183" i="13"/>
  <c r="H183" i="13"/>
  <c r="D183" i="13"/>
  <c r="C183" i="13"/>
  <c r="B183" i="13"/>
  <c r="A183" i="13"/>
  <c r="J182" i="13"/>
  <c r="I182" i="13"/>
  <c r="H182" i="13"/>
  <c r="D182" i="13"/>
  <c r="C182" i="13"/>
  <c r="B182" i="13"/>
  <c r="A182" i="13"/>
  <c r="J181" i="13"/>
  <c r="I181" i="13"/>
  <c r="H181" i="13"/>
  <c r="D181" i="13"/>
  <c r="C181" i="13"/>
  <c r="B181" i="13"/>
  <c r="A181" i="13"/>
  <c r="J180" i="13"/>
  <c r="I180" i="13"/>
  <c r="H180" i="13"/>
  <c r="D180" i="13"/>
  <c r="C180" i="13"/>
  <c r="B180" i="13"/>
  <c r="A180" i="13"/>
  <c r="J179" i="13"/>
  <c r="I179" i="13"/>
  <c r="H179" i="13"/>
  <c r="D179" i="13"/>
  <c r="C179" i="13"/>
  <c r="B179" i="13"/>
  <c r="A179" i="13"/>
  <c r="J178" i="13"/>
  <c r="I178" i="13"/>
  <c r="H178" i="13"/>
  <c r="D178" i="13"/>
  <c r="C178" i="13"/>
  <c r="B178" i="13"/>
  <c r="A178" i="13"/>
  <c r="J177" i="13"/>
  <c r="I177" i="13"/>
  <c r="H177" i="13"/>
  <c r="D177" i="13"/>
  <c r="C177" i="13"/>
  <c r="B177" i="13"/>
  <c r="A177" i="13"/>
  <c r="J176" i="13"/>
  <c r="I176" i="13"/>
  <c r="H176" i="13"/>
  <c r="D176" i="13"/>
  <c r="C176" i="13"/>
  <c r="B176" i="13"/>
  <c r="A176" i="13"/>
  <c r="J175" i="13"/>
  <c r="I175" i="13"/>
  <c r="H175" i="13"/>
  <c r="D175" i="13"/>
  <c r="C175" i="13"/>
  <c r="B175" i="13"/>
  <c r="A175" i="13"/>
  <c r="J174" i="13"/>
  <c r="I174" i="13"/>
  <c r="H174" i="13"/>
  <c r="D174" i="13"/>
  <c r="C174" i="13"/>
  <c r="B174" i="13"/>
  <c r="A174" i="13"/>
  <c r="J173" i="13"/>
  <c r="I173" i="13"/>
  <c r="H173" i="13"/>
  <c r="D173" i="13"/>
  <c r="C173" i="13"/>
  <c r="B173" i="13"/>
  <c r="A173" i="13"/>
  <c r="J172" i="13"/>
  <c r="I172" i="13"/>
  <c r="H172" i="13"/>
  <c r="D172" i="13"/>
  <c r="C172" i="13"/>
  <c r="B172" i="13"/>
  <c r="A172" i="13"/>
  <c r="J171" i="13"/>
  <c r="I171" i="13"/>
  <c r="H171" i="13"/>
  <c r="D171" i="13"/>
  <c r="C171" i="13"/>
  <c r="B171" i="13"/>
  <c r="A171" i="13"/>
  <c r="J170" i="13"/>
  <c r="I170" i="13"/>
  <c r="H170" i="13"/>
  <c r="D170" i="13"/>
  <c r="C170" i="13"/>
  <c r="B170" i="13"/>
  <c r="A170" i="13"/>
  <c r="J169" i="13"/>
  <c r="I169" i="13"/>
  <c r="H169" i="13"/>
  <c r="D169" i="13"/>
  <c r="C169" i="13"/>
  <c r="B169" i="13"/>
  <c r="A169" i="13"/>
  <c r="J168" i="13"/>
  <c r="I168" i="13"/>
  <c r="H168" i="13"/>
  <c r="D168" i="13"/>
  <c r="C168" i="13"/>
  <c r="B168" i="13"/>
  <c r="A168" i="13"/>
  <c r="J167" i="13"/>
  <c r="I167" i="13"/>
  <c r="H167" i="13"/>
  <c r="D167" i="13"/>
  <c r="C167" i="13"/>
  <c r="B167" i="13"/>
  <c r="A167" i="13"/>
  <c r="J166" i="13"/>
  <c r="I166" i="13"/>
  <c r="H166" i="13"/>
  <c r="D166" i="13"/>
  <c r="C166" i="13"/>
  <c r="B166" i="13"/>
  <c r="A166" i="13"/>
  <c r="J165" i="13"/>
  <c r="I165" i="13"/>
  <c r="H165" i="13"/>
  <c r="D165" i="13"/>
  <c r="C165" i="13"/>
  <c r="B165" i="13"/>
  <c r="A165" i="13"/>
  <c r="J164" i="13"/>
  <c r="I164" i="13"/>
  <c r="H164" i="13"/>
  <c r="D164" i="13"/>
  <c r="C164" i="13"/>
  <c r="B164" i="13"/>
  <c r="A164" i="13"/>
  <c r="J163" i="13"/>
  <c r="I163" i="13"/>
  <c r="H163" i="13"/>
  <c r="D163" i="13"/>
  <c r="C163" i="13"/>
  <c r="B163" i="13"/>
  <c r="A163" i="13"/>
  <c r="J162" i="13"/>
  <c r="I162" i="13"/>
  <c r="H162" i="13"/>
  <c r="D162" i="13"/>
  <c r="C162" i="13"/>
  <c r="B162" i="13"/>
  <c r="A162" i="13"/>
  <c r="J161" i="13"/>
  <c r="I161" i="13"/>
  <c r="H161" i="13"/>
  <c r="D161" i="13"/>
  <c r="C161" i="13"/>
  <c r="B161" i="13"/>
  <c r="A161" i="13"/>
  <c r="J160" i="13"/>
  <c r="I160" i="13"/>
  <c r="H160" i="13"/>
  <c r="D160" i="13"/>
  <c r="C160" i="13"/>
  <c r="B160" i="13"/>
  <c r="A160" i="13"/>
  <c r="J159" i="13"/>
  <c r="I159" i="13"/>
  <c r="H159" i="13"/>
  <c r="D159" i="13"/>
  <c r="C159" i="13"/>
  <c r="B159" i="13"/>
  <c r="A159" i="13"/>
  <c r="J158" i="13"/>
  <c r="I158" i="13"/>
  <c r="H158" i="13"/>
  <c r="D158" i="13"/>
  <c r="C158" i="13"/>
  <c r="B158" i="13"/>
  <c r="A158" i="13"/>
  <c r="J157" i="13"/>
  <c r="I157" i="13"/>
  <c r="H157" i="13"/>
  <c r="D157" i="13"/>
  <c r="C157" i="13"/>
  <c r="B157" i="13"/>
  <c r="A157" i="13"/>
  <c r="J156" i="13"/>
  <c r="I156" i="13"/>
  <c r="H156" i="13"/>
  <c r="D156" i="13"/>
  <c r="C156" i="13"/>
  <c r="B156" i="13"/>
  <c r="A156" i="13"/>
  <c r="J155" i="13"/>
  <c r="I155" i="13"/>
  <c r="H155" i="13"/>
  <c r="D155" i="13"/>
  <c r="C155" i="13"/>
  <c r="B155" i="13"/>
  <c r="A155" i="13"/>
  <c r="J154" i="13"/>
  <c r="I154" i="13"/>
  <c r="H154" i="13"/>
  <c r="D154" i="13"/>
  <c r="C154" i="13"/>
  <c r="B154" i="13"/>
  <c r="A154" i="13"/>
  <c r="J153" i="13"/>
  <c r="I153" i="13"/>
  <c r="H153" i="13"/>
  <c r="D153" i="13"/>
  <c r="C153" i="13"/>
  <c r="B153" i="13"/>
  <c r="A153" i="13"/>
  <c r="J152" i="13"/>
  <c r="I152" i="13"/>
  <c r="H152" i="13"/>
  <c r="D152" i="13"/>
  <c r="C152" i="13"/>
  <c r="B152" i="13"/>
  <c r="A152" i="13"/>
  <c r="J151" i="13"/>
  <c r="I151" i="13"/>
  <c r="H151" i="13"/>
  <c r="D151" i="13"/>
  <c r="C151" i="13"/>
  <c r="B151" i="13"/>
  <c r="A151" i="13"/>
  <c r="J150" i="13"/>
  <c r="I150" i="13"/>
  <c r="H150" i="13"/>
  <c r="D150" i="13"/>
  <c r="C150" i="13"/>
  <c r="B150" i="13"/>
  <c r="A150" i="13"/>
  <c r="J149" i="13"/>
  <c r="I149" i="13"/>
  <c r="H149" i="13"/>
  <c r="D149" i="13"/>
  <c r="C149" i="13"/>
  <c r="B149" i="13"/>
  <c r="A149" i="13"/>
  <c r="J148" i="13"/>
  <c r="I148" i="13"/>
  <c r="H148" i="13"/>
  <c r="D148" i="13"/>
  <c r="C148" i="13"/>
  <c r="B148" i="13"/>
  <c r="A148" i="13"/>
  <c r="J147" i="13"/>
  <c r="I147" i="13"/>
  <c r="H147" i="13"/>
  <c r="D147" i="13"/>
  <c r="C147" i="13"/>
  <c r="B147" i="13"/>
  <c r="A147" i="13"/>
  <c r="J146" i="13"/>
  <c r="I146" i="13"/>
  <c r="H146" i="13"/>
  <c r="D146" i="13"/>
  <c r="C146" i="13"/>
  <c r="B146" i="13"/>
  <c r="A146" i="13"/>
  <c r="J145" i="13"/>
  <c r="I145" i="13"/>
  <c r="H145" i="13"/>
  <c r="D145" i="13"/>
  <c r="C145" i="13"/>
  <c r="B145" i="13"/>
  <c r="A145" i="13"/>
  <c r="J144" i="13"/>
  <c r="I144" i="13"/>
  <c r="H144" i="13"/>
  <c r="D144" i="13"/>
  <c r="C144" i="13"/>
  <c r="B144" i="13"/>
  <c r="A144" i="13"/>
  <c r="J143" i="13"/>
  <c r="I143" i="13"/>
  <c r="H143" i="13"/>
  <c r="D143" i="13"/>
  <c r="C143" i="13"/>
  <c r="B143" i="13"/>
  <c r="A143" i="13"/>
  <c r="J142" i="13"/>
  <c r="I142" i="13"/>
  <c r="H142" i="13"/>
  <c r="D142" i="13"/>
  <c r="C142" i="13"/>
  <c r="B142" i="13"/>
  <c r="A142" i="13"/>
  <c r="J141" i="13"/>
  <c r="I141" i="13"/>
  <c r="H141" i="13"/>
  <c r="D141" i="13"/>
  <c r="C141" i="13"/>
  <c r="B141" i="13"/>
  <c r="A141" i="13"/>
  <c r="J140" i="13"/>
  <c r="I140" i="13"/>
  <c r="H140" i="13"/>
  <c r="D140" i="13"/>
  <c r="C140" i="13"/>
  <c r="B140" i="13"/>
  <c r="A140" i="13"/>
  <c r="J139" i="13"/>
  <c r="I139" i="13"/>
  <c r="H139" i="13"/>
  <c r="D139" i="13"/>
  <c r="C139" i="13"/>
  <c r="B139" i="13"/>
  <c r="A139" i="13"/>
  <c r="J138" i="13"/>
  <c r="I138" i="13"/>
  <c r="H138" i="13"/>
  <c r="D138" i="13"/>
  <c r="C138" i="13"/>
  <c r="B138" i="13"/>
  <c r="A138" i="13"/>
  <c r="J137" i="13"/>
  <c r="I137" i="13"/>
  <c r="H137" i="13"/>
  <c r="D137" i="13"/>
  <c r="C137" i="13"/>
  <c r="B137" i="13"/>
  <c r="A137" i="13"/>
  <c r="J136" i="13"/>
  <c r="I136" i="13"/>
  <c r="H136" i="13"/>
  <c r="D136" i="13"/>
  <c r="C136" i="13"/>
  <c r="B136" i="13"/>
  <c r="A136" i="13"/>
  <c r="J135" i="13"/>
  <c r="I135" i="13"/>
  <c r="H135" i="13"/>
  <c r="D135" i="13"/>
  <c r="C135" i="13"/>
  <c r="B135" i="13"/>
  <c r="A135" i="13"/>
  <c r="J134" i="13"/>
  <c r="I134" i="13"/>
  <c r="H134" i="13"/>
  <c r="D134" i="13"/>
  <c r="C134" i="13"/>
  <c r="B134" i="13"/>
  <c r="A134" i="13"/>
  <c r="J133" i="13"/>
  <c r="I133" i="13"/>
  <c r="H133" i="13"/>
  <c r="D133" i="13"/>
  <c r="C133" i="13"/>
  <c r="B133" i="13"/>
  <c r="A133" i="13"/>
  <c r="J132" i="13"/>
  <c r="I132" i="13"/>
  <c r="H132" i="13"/>
  <c r="D132" i="13"/>
  <c r="C132" i="13"/>
  <c r="B132" i="13"/>
  <c r="A132" i="13"/>
  <c r="J131" i="13"/>
  <c r="I131" i="13"/>
  <c r="H131" i="13"/>
  <c r="D131" i="13"/>
  <c r="C131" i="13"/>
  <c r="B131" i="13"/>
  <c r="A131" i="13"/>
  <c r="J130" i="13"/>
  <c r="I130" i="13"/>
  <c r="H130" i="13"/>
  <c r="D130" i="13"/>
  <c r="C130" i="13"/>
  <c r="B130" i="13"/>
  <c r="A130" i="13"/>
  <c r="J129" i="13"/>
  <c r="I129" i="13"/>
  <c r="H129" i="13"/>
  <c r="D129" i="13"/>
  <c r="C129" i="13"/>
  <c r="B129" i="13"/>
  <c r="A129" i="13"/>
  <c r="J128" i="13"/>
  <c r="I128" i="13"/>
  <c r="H128" i="13"/>
  <c r="D128" i="13"/>
  <c r="C128" i="13"/>
  <c r="B128" i="13"/>
  <c r="A128" i="13"/>
  <c r="J127" i="13"/>
  <c r="I127" i="13"/>
  <c r="H127" i="13"/>
  <c r="D127" i="13"/>
  <c r="C127" i="13"/>
  <c r="B127" i="13"/>
  <c r="A127" i="13"/>
  <c r="J126" i="13"/>
  <c r="I126" i="13"/>
  <c r="H126" i="13"/>
  <c r="D126" i="13"/>
  <c r="C126" i="13"/>
  <c r="B126" i="13"/>
  <c r="A126" i="13"/>
  <c r="J125" i="13"/>
  <c r="I125" i="13"/>
  <c r="H125" i="13"/>
  <c r="D125" i="13"/>
  <c r="C125" i="13"/>
  <c r="B125" i="13"/>
  <c r="A125" i="13"/>
  <c r="J124" i="13"/>
  <c r="I124" i="13"/>
  <c r="H124" i="13"/>
  <c r="D124" i="13"/>
  <c r="C124" i="13"/>
  <c r="B124" i="13"/>
  <c r="A124" i="13"/>
  <c r="J123" i="13"/>
  <c r="I123" i="13"/>
  <c r="H123" i="13"/>
  <c r="D123" i="13"/>
  <c r="C123" i="13"/>
  <c r="B123" i="13"/>
  <c r="A123" i="13"/>
  <c r="J122" i="13"/>
  <c r="I122" i="13"/>
  <c r="H122" i="13"/>
  <c r="D122" i="13"/>
  <c r="C122" i="13"/>
  <c r="B122" i="13"/>
  <c r="A122" i="13"/>
  <c r="J121" i="13"/>
  <c r="I121" i="13"/>
  <c r="H121" i="13"/>
  <c r="D121" i="13"/>
  <c r="C121" i="13"/>
  <c r="B121" i="13"/>
  <c r="A121" i="13"/>
  <c r="J120" i="13"/>
  <c r="I120" i="13"/>
  <c r="H120" i="13"/>
  <c r="D120" i="13"/>
  <c r="C120" i="13"/>
  <c r="B120" i="13"/>
  <c r="A120" i="13"/>
  <c r="J119" i="13"/>
  <c r="I119" i="13"/>
  <c r="H119" i="13"/>
  <c r="D119" i="13"/>
  <c r="C119" i="13"/>
  <c r="B119" i="13"/>
  <c r="A119" i="13"/>
  <c r="J118" i="13"/>
  <c r="I118" i="13"/>
  <c r="H118" i="13"/>
  <c r="D118" i="13"/>
  <c r="C118" i="13"/>
  <c r="B118" i="13"/>
  <c r="A118" i="13"/>
  <c r="J117" i="13"/>
  <c r="I117" i="13"/>
  <c r="H117" i="13"/>
  <c r="D117" i="13"/>
  <c r="C117" i="13"/>
  <c r="B117" i="13"/>
  <c r="A117" i="13"/>
  <c r="J116" i="13"/>
  <c r="I116" i="13"/>
  <c r="H116" i="13"/>
  <c r="D116" i="13"/>
  <c r="C116" i="13"/>
  <c r="B116" i="13"/>
  <c r="A116" i="13"/>
  <c r="J115" i="13"/>
  <c r="I115" i="13"/>
  <c r="H115" i="13"/>
  <c r="D115" i="13"/>
  <c r="C115" i="13"/>
  <c r="B115" i="13"/>
  <c r="A115" i="13"/>
  <c r="J114" i="13"/>
  <c r="I114" i="13"/>
  <c r="H114" i="13"/>
  <c r="D114" i="13"/>
  <c r="C114" i="13"/>
  <c r="B114" i="13"/>
  <c r="A114" i="13"/>
  <c r="J113" i="13"/>
  <c r="I113" i="13"/>
  <c r="H113" i="13"/>
  <c r="D113" i="13"/>
  <c r="C113" i="13"/>
  <c r="B113" i="13"/>
  <c r="A113" i="13"/>
  <c r="J112" i="13"/>
  <c r="I112" i="13"/>
  <c r="H112" i="13"/>
  <c r="D112" i="13"/>
  <c r="C112" i="13"/>
  <c r="B112" i="13"/>
  <c r="A112" i="13"/>
  <c r="J111" i="13"/>
  <c r="I111" i="13"/>
  <c r="H111" i="13"/>
  <c r="D111" i="13"/>
  <c r="C111" i="13"/>
  <c r="B111" i="13"/>
  <c r="A111" i="13"/>
  <c r="J110" i="13"/>
  <c r="I110" i="13"/>
  <c r="H110" i="13"/>
  <c r="D110" i="13"/>
  <c r="C110" i="13"/>
  <c r="B110" i="13"/>
  <c r="A110" i="13"/>
  <c r="J109" i="13"/>
  <c r="I109" i="13"/>
  <c r="H109" i="13"/>
  <c r="D109" i="13"/>
  <c r="C109" i="13"/>
  <c r="B109" i="13"/>
  <c r="A109" i="13"/>
  <c r="J108" i="13"/>
  <c r="I108" i="13"/>
  <c r="H108" i="13"/>
  <c r="D108" i="13"/>
  <c r="C108" i="13"/>
  <c r="B108" i="13"/>
  <c r="A108" i="13"/>
  <c r="J107" i="13"/>
  <c r="I107" i="13"/>
  <c r="H107" i="13"/>
  <c r="D107" i="13"/>
  <c r="C107" i="13"/>
  <c r="B107" i="13"/>
  <c r="A107" i="13"/>
  <c r="J106" i="13"/>
  <c r="I106" i="13"/>
  <c r="H106" i="13"/>
  <c r="D106" i="13"/>
  <c r="C106" i="13"/>
  <c r="B106" i="13"/>
  <c r="A106" i="13"/>
  <c r="J105" i="13"/>
  <c r="I105" i="13"/>
  <c r="H105" i="13"/>
  <c r="D105" i="13"/>
  <c r="C105" i="13"/>
  <c r="B105" i="13"/>
  <c r="A105" i="13"/>
  <c r="J104" i="13"/>
  <c r="I104" i="13"/>
  <c r="H104" i="13"/>
  <c r="D104" i="13"/>
  <c r="C104" i="13"/>
  <c r="B104" i="13"/>
  <c r="A104" i="13"/>
  <c r="J103" i="13"/>
  <c r="I103" i="13"/>
  <c r="H103" i="13"/>
  <c r="D103" i="13"/>
  <c r="C103" i="13"/>
  <c r="B103" i="13"/>
  <c r="A103" i="13"/>
  <c r="J102" i="13"/>
  <c r="I102" i="13"/>
  <c r="H102" i="13"/>
  <c r="D102" i="13"/>
  <c r="C102" i="13"/>
  <c r="B102" i="13"/>
  <c r="A102" i="13"/>
  <c r="J101" i="13"/>
  <c r="I101" i="13"/>
  <c r="H101" i="13"/>
  <c r="D101" i="13"/>
  <c r="C101" i="13"/>
  <c r="B101" i="13"/>
  <c r="A101" i="13"/>
  <c r="J100" i="13"/>
  <c r="I100" i="13"/>
  <c r="H100" i="13"/>
  <c r="D100" i="13"/>
  <c r="C100" i="13"/>
  <c r="B100" i="13"/>
  <c r="A100" i="13"/>
  <c r="J99" i="13"/>
  <c r="I99" i="13"/>
  <c r="H99" i="13"/>
  <c r="D99" i="13"/>
  <c r="C99" i="13"/>
  <c r="B99" i="13"/>
  <c r="A99" i="13"/>
  <c r="J98" i="13"/>
  <c r="I98" i="13"/>
  <c r="H98" i="13"/>
  <c r="D98" i="13"/>
  <c r="C98" i="13"/>
  <c r="B98" i="13"/>
  <c r="A98" i="13"/>
  <c r="J97" i="13"/>
  <c r="I97" i="13"/>
  <c r="H97" i="13"/>
  <c r="D97" i="13"/>
  <c r="C97" i="13"/>
  <c r="B97" i="13"/>
  <c r="A97" i="13"/>
  <c r="J96" i="13"/>
  <c r="I96" i="13"/>
  <c r="H96" i="13"/>
  <c r="D96" i="13"/>
  <c r="C96" i="13"/>
  <c r="B96" i="13"/>
  <c r="A96" i="13"/>
  <c r="J95" i="13"/>
  <c r="I95" i="13"/>
  <c r="H95" i="13"/>
  <c r="D95" i="13"/>
  <c r="C95" i="13"/>
  <c r="B95" i="13"/>
  <c r="A95" i="13"/>
  <c r="J94" i="13"/>
  <c r="I94" i="13"/>
  <c r="H94" i="13"/>
  <c r="D94" i="13"/>
  <c r="C94" i="13"/>
  <c r="B94" i="13"/>
  <c r="A94" i="13"/>
  <c r="J93" i="13"/>
  <c r="I93" i="13"/>
  <c r="H93" i="13"/>
  <c r="D93" i="13"/>
  <c r="C93" i="13"/>
  <c r="B93" i="13"/>
  <c r="A93" i="13"/>
  <c r="J92" i="13"/>
  <c r="I92" i="13"/>
  <c r="H92" i="13"/>
  <c r="D92" i="13"/>
  <c r="C92" i="13"/>
  <c r="B92" i="13"/>
  <c r="A92" i="13"/>
  <c r="J91" i="13"/>
  <c r="I91" i="13"/>
  <c r="H91" i="13"/>
  <c r="D91" i="13"/>
  <c r="C91" i="13"/>
  <c r="B91" i="13"/>
  <c r="A91" i="13"/>
  <c r="J90" i="13"/>
  <c r="I90" i="13"/>
  <c r="H90" i="13"/>
  <c r="D90" i="13"/>
  <c r="C90" i="13"/>
  <c r="B90" i="13"/>
  <c r="A90" i="13"/>
  <c r="J89" i="13"/>
  <c r="I89" i="13"/>
  <c r="H89" i="13"/>
  <c r="D89" i="13"/>
  <c r="C89" i="13"/>
  <c r="B89" i="13"/>
  <c r="A89" i="13"/>
  <c r="J88" i="13"/>
  <c r="I88" i="13"/>
  <c r="H88" i="13"/>
  <c r="D88" i="13"/>
  <c r="C88" i="13"/>
  <c r="B88" i="13"/>
  <c r="A88" i="13"/>
  <c r="J87" i="13"/>
  <c r="I87" i="13"/>
  <c r="H87" i="13"/>
  <c r="D87" i="13"/>
  <c r="C87" i="13"/>
  <c r="B87" i="13"/>
  <c r="A87" i="13"/>
  <c r="J86" i="13"/>
  <c r="I86" i="13"/>
  <c r="H86" i="13"/>
  <c r="D86" i="13"/>
  <c r="C86" i="13"/>
  <c r="B86" i="13"/>
  <c r="A86" i="13"/>
  <c r="J85" i="13"/>
  <c r="I85" i="13"/>
  <c r="H85" i="13"/>
  <c r="D85" i="13"/>
  <c r="C85" i="13"/>
  <c r="B85" i="13"/>
  <c r="A85" i="13"/>
  <c r="J84" i="13"/>
  <c r="I84" i="13"/>
  <c r="H84" i="13"/>
  <c r="D84" i="13"/>
  <c r="C84" i="13"/>
  <c r="B84" i="13"/>
  <c r="A84" i="13"/>
  <c r="J83" i="13"/>
  <c r="I83" i="13"/>
  <c r="H83" i="13"/>
  <c r="D83" i="13"/>
  <c r="C83" i="13"/>
  <c r="B83" i="13"/>
  <c r="A83" i="13"/>
  <c r="J82" i="13"/>
  <c r="I82" i="13"/>
  <c r="H82" i="13"/>
  <c r="D82" i="13"/>
  <c r="C82" i="13"/>
  <c r="B82" i="13"/>
  <c r="A82" i="13"/>
  <c r="J81" i="13"/>
  <c r="I81" i="13"/>
  <c r="H81" i="13"/>
  <c r="D81" i="13"/>
  <c r="C81" i="13"/>
  <c r="B81" i="13"/>
  <c r="A81" i="13"/>
  <c r="J80" i="13"/>
  <c r="I80" i="13"/>
  <c r="H80" i="13"/>
  <c r="D80" i="13"/>
  <c r="C80" i="13"/>
  <c r="B80" i="13"/>
  <c r="A80" i="13"/>
  <c r="J79" i="13"/>
  <c r="I79" i="13"/>
  <c r="H79" i="13"/>
  <c r="D79" i="13"/>
  <c r="C79" i="13"/>
  <c r="B79" i="13"/>
  <c r="A79" i="13"/>
  <c r="J78" i="13"/>
  <c r="I78" i="13"/>
  <c r="H78" i="13"/>
  <c r="D78" i="13"/>
  <c r="C78" i="13"/>
  <c r="B78" i="13"/>
  <c r="A78" i="13"/>
  <c r="J77" i="13"/>
  <c r="I77" i="13"/>
  <c r="H77" i="13"/>
  <c r="D77" i="13"/>
  <c r="C77" i="13"/>
  <c r="B77" i="13"/>
  <c r="A77" i="13"/>
  <c r="J76" i="13"/>
  <c r="I76" i="13"/>
  <c r="H76" i="13"/>
  <c r="D76" i="13"/>
  <c r="C76" i="13"/>
  <c r="B76" i="13"/>
  <c r="A76" i="13"/>
  <c r="J75" i="13"/>
  <c r="I75" i="13"/>
  <c r="H75" i="13"/>
  <c r="D75" i="13"/>
  <c r="C75" i="13"/>
  <c r="B75" i="13"/>
  <c r="A75" i="13"/>
  <c r="J74" i="13"/>
  <c r="I74" i="13"/>
  <c r="H74" i="13"/>
  <c r="D74" i="13"/>
  <c r="C74" i="13"/>
  <c r="B74" i="13"/>
  <c r="A74" i="13"/>
  <c r="J73" i="13"/>
  <c r="I73" i="13"/>
  <c r="H73" i="13"/>
  <c r="D73" i="13"/>
  <c r="C73" i="13"/>
  <c r="B73" i="13"/>
  <c r="A73" i="13"/>
  <c r="J72" i="13"/>
  <c r="I72" i="13"/>
  <c r="H72" i="13"/>
  <c r="D72" i="13"/>
  <c r="C72" i="13"/>
  <c r="B72" i="13"/>
  <c r="A72" i="13"/>
  <c r="J71" i="13"/>
  <c r="I71" i="13"/>
  <c r="H71" i="13"/>
  <c r="D71" i="13"/>
  <c r="C71" i="13"/>
  <c r="B71" i="13"/>
  <c r="A71" i="13"/>
  <c r="J70" i="13"/>
  <c r="I70" i="13"/>
  <c r="H70" i="13"/>
  <c r="D70" i="13"/>
  <c r="C70" i="13"/>
  <c r="B70" i="13"/>
  <c r="A70" i="13"/>
  <c r="J69" i="13"/>
  <c r="I69" i="13"/>
  <c r="H69" i="13"/>
  <c r="D69" i="13"/>
  <c r="C69" i="13"/>
  <c r="B69" i="13"/>
  <c r="A69" i="13"/>
  <c r="J68" i="13"/>
  <c r="I68" i="13"/>
  <c r="H68" i="13"/>
  <c r="D68" i="13"/>
  <c r="C68" i="13"/>
  <c r="B68" i="13"/>
  <c r="A68" i="13"/>
  <c r="J67" i="13"/>
  <c r="I67" i="13"/>
  <c r="H67" i="13"/>
  <c r="D67" i="13"/>
  <c r="C67" i="13"/>
  <c r="B67" i="13"/>
  <c r="A67" i="13"/>
  <c r="J66" i="13"/>
  <c r="I66" i="13"/>
  <c r="H66" i="13"/>
  <c r="D66" i="13"/>
  <c r="C66" i="13"/>
  <c r="B66" i="13"/>
  <c r="A66" i="13"/>
  <c r="J65" i="13"/>
  <c r="I65" i="13"/>
  <c r="H65" i="13"/>
  <c r="D65" i="13"/>
  <c r="C65" i="13"/>
  <c r="B65" i="13"/>
  <c r="A65" i="13"/>
  <c r="J64" i="13"/>
  <c r="I64" i="13"/>
  <c r="H64" i="13"/>
  <c r="D64" i="13"/>
  <c r="C64" i="13"/>
  <c r="B64" i="13"/>
  <c r="A64" i="13"/>
  <c r="J63" i="13"/>
  <c r="I63" i="13"/>
  <c r="H63" i="13"/>
  <c r="D63" i="13"/>
  <c r="C63" i="13"/>
  <c r="B63" i="13"/>
  <c r="A63" i="13"/>
  <c r="J62" i="13"/>
  <c r="I62" i="13"/>
  <c r="H62" i="13"/>
  <c r="D62" i="13"/>
  <c r="C62" i="13"/>
  <c r="B62" i="13"/>
  <c r="A62" i="13"/>
  <c r="J61" i="13"/>
  <c r="I61" i="13"/>
  <c r="H61" i="13"/>
  <c r="D61" i="13"/>
  <c r="C61" i="13"/>
  <c r="B61" i="13"/>
  <c r="A61" i="13"/>
  <c r="J60" i="13"/>
  <c r="I60" i="13"/>
  <c r="H60" i="13"/>
  <c r="D60" i="13"/>
  <c r="C60" i="13"/>
  <c r="B60" i="13"/>
  <c r="A60" i="13"/>
  <c r="J59" i="13"/>
  <c r="I59" i="13"/>
  <c r="H59" i="13"/>
  <c r="D59" i="13"/>
  <c r="C59" i="13"/>
  <c r="B59" i="13"/>
  <c r="A59" i="13"/>
  <c r="J58" i="13"/>
  <c r="I58" i="13"/>
  <c r="H58" i="13"/>
  <c r="D58" i="13"/>
  <c r="C58" i="13"/>
  <c r="B58" i="13"/>
  <c r="A58" i="13"/>
  <c r="J57" i="13"/>
  <c r="I57" i="13"/>
  <c r="H57" i="13"/>
  <c r="D57" i="13"/>
  <c r="C57" i="13"/>
  <c r="B57" i="13"/>
  <c r="A57" i="13"/>
  <c r="J56" i="13"/>
  <c r="I56" i="13"/>
  <c r="H56" i="13"/>
  <c r="D56" i="13"/>
  <c r="C56" i="13"/>
  <c r="B56" i="13"/>
  <c r="A56" i="13"/>
  <c r="J55" i="13"/>
  <c r="I55" i="13"/>
  <c r="H55" i="13"/>
  <c r="D55" i="13"/>
  <c r="C55" i="13"/>
  <c r="B55" i="13"/>
  <c r="A55" i="13"/>
  <c r="J54" i="13"/>
  <c r="I54" i="13"/>
  <c r="H54" i="13"/>
  <c r="D54" i="13"/>
  <c r="C54" i="13"/>
  <c r="B54" i="13"/>
  <c r="A54" i="13"/>
  <c r="J53" i="13"/>
  <c r="I53" i="13"/>
  <c r="H53" i="13"/>
  <c r="D53" i="13"/>
  <c r="C53" i="13"/>
  <c r="B53" i="13"/>
  <c r="A53" i="13"/>
  <c r="J52" i="13"/>
  <c r="I52" i="13"/>
  <c r="H52" i="13"/>
  <c r="D52" i="13"/>
  <c r="C52" i="13"/>
  <c r="B52" i="13"/>
  <c r="A52" i="13"/>
  <c r="J51" i="13"/>
  <c r="I51" i="13"/>
  <c r="H51" i="13"/>
  <c r="D51" i="13"/>
  <c r="C51" i="13"/>
  <c r="B51" i="13"/>
  <c r="A51" i="13"/>
  <c r="J50" i="13"/>
  <c r="I50" i="13"/>
  <c r="H50" i="13"/>
  <c r="D50" i="13"/>
  <c r="C50" i="13"/>
  <c r="B50" i="13"/>
  <c r="A50" i="13"/>
  <c r="J49" i="13"/>
  <c r="I49" i="13"/>
  <c r="H49" i="13"/>
  <c r="D49" i="13"/>
  <c r="C49" i="13"/>
  <c r="B49" i="13"/>
  <c r="A49" i="13"/>
  <c r="J48" i="13"/>
  <c r="I48" i="13"/>
  <c r="H48" i="13"/>
  <c r="D48" i="13"/>
  <c r="C48" i="13"/>
  <c r="B48" i="13"/>
  <c r="A48" i="13"/>
  <c r="J47" i="13"/>
  <c r="I47" i="13"/>
  <c r="H47" i="13"/>
  <c r="D47" i="13"/>
  <c r="C47" i="13"/>
  <c r="B47" i="13"/>
  <c r="A47" i="13"/>
  <c r="J46" i="13"/>
  <c r="I46" i="13"/>
  <c r="H46" i="13"/>
  <c r="D46" i="13"/>
  <c r="C46" i="13"/>
  <c r="B46" i="13"/>
  <c r="A46" i="13"/>
  <c r="J45" i="13"/>
  <c r="I45" i="13"/>
  <c r="H45" i="13"/>
  <c r="D45" i="13"/>
  <c r="C45" i="13"/>
  <c r="B45" i="13"/>
  <c r="A45" i="13"/>
  <c r="J44" i="13"/>
  <c r="I44" i="13"/>
  <c r="H44" i="13"/>
  <c r="D44" i="13"/>
  <c r="C44" i="13"/>
  <c r="B44" i="13"/>
  <c r="A44" i="13"/>
  <c r="J43" i="13"/>
  <c r="I43" i="13"/>
  <c r="H43" i="13"/>
  <c r="D43" i="13"/>
  <c r="C43" i="13"/>
  <c r="B43" i="13"/>
  <c r="A43" i="13"/>
  <c r="J42" i="13"/>
  <c r="I42" i="13"/>
  <c r="H42" i="13"/>
  <c r="D42" i="13"/>
  <c r="C42" i="13"/>
  <c r="B42" i="13"/>
  <c r="A42" i="13"/>
  <c r="J41" i="13"/>
  <c r="I41" i="13"/>
  <c r="H41" i="13"/>
  <c r="D41" i="13"/>
  <c r="C41" i="13"/>
  <c r="B41" i="13"/>
  <c r="A41" i="13"/>
  <c r="J40" i="13"/>
  <c r="I40" i="13"/>
  <c r="H40" i="13"/>
  <c r="D40" i="13"/>
  <c r="C40" i="13"/>
  <c r="B40" i="13"/>
  <c r="A40" i="13"/>
  <c r="J39" i="13"/>
  <c r="I39" i="13"/>
  <c r="H39" i="13"/>
  <c r="D39" i="13"/>
  <c r="C39" i="13"/>
  <c r="B39" i="13"/>
  <c r="A39" i="13"/>
  <c r="J38" i="13"/>
  <c r="I38" i="13"/>
  <c r="H38" i="13"/>
  <c r="D38" i="13"/>
  <c r="C38" i="13"/>
  <c r="B38" i="13"/>
  <c r="A38" i="13"/>
  <c r="J37" i="13"/>
  <c r="I37" i="13"/>
  <c r="H37" i="13"/>
  <c r="D37" i="13"/>
  <c r="C37" i="13"/>
  <c r="B37" i="13"/>
  <c r="A37" i="13"/>
  <c r="J36" i="13"/>
  <c r="I36" i="13"/>
  <c r="H36" i="13"/>
  <c r="D36" i="13"/>
  <c r="C36" i="13"/>
  <c r="B36" i="13"/>
  <c r="A36" i="13"/>
  <c r="J35" i="13"/>
  <c r="I35" i="13"/>
  <c r="H35" i="13"/>
  <c r="D35" i="13"/>
  <c r="C35" i="13"/>
  <c r="B35" i="13"/>
  <c r="A35" i="13"/>
  <c r="J34" i="13"/>
  <c r="I34" i="13"/>
  <c r="H34" i="13"/>
  <c r="D34" i="13"/>
  <c r="C34" i="13"/>
  <c r="B34" i="13"/>
  <c r="A34" i="13"/>
  <c r="J33" i="13"/>
  <c r="I33" i="13"/>
  <c r="H33" i="13"/>
  <c r="D33" i="13"/>
  <c r="C33" i="13"/>
  <c r="B33" i="13"/>
  <c r="A33" i="13"/>
  <c r="J32" i="13"/>
  <c r="I32" i="13"/>
  <c r="H32" i="13"/>
  <c r="D32" i="13"/>
  <c r="C32" i="13"/>
  <c r="B32" i="13"/>
  <c r="A32" i="13"/>
  <c r="J31" i="13"/>
  <c r="I31" i="13"/>
  <c r="H31" i="13"/>
  <c r="D31" i="13"/>
  <c r="C31" i="13"/>
  <c r="B31" i="13"/>
  <c r="A31" i="13"/>
  <c r="J30" i="13"/>
  <c r="I30" i="13"/>
  <c r="H30" i="13"/>
  <c r="D30" i="13"/>
  <c r="C30" i="13"/>
  <c r="B30" i="13"/>
  <c r="A30" i="13"/>
  <c r="J29" i="13"/>
  <c r="I29" i="13"/>
  <c r="H29" i="13"/>
  <c r="D29" i="13"/>
  <c r="C29" i="13"/>
  <c r="B29" i="13"/>
  <c r="A29" i="13"/>
  <c r="J28" i="13"/>
  <c r="I28" i="13"/>
  <c r="H28" i="13"/>
  <c r="D28" i="13"/>
  <c r="C28" i="13"/>
  <c r="B28" i="13"/>
  <c r="A28" i="13"/>
  <c r="J27" i="13"/>
  <c r="I27" i="13"/>
  <c r="H27" i="13"/>
  <c r="D27" i="13"/>
  <c r="C27" i="13"/>
  <c r="B27" i="13"/>
  <c r="A27" i="13"/>
  <c r="J26" i="13"/>
  <c r="I26" i="13"/>
  <c r="H26" i="13"/>
  <c r="D26" i="13"/>
  <c r="C26" i="13"/>
  <c r="B26" i="13"/>
  <c r="A26" i="13"/>
  <c r="J25" i="13"/>
  <c r="I25" i="13"/>
  <c r="H25" i="13"/>
  <c r="D25" i="13"/>
  <c r="C25" i="13"/>
  <c r="B25" i="13"/>
  <c r="A25" i="13"/>
  <c r="J24" i="13"/>
  <c r="I24" i="13"/>
  <c r="H24" i="13"/>
  <c r="D24" i="13"/>
  <c r="C24" i="13"/>
  <c r="B24" i="13"/>
  <c r="A24" i="13"/>
  <c r="J23" i="13"/>
  <c r="I23" i="13"/>
  <c r="H23" i="13"/>
  <c r="D23" i="13"/>
  <c r="C23" i="13"/>
  <c r="B23" i="13"/>
  <c r="A23" i="13"/>
  <c r="J22" i="13"/>
  <c r="I22" i="13"/>
  <c r="H22" i="13"/>
  <c r="D22" i="13"/>
  <c r="C22" i="13"/>
  <c r="B22" i="13"/>
  <c r="A22" i="13"/>
  <c r="J21" i="13"/>
  <c r="I21" i="13"/>
  <c r="H21" i="13"/>
  <c r="D21" i="13"/>
  <c r="C21" i="13"/>
  <c r="B21" i="13"/>
  <c r="A21" i="13"/>
  <c r="J20" i="13"/>
  <c r="I20" i="13"/>
  <c r="H20" i="13"/>
  <c r="D20" i="13"/>
  <c r="C20" i="13"/>
  <c r="B20" i="13"/>
  <c r="A20" i="13"/>
  <c r="J19" i="13"/>
  <c r="I19" i="13"/>
  <c r="H19" i="13"/>
  <c r="D19" i="13"/>
  <c r="C19" i="13"/>
  <c r="B19" i="13"/>
  <c r="A19" i="13"/>
  <c r="J18" i="13"/>
  <c r="I18" i="13"/>
  <c r="H18" i="13"/>
  <c r="D18" i="13"/>
  <c r="C18" i="13"/>
  <c r="B18" i="13"/>
  <c r="A18" i="13"/>
  <c r="J17" i="13"/>
  <c r="I17" i="13"/>
  <c r="H17" i="13"/>
  <c r="D17" i="13"/>
  <c r="C17" i="13"/>
  <c r="B17" i="13"/>
  <c r="A17" i="13"/>
  <c r="J16" i="13"/>
  <c r="I16" i="13"/>
  <c r="H16" i="13"/>
  <c r="D16" i="13"/>
  <c r="C16" i="13"/>
  <c r="B16" i="13"/>
  <c r="A16" i="13"/>
  <c r="J15" i="13"/>
  <c r="I15" i="13"/>
  <c r="H15" i="13"/>
  <c r="D15" i="13"/>
  <c r="C15" i="13"/>
  <c r="B15" i="13"/>
  <c r="A15" i="13"/>
  <c r="J14" i="13"/>
  <c r="I14" i="13"/>
  <c r="H14" i="13"/>
  <c r="D14" i="13"/>
  <c r="C14" i="13"/>
  <c r="B14" i="13"/>
  <c r="A14" i="13"/>
  <c r="J13" i="13"/>
  <c r="I13" i="13"/>
  <c r="H13" i="13"/>
  <c r="D13" i="13"/>
  <c r="C13" i="13"/>
  <c r="B13" i="13"/>
  <c r="A13" i="13"/>
  <c r="J12" i="13"/>
  <c r="I12" i="13"/>
  <c r="H12" i="13"/>
  <c r="D12" i="13"/>
  <c r="C12" i="13"/>
  <c r="B12" i="13"/>
  <c r="A12" i="13"/>
  <c r="J11" i="13"/>
  <c r="I11" i="13"/>
  <c r="H11" i="13"/>
  <c r="D11" i="13"/>
  <c r="C11" i="13"/>
  <c r="B11" i="13"/>
  <c r="A11" i="13"/>
  <c r="J10" i="13"/>
  <c r="I10" i="13"/>
  <c r="H10" i="13"/>
  <c r="D10" i="13"/>
  <c r="C10" i="13"/>
  <c r="B10" i="13"/>
  <c r="A10" i="13"/>
  <c r="J9" i="13"/>
  <c r="I9" i="13"/>
  <c r="H9" i="13"/>
  <c r="D9" i="13"/>
  <c r="C9" i="13"/>
  <c r="B9" i="13"/>
  <c r="A9" i="13"/>
  <c r="J8" i="13"/>
  <c r="I8" i="13"/>
  <c r="H8" i="13"/>
  <c r="D8" i="13"/>
  <c r="C8" i="13"/>
  <c r="B8" i="13"/>
  <c r="A8" i="13"/>
  <c r="J7" i="13"/>
  <c r="I7" i="13"/>
  <c r="H7" i="13"/>
  <c r="D7" i="13"/>
  <c r="C7" i="13"/>
  <c r="B7" i="13"/>
  <c r="A7" i="13"/>
  <c r="J6" i="13"/>
  <c r="I6" i="13"/>
  <c r="H6" i="13"/>
  <c r="D6" i="13"/>
  <c r="C6" i="13"/>
  <c r="B6" i="13"/>
  <c r="A6" i="13"/>
  <c r="J5" i="13"/>
  <c r="I5" i="13"/>
  <c r="H5" i="13"/>
  <c r="D5" i="13"/>
  <c r="C5" i="13"/>
  <c r="B5" i="13"/>
  <c r="A5" i="13"/>
  <c r="AQ300" i="21"/>
  <c r="AN300" i="21"/>
  <c r="AK300" i="21"/>
  <c r="AH300" i="21"/>
  <c r="AE300" i="21"/>
  <c r="AB300" i="21"/>
  <c r="J300" i="21"/>
  <c r="AQ299" i="21"/>
  <c r="AN299" i="21"/>
  <c r="AK299" i="21"/>
  <c r="AH299" i="21"/>
  <c r="AE299" i="21"/>
  <c r="AB299" i="21"/>
  <c r="J299" i="21"/>
  <c r="AQ298" i="21"/>
  <c r="AN298" i="21"/>
  <c r="AK298" i="21"/>
  <c r="AH298" i="21"/>
  <c r="AE298" i="21"/>
  <c r="AB298" i="21"/>
  <c r="J298" i="21"/>
  <c r="AQ297" i="21"/>
  <c r="AN297" i="21"/>
  <c r="AK297" i="21"/>
  <c r="AH297" i="21"/>
  <c r="AE297" i="21"/>
  <c r="AB297" i="21"/>
  <c r="J297" i="21"/>
  <c r="AQ296" i="21"/>
  <c r="AN296" i="21"/>
  <c r="AK296" i="21"/>
  <c r="AH296" i="21"/>
  <c r="AE296" i="21"/>
  <c r="AB296" i="21"/>
  <c r="J296" i="21"/>
  <c r="AQ295" i="21"/>
  <c r="AN295" i="21"/>
  <c r="AK295" i="21"/>
  <c r="AH295" i="21"/>
  <c r="AE295" i="21"/>
  <c r="AB295" i="21"/>
  <c r="J295" i="21"/>
  <c r="AQ294" i="21"/>
  <c r="AN294" i="21"/>
  <c r="AK294" i="21"/>
  <c r="AH294" i="21"/>
  <c r="AE294" i="21"/>
  <c r="AB294" i="21"/>
  <c r="J294" i="21"/>
  <c r="AQ293" i="21"/>
  <c r="AN293" i="21"/>
  <c r="AK293" i="21"/>
  <c r="AH293" i="21"/>
  <c r="AE293" i="21"/>
  <c r="AB293" i="21"/>
  <c r="J293" i="21"/>
  <c r="AQ292" i="21"/>
  <c r="AN292" i="21"/>
  <c r="AK292" i="21"/>
  <c r="AH292" i="21"/>
  <c r="AE292" i="21"/>
  <c r="AB292" i="21"/>
  <c r="J292" i="21"/>
  <c r="AQ291" i="21"/>
  <c r="AN291" i="21"/>
  <c r="AK291" i="21"/>
  <c r="AH291" i="21"/>
  <c r="AE291" i="21"/>
  <c r="AB291" i="21"/>
  <c r="J291" i="21"/>
  <c r="AQ290" i="21"/>
  <c r="AN290" i="21"/>
  <c r="AK290" i="21"/>
  <c r="AH290" i="21"/>
  <c r="AE290" i="21"/>
  <c r="AB290" i="21"/>
  <c r="J290" i="21"/>
  <c r="AQ289" i="21"/>
  <c r="AN289" i="21"/>
  <c r="AK289" i="21"/>
  <c r="AH289" i="21"/>
  <c r="AE289" i="21"/>
  <c r="AB289" i="21"/>
  <c r="J289" i="21"/>
  <c r="AQ288" i="21"/>
  <c r="AN288" i="21"/>
  <c r="AK288" i="21"/>
  <c r="AH288" i="21"/>
  <c r="AE288" i="21"/>
  <c r="AB288" i="21"/>
  <c r="J288" i="21"/>
  <c r="AQ287" i="21"/>
  <c r="AN287" i="21"/>
  <c r="AK287" i="21"/>
  <c r="AH287" i="21"/>
  <c r="AE287" i="21"/>
  <c r="AB287" i="21"/>
  <c r="J287" i="21"/>
  <c r="AQ286" i="21"/>
  <c r="AN286" i="21"/>
  <c r="AK286" i="21"/>
  <c r="AH286" i="21"/>
  <c r="AE286" i="21"/>
  <c r="AB286" i="21"/>
  <c r="J286" i="21"/>
  <c r="AQ285" i="21"/>
  <c r="AN285" i="21"/>
  <c r="AK285" i="21"/>
  <c r="AH285" i="21"/>
  <c r="AE285" i="21"/>
  <c r="AB285" i="21"/>
  <c r="J285" i="21"/>
  <c r="AQ284" i="21"/>
  <c r="AN284" i="21"/>
  <c r="AK284" i="21"/>
  <c r="AH284" i="21"/>
  <c r="AE284" i="21"/>
  <c r="AB284" i="21"/>
  <c r="J284" i="21"/>
  <c r="AQ283" i="21"/>
  <c r="AN283" i="21"/>
  <c r="AK283" i="21"/>
  <c r="AH283" i="21"/>
  <c r="AE283" i="21"/>
  <c r="AB283" i="21"/>
  <c r="J283" i="21"/>
  <c r="AQ282" i="21"/>
  <c r="AN282" i="21"/>
  <c r="AK282" i="21"/>
  <c r="AH282" i="21"/>
  <c r="AE282" i="21"/>
  <c r="AB282" i="21"/>
  <c r="J282" i="21"/>
  <c r="AQ281" i="21"/>
  <c r="AN281" i="21"/>
  <c r="AK281" i="21"/>
  <c r="AH281" i="21"/>
  <c r="AE281" i="21"/>
  <c r="AB281" i="21"/>
  <c r="J281" i="21"/>
  <c r="AQ280" i="21"/>
  <c r="AN280" i="21"/>
  <c r="AK280" i="21"/>
  <c r="AH280" i="21"/>
  <c r="AE280" i="21"/>
  <c r="AB280" i="21"/>
  <c r="J280" i="21"/>
  <c r="AQ279" i="21"/>
  <c r="AN279" i="21"/>
  <c r="AK279" i="21"/>
  <c r="AH279" i="21"/>
  <c r="AE279" i="21"/>
  <c r="AB279" i="21"/>
  <c r="J279" i="21"/>
  <c r="AQ278" i="21"/>
  <c r="AN278" i="21"/>
  <c r="AK278" i="21"/>
  <c r="AH278" i="21"/>
  <c r="AE278" i="21"/>
  <c r="AB278" i="21"/>
  <c r="J278" i="21"/>
  <c r="AQ277" i="21"/>
  <c r="AN277" i="21"/>
  <c r="AK277" i="21"/>
  <c r="AH277" i="21"/>
  <c r="AE277" i="21"/>
  <c r="AB277" i="21"/>
  <c r="J277" i="21"/>
  <c r="AQ276" i="21"/>
  <c r="AN276" i="21"/>
  <c r="AK276" i="21"/>
  <c r="AH276" i="21"/>
  <c r="AE276" i="21"/>
  <c r="AB276" i="21"/>
  <c r="J276" i="21"/>
  <c r="AQ275" i="21"/>
  <c r="AN275" i="21"/>
  <c r="AK275" i="21"/>
  <c r="AH275" i="21"/>
  <c r="AE275" i="21"/>
  <c r="AB275" i="21"/>
  <c r="J275" i="21"/>
  <c r="AQ274" i="21"/>
  <c r="AN274" i="21"/>
  <c r="AK274" i="21"/>
  <c r="AH274" i="21"/>
  <c r="AE274" i="21"/>
  <c r="AB274" i="21"/>
  <c r="J274" i="21"/>
  <c r="AQ273" i="21"/>
  <c r="AN273" i="21"/>
  <c r="AK273" i="21"/>
  <c r="AH273" i="21"/>
  <c r="AE273" i="21"/>
  <c r="AB273" i="21"/>
  <c r="J273" i="21"/>
  <c r="AQ272" i="21"/>
  <c r="AN272" i="21"/>
  <c r="AK272" i="21"/>
  <c r="AH272" i="21"/>
  <c r="AE272" i="21"/>
  <c r="AB272" i="21"/>
  <c r="J272" i="21"/>
  <c r="AQ271" i="21"/>
  <c r="AN271" i="21"/>
  <c r="AK271" i="21"/>
  <c r="AH271" i="21"/>
  <c r="AE271" i="21"/>
  <c r="AB271" i="21"/>
  <c r="J271" i="21"/>
  <c r="AQ270" i="21"/>
  <c r="AN270" i="21"/>
  <c r="AK270" i="21"/>
  <c r="AH270" i="21"/>
  <c r="AE270" i="21"/>
  <c r="AB270" i="21"/>
  <c r="J270" i="21"/>
  <c r="AQ269" i="21"/>
  <c r="AN269" i="21"/>
  <c r="AK269" i="21"/>
  <c r="AH269" i="21"/>
  <c r="AE269" i="21"/>
  <c r="AB269" i="21"/>
  <c r="J269" i="21"/>
  <c r="AQ268" i="21"/>
  <c r="AN268" i="21"/>
  <c r="AK268" i="21"/>
  <c r="AH268" i="21"/>
  <c r="AE268" i="21"/>
  <c r="AB268" i="21"/>
  <c r="J268" i="21"/>
  <c r="AQ267" i="21"/>
  <c r="AN267" i="21"/>
  <c r="AK267" i="21"/>
  <c r="AH267" i="21"/>
  <c r="AE267" i="21"/>
  <c r="AB267" i="21"/>
  <c r="J267" i="21"/>
  <c r="AQ266" i="21"/>
  <c r="AN266" i="21"/>
  <c r="AK266" i="21"/>
  <c r="AH266" i="21"/>
  <c r="AE266" i="21"/>
  <c r="AB266" i="21"/>
  <c r="J266" i="21"/>
  <c r="AQ265" i="21"/>
  <c r="AN265" i="21"/>
  <c r="AK265" i="21"/>
  <c r="AH265" i="21"/>
  <c r="AE265" i="21"/>
  <c r="AB265" i="21"/>
  <c r="J265" i="21"/>
  <c r="AQ264" i="21"/>
  <c r="AN264" i="21"/>
  <c r="AK264" i="21"/>
  <c r="AH264" i="21"/>
  <c r="AE264" i="21"/>
  <c r="AB264" i="21"/>
  <c r="J264" i="21"/>
  <c r="AQ263" i="21"/>
  <c r="AN263" i="21"/>
  <c r="AK263" i="21"/>
  <c r="AH263" i="21"/>
  <c r="AE263" i="21"/>
  <c r="AB263" i="21"/>
  <c r="J263" i="21"/>
  <c r="AQ262" i="21"/>
  <c r="AN262" i="21"/>
  <c r="AK262" i="21"/>
  <c r="AH262" i="21"/>
  <c r="AE262" i="21"/>
  <c r="AB262" i="21"/>
  <c r="J262" i="21"/>
  <c r="AQ261" i="21"/>
  <c r="AN261" i="21"/>
  <c r="AK261" i="21"/>
  <c r="AH261" i="21"/>
  <c r="AE261" i="21"/>
  <c r="AB261" i="21"/>
  <c r="J261" i="21"/>
  <c r="AQ260" i="21"/>
  <c r="AN260" i="21"/>
  <c r="AK260" i="21"/>
  <c r="AH260" i="21"/>
  <c r="AE260" i="21"/>
  <c r="AB260" i="21"/>
  <c r="J260" i="21"/>
  <c r="AQ259" i="21"/>
  <c r="AN259" i="21"/>
  <c r="AK259" i="21"/>
  <c r="AH259" i="21"/>
  <c r="AE259" i="21"/>
  <c r="AB259" i="21"/>
  <c r="J259" i="21"/>
  <c r="AQ258" i="21"/>
  <c r="AN258" i="21"/>
  <c r="AK258" i="21"/>
  <c r="AH258" i="21"/>
  <c r="AE258" i="21"/>
  <c r="AB258" i="21"/>
  <c r="J258" i="21"/>
  <c r="AQ257" i="21"/>
  <c r="AN257" i="21"/>
  <c r="AK257" i="21"/>
  <c r="AH257" i="21"/>
  <c r="AE257" i="21"/>
  <c r="AB257" i="21"/>
  <c r="J257" i="21"/>
  <c r="AQ256" i="21"/>
  <c r="AN256" i="21"/>
  <c r="AK256" i="21"/>
  <c r="AH256" i="21"/>
  <c r="AE256" i="21"/>
  <c r="AB256" i="21"/>
  <c r="J256" i="21"/>
  <c r="AQ255" i="21"/>
  <c r="AN255" i="21"/>
  <c r="AK255" i="21"/>
  <c r="AH255" i="21"/>
  <c r="AE255" i="21"/>
  <c r="AB255" i="21"/>
  <c r="J255" i="21"/>
  <c r="AQ254" i="21"/>
  <c r="AN254" i="21"/>
  <c r="AK254" i="21"/>
  <c r="AH254" i="21"/>
  <c r="AE254" i="21"/>
  <c r="AB254" i="21"/>
  <c r="J254" i="21"/>
  <c r="AQ253" i="21"/>
  <c r="AN253" i="21"/>
  <c r="AK253" i="21"/>
  <c r="AH253" i="21"/>
  <c r="AE253" i="21"/>
  <c r="AB253" i="21"/>
  <c r="J253" i="21"/>
  <c r="AQ252" i="21"/>
  <c r="AN252" i="21"/>
  <c r="AK252" i="21"/>
  <c r="AH252" i="21"/>
  <c r="AE252" i="21"/>
  <c r="AB252" i="21"/>
  <c r="J252" i="21"/>
  <c r="AQ251" i="21"/>
  <c r="AN251" i="21"/>
  <c r="AK251" i="21"/>
  <c r="AH251" i="21"/>
  <c r="AE251" i="21"/>
  <c r="AB251" i="21"/>
  <c r="J251" i="21"/>
  <c r="AQ250" i="21"/>
  <c r="AN250" i="21"/>
  <c r="AK250" i="21"/>
  <c r="AH250" i="21"/>
  <c r="AE250" i="21"/>
  <c r="AB250" i="21"/>
  <c r="J250" i="21"/>
  <c r="AQ249" i="21"/>
  <c r="AN249" i="21"/>
  <c r="AK249" i="21"/>
  <c r="AH249" i="21"/>
  <c r="AE249" i="21"/>
  <c r="AB249" i="21"/>
  <c r="J249" i="21"/>
  <c r="AQ248" i="21"/>
  <c r="AN248" i="21"/>
  <c r="AK248" i="21"/>
  <c r="AH248" i="21"/>
  <c r="AE248" i="21"/>
  <c r="AB248" i="21"/>
  <c r="J248" i="21"/>
  <c r="AQ247" i="21"/>
  <c r="AN247" i="21"/>
  <c r="AK247" i="21"/>
  <c r="AH247" i="21"/>
  <c r="AE247" i="21"/>
  <c r="AB247" i="21"/>
  <c r="J247" i="21"/>
  <c r="AQ246" i="21"/>
  <c r="AN246" i="21"/>
  <c r="AK246" i="21"/>
  <c r="AH246" i="21"/>
  <c r="AE246" i="21"/>
  <c r="AB246" i="21"/>
  <c r="J246" i="21"/>
  <c r="AQ245" i="21"/>
  <c r="AN245" i="21"/>
  <c r="AK245" i="21"/>
  <c r="AH245" i="21"/>
  <c r="AE245" i="21"/>
  <c r="AB245" i="21"/>
  <c r="J245" i="21"/>
  <c r="AQ244" i="21"/>
  <c r="AN244" i="21"/>
  <c r="AK244" i="21"/>
  <c r="AH244" i="21"/>
  <c r="AE244" i="21"/>
  <c r="AB244" i="21"/>
  <c r="J244" i="21"/>
  <c r="AQ243" i="21"/>
  <c r="AN243" i="21"/>
  <c r="AK243" i="21"/>
  <c r="AH243" i="21"/>
  <c r="AE243" i="21"/>
  <c r="AB243" i="21"/>
  <c r="J243" i="21"/>
  <c r="AQ242" i="21"/>
  <c r="AN242" i="21"/>
  <c r="AK242" i="21"/>
  <c r="AH242" i="21"/>
  <c r="AE242" i="21"/>
  <c r="AB242" i="21"/>
  <c r="J242" i="21"/>
  <c r="AQ241" i="21"/>
  <c r="AN241" i="21"/>
  <c r="AK241" i="21"/>
  <c r="AH241" i="21"/>
  <c r="AE241" i="21"/>
  <c r="AB241" i="21"/>
  <c r="J241" i="21"/>
  <c r="AQ240" i="21"/>
  <c r="AN240" i="21"/>
  <c r="AK240" i="21"/>
  <c r="AH240" i="21"/>
  <c r="AE240" i="21"/>
  <c r="AB240" i="21"/>
  <c r="J240" i="21"/>
  <c r="AQ239" i="21"/>
  <c r="AN239" i="21"/>
  <c r="AK239" i="21"/>
  <c r="AH239" i="21"/>
  <c r="AE239" i="21"/>
  <c r="AB239" i="21"/>
  <c r="J239" i="21"/>
  <c r="AQ238" i="21"/>
  <c r="AN238" i="21"/>
  <c r="AK238" i="21"/>
  <c r="AH238" i="21"/>
  <c r="AE238" i="21"/>
  <c r="AB238" i="21"/>
  <c r="J238" i="21"/>
  <c r="AQ237" i="21"/>
  <c r="AN237" i="21"/>
  <c r="AK237" i="21"/>
  <c r="AH237" i="21"/>
  <c r="AE237" i="21"/>
  <c r="AB237" i="21"/>
  <c r="J237" i="21"/>
  <c r="AQ236" i="21"/>
  <c r="AN236" i="21"/>
  <c r="AK236" i="21"/>
  <c r="AH236" i="21"/>
  <c r="AE236" i="21"/>
  <c r="AB236" i="21"/>
  <c r="J236" i="21"/>
  <c r="AQ235" i="21"/>
  <c r="AN235" i="21"/>
  <c r="AK235" i="21"/>
  <c r="AH235" i="21"/>
  <c r="AE235" i="21"/>
  <c r="AB235" i="21"/>
  <c r="J235" i="21"/>
  <c r="AQ234" i="21"/>
  <c r="AN234" i="21"/>
  <c r="AK234" i="21"/>
  <c r="AH234" i="21"/>
  <c r="AE234" i="21"/>
  <c r="AB234" i="21"/>
  <c r="J234" i="21"/>
  <c r="AQ233" i="21"/>
  <c r="AN233" i="21"/>
  <c r="AK233" i="21"/>
  <c r="AH233" i="21"/>
  <c r="AE233" i="21"/>
  <c r="AB233" i="21"/>
  <c r="J233" i="21"/>
  <c r="AQ232" i="21"/>
  <c r="AN232" i="21"/>
  <c r="AK232" i="21"/>
  <c r="AH232" i="21"/>
  <c r="AE232" i="21"/>
  <c r="AB232" i="21"/>
  <c r="J232" i="21"/>
  <c r="AQ231" i="21"/>
  <c r="AN231" i="21"/>
  <c r="AK231" i="21"/>
  <c r="AH231" i="21"/>
  <c r="AE231" i="21"/>
  <c r="AB231" i="21"/>
  <c r="J231" i="21"/>
  <c r="AQ230" i="21"/>
  <c r="AN230" i="21"/>
  <c r="AK230" i="21"/>
  <c r="AH230" i="21"/>
  <c r="AE230" i="21"/>
  <c r="AB230" i="21"/>
  <c r="J230" i="21"/>
  <c r="AQ229" i="21"/>
  <c r="AN229" i="21"/>
  <c r="AK229" i="21"/>
  <c r="AH229" i="21"/>
  <c r="AE229" i="21"/>
  <c r="AB229" i="21"/>
  <c r="J229" i="21"/>
  <c r="AQ228" i="21"/>
  <c r="AN228" i="21"/>
  <c r="AK228" i="21"/>
  <c r="AH228" i="21"/>
  <c r="AE228" i="21"/>
  <c r="AB228" i="21"/>
  <c r="J228" i="21"/>
  <c r="AQ227" i="21"/>
  <c r="AN227" i="21"/>
  <c r="AK227" i="21"/>
  <c r="AH227" i="21"/>
  <c r="AE227" i="21"/>
  <c r="AB227" i="21"/>
  <c r="J227" i="21"/>
  <c r="AQ226" i="21"/>
  <c r="AN226" i="21"/>
  <c r="AK226" i="21"/>
  <c r="AH226" i="21"/>
  <c r="AE226" i="21"/>
  <c r="AB226" i="21"/>
  <c r="J226" i="21"/>
  <c r="AQ225" i="21"/>
  <c r="AN225" i="21"/>
  <c r="AK225" i="21"/>
  <c r="AH225" i="21"/>
  <c r="AE225" i="21"/>
  <c r="AB225" i="21"/>
  <c r="J225" i="21"/>
  <c r="AQ224" i="21"/>
  <c r="AN224" i="21"/>
  <c r="AK224" i="21"/>
  <c r="AH224" i="21"/>
  <c r="AE224" i="21"/>
  <c r="AB224" i="21"/>
  <c r="J224" i="21"/>
  <c r="AQ223" i="21"/>
  <c r="AN223" i="21"/>
  <c r="AK223" i="21"/>
  <c r="AH223" i="21"/>
  <c r="AE223" i="21"/>
  <c r="AB223" i="21"/>
  <c r="J223" i="21"/>
  <c r="AQ222" i="21"/>
  <c r="AN222" i="21"/>
  <c r="AK222" i="21"/>
  <c r="AH222" i="21"/>
  <c r="AE222" i="21"/>
  <c r="AB222" i="21"/>
  <c r="J222" i="21"/>
  <c r="AQ221" i="21"/>
  <c r="AN221" i="21"/>
  <c r="AK221" i="21"/>
  <c r="AH221" i="21"/>
  <c r="AE221" i="21"/>
  <c r="AB221" i="21"/>
  <c r="J221" i="21"/>
  <c r="AQ220" i="21"/>
  <c r="AN220" i="21"/>
  <c r="AK220" i="21"/>
  <c r="AH220" i="21"/>
  <c r="AE220" i="21"/>
  <c r="AB220" i="21"/>
  <c r="J220" i="21"/>
  <c r="AQ219" i="21"/>
  <c r="AN219" i="21"/>
  <c r="AK219" i="21"/>
  <c r="AH219" i="21"/>
  <c r="AE219" i="21"/>
  <c r="AB219" i="21"/>
  <c r="J219" i="21"/>
  <c r="AQ218" i="21"/>
  <c r="AN218" i="21"/>
  <c r="AK218" i="21"/>
  <c r="AH218" i="21"/>
  <c r="AE218" i="21"/>
  <c r="AB218" i="21"/>
  <c r="J218" i="21"/>
  <c r="AQ217" i="21"/>
  <c r="AN217" i="21"/>
  <c r="AK217" i="21"/>
  <c r="AH217" i="21"/>
  <c r="AE217" i="21"/>
  <c r="AB217" i="21"/>
  <c r="J217" i="21"/>
  <c r="AQ216" i="21"/>
  <c r="AN216" i="21"/>
  <c r="AK216" i="21"/>
  <c r="AH216" i="21"/>
  <c r="AE216" i="21"/>
  <c r="AB216" i="21"/>
  <c r="J216" i="21"/>
  <c r="AQ215" i="21"/>
  <c r="AN215" i="21"/>
  <c r="AK215" i="21"/>
  <c r="AH215" i="21"/>
  <c r="AE215" i="21"/>
  <c r="AB215" i="21"/>
  <c r="J215" i="21"/>
  <c r="AQ214" i="21"/>
  <c r="AN214" i="21"/>
  <c r="AK214" i="21"/>
  <c r="AH214" i="21"/>
  <c r="AE214" i="21"/>
  <c r="AB214" i="21"/>
  <c r="J214" i="21"/>
  <c r="AQ213" i="21"/>
  <c r="AN213" i="21"/>
  <c r="AK213" i="21"/>
  <c r="AH213" i="21"/>
  <c r="AE213" i="21"/>
  <c r="AB213" i="21"/>
  <c r="J213" i="21"/>
  <c r="AQ212" i="21"/>
  <c r="AN212" i="21"/>
  <c r="AK212" i="21"/>
  <c r="AH212" i="21"/>
  <c r="AE212" i="21"/>
  <c r="AB212" i="21"/>
  <c r="J212" i="21"/>
  <c r="AQ211" i="21"/>
  <c r="AN211" i="21"/>
  <c r="AK211" i="21"/>
  <c r="AH211" i="21"/>
  <c r="AE211" i="21"/>
  <c r="AB211" i="21"/>
  <c r="J211" i="21"/>
  <c r="AQ210" i="21"/>
  <c r="AN210" i="21"/>
  <c r="AK210" i="21"/>
  <c r="AH210" i="21"/>
  <c r="AE210" i="21"/>
  <c r="AB210" i="21"/>
  <c r="J210" i="21"/>
  <c r="AQ209" i="21"/>
  <c r="AN209" i="21"/>
  <c r="AK209" i="21"/>
  <c r="AH209" i="21"/>
  <c r="AE209" i="21"/>
  <c r="AB209" i="21"/>
  <c r="J209" i="21"/>
  <c r="AQ208" i="21"/>
  <c r="AN208" i="21"/>
  <c r="AK208" i="21"/>
  <c r="AH208" i="21"/>
  <c r="AE208" i="21"/>
  <c r="AB208" i="21"/>
  <c r="J208" i="21"/>
  <c r="AQ207" i="21"/>
  <c r="AN207" i="21"/>
  <c r="AK207" i="21"/>
  <c r="AH207" i="21"/>
  <c r="AE207" i="21"/>
  <c r="AB207" i="21"/>
  <c r="J207" i="21"/>
  <c r="AQ206" i="21"/>
  <c r="AN206" i="21"/>
  <c r="AK206" i="21"/>
  <c r="AH206" i="21"/>
  <c r="AE206" i="21"/>
  <c r="AB206" i="21"/>
  <c r="J206" i="21"/>
  <c r="AQ205" i="21"/>
  <c r="AN205" i="21"/>
  <c r="AK205" i="21"/>
  <c r="AH205" i="21"/>
  <c r="AE205" i="21"/>
  <c r="AB205" i="21"/>
  <c r="J205" i="21"/>
  <c r="AQ204" i="21"/>
  <c r="AN204" i="21"/>
  <c r="AK204" i="21"/>
  <c r="AH204" i="21"/>
  <c r="AE204" i="21"/>
  <c r="AB204" i="21"/>
  <c r="J204" i="21"/>
  <c r="AQ203" i="21"/>
  <c r="AN203" i="21"/>
  <c r="AK203" i="21"/>
  <c r="AH203" i="21"/>
  <c r="AE203" i="21"/>
  <c r="AB203" i="21"/>
  <c r="J203" i="21"/>
  <c r="AQ202" i="21"/>
  <c r="AN202" i="21"/>
  <c r="AK202" i="21"/>
  <c r="AH202" i="21"/>
  <c r="AE202" i="21"/>
  <c r="AB202" i="21"/>
  <c r="J202" i="21"/>
  <c r="AQ201" i="21"/>
  <c r="AN201" i="21"/>
  <c r="AK201" i="21"/>
  <c r="AH201" i="21"/>
  <c r="AE201" i="21"/>
  <c r="AB201" i="21"/>
  <c r="J201" i="21"/>
  <c r="AQ200" i="21"/>
  <c r="AN200" i="21"/>
  <c r="AK200" i="21"/>
  <c r="AH200" i="21"/>
  <c r="AE200" i="21"/>
  <c r="AB200" i="21"/>
  <c r="J200" i="21"/>
  <c r="AQ199" i="21"/>
  <c r="AN199" i="21"/>
  <c r="AK199" i="21"/>
  <c r="AH199" i="21"/>
  <c r="AE199" i="21"/>
  <c r="AB199" i="21"/>
  <c r="J199" i="21"/>
  <c r="AQ198" i="21"/>
  <c r="AN198" i="21"/>
  <c r="AK198" i="21"/>
  <c r="AH198" i="21"/>
  <c r="AE198" i="21"/>
  <c r="AB198" i="21"/>
  <c r="J198" i="21"/>
  <c r="AQ197" i="21"/>
  <c r="AN197" i="21"/>
  <c r="AK197" i="21"/>
  <c r="AH197" i="21"/>
  <c r="AE197" i="21"/>
  <c r="AB197" i="21"/>
  <c r="J197" i="21"/>
  <c r="AQ196" i="21"/>
  <c r="AN196" i="21"/>
  <c r="AK196" i="21"/>
  <c r="AH196" i="21"/>
  <c r="AE196" i="21"/>
  <c r="AB196" i="21"/>
  <c r="J196" i="21"/>
  <c r="AQ195" i="21"/>
  <c r="AN195" i="21"/>
  <c r="AK195" i="21"/>
  <c r="AH195" i="21"/>
  <c r="AE195" i="21"/>
  <c r="AB195" i="21"/>
  <c r="J195" i="21"/>
  <c r="AQ194" i="21"/>
  <c r="AN194" i="21"/>
  <c r="AK194" i="21"/>
  <c r="AH194" i="21"/>
  <c r="AE194" i="21"/>
  <c r="AB194" i="21"/>
  <c r="J194" i="21"/>
  <c r="AQ193" i="21"/>
  <c r="AN193" i="21"/>
  <c r="AK193" i="21"/>
  <c r="AH193" i="21"/>
  <c r="AE193" i="21"/>
  <c r="AB193" i="21"/>
  <c r="J193" i="21"/>
  <c r="AQ192" i="21"/>
  <c r="AN192" i="21"/>
  <c r="AK192" i="21"/>
  <c r="AH192" i="21"/>
  <c r="AE192" i="21"/>
  <c r="AB192" i="21"/>
  <c r="J192" i="21"/>
  <c r="AQ191" i="21"/>
  <c r="AN191" i="21"/>
  <c r="AK191" i="21"/>
  <c r="AH191" i="21"/>
  <c r="AE191" i="21"/>
  <c r="AB191" i="21"/>
  <c r="J191" i="21"/>
  <c r="AQ190" i="21"/>
  <c r="AN190" i="21"/>
  <c r="AK190" i="21"/>
  <c r="AH190" i="21"/>
  <c r="AE190" i="21"/>
  <c r="AB190" i="21"/>
  <c r="J190" i="21"/>
  <c r="AQ189" i="21"/>
  <c r="AN189" i="21"/>
  <c r="AK189" i="21"/>
  <c r="AH189" i="21"/>
  <c r="AE189" i="21"/>
  <c r="AB189" i="21"/>
  <c r="J189" i="21"/>
  <c r="AQ188" i="21"/>
  <c r="AN188" i="21"/>
  <c r="AK188" i="21"/>
  <c r="AH188" i="21"/>
  <c r="AE188" i="21"/>
  <c r="AB188" i="21"/>
  <c r="J188" i="21"/>
  <c r="AQ187" i="21"/>
  <c r="AN187" i="21"/>
  <c r="AK187" i="21"/>
  <c r="AH187" i="21"/>
  <c r="AE187" i="21"/>
  <c r="AB187" i="21"/>
  <c r="J187" i="21"/>
  <c r="AQ186" i="21"/>
  <c r="AN186" i="21"/>
  <c r="AK186" i="21"/>
  <c r="AH186" i="21"/>
  <c r="AE186" i="21"/>
  <c r="AB186" i="21"/>
  <c r="J186" i="21"/>
  <c r="AQ185" i="21"/>
  <c r="AN185" i="21"/>
  <c r="AK185" i="21"/>
  <c r="AH185" i="21"/>
  <c r="AE185" i="21"/>
  <c r="AB185" i="21"/>
  <c r="J185" i="21"/>
  <c r="AQ184" i="21"/>
  <c r="AN184" i="21"/>
  <c r="AK184" i="21"/>
  <c r="AH184" i="21"/>
  <c r="AE184" i="21"/>
  <c r="AB184" i="21"/>
  <c r="J184" i="21"/>
  <c r="AQ183" i="21"/>
  <c r="AN183" i="21"/>
  <c r="AK183" i="21"/>
  <c r="AH183" i="21"/>
  <c r="AE183" i="21"/>
  <c r="AB183" i="21"/>
  <c r="J183" i="21"/>
  <c r="AQ182" i="21"/>
  <c r="AN182" i="21"/>
  <c r="AK182" i="21"/>
  <c r="AH182" i="21"/>
  <c r="AE182" i="21"/>
  <c r="AB182" i="21"/>
  <c r="J182" i="21"/>
  <c r="AQ181" i="21"/>
  <c r="AN181" i="21"/>
  <c r="AK181" i="21"/>
  <c r="AH181" i="21"/>
  <c r="AE181" i="21"/>
  <c r="AB181" i="21"/>
  <c r="J181" i="21"/>
  <c r="AQ180" i="21"/>
  <c r="AN180" i="21"/>
  <c r="AK180" i="21"/>
  <c r="AH180" i="21"/>
  <c r="AE180" i="21"/>
  <c r="AB180" i="21"/>
  <c r="J180" i="21"/>
  <c r="AQ179" i="21"/>
  <c r="AN179" i="21"/>
  <c r="AK179" i="21"/>
  <c r="AH179" i="21"/>
  <c r="AE179" i="21"/>
  <c r="AB179" i="21"/>
  <c r="J179" i="21"/>
  <c r="AQ178" i="21"/>
  <c r="AN178" i="21"/>
  <c r="AK178" i="21"/>
  <c r="AH178" i="21"/>
  <c r="AE178" i="21"/>
  <c r="AB178" i="21"/>
  <c r="J178" i="21"/>
  <c r="AQ177" i="21"/>
  <c r="AN177" i="21"/>
  <c r="AK177" i="21"/>
  <c r="AH177" i="21"/>
  <c r="AE177" i="21"/>
  <c r="AB177" i="21"/>
  <c r="J177" i="21"/>
  <c r="AQ176" i="21"/>
  <c r="AN176" i="21"/>
  <c r="AK176" i="21"/>
  <c r="AH176" i="21"/>
  <c r="AE176" i="21"/>
  <c r="AB176" i="21"/>
  <c r="J176" i="21"/>
  <c r="AQ175" i="21"/>
  <c r="AN175" i="21"/>
  <c r="AK175" i="21"/>
  <c r="AH175" i="21"/>
  <c r="AE175" i="21"/>
  <c r="AB175" i="21"/>
  <c r="J175" i="21"/>
  <c r="AQ174" i="21"/>
  <c r="AN174" i="21"/>
  <c r="AK174" i="21"/>
  <c r="AH174" i="21"/>
  <c r="AE174" i="21"/>
  <c r="AB174" i="21"/>
  <c r="J174" i="21"/>
  <c r="AQ173" i="21"/>
  <c r="AN173" i="21"/>
  <c r="AK173" i="21"/>
  <c r="AH173" i="21"/>
  <c r="AE173" i="21"/>
  <c r="AB173" i="21"/>
  <c r="J173" i="21"/>
  <c r="AQ172" i="21"/>
  <c r="AN172" i="21"/>
  <c r="AK172" i="21"/>
  <c r="AH172" i="21"/>
  <c r="AE172" i="21"/>
  <c r="AB172" i="21"/>
  <c r="J172" i="21"/>
  <c r="AQ171" i="21"/>
  <c r="AN171" i="21"/>
  <c r="AK171" i="21"/>
  <c r="AH171" i="21"/>
  <c r="AE171" i="21"/>
  <c r="AB171" i="21"/>
  <c r="J171" i="21"/>
  <c r="AQ170" i="21"/>
  <c r="AN170" i="21"/>
  <c r="AK170" i="21"/>
  <c r="AH170" i="21"/>
  <c r="AE170" i="21"/>
  <c r="AB170" i="21"/>
  <c r="J170" i="21"/>
  <c r="AQ169" i="21"/>
  <c r="AN169" i="21"/>
  <c r="AK169" i="21"/>
  <c r="AH169" i="21"/>
  <c r="AE169" i="21"/>
  <c r="AB169" i="21"/>
  <c r="J169" i="21"/>
  <c r="AQ168" i="21"/>
  <c r="AN168" i="21"/>
  <c r="AK168" i="21"/>
  <c r="AH168" i="21"/>
  <c r="AE168" i="21"/>
  <c r="AB168" i="21"/>
  <c r="J168" i="21"/>
  <c r="AQ167" i="21"/>
  <c r="AN167" i="21"/>
  <c r="AK167" i="21"/>
  <c r="AH167" i="21"/>
  <c r="AE167" i="21"/>
  <c r="AB167" i="21"/>
  <c r="J167" i="21"/>
  <c r="AQ166" i="21"/>
  <c r="AN166" i="21"/>
  <c r="AK166" i="21"/>
  <c r="AH166" i="21"/>
  <c r="AE166" i="21"/>
  <c r="AB166" i="21"/>
  <c r="J166" i="21"/>
  <c r="AQ165" i="21"/>
  <c r="AN165" i="21"/>
  <c r="AK165" i="21"/>
  <c r="AH165" i="21"/>
  <c r="AE165" i="21"/>
  <c r="AB165" i="21"/>
  <c r="J165" i="21"/>
  <c r="AQ164" i="21"/>
  <c r="AN164" i="21"/>
  <c r="AK164" i="21"/>
  <c r="AH164" i="21"/>
  <c r="AE164" i="21"/>
  <c r="AB164" i="21"/>
  <c r="J164" i="21"/>
  <c r="AQ163" i="21"/>
  <c r="AN163" i="21"/>
  <c r="AK163" i="21"/>
  <c r="AH163" i="21"/>
  <c r="AE163" i="21"/>
  <c r="AB163" i="21"/>
  <c r="J163" i="21"/>
  <c r="AQ162" i="21"/>
  <c r="AN162" i="21"/>
  <c r="AK162" i="21"/>
  <c r="AH162" i="21"/>
  <c r="AE162" i="21"/>
  <c r="AB162" i="21"/>
  <c r="J162" i="21"/>
  <c r="AQ161" i="21"/>
  <c r="AN161" i="21"/>
  <c r="AK161" i="21"/>
  <c r="AH161" i="21"/>
  <c r="AE161" i="21"/>
  <c r="AB161" i="21"/>
  <c r="J161" i="21"/>
  <c r="AQ160" i="21"/>
  <c r="AN160" i="21"/>
  <c r="AK160" i="21"/>
  <c r="AH160" i="21"/>
  <c r="AE160" i="21"/>
  <c r="AB160" i="21"/>
  <c r="J160" i="21"/>
  <c r="AQ159" i="21"/>
  <c r="AN159" i="21"/>
  <c r="AK159" i="21"/>
  <c r="AH159" i="21"/>
  <c r="AE159" i="21"/>
  <c r="AB159" i="21"/>
  <c r="J159" i="21"/>
  <c r="AQ158" i="21"/>
  <c r="AN158" i="21"/>
  <c r="AK158" i="21"/>
  <c r="AH158" i="21"/>
  <c r="AE158" i="21"/>
  <c r="AB158" i="21"/>
  <c r="J158" i="21"/>
  <c r="AQ157" i="21"/>
  <c r="AN157" i="21"/>
  <c r="AK157" i="21"/>
  <c r="AH157" i="21"/>
  <c r="AE157" i="21"/>
  <c r="AB157" i="21"/>
  <c r="J157" i="21"/>
  <c r="AQ156" i="21"/>
  <c r="AN156" i="21"/>
  <c r="AK156" i="21"/>
  <c r="AH156" i="21"/>
  <c r="AE156" i="21"/>
  <c r="AB156" i="21"/>
  <c r="J156" i="21"/>
  <c r="AQ155" i="21"/>
  <c r="AN155" i="21"/>
  <c r="AK155" i="21"/>
  <c r="AH155" i="21"/>
  <c r="AE155" i="21"/>
  <c r="AB155" i="21"/>
  <c r="J155" i="21"/>
  <c r="AQ154" i="21"/>
  <c r="AN154" i="21"/>
  <c r="AK154" i="21"/>
  <c r="AH154" i="21"/>
  <c r="AE154" i="21"/>
  <c r="AB154" i="21"/>
  <c r="J154" i="21"/>
  <c r="AQ153" i="21"/>
  <c r="AN153" i="21"/>
  <c r="AK153" i="21"/>
  <c r="AH153" i="21"/>
  <c r="AE153" i="21"/>
  <c r="AB153" i="21"/>
  <c r="J153" i="21"/>
  <c r="AQ152" i="21"/>
  <c r="AN152" i="21"/>
  <c r="AK152" i="21"/>
  <c r="AH152" i="21"/>
  <c r="AE152" i="21"/>
  <c r="AB152" i="21"/>
  <c r="J152" i="21"/>
  <c r="AQ151" i="21"/>
  <c r="AN151" i="21"/>
  <c r="AK151" i="21"/>
  <c r="AH151" i="21"/>
  <c r="AE151" i="21"/>
  <c r="AB151" i="21"/>
  <c r="J151" i="21"/>
  <c r="AQ150" i="21"/>
  <c r="AN150" i="21"/>
  <c r="AK150" i="21"/>
  <c r="AH150" i="21"/>
  <c r="AE150" i="21"/>
  <c r="AB150" i="21"/>
  <c r="J150" i="21"/>
  <c r="AQ149" i="21"/>
  <c r="AN149" i="21"/>
  <c r="AK149" i="21"/>
  <c r="AH149" i="21"/>
  <c r="AE149" i="21"/>
  <c r="AB149" i="21"/>
  <c r="J149" i="21"/>
  <c r="AQ148" i="21"/>
  <c r="AN148" i="21"/>
  <c r="AK148" i="21"/>
  <c r="AH148" i="21"/>
  <c r="AE148" i="21"/>
  <c r="AB148" i="21"/>
  <c r="J148" i="21"/>
  <c r="AQ147" i="21"/>
  <c r="AN147" i="21"/>
  <c r="AK147" i="21"/>
  <c r="AH147" i="21"/>
  <c r="AE147" i="21"/>
  <c r="AB147" i="21"/>
  <c r="J147" i="21"/>
  <c r="AQ146" i="21"/>
  <c r="AN146" i="21"/>
  <c r="AK146" i="21"/>
  <c r="AH146" i="21"/>
  <c r="AE146" i="21"/>
  <c r="AB146" i="21"/>
  <c r="J146" i="21"/>
  <c r="AQ145" i="21"/>
  <c r="AN145" i="21"/>
  <c r="AK145" i="21"/>
  <c r="AH145" i="21"/>
  <c r="AE145" i="21"/>
  <c r="AB145" i="21"/>
  <c r="J145" i="21"/>
  <c r="AQ144" i="21"/>
  <c r="AN144" i="21"/>
  <c r="AK144" i="21"/>
  <c r="AH144" i="21"/>
  <c r="AE144" i="21"/>
  <c r="AB144" i="21"/>
  <c r="J144" i="21"/>
  <c r="AQ143" i="21"/>
  <c r="AN143" i="21"/>
  <c r="AK143" i="21"/>
  <c r="AH143" i="21"/>
  <c r="AE143" i="21"/>
  <c r="AB143" i="21"/>
  <c r="J143" i="21"/>
  <c r="AQ142" i="21"/>
  <c r="AN142" i="21"/>
  <c r="AK142" i="21"/>
  <c r="AH142" i="21"/>
  <c r="AE142" i="21"/>
  <c r="AB142" i="21"/>
  <c r="J142" i="21"/>
  <c r="AQ141" i="21"/>
  <c r="AN141" i="21"/>
  <c r="AK141" i="21"/>
  <c r="AH141" i="21"/>
  <c r="AE141" i="21"/>
  <c r="AB141" i="21"/>
  <c r="J141" i="21"/>
  <c r="AQ140" i="21"/>
  <c r="AN140" i="21"/>
  <c r="AK140" i="21"/>
  <c r="AH140" i="21"/>
  <c r="AE140" i="21"/>
  <c r="AB140" i="21"/>
  <c r="J140" i="21"/>
  <c r="AQ139" i="21"/>
  <c r="AN139" i="21"/>
  <c r="AK139" i="21"/>
  <c r="AH139" i="21"/>
  <c r="AE139" i="21"/>
  <c r="AB139" i="21"/>
  <c r="J139" i="21"/>
  <c r="AQ138" i="21"/>
  <c r="AN138" i="21"/>
  <c r="AK138" i="21"/>
  <c r="AH138" i="21"/>
  <c r="AE138" i="21"/>
  <c r="AB138" i="21"/>
  <c r="J138" i="21"/>
  <c r="AQ137" i="21"/>
  <c r="AN137" i="21"/>
  <c r="AK137" i="21"/>
  <c r="AH137" i="21"/>
  <c r="AE137" i="21"/>
  <c r="AB137" i="21"/>
  <c r="J137" i="21"/>
  <c r="AQ136" i="21"/>
  <c r="AN136" i="21"/>
  <c r="AK136" i="21"/>
  <c r="AH136" i="21"/>
  <c r="AE136" i="21"/>
  <c r="AB136" i="21"/>
  <c r="J136" i="21"/>
  <c r="AQ135" i="21"/>
  <c r="AN135" i="21"/>
  <c r="AK135" i="21"/>
  <c r="AH135" i="21"/>
  <c r="AE135" i="21"/>
  <c r="AB135" i="21"/>
  <c r="J135" i="21"/>
  <c r="AQ134" i="21"/>
  <c r="AN134" i="21"/>
  <c r="AK134" i="21"/>
  <c r="AH134" i="21"/>
  <c r="AE134" i="21"/>
  <c r="AB134" i="21"/>
  <c r="J134" i="21"/>
  <c r="AQ133" i="21"/>
  <c r="AN133" i="21"/>
  <c r="AK133" i="21"/>
  <c r="AH133" i="21"/>
  <c r="AE133" i="21"/>
  <c r="AB133" i="21"/>
  <c r="J133" i="21"/>
  <c r="AQ132" i="21"/>
  <c r="AN132" i="21"/>
  <c r="AK132" i="21"/>
  <c r="AH132" i="21"/>
  <c r="AE132" i="21"/>
  <c r="AB132" i="21"/>
  <c r="J132" i="21"/>
  <c r="AQ131" i="21"/>
  <c r="AN131" i="21"/>
  <c r="AK131" i="21"/>
  <c r="AH131" i="21"/>
  <c r="AE131" i="21"/>
  <c r="AB131" i="21"/>
  <c r="J131" i="21"/>
  <c r="AQ130" i="21"/>
  <c r="AN130" i="21"/>
  <c r="AK130" i="21"/>
  <c r="AH130" i="21"/>
  <c r="AE130" i="21"/>
  <c r="AB130" i="21"/>
  <c r="J130" i="21"/>
  <c r="AQ129" i="21"/>
  <c r="AN129" i="21"/>
  <c r="AK129" i="21"/>
  <c r="AH129" i="21"/>
  <c r="AE129" i="21"/>
  <c r="AB129" i="21"/>
  <c r="J129" i="21"/>
  <c r="AQ128" i="21"/>
  <c r="AN128" i="21"/>
  <c r="AK128" i="21"/>
  <c r="AH128" i="21"/>
  <c r="AE128" i="21"/>
  <c r="AB128" i="21"/>
  <c r="J128" i="21"/>
  <c r="AQ127" i="21"/>
  <c r="AN127" i="21"/>
  <c r="AK127" i="21"/>
  <c r="AH127" i="21"/>
  <c r="AE127" i="21"/>
  <c r="AB127" i="21"/>
  <c r="J127" i="21"/>
  <c r="AQ126" i="21"/>
  <c r="AN126" i="21"/>
  <c r="AK126" i="21"/>
  <c r="AH126" i="21"/>
  <c r="AE126" i="21"/>
  <c r="AB126" i="21"/>
  <c r="J126" i="21"/>
  <c r="AQ125" i="21"/>
  <c r="AN125" i="21"/>
  <c r="AK125" i="21"/>
  <c r="AH125" i="21"/>
  <c r="AE125" i="21"/>
  <c r="AB125" i="21"/>
  <c r="J125" i="21"/>
  <c r="AQ124" i="21"/>
  <c r="AN124" i="21"/>
  <c r="AK124" i="21"/>
  <c r="AH124" i="21"/>
  <c r="AE124" i="21"/>
  <c r="AB124" i="21"/>
  <c r="J124" i="21"/>
  <c r="AQ123" i="21"/>
  <c r="AN123" i="21"/>
  <c r="AK123" i="21"/>
  <c r="AH123" i="21"/>
  <c r="AE123" i="21"/>
  <c r="AB123" i="21"/>
  <c r="J123" i="21"/>
  <c r="AQ122" i="21"/>
  <c r="AN122" i="21"/>
  <c r="AK122" i="21"/>
  <c r="AH122" i="21"/>
  <c r="AE122" i="21"/>
  <c r="AB122" i="21"/>
  <c r="J122" i="21"/>
  <c r="AQ121" i="21"/>
  <c r="AN121" i="21"/>
  <c r="AK121" i="21"/>
  <c r="AH121" i="21"/>
  <c r="AE121" i="21"/>
  <c r="AB121" i="21"/>
  <c r="J121" i="21"/>
  <c r="AQ120" i="21"/>
  <c r="AN120" i="21"/>
  <c r="AK120" i="21"/>
  <c r="AH120" i="21"/>
  <c r="AE120" i="21"/>
  <c r="AB120" i="21"/>
  <c r="J120" i="21"/>
  <c r="AQ119" i="21"/>
  <c r="AN119" i="21"/>
  <c r="AK119" i="21"/>
  <c r="AH119" i="21"/>
  <c r="AE119" i="21"/>
  <c r="AB119" i="21"/>
  <c r="J119" i="21"/>
  <c r="AQ118" i="21"/>
  <c r="AN118" i="21"/>
  <c r="AK118" i="21"/>
  <c r="AH118" i="21"/>
  <c r="AE118" i="21"/>
  <c r="AB118" i="21"/>
  <c r="J118" i="21"/>
  <c r="AQ117" i="21"/>
  <c r="AN117" i="21"/>
  <c r="AK117" i="21"/>
  <c r="AH117" i="21"/>
  <c r="AE117" i="21"/>
  <c r="AB117" i="21"/>
  <c r="J117" i="21"/>
  <c r="AQ116" i="21"/>
  <c r="AN116" i="21"/>
  <c r="AK116" i="21"/>
  <c r="AH116" i="21"/>
  <c r="AE116" i="21"/>
  <c r="AB116" i="21"/>
  <c r="J116" i="21"/>
  <c r="AQ115" i="21"/>
  <c r="AN115" i="21"/>
  <c r="AK115" i="21"/>
  <c r="AH115" i="21"/>
  <c r="AE115" i="21"/>
  <c r="AB115" i="21"/>
  <c r="J115" i="21"/>
  <c r="AQ114" i="21"/>
  <c r="AN114" i="21"/>
  <c r="AK114" i="21"/>
  <c r="AH114" i="21"/>
  <c r="AE114" i="21"/>
  <c r="AB114" i="21"/>
  <c r="J114" i="21"/>
  <c r="AQ113" i="21"/>
  <c r="AN113" i="21"/>
  <c r="AK113" i="21"/>
  <c r="AH113" i="21"/>
  <c r="AE113" i="21"/>
  <c r="AB113" i="21"/>
  <c r="J113" i="21"/>
  <c r="AQ112" i="21"/>
  <c r="AN112" i="21"/>
  <c r="AK112" i="21"/>
  <c r="AH112" i="21"/>
  <c r="AE112" i="21"/>
  <c r="AB112" i="21"/>
  <c r="J112" i="21"/>
  <c r="AQ111" i="21"/>
  <c r="AN111" i="21"/>
  <c r="AK111" i="21"/>
  <c r="AH111" i="21"/>
  <c r="AE111" i="21"/>
  <c r="AB111" i="21"/>
  <c r="J111" i="21"/>
  <c r="AQ110" i="21"/>
  <c r="AN110" i="21"/>
  <c r="AK110" i="21"/>
  <c r="AH110" i="21"/>
  <c r="AE110" i="21"/>
  <c r="AB110" i="21"/>
  <c r="J110" i="21"/>
  <c r="AQ109" i="21"/>
  <c r="AN109" i="21"/>
  <c r="AK109" i="21"/>
  <c r="AH109" i="21"/>
  <c r="AE109" i="21"/>
  <c r="AB109" i="21"/>
  <c r="J109" i="21"/>
  <c r="AQ108" i="21"/>
  <c r="AN108" i="21"/>
  <c r="AK108" i="21"/>
  <c r="AH108" i="21"/>
  <c r="AE108" i="21"/>
  <c r="AB108" i="21"/>
  <c r="J108" i="21"/>
  <c r="AQ107" i="21"/>
  <c r="AN107" i="21"/>
  <c r="AK107" i="21"/>
  <c r="AH107" i="21"/>
  <c r="AE107" i="21"/>
  <c r="AB107" i="21"/>
  <c r="J107" i="21"/>
  <c r="AQ106" i="21"/>
  <c r="AN106" i="21"/>
  <c r="AK106" i="21"/>
  <c r="AH106" i="21"/>
  <c r="AE106" i="21"/>
  <c r="AB106" i="21"/>
  <c r="J106" i="21"/>
  <c r="AQ105" i="21"/>
  <c r="AN105" i="21"/>
  <c r="AK105" i="21"/>
  <c r="AH105" i="21"/>
  <c r="AE105" i="21"/>
  <c r="AB105" i="21"/>
  <c r="J105" i="21"/>
  <c r="AQ104" i="21"/>
  <c r="AN104" i="21"/>
  <c r="AK104" i="21"/>
  <c r="AH104" i="21"/>
  <c r="AE104" i="21"/>
  <c r="AB104" i="21"/>
  <c r="J104" i="21"/>
  <c r="AQ103" i="21"/>
  <c r="AN103" i="21"/>
  <c r="AK103" i="21"/>
  <c r="AH103" i="21"/>
  <c r="AE103" i="21"/>
  <c r="AB103" i="21"/>
  <c r="J103" i="21"/>
  <c r="AQ102" i="21"/>
  <c r="AN102" i="21"/>
  <c r="AK102" i="21"/>
  <c r="AH102" i="21"/>
  <c r="AE102" i="21"/>
  <c r="AB102" i="21"/>
  <c r="J102" i="21"/>
  <c r="AQ101" i="21"/>
  <c r="AN101" i="21"/>
  <c r="AK101" i="21"/>
  <c r="AH101" i="21"/>
  <c r="AE101" i="21"/>
  <c r="AB101" i="21"/>
  <c r="J101" i="21"/>
  <c r="AQ100" i="21"/>
  <c r="AN100" i="21"/>
  <c r="AK100" i="21"/>
  <c r="AH100" i="21"/>
  <c r="AE100" i="21"/>
  <c r="AB100" i="21"/>
  <c r="J100" i="21"/>
  <c r="AQ99" i="21"/>
  <c r="AN99" i="21"/>
  <c r="AK99" i="21"/>
  <c r="AH99" i="21"/>
  <c r="AE99" i="21"/>
  <c r="AB99" i="21"/>
  <c r="J99" i="21"/>
  <c r="AQ98" i="21"/>
  <c r="AN98" i="21"/>
  <c r="AK98" i="21"/>
  <c r="AH98" i="21"/>
  <c r="AE98" i="21"/>
  <c r="AB98" i="21"/>
  <c r="J98" i="21"/>
  <c r="AQ97" i="21"/>
  <c r="AN97" i="21"/>
  <c r="AK97" i="21"/>
  <c r="AH97" i="21"/>
  <c r="AE97" i="21"/>
  <c r="AB97" i="21"/>
  <c r="J97" i="21"/>
  <c r="AQ96" i="21"/>
  <c r="AN96" i="21"/>
  <c r="AK96" i="21"/>
  <c r="AH96" i="21"/>
  <c r="AE96" i="21"/>
  <c r="AB96" i="21"/>
  <c r="J96" i="21"/>
  <c r="AQ95" i="21"/>
  <c r="AN95" i="21"/>
  <c r="AK95" i="21"/>
  <c r="AH95" i="21"/>
  <c r="AE95" i="21"/>
  <c r="AB95" i="21"/>
  <c r="J95" i="21"/>
  <c r="AQ94" i="21"/>
  <c r="AN94" i="21"/>
  <c r="AK94" i="21"/>
  <c r="AH94" i="21"/>
  <c r="AE94" i="21"/>
  <c r="AB94" i="21"/>
  <c r="J94" i="21"/>
  <c r="AQ93" i="21"/>
  <c r="AN93" i="21"/>
  <c r="AK93" i="21"/>
  <c r="AH93" i="21"/>
  <c r="AE93" i="21"/>
  <c r="AB93" i="21"/>
  <c r="J93" i="21"/>
  <c r="AQ92" i="21"/>
  <c r="AN92" i="21"/>
  <c r="AK92" i="21"/>
  <c r="AH92" i="21"/>
  <c r="AE92" i="21"/>
  <c r="AB92" i="21"/>
  <c r="J92" i="21"/>
  <c r="AQ91" i="21"/>
  <c r="AN91" i="21"/>
  <c r="AK91" i="21"/>
  <c r="AH91" i="21"/>
  <c r="AE91" i="21"/>
  <c r="AB91" i="21"/>
  <c r="J91" i="21"/>
  <c r="AQ90" i="21"/>
  <c r="AN90" i="21"/>
  <c r="AK90" i="21"/>
  <c r="AH90" i="21"/>
  <c r="AE90" i="21"/>
  <c r="AB90" i="21"/>
  <c r="J90" i="21"/>
  <c r="AQ89" i="21"/>
  <c r="AN89" i="21"/>
  <c r="AK89" i="21"/>
  <c r="AH89" i="21"/>
  <c r="AE89" i="21"/>
  <c r="AB89" i="21"/>
  <c r="J89" i="21"/>
  <c r="AQ88" i="21"/>
  <c r="AN88" i="21"/>
  <c r="AK88" i="21"/>
  <c r="AH88" i="21"/>
  <c r="AE88" i="21"/>
  <c r="AB88" i="21"/>
  <c r="J88" i="21"/>
  <c r="AQ87" i="21"/>
  <c r="AN87" i="21"/>
  <c r="AK87" i="21"/>
  <c r="AH87" i="21"/>
  <c r="AE87" i="21"/>
  <c r="AB87" i="21"/>
  <c r="J87" i="21"/>
  <c r="AQ86" i="21"/>
  <c r="AN86" i="21"/>
  <c r="AK86" i="21"/>
  <c r="AH86" i="21"/>
  <c r="AE86" i="21"/>
  <c r="AB86" i="21"/>
  <c r="J86" i="21"/>
  <c r="AQ85" i="21"/>
  <c r="AN85" i="21"/>
  <c r="AK85" i="21"/>
  <c r="AH85" i="21"/>
  <c r="AE85" i="21"/>
  <c r="AB85" i="21"/>
  <c r="J85" i="21"/>
  <c r="AQ84" i="21"/>
  <c r="AN84" i="21"/>
  <c r="AK84" i="21"/>
  <c r="AH84" i="21"/>
  <c r="AE84" i="21"/>
  <c r="AB84" i="21"/>
  <c r="J84" i="21"/>
  <c r="AQ83" i="21"/>
  <c r="AN83" i="21"/>
  <c r="AK83" i="21"/>
  <c r="AH83" i="21"/>
  <c r="AE83" i="21"/>
  <c r="AB83" i="21"/>
  <c r="J83" i="21"/>
  <c r="AQ82" i="21"/>
  <c r="AN82" i="21"/>
  <c r="AK82" i="21"/>
  <c r="AH82" i="21"/>
  <c r="AE82" i="21"/>
  <c r="AB82" i="21"/>
  <c r="J82" i="21"/>
  <c r="AQ81" i="21"/>
  <c r="AN81" i="21"/>
  <c r="AK81" i="21"/>
  <c r="AH81" i="21"/>
  <c r="AE81" i="21"/>
  <c r="AB81" i="21"/>
  <c r="J81" i="21"/>
  <c r="AQ80" i="21"/>
  <c r="AN80" i="21"/>
  <c r="AK80" i="21"/>
  <c r="AH80" i="21"/>
  <c r="AE80" i="21"/>
  <c r="AB80" i="21"/>
  <c r="J80" i="21"/>
  <c r="AQ79" i="21"/>
  <c r="AN79" i="21"/>
  <c r="AK79" i="21"/>
  <c r="AH79" i="21"/>
  <c r="AE79" i="21"/>
  <c r="AB79" i="21"/>
  <c r="J79" i="21"/>
  <c r="AQ78" i="21"/>
  <c r="AN78" i="21"/>
  <c r="AK78" i="21"/>
  <c r="AH78" i="21"/>
  <c r="AE78" i="21"/>
  <c r="AB78" i="21"/>
  <c r="J78" i="21"/>
  <c r="AQ77" i="21"/>
  <c r="AN77" i="21"/>
  <c r="AK77" i="21"/>
  <c r="AH77" i="21"/>
  <c r="AE77" i="21"/>
  <c r="AB77" i="21"/>
  <c r="J77" i="21"/>
  <c r="AQ76" i="21"/>
  <c r="AN76" i="21"/>
  <c r="AK76" i="21"/>
  <c r="AH76" i="21"/>
  <c r="AE76" i="21"/>
  <c r="AB76" i="21"/>
  <c r="J76" i="21"/>
  <c r="AQ75" i="21"/>
  <c r="AN75" i="21"/>
  <c r="AK75" i="21"/>
  <c r="AH75" i="21"/>
  <c r="AE75" i="21"/>
  <c r="AB75" i="21"/>
  <c r="J75" i="21"/>
  <c r="AQ74" i="21"/>
  <c r="AN74" i="21"/>
  <c r="AK74" i="21"/>
  <c r="AH74" i="21"/>
  <c r="AE74" i="21"/>
  <c r="AB74" i="21"/>
  <c r="J74" i="21"/>
  <c r="AQ73" i="21"/>
  <c r="AN73" i="21"/>
  <c r="AK73" i="21"/>
  <c r="AH73" i="21"/>
  <c r="AE73" i="21"/>
  <c r="AB73" i="21"/>
  <c r="J73" i="21"/>
  <c r="AQ72" i="21"/>
  <c r="AN72" i="21"/>
  <c r="AK72" i="21"/>
  <c r="AH72" i="21"/>
  <c r="AE72" i="21"/>
  <c r="AB72" i="21"/>
  <c r="J72" i="21"/>
  <c r="AQ71" i="21"/>
  <c r="AN71" i="21"/>
  <c r="AK71" i="21"/>
  <c r="AH71" i="21"/>
  <c r="AE71" i="21"/>
  <c r="AB71" i="21"/>
  <c r="J71" i="21"/>
  <c r="AQ70" i="21"/>
  <c r="AN70" i="21"/>
  <c r="AK70" i="21"/>
  <c r="AH70" i="21"/>
  <c r="AE70" i="21"/>
  <c r="AB70" i="21"/>
  <c r="J70" i="21"/>
  <c r="AQ69" i="21"/>
  <c r="AN69" i="21"/>
  <c r="AK69" i="21"/>
  <c r="AH69" i="21"/>
  <c r="AE69" i="21"/>
  <c r="AB69" i="21"/>
  <c r="J69" i="21"/>
  <c r="AQ68" i="21"/>
  <c r="AN68" i="21"/>
  <c r="AK68" i="21"/>
  <c r="AH68" i="21"/>
  <c r="AE68" i="21"/>
  <c r="AB68" i="21"/>
  <c r="J68" i="21"/>
  <c r="AQ67" i="21"/>
  <c r="AN67" i="21"/>
  <c r="AK67" i="21"/>
  <c r="AH67" i="21"/>
  <c r="AE67" i="21"/>
  <c r="AB67" i="21"/>
  <c r="J67" i="21"/>
  <c r="AQ66" i="21"/>
  <c r="AN66" i="21"/>
  <c r="AK66" i="21"/>
  <c r="AH66" i="21"/>
  <c r="AE66" i="21"/>
  <c r="AB66" i="21"/>
  <c r="J66" i="21"/>
  <c r="AQ65" i="21"/>
  <c r="AN65" i="21"/>
  <c r="AK65" i="21"/>
  <c r="AH65" i="21"/>
  <c r="AE65" i="21"/>
  <c r="AB65" i="21"/>
  <c r="J65" i="21"/>
  <c r="AQ64" i="21"/>
  <c r="AN64" i="21"/>
  <c r="AK64" i="21"/>
  <c r="AH64" i="21"/>
  <c r="AE64" i="21"/>
  <c r="AB64" i="21"/>
  <c r="J64" i="21"/>
  <c r="AQ63" i="21"/>
  <c r="AN63" i="21"/>
  <c r="AK63" i="21"/>
  <c r="AH63" i="21"/>
  <c r="AE63" i="21"/>
  <c r="AB63" i="21"/>
  <c r="J63" i="21"/>
  <c r="AQ62" i="21"/>
  <c r="AN62" i="21"/>
  <c r="AK62" i="21"/>
  <c r="AH62" i="21"/>
  <c r="AE62" i="21"/>
  <c r="AB62" i="21"/>
  <c r="J62" i="21"/>
  <c r="AQ61" i="21"/>
  <c r="AN61" i="21"/>
  <c r="AK61" i="21"/>
  <c r="AH61" i="21"/>
  <c r="AE61" i="21"/>
  <c r="AB61" i="21"/>
  <c r="J61" i="21"/>
  <c r="AQ60" i="21"/>
  <c r="AN60" i="21"/>
  <c r="AK60" i="21"/>
  <c r="AH60" i="21"/>
  <c r="AE60" i="21"/>
  <c r="AB60" i="21"/>
  <c r="J60" i="21"/>
  <c r="AQ59" i="21"/>
  <c r="AN59" i="21"/>
  <c r="AK59" i="21"/>
  <c r="AH59" i="21"/>
  <c r="AE59" i="21"/>
  <c r="AB59" i="21"/>
  <c r="J59" i="21"/>
  <c r="AQ58" i="21"/>
  <c r="AN58" i="21"/>
  <c r="AK58" i="21"/>
  <c r="AH58" i="21"/>
  <c r="AE58" i="21"/>
  <c r="AB58" i="21"/>
  <c r="J58" i="21"/>
  <c r="AQ57" i="21"/>
  <c r="AN57" i="21"/>
  <c r="AK57" i="21"/>
  <c r="AH57" i="21"/>
  <c r="AE57" i="21"/>
  <c r="AB57" i="21"/>
  <c r="J57" i="21"/>
  <c r="AQ56" i="21"/>
  <c r="AN56" i="21"/>
  <c r="AK56" i="21"/>
  <c r="AH56" i="21"/>
  <c r="AE56" i="21"/>
  <c r="AB56" i="21"/>
  <c r="J56" i="21"/>
  <c r="AQ55" i="21"/>
  <c r="AN55" i="21"/>
  <c r="AK55" i="21"/>
  <c r="AH55" i="21"/>
  <c r="AE55" i="21"/>
  <c r="AB55" i="21"/>
  <c r="J55" i="21"/>
  <c r="AQ54" i="21"/>
  <c r="AN54" i="21"/>
  <c r="AK54" i="21"/>
  <c r="AH54" i="21"/>
  <c r="AE54" i="21"/>
  <c r="AB54" i="21"/>
  <c r="J54" i="21"/>
  <c r="AQ53" i="21"/>
  <c r="AN53" i="21"/>
  <c r="AK53" i="21"/>
  <c r="AH53" i="21"/>
  <c r="AE53" i="21"/>
  <c r="AB53" i="21"/>
  <c r="J53" i="21"/>
  <c r="AQ52" i="21"/>
  <c r="AN52" i="21"/>
  <c r="AK52" i="21"/>
  <c r="AH52" i="21"/>
  <c r="AE52" i="21"/>
  <c r="AB52" i="21"/>
  <c r="J52" i="21"/>
  <c r="AQ51" i="21"/>
  <c r="AN51" i="21"/>
  <c r="AK51" i="21"/>
  <c r="AH51" i="21"/>
  <c r="AE51" i="21"/>
  <c r="AB51" i="21"/>
  <c r="J51" i="21"/>
  <c r="AQ50" i="21"/>
  <c r="AN50" i="21"/>
  <c r="AK50" i="21"/>
  <c r="AH50" i="21"/>
  <c r="AE50" i="21"/>
  <c r="AB50" i="21"/>
  <c r="J50" i="21"/>
  <c r="AQ49" i="21"/>
  <c r="AN49" i="21"/>
  <c r="AK49" i="21"/>
  <c r="AH49" i="21"/>
  <c r="AE49" i="21"/>
  <c r="AB49" i="21"/>
  <c r="J49" i="21"/>
  <c r="AQ48" i="21"/>
  <c r="AN48" i="21"/>
  <c r="AK48" i="21"/>
  <c r="AH48" i="21"/>
  <c r="AE48" i="21"/>
  <c r="AB48" i="21"/>
  <c r="J48" i="21"/>
  <c r="AQ47" i="21"/>
  <c r="AN47" i="21"/>
  <c r="AK47" i="21"/>
  <c r="AH47" i="21"/>
  <c r="AE47" i="21"/>
  <c r="AB47" i="21"/>
  <c r="J47" i="21"/>
  <c r="AQ46" i="21"/>
  <c r="AN46" i="21"/>
  <c r="AK46" i="21"/>
  <c r="AH46" i="21"/>
  <c r="AE46" i="21"/>
  <c r="AB46" i="21"/>
  <c r="J46" i="21"/>
  <c r="AQ45" i="21"/>
  <c r="AN45" i="21"/>
  <c r="AK45" i="21"/>
  <c r="AH45" i="21"/>
  <c r="AE45" i="21"/>
  <c r="AB45" i="21"/>
  <c r="J45" i="21"/>
  <c r="AQ44" i="21"/>
  <c r="AN44" i="21"/>
  <c r="AK44" i="21"/>
  <c r="AH44" i="21"/>
  <c r="AE44" i="21"/>
  <c r="AB44" i="21"/>
  <c r="J44" i="21"/>
  <c r="AQ43" i="21"/>
  <c r="AN43" i="21"/>
  <c r="AK43" i="21"/>
  <c r="AH43" i="21"/>
  <c r="AE43" i="21"/>
  <c r="AB43" i="21"/>
  <c r="J43" i="21"/>
  <c r="AQ42" i="21"/>
  <c r="AN42" i="21"/>
  <c r="AK42" i="21"/>
  <c r="AH42" i="21"/>
  <c r="AE42" i="21"/>
  <c r="AB42" i="21"/>
  <c r="J42" i="21"/>
  <c r="AQ41" i="21"/>
  <c r="AN41" i="21"/>
  <c r="AK41" i="21"/>
  <c r="AH41" i="21"/>
  <c r="AE41" i="21"/>
  <c r="AB41" i="21"/>
  <c r="J41" i="21"/>
  <c r="AQ40" i="21"/>
  <c r="AN40" i="21"/>
  <c r="AK40" i="21"/>
  <c r="AH40" i="21"/>
  <c r="AE40" i="21"/>
  <c r="AB40" i="21"/>
  <c r="J40" i="21"/>
  <c r="AQ39" i="21"/>
  <c r="AN39" i="21"/>
  <c r="AK39" i="21"/>
  <c r="AH39" i="21"/>
  <c r="AE39" i="21"/>
  <c r="AB39" i="21"/>
  <c r="J39" i="21"/>
  <c r="AQ38" i="21"/>
  <c r="AN38" i="21"/>
  <c r="AK38" i="21"/>
  <c r="AH38" i="21"/>
  <c r="AE38" i="21"/>
  <c r="AB38" i="21"/>
  <c r="J38" i="21"/>
  <c r="AQ37" i="21"/>
  <c r="AN37" i="21"/>
  <c r="AK37" i="21"/>
  <c r="AH37" i="21"/>
  <c r="AE37" i="21"/>
  <c r="AB37" i="21"/>
  <c r="J37" i="21"/>
  <c r="AQ36" i="21"/>
  <c r="AN36" i="21"/>
  <c r="AK36" i="21"/>
  <c r="AH36" i="21"/>
  <c r="AE36" i="21"/>
  <c r="AB36" i="21"/>
  <c r="J36" i="21"/>
  <c r="AQ35" i="21"/>
  <c r="AN35" i="21"/>
  <c r="AK35" i="21"/>
  <c r="AH35" i="21"/>
  <c r="AE35" i="21"/>
  <c r="AB35" i="21"/>
  <c r="J35" i="21"/>
  <c r="AQ34" i="21"/>
  <c r="AN34" i="21"/>
  <c r="AK34" i="21"/>
  <c r="AH34" i="21"/>
  <c r="AE34" i="21"/>
  <c r="AB34" i="21"/>
  <c r="J34" i="21"/>
  <c r="AQ33" i="21"/>
  <c r="AN33" i="21"/>
  <c r="AK33" i="21"/>
  <c r="AH33" i="21"/>
  <c r="AE33" i="21"/>
  <c r="AB33" i="21"/>
  <c r="J33" i="21"/>
  <c r="AQ32" i="21"/>
  <c r="AN32" i="21"/>
  <c r="AK32" i="21"/>
  <c r="AH32" i="21"/>
  <c r="AE32" i="21"/>
  <c r="AB32" i="21"/>
  <c r="J32" i="21"/>
  <c r="AQ31" i="21"/>
  <c r="AN31" i="21"/>
  <c r="AK31" i="21"/>
  <c r="AH31" i="21"/>
  <c r="AE31" i="21"/>
  <c r="AB31" i="21"/>
  <c r="J31" i="21"/>
  <c r="AQ30" i="21"/>
  <c r="AN30" i="21"/>
  <c r="AK30" i="21"/>
  <c r="AH30" i="21"/>
  <c r="AE30" i="21"/>
  <c r="AB30" i="21"/>
  <c r="J30" i="21"/>
  <c r="AQ29" i="21"/>
  <c r="AN29" i="21"/>
  <c r="AK29" i="21"/>
  <c r="AH29" i="21"/>
  <c r="AE29" i="21"/>
  <c r="AB29" i="21"/>
  <c r="J29" i="21"/>
  <c r="AQ28" i="21"/>
  <c r="AN28" i="21"/>
  <c r="AK28" i="21"/>
  <c r="AH28" i="21"/>
  <c r="AE28" i="21"/>
  <c r="AB28" i="21"/>
  <c r="J28" i="21"/>
  <c r="AQ27" i="21"/>
  <c r="AN27" i="21"/>
  <c r="AK27" i="21"/>
  <c r="AH27" i="21"/>
  <c r="AE27" i="21"/>
  <c r="AB27" i="21"/>
  <c r="J27" i="21"/>
  <c r="AQ26" i="21"/>
  <c r="AN26" i="21"/>
  <c r="AK26" i="21"/>
  <c r="AH26" i="21"/>
  <c r="AE26" i="21"/>
  <c r="AB26" i="21"/>
  <c r="J26" i="21"/>
  <c r="AQ25" i="21"/>
  <c r="AN25" i="21"/>
  <c r="AK25" i="21"/>
  <c r="AH25" i="21"/>
  <c r="AE25" i="21"/>
  <c r="AB25" i="21"/>
  <c r="J25" i="21"/>
  <c r="AQ24" i="21"/>
  <c r="AN24" i="21"/>
  <c r="AK24" i="21"/>
  <c r="AH24" i="21"/>
  <c r="AE24" i="21"/>
  <c r="AB24" i="21"/>
  <c r="J24" i="21"/>
  <c r="AQ23" i="21"/>
  <c r="AN23" i="21"/>
  <c r="AK23" i="21"/>
  <c r="AH23" i="21"/>
  <c r="AE23" i="21"/>
  <c r="AB23" i="21"/>
  <c r="J23" i="21"/>
  <c r="AQ22" i="21"/>
  <c r="AN22" i="21"/>
  <c r="AK22" i="21"/>
  <c r="AH22" i="21"/>
  <c r="AE22" i="21"/>
  <c r="AB22" i="21"/>
  <c r="J22" i="21"/>
  <c r="AQ21" i="21"/>
  <c r="AN21" i="21"/>
  <c r="AK21" i="21"/>
  <c r="AH21" i="21"/>
  <c r="AE21" i="21"/>
  <c r="AB21" i="21"/>
  <c r="J21" i="21"/>
  <c r="AQ20" i="21"/>
  <c r="AN20" i="21"/>
  <c r="AK20" i="21"/>
  <c r="AH20" i="21"/>
  <c r="AE20" i="21"/>
  <c r="AB20" i="21"/>
  <c r="J20" i="21"/>
  <c r="AQ19" i="21"/>
  <c r="AN19" i="21"/>
  <c r="AK19" i="21"/>
  <c r="AH19" i="21"/>
  <c r="AE19" i="21"/>
  <c r="AB19" i="21"/>
  <c r="J19" i="21"/>
  <c r="AQ18" i="21"/>
  <c r="AN18" i="21"/>
  <c r="AK18" i="21"/>
  <c r="AH18" i="21"/>
  <c r="AE18" i="21"/>
  <c r="AB18" i="21"/>
  <c r="J18" i="21"/>
  <c r="AQ17" i="21"/>
  <c r="AN17" i="21"/>
  <c r="AK17" i="21"/>
  <c r="AH17" i="21"/>
  <c r="AE17" i="21"/>
  <c r="AB17" i="21"/>
  <c r="J17" i="21"/>
  <c r="AQ16" i="21"/>
  <c r="AN16" i="21"/>
  <c r="AK16" i="21"/>
  <c r="AH16" i="21"/>
  <c r="AE16" i="21"/>
  <c r="AB16" i="21"/>
  <c r="J16" i="21"/>
  <c r="AQ15" i="21"/>
  <c r="AN15" i="21"/>
  <c r="AK15" i="21"/>
  <c r="AH15" i="21"/>
  <c r="AE15" i="21"/>
  <c r="AB15" i="21"/>
  <c r="J15" i="21"/>
  <c r="AQ14" i="21"/>
  <c r="AN14" i="21"/>
  <c r="AK14" i="21"/>
  <c r="AH14" i="21"/>
  <c r="AE14" i="21"/>
  <c r="AB14" i="21"/>
  <c r="J14" i="21"/>
  <c r="AQ13" i="21"/>
  <c r="AN13" i="21"/>
  <c r="AK13" i="21"/>
  <c r="AH13" i="21"/>
  <c r="AE13" i="21"/>
  <c r="AB13" i="21"/>
  <c r="J13" i="21"/>
  <c r="AQ12" i="21"/>
  <c r="AN12" i="21"/>
  <c r="AK12" i="21"/>
  <c r="AH12" i="21"/>
  <c r="AE12" i="21"/>
  <c r="AB12" i="21"/>
  <c r="J12" i="21"/>
  <c r="AQ11" i="21"/>
  <c r="AN11" i="21"/>
  <c r="AK11" i="21"/>
  <c r="AH11" i="21"/>
  <c r="AE11" i="21"/>
  <c r="AB11" i="21"/>
  <c r="J11" i="21"/>
  <c r="AQ10" i="21"/>
  <c r="AN10" i="21"/>
  <c r="AK10" i="21"/>
  <c r="AH10" i="21"/>
  <c r="AE10" i="21"/>
  <c r="AB10" i="21"/>
  <c r="J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I88" i="22"/>
  <c r="J88" i="22"/>
  <c r="K88" i="22"/>
  <c r="L88" i="22" l="1"/>
  <c r="L87" i="22" l="1"/>
  <c r="K87" i="22"/>
  <c r="J87" i="22"/>
  <c r="I87" i="22"/>
  <c r="L86" i="22" l="1"/>
  <c r="K86" i="22"/>
  <c r="J86" i="22"/>
  <c r="I86" i="22"/>
  <c r="I85" i="22"/>
  <c r="K85" i="22"/>
  <c r="J85" i="22"/>
  <c r="L85" i="22" l="1"/>
  <c r="L84" i="22" l="1"/>
  <c r="K84" i="22"/>
  <c r="J84" i="22"/>
  <c r="I84" i="22"/>
  <c r="L83" i="22" l="1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51" i="16"/>
  <c r="I300" i="18"/>
  <c r="J300" i="18"/>
  <c r="K300" i="18"/>
  <c r="L300" i="18"/>
  <c r="M300" i="18"/>
  <c r="N300" i="18"/>
  <c r="O300" i="18"/>
  <c r="A2" i="17"/>
  <c r="B11" i="17" s="1"/>
  <c r="I299" i="18"/>
  <c r="J299" i="18"/>
  <c r="K299" i="18"/>
  <c r="L299" i="18"/>
  <c r="M299" i="18"/>
  <c r="N299" i="18"/>
  <c r="O299" i="18"/>
  <c r="I298" i="18"/>
  <c r="J298" i="18"/>
  <c r="K298" i="18"/>
  <c r="L298" i="18"/>
  <c r="M298" i="18"/>
  <c r="N298" i="18"/>
  <c r="O298" i="18"/>
  <c r="I297" i="18"/>
  <c r="J297" i="18"/>
  <c r="K297" i="18"/>
  <c r="L297" i="18"/>
  <c r="M297" i="18"/>
  <c r="N297" i="18"/>
  <c r="O297" i="18"/>
  <c r="I296" i="18"/>
  <c r="J296" i="18"/>
  <c r="K296" i="18"/>
  <c r="L296" i="18"/>
  <c r="M296" i="18"/>
  <c r="N296" i="18"/>
  <c r="O296" i="18"/>
  <c r="I295" i="18"/>
  <c r="J295" i="18"/>
  <c r="K295" i="18"/>
  <c r="L295" i="18"/>
  <c r="M295" i="18"/>
  <c r="N295" i="18"/>
  <c r="O295" i="18"/>
  <c r="I294" i="18"/>
  <c r="J294" i="18"/>
  <c r="K294" i="18"/>
  <c r="L294" i="18"/>
  <c r="M294" i="18"/>
  <c r="N294" i="18"/>
  <c r="O294" i="18"/>
  <c r="I293" i="18"/>
  <c r="J293" i="18"/>
  <c r="K293" i="18"/>
  <c r="L293" i="18"/>
  <c r="M293" i="18"/>
  <c r="N293" i="18"/>
  <c r="O293" i="18"/>
  <c r="I292" i="18"/>
  <c r="J292" i="18"/>
  <c r="K292" i="18"/>
  <c r="L292" i="18"/>
  <c r="M292" i="18"/>
  <c r="N292" i="18"/>
  <c r="O292" i="18"/>
  <c r="I291" i="18"/>
  <c r="J291" i="18"/>
  <c r="K291" i="18"/>
  <c r="L291" i="18"/>
  <c r="M291" i="18"/>
  <c r="N291" i="18"/>
  <c r="O291" i="18"/>
  <c r="I290" i="18"/>
  <c r="J290" i="18"/>
  <c r="K290" i="18"/>
  <c r="L290" i="18"/>
  <c r="M290" i="18"/>
  <c r="N290" i="18"/>
  <c r="O290" i="18"/>
  <c r="I289" i="18"/>
  <c r="J289" i="18"/>
  <c r="K289" i="18"/>
  <c r="L289" i="18"/>
  <c r="M289" i="18"/>
  <c r="N289" i="18"/>
  <c r="O289" i="18"/>
  <c r="I288" i="18"/>
  <c r="J288" i="18"/>
  <c r="K288" i="18"/>
  <c r="L288" i="18"/>
  <c r="M288" i="18"/>
  <c r="N288" i="18"/>
  <c r="O288" i="18"/>
  <c r="I287" i="18"/>
  <c r="J287" i="18"/>
  <c r="K287" i="18"/>
  <c r="L287" i="18"/>
  <c r="M287" i="18"/>
  <c r="N287" i="18"/>
  <c r="O287" i="18"/>
  <c r="I286" i="18"/>
  <c r="J286" i="18"/>
  <c r="K286" i="18"/>
  <c r="L286" i="18"/>
  <c r="M286" i="18"/>
  <c r="N286" i="18"/>
  <c r="O286" i="18"/>
  <c r="I285" i="18"/>
  <c r="J285" i="18"/>
  <c r="K285" i="18"/>
  <c r="L285" i="18"/>
  <c r="M285" i="18"/>
  <c r="N285" i="18"/>
  <c r="O285" i="18"/>
  <c r="I284" i="18"/>
  <c r="J284" i="18"/>
  <c r="K284" i="18"/>
  <c r="L284" i="18"/>
  <c r="M284" i="18"/>
  <c r="N284" i="18"/>
  <c r="O284" i="18"/>
  <c r="I283" i="18"/>
  <c r="J283" i="18"/>
  <c r="K283" i="18"/>
  <c r="L283" i="18"/>
  <c r="M283" i="18"/>
  <c r="N283" i="18"/>
  <c r="O283" i="18"/>
  <c r="I282" i="18"/>
  <c r="J282" i="18"/>
  <c r="K282" i="18"/>
  <c r="L282" i="18"/>
  <c r="M282" i="18"/>
  <c r="N282" i="18"/>
  <c r="O282" i="18"/>
  <c r="I281" i="18"/>
  <c r="J281" i="18"/>
  <c r="K281" i="18"/>
  <c r="L281" i="18"/>
  <c r="M281" i="18"/>
  <c r="N281" i="18"/>
  <c r="O281" i="18"/>
  <c r="I280" i="18"/>
  <c r="J280" i="18"/>
  <c r="K280" i="18"/>
  <c r="L280" i="18"/>
  <c r="M280" i="18"/>
  <c r="N280" i="18"/>
  <c r="O280" i="18"/>
  <c r="I279" i="18"/>
  <c r="J279" i="18"/>
  <c r="K279" i="18"/>
  <c r="L279" i="18"/>
  <c r="M279" i="18"/>
  <c r="N279" i="18"/>
  <c r="O279" i="18"/>
  <c r="I278" i="18"/>
  <c r="J278" i="18"/>
  <c r="K278" i="18"/>
  <c r="L278" i="18"/>
  <c r="M278" i="18"/>
  <c r="N278" i="18"/>
  <c r="O278" i="18"/>
  <c r="I277" i="18"/>
  <c r="J277" i="18"/>
  <c r="K277" i="18"/>
  <c r="L277" i="18"/>
  <c r="M277" i="18"/>
  <c r="N277" i="18"/>
  <c r="O277" i="18"/>
  <c r="I276" i="18"/>
  <c r="J276" i="18"/>
  <c r="K276" i="18"/>
  <c r="L276" i="18"/>
  <c r="M276" i="18"/>
  <c r="N276" i="18"/>
  <c r="O276" i="18"/>
  <c r="I275" i="18"/>
  <c r="J275" i="18"/>
  <c r="K275" i="18"/>
  <c r="L275" i="18"/>
  <c r="M275" i="18"/>
  <c r="N275" i="18"/>
  <c r="O275" i="18"/>
  <c r="I274" i="18"/>
  <c r="J274" i="18"/>
  <c r="K274" i="18"/>
  <c r="L274" i="18"/>
  <c r="M274" i="18"/>
  <c r="N274" i="18"/>
  <c r="O274" i="18"/>
  <c r="I273" i="18"/>
  <c r="J273" i="18"/>
  <c r="K273" i="18"/>
  <c r="L273" i="18"/>
  <c r="M273" i="18"/>
  <c r="N273" i="18"/>
  <c r="O273" i="18"/>
  <c r="I272" i="18"/>
  <c r="J272" i="18"/>
  <c r="K272" i="18"/>
  <c r="L272" i="18"/>
  <c r="M272" i="18"/>
  <c r="N272" i="18"/>
  <c r="O272" i="18"/>
  <c r="I271" i="18"/>
  <c r="J271" i="18"/>
  <c r="K271" i="18"/>
  <c r="L271" i="18"/>
  <c r="M271" i="18"/>
  <c r="N271" i="18"/>
  <c r="O271" i="18"/>
  <c r="I270" i="18"/>
  <c r="J270" i="18"/>
  <c r="K270" i="18"/>
  <c r="L270" i="18"/>
  <c r="M270" i="18"/>
  <c r="N270" i="18"/>
  <c r="O270" i="18"/>
  <c r="I269" i="18"/>
  <c r="J269" i="18"/>
  <c r="K269" i="18"/>
  <c r="L269" i="18"/>
  <c r="M269" i="18"/>
  <c r="N269" i="18"/>
  <c r="O269" i="18"/>
  <c r="I268" i="18"/>
  <c r="J268" i="18"/>
  <c r="K268" i="18"/>
  <c r="L268" i="18"/>
  <c r="M268" i="18"/>
  <c r="N268" i="18"/>
  <c r="O268" i="18"/>
  <c r="I267" i="18"/>
  <c r="J267" i="18"/>
  <c r="K267" i="18"/>
  <c r="L267" i="18"/>
  <c r="M267" i="18"/>
  <c r="N267" i="18"/>
  <c r="O267" i="18"/>
  <c r="I266" i="18"/>
  <c r="J266" i="18"/>
  <c r="K266" i="18"/>
  <c r="L266" i="18"/>
  <c r="M266" i="18"/>
  <c r="N266" i="18"/>
  <c r="O266" i="18"/>
  <c r="I265" i="18"/>
  <c r="J265" i="18"/>
  <c r="K265" i="18"/>
  <c r="L265" i="18"/>
  <c r="M265" i="18"/>
  <c r="N265" i="18"/>
  <c r="O265" i="18"/>
  <c r="I264" i="18"/>
  <c r="J264" i="18"/>
  <c r="K264" i="18"/>
  <c r="L264" i="18"/>
  <c r="M264" i="18"/>
  <c r="N264" i="18"/>
  <c r="O264" i="18"/>
  <c r="I263" i="18"/>
  <c r="J263" i="18"/>
  <c r="K263" i="18"/>
  <c r="L263" i="18"/>
  <c r="M263" i="18"/>
  <c r="N263" i="18"/>
  <c r="O263" i="18"/>
  <c r="I262" i="18"/>
  <c r="J262" i="18"/>
  <c r="K262" i="18"/>
  <c r="L262" i="18"/>
  <c r="M262" i="18"/>
  <c r="N262" i="18"/>
  <c r="O262" i="18"/>
  <c r="I261" i="18"/>
  <c r="J261" i="18"/>
  <c r="K261" i="18"/>
  <c r="L261" i="18"/>
  <c r="M261" i="18"/>
  <c r="N261" i="18"/>
  <c r="O261" i="18"/>
  <c r="I260" i="18"/>
  <c r="J260" i="18"/>
  <c r="K260" i="18"/>
  <c r="L260" i="18"/>
  <c r="M260" i="18"/>
  <c r="N260" i="18"/>
  <c r="O260" i="18"/>
  <c r="I259" i="18"/>
  <c r="J259" i="18"/>
  <c r="K259" i="18"/>
  <c r="L259" i="18"/>
  <c r="M259" i="18"/>
  <c r="N259" i="18"/>
  <c r="O259" i="18"/>
  <c r="I258" i="18"/>
  <c r="J258" i="18"/>
  <c r="K258" i="18"/>
  <c r="L258" i="18"/>
  <c r="M258" i="18"/>
  <c r="N258" i="18"/>
  <c r="O258" i="18"/>
  <c r="I257" i="18"/>
  <c r="J257" i="18"/>
  <c r="K257" i="18"/>
  <c r="L257" i="18"/>
  <c r="M257" i="18"/>
  <c r="N257" i="18"/>
  <c r="O257" i="18"/>
  <c r="I256" i="18"/>
  <c r="J256" i="18"/>
  <c r="K256" i="18"/>
  <c r="L256" i="18"/>
  <c r="M256" i="18"/>
  <c r="N256" i="18"/>
  <c r="O256" i="18"/>
  <c r="I255" i="18"/>
  <c r="J255" i="18"/>
  <c r="K255" i="18"/>
  <c r="L255" i="18"/>
  <c r="M255" i="18"/>
  <c r="N255" i="18"/>
  <c r="O255" i="18"/>
  <c r="I254" i="18"/>
  <c r="J254" i="18"/>
  <c r="K254" i="18"/>
  <c r="L254" i="18"/>
  <c r="M254" i="18"/>
  <c r="N254" i="18"/>
  <c r="O254" i="18"/>
  <c r="I253" i="18"/>
  <c r="J253" i="18"/>
  <c r="K253" i="18"/>
  <c r="L253" i="18"/>
  <c r="M253" i="18"/>
  <c r="N253" i="18"/>
  <c r="O253" i="18"/>
  <c r="I252" i="18"/>
  <c r="J252" i="18"/>
  <c r="K252" i="18"/>
  <c r="L252" i="18"/>
  <c r="M252" i="18"/>
  <c r="N252" i="18"/>
  <c r="O252" i="18"/>
  <c r="I251" i="18"/>
  <c r="J251" i="18"/>
  <c r="K251" i="18"/>
  <c r="L251" i="18"/>
  <c r="M251" i="18"/>
  <c r="N251" i="18"/>
  <c r="O251" i="18"/>
  <c r="I250" i="18"/>
  <c r="J250" i="18"/>
  <c r="K250" i="18"/>
  <c r="L250" i="18"/>
  <c r="M250" i="18"/>
  <c r="N250" i="18"/>
  <c r="O250" i="18"/>
  <c r="I249" i="18"/>
  <c r="J249" i="18"/>
  <c r="K249" i="18"/>
  <c r="L249" i="18"/>
  <c r="M249" i="18"/>
  <c r="N249" i="18"/>
  <c r="O249" i="18"/>
  <c r="I248" i="18"/>
  <c r="J248" i="18"/>
  <c r="K248" i="18"/>
  <c r="L248" i="18"/>
  <c r="M248" i="18"/>
  <c r="N248" i="18"/>
  <c r="O248" i="18"/>
  <c r="I247" i="18"/>
  <c r="J247" i="18"/>
  <c r="K247" i="18"/>
  <c r="L247" i="18"/>
  <c r="M247" i="18"/>
  <c r="N247" i="18"/>
  <c r="O247" i="18"/>
  <c r="I246" i="18"/>
  <c r="J246" i="18"/>
  <c r="K246" i="18"/>
  <c r="L246" i="18"/>
  <c r="M246" i="18"/>
  <c r="N246" i="18"/>
  <c r="O246" i="18"/>
  <c r="I245" i="18"/>
  <c r="J245" i="18"/>
  <c r="K245" i="18"/>
  <c r="L245" i="18"/>
  <c r="M245" i="18"/>
  <c r="N245" i="18"/>
  <c r="O245" i="18"/>
  <c r="I244" i="18"/>
  <c r="J244" i="18"/>
  <c r="K244" i="18"/>
  <c r="L244" i="18"/>
  <c r="M244" i="18"/>
  <c r="N244" i="18"/>
  <c r="O244" i="18"/>
  <c r="I243" i="18"/>
  <c r="J243" i="18"/>
  <c r="K243" i="18"/>
  <c r="L243" i="18"/>
  <c r="M243" i="18"/>
  <c r="N243" i="18"/>
  <c r="O243" i="18"/>
  <c r="I242" i="18"/>
  <c r="J242" i="18"/>
  <c r="K242" i="18"/>
  <c r="L242" i="18"/>
  <c r="M242" i="18"/>
  <c r="N242" i="18"/>
  <c r="O242" i="18"/>
  <c r="I241" i="18"/>
  <c r="J241" i="18"/>
  <c r="K241" i="18"/>
  <c r="L241" i="18"/>
  <c r="M241" i="18"/>
  <c r="N241" i="18"/>
  <c r="O241" i="18"/>
  <c r="I240" i="18"/>
  <c r="J240" i="18"/>
  <c r="K240" i="18"/>
  <c r="L240" i="18"/>
  <c r="M240" i="18"/>
  <c r="N240" i="18"/>
  <c r="O240" i="18"/>
  <c r="I239" i="18"/>
  <c r="J239" i="18"/>
  <c r="K239" i="18"/>
  <c r="L239" i="18"/>
  <c r="M239" i="18"/>
  <c r="N239" i="18"/>
  <c r="O239" i="18"/>
  <c r="I238" i="18"/>
  <c r="J238" i="18"/>
  <c r="K238" i="18"/>
  <c r="L238" i="18"/>
  <c r="M238" i="18"/>
  <c r="N238" i="18"/>
  <c r="O238" i="18"/>
  <c r="I237" i="18"/>
  <c r="J237" i="18"/>
  <c r="K237" i="18"/>
  <c r="L237" i="18"/>
  <c r="M237" i="18"/>
  <c r="N237" i="18"/>
  <c r="O237" i="18"/>
  <c r="I236" i="18"/>
  <c r="J236" i="18"/>
  <c r="K236" i="18"/>
  <c r="L236" i="18"/>
  <c r="M236" i="18"/>
  <c r="N236" i="18"/>
  <c r="O236" i="18"/>
  <c r="I235" i="18"/>
  <c r="J235" i="18"/>
  <c r="K235" i="18"/>
  <c r="L235" i="18"/>
  <c r="M235" i="18"/>
  <c r="N235" i="18"/>
  <c r="O235" i="18"/>
  <c r="I234" i="18"/>
  <c r="J234" i="18"/>
  <c r="K234" i="18"/>
  <c r="L234" i="18"/>
  <c r="M234" i="18"/>
  <c r="N234" i="18"/>
  <c r="O234" i="18"/>
  <c r="I233" i="18"/>
  <c r="J233" i="18"/>
  <c r="K233" i="18"/>
  <c r="L233" i="18"/>
  <c r="M233" i="18"/>
  <c r="N233" i="18"/>
  <c r="O233" i="18"/>
  <c r="I232" i="18"/>
  <c r="J232" i="18"/>
  <c r="K232" i="18"/>
  <c r="L232" i="18"/>
  <c r="M232" i="18"/>
  <c r="N232" i="18"/>
  <c r="O232" i="18"/>
  <c r="I231" i="18"/>
  <c r="J231" i="18"/>
  <c r="K231" i="18"/>
  <c r="L231" i="18"/>
  <c r="M231" i="18"/>
  <c r="N231" i="18"/>
  <c r="O231" i="18"/>
  <c r="I230" i="18"/>
  <c r="J230" i="18"/>
  <c r="K230" i="18"/>
  <c r="L230" i="18"/>
  <c r="M230" i="18"/>
  <c r="N230" i="18"/>
  <c r="O230" i="18"/>
  <c r="I229" i="18"/>
  <c r="J229" i="18"/>
  <c r="K229" i="18"/>
  <c r="L229" i="18"/>
  <c r="M229" i="18"/>
  <c r="N229" i="18"/>
  <c r="O229" i="18"/>
  <c r="I228" i="18"/>
  <c r="J228" i="18"/>
  <c r="K228" i="18"/>
  <c r="L228" i="18"/>
  <c r="M228" i="18"/>
  <c r="N228" i="18"/>
  <c r="O228" i="18"/>
  <c r="I227" i="18"/>
  <c r="J227" i="18"/>
  <c r="K227" i="18"/>
  <c r="L227" i="18"/>
  <c r="M227" i="18"/>
  <c r="N227" i="18"/>
  <c r="O227" i="18"/>
  <c r="I226" i="18"/>
  <c r="J226" i="18"/>
  <c r="K226" i="18"/>
  <c r="L226" i="18"/>
  <c r="M226" i="18"/>
  <c r="N226" i="18"/>
  <c r="O226" i="18"/>
  <c r="I225" i="18"/>
  <c r="J225" i="18"/>
  <c r="K225" i="18"/>
  <c r="L225" i="18"/>
  <c r="M225" i="18"/>
  <c r="N225" i="18"/>
  <c r="O225" i="18"/>
  <c r="I224" i="18"/>
  <c r="J224" i="18"/>
  <c r="K224" i="18"/>
  <c r="L224" i="18"/>
  <c r="M224" i="18"/>
  <c r="N224" i="18"/>
  <c r="O224" i="18"/>
  <c r="I223" i="18"/>
  <c r="J223" i="18"/>
  <c r="K223" i="18"/>
  <c r="L223" i="18"/>
  <c r="M223" i="18"/>
  <c r="N223" i="18"/>
  <c r="O223" i="18"/>
  <c r="I222" i="18"/>
  <c r="J222" i="18"/>
  <c r="K222" i="18"/>
  <c r="L222" i="18"/>
  <c r="M222" i="18"/>
  <c r="N222" i="18"/>
  <c r="O222" i="18"/>
  <c r="I221" i="18"/>
  <c r="J221" i="18"/>
  <c r="K221" i="18"/>
  <c r="L221" i="18"/>
  <c r="M221" i="18"/>
  <c r="N221" i="18"/>
  <c r="O221" i="18"/>
  <c r="I220" i="18"/>
  <c r="J220" i="18"/>
  <c r="K220" i="18"/>
  <c r="L220" i="18"/>
  <c r="M220" i="18"/>
  <c r="N220" i="18"/>
  <c r="O220" i="18"/>
  <c r="I219" i="18"/>
  <c r="J219" i="18"/>
  <c r="K219" i="18"/>
  <c r="L219" i="18"/>
  <c r="M219" i="18"/>
  <c r="N219" i="18"/>
  <c r="O219" i="18"/>
  <c r="I218" i="18"/>
  <c r="J218" i="18"/>
  <c r="K218" i="18"/>
  <c r="L218" i="18"/>
  <c r="M218" i="18"/>
  <c r="N218" i="18"/>
  <c r="O218" i="18"/>
  <c r="I217" i="18"/>
  <c r="J217" i="18"/>
  <c r="K217" i="18"/>
  <c r="L217" i="18"/>
  <c r="M217" i="18"/>
  <c r="N217" i="18"/>
  <c r="O217" i="18"/>
  <c r="I216" i="18"/>
  <c r="J216" i="18"/>
  <c r="K216" i="18"/>
  <c r="L216" i="18"/>
  <c r="M216" i="18"/>
  <c r="N216" i="18"/>
  <c r="O216" i="18"/>
  <c r="I215" i="18"/>
  <c r="J215" i="18"/>
  <c r="K215" i="18"/>
  <c r="L215" i="18"/>
  <c r="M215" i="18"/>
  <c r="N215" i="18"/>
  <c r="O215" i="18"/>
  <c r="I214" i="18"/>
  <c r="J214" i="18"/>
  <c r="K214" i="18"/>
  <c r="L214" i="18"/>
  <c r="M214" i="18"/>
  <c r="N214" i="18"/>
  <c r="O214" i="18"/>
  <c r="I213" i="18"/>
  <c r="J213" i="18"/>
  <c r="K213" i="18"/>
  <c r="L213" i="18"/>
  <c r="M213" i="18"/>
  <c r="N213" i="18"/>
  <c r="O213" i="18"/>
  <c r="I212" i="18"/>
  <c r="J212" i="18"/>
  <c r="K212" i="18"/>
  <c r="L212" i="18"/>
  <c r="M212" i="18"/>
  <c r="N212" i="18"/>
  <c r="O212" i="18"/>
  <c r="I211" i="18"/>
  <c r="J211" i="18"/>
  <c r="K211" i="18"/>
  <c r="L211" i="18"/>
  <c r="M211" i="18"/>
  <c r="N211" i="18"/>
  <c r="O211" i="18"/>
  <c r="I210" i="18"/>
  <c r="J210" i="18"/>
  <c r="K210" i="18"/>
  <c r="L210" i="18"/>
  <c r="M210" i="18"/>
  <c r="N210" i="18"/>
  <c r="O210" i="18"/>
  <c r="I209" i="18"/>
  <c r="J209" i="18"/>
  <c r="K209" i="18"/>
  <c r="L209" i="18"/>
  <c r="M209" i="18"/>
  <c r="N209" i="18"/>
  <c r="O209" i="18"/>
  <c r="I208" i="18"/>
  <c r="J208" i="18"/>
  <c r="K208" i="18"/>
  <c r="L208" i="18"/>
  <c r="M208" i="18"/>
  <c r="N208" i="18"/>
  <c r="O208" i="18"/>
  <c r="I207" i="18"/>
  <c r="J207" i="18"/>
  <c r="K207" i="18"/>
  <c r="L207" i="18"/>
  <c r="M207" i="18"/>
  <c r="N207" i="18"/>
  <c r="O207" i="18"/>
  <c r="I206" i="18"/>
  <c r="J206" i="18"/>
  <c r="K206" i="18"/>
  <c r="L206" i="18"/>
  <c r="M206" i="18"/>
  <c r="N206" i="18"/>
  <c r="O206" i="18"/>
  <c r="I205" i="18"/>
  <c r="J205" i="18"/>
  <c r="K205" i="18"/>
  <c r="L205" i="18"/>
  <c r="M205" i="18"/>
  <c r="N205" i="18"/>
  <c r="O205" i="18"/>
  <c r="I204" i="18"/>
  <c r="J204" i="18"/>
  <c r="K204" i="18"/>
  <c r="L204" i="18"/>
  <c r="M204" i="18"/>
  <c r="N204" i="18"/>
  <c r="O204" i="18"/>
  <c r="I203" i="18"/>
  <c r="J203" i="18"/>
  <c r="K203" i="18"/>
  <c r="L203" i="18"/>
  <c r="M203" i="18"/>
  <c r="N203" i="18"/>
  <c r="O203" i="18"/>
  <c r="I202" i="18"/>
  <c r="J202" i="18"/>
  <c r="K202" i="18"/>
  <c r="L202" i="18"/>
  <c r="M202" i="18"/>
  <c r="N202" i="18"/>
  <c r="O202" i="18"/>
  <c r="I201" i="18"/>
  <c r="J201" i="18"/>
  <c r="K201" i="18"/>
  <c r="L201" i="18"/>
  <c r="M201" i="18"/>
  <c r="N201" i="18"/>
  <c r="O201" i="18"/>
  <c r="I200" i="18"/>
  <c r="J200" i="18"/>
  <c r="K200" i="18"/>
  <c r="L200" i="18"/>
  <c r="M200" i="18"/>
  <c r="N200" i="18"/>
  <c r="O200" i="18"/>
  <c r="I199" i="18"/>
  <c r="J199" i="18"/>
  <c r="K199" i="18"/>
  <c r="L199" i="18"/>
  <c r="M199" i="18"/>
  <c r="N199" i="18"/>
  <c r="O199" i="18"/>
  <c r="I198" i="18"/>
  <c r="J198" i="18"/>
  <c r="K198" i="18"/>
  <c r="L198" i="18"/>
  <c r="M198" i="18"/>
  <c r="N198" i="18"/>
  <c r="O198" i="18"/>
  <c r="I197" i="18"/>
  <c r="J197" i="18"/>
  <c r="K197" i="18"/>
  <c r="L197" i="18"/>
  <c r="M197" i="18"/>
  <c r="N197" i="18"/>
  <c r="O197" i="18"/>
  <c r="I196" i="18"/>
  <c r="J196" i="18"/>
  <c r="K196" i="18"/>
  <c r="L196" i="18"/>
  <c r="M196" i="18"/>
  <c r="N196" i="18"/>
  <c r="O196" i="18"/>
  <c r="I195" i="18"/>
  <c r="J195" i="18"/>
  <c r="K195" i="18"/>
  <c r="L195" i="18"/>
  <c r="M195" i="18"/>
  <c r="N195" i="18"/>
  <c r="O195" i="18"/>
  <c r="I194" i="18"/>
  <c r="J194" i="18"/>
  <c r="K194" i="18"/>
  <c r="L194" i="18"/>
  <c r="M194" i="18"/>
  <c r="N194" i="18"/>
  <c r="O194" i="18"/>
  <c r="I193" i="18"/>
  <c r="J193" i="18"/>
  <c r="K193" i="18"/>
  <c r="L193" i="18"/>
  <c r="M193" i="18"/>
  <c r="N193" i="18"/>
  <c r="O193" i="18"/>
  <c r="I192" i="18"/>
  <c r="J192" i="18"/>
  <c r="K192" i="18"/>
  <c r="L192" i="18"/>
  <c r="M192" i="18"/>
  <c r="N192" i="18"/>
  <c r="O192" i="18"/>
  <c r="I191" i="18"/>
  <c r="J191" i="18"/>
  <c r="K191" i="18"/>
  <c r="L191" i="18"/>
  <c r="M191" i="18"/>
  <c r="N191" i="18"/>
  <c r="O191" i="18"/>
  <c r="I190" i="18"/>
  <c r="J190" i="18"/>
  <c r="K190" i="18"/>
  <c r="L190" i="18"/>
  <c r="M190" i="18"/>
  <c r="N190" i="18"/>
  <c r="O190" i="18"/>
  <c r="I189" i="18"/>
  <c r="J189" i="18"/>
  <c r="K189" i="18"/>
  <c r="L189" i="18"/>
  <c r="M189" i="18"/>
  <c r="N189" i="18"/>
  <c r="O189" i="18"/>
  <c r="I188" i="18"/>
  <c r="J188" i="18"/>
  <c r="K188" i="18"/>
  <c r="L188" i="18"/>
  <c r="M188" i="18"/>
  <c r="N188" i="18"/>
  <c r="O188" i="18"/>
  <c r="I187" i="18"/>
  <c r="J187" i="18"/>
  <c r="K187" i="18"/>
  <c r="L187" i="18"/>
  <c r="M187" i="18"/>
  <c r="N187" i="18"/>
  <c r="O187" i="18"/>
  <c r="I186" i="18"/>
  <c r="J186" i="18"/>
  <c r="K186" i="18"/>
  <c r="L186" i="18"/>
  <c r="M186" i="18"/>
  <c r="N186" i="18"/>
  <c r="O186" i="18"/>
  <c r="I185" i="18"/>
  <c r="J185" i="18"/>
  <c r="K185" i="18"/>
  <c r="L185" i="18"/>
  <c r="M185" i="18"/>
  <c r="N185" i="18"/>
  <c r="O185" i="18"/>
  <c r="I184" i="18"/>
  <c r="J184" i="18"/>
  <c r="K184" i="18"/>
  <c r="L184" i="18"/>
  <c r="M184" i="18"/>
  <c r="N184" i="18"/>
  <c r="O184" i="18"/>
  <c r="I183" i="18"/>
  <c r="J183" i="18"/>
  <c r="K183" i="18"/>
  <c r="L183" i="18"/>
  <c r="M183" i="18"/>
  <c r="N183" i="18"/>
  <c r="O183" i="18"/>
  <c r="I182" i="18"/>
  <c r="J182" i="18"/>
  <c r="K182" i="18"/>
  <c r="L182" i="18"/>
  <c r="M182" i="18"/>
  <c r="N182" i="18"/>
  <c r="O182" i="18"/>
  <c r="I181" i="18"/>
  <c r="J181" i="18"/>
  <c r="K181" i="18"/>
  <c r="L181" i="18"/>
  <c r="M181" i="18"/>
  <c r="N181" i="18"/>
  <c r="O181" i="18"/>
  <c r="I180" i="18"/>
  <c r="J180" i="18"/>
  <c r="K180" i="18"/>
  <c r="L180" i="18"/>
  <c r="M180" i="18"/>
  <c r="N180" i="18"/>
  <c r="O180" i="18"/>
  <c r="I179" i="18"/>
  <c r="J179" i="18"/>
  <c r="K179" i="18"/>
  <c r="L179" i="18"/>
  <c r="M179" i="18"/>
  <c r="N179" i="18"/>
  <c r="O179" i="18"/>
  <c r="I178" i="18"/>
  <c r="J178" i="18"/>
  <c r="K178" i="18"/>
  <c r="L178" i="18"/>
  <c r="M178" i="18"/>
  <c r="N178" i="18"/>
  <c r="O178" i="18"/>
  <c r="I177" i="18"/>
  <c r="J177" i="18"/>
  <c r="K177" i="18"/>
  <c r="L177" i="18"/>
  <c r="M177" i="18"/>
  <c r="N177" i="18"/>
  <c r="O177" i="18"/>
  <c r="I176" i="18"/>
  <c r="J176" i="18"/>
  <c r="K176" i="18"/>
  <c r="L176" i="18"/>
  <c r="M176" i="18"/>
  <c r="N176" i="18"/>
  <c r="O176" i="18"/>
  <c r="I175" i="18"/>
  <c r="J175" i="18"/>
  <c r="K175" i="18"/>
  <c r="L175" i="18"/>
  <c r="M175" i="18"/>
  <c r="N175" i="18"/>
  <c r="O175" i="18"/>
  <c r="I174" i="18"/>
  <c r="J174" i="18"/>
  <c r="K174" i="18"/>
  <c r="L174" i="18"/>
  <c r="M174" i="18"/>
  <c r="N174" i="18"/>
  <c r="O174" i="18"/>
  <c r="I173" i="18"/>
  <c r="J173" i="18"/>
  <c r="K173" i="18"/>
  <c r="L173" i="18"/>
  <c r="M173" i="18"/>
  <c r="N173" i="18"/>
  <c r="O173" i="18"/>
  <c r="I172" i="18"/>
  <c r="J172" i="18"/>
  <c r="K172" i="18"/>
  <c r="L172" i="18"/>
  <c r="M172" i="18"/>
  <c r="N172" i="18"/>
  <c r="O172" i="18"/>
  <c r="I171" i="18"/>
  <c r="J171" i="18"/>
  <c r="K171" i="18"/>
  <c r="L171" i="18"/>
  <c r="M171" i="18"/>
  <c r="N171" i="18"/>
  <c r="O171" i="18"/>
  <c r="I170" i="18"/>
  <c r="J170" i="18"/>
  <c r="K170" i="18"/>
  <c r="L170" i="18"/>
  <c r="M170" i="18"/>
  <c r="N170" i="18"/>
  <c r="O170" i="18"/>
  <c r="I169" i="18"/>
  <c r="J169" i="18"/>
  <c r="K169" i="18"/>
  <c r="L169" i="18"/>
  <c r="M169" i="18"/>
  <c r="N169" i="18"/>
  <c r="O169" i="18"/>
  <c r="I168" i="18"/>
  <c r="J168" i="18"/>
  <c r="K168" i="18"/>
  <c r="L168" i="18"/>
  <c r="M168" i="18"/>
  <c r="N168" i="18"/>
  <c r="O168" i="18"/>
  <c r="I167" i="18"/>
  <c r="J167" i="18"/>
  <c r="K167" i="18"/>
  <c r="L167" i="18"/>
  <c r="M167" i="18"/>
  <c r="N167" i="18"/>
  <c r="O167" i="18"/>
  <c r="I166" i="18"/>
  <c r="J166" i="18"/>
  <c r="K166" i="18"/>
  <c r="L166" i="18"/>
  <c r="M166" i="18"/>
  <c r="N166" i="18"/>
  <c r="O166" i="18"/>
  <c r="I165" i="18"/>
  <c r="J165" i="18"/>
  <c r="K165" i="18"/>
  <c r="L165" i="18"/>
  <c r="M165" i="18"/>
  <c r="N165" i="18"/>
  <c r="O165" i="18"/>
  <c r="I164" i="18"/>
  <c r="J164" i="18"/>
  <c r="K164" i="18"/>
  <c r="L164" i="18"/>
  <c r="M164" i="18"/>
  <c r="N164" i="18"/>
  <c r="O164" i="18"/>
  <c r="I163" i="18"/>
  <c r="J163" i="18"/>
  <c r="K163" i="18"/>
  <c r="L163" i="18"/>
  <c r="M163" i="18"/>
  <c r="N163" i="18"/>
  <c r="O163" i="18"/>
  <c r="I162" i="18"/>
  <c r="J162" i="18"/>
  <c r="K162" i="18"/>
  <c r="L162" i="18"/>
  <c r="M162" i="18"/>
  <c r="N162" i="18"/>
  <c r="O162" i="18"/>
  <c r="I161" i="18"/>
  <c r="J161" i="18"/>
  <c r="K161" i="18"/>
  <c r="L161" i="18"/>
  <c r="M161" i="18"/>
  <c r="N161" i="18"/>
  <c r="O161" i="18"/>
  <c r="I160" i="18"/>
  <c r="J160" i="18"/>
  <c r="K160" i="18"/>
  <c r="L160" i="18"/>
  <c r="M160" i="18"/>
  <c r="N160" i="18"/>
  <c r="O160" i="18"/>
  <c r="I159" i="18"/>
  <c r="J159" i="18"/>
  <c r="K159" i="18"/>
  <c r="L159" i="18"/>
  <c r="M159" i="18"/>
  <c r="N159" i="18"/>
  <c r="O159" i="18"/>
  <c r="I158" i="18"/>
  <c r="J158" i="18"/>
  <c r="K158" i="18"/>
  <c r="L158" i="18"/>
  <c r="M158" i="18"/>
  <c r="N158" i="18"/>
  <c r="O158" i="18"/>
  <c r="I157" i="18"/>
  <c r="J157" i="18"/>
  <c r="K157" i="18"/>
  <c r="L157" i="18"/>
  <c r="M157" i="18"/>
  <c r="N157" i="18"/>
  <c r="O157" i="18"/>
  <c r="I156" i="18"/>
  <c r="J156" i="18"/>
  <c r="K156" i="18"/>
  <c r="L156" i="18"/>
  <c r="M156" i="18"/>
  <c r="N156" i="18"/>
  <c r="O156" i="18"/>
  <c r="I155" i="18"/>
  <c r="J155" i="18"/>
  <c r="K155" i="18"/>
  <c r="L155" i="18"/>
  <c r="M155" i="18"/>
  <c r="N155" i="18"/>
  <c r="O155" i="18"/>
  <c r="I154" i="18"/>
  <c r="J154" i="18"/>
  <c r="K154" i="18"/>
  <c r="L154" i="18"/>
  <c r="M154" i="18"/>
  <c r="N154" i="18"/>
  <c r="O154" i="18"/>
  <c r="I153" i="18"/>
  <c r="J153" i="18"/>
  <c r="K153" i="18"/>
  <c r="L153" i="18"/>
  <c r="M153" i="18"/>
  <c r="N153" i="18"/>
  <c r="O153" i="18"/>
  <c r="I152" i="18"/>
  <c r="J152" i="18"/>
  <c r="K152" i="18"/>
  <c r="L152" i="18"/>
  <c r="M152" i="18"/>
  <c r="N152" i="18"/>
  <c r="O152" i="18"/>
  <c r="I151" i="18"/>
  <c r="J151" i="18"/>
  <c r="K151" i="18"/>
  <c r="L151" i="18"/>
  <c r="M151" i="18"/>
  <c r="N151" i="18"/>
  <c r="O151" i="18"/>
  <c r="I150" i="18"/>
  <c r="J150" i="18"/>
  <c r="K150" i="18"/>
  <c r="L150" i="18"/>
  <c r="M150" i="18"/>
  <c r="N150" i="18"/>
  <c r="O150" i="18"/>
  <c r="I149" i="18"/>
  <c r="J149" i="18"/>
  <c r="K149" i="18"/>
  <c r="L149" i="18"/>
  <c r="M149" i="18"/>
  <c r="N149" i="18"/>
  <c r="O149" i="18"/>
  <c r="I148" i="18"/>
  <c r="J148" i="18"/>
  <c r="K148" i="18"/>
  <c r="L148" i="18"/>
  <c r="M148" i="18"/>
  <c r="N148" i="18"/>
  <c r="O148" i="18"/>
  <c r="I147" i="18"/>
  <c r="J147" i="18"/>
  <c r="K147" i="18"/>
  <c r="L147" i="18"/>
  <c r="M147" i="18"/>
  <c r="N147" i="18"/>
  <c r="O147" i="18"/>
  <c r="I146" i="18"/>
  <c r="J146" i="18"/>
  <c r="K146" i="18"/>
  <c r="L146" i="18"/>
  <c r="M146" i="18"/>
  <c r="N146" i="18"/>
  <c r="O146" i="18"/>
  <c r="I145" i="18"/>
  <c r="J145" i="18"/>
  <c r="K145" i="18"/>
  <c r="L145" i="18"/>
  <c r="M145" i="18"/>
  <c r="N145" i="18"/>
  <c r="O145" i="18"/>
  <c r="I144" i="18"/>
  <c r="J144" i="18"/>
  <c r="K144" i="18"/>
  <c r="L144" i="18"/>
  <c r="M144" i="18"/>
  <c r="N144" i="18"/>
  <c r="O144" i="18"/>
  <c r="I143" i="18"/>
  <c r="J143" i="18"/>
  <c r="K143" i="18"/>
  <c r="L143" i="18"/>
  <c r="M143" i="18"/>
  <c r="N143" i="18"/>
  <c r="O143" i="18"/>
  <c r="I142" i="18"/>
  <c r="J142" i="18"/>
  <c r="K142" i="18"/>
  <c r="L142" i="18"/>
  <c r="M142" i="18"/>
  <c r="N142" i="18"/>
  <c r="O142" i="18"/>
  <c r="I141" i="18"/>
  <c r="J141" i="18"/>
  <c r="K141" i="18"/>
  <c r="L141" i="18"/>
  <c r="M141" i="18"/>
  <c r="N141" i="18"/>
  <c r="O141" i="18"/>
  <c r="I140" i="18"/>
  <c r="J140" i="18"/>
  <c r="K140" i="18"/>
  <c r="L140" i="18"/>
  <c r="M140" i="18"/>
  <c r="N140" i="18"/>
  <c r="O140" i="18"/>
  <c r="I139" i="18"/>
  <c r="J139" i="18"/>
  <c r="K139" i="18"/>
  <c r="L139" i="18"/>
  <c r="M139" i="18"/>
  <c r="N139" i="18"/>
  <c r="O139" i="18"/>
  <c r="I138" i="18"/>
  <c r="J138" i="18"/>
  <c r="K138" i="18"/>
  <c r="L138" i="18"/>
  <c r="M138" i="18"/>
  <c r="N138" i="18"/>
  <c r="O138" i="18"/>
  <c r="I137" i="18"/>
  <c r="J137" i="18"/>
  <c r="K137" i="18"/>
  <c r="L137" i="18"/>
  <c r="M137" i="18"/>
  <c r="N137" i="18"/>
  <c r="O137" i="18"/>
  <c r="I136" i="18"/>
  <c r="J136" i="18"/>
  <c r="K136" i="18"/>
  <c r="L136" i="18"/>
  <c r="M136" i="18"/>
  <c r="N136" i="18"/>
  <c r="O136" i="18"/>
  <c r="I135" i="18"/>
  <c r="J135" i="18"/>
  <c r="K135" i="18"/>
  <c r="L135" i="18"/>
  <c r="M135" i="18"/>
  <c r="N135" i="18"/>
  <c r="O135" i="18"/>
  <c r="I134" i="18"/>
  <c r="J134" i="18"/>
  <c r="K134" i="18"/>
  <c r="L134" i="18"/>
  <c r="M134" i="18"/>
  <c r="N134" i="18"/>
  <c r="O134" i="18"/>
  <c r="I133" i="18"/>
  <c r="J133" i="18"/>
  <c r="K133" i="18"/>
  <c r="L133" i="18"/>
  <c r="M133" i="18"/>
  <c r="N133" i="18"/>
  <c r="O133" i="18"/>
  <c r="I132" i="18"/>
  <c r="J132" i="18"/>
  <c r="K132" i="18"/>
  <c r="L132" i="18"/>
  <c r="M132" i="18"/>
  <c r="N132" i="18"/>
  <c r="O132" i="18"/>
  <c r="I131" i="18"/>
  <c r="J131" i="18"/>
  <c r="K131" i="18"/>
  <c r="L131" i="18"/>
  <c r="M131" i="18"/>
  <c r="N131" i="18"/>
  <c r="O131" i="18"/>
  <c r="I130" i="18"/>
  <c r="J130" i="18"/>
  <c r="K130" i="18"/>
  <c r="L130" i="18"/>
  <c r="M130" i="18"/>
  <c r="N130" i="18"/>
  <c r="O130" i="18"/>
  <c r="I129" i="18"/>
  <c r="J129" i="18"/>
  <c r="K129" i="18"/>
  <c r="L129" i="18"/>
  <c r="M129" i="18"/>
  <c r="N129" i="18"/>
  <c r="O129" i="18"/>
  <c r="I128" i="18"/>
  <c r="J128" i="18"/>
  <c r="K128" i="18"/>
  <c r="L128" i="18"/>
  <c r="M128" i="18"/>
  <c r="N128" i="18"/>
  <c r="O128" i="18"/>
  <c r="I127" i="18"/>
  <c r="J127" i="18"/>
  <c r="K127" i="18"/>
  <c r="L127" i="18"/>
  <c r="M127" i="18"/>
  <c r="N127" i="18"/>
  <c r="O127" i="18"/>
  <c r="I126" i="18"/>
  <c r="J126" i="18"/>
  <c r="K126" i="18"/>
  <c r="L126" i="18"/>
  <c r="M126" i="18"/>
  <c r="N126" i="18"/>
  <c r="O126" i="18"/>
  <c r="I125" i="18"/>
  <c r="J125" i="18"/>
  <c r="K125" i="18"/>
  <c r="L125" i="18"/>
  <c r="M125" i="18"/>
  <c r="N125" i="18"/>
  <c r="O125" i="18"/>
  <c r="I124" i="18"/>
  <c r="J124" i="18"/>
  <c r="K124" i="18"/>
  <c r="L124" i="18"/>
  <c r="M124" i="18"/>
  <c r="N124" i="18"/>
  <c r="O124" i="18"/>
  <c r="I123" i="18"/>
  <c r="J123" i="18"/>
  <c r="K123" i="18"/>
  <c r="L123" i="18"/>
  <c r="M123" i="18"/>
  <c r="N123" i="18"/>
  <c r="O123" i="18"/>
  <c r="I122" i="18"/>
  <c r="J122" i="18"/>
  <c r="K122" i="18"/>
  <c r="L122" i="18"/>
  <c r="M122" i="18"/>
  <c r="N122" i="18"/>
  <c r="O122" i="18"/>
  <c r="I121" i="18"/>
  <c r="J121" i="18"/>
  <c r="K121" i="18"/>
  <c r="L121" i="18"/>
  <c r="M121" i="18"/>
  <c r="N121" i="18"/>
  <c r="O121" i="18"/>
  <c r="I120" i="18"/>
  <c r="J120" i="18"/>
  <c r="K120" i="18"/>
  <c r="L120" i="18"/>
  <c r="M120" i="18"/>
  <c r="N120" i="18"/>
  <c r="O120" i="18"/>
  <c r="I119" i="18"/>
  <c r="J119" i="18"/>
  <c r="K119" i="18"/>
  <c r="L119" i="18"/>
  <c r="M119" i="18"/>
  <c r="N119" i="18"/>
  <c r="O119" i="18"/>
  <c r="I118" i="18"/>
  <c r="J118" i="18"/>
  <c r="K118" i="18"/>
  <c r="L118" i="18"/>
  <c r="M118" i="18"/>
  <c r="N118" i="18"/>
  <c r="O118" i="18"/>
  <c r="I117" i="18"/>
  <c r="J117" i="18"/>
  <c r="K117" i="18"/>
  <c r="L117" i="18"/>
  <c r="M117" i="18"/>
  <c r="N117" i="18"/>
  <c r="O117" i="18"/>
  <c r="I116" i="18"/>
  <c r="J116" i="18"/>
  <c r="K116" i="18"/>
  <c r="L116" i="18"/>
  <c r="M116" i="18"/>
  <c r="N116" i="18"/>
  <c r="O116" i="18"/>
  <c r="I115" i="18"/>
  <c r="J115" i="18"/>
  <c r="K115" i="18"/>
  <c r="L115" i="18"/>
  <c r="M115" i="18"/>
  <c r="N115" i="18"/>
  <c r="O115" i="18"/>
  <c r="I114" i="18"/>
  <c r="J114" i="18"/>
  <c r="K114" i="18"/>
  <c r="L114" i="18"/>
  <c r="M114" i="18"/>
  <c r="N114" i="18"/>
  <c r="O114" i="18"/>
  <c r="I113" i="18"/>
  <c r="J113" i="18"/>
  <c r="K113" i="18"/>
  <c r="L113" i="18"/>
  <c r="M113" i="18"/>
  <c r="N113" i="18"/>
  <c r="O113" i="18"/>
  <c r="I112" i="18"/>
  <c r="J112" i="18"/>
  <c r="K112" i="18"/>
  <c r="L112" i="18"/>
  <c r="M112" i="18"/>
  <c r="N112" i="18"/>
  <c r="O112" i="18"/>
  <c r="I111" i="18"/>
  <c r="J111" i="18"/>
  <c r="K111" i="18"/>
  <c r="L111" i="18"/>
  <c r="M111" i="18"/>
  <c r="N111" i="18"/>
  <c r="O111" i="18"/>
  <c r="I110" i="18"/>
  <c r="J110" i="18"/>
  <c r="K110" i="18"/>
  <c r="L110" i="18"/>
  <c r="M110" i="18"/>
  <c r="N110" i="18"/>
  <c r="O110" i="18"/>
  <c r="I109" i="18"/>
  <c r="J109" i="18"/>
  <c r="K109" i="18"/>
  <c r="L109" i="18"/>
  <c r="M109" i="18"/>
  <c r="N109" i="18"/>
  <c r="O109" i="18"/>
  <c r="I108" i="18"/>
  <c r="J108" i="18"/>
  <c r="K108" i="18"/>
  <c r="L108" i="18"/>
  <c r="M108" i="18"/>
  <c r="N108" i="18"/>
  <c r="O108" i="18"/>
  <c r="I107" i="18"/>
  <c r="J107" i="18"/>
  <c r="K107" i="18"/>
  <c r="L107" i="18"/>
  <c r="M107" i="18"/>
  <c r="N107" i="18"/>
  <c r="O107" i="18"/>
  <c r="I106" i="18"/>
  <c r="J106" i="18"/>
  <c r="K106" i="18"/>
  <c r="L106" i="18"/>
  <c r="M106" i="18"/>
  <c r="N106" i="18"/>
  <c r="O106" i="18"/>
  <c r="I105" i="18"/>
  <c r="J105" i="18"/>
  <c r="K105" i="18"/>
  <c r="L105" i="18"/>
  <c r="M105" i="18"/>
  <c r="N105" i="18"/>
  <c r="O105" i="18"/>
  <c r="I104" i="18"/>
  <c r="J104" i="18"/>
  <c r="K104" i="18"/>
  <c r="L104" i="18"/>
  <c r="M104" i="18"/>
  <c r="N104" i="18"/>
  <c r="O104" i="18"/>
  <c r="I103" i="18"/>
  <c r="J103" i="18"/>
  <c r="K103" i="18"/>
  <c r="L103" i="18"/>
  <c r="M103" i="18"/>
  <c r="N103" i="18"/>
  <c r="O103" i="18"/>
  <c r="I102" i="18"/>
  <c r="J102" i="18"/>
  <c r="K102" i="18"/>
  <c r="L102" i="18"/>
  <c r="M102" i="18"/>
  <c r="N102" i="18"/>
  <c r="O102" i="18"/>
  <c r="I101" i="18"/>
  <c r="J101" i="18"/>
  <c r="K101" i="18"/>
  <c r="L101" i="18"/>
  <c r="M101" i="18"/>
  <c r="N101" i="18"/>
  <c r="O101" i="18"/>
  <c r="I100" i="18"/>
  <c r="J100" i="18"/>
  <c r="K100" i="18"/>
  <c r="L100" i="18"/>
  <c r="M100" i="18"/>
  <c r="N100" i="18"/>
  <c r="O100" i="18"/>
  <c r="I99" i="18"/>
  <c r="J99" i="18"/>
  <c r="K99" i="18"/>
  <c r="L99" i="18"/>
  <c r="M99" i="18"/>
  <c r="N99" i="18"/>
  <c r="O99" i="18"/>
  <c r="I98" i="18"/>
  <c r="J98" i="18"/>
  <c r="K98" i="18"/>
  <c r="L98" i="18"/>
  <c r="M98" i="18"/>
  <c r="N98" i="18"/>
  <c r="O98" i="18"/>
  <c r="I97" i="18"/>
  <c r="J97" i="18"/>
  <c r="K97" i="18"/>
  <c r="L97" i="18"/>
  <c r="M97" i="18"/>
  <c r="N97" i="18"/>
  <c r="O97" i="18"/>
  <c r="I96" i="18"/>
  <c r="J96" i="18"/>
  <c r="K96" i="18"/>
  <c r="L96" i="18"/>
  <c r="M96" i="18"/>
  <c r="N96" i="18"/>
  <c r="O96" i="18"/>
  <c r="I95" i="18"/>
  <c r="J95" i="18"/>
  <c r="K95" i="18"/>
  <c r="L95" i="18"/>
  <c r="M95" i="18"/>
  <c r="N95" i="18"/>
  <c r="O95" i="18"/>
  <c r="I94" i="18"/>
  <c r="J94" i="18"/>
  <c r="K94" i="18"/>
  <c r="L94" i="18"/>
  <c r="M94" i="18"/>
  <c r="N94" i="18"/>
  <c r="O94" i="18"/>
  <c r="I93" i="18"/>
  <c r="J93" i="18"/>
  <c r="K93" i="18"/>
  <c r="L93" i="18"/>
  <c r="M93" i="18"/>
  <c r="N93" i="18"/>
  <c r="O93" i="18"/>
  <c r="I92" i="18"/>
  <c r="J92" i="18"/>
  <c r="K92" i="18"/>
  <c r="L92" i="18"/>
  <c r="M92" i="18"/>
  <c r="N92" i="18"/>
  <c r="O92" i="18"/>
  <c r="I91" i="18"/>
  <c r="J91" i="18"/>
  <c r="K91" i="18"/>
  <c r="L91" i="18"/>
  <c r="M91" i="18"/>
  <c r="N91" i="18"/>
  <c r="O91" i="18"/>
  <c r="I90" i="18"/>
  <c r="J90" i="18"/>
  <c r="K90" i="18"/>
  <c r="L90" i="18"/>
  <c r="M90" i="18"/>
  <c r="N90" i="18"/>
  <c r="O90" i="18"/>
  <c r="I89" i="18"/>
  <c r="J89" i="18"/>
  <c r="K89" i="18"/>
  <c r="L89" i="18"/>
  <c r="M89" i="18"/>
  <c r="N89" i="18"/>
  <c r="O89" i="18"/>
  <c r="I88" i="18"/>
  <c r="J88" i="18"/>
  <c r="K88" i="18"/>
  <c r="L88" i="18"/>
  <c r="M88" i="18"/>
  <c r="N88" i="18"/>
  <c r="O88" i="18"/>
  <c r="I87" i="18"/>
  <c r="J87" i="18"/>
  <c r="K87" i="18"/>
  <c r="L87" i="18"/>
  <c r="M87" i="18"/>
  <c r="N87" i="18"/>
  <c r="O87" i="18"/>
  <c r="I86" i="18"/>
  <c r="J86" i="18"/>
  <c r="K86" i="18"/>
  <c r="L86" i="18"/>
  <c r="M86" i="18"/>
  <c r="N86" i="18"/>
  <c r="O86" i="18"/>
  <c r="I85" i="18"/>
  <c r="J85" i="18"/>
  <c r="K85" i="18"/>
  <c r="L85" i="18"/>
  <c r="M85" i="18"/>
  <c r="N85" i="18"/>
  <c r="O85" i="18"/>
  <c r="I84" i="18"/>
  <c r="J84" i="18"/>
  <c r="K84" i="18"/>
  <c r="L84" i="18"/>
  <c r="M84" i="18"/>
  <c r="N84" i="18"/>
  <c r="O84" i="18"/>
  <c r="I83" i="18"/>
  <c r="J83" i="18"/>
  <c r="K83" i="18"/>
  <c r="L83" i="18"/>
  <c r="M83" i="18"/>
  <c r="N83" i="18"/>
  <c r="O83" i="18"/>
  <c r="I82" i="18"/>
  <c r="J82" i="18"/>
  <c r="K82" i="18"/>
  <c r="L82" i="18"/>
  <c r="M82" i="18"/>
  <c r="N82" i="18"/>
  <c r="O82" i="18"/>
  <c r="I81" i="18"/>
  <c r="J81" i="18"/>
  <c r="K81" i="18"/>
  <c r="L81" i="18"/>
  <c r="M81" i="18"/>
  <c r="N81" i="18"/>
  <c r="O81" i="18"/>
  <c r="I80" i="18"/>
  <c r="J80" i="18"/>
  <c r="K80" i="18"/>
  <c r="L80" i="18"/>
  <c r="M80" i="18"/>
  <c r="N80" i="18"/>
  <c r="O80" i="18"/>
  <c r="I79" i="18"/>
  <c r="J79" i="18"/>
  <c r="K79" i="18"/>
  <c r="L79" i="18"/>
  <c r="M79" i="18"/>
  <c r="N79" i="18"/>
  <c r="O79" i="18"/>
  <c r="I78" i="18"/>
  <c r="J78" i="18"/>
  <c r="K78" i="18"/>
  <c r="L78" i="18"/>
  <c r="M78" i="18"/>
  <c r="N78" i="18"/>
  <c r="O78" i="18"/>
  <c r="I77" i="18"/>
  <c r="J77" i="18"/>
  <c r="K77" i="18"/>
  <c r="L77" i="18"/>
  <c r="M77" i="18"/>
  <c r="N77" i="18"/>
  <c r="O77" i="18"/>
  <c r="I76" i="18"/>
  <c r="J76" i="18"/>
  <c r="K76" i="18"/>
  <c r="L76" i="18"/>
  <c r="M76" i="18"/>
  <c r="N76" i="18"/>
  <c r="O76" i="18"/>
  <c r="I75" i="18"/>
  <c r="J75" i="18"/>
  <c r="K75" i="18"/>
  <c r="L75" i="18"/>
  <c r="M75" i="18"/>
  <c r="N75" i="18"/>
  <c r="O75" i="18"/>
  <c r="I74" i="18"/>
  <c r="J74" i="18"/>
  <c r="K74" i="18"/>
  <c r="L74" i="18"/>
  <c r="M74" i="18"/>
  <c r="N74" i="18"/>
  <c r="O74" i="18"/>
  <c r="I73" i="18"/>
  <c r="J73" i="18"/>
  <c r="K73" i="18"/>
  <c r="L73" i="18"/>
  <c r="M73" i="18"/>
  <c r="N73" i="18"/>
  <c r="O73" i="18"/>
  <c r="I72" i="18"/>
  <c r="J72" i="18"/>
  <c r="K72" i="18"/>
  <c r="L72" i="18"/>
  <c r="M72" i="18"/>
  <c r="N72" i="18"/>
  <c r="O72" i="18"/>
  <c r="I71" i="18"/>
  <c r="J71" i="18"/>
  <c r="K71" i="18"/>
  <c r="L71" i="18"/>
  <c r="M71" i="18"/>
  <c r="N71" i="18"/>
  <c r="O71" i="18"/>
  <c r="I70" i="18"/>
  <c r="J70" i="18"/>
  <c r="K70" i="18"/>
  <c r="L70" i="18"/>
  <c r="M70" i="18"/>
  <c r="N70" i="18"/>
  <c r="O70" i="18"/>
  <c r="I69" i="18"/>
  <c r="J69" i="18"/>
  <c r="K69" i="18"/>
  <c r="L69" i="18"/>
  <c r="M69" i="18"/>
  <c r="N69" i="18"/>
  <c r="O69" i="18"/>
  <c r="I68" i="18"/>
  <c r="J68" i="18"/>
  <c r="K68" i="18"/>
  <c r="L68" i="18"/>
  <c r="M68" i="18"/>
  <c r="N68" i="18"/>
  <c r="O68" i="18"/>
  <c r="I67" i="18"/>
  <c r="J67" i="18"/>
  <c r="K67" i="18"/>
  <c r="L67" i="18"/>
  <c r="M67" i="18"/>
  <c r="N67" i="18"/>
  <c r="O67" i="18"/>
  <c r="I66" i="18"/>
  <c r="J66" i="18"/>
  <c r="K66" i="18"/>
  <c r="L66" i="18"/>
  <c r="M66" i="18"/>
  <c r="N66" i="18"/>
  <c r="O66" i="18"/>
  <c r="I65" i="18"/>
  <c r="J65" i="18"/>
  <c r="K65" i="18"/>
  <c r="L65" i="18"/>
  <c r="M65" i="18"/>
  <c r="N65" i="18"/>
  <c r="O65" i="18"/>
  <c r="I64" i="18"/>
  <c r="J64" i="18"/>
  <c r="K64" i="18"/>
  <c r="L64" i="18"/>
  <c r="M64" i="18"/>
  <c r="N64" i="18"/>
  <c r="O64" i="18"/>
  <c r="I63" i="18"/>
  <c r="J63" i="18"/>
  <c r="K63" i="18"/>
  <c r="L63" i="18"/>
  <c r="M63" i="18"/>
  <c r="N63" i="18"/>
  <c r="O63" i="18"/>
  <c r="I62" i="18"/>
  <c r="J62" i="18"/>
  <c r="K62" i="18"/>
  <c r="L62" i="18"/>
  <c r="M62" i="18"/>
  <c r="N62" i="18"/>
  <c r="O62" i="18"/>
  <c r="I61" i="18"/>
  <c r="J61" i="18"/>
  <c r="K61" i="18"/>
  <c r="L61" i="18"/>
  <c r="M61" i="18"/>
  <c r="N61" i="18"/>
  <c r="O61" i="18"/>
  <c r="I60" i="18"/>
  <c r="J60" i="18"/>
  <c r="K60" i="18"/>
  <c r="L60" i="18"/>
  <c r="M60" i="18"/>
  <c r="N60" i="18"/>
  <c r="O60" i="18"/>
  <c r="I59" i="18"/>
  <c r="J59" i="18"/>
  <c r="K59" i="18"/>
  <c r="L59" i="18"/>
  <c r="M59" i="18"/>
  <c r="N59" i="18"/>
  <c r="O59" i="18"/>
  <c r="I58" i="18"/>
  <c r="J58" i="18"/>
  <c r="K58" i="18"/>
  <c r="L58" i="18"/>
  <c r="M58" i="18"/>
  <c r="N58" i="18"/>
  <c r="O58" i="18"/>
  <c r="I57" i="18"/>
  <c r="J57" i="18"/>
  <c r="K57" i="18"/>
  <c r="L57" i="18"/>
  <c r="M57" i="18"/>
  <c r="N57" i="18"/>
  <c r="O57" i="18"/>
  <c r="I56" i="18"/>
  <c r="J56" i="18"/>
  <c r="K56" i="18"/>
  <c r="L56" i="18"/>
  <c r="M56" i="18"/>
  <c r="N56" i="18"/>
  <c r="O56" i="18"/>
  <c r="I55" i="18"/>
  <c r="J55" i="18"/>
  <c r="K55" i="18"/>
  <c r="L55" i="18"/>
  <c r="M55" i="18"/>
  <c r="N55" i="18"/>
  <c r="O55" i="18"/>
  <c r="I54" i="18"/>
  <c r="J54" i="18"/>
  <c r="K54" i="18"/>
  <c r="L54" i="18"/>
  <c r="M54" i="18"/>
  <c r="N54" i="18"/>
  <c r="O54" i="18"/>
  <c r="I53" i="18"/>
  <c r="J53" i="18"/>
  <c r="K53" i="18"/>
  <c r="L53" i="18"/>
  <c r="M53" i="18"/>
  <c r="N53" i="18"/>
  <c r="O53" i="18"/>
  <c r="I52" i="18"/>
  <c r="J52" i="18"/>
  <c r="K52" i="18"/>
  <c r="L52" i="18"/>
  <c r="M52" i="18"/>
  <c r="N52" i="18"/>
  <c r="O52" i="18"/>
  <c r="I51" i="18"/>
  <c r="J51" i="18"/>
  <c r="K51" i="18"/>
  <c r="L51" i="18"/>
  <c r="M51" i="18"/>
  <c r="N51" i="18"/>
  <c r="O51" i="18"/>
  <c r="I50" i="18"/>
  <c r="J50" i="18"/>
  <c r="K50" i="18"/>
  <c r="L50" i="18"/>
  <c r="M50" i="18"/>
  <c r="N50" i="18"/>
  <c r="O50" i="18"/>
  <c r="I49" i="18"/>
  <c r="J49" i="18"/>
  <c r="K49" i="18"/>
  <c r="L49" i="18"/>
  <c r="M49" i="18"/>
  <c r="N49" i="18"/>
  <c r="O49" i="18"/>
  <c r="I48" i="18"/>
  <c r="J48" i="18"/>
  <c r="K48" i="18"/>
  <c r="L48" i="18"/>
  <c r="M48" i="18"/>
  <c r="N48" i="18"/>
  <c r="O48" i="18"/>
  <c r="I47" i="18"/>
  <c r="J47" i="18"/>
  <c r="K47" i="18"/>
  <c r="L47" i="18"/>
  <c r="M47" i="18"/>
  <c r="N47" i="18"/>
  <c r="O47" i="18"/>
  <c r="I46" i="18"/>
  <c r="J46" i="18"/>
  <c r="K46" i="18"/>
  <c r="L46" i="18"/>
  <c r="M46" i="18"/>
  <c r="N46" i="18"/>
  <c r="O46" i="18"/>
  <c r="I45" i="18"/>
  <c r="J45" i="18"/>
  <c r="K45" i="18"/>
  <c r="L45" i="18"/>
  <c r="M45" i="18"/>
  <c r="N45" i="18"/>
  <c r="O45" i="18"/>
  <c r="I44" i="18"/>
  <c r="J44" i="18"/>
  <c r="K44" i="18"/>
  <c r="L44" i="18"/>
  <c r="M44" i="18"/>
  <c r="N44" i="18"/>
  <c r="O44" i="18"/>
  <c r="I43" i="18"/>
  <c r="J43" i="18"/>
  <c r="K43" i="18"/>
  <c r="L43" i="18"/>
  <c r="M43" i="18"/>
  <c r="N43" i="18"/>
  <c r="O43" i="18"/>
  <c r="I42" i="18"/>
  <c r="J42" i="18"/>
  <c r="K42" i="18"/>
  <c r="L42" i="18"/>
  <c r="M42" i="18"/>
  <c r="N42" i="18"/>
  <c r="O42" i="18"/>
  <c r="I41" i="18"/>
  <c r="J41" i="18"/>
  <c r="K41" i="18"/>
  <c r="L41" i="18"/>
  <c r="M41" i="18"/>
  <c r="N41" i="18"/>
  <c r="O41" i="18"/>
  <c r="I40" i="18"/>
  <c r="J40" i="18"/>
  <c r="K40" i="18"/>
  <c r="L40" i="18"/>
  <c r="M40" i="18"/>
  <c r="N40" i="18"/>
  <c r="O40" i="18"/>
  <c r="I39" i="18"/>
  <c r="J39" i="18"/>
  <c r="K39" i="18"/>
  <c r="L39" i="18"/>
  <c r="M39" i="18"/>
  <c r="N39" i="18"/>
  <c r="O39" i="18"/>
  <c r="I38" i="18"/>
  <c r="J38" i="18"/>
  <c r="K38" i="18"/>
  <c r="L38" i="18"/>
  <c r="M38" i="18"/>
  <c r="N38" i="18"/>
  <c r="O38" i="18"/>
  <c r="I37" i="18"/>
  <c r="J37" i="18"/>
  <c r="K37" i="18"/>
  <c r="L37" i="18"/>
  <c r="M37" i="18"/>
  <c r="N37" i="18"/>
  <c r="O37" i="18"/>
  <c r="I36" i="18"/>
  <c r="J36" i="18"/>
  <c r="K36" i="18"/>
  <c r="L36" i="18"/>
  <c r="M36" i="18"/>
  <c r="N36" i="18"/>
  <c r="O36" i="18"/>
  <c r="I35" i="18"/>
  <c r="J35" i="18"/>
  <c r="K35" i="18"/>
  <c r="L35" i="18"/>
  <c r="M35" i="18"/>
  <c r="N35" i="18"/>
  <c r="O35" i="18"/>
  <c r="I34" i="18"/>
  <c r="J34" i="18"/>
  <c r="K34" i="18"/>
  <c r="L34" i="18"/>
  <c r="M34" i="18"/>
  <c r="N34" i="18"/>
  <c r="O34" i="18"/>
  <c r="I33" i="18"/>
  <c r="J33" i="18"/>
  <c r="K33" i="18"/>
  <c r="L33" i="18"/>
  <c r="M33" i="18"/>
  <c r="N33" i="18"/>
  <c r="O33" i="18"/>
  <c r="I32" i="18"/>
  <c r="J32" i="18"/>
  <c r="K32" i="18"/>
  <c r="L32" i="18"/>
  <c r="M32" i="18"/>
  <c r="N32" i="18"/>
  <c r="O32" i="18"/>
  <c r="I31" i="18"/>
  <c r="J31" i="18"/>
  <c r="K31" i="18"/>
  <c r="L31" i="18"/>
  <c r="M31" i="18"/>
  <c r="N31" i="18"/>
  <c r="O31" i="18"/>
  <c r="I30" i="18"/>
  <c r="J30" i="18"/>
  <c r="K30" i="18"/>
  <c r="L30" i="18"/>
  <c r="M30" i="18"/>
  <c r="N30" i="18"/>
  <c r="O30" i="18"/>
  <c r="I29" i="18"/>
  <c r="J29" i="18"/>
  <c r="K29" i="18"/>
  <c r="L29" i="18"/>
  <c r="M29" i="18"/>
  <c r="N29" i="18"/>
  <c r="O29" i="18"/>
  <c r="I28" i="18"/>
  <c r="J28" i="18"/>
  <c r="K28" i="18"/>
  <c r="L28" i="18"/>
  <c r="M28" i="18"/>
  <c r="N28" i="18"/>
  <c r="O28" i="18"/>
  <c r="I27" i="18"/>
  <c r="J27" i="18"/>
  <c r="K27" i="18"/>
  <c r="L27" i="18"/>
  <c r="M27" i="18"/>
  <c r="N27" i="18"/>
  <c r="O27" i="18"/>
  <c r="I26" i="18"/>
  <c r="J26" i="18"/>
  <c r="K26" i="18"/>
  <c r="L26" i="18"/>
  <c r="M26" i="18"/>
  <c r="N26" i="18"/>
  <c r="O26" i="18"/>
  <c r="I25" i="18"/>
  <c r="J25" i="18"/>
  <c r="K25" i="18"/>
  <c r="L25" i="18"/>
  <c r="M25" i="18"/>
  <c r="N25" i="18"/>
  <c r="O25" i="18"/>
  <c r="I24" i="18"/>
  <c r="J24" i="18"/>
  <c r="K24" i="18"/>
  <c r="L24" i="18"/>
  <c r="M24" i="18"/>
  <c r="N24" i="18"/>
  <c r="O24" i="18"/>
  <c r="I23" i="18"/>
  <c r="J23" i="18"/>
  <c r="K23" i="18"/>
  <c r="L23" i="18"/>
  <c r="M23" i="18"/>
  <c r="N23" i="18"/>
  <c r="O23" i="18"/>
  <c r="I22" i="18"/>
  <c r="J22" i="18"/>
  <c r="K22" i="18"/>
  <c r="L22" i="18"/>
  <c r="M22" i="18"/>
  <c r="N22" i="18"/>
  <c r="O22" i="18"/>
  <c r="I21" i="18"/>
  <c r="J21" i="18"/>
  <c r="K21" i="18"/>
  <c r="L21" i="18"/>
  <c r="M21" i="18"/>
  <c r="N21" i="18"/>
  <c r="O21" i="18"/>
  <c r="I20" i="18"/>
  <c r="J20" i="18"/>
  <c r="K20" i="18"/>
  <c r="L20" i="18"/>
  <c r="M20" i="18"/>
  <c r="N20" i="18"/>
  <c r="O20" i="18"/>
  <c r="I19" i="18"/>
  <c r="J19" i="18"/>
  <c r="K19" i="18"/>
  <c r="L19" i="18"/>
  <c r="M19" i="18"/>
  <c r="N19" i="18"/>
  <c r="O19" i="18"/>
  <c r="I18" i="18"/>
  <c r="J18" i="18"/>
  <c r="K18" i="18"/>
  <c r="L18" i="18"/>
  <c r="M18" i="18"/>
  <c r="N18" i="18"/>
  <c r="O18" i="18"/>
  <c r="I17" i="18"/>
  <c r="J17" i="18"/>
  <c r="K17" i="18"/>
  <c r="L17" i="18"/>
  <c r="M17" i="18"/>
  <c r="N17" i="18"/>
  <c r="O17" i="18"/>
  <c r="I16" i="18"/>
  <c r="J16" i="18"/>
  <c r="K16" i="18"/>
  <c r="L16" i="18"/>
  <c r="M16" i="18"/>
  <c r="N16" i="18"/>
  <c r="O16" i="18"/>
  <c r="I15" i="18"/>
  <c r="J15" i="18"/>
  <c r="K15" i="18"/>
  <c r="L15" i="18"/>
  <c r="M15" i="18"/>
  <c r="N15" i="18"/>
  <c r="O15" i="18"/>
  <c r="I14" i="18"/>
  <c r="J14" i="18"/>
  <c r="K14" i="18"/>
  <c r="L14" i="18"/>
  <c r="M14" i="18"/>
  <c r="N14" i="18"/>
  <c r="O14" i="18"/>
  <c r="I13" i="18"/>
  <c r="J13" i="18"/>
  <c r="K13" i="18"/>
  <c r="L13" i="18"/>
  <c r="M13" i="18"/>
  <c r="N13" i="18"/>
  <c r="O13" i="18"/>
  <c r="I12" i="18"/>
  <c r="J12" i="18"/>
  <c r="K12" i="18"/>
  <c r="L12" i="18"/>
  <c r="M12" i="18"/>
  <c r="N12" i="18"/>
  <c r="O12" i="18"/>
  <c r="I11" i="18"/>
  <c r="J11" i="18"/>
  <c r="K11" i="18"/>
  <c r="L11" i="18"/>
  <c r="M11" i="18"/>
  <c r="N11" i="18"/>
  <c r="O11" i="18"/>
  <c r="I10" i="18"/>
  <c r="J10" i="18"/>
  <c r="K10" i="18"/>
  <c r="L10" i="18"/>
  <c r="M10" i="18"/>
  <c r="N10" i="18"/>
  <c r="O10" i="18"/>
  <c r="I9" i="18"/>
  <c r="J9" i="18"/>
  <c r="K9" i="18"/>
  <c r="L9" i="18"/>
  <c r="M9" i="18"/>
  <c r="N9" i="18"/>
  <c r="O9" i="18"/>
  <c r="I8" i="18"/>
  <c r="J8" i="18"/>
  <c r="K8" i="18"/>
  <c r="L8" i="18"/>
  <c r="M8" i="18"/>
  <c r="N8" i="18"/>
  <c r="O8" i="18"/>
  <c r="I7" i="18"/>
  <c r="J7" i="18"/>
  <c r="K7" i="18"/>
  <c r="L7" i="18"/>
  <c r="M7" i="18"/>
  <c r="N7" i="18"/>
  <c r="O7" i="18"/>
  <c r="I6" i="18"/>
  <c r="J6" i="18"/>
  <c r="K6" i="18"/>
  <c r="L6" i="18"/>
  <c r="M6" i="18"/>
  <c r="N6" i="18"/>
  <c r="O6" i="18"/>
  <c r="N5" i="18"/>
  <c r="O5" i="18"/>
  <c r="N4" i="18"/>
  <c r="O4" i="18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D1" i="7" s="1"/>
  <c r="L66" i="22"/>
  <c r="L65" i="22"/>
  <c r="L64" i="22"/>
  <c r="L63" i="22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/>
  <c r="R294" i="7" s="1"/>
  <c r="D294" i="20"/>
  <c r="C294" i="20"/>
  <c r="B294" i="20"/>
  <c r="A294" i="20"/>
  <c r="AG293" i="20"/>
  <c r="X293" i="20"/>
  <c r="W293" i="20"/>
  <c r="H293" i="20"/>
  <c r="F293" i="20"/>
  <c r="G293" i="20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/>
  <c r="R291" i="7" s="1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 s="1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F275" i="20"/>
  <c r="G275" i="20" s="1"/>
  <c r="R275" i="7" s="1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F264" i="20"/>
  <c r="G264" i="20" s="1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/>
  <c r="R262" i="7" s="1"/>
  <c r="D262" i="20"/>
  <c r="C262" i="20"/>
  <c r="B262" i="20"/>
  <c r="A262" i="20"/>
  <c r="AG261" i="20"/>
  <c r="X261" i="20"/>
  <c r="W261" i="20"/>
  <c r="H261" i="20"/>
  <c r="F261" i="20"/>
  <c r="G261" i="20"/>
  <c r="R261" i="7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F259" i="20"/>
  <c r="G259" i="20" s="1"/>
  <c r="R259" i="7" s="1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 s="1"/>
  <c r="R252" i="7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/>
  <c r="R240" i="7" s="1"/>
  <c r="D240" i="20"/>
  <c r="C240" i="20"/>
  <c r="B240" i="20"/>
  <c r="A240" i="20"/>
  <c r="AG239" i="20"/>
  <c r="X239" i="20"/>
  <c r="W239" i="20"/>
  <c r="H239" i="20"/>
  <c r="F239" i="20"/>
  <c r="G239" i="20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R237" i="7" s="1"/>
  <c r="D237" i="20"/>
  <c r="C237" i="20"/>
  <c r="B237" i="20"/>
  <c r="A237" i="20"/>
  <c r="AG236" i="20"/>
  <c r="X236" i="20"/>
  <c r="W236" i="20"/>
  <c r="H236" i="20"/>
  <c r="F236" i="20"/>
  <c r="G236" i="20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/>
  <c r="R224" i="7" s="1"/>
  <c r="D224" i="20"/>
  <c r="C224" i="20"/>
  <c r="B224" i="20"/>
  <c r="A224" i="20"/>
  <c r="AG223" i="20"/>
  <c r="X223" i="20"/>
  <c r="W223" i="20"/>
  <c r="H223" i="20"/>
  <c r="F223" i="20"/>
  <c r="G223" i="20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/>
  <c r="R214" i="7" s="1"/>
  <c r="D214" i="20"/>
  <c r="C214" i="20"/>
  <c r="B214" i="20"/>
  <c r="A214" i="20"/>
  <c r="AG213" i="20"/>
  <c r="X213" i="20"/>
  <c r="W213" i="20"/>
  <c r="H213" i="20"/>
  <c r="F213" i="20"/>
  <c r="G213" i="20"/>
  <c r="R213" i="7" s="1"/>
  <c r="D213" i="20"/>
  <c r="C213" i="20"/>
  <c r="B213" i="20"/>
  <c r="A213" i="20"/>
  <c r="AG212" i="20"/>
  <c r="X212" i="20"/>
  <c r="W212" i="20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/>
  <c r="R211" i="7" s="1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F203" i="20"/>
  <c r="G203" i="20" s="1"/>
  <c r="R203" i="7" s="1"/>
  <c r="D203" i="20"/>
  <c r="C203" i="20"/>
  <c r="B203" i="20"/>
  <c r="A203" i="20"/>
  <c r="AG202" i="20"/>
  <c r="X202" i="20"/>
  <c r="W202" i="20"/>
  <c r="H202" i="20"/>
  <c r="F202" i="20"/>
  <c r="G202" i="20" s="1"/>
  <c r="R202" i="7" s="1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 s="1"/>
  <c r="R200" i="7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 s="1"/>
  <c r="R187" i="7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R183" i="7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/>
  <c r="R175" i="7" s="1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/>
  <c r="R168" i="7" s="1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/>
  <c r="R165" i="7" s="1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/>
  <c r="R155" i="7" s="1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 s="1"/>
  <c r="R131" i="7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/>
  <c r="R118" i="7" s="1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 s="1"/>
  <c r="R87" i="7"/>
  <c r="D87" i="20"/>
  <c r="C87" i="20"/>
  <c r="B87" i="20"/>
  <c r="A87" i="20"/>
  <c r="AG86" i="20"/>
  <c r="X86" i="20"/>
  <c r="W86" i="20"/>
  <c r="H86" i="20"/>
  <c r="F86" i="20"/>
  <c r="G86" i="20"/>
  <c r="R86" i="7" s="1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/>
  <c r="R68" i="7" s="1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 s="1"/>
  <c r="R65" i="7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F54" i="20"/>
  <c r="G54" i="20" s="1"/>
  <c r="R54" i="7" s="1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F52" i="20"/>
  <c r="G52" i="20" s="1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F49" i="20"/>
  <c r="G49" i="20" s="1"/>
  <c r="R49" i="7" s="1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/>
  <c r="D45" i="20"/>
  <c r="C45" i="20"/>
  <c r="B45" i="20"/>
  <c r="A45" i="20"/>
  <c r="AG44" i="20"/>
  <c r="X44" i="20"/>
  <c r="W44" i="20"/>
  <c r="H44" i="20"/>
  <c r="F44" i="20"/>
  <c r="G44" i="20" s="1"/>
  <c r="R44" i="7" s="1"/>
  <c r="D44" i="20"/>
  <c r="C44" i="20"/>
  <c r="B44" i="20"/>
  <c r="A44" i="20"/>
  <c r="AG43" i="20"/>
  <c r="X43" i="20"/>
  <c r="W43" i="20"/>
  <c r="H43" i="20"/>
  <c r="F43" i="20"/>
  <c r="G43" i="20" s="1"/>
  <c r="R43" i="7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 s="1"/>
  <c r="R35" i="7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F33" i="20"/>
  <c r="G33" i="20" s="1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/>
  <c r="R26" i="7" s="1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/>
  <c r="D22" i="20"/>
  <c r="C22" i="20"/>
  <c r="B22" i="20"/>
  <c r="A22" i="20"/>
  <c r="AG21" i="20"/>
  <c r="X21" i="20"/>
  <c r="W21" i="20"/>
  <c r="H21" i="20"/>
  <c r="F21" i="20"/>
  <c r="G21" i="20" s="1"/>
  <c r="R21" i="7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 s="1"/>
  <c r="R17" i="7" s="1"/>
  <c r="D17" i="20"/>
  <c r="C17" i="20"/>
  <c r="B17" i="20"/>
  <c r="A17" i="20"/>
  <c r="AG16" i="20"/>
  <c r="X16" i="20"/>
  <c r="W16" i="20"/>
  <c r="H16" i="20"/>
  <c r="F16" i="20"/>
  <c r="G16" i="20"/>
  <c r="R16" i="7" s="1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/>
  <c r="R13" i="7" s="1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J9" i="21" s="1"/>
  <c r="H9" i="20"/>
  <c r="F9" i="20"/>
  <c r="G9" i="20" s="1"/>
  <c r="D9" i="20"/>
  <c r="C9" i="20"/>
  <c r="B9" i="20"/>
  <c r="A9" i="20"/>
  <c r="AG8" i="20"/>
  <c r="X8" i="20"/>
  <c r="W8" i="20"/>
  <c r="J8" i="21" s="1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 s="1"/>
  <c r="R295" i="6" s="1"/>
  <c r="D295" i="19"/>
  <c r="C295" i="19"/>
  <c r="B295" i="19"/>
  <c r="A295" i="19"/>
  <c r="AG294" i="19"/>
  <c r="X294" i="19"/>
  <c r="W294" i="19"/>
  <c r="H294" i="19"/>
  <c r="F294" i="19"/>
  <c r="G294" i="19" s="1"/>
  <c r="R294" i="6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F289" i="19"/>
  <c r="G289" i="19" s="1"/>
  <c r="D289" i="19"/>
  <c r="C289" i="19"/>
  <c r="B289" i="19"/>
  <c r="A289" i="19"/>
  <c r="AG288" i="19"/>
  <c r="X288" i="19"/>
  <c r="W288" i="19"/>
  <c r="H288" i="19"/>
  <c r="F288" i="19"/>
  <c r="G288" i="19" s="1"/>
  <c r="R288" i="6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R276" i="6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/>
  <c r="R269" i="6" s="1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F267" i="19"/>
  <c r="G267" i="19" s="1"/>
  <c r="R267" i="6" s="1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F255" i="19"/>
  <c r="G255" i="19" s="1"/>
  <c r="D255" i="19"/>
  <c r="C255" i="19"/>
  <c r="B255" i="19"/>
  <c r="A255" i="19"/>
  <c r="AG254" i="19"/>
  <c r="X254" i="19"/>
  <c r="W254" i="19"/>
  <c r="H254" i="19"/>
  <c r="F254" i="19"/>
  <c r="G254" i="19"/>
  <c r="R254" i="6" s="1"/>
  <c r="D254" i="19"/>
  <c r="C254" i="19"/>
  <c r="B254" i="19"/>
  <c r="A254" i="19"/>
  <c r="AG253" i="19"/>
  <c r="X253" i="19"/>
  <c r="W253" i="19"/>
  <c r="H253" i="19"/>
  <c r="F253" i="19"/>
  <c r="G253" i="19"/>
  <c r="R253" i="6" s="1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 s="1"/>
  <c r="R251" i="6" s="1"/>
  <c r="D251" i="19"/>
  <c r="C251" i="19"/>
  <c r="B251" i="19"/>
  <c r="A251" i="19"/>
  <c r="AG250" i="19"/>
  <c r="X250" i="19"/>
  <c r="W250" i="19"/>
  <c r="H250" i="19"/>
  <c r="F250" i="19"/>
  <c r="G250" i="19" s="1"/>
  <c r="R250" i="6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R239" i="6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R223" i="6" s="1"/>
  <c r="D223" i="19"/>
  <c r="C223" i="19"/>
  <c r="B223" i="19"/>
  <c r="A223" i="19"/>
  <c r="AG222" i="19"/>
  <c r="X222" i="19"/>
  <c r="W222" i="19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F218" i="19"/>
  <c r="G218" i="19" s="1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R203" i="6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 s="1"/>
  <c r="R200" i="6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F198" i="19"/>
  <c r="G198" i="19" s="1"/>
  <c r="R198" i="6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R196" i="6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 s="1"/>
  <c r="R189" i="6" s="1"/>
  <c r="D189" i="19"/>
  <c r="C189" i="19"/>
  <c r="B189" i="19"/>
  <c r="A189" i="19"/>
  <c r="AG188" i="19"/>
  <c r="X188" i="19"/>
  <c r="W188" i="19"/>
  <c r="H188" i="19"/>
  <c r="F188" i="19"/>
  <c r="G188" i="19"/>
  <c r="R188" i="6" s="1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R183" i="6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R179" i="6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/>
  <c r="R176" i="6" s="1"/>
  <c r="D176" i="19"/>
  <c r="C176" i="19"/>
  <c r="B176" i="19"/>
  <c r="A176" i="19"/>
  <c r="AG175" i="19"/>
  <c r="X175" i="19"/>
  <c r="W175" i="19"/>
  <c r="H175" i="19"/>
  <c r="F175" i="19"/>
  <c r="G175" i="19"/>
  <c r="R175" i="6" s="1"/>
  <c r="D175" i="19"/>
  <c r="C175" i="19"/>
  <c r="B175" i="19"/>
  <c r="A175" i="19"/>
  <c r="AG174" i="19"/>
  <c r="X174" i="19"/>
  <c r="W174" i="19"/>
  <c r="H174" i="19"/>
  <c r="F174" i="19"/>
  <c r="G174" i="19"/>
  <c r="R174" i="6" s="1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 s="1"/>
  <c r="R165" i="6" s="1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F162" i="19"/>
  <c r="G162" i="19" s="1"/>
  <c r="R162" i="6" s="1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/>
  <c r="R156" i="6" s="1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F154" i="19"/>
  <c r="G154" i="19" s="1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/>
  <c r="R149" i="6" s="1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 s="1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/>
  <c r="R144" i="6" s="1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/>
  <c r="R141" i="6" s="1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/>
  <c r="R128" i="6" s="1"/>
  <c r="D128" i="19"/>
  <c r="C128" i="19"/>
  <c r="B128" i="19"/>
  <c r="A128" i="19"/>
  <c r="AG127" i="19"/>
  <c r="X127" i="19"/>
  <c r="W127" i="19"/>
  <c r="H127" i="19"/>
  <c r="F127" i="19"/>
  <c r="G127" i="19" s="1"/>
  <c r="R127" i="6" s="1"/>
  <c r="D127" i="19"/>
  <c r="C127" i="19"/>
  <c r="B127" i="19"/>
  <c r="A127" i="19"/>
  <c r="AG126" i="19"/>
  <c r="X126" i="19"/>
  <c r="W126" i="19"/>
  <c r="H126" i="19"/>
  <c r="F126" i="19"/>
  <c r="G126" i="19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R103" i="6" s="1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/>
  <c r="R91" i="6" s="1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 s="1"/>
  <c r="R85" i="6" s="1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 s="1"/>
  <c r="D79" i="19"/>
  <c r="C79" i="19"/>
  <c r="B79" i="19"/>
  <c r="A79" i="19"/>
  <c r="AG78" i="19"/>
  <c r="X78" i="19"/>
  <c r="W78" i="19"/>
  <c r="H78" i="19"/>
  <c r="F78" i="19"/>
  <c r="G78" i="19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F75" i="19"/>
  <c r="G75" i="19" s="1"/>
  <c r="R75" i="6" s="1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 s="1"/>
  <c r="R73" i="6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F65" i="19"/>
  <c r="G65" i="19" s="1"/>
  <c r="R65" i="6" s="1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/>
  <c r="R63" i="6" s="1"/>
  <c r="D63" i="19"/>
  <c r="C63" i="19"/>
  <c r="B63" i="19"/>
  <c r="A63" i="19"/>
  <c r="AG62" i="19"/>
  <c r="X62" i="19"/>
  <c r="W62" i="19"/>
  <c r="H62" i="19"/>
  <c r="F62" i="19"/>
  <c r="G62" i="19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/>
  <c r="R53" i="6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/>
  <c r="R49" i="6" s="1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/>
  <c r="R46" i="6" s="1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F43" i="19"/>
  <c r="G43" i="19" s="1"/>
  <c r="R43" i="6" s="1"/>
  <c r="D43" i="19"/>
  <c r="C43" i="19"/>
  <c r="B43" i="19"/>
  <c r="A43" i="19"/>
  <c r="AG42" i="19"/>
  <c r="X42" i="19"/>
  <c r="W42" i="19"/>
  <c r="H42" i="19"/>
  <c r="F42" i="19"/>
  <c r="G42" i="19" s="1"/>
  <c r="R42" i="6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F31" i="19"/>
  <c r="G31" i="19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R24" i="6" s="1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R7" i="6" s="1"/>
  <c r="D7" i="19"/>
  <c r="C7" i="19"/>
  <c r="B7" i="19"/>
  <c r="A7" i="19"/>
  <c r="AG6" i="19"/>
  <c r="X6" i="19"/>
  <c r="W6" i="19"/>
  <c r="H6" i="19"/>
  <c r="F6" i="19"/>
  <c r="G6" i="19"/>
  <c r="R6" i="6" s="1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H300" i="18"/>
  <c r="F300" i="18"/>
  <c r="G300" i="18"/>
  <c r="R300" i="5" s="1"/>
  <c r="D300" i="18"/>
  <c r="C300" i="18"/>
  <c r="B300" i="18"/>
  <c r="A300" i="18"/>
  <c r="AG299" i="18"/>
  <c r="X299" i="18"/>
  <c r="W299" i="18"/>
  <c r="H299" i="18"/>
  <c r="F299" i="18"/>
  <c r="G299" i="18" s="1"/>
  <c r="R299" i="5" s="1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 s="1"/>
  <c r="D297" i="18"/>
  <c r="C297" i="18"/>
  <c r="B297" i="18"/>
  <c r="A297" i="18"/>
  <c r="AG296" i="18"/>
  <c r="X296" i="18"/>
  <c r="W296" i="18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H294" i="18"/>
  <c r="F294" i="18"/>
  <c r="G294" i="18" s="1"/>
  <c r="D294" i="18"/>
  <c r="C294" i="18"/>
  <c r="B294" i="18"/>
  <c r="A294" i="18"/>
  <c r="AG293" i="18"/>
  <c r="X293" i="18"/>
  <c r="W293" i="18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H291" i="18"/>
  <c r="F291" i="18"/>
  <c r="G291" i="18"/>
  <c r="R291" i="5" s="1"/>
  <c r="D291" i="18"/>
  <c r="C291" i="18"/>
  <c r="B291" i="18"/>
  <c r="A291" i="18"/>
  <c r="AG290" i="18"/>
  <c r="X290" i="18"/>
  <c r="W290" i="18"/>
  <c r="H290" i="18"/>
  <c r="F290" i="18"/>
  <c r="G290" i="18"/>
  <c r="D290" i="18"/>
  <c r="C290" i="18"/>
  <c r="B290" i="18"/>
  <c r="A290" i="18"/>
  <c r="AG289" i="18"/>
  <c r="X289" i="18"/>
  <c r="W289" i="18"/>
  <c r="H289" i="18"/>
  <c r="G289" i="18"/>
  <c r="F289" i="18"/>
  <c r="D289" i="18"/>
  <c r="C289" i="18"/>
  <c r="B289" i="18"/>
  <c r="A289" i="18"/>
  <c r="AG288" i="18"/>
  <c r="X288" i="18"/>
  <c r="W288" i="18"/>
  <c r="H288" i="18"/>
  <c r="F288" i="18"/>
  <c r="G288" i="18" s="1"/>
  <c r="R288" i="5" s="1"/>
  <c r="D288" i="18"/>
  <c r="C288" i="18"/>
  <c r="B288" i="18"/>
  <c r="A288" i="18"/>
  <c r="AG287" i="18"/>
  <c r="X287" i="18"/>
  <c r="W287" i="18"/>
  <c r="H287" i="18"/>
  <c r="F287" i="18"/>
  <c r="G287" i="18" s="1"/>
  <c r="R287" i="5" s="1"/>
  <c r="D287" i="18"/>
  <c r="C287" i="18"/>
  <c r="B287" i="18"/>
  <c r="A287" i="18"/>
  <c r="AG286" i="18"/>
  <c r="X286" i="18"/>
  <c r="W286" i="18"/>
  <c r="H286" i="18"/>
  <c r="F286" i="18"/>
  <c r="G286" i="18" s="1"/>
  <c r="D286" i="18"/>
  <c r="C286" i="18"/>
  <c r="B286" i="18"/>
  <c r="A286" i="18"/>
  <c r="AG285" i="18"/>
  <c r="X285" i="18"/>
  <c r="W285" i="18"/>
  <c r="H285" i="18"/>
  <c r="F285" i="18"/>
  <c r="G285" i="18"/>
  <c r="D285" i="18"/>
  <c r="C285" i="18"/>
  <c r="B285" i="18"/>
  <c r="A285" i="18"/>
  <c r="AG284" i="18"/>
  <c r="X284" i="18"/>
  <c r="W284" i="18"/>
  <c r="H284" i="18"/>
  <c r="F284" i="18"/>
  <c r="G284" i="18"/>
  <c r="R284" i="5" s="1"/>
  <c r="D284" i="18"/>
  <c r="C284" i="18"/>
  <c r="B284" i="18"/>
  <c r="A284" i="18"/>
  <c r="AG283" i="18"/>
  <c r="X283" i="18"/>
  <c r="W283" i="18"/>
  <c r="H283" i="18"/>
  <c r="F283" i="18"/>
  <c r="G283" i="18" s="1"/>
  <c r="D283" i="18"/>
  <c r="C283" i="18"/>
  <c r="B283" i="18"/>
  <c r="A283" i="18"/>
  <c r="AG282" i="18"/>
  <c r="X282" i="18"/>
  <c r="W282" i="18"/>
  <c r="H282" i="18"/>
  <c r="F282" i="18"/>
  <c r="G282" i="18" s="1"/>
  <c r="R282" i="5" s="1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H280" i="18"/>
  <c r="F280" i="18"/>
  <c r="G280" i="18" s="1"/>
  <c r="R280" i="5" s="1"/>
  <c r="D280" i="18"/>
  <c r="C280" i="18"/>
  <c r="B280" i="18"/>
  <c r="A280" i="18"/>
  <c r="AG279" i="18"/>
  <c r="X279" i="18"/>
  <c r="W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H278" i="18"/>
  <c r="F278" i="18"/>
  <c r="G278" i="18" s="1"/>
  <c r="D278" i="18"/>
  <c r="C278" i="18"/>
  <c r="B278" i="18"/>
  <c r="A278" i="18"/>
  <c r="AG277" i="18"/>
  <c r="X277" i="18"/>
  <c r="W277" i="18"/>
  <c r="H277" i="18"/>
  <c r="F277" i="18"/>
  <c r="G277" i="18"/>
  <c r="R277" i="5" s="1"/>
  <c r="D277" i="18"/>
  <c r="C277" i="18"/>
  <c r="B277" i="18"/>
  <c r="A277" i="18"/>
  <c r="AG276" i="18"/>
  <c r="X276" i="18"/>
  <c r="W276" i="18"/>
  <c r="H276" i="18"/>
  <c r="F276" i="18"/>
  <c r="G276" i="18" s="1"/>
  <c r="D276" i="18"/>
  <c r="C276" i="18"/>
  <c r="B276" i="18"/>
  <c r="A276" i="18"/>
  <c r="AG275" i="18"/>
  <c r="X275" i="18"/>
  <c r="W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H274" i="18"/>
  <c r="F274" i="18"/>
  <c r="G274" i="18" s="1"/>
  <c r="D274" i="18"/>
  <c r="C274" i="18"/>
  <c r="B274" i="18"/>
  <c r="A274" i="18"/>
  <c r="AG273" i="18"/>
  <c r="X273" i="18"/>
  <c r="W273" i="18"/>
  <c r="H273" i="18"/>
  <c r="F273" i="18"/>
  <c r="G273" i="18"/>
  <c r="R273" i="5" s="1"/>
  <c r="D273" i="18"/>
  <c r="C273" i="18"/>
  <c r="B273" i="18"/>
  <c r="A273" i="18"/>
  <c r="AG272" i="18"/>
  <c r="X272" i="18"/>
  <c r="W272" i="18"/>
  <c r="H272" i="18"/>
  <c r="F272" i="18"/>
  <c r="G272" i="18"/>
  <c r="R272" i="5"/>
  <c r="D272" i="18"/>
  <c r="C272" i="18"/>
  <c r="B272" i="18"/>
  <c r="A272" i="18"/>
  <c r="AG271" i="18"/>
  <c r="X271" i="18"/>
  <c r="W271" i="18"/>
  <c r="H271" i="18"/>
  <c r="F271" i="18"/>
  <c r="G271" i="18"/>
  <c r="R271" i="5" s="1"/>
  <c r="D271" i="18"/>
  <c r="C271" i="18"/>
  <c r="B271" i="18"/>
  <c r="A271" i="18"/>
  <c r="AG270" i="18"/>
  <c r="X270" i="18"/>
  <c r="W270" i="18"/>
  <c r="H270" i="18"/>
  <c r="F270" i="18"/>
  <c r="G270" i="18"/>
  <c r="D270" i="18"/>
  <c r="C270" i="18"/>
  <c r="B270" i="18"/>
  <c r="A270" i="18"/>
  <c r="AG269" i="18"/>
  <c r="X269" i="18"/>
  <c r="W269" i="18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H267" i="18"/>
  <c r="F267" i="18"/>
  <c r="G267" i="18"/>
  <c r="R267" i="5" s="1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 s="1"/>
  <c r="D265" i="18"/>
  <c r="C265" i="18"/>
  <c r="B265" i="18"/>
  <c r="A265" i="18"/>
  <c r="AG264" i="18"/>
  <c r="X264" i="18"/>
  <c r="W264" i="18"/>
  <c r="H264" i="18"/>
  <c r="F264" i="18"/>
  <c r="G264" i="18" s="1"/>
  <c r="D264" i="18"/>
  <c r="C264" i="18"/>
  <c r="B264" i="18"/>
  <c r="A264" i="18"/>
  <c r="AG263" i="18"/>
  <c r="X263" i="18"/>
  <c r="W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H262" i="18"/>
  <c r="F262" i="18"/>
  <c r="G262" i="18" s="1"/>
  <c r="D262" i="18"/>
  <c r="C262" i="18"/>
  <c r="B262" i="18"/>
  <c r="A262" i="18"/>
  <c r="AG261" i="18"/>
  <c r="X261" i="18"/>
  <c r="W261" i="18"/>
  <c r="H261" i="18"/>
  <c r="F261" i="18"/>
  <c r="G261" i="18" s="1"/>
  <c r="R261" i="5" s="1"/>
  <c r="D261" i="18"/>
  <c r="C261" i="18"/>
  <c r="B261" i="18"/>
  <c r="A261" i="18"/>
  <c r="AG260" i="18"/>
  <c r="X260" i="18"/>
  <c r="W260" i="18"/>
  <c r="H260" i="18"/>
  <c r="F260" i="18"/>
  <c r="G260" i="18" s="1"/>
  <c r="R260" i="5" s="1"/>
  <c r="D260" i="18"/>
  <c r="C260" i="18"/>
  <c r="B260" i="18"/>
  <c r="A260" i="18"/>
  <c r="AG259" i="18"/>
  <c r="X259" i="18"/>
  <c r="W259" i="18"/>
  <c r="H259" i="18"/>
  <c r="F259" i="18"/>
  <c r="G259" i="18" s="1"/>
  <c r="D259" i="18"/>
  <c r="C259" i="18"/>
  <c r="B259" i="18"/>
  <c r="A259" i="18"/>
  <c r="AG258" i="18"/>
  <c r="X258" i="18"/>
  <c r="W258" i="18"/>
  <c r="H258" i="18"/>
  <c r="F258" i="18"/>
  <c r="G258" i="18" s="1"/>
  <c r="D258" i="18"/>
  <c r="C258" i="18"/>
  <c r="B258" i="18"/>
  <c r="A258" i="18"/>
  <c r="AG257" i="18"/>
  <c r="X257" i="18"/>
  <c r="W257" i="18"/>
  <c r="H257" i="18"/>
  <c r="F257" i="18"/>
  <c r="G257" i="18" s="1"/>
  <c r="D257" i="18"/>
  <c r="C257" i="18"/>
  <c r="B257" i="18"/>
  <c r="A257" i="18"/>
  <c r="AG256" i="18"/>
  <c r="X256" i="18"/>
  <c r="W256" i="18"/>
  <c r="H256" i="18"/>
  <c r="F256" i="18"/>
  <c r="G256" i="18" s="1"/>
  <c r="R256" i="5" s="1"/>
  <c r="D256" i="18"/>
  <c r="C256" i="18"/>
  <c r="B256" i="18"/>
  <c r="A256" i="18"/>
  <c r="AG255" i="18"/>
  <c r="X255" i="18"/>
  <c r="W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H254" i="18"/>
  <c r="F254" i="18"/>
  <c r="G254" i="18" s="1"/>
  <c r="D254" i="18"/>
  <c r="C254" i="18"/>
  <c r="B254" i="18"/>
  <c r="A254" i="18"/>
  <c r="AG253" i="18"/>
  <c r="X253" i="18"/>
  <c r="W253" i="18"/>
  <c r="H253" i="18"/>
  <c r="F253" i="18"/>
  <c r="G253" i="18" s="1"/>
  <c r="D253" i="18"/>
  <c r="C253" i="18"/>
  <c r="B253" i="18"/>
  <c r="A253" i="18"/>
  <c r="AG252" i="18"/>
  <c r="X252" i="18"/>
  <c r="W252" i="18"/>
  <c r="H252" i="18"/>
  <c r="F252" i="18"/>
  <c r="G252" i="18"/>
  <c r="R252" i="5" s="1"/>
  <c r="D252" i="18"/>
  <c r="C252" i="18"/>
  <c r="B252" i="18"/>
  <c r="A252" i="18"/>
  <c r="AG251" i="18"/>
  <c r="X251" i="18"/>
  <c r="W251" i="18"/>
  <c r="H251" i="18"/>
  <c r="F251" i="18"/>
  <c r="G251" i="18" s="1"/>
  <c r="D251" i="18"/>
  <c r="C251" i="18"/>
  <c r="B251" i="18"/>
  <c r="A251" i="18"/>
  <c r="AG250" i="18"/>
  <c r="X250" i="18"/>
  <c r="W250" i="18"/>
  <c r="H250" i="18"/>
  <c r="F250" i="18"/>
  <c r="G250" i="18" s="1"/>
  <c r="R250" i="5" s="1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H248" i="18"/>
  <c r="F248" i="18"/>
  <c r="G248" i="18" s="1"/>
  <c r="R248" i="5" s="1"/>
  <c r="D248" i="18"/>
  <c r="C248" i="18"/>
  <c r="B248" i="18"/>
  <c r="A248" i="18"/>
  <c r="AG247" i="18"/>
  <c r="X247" i="18"/>
  <c r="W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H246" i="18"/>
  <c r="F246" i="18"/>
  <c r="G246" i="18" s="1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H244" i="18"/>
  <c r="F244" i="18"/>
  <c r="G244" i="18" s="1"/>
  <c r="R244" i="5" s="1"/>
  <c r="D244" i="18"/>
  <c r="C244" i="18"/>
  <c r="B244" i="18"/>
  <c r="A244" i="18"/>
  <c r="AG243" i="18"/>
  <c r="X243" i="18"/>
  <c r="W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H241" i="18"/>
  <c r="F241" i="18"/>
  <c r="G241" i="18" s="1"/>
  <c r="D241" i="18"/>
  <c r="C241" i="18"/>
  <c r="B241" i="18"/>
  <c r="A241" i="18"/>
  <c r="AG240" i="18"/>
  <c r="X240" i="18"/>
  <c r="W240" i="18"/>
  <c r="H240" i="18"/>
  <c r="F240" i="18"/>
  <c r="G240" i="18" s="1"/>
  <c r="R240" i="5" s="1"/>
  <c r="D240" i="18"/>
  <c r="C240" i="18"/>
  <c r="B240" i="18"/>
  <c r="A240" i="18"/>
  <c r="AG239" i="18"/>
  <c r="X239" i="18"/>
  <c r="W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H238" i="18"/>
  <c r="F238" i="18"/>
  <c r="G238" i="18" s="1"/>
  <c r="D238" i="18"/>
  <c r="C238" i="18"/>
  <c r="B238" i="18"/>
  <c r="A238" i="18"/>
  <c r="AG237" i="18"/>
  <c r="X237" i="18"/>
  <c r="W237" i="18"/>
  <c r="H237" i="18"/>
  <c r="F237" i="18"/>
  <c r="G237" i="18" s="1"/>
  <c r="D237" i="18"/>
  <c r="C237" i="18"/>
  <c r="B237" i="18"/>
  <c r="A237" i="18"/>
  <c r="AG236" i="18"/>
  <c r="X236" i="18"/>
  <c r="W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H235" i="18"/>
  <c r="F235" i="18"/>
  <c r="G235" i="18" s="1"/>
  <c r="R235" i="5" s="1"/>
  <c r="D235" i="18"/>
  <c r="C235" i="18"/>
  <c r="B235" i="18"/>
  <c r="A235" i="18"/>
  <c r="AG234" i="18"/>
  <c r="X234" i="18"/>
  <c r="W234" i="18"/>
  <c r="H234" i="18"/>
  <c r="F234" i="18"/>
  <c r="G234" i="18" s="1"/>
  <c r="D234" i="18"/>
  <c r="C234" i="18"/>
  <c r="B234" i="18"/>
  <c r="A234" i="18"/>
  <c r="AG233" i="18"/>
  <c r="X233" i="18"/>
  <c r="W233" i="18"/>
  <c r="H233" i="18"/>
  <c r="F233" i="18"/>
  <c r="G233" i="18" s="1"/>
  <c r="R233" i="5" s="1"/>
  <c r="D233" i="18"/>
  <c r="C233" i="18"/>
  <c r="B233" i="18"/>
  <c r="A233" i="18"/>
  <c r="AG232" i="18"/>
  <c r="X232" i="18"/>
  <c r="W232" i="18"/>
  <c r="H232" i="18"/>
  <c r="F232" i="18"/>
  <c r="G232" i="18" s="1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H230" i="18"/>
  <c r="F230" i="18"/>
  <c r="G230" i="18" s="1"/>
  <c r="D230" i="18"/>
  <c r="C230" i="18"/>
  <c r="B230" i="18"/>
  <c r="A230" i="18"/>
  <c r="AG229" i="18"/>
  <c r="X229" i="18"/>
  <c r="W229" i="18"/>
  <c r="H229" i="18"/>
  <c r="F229" i="18"/>
  <c r="G229" i="18"/>
  <c r="R229" i="5" s="1"/>
  <c r="D229" i="18"/>
  <c r="C229" i="18"/>
  <c r="B229" i="18"/>
  <c r="A229" i="18"/>
  <c r="AG228" i="18"/>
  <c r="X228" i="18"/>
  <c r="W228" i="18"/>
  <c r="H228" i="18"/>
  <c r="F228" i="18"/>
  <c r="G228" i="18"/>
  <c r="R228" i="5" s="1"/>
  <c r="D228" i="18"/>
  <c r="C228" i="18"/>
  <c r="B228" i="18"/>
  <c r="A228" i="18"/>
  <c r="AG227" i="18"/>
  <c r="X227" i="18"/>
  <c r="W227" i="18"/>
  <c r="H227" i="18"/>
  <c r="F227" i="18"/>
  <c r="G227" i="18" s="1"/>
  <c r="D227" i="18"/>
  <c r="C227" i="18"/>
  <c r="B227" i="18"/>
  <c r="A227" i="18"/>
  <c r="AG226" i="18"/>
  <c r="X226" i="18"/>
  <c r="W226" i="18"/>
  <c r="H226" i="18"/>
  <c r="F226" i="18"/>
  <c r="G226" i="18" s="1"/>
  <c r="D226" i="18"/>
  <c r="C226" i="18"/>
  <c r="B226" i="18"/>
  <c r="A226" i="18"/>
  <c r="AG225" i="18"/>
  <c r="X225" i="18"/>
  <c r="W225" i="18"/>
  <c r="H225" i="18"/>
  <c r="F225" i="18"/>
  <c r="G225" i="18"/>
  <c r="R225" i="5" s="1"/>
  <c r="D225" i="18"/>
  <c r="C225" i="18"/>
  <c r="B225" i="18"/>
  <c r="A225" i="18"/>
  <c r="AG224" i="18"/>
  <c r="X224" i="18"/>
  <c r="W224" i="18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H222" i="18"/>
  <c r="F222" i="18"/>
  <c r="G222" i="18" s="1"/>
  <c r="D222" i="18"/>
  <c r="C222" i="18"/>
  <c r="B222" i="18"/>
  <c r="A222" i="18"/>
  <c r="AG221" i="18"/>
  <c r="X221" i="18"/>
  <c r="W221" i="18"/>
  <c r="H221" i="18"/>
  <c r="F221" i="18"/>
  <c r="G221" i="18" s="1"/>
  <c r="R221" i="5" s="1"/>
  <c r="D221" i="18"/>
  <c r="C221" i="18"/>
  <c r="B221" i="18"/>
  <c r="A221" i="18"/>
  <c r="AG220" i="18"/>
  <c r="X220" i="18"/>
  <c r="W220" i="18"/>
  <c r="H220" i="18"/>
  <c r="G220" i="18"/>
  <c r="F220" i="18"/>
  <c r="D220" i="18"/>
  <c r="C220" i="18"/>
  <c r="B220" i="18"/>
  <c r="A220" i="18"/>
  <c r="AG219" i="18"/>
  <c r="X219" i="18"/>
  <c r="W219" i="18"/>
  <c r="H219" i="18"/>
  <c r="F219" i="18"/>
  <c r="G219" i="18"/>
  <c r="R219" i="5" s="1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 s="1"/>
  <c r="D215" i="18"/>
  <c r="C215" i="18"/>
  <c r="B215" i="18"/>
  <c r="A215" i="18"/>
  <c r="AG214" i="18"/>
  <c r="X214" i="18"/>
  <c r="W214" i="18"/>
  <c r="H214" i="18"/>
  <c r="F214" i="18"/>
  <c r="G214" i="18"/>
  <c r="D214" i="18"/>
  <c r="C214" i="18"/>
  <c r="B214" i="18"/>
  <c r="A214" i="18"/>
  <c r="AG213" i="18"/>
  <c r="X213" i="18"/>
  <c r="W213" i="18"/>
  <c r="H213" i="18"/>
  <c r="F213" i="18"/>
  <c r="G213" i="18" s="1"/>
  <c r="R213" i="5" s="1"/>
  <c r="D213" i="18"/>
  <c r="C213" i="18"/>
  <c r="B213" i="18"/>
  <c r="A213" i="18"/>
  <c r="AG212" i="18"/>
  <c r="X212" i="18"/>
  <c r="W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H211" i="18"/>
  <c r="G211" i="18"/>
  <c r="F211" i="18"/>
  <c r="D211" i="18"/>
  <c r="C211" i="18"/>
  <c r="B211" i="18"/>
  <c r="A211" i="18"/>
  <c r="AG210" i="18"/>
  <c r="X210" i="18"/>
  <c r="W210" i="18"/>
  <c r="H210" i="18"/>
  <c r="F210" i="18"/>
  <c r="G210" i="18" s="1"/>
  <c r="D210" i="18"/>
  <c r="C210" i="18"/>
  <c r="B210" i="18"/>
  <c r="A210" i="18"/>
  <c r="AG209" i="18"/>
  <c r="X209" i="18"/>
  <c r="W209" i="18"/>
  <c r="H209" i="18"/>
  <c r="F209" i="18"/>
  <c r="G209" i="18" s="1"/>
  <c r="D209" i="18"/>
  <c r="C209" i="18"/>
  <c r="B209" i="18"/>
  <c r="A209" i="18"/>
  <c r="AG208" i="18"/>
  <c r="X208" i="18"/>
  <c r="W208" i="18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 s="1"/>
  <c r="D207" i="18"/>
  <c r="C207" i="18"/>
  <c r="B207" i="18"/>
  <c r="A207" i="18"/>
  <c r="AG206" i="18"/>
  <c r="X206" i="18"/>
  <c r="W206" i="18"/>
  <c r="H206" i="18"/>
  <c r="F206" i="18"/>
  <c r="G206" i="18"/>
  <c r="D206" i="18"/>
  <c r="C206" i="18"/>
  <c r="B206" i="18"/>
  <c r="A206" i="18"/>
  <c r="AG205" i="18"/>
  <c r="X205" i="18"/>
  <c r="W205" i="18"/>
  <c r="H205" i="18"/>
  <c r="F205" i="18"/>
  <c r="G205" i="18" s="1"/>
  <c r="D205" i="18"/>
  <c r="C205" i="18"/>
  <c r="B205" i="18"/>
  <c r="A205" i="18"/>
  <c r="AG204" i="18"/>
  <c r="X204" i="18"/>
  <c r="W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H203" i="18"/>
  <c r="F203" i="18"/>
  <c r="G203" i="18" s="1"/>
  <c r="R203" i="5" s="1"/>
  <c r="D203" i="18"/>
  <c r="C203" i="18"/>
  <c r="B203" i="18"/>
  <c r="A203" i="18"/>
  <c r="AG202" i="18"/>
  <c r="X202" i="18"/>
  <c r="W202" i="18"/>
  <c r="H202" i="18"/>
  <c r="F202" i="18"/>
  <c r="G202" i="18" s="1"/>
  <c r="D202" i="18"/>
  <c r="C202" i="18"/>
  <c r="B202" i="18"/>
  <c r="A202" i="18"/>
  <c r="AG201" i="18"/>
  <c r="X201" i="18"/>
  <c r="W201" i="18"/>
  <c r="H201" i="18"/>
  <c r="F201" i="18"/>
  <c r="G201" i="18" s="1"/>
  <c r="D201" i="18"/>
  <c r="C201" i="18"/>
  <c r="B201" i="18"/>
  <c r="A201" i="18"/>
  <c r="AG200" i="18"/>
  <c r="X200" i="18"/>
  <c r="W200" i="18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H197" i="18"/>
  <c r="F197" i="18"/>
  <c r="G197" i="18" s="1"/>
  <c r="D197" i="18"/>
  <c r="C197" i="18"/>
  <c r="B197" i="18"/>
  <c r="A197" i="18"/>
  <c r="AG196" i="18"/>
  <c r="X196" i="18"/>
  <c r="W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H195" i="18"/>
  <c r="F195" i="18"/>
  <c r="G195" i="18" s="1"/>
  <c r="D195" i="18"/>
  <c r="C195" i="18"/>
  <c r="B195" i="18"/>
  <c r="A195" i="18"/>
  <c r="AG194" i="18"/>
  <c r="X194" i="18"/>
  <c r="W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H193" i="18"/>
  <c r="F193" i="18"/>
  <c r="G193" i="18" s="1"/>
  <c r="D193" i="18"/>
  <c r="C193" i="18"/>
  <c r="B193" i="18"/>
  <c r="A193" i="18"/>
  <c r="AG192" i="18"/>
  <c r="X192" i="18"/>
  <c r="W192" i="18"/>
  <c r="H192" i="18"/>
  <c r="F192" i="18"/>
  <c r="G192" i="18"/>
  <c r="R192" i="5" s="1"/>
  <c r="D192" i="18"/>
  <c r="C192" i="18"/>
  <c r="B192" i="18"/>
  <c r="A192" i="18"/>
  <c r="AG191" i="18"/>
  <c r="X191" i="18"/>
  <c r="W191" i="18"/>
  <c r="H191" i="18"/>
  <c r="F191" i="18"/>
  <c r="G191" i="18" s="1"/>
  <c r="R191" i="5" s="1"/>
  <c r="D191" i="18"/>
  <c r="C191" i="18"/>
  <c r="B191" i="18"/>
  <c r="A191" i="18"/>
  <c r="AG190" i="18"/>
  <c r="X190" i="18"/>
  <c r="W190" i="18"/>
  <c r="H190" i="18"/>
  <c r="F190" i="18"/>
  <c r="G190" i="18" s="1"/>
  <c r="R190" i="5" s="1"/>
  <c r="D190" i="18"/>
  <c r="C190" i="18"/>
  <c r="B190" i="18"/>
  <c r="A190" i="18"/>
  <c r="AG189" i="18"/>
  <c r="X189" i="18"/>
  <c r="W189" i="18"/>
  <c r="H189" i="18"/>
  <c r="F189" i="18"/>
  <c r="G189" i="18" s="1"/>
  <c r="D189" i="18"/>
  <c r="C189" i="18"/>
  <c r="B189" i="18"/>
  <c r="A189" i="18"/>
  <c r="AG188" i="18"/>
  <c r="X188" i="18"/>
  <c r="W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H187" i="18"/>
  <c r="F187" i="18"/>
  <c r="G187" i="18"/>
  <c r="R187" i="5" s="1"/>
  <c r="D187" i="18"/>
  <c r="C187" i="18"/>
  <c r="B187" i="18"/>
  <c r="A187" i="18"/>
  <c r="AG186" i="18"/>
  <c r="X186" i="18"/>
  <c r="W186" i="18"/>
  <c r="H186" i="18"/>
  <c r="G186" i="18"/>
  <c r="F186" i="18"/>
  <c r="D186" i="18"/>
  <c r="C186" i="18"/>
  <c r="B186" i="18"/>
  <c r="A186" i="18"/>
  <c r="AG185" i="18"/>
  <c r="X185" i="18"/>
  <c r="W185" i="18"/>
  <c r="H185" i="18"/>
  <c r="F185" i="18"/>
  <c r="G185" i="18"/>
  <c r="D185" i="18"/>
  <c r="C185" i="18"/>
  <c r="B185" i="18"/>
  <c r="A185" i="18"/>
  <c r="AG184" i="18"/>
  <c r="X184" i="18"/>
  <c r="W184" i="18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H182" i="18"/>
  <c r="F182" i="18"/>
  <c r="G182" i="18"/>
  <c r="R182" i="5" s="1"/>
  <c r="D182" i="18"/>
  <c r="C182" i="18"/>
  <c r="B182" i="18"/>
  <c r="A182" i="18"/>
  <c r="AG181" i="18"/>
  <c r="X181" i="18"/>
  <c r="W181" i="18"/>
  <c r="H181" i="18"/>
  <c r="F181" i="18"/>
  <c r="G181" i="18" s="1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H179" i="18"/>
  <c r="F179" i="18"/>
  <c r="G179" i="18" s="1"/>
  <c r="R179" i="5" s="1"/>
  <c r="D179" i="18"/>
  <c r="C179" i="18"/>
  <c r="B179" i="18"/>
  <c r="A179" i="18"/>
  <c r="AG178" i="18"/>
  <c r="X178" i="18"/>
  <c r="W178" i="18"/>
  <c r="H178" i="18"/>
  <c r="F178" i="18"/>
  <c r="G178" i="18" s="1"/>
  <c r="R178" i="5" s="1"/>
  <c r="D178" i="18"/>
  <c r="C178" i="18"/>
  <c r="B178" i="18"/>
  <c r="A178" i="18"/>
  <c r="AG177" i="18"/>
  <c r="X177" i="18"/>
  <c r="W177" i="18"/>
  <c r="H177" i="18"/>
  <c r="F177" i="18"/>
  <c r="G177" i="18" s="1"/>
  <c r="D177" i="18"/>
  <c r="C177" i="18"/>
  <c r="B177" i="18"/>
  <c r="A177" i="18"/>
  <c r="AG176" i="18"/>
  <c r="X176" i="18"/>
  <c r="W176" i="18"/>
  <c r="H176" i="18"/>
  <c r="F176" i="18"/>
  <c r="G176" i="18" s="1"/>
  <c r="R176" i="5" s="1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H174" i="18"/>
  <c r="F174" i="18"/>
  <c r="G174" i="18" s="1"/>
  <c r="D174" i="18"/>
  <c r="C174" i="18"/>
  <c r="B174" i="18"/>
  <c r="A174" i="18"/>
  <c r="AG173" i="18"/>
  <c r="X173" i="18"/>
  <c r="W173" i="18"/>
  <c r="H173" i="18"/>
  <c r="F173" i="18"/>
  <c r="G173" i="18" s="1"/>
  <c r="D173" i="18"/>
  <c r="C173" i="18"/>
  <c r="B173" i="18"/>
  <c r="A173" i="18"/>
  <c r="AG172" i="18"/>
  <c r="X172" i="18"/>
  <c r="W172" i="18"/>
  <c r="H172" i="18"/>
  <c r="F172" i="18"/>
  <c r="G172" i="18"/>
  <c r="R172" i="5" s="1"/>
  <c r="D172" i="18"/>
  <c r="C172" i="18"/>
  <c r="B172" i="18"/>
  <c r="A172" i="18"/>
  <c r="AG171" i="18"/>
  <c r="X171" i="18"/>
  <c r="W171" i="18"/>
  <c r="H171" i="18"/>
  <c r="F171" i="18"/>
  <c r="G171" i="18" s="1"/>
  <c r="R171" i="5" s="1"/>
  <c r="D171" i="18"/>
  <c r="C171" i="18"/>
  <c r="B171" i="18"/>
  <c r="A171" i="18"/>
  <c r="AG170" i="18"/>
  <c r="X170" i="18"/>
  <c r="W170" i="18"/>
  <c r="H170" i="18"/>
  <c r="F170" i="18"/>
  <c r="G170" i="18" s="1"/>
  <c r="D170" i="18"/>
  <c r="C170" i="18"/>
  <c r="B170" i="18"/>
  <c r="A170" i="18"/>
  <c r="AG169" i="18"/>
  <c r="X169" i="18"/>
  <c r="W169" i="18"/>
  <c r="H169" i="18"/>
  <c r="F169" i="18"/>
  <c r="G169" i="18" s="1"/>
  <c r="D169" i="18"/>
  <c r="C169" i="18"/>
  <c r="B169" i="18"/>
  <c r="A169" i="18"/>
  <c r="AG168" i="18"/>
  <c r="X168" i="18"/>
  <c r="W168" i="18"/>
  <c r="H168" i="18"/>
  <c r="F168" i="18"/>
  <c r="G168" i="18" s="1"/>
  <c r="R168" i="5" s="1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H166" i="18"/>
  <c r="F166" i="18"/>
  <c r="G166" i="18"/>
  <c r="R166" i="5" s="1"/>
  <c r="D166" i="18"/>
  <c r="C166" i="18"/>
  <c r="B166" i="18"/>
  <c r="A166" i="18"/>
  <c r="AG165" i="18"/>
  <c r="X165" i="18"/>
  <c r="W165" i="18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H163" i="18"/>
  <c r="F163" i="18"/>
  <c r="G163" i="18" s="1"/>
  <c r="R163" i="5" s="1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 s="1"/>
  <c r="D161" i="18"/>
  <c r="C161" i="18"/>
  <c r="B161" i="18"/>
  <c r="A161" i="18"/>
  <c r="AG160" i="18"/>
  <c r="X160" i="18"/>
  <c r="W160" i="18"/>
  <c r="H160" i="18"/>
  <c r="F160" i="18"/>
  <c r="G160" i="18"/>
  <c r="R160" i="5" s="1"/>
  <c r="D160" i="18"/>
  <c r="C160" i="18"/>
  <c r="B160" i="18"/>
  <c r="A160" i="18"/>
  <c r="AG159" i="18"/>
  <c r="X159" i="18"/>
  <c r="W159" i="18"/>
  <c r="H159" i="18"/>
  <c r="F159" i="18"/>
  <c r="G159" i="18" s="1"/>
  <c r="D159" i="18"/>
  <c r="C159" i="18"/>
  <c r="B159" i="18"/>
  <c r="A159" i="18"/>
  <c r="AG158" i="18"/>
  <c r="X158" i="18"/>
  <c r="W158" i="18"/>
  <c r="H158" i="18"/>
  <c r="F158" i="18"/>
  <c r="G158" i="18"/>
  <c r="R158" i="5" s="1"/>
  <c r="D158" i="18"/>
  <c r="C158" i="18"/>
  <c r="B158" i="18"/>
  <c r="A158" i="18"/>
  <c r="AG157" i="18"/>
  <c r="X157" i="18"/>
  <c r="W157" i="18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H155" i="18"/>
  <c r="F155" i="18"/>
  <c r="G155" i="18"/>
  <c r="R155" i="5" s="1"/>
  <c r="D155" i="18"/>
  <c r="C155" i="18"/>
  <c r="B155" i="18"/>
  <c r="A155" i="18"/>
  <c r="AG154" i="18"/>
  <c r="X154" i="18"/>
  <c r="W154" i="18"/>
  <c r="H154" i="18"/>
  <c r="F154" i="18"/>
  <c r="G154" i="18" s="1"/>
  <c r="R154" i="5" s="1"/>
  <c r="D154" i="18"/>
  <c r="C154" i="18"/>
  <c r="B154" i="18"/>
  <c r="A154" i="18"/>
  <c r="AG153" i="18"/>
  <c r="X153" i="18"/>
  <c r="W153" i="18"/>
  <c r="H153" i="18"/>
  <c r="F153" i="18"/>
  <c r="G153" i="18"/>
  <c r="D153" i="18"/>
  <c r="C153" i="18"/>
  <c r="B153" i="18"/>
  <c r="A153" i="18"/>
  <c r="AG152" i="18"/>
  <c r="X152" i="18"/>
  <c r="W152" i="18"/>
  <c r="H152" i="18"/>
  <c r="F152" i="18"/>
  <c r="G152" i="18" s="1"/>
  <c r="D152" i="18"/>
  <c r="C152" i="18"/>
  <c r="B152" i="18"/>
  <c r="A152" i="18"/>
  <c r="AG151" i="18"/>
  <c r="X151" i="18"/>
  <c r="W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H150" i="18"/>
  <c r="F150" i="18"/>
  <c r="G150" i="18" s="1"/>
  <c r="R150" i="5" s="1"/>
  <c r="D150" i="18"/>
  <c r="C150" i="18"/>
  <c r="B150" i="18"/>
  <c r="A150" i="18"/>
  <c r="AG149" i="18"/>
  <c r="X149" i="18"/>
  <c r="W149" i="18"/>
  <c r="H149" i="18"/>
  <c r="F149" i="18"/>
  <c r="G149" i="18" s="1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H147" i="18"/>
  <c r="F147" i="18"/>
  <c r="G147" i="18"/>
  <c r="R147" i="5"/>
  <c r="D147" i="18"/>
  <c r="C147" i="18"/>
  <c r="B147" i="18"/>
  <c r="A147" i="18"/>
  <c r="AG146" i="18"/>
  <c r="X146" i="18"/>
  <c r="W146" i="18"/>
  <c r="H146" i="18"/>
  <c r="F146" i="18"/>
  <c r="G146" i="18"/>
  <c r="R146" i="5" s="1"/>
  <c r="D146" i="18"/>
  <c r="C146" i="18"/>
  <c r="B146" i="18"/>
  <c r="A146" i="18"/>
  <c r="AG145" i="18"/>
  <c r="X145" i="18"/>
  <c r="W145" i="18"/>
  <c r="H145" i="18"/>
  <c r="F145" i="18"/>
  <c r="G145" i="18" s="1"/>
  <c r="D145" i="18"/>
  <c r="C145" i="18"/>
  <c r="B145" i="18"/>
  <c r="A145" i="18"/>
  <c r="AG144" i="18"/>
  <c r="X144" i="18"/>
  <c r="W144" i="18"/>
  <c r="H144" i="18"/>
  <c r="F144" i="18"/>
  <c r="G144" i="18" s="1"/>
  <c r="R144" i="5" s="1"/>
  <c r="D144" i="18"/>
  <c r="C144" i="18"/>
  <c r="B144" i="18"/>
  <c r="A144" i="18"/>
  <c r="AG143" i="18"/>
  <c r="X143" i="18"/>
  <c r="W143" i="18"/>
  <c r="H143" i="18"/>
  <c r="F143" i="18"/>
  <c r="G143" i="18" s="1"/>
  <c r="D143" i="18"/>
  <c r="C143" i="18"/>
  <c r="B143" i="18"/>
  <c r="A143" i="18"/>
  <c r="AG142" i="18"/>
  <c r="X142" i="18"/>
  <c r="W142" i="18"/>
  <c r="H142" i="18"/>
  <c r="F142" i="18"/>
  <c r="G142" i="18"/>
  <c r="R142" i="5" s="1"/>
  <c r="D142" i="18"/>
  <c r="C142" i="18"/>
  <c r="B142" i="18"/>
  <c r="A142" i="18"/>
  <c r="AG141" i="18"/>
  <c r="X141" i="18"/>
  <c r="W141" i="18"/>
  <c r="H141" i="18"/>
  <c r="F141" i="18"/>
  <c r="G141" i="18" s="1"/>
  <c r="R141" i="5" s="1"/>
  <c r="D141" i="18"/>
  <c r="C141" i="18"/>
  <c r="B141" i="18"/>
  <c r="A141" i="18"/>
  <c r="AG140" i="18"/>
  <c r="X140" i="18"/>
  <c r="W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H139" i="18"/>
  <c r="F139" i="18"/>
  <c r="G139" i="18" s="1"/>
  <c r="R139" i="5" s="1"/>
  <c r="D139" i="18"/>
  <c r="C139" i="18"/>
  <c r="B139" i="18"/>
  <c r="A139" i="18"/>
  <c r="AG138" i="18"/>
  <c r="X138" i="18"/>
  <c r="W138" i="18"/>
  <c r="H138" i="18"/>
  <c r="F138" i="18"/>
  <c r="G138" i="18" s="1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H136" i="18"/>
  <c r="F136" i="18"/>
  <c r="G136" i="18" s="1"/>
  <c r="R136" i="5" s="1"/>
  <c r="D136" i="18"/>
  <c r="C136" i="18"/>
  <c r="B136" i="18"/>
  <c r="A136" i="18"/>
  <c r="AG135" i="18"/>
  <c r="X135" i="18"/>
  <c r="W135" i="18"/>
  <c r="H135" i="18"/>
  <c r="F135" i="18"/>
  <c r="G135" i="18" s="1"/>
  <c r="D135" i="18"/>
  <c r="C135" i="18"/>
  <c r="B135" i="18"/>
  <c r="A135" i="18"/>
  <c r="AG134" i="18"/>
  <c r="X134" i="18"/>
  <c r="W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H133" i="18"/>
  <c r="F133" i="18"/>
  <c r="G133" i="18" s="1"/>
  <c r="D133" i="18"/>
  <c r="C133" i="18"/>
  <c r="B133" i="18"/>
  <c r="A133" i="18"/>
  <c r="AG132" i="18"/>
  <c r="X132" i="18"/>
  <c r="W132" i="18"/>
  <c r="H132" i="18"/>
  <c r="F132" i="18"/>
  <c r="G132" i="18" s="1"/>
  <c r="R132" i="5"/>
  <c r="D132" i="18"/>
  <c r="C132" i="18"/>
  <c r="B132" i="18"/>
  <c r="A132" i="18"/>
  <c r="AG131" i="18"/>
  <c r="X131" i="18"/>
  <c r="W131" i="18"/>
  <c r="H131" i="18"/>
  <c r="F131" i="18"/>
  <c r="G131" i="18" s="1"/>
  <c r="R131" i="5" s="1"/>
  <c r="D131" i="18"/>
  <c r="C131" i="18"/>
  <c r="B131" i="18"/>
  <c r="A131" i="18"/>
  <c r="AG130" i="18"/>
  <c r="X130" i="18"/>
  <c r="W130" i="18"/>
  <c r="H130" i="18"/>
  <c r="G130" i="18"/>
  <c r="F130" i="18"/>
  <c r="D130" i="18"/>
  <c r="C130" i="18"/>
  <c r="B130" i="18"/>
  <c r="A130" i="18"/>
  <c r="AG129" i="18"/>
  <c r="X129" i="18"/>
  <c r="W129" i="18"/>
  <c r="H129" i="18"/>
  <c r="F129" i="18"/>
  <c r="G129" i="18" s="1"/>
  <c r="D129" i="18"/>
  <c r="C129" i="18"/>
  <c r="B129" i="18"/>
  <c r="A129" i="18"/>
  <c r="AG128" i="18"/>
  <c r="X128" i="18"/>
  <c r="W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H127" i="18"/>
  <c r="F127" i="18"/>
  <c r="G127" i="18"/>
  <c r="R127" i="5" s="1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 s="1"/>
  <c r="D125" i="18"/>
  <c r="C125" i="18"/>
  <c r="B125" i="18"/>
  <c r="A125" i="18"/>
  <c r="AG124" i="18"/>
  <c r="X124" i="18"/>
  <c r="W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H123" i="18"/>
  <c r="F123" i="18"/>
  <c r="G123" i="18" s="1"/>
  <c r="R123" i="5" s="1"/>
  <c r="D123" i="18"/>
  <c r="C123" i="18"/>
  <c r="B123" i="18"/>
  <c r="A123" i="18"/>
  <c r="AG122" i="18"/>
  <c r="X122" i="18"/>
  <c r="W122" i="18"/>
  <c r="H122" i="18"/>
  <c r="F122" i="18"/>
  <c r="G122" i="18" s="1"/>
  <c r="R122" i="5" s="1"/>
  <c r="D122" i="18"/>
  <c r="C122" i="18"/>
  <c r="B122" i="18"/>
  <c r="A122" i="18"/>
  <c r="AG121" i="18"/>
  <c r="X121" i="18"/>
  <c r="W121" i="18"/>
  <c r="H121" i="18"/>
  <c r="F121" i="18"/>
  <c r="G121" i="18" s="1"/>
  <c r="D121" i="18"/>
  <c r="C121" i="18"/>
  <c r="B121" i="18"/>
  <c r="A121" i="18"/>
  <c r="AG120" i="18"/>
  <c r="X120" i="18"/>
  <c r="W120" i="18"/>
  <c r="H120" i="18"/>
  <c r="F120" i="18"/>
  <c r="G120" i="18" s="1"/>
  <c r="D120" i="18"/>
  <c r="C120" i="18"/>
  <c r="B120" i="18"/>
  <c r="A120" i="18"/>
  <c r="AG119" i="18"/>
  <c r="X119" i="18"/>
  <c r="W119" i="18"/>
  <c r="H119" i="18"/>
  <c r="F119" i="18"/>
  <c r="G119" i="18"/>
  <c r="R119" i="5" s="1"/>
  <c r="D119" i="18"/>
  <c r="C119" i="18"/>
  <c r="B119" i="18"/>
  <c r="A119" i="18"/>
  <c r="AG118" i="18"/>
  <c r="X118" i="18"/>
  <c r="W118" i="18"/>
  <c r="H118" i="18"/>
  <c r="F118" i="18"/>
  <c r="G118" i="18"/>
  <c r="R118" i="5" s="1"/>
  <c r="D118" i="18"/>
  <c r="C118" i="18"/>
  <c r="B118" i="18"/>
  <c r="A118" i="18"/>
  <c r="AG117" i="18"/>
  <c r="X117" i="18"/>
  <c r="W117" i="18"/>
  <c r="H117" i="18"/>
  <c r="F117" i="18"/>
  <c r="G117" i="18" s="1"/>
  <c r="D117" i="18"/>
  <c r="C117" i="18"/>
  <c r="B117" i="18"/>
  <c r="A117" i="18"/>
  <c r="AG116" i="18"/>
  <c r="X116" i="18"/>
  <c r="W116" i="18"/>
  <c r="H116" i="18"/>
  <c r="F116" i="18"/>
  <c r="G116" i="18"/>
  <c r="R116" i="5" s="1"/>
  <c r="D116" i="18"/>
  <c r="C116" i="18"/>
  <c r="B116" i="18"/>
  <c r="A116" i="18"/>
  <c r="AG115" i="18"/>
  <c r="X115" i="18"/>
  <c r="W115" i="18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H113" i="18"/>
  <c r="F113" i="18"/>
  <c r="G113" i="18" s="1"/>
  <c r="D113" i="18"/>
  <c r="C113" i="18"/>
  <c r="B113" i="18"/>
  <c r="A113" i="18"/>
  <c r="AG112" i="18"/>
  <c r="X112" i="18"/>
  <c r="W112" i="18"/>
  <c r="H112" i="18"/>
  <c r="F112" i="18"/>
  <c r="G112" i="18"/>
  <c r="R112" i="5" s="1"/>
  <c r="D112" i="18"/>
  <c r="C112" i="18"/>
  <c r="B112" i="18"/>
  <c r="A112" i="18"/>
  <c r="AG111" i="18"/>
  <c r="X111" i="18"/>
  <c r="W111" i="18"/>
  <c r="H111" i="18"/>
  <c r="F111" i="18"/>
  <c r="G111" i="18" s="1"/>
  <c r="R111" i="5" s="1"/>
  <c r="D111" i="18"/>
  <c r="C111" i="18"/>
  <c r="B111" i="18"/>
  <c r="A111" i="18"/>
  <c r="AG110" i="18"/>
  <c r="X110" i="18"/>
  <c r="W110" i="18"/>
  <c r="H110" i="18"/>
  <c r="F110" i="18"/>
  <c r="G110" i="18"/>
  <c r="R110" i="5" s="1"/>
  <c r="D110" i="18"/>
  <c r="C110" i="18"/>
  <c r="B110" i="18"/>
  <c r="A110" i="18"/>
  <c r="AG109" i="18"/>
  <c r="X109" i="18"/>
  <c r="W109" i="18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H107" i="18"/>
  <c r="F107" i="18"/>
  <c r="G107" i="18" s="1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H105" i="18"/>
  <c r="F105" i="18"/>
  <c r="G105" i="18" s="1"/>
  <c r="D105" i="18"/>
  <c r="C105" i="18"/>
  <c r="B105" i="18"/>
  <c r="A105" i="18"/>
  <c r="AG104" i="18"/>
  <c r="X104" i="18"/>
  <c r="W104" i="18"/>
  <c r="H104" i="18"/>
  <c r="F104" i="18"/>
  <c r="G104" i="18" s="1"/>
  <c r="R104" i="5" s="1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H102" i="18"/>
  <c r="F102" i="18"/>
  <c r="G102" i="18" s="1"/>
  <c r="R102" i="5" s="1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F100" i="18"/>
  <c r="G100" i="18" s="1"/>
  <c r="D100" i="18"/>
  <c r="C100" i="18"/>
  <c r="B100" i="18"/>
  <c r="A100" i="18"/>
  <c r="AG99" i="18"/>
  <c r="X99" i="18"/>
  <c r="W99" i="18"/>
  <c r="H99" i="18"/>
  <c r="F99" i="18"/>
  <c r="G99" i="18" s="1"/>
  <c r="D99" i="18"/>
  <c r="C99" i="18"/>
  <c r="B99" i="18"/>
  <c r="A99" i="18"/>
  <c r="AG98" i="18"/>
  <c r="X98" i="18"/>
  <c r="W98" i="18"/>
  <c r="H98" i="18"/>
  <c r="F98" i="18"/>
  <c r="G98" i="18" s="1"/>
  <c r="D98" i="18"/>
  <c r="C98" i="18"/>
  <c r="B98" i="18"/>
  <c r="A98" i="18"/>
  <c r="AG97" i="18"/>
  <c r="X97" i="18"/>
  <c r="W97" i="18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 s="1"/>
  <c r="R96" i="5" s="1"/>
  <c r="D96" i="18"/>
  <c r="C96" i="18"/>
  <c r="B96" i="18"/>
  <c r="A96" i="18"/>
  <c r="AG95" i="18"/>
  <c r="X95" i="18"/>
  <c r="W95" i="18"/>
  <c r="H95" i="18"/>
  <c r="F95" i="18"/>
  <c r="G95" i="18"/>
  <c r="R95" i="5" s="1"/>
  <c r="D95" i="18"/>
  <c r="C95" i="18"/>
  <c r="B95" i="18"/>
  <c r="A95" i="18"/>
  <c r="AG94" i="18"/>
  <c r="X94" i="18"/>
  <c r="W94" i="18"/>
  <c r="H94" i="18"/>
  <c r="F94" i="18"/>
  <c r="G94" i="18" s="1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H92" i="18"/>
  <c r="F92" i="18"/>
  <c r="G92" i="18" s="1"/>
  <c r="R92" i="5"/>
  <c r="D92" i="18"/>
  <c r="C92" i="18"/>
  <c r="B92" i="18"/>
  <c r="A92" i="18"/>
  <c r="AG91" i="18"/>
  <c r="X91" i="18"/>
  <c r="W91" i="18"/>
  <c r="H91" i="18"/>
  <c r="G91" i="18"/>
  <c r="F91" i="18"/>
  <c r="D91" i="18"/>
  <c r="C91" i="18"/>
  <c r="B91" i="18"/>
  <c r="A91" i="18"/>
  <c r="AG90" i="18"/>
  <c r="X90" i="18"/>
  <c r="W90" i="18"/>
  <c r="H90" i="18"/>
  <c r="F90" i="18"/>
  <c r="G90" i="18"/>
  <c r="D90" i="18"/>
  <c r="C90" i="18"/>
  <c r="B90" i="18"/>
  <c r="A90" i="18"/>
  <c r="AG89" i="18"/>
  <c r="X89" i="18"/>
  <c r="W89" i="18"/>
  <c r="H89" i="18"/>
  <c r="F89" i="18"/>
  <c r="G89" i="18"/>
  <c r="R89" i="5" s="1"/>
  <c r="D89" i="18"/>
  <c r="C89" i="18"/>
  <c r="B89" i="18"/>
  <c r="A89" i="18"/>
  <c r="AG88" i="18"/>
  <c r="X88" i="18"/>
  <c r="W88" i="18"/>
  <c r="H88" i="18"/>
  <c r="F88" i="18"/>
  <c r="G88" i="18" s="1"/>
  <c r="R88" i="5" s="1"/>
  <c r="D88" i="18"/>
  <c r="C88" i="18"/>
  <c r="B88" i="18"/>
  <c r="A88" i="18"/>
  <c r="AG87" i="18"/>
  <c r="X87" i="18"/>
  <c r="W87" i="18"/>
  <c r="H87" i="18"/>
  <c r="F87" i="18"/>
  <c r="G87" i="18"/>
  <c r="R87" i="5" s="1"/>
  <c r="D87" i="18"/>
  <c r="C87" i="18"/>
  <c r="B87" i="18"/>
  <c r="A87" i="18"/>
  <c r="AG86" i="18"/>
  <c r="X86" i="18"/>
  <c r="W86" i="18"/>
  <c r="H86" i="18"/>
  <c r="F86" i="18"/>
  <c r="G86" i="18" s="1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H84" i="18"/>
  <c r="F84" i="18"/>
  <c r="G84" i="18" s="1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H81" i="18"/>
  <c r="F81" i="18"/>
  <c r="G81" i="18" s="1"/>
  <c r="D81" i="18"/>
  <c r="C81" i="18"/>
  <c r="B81" i="18"/>
  <c r="A81" i="18"/>
  <c r="AG80" i="18"/>
  <c r="X80" i="18"/>
  <c r="W80" i="18"/>
  <c r="H80" i="18"/>
  <c r="F80" i="18"/>
  <c r="G80" i="18"/>
  <c r="R80" i="5" s="1"/>
  <c r="D80" i="18"/>
  <c r="C80" i="18"/>
  <c r="B80" i="18"/>
  <c r="A80" i="18"/>
  <c r="AG79" i="18"/>
  <c r="X79" i="18"/>
  <c r="W79" i="18"/>
  <c r="H79" i="18"/>
  <c r="F79" i="18"/>
  <c r="G79" i="18"/>
  <c r="R79" i="5" s="1"/>
  <c r="D79" i="18"/>
  <c r="C79" i="18"/>
  <c r="B79" i="18"/>
  <c r="A79" i="18"/>
  <c r="AG78" i="18"/>
  <c r="X78" i="18"/>
  <c r="W78" i="18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 s="1"/>
  <c r="D77" i="18"/>
  <c r="C77" i="18"/>
  <c r="B77" i="18"/>
  <c r="A77" i="18"/>
  <c r="AG76" i="18"/>
  <c r="X76" i="18"/>
  <c r="W76" i="18"/>
  <c r="H76" i="18"/>
  <c r="F76" i="18"/>
  <c r="G76" i="18" s="1"/>
  <c r="R76" i="5" s="1"/>
  <c r="D76" i="18"/>
  <c r="C76" i="18"/>
  <c r="B76" i="18"/>
  <c r="A76" i="18"/>
  <c r="AG75" i="18"/>
  <c r="X75" i="18"/>
  <c r="W75" i="18"/>
  <c r="H75" i="18"/>
  <c r="G75" i="18"/>
  <c r="R75" i="5" s="1"/>
  <c r="F75" i="18"/>
  <c r="D75" i="18"/>
  <c r="C75" i="18"/>
  <c r="B75" i="18"/>
  <c r="A75" i="18"/>
  <c r="AG74" i="18"/>
  <c r="X74" i="18"/>
  <c r="W74" i="18"/>
  <c r="H74" i="18"/>
  <c r="F74" i="18"/>
  <c r="G74" i="18"/>
  <c r="D74" i="18"/>
  <c r="C74" i="18"/>
  <c r="B74" i="18"/>
  <c r="A74" i="18"/>
  <c r="AG73" i="18"/>
  <c r="X73" i="18"/>
  <c r="W73" i="18"/>
  <c r="H73" i="18"/>
  <c r="F73" i="18"/>
  <c r="G73" i="18" s="1"/>
  <c r="D73" i="18"/>
  <c r="C73" i="18"/>
  <c r="B73" i="18"/>
  <c r="A73" i="18"/>
  <c r="AG72" i="18"/>
  <c r="X72" i="18"/>
  <c r="W72" i="18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 s="1"/>
  <c r="D71" i="18"/>
  <c r="C71" i="18"/>
  <c r="B71" i="18"/>
  <c r="A71" i="18"/>
  <c r="AG70" i="18"/>
  <c r="X70" i="18"/>
  <c r="W70" i="18"/>
  <c r="H70" i="18"/>
  <c r="F70" i="18"/>
  <c r="G70" i="18" s="1"/>
  <c r="D70" i="18"/>
  <c r="C70" i="18"/>
  <c r="B70" i="18"/>
  <c r="A70" i="18"/>
  <c r="AG69" i="18"/>
  <c r="X69" i="18"/>
  <c r="W69" i="18"/>
  <c r="H69" i="18"/>
  <c r="F69" i="18"/>
  <c r="G69" i="18"/>
  <c r="R69" i="5" s="1"/>
  <c r="D69" i="18"/>
  <c r="C69" i="18"/>
  <c r="B69" i="18"/>
  <c r="A69" i="18"/>
  <c r="AG68" i="18"/>
  <c r="X68" i="18"/>
  <c r="W68" i="18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 s="1"/>
  <c r="R67" i="5" s="1"/>
  <c r="D67" i="18"/>
  <c r="C67" i="18"/>
  <c r="B67" i="18"/>
  <c r="A67" i="18"/>
  <c r="AG66" i="18"/>
  <c r="X66" i="18"/>
  <c r="W66" i="18"/>
  <c r="H66" i="18"/>
  <c r="F66" i="18"/>
  <c r="G66" i="18" s="1"/>
  <c r="D66" i="18"/>
  <c r="C66" i="18"/>
  <c r="B66" i="18"/>
  <c r="A66" i="18"/>
  <c r="AG65" i="18"/>
  <c r="X65" i="18"/>
  <c r="W65" i="18"/>
  <c r="H65" i="18"/>
  <c r="F65" i="18"/>
  <c r="G65" i="18" s="1"/>
  <c r="R65" i="5" s="1"/>
  <c r="D65" i="18"/>
  <c r="C65" i="18"/>
  <c r="B65" i="18"/>
  <c r="A65" i="18"/>
  <c r="AG64" i="18"/>
  <c r="X64" i="18"/>
  <c r="W64" i="18"/>
  <c r="H64" i="18"/>
  <c r="F64" i="18"/>
  <c r="G64" i="18"/>
  <c r="R64" i="5" s="1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H62" i="18"/>
  <c r="F62" i="18"/>
  <c r="G62" i="18"/>
  <c r="D62" i="18"/>
  <c r="C62" i="18"/>
  <c r="B62" i="18"/>
  <c r="A62" i="18"/>
  <c r="AG61" i="18"/>
  <c r="X61" i="18"/>
  <c r="W61" i="18"/>
  <c r="H61" i="18"/>
  <c r="F61" i="18"/>
  <c r="G61" i="18"/>
  <c r="D61" i="18"/>
  <c r="C61" i="18"/>
  <c r="B61" i="18"/>
  <c r="A61" i="18"/>
  <c r="AG60" i="18"/>
  <c r="X60" i="18"/>
  <c r="W60" i="18"/>
  <c r="H60" i="18"/>
  <c r="F60" i="18"/>
  <c r="G60" i="18" s="1"/>
  <c r="D60" i="18"/>
  <c r="C60" i="18"/>
  <c r="B60" i="18"/>
  <c r="A60" i="18"/>
  <c r="AG59" i="18"/>
  <c r="X59" i="18"/>
  <c r="W59" i="18"/>
  <c r="H59" i="18"/>
  <c r="F59" i="18"/>
  <c r="G59" i="18" s="1"/>
  <c r="R59" i="5" s="1"/>
  <c r="D59" i="18"/>
  <c r="C59" i="18"/>
  <c r="B59" i="18"/>
  <c r="A59" i="18"/>
  <c r="AG58" i="18"/>
  <c r="X58" i="18"/>
  <c r="W58" i="18"/>
  <c r="H58" i="18"/>
  <c r="F58" i="18"/>
  <c r="G58" i="18" s="1"/>
  <c r="D58" i="18"/>
  <c r="C58" i="18"/>
  <c r="B58" i="18"/>
  <c r="A58" i="18"/>
  <c r="AG57" i="18"/>
  <c r="X57" i="18"/>
  <c r="W57" i="18"/>
  <c r="H57" i="18"/>
  <c r="F57" i="18"/>
  <c r="G57" i="18"/>
  <c r="R57" i="5" s="1"/>
  <c r="D57" i="18"/>
  <c r="C57" i="18"/>
  <c r="B57" i="18"/>
  <c r="A57" i="18"/>
  <c r="AG56" i="18"/>
  <c r="X56" i="18"/>
  <c r="W56" i="18"/>
  <c r="H56" i="18"/>
  <c r="F56" i="18"/>
  <c r="G56" i="18" s="1"/>
  <c r="D56" i="18"/>
  <c r="C56" i="18"/>
  <c r="B56" i="18"/>
  <c r="A56" i="18"/>
  <c r="AG55" i="18"/>
  <c r="X55" i="18"/>
  <c r="W55" i="18"/>
  <c r="H55" i="18"/>
  <c r="F55" i="18"/>
  <c r="G55" i="18" s="1"/>
  <c r="R55" i="5" s="1"/>
  <c r="D55" i="18"/>
  <c r="C55" i="18"/>
  <c r="B55" i="18"/>
  <c r="A55" i="18"/>
  <c r="AG54" i="18"/>
  <c r="X54" i="18"/>
  <c r="W54" i="18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 s="1"/>
  <c r="D53" i="18"/>
  <c r="C53" i="18"/>
  <c r="B53" i="18"/>
  <c r="A53" i="18"/>
  <c r="AG52" i="18"/>
  <c r="X52" i="18"/>
  <c r="W52" i="18"/>
  <c r="H52" i="18"/>
  <c r="F52" i="18"/>
  <c r="G52" i="18"/>
  <c r="R52" i="5" s="1"/>
  <c r="D52" i="18"/>
  <c r="C52" i="18"/>
  <c r="B52" i="18"/>
  <c r="A52" i="18"/>
  <c r="AG51" i="18"/>
  <c r="X51" i="18"/>
  <c r="W51" i="18"/>
  <c r="H51" i="18"/>
  <c r="F51" i="18"/>
  <c r="G51" i="18" s="1"/>
  <c r="D51" i="18"/>
  <c r="C51" i="18"/>
  <c r="B51" i="18"/>
  <c r="A51" i="18"/>
  <c r="AG50" i="18"/>
  <c r="X50" i="18"/>
  <c r="W50" i="18"/>
  <c r="H50" i="18"/>
  <c r="F50" i="18"/>
  <c r="G50" i="18" s="1"/>
  <c r="D50" i="18"/>
  <c r="C50" i="18"/>
  <c r="B50" i="18"/>
  <c r="A50" i="18"/>
  <c r="AG49" i="18"/>
  <c r="X49" i="18"/>
  <c r="W49" i="18"/>
  <c r="H49" i="18"/>
  <c r="F49" i="18"/>
  <c r="G49" i="18"/>
  <c r="D49" i="18"/>
  <c r="C49" i="18"/>
  <c r="B49" i="18"/>
  <c r="A49" i="18"/>
  <c r="AG48" i="18"/>
  <c r="X48" i="18"/>
  <c r="W48" i="18"/>
  <c r="H48" i="18"/>
  <c r="F48" i="18"/>
  <c r="G48" i="18" s="1"/>
  <c r="D48" i="18"/>
  <c r="C48" i="18"/>
  <c r="B48" i="18"/>
  <c r="A48" i="18"/>
  <c r="AG47" i="18"/>
  <c r="X47" i="18"/>
  <c r="W47" i="18"/>
  <c r="H47" i="18"/>
  <c r="F47" i="18"/>
  <c r="G47" i="18" s="1"/>
  <c r="R47" i="5" s="1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 s="1"/>
  <c r="R44" i="5" s="1"/>
  <c r="D44" i="18"/>
  <c r="C44" i="18"/>
  <c r="B44" i="18"/>
  <c r="A44" i="18"/>
  <c r="AG43" i="18"/>
  <c r="X43" i="18"/>
  <c r="W43" i="18"/>
  <c r="H43" i="18"/>
  <c r="F43" i="18"/>
  <c r="G43" i="18" s="1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 s="1"/>
  <c r="D41" i="18"/>
  <c r="C41" i="18"/>
  <c r="B41" i="18"/>
  <c r="A41" i="18"/>
  <c r="AG40" i="18"/>
  <c r="X40" i="18"/>
  <c r="W40" i="18"/>
  <c r="H40" i="18"/>
  <c r="F40" i="18"/>
  <c r="G40" i="18"/>
  <c r="R40" i="5" s="1"/>
  <c r="D40" i="18"/>
  <c r="C40" i="18"/>
  <c r="B40" i="18"/>
  <c r="A40" i="18"/>
  <c r="AG39" i="18"/>
  <c r="X39" i="18"/>
  <c r="W39" i="18"/>
  <c r="H39" i="18"/>
  <c r="F39" i="18"/>
  <c r="G39" i="18" s="1"/>
  <c r="R39" i="5" s="1"/>
  <c r="D39" i="18"/>
  <c r="C39" i="18"/>
  <c r="B39" i="18"/>
  <c r="A39" i="18"/>
  <c r="AG38" i="18"/>
  <c r="X38" i="18"/>
  <c r="W38" i="18"/>
  <c r="H38" i="18"/>
  <c r="F38" i="18"/>
  <c r="G38" i="18" s="1"/>
  <c r="D38" i="18"/>
  <c r="C38" i="18"/>
  <c r="B38" i="18"/>
  <c r="A38" i="18"/>
  <c r="AG37" i="18"/>
  <c r="X37" i="18"/>
  <c r="W37" i="18"/>
  <c r="H37" i="18"/>
  <c r="F37" i="18"/>
  <c r="G37" i="18" s="1"/>
  <c r="D37" i="18"/>
  <c r="C37" i="18"/>
  <c r="B37" i="18"/>
  <c r="A37" i="18"/>
  <c r="AG36" i="18"/>
  <c r="X36" i="18"/>
  <c r="W36" i="18"/>
  <c r="H36" i="18"/>
  <c r="F36" i="18"/>
  <c r="G36" i="18"/>
  <c r="R36" i="5" s="1"/>
  <c r="D36" i="18"/>
  <c r="C36" i="18"/>
  <c r="B36" i="18"/>
  <c r="A36" i="18"/>
  <c r="AG35" i="18"/>
  <c r="X35" i="18"/>
  <c r="W35" i="18"/>
  <c r="H35" i="18"/>
  <c r="F35" i="18"/>
  <c r="G35" i="18" s="1"/>
  <c r="D35" i="18"/>
  <c r="C35" i="18"/>
  <c r="B35" i="18"/>
  <c r="A35" i="18"/>
  <c r="AG34" i="18"/>
  <c r="X34" i="18"/>
  <c r="W34" i="18"/>
  <c r="H34" i="18"/>
  <c r="F34" i="18"/>
  <c r="G34" i="18" s="1"/>
  <c r="D34" i="18"/>
  <c r="C34" i="18"/>
  <c r="B34" i="18"/>
  <c r="A34" i="18"/>
  <c r="AG33" i="18"/>
  <c r="X33" i="18"/>
  <c r="W33" i="18"/>
  <c r="H33" i="18"/>
  <c r="F33" i="18"/>
  <c r="G33" i="18" s="1"/>
  <c r="R33" i="5" s="1"/>
  <c r="D33" i="18"/>
  <c r="C33" i="18"/>
  <c r="B33" i="18"/>
  <c r="A33" i="18"/>
  <c r="AG32" i="18"/>
  <c r="X32" i="18"/>
  <c r="W32" i="18"/>
  <c r="H32" i="18"/>
  <c r="F32" i="18"/>
  <c r="G32" i="18" s="1"/>
  <c r="R32" i="5" s="1"/>
  <c r="D32" i="18"/>
  <c r="C32" i="18"/>
  <c r="B32" i="18"/>
  <c r="A32" i="18"/>
  <c r="AG31" i="18"/>
  <c r="X31" i="18"/>
  <c r="W31" i="18"/>
  <c r="H31" i="18"/>
  <c r="F31" i="18"/>
  <c r="G31" i="18" s="1"/>
  <c r="D31" i="18"/>
  <c r="C31" i="18"/>
  <c r="B31" i="18"/>
  <c r="A31" i="18"/>
  <c r="AG30" i="18"/>
  <c r="X30" i="18"/>
  <c r="W30" i="18"/>
  <c r="H30" i="18"/>
  <c r="F30" i="18"/>
  <c r="G30" i="18" s="1"/>
  <c r="R30" i="5" s="1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H28" i="18"/>
  <c r="F28" i="18"/>
  <c r="G28" i="18"/>
  <c r="R28" i="5"/>
  <c r="D28" i="18"/>
  <c r="C28" i="18"/>
  <c r="B28" i="18"/>
  <c r="A28" i="18"/>
  <c r="AG27" i="18"/>
  <c r="X27" i="18"/>
  <c r="W27" i="18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 s="1"/>
  <c r="D26" i="18"/>
  <c r="C26" i="18"/>
  <c r="B26" i="18"/>
  <c r="A26" i="18"/>
  <c r="AG25" i="18"/>
  <c r="X25" i="18"/>
  <c r="W25" i="18"/>
  <c r="H25" i="18"/>
  <c r="F25" i="18"/>
  <c r="G25" i="18" s="1"/>
  <c r="R25" i="5" s="1"/>
  <c r="D25" i="18"/>
  <c r="C25" i="18"/>
  <c r="B25" i="18"/>
  <c r="A25" i="18"/>
  <c r="AG24" i="18"/>
  <c r="X24" i="18"/>
  <c r="W24" i="18"/>
  <c r="H24" i="18"/>
  <c r="F24" i="18"/>
  <c r="G24" i="18" s="1"/>
  <c r="D24" i="18"/>
  <c r="C24" i="18"/>
  <c r="B24" i="18"/>
  <c r="A24" i="18"/>
  <c r="AG23" i="18"/>
  <c r="X23" i="18"/>
  <c r="W23" i="18"/>
  <c r="H23" i="18"/>
  <c r="F23" i="18"/>
  <c r="G23" i="18" s="1"/>
  <c r="D23" i="18"/>
  <c r="C23" i="18"/>
  <c r="B23" i="18"/>
  <c r="A23" i="18"/>
  <c r="AG22" i="18"/>
  <c r="X22" i="18"/>
  <c r="W22" i="18"/>
  <c r="H22" i="18"/>
  <c r="G22" i="18"/>
  <c r="R22" i="5" s="1"/>
  <c r="F22" i="18"/>
  <c r="D22" i="18"/>
  <c r="C22" i="18"/>
  <c r="B22" i="18"/>
  <c r="A22" i="18"/>
  <c r="AG21" i="18"/>
  <c r="X21" i="18"/>
  <c r="W21" i="18"/>
  <c r="H21" i="18"/>
  <c r="F21" i="18"/>
  <c r="G21" i="18" s="1"/>
  <c r="R21" i="5" s="1"/>
  <c r="D21" i="18"/>
  <c r="C21" i="18"/>
  <c r="B21" i="18"/>
  <c r="A21" i="18"/>
  <c r="AG20" i="18"/>
  <c r="X20" i="18"/>
  <c r="W20" i="18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 s="1"/>
  <c r="D19" i="18"/>
  <c r="C19" i="18"/>
  <c r="B19" i="18"/>
  <c r="A19" i="18"/>
  <c r="AG18" i="18"/>
  <c r="X18" i="18"/>
  <c r="W18" i="18"/>
  <c r="H18" i="18"/>
  <c r="F18" i="18"/>
  <c r="G18" i="18"/>
  <c r="R18" i="5" s="1"/>
  <c r="D18" i="18"/>
  <c r="C18" i="18"/>
  <c r="B18" i="18"/>
  <c r="A18" i="18"/>
  <c r="AG17" i="18"/>
  <c r="X17" i="18"/>
  <c r="W17" i="18"/>
  <c r="H17" i="18"/>
  <c r="F17" i="18"/>
  <c r="G17" i="18" s="1"/>
  <c r="R17" i="5" s="1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F15" i="18"/>
  <c r="G15" i="18" s="1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 s="1"/>
  <c r="R13" i="5" s="1"/>
  <c r="D13" i="18"/>
  <c r="C13" i="18"/>
  <c r="B13" i="18"/>
  <c r="A13" i="18"/>
  <c r="AG12" i="18"/>
  <c r="X12" i="18"/>
  <c r="W12" i="18"/>
  <c r="H12" i="18"/>
  <c r="F12" i="18"/>
  <c r="G12" i="18" s="1"/>
  <c r="D12" i="18"/>
  <c r="C12" i="18"/>
  <c r="B12" i="18"/>
  <c r="A12" i="18"/>
  <c r="AG11" i="18"/>
  <c r="X11" i="18"/>
  <c r="W11" i="18"/>
  <c r="H11" i="18"/>
  <c r="F11" i="18"/>
  <c r="G11" i="18" s="1"/>
  <c r="R11" i="5" s="1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 s="1"/>
  <c r="R9" i="5"/>
  <c r="D9" i="18"/>
  <c r="C9" i="18"/>
  <c r="B9" i="18"/>
  <c r="A9" i="18"/>
  <c r="AG8" i="18"/>
  <c r="X8" i="18"/>
  <c r="W8" i="18"/>
  <c r="H8" i="18"/>
  <c r="F8" i="18"/>
  <c r="G8" i="18" s="1"/>
  <c r="D8" i="18"/>
  <c r="C8" i="18"/>
  <c r="B8" i="18"/>
  <c r="A8" i="18"/>
  <c r="AG7" i="18"/>
  <c r="X7" i="18"/>
  <c r="W7" i="18"/>
  <c r="J7" i="21" s="1"/>
  <c r="H7" i="18"/>
  <c r="F7" i="18"/>
  <c r="G7" i="18" s="1"/>
  <c r="R7" i="5" s="1"/>
  <c r="D7" i="18"/>
  <c r="C7" i="18"/>
  <c r="B7" i="18"/>
  <c r="A7" i="18"/>
  <c r="AG6" i="18"/>
  <c r="X6" i="18"/>
  <c r="W6" i="18"/>
  <c r="J6" i="21" s="1"/>
  <c r="H6" i="18"/>
  <c r="F6" i="18"/>
  <c r="G6" i="18" s="1"/>
  <c r="R6" i="5" s="1"/>
  <c r="D6" i="18"/>
  <c r="C6" i="18"/>
  <c r="B6" i="18"/>
  <c r="A6" i="18"/>
  <c r="AG5" i="18"/>
  <c r="X5" i="18"/>
  <c r="W5" i="18"/>
  <c r="H5" i="18"/>
  <c r="F5" i="18"/>
  <c r="G5" i="18" s="1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 s="1"/>
  <c r="AP107" i="20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4" i="13"/>
  <c r="I4" i="13"/>
  <c r="H4" i="13"/>
  <c r="B4" i="13"/>
  <c r="A4" i="13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L300" i="19" s="1"/>
  <c r="H300" i="6"/>
  <c r="K300" i="19" s="1"/>
  <c r="G300" i="6"/>
  <c r="J300" i="19" s="1"/>
  <c r="F300" i="6"/>
  <c r="I300" i="19" s="1"/>
  <c r="D300" i="6"/>
  <c r="C300" i="6"/>
  <c r="B300" i="6"/>
  <c r="A300" i="6"/>
  <c r="N299" i="6"/>
  <c r="N299" i="7"/>
  <c r="L299" i="6"/>
  <c r="O299" i="19" s="1"/>
  <c r="K299" i="6"/>
  <c r="N299" i="19" s="1"/>
  <c r="J299" i="6"/>
  <c r="M299" i="19" s="1"/>
  <c r="I299" i="6"/>
  <c r="L299" i="19" s="1"/>
  <c r="H299" i="6"/>
  <c r="K299" i="19" s="1"/>
  <c r="G299" i="6"/>
  <c r="J299" i="19" s="1"/>
  <c r="F299" i="6"/>
  <c r="I299" i="19" s="1"/>
  <c r="D299" i="6"/>
  <c r="C299" i="6"/>
  <c r="B299" i="6"/>
  <c r="A299" i="6"/>
  <c r="N298" i="6"/>
  <c r="N298" i="7"/>
  <c r="L298" i="6"/>
  <c r="O298" i="19" s="1"/>
  <c r="K298" i="6"/>
  <c r="N298" i="19" s="1"/>
  <c r="J298" i="6"/>
  <c r="M298" i="19" s="1"/>
  <c r="I298" i="6"/>
  <c r="L298" i="19" s="1"/>
  <c r="H298" i="6"/>
  <c r="K298" i="19" s="1"/>
  <c r="G298" i="6"/>
  <c r="J298" i="19" s="1"/>
  <c r="F298" i="6"/>
  <c r="I298" i="19" s="1"/>
  <c r="F298" i="7"/>
  <c r="I298" i="20" s="1"/>
  <c r="D298" i="6"/>
  <c r="C298" i="6"/>
  <c r="B298" i="6"/>
  <c r="A298" i="6"/>
  <c r="R297" i="6"/>
  <c r="N297" i="6"/>
  <c r="N297" i="7"/>
  <c r="L297" i="6"/>
  <c r="O297" i="19" s="1"/>
  <c r="K297" i="6"/>
  <c r="N297" i="19" s="1"/>
  <c r="J297" i="6"/>
  <c r="M297" i="19" s="1"/>
  <c r="I297" i="6"/>
  <c r="L297" i="19" s="1"/>
  <c r="H297" i="6"/>
  <c r="K297" i="19" s="1"/>
  <c r="G297" i="6"/>
  <c r="J297" i="19" s="1"/>
  <c r="F297" i="6"/>
  <c r="I297" i="19" s="1"/>
  <c r="F297" i="7"/>
  <c r="I297" i="20" s="1"/>
  <c r="D297" i="6"/>
  <c r="C297" i="6"/>
  <c r="B297" i="6"/>
  <c r="A297" i="6"/>
  <c r="R296" i="6"/>
  <c r="N296" i="6"/>
  <c r="N296" i="7" s="1"/>
  <c r="L296" i="6"/>
  <c r="K296" i="6"/>
  <c r="N296" i="19" s="1"/>
  <c r="J296" i="6"/>
  <c r="M296" i="19" s="1"/>
  <c r="I296" i="6"/>
  <c r="L296" i="19" s="1"/>
  <c r="H296" i="6"/>
  <c r="K296" i="19" s="1"/>
  <c r="G296" i="6"/>
  <c r="J296" i="19" s="1"/>
  <c r="F296" i="6"/>
  <c r="I296" i="19" s="1"/>
  <c r="D296" i="6"/>
  <c r="C296" i="6"/>
  <c r="B296" i="6"/>
  <c r="A296" i="6"/>
  <c r="N295" i="6"/>
  <c r="N295" i="7"/>
  <c r="L295" i="6"/>
  <c r="O295" i="19" s="1"/>
  <c r="K295" i="6"/>
  <c r="N295" i="19" s="1"/>
  <c r="J295" i="6"/>
  <c r="M295" i="19" s="1"/>
  <c r="I295" i="6"/>
  <c r="H295" i="6"/>
  <c r="K295" i="19" s="1"/>
  <c r="G295" i="6"/>
  <c r="J295" i="19" s="1"/>
  <c r="F295" i="6"/>
  <c r="I295" i="19" s="1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L294" i="19" s="1"/>
  <c r="H294" i="6"/>
  <c r="K294" i="19" s="1"/>
  <c r="G294" i="6"/>
  <c r="J294" i="19" s="1"/>
  <c r="F294" i="6"/>
  <c r="D294" i="6"/>
  <c r="C294" i="6"/>
  <c r="B294" i="6"/>
  <c r="A294" i="6"/>
  <c r="R293" i="6"/>
  <c r="N293" i="6"/>
  <c r="N293" i="7"/>
  <c r="L293" i="6"/>
  <c r="O293" i="19" s="1"/>
  <c r="K293" i="6"/>
  <c r="N293" i="19" s="1"/>
  <c r="J293" i="6"/>
  <c r="M293" i="19" s="1"/>
  <c r="I293" i="6"/>
  <c r="L293" i="19" s="1"/>
  <c r="H293" i="6"/>
  <c r="K293" i="19" s="1"/>
  <c r="G293" i="6"/>
  <c r="J293" i="19" s="1"/>
  <c r="F293" i="6"/>
  <c r="I293" i="19" s="1"/>
  <c r="F293" i="7"/>
  <c r="I293" i="20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I292" i="6"/>
  <c r="L292" i="19" s="1"/>
  <c r="H292" i="6"/>
  <c r="K292" i="19" s="1"/>
  <c r="G292" i="6"/>
  <c r="J292" i="19" s="1"/>
  <c r="F292" i="6"/>
  <c r="I292" i="19" s="1"/>
  <c r="D292" i="6"/>
  <c r="C292" i="6"/>
  <c r="B292" i="6"/>
  <c r="A292" i="6"/>
  <c r="R291" i="6"/>
  <c r="N291" i="6"/>
  <c r="N291" i="7" s="1"/>
  <c r="L291" i="6"/>
  <c r="O291" i="19" s="1"/>
  <c r="K291" i="6"/>
  <c r="N291" i="19" s="1"/>
  <c r="J291" i="6"/>
  <c r="M291" i="19" s="1"/>
  <c r="I291" i="6"/>
  <c r="L291" i="19" s="1"/>
  <c r="H291" i="6"/>
  <c r="G291" i="6"/>
  <c r="J291" i="19" s="1"/>
  <c r="F291" i="6"/>
  <c r="I291" i="19" s="1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L290" i="19" s="1"/>
  <c r="H290" i="6"/>
  <c r="K290" i="19" s="1"/>
  <c r="G290" i="6"/>
  <c r="J290" i="19" s="1"/>
  <c r="F290" i="6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J289" i="19" s="1"/>
  <c r="F289" i="6"/>
  <c r="I289" i="19" s="1"/>
  <c r="D289" i="6"/>
  <c r="C289" i="6"/>
  <c r="B289" i="6"/>
  <c r="A289" i="6"/>
  <c r="N288" i="6"/>
  <c r="N288" i="7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I288" i="19" s="1"/>
  <c r="D288" i="6"/>
  <c r="C288" i="6"/>
  <c r="B288" i="6"/>
  <c r="A288" i="6"/>
  <c r="R287" i="6"/>
  <c r="N287" i="6"/>
  <c r="N287" i="7" s="1"/>
  <c r="L287" i="6"/>
  <c r="O287" i="19" s="1"/>
  <c r="K287" i="6"/>
  <c r="N287" i="19" s="1"/>
  <c r="J287" i="6"/>
  <c r="M287" i="19" s="1"/>
  <c r="I287" i="6"/>
  <c r="L287" i="19" s="1"/>
  <c r="H287" i="6"/>
  <c r="K287" i="19" s="1"/>
  <c r="G287" i="6"/>
  <c r="J287" i="19" s="1"/>
  <c r="F287" i="6"/>
  <c r="I287" i="19" s="1"/>
  <c r="D287" i="6"/>
  <c r="C287" i="6"/>
  <c r="B287" i="6"/>
  <c r="A287" i="6"/>
  <c r="N286" i="6"/>
  <c r="N286" i="7"/>
  <c r="L286" i="6"/>
  <c r="O286" i="19" s="1"/>
  <c r="K286" i="6"/>
  <c r="N286" i="19" s="1"/>
  <c r="J286" i="6"/>
  <c r="M286" i="19" s="1"/>
  <c r="I286" i="6"/>
  <c r="L286" i="19" s="1"/>
  <c r="H286" i="6"/>
  <c r="K286" i="19" s="1"/>
  <c r="G286" i="6"/>
  <c r="J286" i="19" s="1"/>
  <c r="F286" i="6"/>
  <c r="I286" i="19" s="1"/>
  <c r="F286" i="7"/>
  <c r="I286" i="20" s="1"/>
  <c r="D286" i="6"/>
  <c r="C286" i="6"/>
  <c r="B286" i="6"/>
  <c r="A286" i="6"/>
  <c r="N285" i="6"/>
  <c r="N285" i="7"/>
  <c r="L285" i="6"/>
  <c r="O285" i="19" s="1"/>
  <c r="K285" i="6"/>
  <c r="N285" i="19" s="1"/>
  <c r="J285" i="6"/>
  <c r="M285" i="19" s="1"/>
  <c r="I285" i="6"/>
  <c r="L285" i="19" s="1"/>
  <c r="H285" i="6"/>
  <c r="K285" i="19" s="1"/>
  <c r="G285" i="6"/>
  <c r="J285" i="19" s="1"/>
  <c r="F285" i="6"/>
  <c r="I285" i="19" s="1"/>
  <c r="F285" i="7"/>
  <c r="I285" i="20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L284" i="19" s="1"/>
  <c r="H284" i="6"/>
  <c r="K284" i="19" s="1"/>
  <c r="G284" i="6"/>
  <c r="J284" i="19" s="1"/>
  <c r="F284" i="6"/>
  <c r="I284" i="19" s="1"/>
  <c r="D284" i="6"/>
  <c r="C284" i="6"/>
  <c r="B284" i="6"/>
  <c r="A284" i="6"/>
  <c r="N283" i="6"/>
  <c r="N283" i="7" s="1"/>
  <c r="L283" i="6"/>
  <c r="O283" i="19" s="1"/>
  <c r="K283" i="6"/>
  <c r="N283" i="19" s="1"/>
  <c r="J283" i="6"/>
  <c r="M283" i="19" s="1"/>
  <c r="I283" i="6"/>
  <c r="L283" i="19" s="1"/>
  <c r="H283" i="6"/>
  <c r="K283" i="19" s="1"/>
  <c r="G283" i="6"/>
  <c r="J283" i="19" s="1"/>
  <c r="F283" i="6"/>
  <c r="I283" i="19" s="1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L282" i="19" s="1"/>
  <c r="H282" i="6"/>
  <c r="G282" i="6"/>
  <c r="J282" i="19" s="1"/>
  <c r="F282" i="6"/>
  <c r="D282" i="6"/>
  <c r="C282" i="6"/>
  <c r="B282" i="6"/>
  <c r="A282" i="6"/>
  <c r="N281" i="6"/>
  <c r="N281" i="7"/>
  <c r="L281" i="6"/>
  <c r="O281" i="19" s="1"/>
  <c r="K281" i="6"/>
  <c r="N281" i="19" s="1"/>
  <c r="J281" i="6"/>
  <c r="M281" i="19" s="1"/>
  <c r="I281" i="6"/>
  <c r="L281" i="19" s="1"/>
  <c r="H281" i="6"/>
  <c r="K281" i="19" s="1"/>
  <c r="G281" i="6"/>
  <c r="J281" i="19" s="1"/>
  <c r="F281" i="6"/>
  <c r="I281" i="19" s="1"/>
  <c r="F281" i="7"/>
  <c r="I281" i="20" s="1"/>
  <c r="D281" i="6"/>
  <c r="C281" i="6"/>
  <c r="B281" i="6"/>
  <c r="A281" i="6"/>
  <c r="R280" i="6"/>
  <c r="N280" i="6"/>
  <c r="N280" i="7"/>
  <c r="L280" i="6"/>
  <c r="K280" i="6"/>
  <c r="N280" i="19" s="1"/>
  <c r="J280" i="6"/>
  <c r="M280" i="19" s="1"/>
  <c r="I280" i="6"/>
  <c r="L280" i="19" s="1"/>
  <c r="H280" i="6"/>
  <c r="K280" i="19" s="1"/>
  <c r="G280" i="6"/>
  <c r="J280" i="19" s="1"/>
  <c r="F280" i="6"/>
  <c r="I280" i="19" s="1"/>
  <c r="D280" i="6"/>
  <c r="C280" i="6"/>
  <c r="B280" i="6"/>
  <c r="A280" i="6"/>
  <c r="R279" i="6"/>
  <c r="N279" i="6"/>
  <c r="N279" i="7" s="1"/>
  <c r="L279" i="6"/>
  <c r="O279" i="19" s="1"/>
  <c r="K279" i="6"/>
  <c r="N279" i="19" s="1"/>
  <c r="J279" i="6"/>
  <c r="M279" i="19" s="1"/>
  <c r="I279" i="6"/>
  <c r="H279" i="6"/>
  <c r="K279" i="19" s="1"/>
  <c r="G279" i="6"/>
  <c r="J279" i="19" s="1"/>
  <c r="F279" i="6"/>
  <c r="I279" i="19" s="1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L278" i="19" s="1"/>
  <c r="H278" i="6"/>
  <c r="K278" i="19" s="1"/>
  <c r="G278" i="6"/>
  <c r="J278" i="19" s="1"/>
  <c r="F278" i="6"/>
  <c r="D278" i="6"/>
  <c r="C278" i="6"/>
  <c r="B278" i="6"/>
  <c r="A278" i="6"/>
  <c r="N277" i="6"/>
  <c r="N277" i="7" s="1"/>
  <c r="L277" i="6"/>
  <c r="O277" i="19" s="1"/>
  <c r="K277" i="6"/>
  <c r="N277" i="19" s="1"/>
  <c r="J277" i="6"/>
  <c r="I277" i="6"/>
  <c r="L277" i="19" s="1"/>
  <c r="H277" i="6"/>
  <c r="K277" i="19" s="1"/>
  <c r="G277" i="6"/>
  <c r="J277" i="19" s="1"/>
  <c r="F277" i="6"/>
  <c r="I277" i="19" s="1"/>
  <c r="D277" i="6"/>
  <c r="C277" i="6"/>
  <c r="B277" i="6"/>
  <c r="A277" i="6"/>
  <c r="N276" i="6"/>
  <c r="N276" i="7"/>
  <c r="L276" i="6"/>
  <c r="O276" i="19" s="1"/>
  <c r="K276" i="6"/>
  <c r="N276" i="19" s="1"/>
  <c r="J276" i="6"/>
  <c r="M276" i="19" s="1"/>
  <c r="I276" i="6"/>
  <c r="L276" i="19" s="1"/>
  <c r="H276" i="6"/>
  <c r="G276" i="6"/>
  <c r="J276" i="19" s="1"/>
  <c r="F276" i="6"/>
  <c r="I276" i="19" s="1"/>
  <c r="F276" i="7"/>
  <c r="I276" i="20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D275" i="6"/>
  <c r="C275" i="6"/>
  <c r="B275" i="6"/>
  <c r="A275" i="6"/>
  <c r="N274" i="6"/>
  <c r="N274" i="7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I274" i="19" s="1"/>
  <c r="F274" i="7"/>
  <c r="I274" i="20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I273" i="19" s="1"/>
  <c r="D273" i="6"/>
  <c r="C273" i="6"/>
  <c r="B273" i="6"/>
  <c r="A273" i="6"/>
  <c r="N272" i="6"/>
  <c r="N272" i="7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I272" i="19" s="1"/>
  <c r="F272" i="7"/>
  <c r="I272" i="20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D271" i="6"/>
  <c r="C271" i="6"/>
  <c r="B271" i="6"/>
  <c r="A271" i="6"/>
  <c r="N270" i="6"/>
  <c r="N270" i="7"/>
  <c r="L270" i="6"/>
  <c r="O270" i="19" s="1"/>
  <c r="K270" i="6"/>
  <c r="N270" i="19" s="1"/>
  <c r="J270" i="6"/>
  <c r="M270" i="19" s="1"/>
  <c r="I270" i="6"/>
  <c r="L270" i="19" s="1"/>
  <c r="H270" i="6"/>
  <c r="G270" i="6"/>
  <c r="J270" i="19" s="1"/>
  <c r="F270" i="6"/>
  <c r="I270" i="19" s="1"/>
  <c r="F270" i="7"/>
  <c r="I270" i="20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D269" i="6"/>
  <c r="C269" i="6"/>
  <c r="B269" i="6"/>
  <c r="A269" i="6"/>
  <c r="R268" i="6"/>
  <c r="N268" i="6"/>
  <c r="N268" i="7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I268" i="19" s="1"/>
  <c r="F268" i="7"/>
  <c r="I268" i="20" s="1"/>
  <c r="D268" i="6"/>
  <c r="C268" i="6"/>
  <c r="B268" i="6"/>
  <c r="A268" i="6"/>
  <c r="N267" i="6"/>
  <c r="N267" i="7"/>
  <c r="L267" i="6"/>
  <c r="O267" i="19" s="1"/>
  <c r="K267" i="6"/>
  <c r="J267" i="6"/>
  <c r="M267" i="19" s="1"/>
  <c r="I267" i="6"/>
  <c r="L267" i="19" s="1"/>
  <c r="H267" i="6"/>
  <c r="K267" i="19" s="1"/>
  <c r="G267" i="6"/>
  <c r="J267" i="19" s="1"/>
  <c r="F267" i="6"/>
  <c r="I267" i="19" s="1"/>
  <c r="F267" i="7"/>
  <c r="I267" i="20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D266" i="6"/>
  <c r="C266" i="6"/>
  <c r="B266" i="6"/>
  <c r="A266" i="6"/>
  <c r="N265" i="6"/>
  <c r="N265" i="7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I265" i="19" s="1"/>
  <c r="F265" i="7"/>
  <c r="I265" i="20" s="1"/>
  <c r="D265" i="6"/>
  <c r="C265" i="6"/>
  <c r="B265" i="6"/>
  <c r="A265" i="6"/>
  <c r="R264" i="6"/>
  <c r="N264" i="6"/>
  <c r="N264" i="7" s="1"/>
  <c r="L264" i="6"/>
  <c r="O264" i="19" s="1"/>
  <c r="K264" i="6"/>
  <c r="J264" i="6"/>
  <c r="M264" i="19" s="1"/>
  <c r="I264" i="6"/>
  <c r="L264" i="19" s="1"/>
  <c r="H264" i="6"/>
  <c r="K264" i="19" s="1"/>
  <c r="G264" i="6"/>
  <c r="J264" i="19" s="1"/>
  <c r="F264" i="6"/>
  <c r="D264" i="6"/>
  <c r="C264" i="6"/>
  <c r="B264" i="6"/>
  <c r="A264" i="6"/>
  <c r="R263" i="6"/>
  <c r="N263" i="6"/>
  <c r="N263" i="7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I263" i="19" s="1"/>
  <c r="F263" i="7"/>
  <c r="I263" i="20" s="1"/>
  <c r="D263" i="6"/>
  <c r="C263" i="6"/>
  <c r="B263" i="6"/>
  <c r="A263" i="6"/>
  <c r="N262" i="6"/>
  <c r="N262" i="7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I262" i="19" s="1"/>
  <c r="F262" i="7"/>
  <c r="I262" i="20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I260" i="6"/>
  <c r="L260" i="19" s="1"/>
  <c r="H260" i="6"/>
  <c r="K260" i="19" s="1"/>
  <c r="G260" i="6"/>
  <c r="J260" i="19" s="1"/>
  <c r="F260" i="6"/>
  <c r="I260" i="19" s="1"/>
  <c r="D260" i="6"/>
  <c r="C260" i="6"/>
  <c r="B260" i="6"/>
  <c r="A260" i="6"/>
  <c r="R259" i="6"/>
  <c r="N259" i="6"/>
  <c r="N259" i="7"/>
  <c r="L259" i="6"/>
  <c r="O259" i="19" s="1"/>
  <c r="K259" i="6"/>
  <c r="N259" i="19" s="1"/>
  <c r="J259" i="6"/>
  <c r="M259" i="19" s="1"/>
  <c r="I259" i="6"/>
  <c r="H259" i="6"/>
  <c r="K259" i="19" s="1"/>
  <c r="G259" i="6"/>
  <c r="J259" i="19" s="1"/>
  <c r="F259" i="6"/>
  <c r="I259" i="19" s="1"/>
  <c r="F259" i="7"/>
  <c r="I259" i="20" s="1"/>
  <c r="D259" i="6"/>
  <c r="C259" i="6"/>
  <c r="B259" i="6"/>
  <c r="A259" i="6"/>
  <c r="N258" i="6"/>
  <c r="N258" i="7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F258" i="6"/>
  <c r="I258" i="19" s="1"/>
  <c r="F258" i="7"/>
  <c r="I258" i="20" s="1"/>
  <c r="D258" i="6"/>
  <c r="C258" i="6"/>
  <c r="B258" i="6"/>
  <c r="A258" i="6"/>
  <c r="N257" i="6"/>
  <c r="N257" i="7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I257" i="19" s="1"/>
  <c r="F257" i="7"/>
  <c r="I257" i="20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I256" i="19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D255" i="6"/>
  <c r="C255" i="6"/>
  <c r="B255" i="6"/>
  <c r="A255" i="6"/>
  <c r="N254" i="6"/>
  <c r="N254" i="7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I254" i="19" s="1"/>
  <c r="F254" i="7"/>
  <c r="I254" i="20" s="1"/>
  <c r="D254" i="6"/>
  <c r="C254" i="6"/>
  <c r="B254" i="6"/>
  <c r="A254" i="6"/>
  <c r="N253" i="6"/>
  <c r="N253" i="7" s="1"/>
  <c r="L253" i="6"/>
  <c r="O253" i="19" s="1"/>
  <c r="K253" i="6"/>
  <c r="J253" i="6"/>
  <c r="M253" i="19" s="1"/>
  <c r="I253" i="6"/>
  <c r="L253" i="19" s="1"/>
  <c r="H253" i="6"/>
  <c r="K253" i="19" s="1"/>
  <c r="G253" i="6"/>
  <c r="J253" i="19" s="1"/>
  <c r="F253" i="6"/>
  <c r="I253" i="19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I252" i="6"/>
  <c r="L252" i="19" s="1"/>
  <c r="H252" i="6"/>
  <c r="K252" i="19" s="1"/>
  <c r="G252" i="6"/>
  <c r="J252" i="19" s="1"/>
  <c r="F252" i="6"/>
  <c r="I252" i="19" s="1"/>
  <c r="D252" i="6"/>
  <c r="C252" i="6"/>
  <c r="B252" i="6"/>
  <c r="A252" i="6"/>
  <c r="N251" i="6"/>
  <c r="N251" i="7"/>
  <c r="L251" i="6"/>
  <c r="O251" i="19" s="1"/>
  <c r="K251" i="6"/>
  <c r="N251" i="19" s="1"/>
  <c r="J251" i="6"/>
  <c r="M251" i="19" s="1"/>
  <c r="I251" i="6"/>
  <c r="L251" i="19" s="1"/>
  <c r="H251" i="6"/>
  <c r="G251" i="6"/>
  <c r="J251" i="19" s="1"/>
  <c r="F251" i="6"/>
  <c r="I251" i="19" s="1"/>
  <c r="F251" i="7"/>
  <c r="I251" i="20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D250" i="6"/>
  <c r="C250" i="6"/>
  <c r="B250" i="6"/>
  <c r="A250" i="6"/>
  <c r="N249" i="6"/>
  <c r="N249" i="7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I249" i="19" s="1"/>
  <c r="F249" i="7"/>
  <c r="I249" i="20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G248" i="6"/>
  <c r="J248" i="19" s="1"/>
  <c r="F248" i="6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D247" i="6"/>
  <c r="C247" i="6"/>
  <c r="B247" i="6"/>
  <c r="A247" i="6"/>
  <c r="N246" i="6"/>
  <c r="N246" i="7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I246" i="19" s="1"/>
  <c r="F246" i="7"/>
  <c r="I246" i="20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H245" i="6"/>
  <c r="K245" i="19" s="1"/>
  <c r="G245" i="6"/>
  <c r="J245" i="19" s="1"/>
  <c r="F245" i="6"/>
  <c r="D245" i="6"/>
  <c r="C245" i="6"/>
  <c r="B245" i="6"/>
  <c r="A245" i="6"/>
  <c r="N244" i="6"/>
  <c r="N244" i="7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I244" i="19" s="1"/>
  <c r="F244" i="7"/>
  <c r="I244" i="20" s="1"/>
  <c r="D244" i="6"/>
  <c r="C244" i="6"/>
  <c r="B244" i="6"/>
  <c r="A244" i="6"/>
  <c r="R243" i="6"/>
  <c r="N243" i="6"/>
  <c r="N243" i="7" s="1"/>
  <c r="L243" i="6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D243" i="6"/>
  <c r="C243" i="6"/>
  <c r="B243" i="6"/>
  <c r="A243" i="6"/>
  <c r="N242" i="6"/>
  <c r="N242" i="7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I242" i="19" s="1"/>
  <c r="F242" i="7"/>
  <c r="I242" i="20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I241" i="19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D240" i="6"/>
  <c r="C240" i="6"/>
  <c r="B240" i="6"/>
  <c r="A240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G239" i="6"/>
  <c r="J239" i="19" s="1"/>
  <c r="F239" i="6"/>
  <c r="I239" i="19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D238" i="6"/>
  <c r="C238" i="6"/>
  <c r="B238" i="6"/>
  <c r="A238" i="6"/>
  <c r="N237" i="6"/>
  <c r="N237" i="7" s="1"/>
  <c r="L237" i="6"/>
  <c r="O237" i="19" s="1"/>
  <c r="K237" i="6"/>
  <c r="N237" i="19" s="1"/>
  <c r="J237" i="6"/>
  <c r="I237" i="6"/>
  <c r="L237" i="19" s="1"/>
  <c r="H237" i="6"/>
  <c r="K237" i="19" s="1"/>
  <c r="G237" i="6"/>
  <c r="J237" i="19" s="1"/>
  <c r="F237" i="6"/>
  <c r="I237" i="19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F236" i="6"/>
  <c r="I236" i="19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I234" i="19" s="1"/>
  <c r="D234" i="6"/>
  <c r="C234" i="6"/>
  <c r="B234" i="6"/>
  <c r="A234" i="6"/>
  <c r="R233" i="6"/>
  <c r="N233" i="6"/>
  <c r="N233" i="7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I233" i="19" s="1"/>
  <c r="F233" i="7"/>
  <c r="I233" i="20" s="1"/>
  <c r="D233" i="6"/>
  <c r="C233" i="6"/>
  <c r="B233" i="6"/>
  <c r="A233" i="6"/>
  <c r="N232" i="6"/>
  <c r="N232" i="7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F232" i="6"/>
  <c r="I232" i="19" s="1"/>
  <c r="F232" i="7"/>
  <c r="I232" i="20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D231" i="6"/>
  <c r="C231" i="6"/>
  <c r="B231" i="6"/>
  <c r="A231" i="6"/>
  <c r="N230" i="6"/>
  <c r="N230" i="7" s="1"/>
  <c r="L230" i="6"/>
  <c r="O230" i="19" s="1"/>
  <c r="K230" i="6"/>
  <c r="J230" i="6"/>
  <c r="M230" i="19" s="1"/>
  <c r="I230" i="6"/>
  <c r="L230" i="19" s="1"/>
  <c r="H230" i="6"/>
  <c r="K230" i="19" s="1"/>
  <c r="G230" i="6"/>
  <c r="J230" i="19" s="1"/>
  <c r="F230" i="6"/>
  <c r="I230" i="19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D228" i="6"/>
  <c r="C228" i="6"/>
  <c r="B228" i="6"/>
  <c r="A228" i="6"/>
  <c r="N227" i="6"/>
  <c r="N227" i="7" s="1"/>
  <c r="L227" i="6"/>
  <c r="O227" i="19" s="1"/>
  <c r="K227" i="6"/>
  <c r="J227" i="6"/>
  <c r="M227" i="19" s="1"/>
  <c r="I227" i="6"/>
  <c r="L227" i="19" s="1"/>
  <c r="H227" i="6"/>
  <c r="K227" i="19" s="1"/>
  <c r="G227" i="6"/>
  <c r="J227" i="19" s="1"/>
  <c r="F227" i="6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I226" i="19" s="1"/>
  <c r="D226" i="6"/>
  <c r="C226" i="6"/>
  <c r="B226" i="6"/>
  <c r="A226" i="6"/>
  <c r="R225" i="6"/>
  <c r="N225" i="6"/>
  <c r="N225" i="7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I225" i="19" s="1"/>
  <c r="F225" i="7"/>
  <c r="I225" i="20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D224" i="6"/>
  <c r="C224" i="6"/>
  <c r="B224" i="6"/>
  <c r="A224" i="6"/>
  <c r="N223" i="6"/>
  <c r="N223" i="7"/>
  <c r="L223" i="6"/>
  <c r="O223" i="19" s="1"/>
  <c r="K223" i="6"/>
  <c r="N223" i="19" s="1"/>
  <c r="J223" i="6"/>
  <c r="M223" i="19" s="1"/>
  <c r="I223" i="6"/>
  <c r="H223" i="6"/>
  <c r="K223" i="19" s="1"/>
  <c r="G223" i="6"/>
  <c r="J223" i="19" s="1"/>
  <c r="F223" i="6"/>
  <c r="I223" i="19" s="1"/>
  <c r="F223" i="7"/>
  <c r="I223" i="20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D222" i="6"/>
  <c r="C222" i="6"/>
  <c r="B222" i="6"/>
  <c r="A222" i="6"/>
  <c r="R221" i="6"/>
  <c r="N221" i="6"/>
  <c r="N221" i="7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I221" i="19" s="1"/>
  <c r="F221" i="7"/>
  <c r="I221" i="20" s="1"/>
  <c r="D221" i="6"/>
  <c r="C221" i="6"/>
  <c r="B221" i="6"/>
  <c r="A221" i="6"/>
  <c r="N220" i="6"/>
  <c r="N220" i="7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I220" i="19" s="1"/>
  <c r="F220" i="7"/>
  <c r="I220" i="20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G219" i="6"/>
  <c r="J219" i="19" s="1"/>
  <c r="F219" i="6"/>
  <c r="I219" i="19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I217" i="19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G216" i="6"/>
  <c r="J216" i="19" s="1"/>
  <c r="F216" i="6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D215" i="6"/>
  <c r="C215" i="6"/>
  <c r="B215" i="6"/>
  <c r="A215" i="6"/>
  <c r="N214" i="6"/>
  <c r="N214" i="7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I214" i="19" s="1"/>
  <c r="F214" i="7"/>
  <c r="I214" i="20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I213" i="6"/>
  <c r="L213" i="19" s="1"/>
  <c r="H213" i="6"/>
  <c r="K213" i="19" s="1"/>
  <c r="G213" i="6"/>
  <c r="J213" i="19" s="1"/>
  <c r="F213" i="6"/>
  <c r="I213" i="19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D212" i="6"/>
  <c r="C212" i="6"/>
  <c r="B212" i="6"/>
  <c r="A212" i="6"/>
  <c r="R211" i="6"/>
  <c r="N211" i="6"/>
  <c r="N211" i="7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I211" i="19" s="1"/>
  <c r="F211" i="7"/>
  <c r="I211" i="20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I209" i="19" s="1"/>
  <c r="D209" i="6"/>
  <c r="C209" i="6"/>
  <c r="B209" i="6"/>
  <c r="A209" i="6"/>
  <c r="N208" i="6"/>
  <c r="N208" i="7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I208" i="19" s="1"/>
  <c r="F208" i="7"/>
  <c r="I208" i="20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I207" i="19" s="1"/>
  <c r="D207" i="6"/>
  <c r="C207" i="6"/>
  <c r="B207" i="6"/>
  <c r="A207" i="6"/>
  <c r="N206" i="6"/>
  <c r="N206" i="7"/>
  <c r="L206" i="6"/>
  <c r="O206" i="19" s="1"/>
  <c r="K206" i="6"/>
  <c r="N206" i="19" s="1"/>
  <c r="J206" i="6"/>
  <c r="M206" i="19" s="1"/>
  <c r="I206" i="6"/>
  <c r="H206" i="6"/>
  <c r="K206" i="19" s="1"/>
  <c r="G206" i="6"/>
  <c r="J206" i="19" s="1"/>
  <c r="F206" i="6"/>
  <c r="I206" i="19" s="1"/>
  <c r="F206" i="7"/>
  <c r="I206" i="20" s="1"/>
  <c r="D206" i="6"/>
  <c r="C206" i="6"/>
  <c r="B206" i="6"/>
  <c r="A206" i="6"/>
  <c r="R205" i="6"/>
  <c r="N205" i="6"/>
  <c r="N205" i="7"/>
  <c r="L205" i="6"/>
  <c r="O205" i="19" s="1"/>
  <c r="K205" i="6"/>
  <c r="N205" i="19" s="1"/>
  <c r="J205" i="6"/>
  <c r="M205" i="19" s="1"/>
  <c r="I205" i="6"/>
  <c r="L205" i="19" s="1"/>
  <c r="H205" i="6"/>
  <c r="G205" i="6"/>
  <c r="J205" i="19" s="1"/>
  <c r="F205" i="6"/>
  <c r="I205" i="19" s="1"/>
  <c r="F205" i="7"/>
  <c r="I205" i="20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D204" i="6"/>
  <c r="C204" i="6"/>
  <c r="B204" i="6"/>
  <c r="A204" i="6"/>
  <c r="N203" i="6"/>
  <c r="N203" i="7"/>
  <c r="L203" i="6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I203" i="19" s="1"/>
  <c r="F203" i="7"/>
  <c r="I203" i="20" s="1"/>
  <c r="D203" i="6"/>
  <c r="C203" i="6"/>
  <c r="B203" i="6"/>
  <c r="A203" i="6"/>
  <c r="R202" i="6"/>
  <c r="N202" i="6"/>
  <c r="N202" i="7"/>
  <c r="L202" i="6"/>
  <c r="O202" i="19" s="1"/>
  <c r="K202" i="6"/>
  <c r="J202" i="6"/>
  <c r="M202" i="19" s="1"/>
  <c r="I202" i="6"/>
  <c r="L202" i="19" s="1"/>
  <c r="H202" i="6"/>
  <c r="K202" i="19" s="1"/>
  <c r="G202" i="6"/>
  <c r="J202" i="19" s="1"/>
  <c r="F202" i="6"/>
  <c r="I202" i="19" s="1"/>
  <c r="F202" i="7"/>
  <c r="I202" i="20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I201" i="19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D200" i="6"/>
  <c r="C200" i="6"/>
  <c r="B200" i="6"/>
  <c r="A200" i="6"/>
  <c r="R199" i="6"/>
  <c r="N199" i="6"/>
  <c r="N199" i="7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I199" i="19" s="1"/>
  <c r="F199" i="7"/>
  <c r="I199" i="20" s="1"/>
  <c r="D199" i="6"/>
  <c r="C199" i="6"/>
  <c r="B199" i="6"/>
  <c r="A199" i="6"/>
  <c r="N198" i="6"/>
  <c r="N198" i="7" s="1"/>
  <c r="L198" i="6"/>
  <c r="O198" i="19" s="1"/>
  <c r="K198" i="6"/>
  <c r="J198" i="6"/>
  <c r="M198" i="19" s="1"/>
  <c r="I198" i="6"/>
  <c r="L198" i="19" s="1"/>
  <c r="H198" i="6"/>
  <c r="K198" i="19" s="1"/>
  <c r="G198" i="6"/>
  <c r="J198" i="19" s="1"/>
  <c r="F198" i="6"/>
  <c r="I198" i="19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I197" i="6"/>
  <c r="L197" i="19" s="1"/>
  <c r="H197" i="6"/>
  <c r="K197" i="19" s="1"/>
  <c r="G197" i="6"/>
  <c r="J197" i="19" s="1"/>
  <c r="F197" i="6"/>
  <c r="I197" i="19" s="1"/>
  <c r="D197" i="6"/>
  <c r="C197" i="6"/>
  <c r="B197" i="6"/>
  <c r="A197" i="6"/>
  <c r="N196" i="6"/>
  <c r="N196" i="7"/>
  <c r="L196" i="6"/>
  <c r="O196" i="19" s="1"/>
  <c r="K196" i="6"/>
  <c r="N196" i="19" s="1"/>
  <c r="J196" i="6"/>
  <c r="M196" i="19" s="1"/>
  <c r="I196" i="6"/>
  <c r="L196" i="19" s="1"/>
  <c r="H196" i="6"/>
  <c r="G196" i="6"/>
  <c r="J196" i="19" s="1"/>
  <c r="F196" i="6"/>
  <c r="I196" i="19" s="1"/>
  <c r="F196" i="7"/>
  <c r="I196" i="20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D195" i="6"/>
  <c r="C195" i="6"/>
  <c r="B195" i="6"/>
  <c r="A195" i="6"/>
  <c r="N194" i="6"/>
  <c r="N194" i="7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I194" i="19" s="1"/>
  <c r="F194" i="7"/>
  <c r="I194" i="20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G193" i="6"/>
  <c r="J193" i="19" s="1"/>
  <c r="F193" i="6"/>
  <c r="D193" i="6"/>
  <c r="C193" i="6"/>
  <c r="B193" i="6"/>
  <c r="A193" i="6"/>
  <c r="N192" i="6"/>
  <c r="N192" i="7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I192" i="19" s="1"/>
  <c r="F192" i="7"/>
  <c r="I192" i="20" s="1"/>
  <c r="D192" i="6"/>
  <c r="C192" i="6"/>
  <c r="B192" i="6"/>
  <c r="A192" i="6"/>
  <c r="R191" i="6"/>
  <c r="N191" i="6"/>
  <c r="N191" i="7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I191" i="19" s="1"/>
  <c r="F191" i="7"/>
  <c r="I191" i="20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H190" i="6"/>
  <c r="K190" i="19" s="1"/>
  <c r="G190" i="6"/>
  <c r="J190" i="19" s="1"/>
  <c r="F190" i="6"/>
  <c r="D190" i="6"/>
  <c r="C190" i="6"/>
  <c r="B190" i="6"/>
  <c r="A190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D189" i="6"/>
  <c r="C189" i="6"/>
  <c r="B189" i="6"/>
  <c r="A189" i="6"/>
  <c r="N188" i="6"/>
  <c r="N188" i="7" s="1"/>
  <c r="L188" i="6"/>
  <c r="O188" i="19" s="1"/>
  <c r="K188" i="6"/>
  <c r="J188" i="6"/>
  <c r="M188" i="19" s="1"/>
  <c r="I188" i="6"/>
  <c r="L188" i="19" s="1"/>
  <c r="H188" i="6"/>
  <c r="K188" i="19" s="1"/>
  <c r="G188" i="6"/>
  <c r="J188" i="19" s="1"/>
  <c r="F188" i="6"/>
  <c r="D188" i="6"/>
  <c r="C188" i="6"/>
  <c r="B188" i="6"/>
  <c r="A188" i="6"/>
  <c r="R187" i="6"/>
  <c r="N187" i="6"/>
  <c r="N187" i="7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I187" i="19" s="1"/>
  <c r="F187" i="7"/>
  <c r="I187" i="20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I186" i="19" s="1"/>
  <c r="D186" i="6"/>
  <c r="C186" i="6"/>
  <c r="B186" i="6"/>
  <c r="A186" i="6"/>
  <c r="R185" i="6"/>
  <c r="N185" i="6"/>
  <c r="N185" i="7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I185" i="19" s="1"/>
  <c r="F185" i="7"/>
  <c r="I185" i="20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D184" i="6"/>
  <c r="C184" i="6"/>
  <c r="B184" i="6"/>
  <c r="A184" i="6"/>
  <c r="N183" i="6"/>
  <c r="N183" i="7"/>
  <c r="L183" i="6"/>
  <c r="O183" i="19" s="1"/>
  <c r="K183" i="6"/>
  <c r="N183" i="19" s="1"/>
  <c r="J183" i="6"/>
  <c r="M183" i="19" s="1"/>
  <c r="I183" i="6"/>
  <c r="H183" i="6"/>
  <c r="K183" i="19" s="1"/>
  <c r="G183" i="6"/>
  <c r="J183" i="19" s="1"/>
  <c r="F183" i="6"/>
  <c r="I183" i="19" s="1"/>
  <c r="F183" i="7"/>
  <c r="I183" i="20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D182" i="6"/>
  <c r="C182" i="6"/>
  <c r="B182" i="6"/>
  <c r="A182" i="6"/>
  <c r="R181" i="6"/>
  <c r="N181" i="6"/>
  <c r="N181" i="7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I181" i="19" s="1"/>
  <c r="F181" i="7"/>
  <c r="I181" i="20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I180" i="19" s="1"/>
  <c r="D180" i="6"/>
  <c r="C180" i="6"/>
  <c r="B180" i="6"/>
  <c r="A180" i="6"/>
  <c r="N179" i="6"/>
  <c r="N179" i="7"/>
  <c r="L179" i="6"/>
  <c r="O179" i="19" s="1"/>
  <c r="K179" i="6"/>
  <c r="N179" i="19" s="1"/>
  <c r="J179" i="6"/>
  <c r="M179" i="19" s="1"/>
  <c r="I179" i="6"/>
  <c r="H179" i="6"/>
  <c r="K179" i="19" s="1"/>
  <c r="G179" i="6"/>
  <c r="J179" i="19" s="1"/>
  <c r="F179" i="6"/>
  <c r="I179" i="19" s="1"/>
  <c r="F179" i="7"/>
  <c r="I179" i="20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F178" i="6"/>
  <c r="I178" i="19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D177" i="6"/>
  <c r="C177" i="6"/>
  <c r="B177" i="6"/>
  <c r="A177" i="6"/>
  <c r="N176" i="6"/>
  <c r="N176" i="7"/>
  <c r="L176" i="6"/>
  <c r="O176" i="19" s="1"/>
  <c r="K176" i="6"/>
  <c r="N176" i="19" s="1"/>
  <c r="J176" i="6"/>
  <c r="M176" i="19" s="1"/>
  <c r="I176" i="6"/>
  <c r="H176" i="6"/>
  <c r="K176" i="19" s="1"/>
  <c r="G176" i="6"/>
  <c r="J176" i="19" s="1"/>
  <c r="F176" i="6"/>
  <c r="I176" i="19" s="1"/>
  <c r="F176" i="7"/>
  <c r="I176" i="20" s="1"/>
  <c r="D176" i="6"/>
  <c r="C176" i="6"/>
  <c r="B176" i="6"/>
  <c r="A176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F175" i="6"/>
  <c r="D175" i="6"/>
  <c r="C175" i="6"/>
  <c r="B175" i="6"/>
  <c r="A175" i="6"/>
  <c r="N174" i="6"/>
  <c r="N174" i="7"/>
  <c r="L174" i="6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I174" i="19" s="1"/>
  <c r="F174" i="7"/>
  <c r="I174" i="20" s="1"/>
  <c r="D174" i="6"/>
  <c r="C174" i="6"/>
  <c r="B174" i="6"/>
  <c r="A174" i="6"/>
  <c r="R173" i="6"/>
  <c r="N173" i="6"/>
  <c r="N173" i="7"/>
  <c r="L173" i="6"/>
  <c r="O173" i="19" s="1"/>
  <c r="K173" i="6"/>
  <c r="J173" i="6"/>
  <c r="M173" i="19" s="1"/>
  <c r="I173" i="6"/>
  <c r="L173" i="19" s="1"/>
  <c r="H173" i="6"/>
  <c r="K173" i="19" s="1"/>
  <c r="G173" i="6"/>
  <c r="J173" i="19" s="1"/>
  <c r="F173" i="6"/>
  <c r="I173" i="19" s="1"/>
  <c r="F173" i="7"/>
  <c r="I173" i="20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D171" i="6"/>
  <c r="C171" i="6"/>
  <c r="B171" i="6"/>
  <c r="A171" i="6"/>
  <c r="R170" i="6"/>
  <c r="N170" i="6"/>
  <c r="N170" i="7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I170" i="19" s="1"/>
  <c r="F170" i="7"/>
  <c r="I170" i="20" s="1"/>
  <c r="D170" i="6"/>
  <c r="C170" i="6"/>
  <c r="B170" i="6"/>
  <c r="A170" i="6"/>
  <c r="R169" i="6"/>
  <c r="N169" i="6"/>
  <c r="N169" i="7" s="1"/>
  <c r="L169" i="6"/>
  <c r="O169" i="19" s="1"/>
  <c r="K169" i="6"/>
  <c r="J169" i="6"/>
  <c r="M169" i="19" s="1"/>
  <c r="I169" i="6"/>
  <c r="L169" i="19" s="1"/>
  <c r="H169" i="6"/>
  <c r="K169" i="19" s="1"/>
  <c r="G169" i="6"/>
  <c r="J169" i="19" s="1"/>
  <c r="F169" i="6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G168" i="6"/>
  <c r="J168" i="19" s="1"/>
  <c r="F168" i="6"/>
  <c r="I168" i="19" s="1"/>
  <c r="D168" i="6"/>
  <c r="C168" i="6"/>
  <c r="B168" i="6"/>
  <c r="A168" i="6"/>
  <c r="R167" i="6"/>
  <c r="N167" i="6"/>
  <c r="N167" i="7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I167" i="19" s="1"/>
  <c r="F167" i="7"/>
  <c r="I167" i="20" s="1"/>
  <c r="D167" i="6"/>
  <c r="C167" i="6"/>
  <c r="B167" i="6"/>
  <c r="A167" i="6"/>
  <c r="N166" i="6"/>
  <c r="N166" i="7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I166" i="19" s="1"/>
  <c r="F166" i="7"/>
  <c r="I166" i="20" s="1"/>
  <c r="D166" i="6"/>
  <c r="C166" i="6"/>
  <c r="B166" i="6"/>
  <c r="A166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I165" i="19" s="1"/>
  <c r="D165" i="6"/>
  <c r="C165" i="6"/>
  <c r="B165" i="6"/>
  <c r="A165" i="6"/>
  <c r="R164" i="6"/>
  <c r="N164" i="6"/>
  <c r="N164" i="7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I164" i="19" s="1"/>
  <c r="F164" i="7"/>
  <c r="I164" i="20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I163" i="19" s="1"/>
  <c r="D163" i="6"/>
  <c r="C163" i="6"/>
  <c r="B163" i="6"/>
  <c r="A163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D162" i="6"/>
  <c r="C162" i="6"/>
  <c r="B162" i="6"/>
  <c r="A162" i="6"/>
  <c r="R161" i="6"/>
  <c r="N161" i="6"/>
  <c r="N161" i="7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I161" i="19" s="1"/>
  <c r="F161" i="7"/>
  <c r="I161" i="20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I160" i="19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I159" i="19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F158" i="6"/>
  <c r="D158" i="6"/>
  <c r="C158" i="6"/>
  <c r="B158" i="6"/>
  <c r="A158" i="6"/>
  <c r="R157" i="6"/>
  <c r="N157" i="6"/>
  <c r="N157" i="7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I157" i="19" s="1"/>
  <c r="F157" i="7"/>
  <c r="I157" i="20" s="1"/>
  <c r="D157" i="6"/>
  <c r="C157" i="6"/>
  <c r="B157" i="6"/>
  <c r="A157" i="6"/>
  <c r="N156" i="6"/>
  <c r="N156" i="7"/>
  <c r="L156" i="6"/>
  <c r="O156" i="19" s="1"/>
  <c r="K156" i="6"/>
  <c r="J156" i="6"/>
  <c r="M156" i="19" s="1"/>
  <c r="I156" i="6"/>
  <c r="L156" i="19" s="1"/>
  <c r="H156" i="6"/>
  <c r="K156" i="19" s="1"/>
  <c r="G156" i="6"/>
  <c r="J156" i="19" s="1"/>
  <c r="F156" i="6"/>
  <c r="I156" i="19" s="1"/>
  <c r="F156" i="7"/>
  <c r="I156" i="20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D155" i="6"/>
  <c r="C155" i="6"/>
  <c r="B155" i="6"/>
  <c r="A155" i="6"/>
  <c r="R154" i="6"/>
  <c r="N154" i="6"/>
  <c r="N154" i="7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F154" i="6"/>
  <c r="I154" i="19" s="1"/>
  <c r="F154" i="7"/>
  <c r="I154" i="20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D153" i="6"/>
  <c r="C153" i="6"/>
  <c r="B153" i="6"/>
  <c r="A153" i="6"/>
  <c r="N152" i="6"/>
  <c r="N152" i="7" s="1"/>
  <c r="L152" i="6"/>
  <c r="O152" i="19" s="1"/>
  <c r="K152" i="6"/>
  <c r="J152" i="6"/>
  <c r="M152" i="19" s="1"/>
  <c r="I152" i="6"/>
  <c r="L152" i="19" s="1"/>
  <c r="H152" i="6"/>
  <c r="K152" i="19" s="1"/>
  <c r="G152" i="6"/>
  <c r="J152" i="19" s="1"/>
  <c r="F152" i="6"/>
  <c r="D152" i="6"/>
  <c r="C152" i="6"/>
  <c r="B152" i="6"/>
  <c r="A152" i="6"/>
  <c r="R151" i="6"/>
  <c r="N151" i="6"/>
  <c r="N151" i="7"/>
  <c r="L151" i="6"/>
  <c r="O151" i="19" s="1"/>
  <c r="K151" i="6"/>
  <c r="N151" i="19" s="1"/>
  <c r="J151" i="6"/>
  <c r="M151" i="19" s="1"/>
  <c r="I151" i="6"/>
  <c r="H151" i="6"/>
  <c r="K151" i="19" s="1"/>
  <c r="G151" i="6"/>
  <c r="J151" i="19" s="1"/>
  <c r="F151" i="6"/>
  <c r="I151" i="19" s="1"/>
  <c r="F151" i="7"/>
  <c r="I151" i="20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G150" i="6"/>
  <c r="J150" i="19" s="1"/>
  <c r="F150" i="6"/>
  <c r="I150" i="19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D149" i="6"/>
  <c r="C149" i="6"/>
  <c r="B149" i="6"/>
  <c r="A149" i="6"/>
  <c r="R148" i="6"/>
  <c r="N148" i="6"/>
  <c r="N148" i="7" s="1"/>
  <c r="L148" i="6"/>
  <c r="O148" i="19" s="1"/>
  <c r="K148" i="6"/>
  <c r="J148" i="6"/>
  <c r="M148" i="19" s="1"/>
  <c r="I148" i="6"/>
  <c r="L148" i="19" s="1"/>
  <c r="H148" i="6"/>
  <c r="K148" i="19" s="1"/>
  <c r="G148" i="6"/>
  <c r="J148" i="19" s="1"/>
  <c r="F148" i="6"/>
  <c r="I148" i="19" s="1"/>
  <c r="D148" i="6"/>
  <c r="C148" i="6"/>
  <c r="B148" i="6"/>
  <c r="A148" i="6"/>
  <c r="N147" i="6"/>
  <c r="N147" i="7"/>
  <c r="L147" i="6"/>
  <c r="O147" i="19" s="1"/>
  <c r="K147" i="6"/>
  <c r="N147" i="19" s="1"/>
  <c r="J147" i="6"/>
  <c r="M147" i="19" s="1"/>
  <c r="I147" i="6"/>
  <c r="H147" i="6"/>
  <c r="K147" i="19" s="1"/>
  <c r="G147" i="6"/>
  <c r="J147" i="19" s="1"/>
  <c r="F147" i="6"/>
  <c r="I147" i="19" s="1"/>
  <c r="F147" i="7"/>
  <c r="I147" i="20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F146" i="6"/>
  <c r="D146" i="6"/>
  <c r="C146" i="6"/>
  <c r="B146" i="6"/>
  <c r="A146" i="6"/>
  <c r="N145" i="6"/>
  <c r="N145" i="7"/>
  <c r="L145" i="6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I145" i="19" s="1"/>
  <c r="F145" i="7"/>
  <c r="I145" i="20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D143" i="6"/>
  <c r="C143" i="6"/>
  <c r="B143" i="6"/>
  <c r="A143" i="6"/>
  <c r="R142" i="6"/>
  <c r="N142" i="6"/>
  <c r="N142" i="7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I142" i="19" s="1"/>
  <c r="F142" i="7"/>
  <c r="I142" i="20" s="1"/>
  <c r="D142" i="6"/>
  <c r="C142" i="6"/>
  <c r="B142" i="6"/>
  <c r="A142" i="6"/>
  <c r="N141" i="6"/>
  <c r="N141" i="7" s="1"/>
  <c r="L141" i="6"/>
  <c r="O141" i="19" s="1"/>
  <c r="K141" i="6"/>
  <c r="J141" i="6"/>
  <c r="M141" i="19" s="1"/>
  <c r="I141" i="6"/>
  <c r="L141" i="19" s="1"/>
  <c r="H141" i="6"/>
  <c r="K141" i="19" s="1"/>
  <c r="G141" i="6"/>
  <c r="J141" i="19" s="1"/>
  <c r="F141" i="6"/>
  <c r="I141" i="19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I140" i="6"/>
  <c r="L140" i="19" s="1"/>
  <c r="H140" i="6"/>
  <c r="K140" i="19" s="1"/>
  <c r="G140" i="6"/>
  <c r="J140" i="19" s="1"/>
  <c r="F140" i="6"/>
  <c r="I140" i="19" s="1"/>
  <c r="D140" i="6"/>
  <c r="C140" i="6"/>
  <c r="B140" i="6"/>
  <c r="A140" i="6"/>
  <c r="R139" i="6"/>
  <c r="N139" i="6"/>
  <c r="N139" i="7"/>
  <c r="L139" i="6"/>
  <c r="O139" i="19" s="1"/>
  <c r="K139" i="6"/>
  <c r="N139" i="19" s="1"/>
  <c r="J139" i="6"/>
  <c r="M139" i="19" s="1"/>
  <c r="I139" i="6"/>
  <c r="H139" i="6"/>
  <c r="K139" i="19" s="1"/>
  <c r="G139" i="6"/>
  <c r="J139" i="19" s="1"/>
  <c r="F139" i="6"/>
  <c r="I139" i="19" s="1"/>
  <c r="F139" i="7"/>
  <c r="I139" i="20" s="1"/>
  <c r="D139" i="6"/>
  <c r="C139" i="6"/>
  <c r="B139" i="6"/>
  <c r="A139" i="6"/>
  <c r="N138" i="6"/>
  <c r="N138" i="7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F138" i="6"/>
  <c r="I138" i="19" s="1"/>
  <c r="F138" i="7"/>
  <c r="I138" i="20" s="1"/>
  <c r="D138" i="6"/>
  <c r="C138" i="6"/>
  <c r="B138" i="6"/>
  <c r="A138" i="6"/>
  <c r="N137" i="6"/>
  <c r="N137" i="7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I137" i="19" s="1"/>
  <c r="F137" i="7"/>
  <c r="I137" i="20" s="1"/>
  <c r="D137" i="6"/>
  <c r="C137" i="6"/>
  <c r="B137" i="6"/>
  <c r="A137" i="6"/>
  <c r="R136" i="6"/>
  <c r="N136" i="6"/>
  <c r="N136" i="7" s="1"/>
  <c r="L136" i="6"/>
  <c r="O136" i="19" s="1"/>
  <c r="K136" i="6"/>
  <c r="J136" i="6"/>
  <c r="M136" i="19" s="1"/>
  <c r="I136" i="6"/>
  <c r="L136" i="19" s="1"/>
  <c r="H136" i="6"/>
  <c r="K136" i="19" s="1"/>
  <c r="G136" i="6"/>
  <c r="J136" i="19" s="1"/>
  <c r="F136" i="6"/>
  <c r="D136" i="6"/>
  <c r="C136" i="6"/>
  <c r="B136" i="6"/>
  <c r="A136" i="6"/>
  <c r="R135" i="6"/>
  <c r="N135" i="6"/>
  <c r="N135" i="7"/>
  <c r="L135" i="6"/>
  <c r="O135" i="19" s="1"/>
  <c r="K135" i="6"/>
  <c r="N135" i="19" s="1"/>
  <c r="J135" i="6"/>
  <c r="M135" i="19" s="1"/>
  <c r="I135" i="6"/>
  <c r="H135" i="6"/>
  <c r="K135" i="19" s="1"/>
  <c r="G135" i="6"/>
  <c r="J135" i="19" s="1"/>
  <c r="F135" i="6"/>
  <c r="I135" i="19" s="1"/>
  <c r="F135" i="7"/>
  <c r="I135" i="20" s="1"/>
  <c r="D135" i="6"/>
  <c r="C135" i="6"/>
  <c r="B135" i="6"/>
  <c r="A135" i="6"/>
  <c r="N134" i="6"/>
  <c r="N134" i="7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F134" i="6"/>
  <c r="I134" i="19" s="1"/>
  <c r="F134" i="7"/>
  <c r="I134" i="20" s="1"/>
  <c r="D134" i="6"/>
  <c r="C134" i="6"/>
  <c r="B134" i="6"/>
  <c r="A134" i="6"/>
  <c r="N133" i="6"/>
  <c r="N133" i="7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I133" i="19" s="1"/>
  <c r="F133" i="7"/>
  <c r="I133" i="20" s="1"/>
  <c r="D133" i="6"/>
  <c r="C133" i="6"/>
  <c r="B133" i="6"/>
  <c r="A133" i="6"/>
  <c r="R132" i="6"/>
  <c r="N132" i="6"/>
  <c r="N132" i="7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I132" i="19" s="1"/>
  <c r="F132" i="7"/>
  <c r="I132" i="20" s="1"/>
  <c r="D132" i="6"/>
  <c r="C132" i="6"/>
  <c r="B132" i="6"/>
  <c r="A132" i="6"/>
  <c r="R131" i="6"/>
  <c r="N131" i="6"/>
  <c r="N131" i="7"/>
  <c r="L131" i="6"/>
  <c r="O131" i="19" s="1"/>
  <c r="K131" i="6"/>
  <c r="J131" i="6"/>
  <c r="M131" i="19" s="1"/>
  <c r="I131" i="6"/>
  <c r="L131" i="19" s="1"/>
  <c r="H131" i="6"/>
  <c r="K131" i="19" s="1"/>
  <c r="G131" i="6"/>
  <c r="J131" i="19" s="1"/>
  <c r="F131" i="6"/>
  <c r="I131" i="19" s="1"/>
  <c r="F131" i="7"/>
  <c r="I131" i="20" s="1"/>
  <c r="D131" i="6"/>
  <c r="C131" i="6"/>
  <c r="B131" i="6"/>
  <c r="A131" i="6"/>
  <c r="N130" i="6"/>
  <c r="N130" i="7"/>
  <c r="L130" i="6"/>
  <c r="O130" i="19" s="1"/>
  <c r="K130" i="6"/>
  <c r="N130" i="19" s="1"/>
  <c r="J130" i="6"/>
  <c r="M130" i="19" s="1"/>
  <c r="I130" i="6"/>
  <c r="H130" i="6"/>
  <c r="K130" i="19" s="1"/>
  <c r="G130" i="6"/>
  <c r="J130" i="19" s="1"/>
  <c r="F130" i="6"/>
  <c r="I130" i="19" s="1"/>
  <c r="F130" i="7"/>
  <c r="I130" i="20" s="1"/>
  <c r="D130" i="6"/>
  <c r="C130" i="6"/>
  <c r="B130" i="6"/>
  <c r="A130" i="6"/>
  <c r="N129" i="6"/>
  <c r="N129" i="7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F129" i="6"/>
  <c r="I129" i="19" s="1"/>
  <c r="F129" i="7"/>
  <c r="I129" i="20" s="1"/>
  <c r="D129" i="6"/>
  <c r="C129" i="6"/>
  <c r="B129" i="6"/>
  <c r="A129" i="6"/>
  <c r="N128" i="6"/>
  <c r="N128" i="7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I128" i="19" s="1"/>
  <c r="F128" i="7"/>
  <c r="I128" i="20" s="1"/>
  <c r="D128" i="6"/>
  <c r="C128" i="6"/>
  <c r="B128" i="6"/>
  <c r="A128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I127" i="19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G126" i="6"/>
  <c r="J126" i="19" s="1"/>
  <c r="F126" i="6"/>
  <c r="D126" i="6"/>
  <c r="C126" i="6"/>
  <c r="B126" i="6"/>
  <c r="A126" i="6"/>
  <c r="N125" i="6"/>
  <c r="N125" i="7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I125" i="19" s="1"/>
  <c r="F125" i="7"/>
  <c r="I125" i="20" s="1"/>
  <c r="D125" i="6"/>
  <c r="C125" i="6"/>
  <c r="B125" i="6"/>
  <c r="A125" i="6"/>
  <c r="R124" i="6"/>
  <c r="N124" i="6"/>
  <c r="N124" i="7"/>
  <c r="L124" i="6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I124" i="19" s="1"/>
  <c r="F124" i="7"/>
  <c r="I124" i="20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I123" i="6"/>
  <c r="L123" i="19" s="1"/>
  <c r="H123" i="6"/>
  <c r="K123" i="19" s="1"/>
  <c r="G123" i="6"/>
  <c r="J123" i="19" s="1"/>
  <c r="F123" i="6"/>
  <c r="D123" i="6"/>
  <c r="C123" i="6"/>
  <c r="B123" i="6"/>
  <c r="A123" i="6"/>
  <c r="N122" i="6"/>
  <c r="N122" i="7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I122" i="19" s="1"/>
  <c r="F122" i="7"/>
  <c r="I122" i="20" s="1"/>
  <c r="D122" i="6"/>
  <c r="C122" i="6"/>
  <c r="B122" i="6"/>
  <c r="A122" i="6"/>
  <c r="R121" i="6"/>
  <c r="N121" i="6"/>
  <c r="N121" i="7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I121" i="19" s="1"/>
  <c r="F121" i="7"/>
  <c r="I121" i="20" s="1"/>
  <c r="D121" i="6"/>
  <c r="C121" i="6"/>
  <c r="B121" i="6"/>
  <c r="A121" i="6"/>
  <c r="R120" i="6"/>
  <c r="N120" i="6"/>
  <c r="N120" i="7" s="1"/>
  <c r="L120" i="6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D120" i="6"/>
  <c r="C120" i="6"/>
  <c r="B120" i="6"/>
  <c r="A120" i="6"/>
  <c r="N119" i="6"/>
  <c r="N119" i="7"/>
  <c r="L119" i="6"/>
  <c r="O119" i="19" s="1"/>
  <c r="K119" i="6"/>
  <c r="N119" i="19" s="1"/>
  <c r="J119" i="6"/>
  <c r="M119" i="19" s="1"/>
  <c r="I119" i="6"/>
  <c r="H119" i="6"/>
  <c r="K119" i="19" s="1"/>
  <c r="G119" i="6"/>
  <c r="J119" i="19" s="1"/>
  <c r="F119" i="6"/>
  <c r="I119" i="19" s="1"/>
  <c r="F119" i="7"/>
  <c r="I119" i="20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D118" i="6"/>
  <c r="C118" i="6"/>
  <c r="B118" i="6"/>
  <c r="A118" i="6"/>
  <c r="R117" i="6"/>
  <c r="N117" i="6"/>
  <c r="N117" i="7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I117" i="19" s="1"/>
  <c r="F117" i="7"/>
  <c r="I117" i="20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I116" i="19" s="1"/>
  <c r="D116" i="6"/>
  <c r="C116" i="6"/>
  <c r="B116" i="6"/>
  <c r="A116" i="6"/>
  <c r="R115" i="6"/>
  <c r="N115" i="6"/>
  <c r="N115" i="7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I115" i="19" s="1"/>
  <c r="F115" i="7"/>
  <c r="I115" i="20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G114" i="6"/>
  <c r="J114" i="19" s="1"/>
  <c r="F114" i="6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D113" i="6"/>
  <c r="C113" i="6"/>
  <c r="B113" i="6"/>
  <c r="A113" i="6"/>
  <c r="R112" i="6"/>
  <c r="N112" i="6"/>
  <c r="N112" i="7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I112" i="19" s="1"/>
  <c r="F112" i="7"/>
  <c r="I112" i="20" s="1"/>
  <c r="D112" i="6"/>
  <c r="C112" i="6"/>
  <c r="B112" i="6"/>
  <c r="A112" i="6"/>
  <c r="R111" i="6"/>
  <c r="N111" i="6"/>
  <c r="N111" i="7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I111" i="19" s="1"/>
  <c r="F111" i="7"/>
  <c r="I111" i="20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I110" i="6"/>
  <c r="L110" i="19" s="1"/>
  <c r="H110" i="6"/>
  <c r="K110" i="19" s="1"/>
  <c r="G110" i="6"/>
  <c r="J110" i="19" s="1"/>
  <c r="F110" i="6"/>
  <c r="I110" i="19" s="1"/>
  <c r="D110" i="6"/>
  <c r="C110" i="6"/>
  <c r="B110" i="6"/>
  <c r="A110" i="6"/>
  <c r="N109" i="6"/>
  <c r="N109" i="7"/>
  <c r="L109" i="6"/>
  <c r="O109" i="19" s="1"/>
  <c r="K109" i="6"/>
  <c r="N109" i="19" s="1"/>
  <c r="J109" i="6"/>
  <c r="M109" i="19" s="1"/>
  <c r="I109" i="6"/>
  <c r="L109" i="19" s="1"/>
  <c r="H109" i="6"/>
  <c r="G109" i="6"/>
  <c r="J109" i="19" s="1"/>
  <c r="F109" i="6"/>
  <c r="I109" i="19" s="1"/>
  <c r="F109" i="7"/>
  <c r="I109" i="20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D108" i="6"/>
  <c r="C108" i="6"/>
  <c r="B108" i="6"/>
  <c r="A108" i="6"/>
  <c r="R107" i="6"/>
  <c r="N107" i="6"/>
  <c r="N107" i="7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I107" i="19" s="1"/>
  <c r="F107" i="7"/>
  <c r="I107" i="20" s="1"/>
  <c r="D107" i="6"/>
  <c r="C107" i="6"/>
  <c r="B107" i="6"/>
  <c r="A107" i="6"/>
  <c r="N106" i="6"/>
  <c r="N106" i="7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I106" i="19" s="1"/>
  <c r="F106" i="7"/>
  <c r="I106" i="20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G105" i="6"/>
  <c r="J105" i="19" s="1"/>
  <c r="F105" i="6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D104" i="6"/>
  <c r="C104" i="6"/>
  <c r="B104" i="6"/>
  <c r="A104" i="6"/>
  <c r="N103" i="6"/>
  <c r="N103" i="7"/>
  <c r="L103" i="6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I103" i="19" s="1"/>
  <c r="F103" i="7"/>
  <c r="I103" i="20" s="1"/>
  <c r="D103" i="6"/>
  <c r="C103" i="6"/>
  <c r="B103" i="6"/>
  <c r="A103" i="6"/>
  <c r="R102" i="6"/>
  <c r="N102" i="6"/>
  <c r="N102" i="7"/>
  <c r="L102" i="6"/>
  <c r="O102" i="19" s="1"/>
  <c r="K102" i="6"/>
  <c r="J102" i="6"/>
  <c r="M102" i="19" s="1"/>
  <c r="I102" i="6"/>
  <c r="L102" i="19" s="1"/>
  <c r="H102" i="6"/>
  <c r="K102" i="19" s="1"/>
  <c r="G102" i="6"/>
  <c r="J102" i="19" s="1"/>
  <c r="F102" i="6"/>
  <c r="I102" i="19" s="1"/>
  <c r="F102" i="7"/>
  <c r="I102" i="20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I101" i="19" s="1"/>
  <c r="F101" i="7"/>
  <c r="I101" i="20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G100" i="6"/>
  <c r="J100" i="19" s="1"/>
  <c r="F100" i="6"/>
  <c r="I100" i="19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D99" i="6"/>
  <c r="C99" i="6"/>
  <c r="B99" i="6"/>
  <c r="A99" i="6"/>
  <c r="N98" i="6"/>
  <c r="N98" i="7"/>
  <c r="L98" i="6"/>
  <c r="K98" i="6"/>
  <c r="N98" i="19" s="1"/>
  <c r="J98" i="6"/>
  <c r="M98" i="19" s="1"/>
  <c r="I98" i="6"/>
  <c r="L98" i="19" s="1"/>
  <c r="H98" i="6"/>
  <c r="K98" i="19" s="1"/>
  <c r="G98" i="6"/>
  <c r="J98" i="19" s="1"/>
  <c r="F98" i="6"/>
  <c r="I98" i="19" s="1"/>
  <c r="F98" i="7"/>
  <c r="I98" i="20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I97" i="19" s="1"/>
  <c r="D97" i="6"/>
  <c r="C97" i="6"/>
  <c r="B97" i="6"/>
  <c r="A97" i="6"/>
  <c r="R96" i="6"/>
  <c r="N96" i="6"/>
  <c r="N96" i="7"/>
  <c r="L96" i="6"/>
  <c r="O96" i="19" s="1"/>
  <c r="K96" i="6"/>
  <c r="N96" i="19" s="1"/>
  <c r="J96" i="6"/>
  <c r="M96" i="19" s="1"/>
  <c r="I96" i="6"/>
  <c r="H96" i="6"/>
  <c r="K96" i="19" s="1"/>
  <c r="G96" i="6"/>
  <c r="J96" i="19" s="1"/>
  <c r="F96" i="6"/>
  <c r="I96" i="19" s="1"/>
  <c r="F96" i="7"/>
  <c r="I96" i="20" s="1"/>
  <c r="D96" i="6"/>
  <c r="C96" i="6"/>
  <c r="B96" i="6"/>
  <c r="A96" i="6"/>
  <c r="N95" i="6"/>
  <c r="N95" i="7"/>
  <c r="L95" i="6"/>
  <c r="O95" i="19" s="1"/>
  <c r="K95" i="6"/>
  <c r="N95" i="19" s="1"/>
  <c r="J95" i="6"/>
  <c r="M95" i="19" s="1"/>
  <c r="I95" i="6"/>
  <c r="L95" i="19" s="1"/>
  <c r="H95" i="6"/>
  <c r="K95" i="19" s="1"/>
  <c r="G95" i="6"/>
  <c r="F95" i="6"/>
  <c r="I95" i="19" s="1"/>
  <c r="F95" i="7"/>
  <c r="I95" i="20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D94" i="6"/>
  <c r="C94" i="6"/>
  <c r="B94" i="6"/>
  <c r="A94" i="6"/>
  <c r="R93" i="6"/>
  <c r="N93" i="6"/>
  <c r="N93" i="7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I93" i="19" s="1"/>
  <c r="F93" i="7"/>
  <c r="I93" i="20" s="1"/>
  <c r="D93" i="6"/>
  <c r="C93" i="6"/>
  <c r="B93" i="6"/>
  <c r="A93" i="6"/>
  <c r="R92" i="6"/>
  <c r="N92" i="6"/>
  <c r="N92" i="7"/>
  <c r="L92" i="6"/>
  <c r="K92" i="6"/>
  <c r="N92" i="19" s="1"/>
  <c r="J92" i="6"/>
  <c r="M92" i="19" s="1"/>
  <c r="I92" i="6"/>
  <c r="L92" i="19" s="1"/>
  <c r="H92" i="6"/>
  <c r="K92" i="19" s="1"/>
  <c r="G92" i="6"/>
  <c r="J92" i="19" s="1"/>
  <c r="F92" i="6"/>
  <c r="I92" i="19" s="1"/>
  <c r="F92" i="7"/>
  <c r="I92" i="20" s="1"/>
  <c r="D92" i="6"/>
  <c r="C92" i="6"/>
  <c r="B92" i="6"/>
  <c r="A92" i="6"/>
  <c r="N91" i="6"/>
  <c r="N91" i="7" s="1"/>
  <c r="L91" i="6"/>
  <c r="O91" i="19" s="1"/>
  <c r="K91" i="6"/>
  <c r="N91" i="19" s="1"/>
  <c r="J91" i="6"/>
  <c r="I91" i="6"/>
  <c r="L91" i="19" s="1"/>
  <c r="H91" i="6"/>
  <c r="K91" i="19" s="1"/>
  <c r="G91" i="6"/>
  <c r="J91" i="19" s="1"/>
  <c r="F91" i="6"/>
  <c r="I91" i="19" s="1"/>
  <c r="D91" i="6"/>
  <c r="C91" i="6"/>
  <c r="B91" i="6"/>
  <c r="A91" i="6"/>
  <c r="R90" i="6"/>
  <c r="N90" i="6"/>
  <c r="N90" i="7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I90" i="19" s="1"/>
  <c r="F90" i="7"/>
  <c r="I90" i="20" s="1"/>
  <c r="D90" i="6"/>
  <c r="C90" i="6"/>
  <c r="B90" i="6"/>
  <c r="A90" i="6"/>
  <c r="N89" i="6"/>
  <c r="N89" i="7"/>
  <c r="L89" i="6"/>
  <c r="O89" i="19" s="1"/>
  <c r="K89" i="6"/>
  <c r="N89" i="19" s="1"/>
  <c r="J89" i="6"/>
  <c r="M89" i="19" s="1"/>
  <c r="I89" i="6"/>
  <c r="L89" i="19" s="1"/>
  <c r="H89" i="6"/>
  <c r="K89" i="19" s="1"/>
  <c r="G89" i="6"/>
  <c r="F89" i="6"/>
  <c r="I89" i="19" s="1"/>
  <c r="F89" i="7"/>
  <c r="I89" i="20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D88" i="6"/>
  <c r="C88" i="6"/>
  <c r="B88" i="6"/>
  <c r="A88" i="6"/>
  <c r="R87" i="6"/>
  <c r="N87" i="6"/>
  <c r="N87" i="7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I87" i="19" s="1"/>
  <c r="F87" i="7"/>
  <c r="I87" i="20" s="1"/>
  <c r="D87" i="6"/>
  <c r="C87" i="6"/>
  <c r="B87" i="6"/>
  <c r="A87" i="6"/>
  <c r="R86" i="6"/>
  <c r="N86" i="6"/>
  <c r="N86" i="7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I86" i="19" s="1"/>
  <c r="F86" i="7"/>
  <c r="I86" i="20" s="1"/>
  <c r="D86" i="6"/>
  <c r="C86" i="6"/>
  <c r="B86" i="6"/>
  <c r="A86" i="6"/>
  <c r="N85" i="6"/>
  <c r="N85" i="7" s="1"/>
  <c r="L85" i="6"/>
  <c r="O85" i="19" s="1"/>
  <c r="K85" i="6"/>
  <c r="J85" i="6"/>
  <c r="M85" i="19" s="1"/>
  <c r="I85" i="6"/>
  <c r="L85" i="19" s="1"/>
  <c r="H85" i="6"/>
  <c r="K85" i="19" s="1"/>
  <c r="G85" i="6"/>
  <c r="J85" i="19" s="1"/>
  <c r="F85" i="6"/>
  <c r="I85" i="19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I84" i="6"/>
  <c r="L84" i="19" s="1"/>
  <c r="H84" i="6"/>
  <c r="K84" i="19" s="1"/>
  <c r="G84" i="6"/>
  <c r="J84" i="19" s="1"/>
  <c r="F84" i="6"/>
  <c r="I84" i="19" s="1"/>
  <c r="D84" i="6"/>
  <c r="C84" i="6"/>
  <c r="B84" i="6"/>
  <c r="A84" i="6"/>
  <c r="R83" i="6"/>
  <c r="N83" i="6"/>
  <c r="N83" i="7"/>
  <c r="L83" i="6"/>
  <c r="O83" i="19" s="1"/>
  <c r="K83" i="6"/>
  <c r="N83" i="19" s="1"/>
  <c r="J83" i="6"/>
  <c r="M83" i="19" s="1"/>
  <c r="I83" i="6"/>
  <c r="H83" i="6"/>
  <c r="K83" i="19" s="1"/>
  <c r="G83" i="6"/>
  <c r="J83" i="19" s="1"/>
  <c r="F83" i="6"/>
  <c r="I83" i="19" s="1"/>
  <c r="F83" i="7"/>
  <c r="I83" i="20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G82" i="6"/>
  <c r="J82" i="19" s="1"/>
  <c r="F82" i="6"/>
  <c r="I82" i="19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D81" i="6"/>
  <c r="C81" i="6"/>
  <c r="B81" i="6"/>
  <c r="A81" i="6"/>
  <c r="R80" i="6"/>
  <c r="N80" i="6"/>
  <c r="N80" i="7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I80" i="19" s="1"/>
  <c r="F80" i="7"/>
  <c r="I80" i="20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I79" i="19" s="1"/>
  <c r="D79" i="6"/>
  <c r="C79" i="6"/>
  <c r="B79" i="6"/>
  <c r="A79" i="6"/>
  <c r="N78" i="6"/>
  <c r="N78" i="7"/>
  <c r="L78" i="6"/>
  <c r="O78" i="19" s="1"/>
  <c r="K78" i="6"/>
  <c r="N78" i="19" s="1"/>
  <c r="J78" i="6"/>
  <c r="M78" i="19" s="1"/>
  <c r="I78" i="6"/>
  <c r="H78" i="6"/>
  <c r="K78" i="19" s="1"/>
  <c r="G78" i="6"/>
  <c r="J78" i="19" s="1"/>
  <c r="F78" i="6"/>
  <c r="I78" i="19" s="1"/>
  <c r="F78" i="7"/>
  <c r="I78" i="20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G77" i="6"/>
  <c r="J77" i="19" s="1"/>
  <c r="F77" i="6"/>
  <c r="I77" i="19" s="1"/>
  <c r="D77" i="6"/>
  <c r="C77" i="6"/>
  <c r="B77" i="6"/>
  <c r="A77" i="6"/>
  <c r="R76" i="6"/>
  <c r="N76" i="6"/>
  <c r="N76" i="7"/>
  <c r="L76" i="6"/>
  <c r="O76" i="19" s="1"/>
  <c r="K76" i="6"/>
  <c r="N76" i="19" s="1"/>
  <c r="J76" i="6"/>
  <c r="M76" i="19" s="1"/>
  <c r="I76" i="6"/>
  <c r="L76" i="19" s="1"/>
  <c r="H76" i="6"/>
  <c r="K76" i="19" s="1"/>
  <c r="G76" i="6"/>
  <c r="F76" i="6"/>
  <c r="I76" i="19" s="1"/>
  <c r="F76" i="7"/>
  <c r="I76" i="20" s="1"/>
  <c r="D76" i="6"/>
  <c r="C76" i="6"/>
  <c r="B76" i="6"/>
  <c r="A76" i="6"/>
  <c r="N75" i="6"/>
  <c r="N75" i="7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I75" i="19" s="1"/>
  <c r="F75" i="7"/>
  <c r="I75" i="20" s="1"/>
  <c r="D75" i="6"/>
  <c r="C75" i="6"/>
  <c r="B75" i="6"/>
  <c r="A75" i="6"/>
  <c r="R74" i="6"/>
  <c r="N74" i="6"/>
  <c r="N74" i="7"/>
  <c r="L74" i="6"/>
  <c r="K74" i="6"/>
  <c r="N74" i="19" s="1"/>
  <c r="J74" i="6"/>
  <c r="M74" i="19" s="1"/>
  <c r="I74" i="6"/>
  <c r="L74" i="19" s="1"/>
  <c r="H74" i="6"/>
  <c r="K74" i="19" s="1"/>
  <c r="G74" i="6"/>
  <c r="J74" i="19" s="1"/>
  <c r="F74" i="6"/>
  <c r="I74" i="19" s="1"/>
  <c r="F74" i="7"/>
  <c r="I74" i="20" s="1"/>
  <c r="D74" i="6"/>
  <c r="C74" i="6"/>
  <c r="B74" i="6"/>
  <c r="A74" i="6"/>
  <c r="N73" i="6"/>
  <c r="N73" i="7" s="1"/>
  <c r="L73" i="6"/>
  <c r="O73" i="19" s="1"/>
  <c r="K73" i="6"/>
  <c r="N73" i="19" s="1"/>
  <c r="J73" i="6"/>
  <c r="I73" i="6"/>
  <c r="L73" i="19" s="1"/>
  <c r="H73" i="6"/>
  <c r="K73" i="19" s="1"/>
  <c r="G73" i="6"/>
  <c r="J73" i="19" s="1"/>
  <c r="F73" i="6"/>
  <c r="I73" i="19" s="1"/>
  <c r="D73" i="6"/>
  <c r="C73" i="6"/>
  <c r="B73" i="6"/>
  <c r="A73" i="6"/>
  <c r="R72" i="6"/>
  <c r="N72" i="6"/>
  <c r="N72" i="7"/>
  <c r="L72" i="6"/>
  <c r="O72" i="19" s="1"/>
  <c r="K72" i="6"/>
  <c r="N72" i="19" s="1"/>
  <c r="J72" i="6"/>
  <c r="M72" i="19" s="1"/>
  <c r="I72" i="6"/>
  <c r="H72" i="6"/>
  <c r="K72" i="19" s="1"/>
  <c r="G72" i="6"/>
  <c r="J72" i="19" s="1"/>
  <c r="F72" i="6"/>
  <c r="I72" i="19" s="1"/>
  <c r="F72" i="7"/>
  <c r="I72" i="20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G71" i="6"/>
  <c r="J71" i="19" s="1"/>
  <c r="F71" i="6"/>
  <c r="I71" i="19" s="1"/>
  <c r="D71" i="6"/>
  <c r="C71" i="6"/>
  <c r="B71" i="6"/>
  <c r="A71" i="6"/>
  <c r="R70" i="6"/>
  <c r="N70" i="6"/>
  <c r="N70" i="7"/>
  <c r="L70" i="6"/>
  <c r="O70" i="19" s="1"/>
  <c r="K70" i="6"/>
  <c r="N70" i="19" s="1"/>
  <c r="J70" i="6"/>
  <c r="M70" i="19" s="1"/>
  <c r="I70" i="6"/>
  <c r="L70" i="19" s="1"/>
  <c r="H70" i="6"/>
  <c r="K70" i="19" s="1"/>
  <c r="G70" i="6"/>
  <c r="F70" i="6"/>
  <c r="I70" i="19" s="1"/>
  <c r="F70" i="7"/>
  <c r="I70" i="20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D69" i="6"/>
  <c r="C69" i="6"/>
  <c r="B69" i="6"/>
  <c r="A69" i="6"/>
  <c r="R68" i="6"/>
  <c r="N68" i="6"/>
  <c r="N68" i="7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I68" i="19" s="1"/>
  <c r="F68" i="7"/>
  <c r="I68" i="20" s="1"/>
  <c r="D68" i="6"/>
  <c r="C68" i="6"/>
  <c r="B68" i="6"/>
  <c r="A68" i="6"/>
  <c r="N67" i="6"/>
  <c r="N67" i="7" s="1"/>
  <c r="L67" i="6"/>
  <c r="O67" i="19" s="1"/>
  <c r="K67" i="6"/>
  <c r="J67" i="6"/>
  <c r="M67" i="19" s="1"/>
  <c r="I67" i="6"/>
  <c r="L67" i="19" s="1"/>
  <c r="H67" i="6"/>
  <c r="K67" i="19" s="1"/>
  <c r="G67" i="6"/>
  <c r="J67" i="19" s="1"/>
  <c r="F67" i="6"/>
  <c r="I67" i="19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I66" i="6"/>
  <c r="L66" i="19" s="1"/>
  <c r="H66" i="6"/>
  <c r="K66" i="19" s="1"/>
  <c r="G66" i="6"/>
  <c r="J66" i="19" s="1"/>
  <c r="F66" i="6"/>
  <c r="I66" i="19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G65" i="6"/>
  <c r="J65" i="19" s="1"/>
  <c r="F65" i="6"/>
  <c r="I65" i="19" s="1"/>
  <c r="D65" i="6"/>
  <c r="C65" i="6"/>
  <c r="B65" i="6"/>
  <c r="A65" i="6"/>
  <c r="R64" i="6"/>
  <c r="N64" i="6"/>
  <c r="N64" i="7"/>
  <c r="L64" i="6"/>
  <c r="O64" i="19" s="1"/>
  <c r="K64" i="6"/>
  <c r="N64" i="19" s="1"/>
  <c r="J64" i="6"/>
  <c r="M64" i="19" s="1"/>
  <c r="I64" i="6"/>
  <c r="L64" i="19" s="1"/>
  <c r="H64" i="6"/>
  <c r="K64" i="19" s="1"/>
  <c r="G64" i="6"/>
  <c r="F64" i="6"/>
  <c r="I64" i="19" s="1"/>
  <c r="F64" i="7"/>
  <c r="I64" i="20" s="1"/>
  <c r="D64" i="6"/>
  <c r="C64" i="6"/>
  <c r="B64" i="6"/>
  <c r="A64" i="6"/>
  <c r="N63" i="6"/>
  <c r="N63" i="7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I63" i="19" s="1"/>
  <c r="F63" i="7"/>
  <c r="I63" i="20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I62" i="19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I61" i="6"/>
  <c r="L61" i="19" s="1"/>
  <c r="H61" i="6"/>
  <c r="K61" i="19" s="1"/>
  <c r="G61" i="6"/>
  <c r="J61" i="19" s="1"/>
  <c r="F61" i="6"/>
  <c r="I61" i="19" s="1"/>
  <c r="D61" i="6"/>
  <c r="C61" i="6"/>
  <c r="B61" i="6"/>
  <c r="A61" i="6"/>
  <c r="R60" i="6"/>
  <c r="N60" i="6"/>
  <c r="N60" i="7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I60" i="19" s="1"/>
  <c r="F60" i="7"/>
  <c r="I60" i="20" s="1"/>
  <c r="D60" i="6"/>
  <c r="C60" i="6"/>
  <c r="B60" i="6"/>
  <c r="A60" i="6"/>
  <c r="N59" i="6"/>
  <c r="N59" i="7"/>
  <c r="L59" i="6"/>
  <c r="O59" i="19" s="1"/>
  <c r="K59" i="6"/>
  <c r="N59" i="19" s="1"/>
  <c r="J59" i="6"/>
  <c r="M59" i="19" s="1"/>
  <c r="I59" i="6"/>
  <c r="L59" i="19" s="1"/>
  <c r="H59" i="6"/>
  <c r="K59" i="19" s="1"/>
  <c r="G59" i="6"/>
  <c r="F59" i="6"/>
  <c r="I59" i="19" s="1"/>
  <c r="F59" i="7"/>
  <c r="I59" i="20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D58" i="6"/>
  <c r="C58" i="6"/>
  <c r="B58" i="6"/>
  <c r="A58" i="6"/>
  <c r="N57" i="6"/>
  <c r="N57" i="7"/>
  <c r="L57" i="6"/>
  <c r="K57" i="6"/>
  <c r="N57" i="19" s="1"/>
  <c r="J57" i="6"/>
  <c r="M57" i="19" s="1"/>
  <c r="I57" i="6"/>
  <c r="L57" i="19" s="1"/>
  <c r="H57" i="6"/>
  <c r="K57" i="19" s="1"/>
  <c r="G57" i="6"/>
  <c r="J57" i="19" s="1"/>
  <c r="F57" i="6"/>
  <c r="I57" i="19" s="1"/>
  <c r="F57" i="7"/>
  <c r="I57" i="20" s="1"/>
  <c r="D57" i="6"/>
  <c r="C57" i="6"/>
  <c r="B57" i="6"/>
  <c r="A57" i="6"/>
  <c r="R56" i="6"/>
  <c r="N56" i="6"/>
  <c r="N56" i="7" s="1"/>
  <c r="L56" i="6"/>
  <c r="O56" i="19" s="1"/>
  <c r="K56" i="6"/>
  <c r="J56" i="6"/>
  <c r="M56" i="19" s="1"/>
  <c r="I56" i="6"/>
  <c r="L56" i="19" s="1"/>
  <c r="H56" i="6"/>
  <c r="K56" i="19" s="1"/>
  <c r="G56" i="6"/>
  <c r="J56" i="19" s="1"/>
  <c r="F56" i="6"/>
  <c r="I56" i="19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I55" i="6"/>
  <c r="L55" i="19" s="1"/>
  <c r="H55" i="6"/>
  <c r="K55" i="19" s="1"/>
  <c r="G55" i="6"/>
  <c r="J55" i="19" s="1"/>
  <c r="F55" i="6"/>
  <c r="I55" i="19" s="1"/>
  <c r="D55" i="6"/>
  <c r="C55" i="6"/>
  <c r="B55" i="6"/>
  <c r="A55" i="6"/>
  <c r="R54" i="6"/>
  <c r="N54" i="6"/>
  <c r="N54" i="7"/>
  <c r="L54" i="6"/>
  <c r="O54" i="19" s="1"/>
  <c r="K54" i="6"/>
  <c r="N54" i="19" s="1"/>
  <c r="J54" i="6"/>
  <c r="M54" i="19" s="1"/>
  <c r="I54" i="6"/>
  <c r="H54" i="6"/>
  <c r="K54" i="19" s="1"/>
  <c r="G54" i="6"/>
  <c r="J54" i="19" s="1"/>
  <c r="F54" i="6"/>
  <c r="I54" i="19" s="1"/>
  <c r="F54" i="7"/>
  <c r="I54" i="20" s="1"/>
  <c r="D54" i="6"/>
  <c r="C54" i="6"/>
  <c r="B54" i="6"/>
  <c r="A54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I53" i="19" s="1"/>
  <c r="D53" i="6"/>
  <c r="C53" i="6"/>
  <c r="B53" i="6"/>
  <c r="A53" i="6"/>
  <c r="R52" i="6"/>
  <c r="N52" i="6"/>
  <c r="N52" i="7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I52" i="19" s="1"/>
  <c r="F52" i="7"/>
  <c r="I52" i="20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D51" i="6"/>
  <c r="C51" i="6"/>
  <c r="B51" i="6"/>
  <c r="A51" i="6"/>
  <c r="R50" i="6"/>
  <c r="N50" i="6"/>
  <c r="N50" i="7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I50" i="19" s="1"/>
  <c r="F50" i="7"/>
  <c r="I50" i="20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I49" i="19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I48" i="6"/>
  <c r="L48" i="19" s="1"/>
  <c r="H48" i="6"/>
  <c r="K48" i="19" s="1"/>
  <c r="G48" i="6"/>
  <c r="J48" i="19" s="1"/>
  <c r="F48" i="6"/>
  <c r="I48" i="19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G47" i="6"/>
  <c r="J47" i="19" s="1"/>
  <c r="F47" i="6"/>
  <c r="I47" i="19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D46" i="6"/>
  <c r="C46" i="6"/>
  <c r="B46" i="6"/>
  <c r="A46" i="6"/>
  <c r="R45" i="6"/>
  <c r="N45" i="6"/>
  <c r="N45" i="7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I45" i="19" s="1"/>
  <c r="F45" i="7"/>
  <c r="I45" i="20" s="1"/>
  <c r="D45" i="6"/>
  <c r="C45" i="6"/>
  <c r="B45" i="6"/>
  <c r="A45" i="6"/>
  <c r="R44" i="6"/>
  <c r="N44" i="6"/>
  <c r="N44" i="7"/>
  <c r="L44" i="6"/>
  <c r="K44" i="6"/>
  <c r="N44" i="19" s="1"/>
  <c r="J44" i="6"/>
  <c r="M44" i="19" s="1"/>
  <c r="I44" i="6"/>
  <c r="L44" i="19" s="1"/>
  <c r="H44" i="6"/>
  <c r="K44" i="19" s="1"/>
  <c r="G44" i="6"/>
  <c r="J44" i="19" s="1"/>
  <c r="F44" i="6"/>
  <c r="I44" i="19" s="1"/>
  <c r="F44" i="7"/>
  <c r="I44" i="20" s="1"/>
  <c r="D44" i="6"/>
  <c r="C44" i="6"/>
  <c r="B44" i="6"/>
  <c r="A44" i="6"/>
  <c r="N43" i="6"/>
  <c r="N43" i="7" s="1"/>
  <c r="L43" i="6"/>
  <c r="O43" i="19" s="1"/>
  <c r="K43" i="6"/>
  <c r="N43" i="19" s="1"/>
  <c r="J43" i="6"/>
  <c r="I43" i="6"/>
  <c r="L43" i="19" s="1"/>
  <c r="H43" i="6"/>
  <c r="K43" i="19" s="1"/>
  <c r="G43" i="6"/>
  <c r="J43" i="19" s="1"/>
  <c r="F43" i="6"/>
  <c r="I43" i="19" s="1"/>
  <c r="D43" i="6"/>
  <c r="C43" i="6"/>
  <c r="B43" i="6"/>
  <c r="A43" i="6"/>
  <c r="N42" i="6"/>
  <c r="N42" i="7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I42" i="19" s="1"/>
  <c r="F42" i="7"/>
  <c r="I42" i="20" s="1"/>
  <c r="D42" i="6"/>
  <c r="C42" i="6"/>
  <c r="B42" i="6"/>
  <c r="A42" i="6"/>
  <c r="N41" i="6"/>
  <c r="N41" i="7"/>
  <c r="L41" i="6"/>
  <c r="O41" i="19" s="1"/>
  <c r="K41" i="6"/>
  <c r="N41" i="19" s="1"/>
  <c r="J41" i="6"/>
  <c r="M41" i="19" s="1"/>
  <c r="I41" i="6"/>
  <c r="L41" i="19" s="1"/>
  <c r="H41" i="6"/>
  <c r="K41" i="19" s="1"/>
  <c r="G41" i="6"/>
  <c r="F41" i="6"/>
  <c r="I41" i="19" s="1"/>
  <c r="F41" i="7"/>
  <c r="I41" i="20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D40" i="6"/>
  <c r="C40" i="6"/>
  <c r="B40" i="6"/>
  <c r="A40" i="6"/>
  <c r="R39" i="6"/>
  <c r="N39" i="6"/>
  <c r="N39" i="7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I39" i="19" s="1"/>
  <c r="F39" i="7"/>
  <c r="I39" i="20" s="1"/>
  <c r="D39" i="6"/>
  <c r="C39" i="6"/>
  <c r="B39" i="6"/>
  <c r="A39" i="6"/>
  <c r="R38" i="6"/>
  <c r="N38" i="6"/>
  <c r="N38" i="7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I38" i="19" s="1"/>
  <c r="F38" i="7"/>
  <c r="I38" i="20" s="1"/>
  <c r="D38" i="6"/>
  <c r="C38" i="6"/>
  <c r="B38" i="6"/>
  <c r="A38" i="6"/>
  <c r="R37" i="6"/>
  <c r="N37" i="6"/>
  <c r="N37" i="7" s="1"/>
  <c r="L37" i="6"/>
  <c r="O37" i="19" s="1"/>
  <c r="K37" i="6"/>
  <c r="J37" i="6"/>
  <c r="M37" i="19" s="1"/>
  <c r="I37" i="6"/>
  <c r="L37" i="19" s="1"/>
  <c r="H37" i="6"/>
  <c r="K37" i="19" s="1"/>
  <c r="G37" i="6"/>
  <c r="J37" i="19" s="1"/>
  <c r="F37" i="6"/>
  <c r="I37" i="19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I36" i="6"/>
  <c r="L36" i="19" s="1"/>
  <c r="H36" i="6"/>
  <c r="K36" i="19" s="1"/>
  <c r="G36" i="6"/>
  <c r="J36" i="19" s="1"/>
  <c r="F36" i="6"/>
  <c r="I36" i="19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G35" i="6"/>
  <c r="J35" i="19" s="1"/>
  <c r="F35" i="6"/>
  <c r="I35" i="19" s="1"/>
  <c r="D35" i="6"/>
  <c r="C35" i="6"/>
  <c r="B35" i="6"/>
  <c r="A35" i="6"/>
  <c r="R34" i="6"/>
  <c r="N34" i="6"/>
  <c r="N34" i="7"/>
  <c r="L34" i="6"/>
  <c r="O34" i="19" s="1"/>
  <c r="K34" i="6"/>
  <c r="N34" i="19" s="1"/>
  <c r="J34" i="6"/>
  <c r="M34" i="19" s="1"/>
  <c r="I34" i="6"/>
  <c r="L34" i="19" s="1"/>
  <c r="H34" i="6"/>
  <c r="K34" i="19" s="1"/>
  <c r="G34" i="6"/>
  <c r="F34" i="6"/>
  <c r="I34" i="19" s="1"/>
  <c r="F34" i="7"/>
  <c r="I34" i="20" s="1"/>
  <c r="D34" i="6"/>
  <c r="C34" i="6"/>
  <c r="B34" i="6"/>
  <c r="A34" i="6"/>
  <c r="N33" i="6"/>
  <c r="N33" i="7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I33" i="19" s="1"/>
  <c r="F33" i="7"/>
  <c r="I33" i="20" s="1"/>
  <c r="D33" i="6"/>
  <c r="C33" i="6"/>
  <c r="B33" i="6"/>
  <c r="A33" i="6"/>
  <c r="R32" i="6"/>
  <c r="N32" i="6"/>
  <c r="N32" i="7"/>
  <c r="L32" i="6"/>
  <c r="K32" i="6"/>
  <c r="N32" i="19" s="1"/>
  <c r="J32" i="6"/>
  <c r="M32" i="19" s="1"/>
  <c r="I32" i="6"/>
  <c r="L32" i="19" s="1"/>
  <c r="H32" i="6"/>
  <c r="K32" i="19" s="1"/>
  <c r="G32" i="6"/>
  <c r="J32" i="19" s="1"/>
  <c r="F32" i="6"/>
  <c r="I32" i="19" s="1"/>
  <c r="F32" i="7"/>
  <c r="I32" i="20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I31" i="19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G30" i="6"/>
  <c r="J30" i="19" s="1"/>
  <c r="F30" i="6"/>
  <c r="I30" i="19" s="1"/>
  <c r="D30" i="6"/>
  <c r="C30" i="6"/>
  <c r="B30" i="6"/>
  <c r="A30" i="6"/>
  <c r="R29" i="6"/>
  <c r="N29" i="6"/>
  <c r="N29" i="7"/>
  <c r="L29" i="6"/>
  <c r="O29" i="19" s="1"/>
  <c r="K29" i="6"/>
  <c r="N29" i="19" s="1"/>
  <c r="J29" i="6"/>
  <c r="M29" i="19" s="1"/>
  <c r="I29" i="6"/>
  <c r="L29" i="19" s="1"/>
  <c r="H29" i="6"/>
  <c r="K29" i="19" s="1"/>
  <c r="G29" i="6"/>
  <c r="F29" i="6"/>
  <c r="I29" i="19" s="1"/>
  <c r="F29" i="7"/>
  <c r="I29" i="20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D28" i="6"/>
  <c r="C28" i="6"/>
  <c r="B28" i="6"/>
  <c r="A28" i="6"/>
  <c r="N27" i="6"/>
  <c r="N27" i="7"/>
  <c r="L27" i="6"/>
  <c r="K27" i="6"/>
  <c r="N27" i="19" s="1"/>
  <c r="J27" i="6"/>
  <c r="M27" i="19" s="1"/>
  <c r="I27" i="6"/>
  <c r="L27" i="19" s="1"/>
  <c r="H27" i="6"/>
  <c r="K27" i="19" s="1"/>
  <c r="G27" i="6"/>
  <c r="J27" i="19" s="1"/>
  <c r="F27" i="6"/>
  <c r="I27" i="19" s="1"/>
  <c r="F27" i="7"/>
  <c r="I27" i="20" s="1"/>
  <c r="D27" i="6"/>
  <c r="C27" i="6"/>
  <c r="B27" i="6"/>
  <c r="A27" i="6"/>
  <c r="R26" i="6"/>
  <c r="N26" i="6"/>
  <c r="N26" i="7" s="1"/>
  <c r="L26" i="6"/>
  <c r="O26" i="19" s="1"/>
  <c r="K26" i="6"/>
  <c r="J26" i="6"/>
  <c r="M26" i="19" s="1"/>
  <c r="I26" i="6"/>
  <c r="L26" i="19" s="1"/>
  <c r="H26" i="6"/>
  <c r="K26" i="19" s="1"/>
  <c r="G26" i="6"/>
  <c r="J26" i="19" s="1"/>
  <c r="F26" i="6"/>
  <c r="I26" i="19" s="1"/>
  <c r="D26" i="6"/>
  <c r="C26" i="6"/>
  <c r="B26" i="6"/>
  <c r="A26" i="6"/>
  <c r="N25" i="6"/>
  <c r="N25" i="7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I25" i="19" s="1"/>
  <c r="F25" i="7"/>
  <c r="I25" i="20" s="1"/>
  <c r="D25" i="6"/>
  <c r="C25" i="6"/>
  <c r="B25" i="6"/>
  <c r="A25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G24" i="6"/>
  <c r="J24" i="19" s="1"/>
  <c r="F24" i="6"/>
  <c r="I24" i="19" s="1"/>
  <c r="D24" i="6"/>
  <c r="C24" i="6"/>
  <c r="B24" i="6"/>
  <c r="A24" i="6"/>
  <c r="R23" i="6"/>
  <c r="N23" i="6"/>
  <c r="N23" i="7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I23" i="19" s="1"/>
  <c r="F23" i="7"/>
  <c r="I23" i="20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D22" i="6"/>
  <c r="C22" i="6"/>
  <c r="B22" i="6"/>
  <c r="A22" i="6"/>
  <c r="R21" i="6"/>
  <c r="N21" i="6"/>
  <c r="N21" i="7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I21" i="19" s="1"/>
  <c r="F21" i="7"/>
  <c r="I21" i="20" s="1"/>
  <c r="D21" i="6"/>
  <c r="C21" i="6"/>
  <c r="B21" i="6"/>
  <c r="A21" i="6"/>
  <c r="R20" i="6"/>
  <c r="N20" i="6"/>
  <c r="N20" i="7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I20" i="19" s="1"/>
  <c r="F20" i="7"/>
  <c r="I20" i="20" s="1"/>
  <c r="D20" i="6"/>
  <c r="C20" i="6"/>
  <c r="B20" i="6"/>
  <c r="A20" i="6"/>
  <c r="N19" i="6"/>
  <c r="N19" i="7" s="1"/>
  <c r="L19" i="6"/>
  <c r="O19" i="19" s="1"/>
  <c r="K19" i="6"/>
  <c r="N19" i="19" s="1"/>
  <c r="J19" i="6"/>
  <c r="I19" i="6"/>
  <c r="L19" i="19" s="1"/>
  <c r="H19" i="6"/>
  <c r="K19" i="19" s="1"/>
  <c r="G19" i="6"/>
  <c r="J19" i="19" s="1"/>
  <c r="F19" i="6"/>
  <c r="I19" i="19" s="1"/>
  <c r="D19" i="6"/>
  <c r="C19" i="6"/>
  <c r="B19" i="6"/>
  <c r="A19" i="6"/>
  <c r="R18" i="6"/>
  <c r="N18" i="6"/>
  <c r="N18" i="7"/>
  <c r="L18" i="6"/>
  <c r="O18" i="19" s="1"/>
  <c r="K18" i="6"/>
  <c r="N18" i="19" s="1"/>
  <c r="J18" i="6"/>
  <c r="M18" i="19" s="1"/>
  <c r="I18" i="6"/>
  <c r="H18" i="6"/>
  <c r="K18" i="19" s="1"/>
  <c r="G18" i="6"/>
  <c r="J18" i="19" s="1"/>
  <c r="F18" i="6"/>
  <c r="I18" i="19" s="1"/>
  <c r="F18" i="7"/>
  <c r="I18" i="20" s="1"/>
  <c r="D18" i="6"/>
  <c r="C18" i="6"/>
  <c r="B18" i="6"/>
  <c r="A18" i="6"/>
  <c r="N17" i="6"/>
  <c r="N17" i="7"/>
  <c r="L17" i="6"/>
  <c r="O17" i="19" s="1"/>
  <c r="K17" i="6"/>
  <c r="N17" i="19" s="1"/>
  <c r="J17" i="6"/>
  <c r="M17" i="19" s="1"/>
  <c r="I17" i="6"/>
  <c r="L17" i="19" s="1"/>
  <c r="H17" i="6"/>
  <c r="K17" i="19" s="1"/>
  <c r="G17" i="6"/>
  <c r="F17" i="6"/>
  <c r="I17" i="19" s="1"/>
  <c r="F17" i="7"/>
  <c r="I17" i="20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D16" i="6"/>
  <c r="C16" i="6"/>
  <c r="B16" i="6"/>
  <c r="A16" i="6"/>
  <c r="N15" i="6"/>
  <c r="N15" i="7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I15" i="19" s="1"/>
  <c r="F15" i="7"/>
  <c r="I15" i="20" s="1"/>
  <c r="D15" i="6"/>
  <c r="C15" i="6"/>
  <c r="B15" i="6"/>
  <c r="A15" i="6"/>
  <c r="N14" i="6"/>
  <c r="N14" i="7" s="1"/>
  <c r="L14" i="6"/>
  <c r="O14" i="19" s="1"/>
  <c r="K14" i="6"/>
  <c r="N14" i="19" s="1"/>
  <c r="J14" i="6"/>
  <c r="I14" i="6"/>
  <c r="L14" i="19" s="1"/>
  <c r="H14" i="6"/>
  <c r="K14" i="19" s="1"/>
  <c r="G14" i="6"/>
  <c r="J14" i="19" s="1"/>
  <c r="F14" i="6"/>
  <c r="I14" i="19" s="1"/>
  <c r="D14" i="6"/>
  <c r="C14" i="6"/>
  <c r="B14" i="6"/>
  <c r="A14" i="6"/>
  <c r="R13" i="6"/>
  <c r="N13" i="6"/>
  <c r="N13" i="7"/>
  <c r="L13" i="6"/>
  <c r="O13" i="19" s="1"/>
  <c r="K13" i="6"/>
  <c r="N13" i="19" s="1"/>
  <c r="J13" i="6"/>
  <c r="M13" i="19" s="1"/>
  <c r="I13" i="6"/>
  <c r="H13" i="6"/>
  <c r="K13" i="19" s="1"/>
  <c r="G13" i="6"/>
  <c r="J13" i="19" s="1"/>
  <c r="F13" i="6"/>
  <c r="I13" i="19" s="1"/>
  <c r="F13" i="7"/>
  <c r="I13" i="20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I12" i="19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D11" i="6"/>
  <c r="C11" i="6"/>
  <c r="B11" i="6"/>
  <c r="A11" i="6"/>
  <c r="N10" i="6"/>
  <c r="N10" i="7"/>
  <c r="L10" i="6"/>
  <c r="K10" i="6"/>
  <c r="N10" i="19" s="1"/>
  <c r="J10" i="6"/>
  <c r="M10" i="19" s="1"/>
  <c r="I10" i="6"/>
  <c r="L10" i="19" s="1"/>
  <c r="H10" i="6"/>
  <c r="K10" i="19" s="1"/>
  <c r="G10" i="6"/>
  <c r="J10" i="19" s="1"/>
  <c r="F10" i="6"/>
  <c r="I10" i="19" s="1"/>
  <c r="F10" i="7"/>
  <c r="I10" i="20" s="1"/>
  <c r="D10" i="6"/>
  <c r="C10" i="6"/>
  <c r="B10" i="6"/>
  <c r="A10" i="6"/>
  <c r="N9" i="6"/>
  <c r="N9" i="7" s="1"/>
  <c r="L9" i="6"/>
  <c r="O9" i="19" s="1"/>
  <c r="K9" i="6"/>
  <c r="N9" i="19" s="1"/>
  <c r="J9" i="6"/>
  <c r="I9" i="6"/>
  <c r="L9" i="19" s="1"/>
  <c r="H9" i="6"/>
  <c r="K9" i="19" s="1"/>
  <c r="G9" i="6"/>
  <c r="J9" i="19" s="1"/>
  <c r="F9" i="6"/>
  <c r="I9" i="19" s="1"/>
  <c r="D9" i="6"/>
  <c r="C9" i="6"/>
  <c r="B9" i="6"/>
  <c r="A9" i="6"/>
  <c r="R8" i="6"/>
  <c r="N8" i="6"/>
  <c r="N8" i="7"/>
  <c r="L8" i="6"/>
  <c r="O8" i="19" s="1"/>
  <c r="K8" i="6"/>
  <c r="N8" i="19" s="1"/>
  <c r="J8" i="6"/>
  <c r="M8" i="19" s="1"/>
  <c r="I8" i="6"/>
  <c r="H8" i="6"/>
  <c r="K8" i="19" s="1"/>
  <c r="G8" i="6"/>
  <c r="J8" i="19" s="1"/>
  <c r="F8" i="6"/>
  <c r="I8" i="19" s="1"/>
  <c r="F8" i="7"/>
  <c r="I8" i="20" s="1"/>
  <c r="D8" i="6"/>
  <c r="C8" i="6"/>
  <c r="B8" i="6"/>
  <c r="A8" i="6"/>
  <c r="N7" i="6"/>
  <c r="N7" i="7" s="1"/>
  <c r="L7" i="6"/>
  <c r="O7" i="19" s="1"/>
  <c r="K7" i="6"/>
  <c r="N7" i="19" s="1"/>
  <c r="J7" i="6"/>
  <c r="M7" i="19" s="1"/>
  <c r="I7" i="6"/>
  <c r="L7" i="19" s="1"/>
  <c r="H7" i="6"/>
  <c r="G7" i="6"/>
  <c r="J7" i="19" s="1"/>
  <c r="F7" i="6"/>
  <c r="I7" i="19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D6" i="6"/>
  <c r="C6" i="6"/>
  <c r="B6" i="6"/>
  <c r="A6" i="6"/>
  <c r="R5" i="6"/>
  <c r="N5" i="6"/>
  <c r="N5" i="7"/>
  <c r="L5" i="6"/>
  <c r="O5" i="19" s="1"/>
  <c r="K5" i="6"/>
  <c r="N5" i="19" s="1"/>
  <c r="J5" i="6"/>
  <c r="I5" i="6"/>
  <c r="H5" i="6"/>
  <c r="G5" i="6"/>
  <c r="F5" i="6"/>
  <c r="D5" i="6"/>
  <c r="C5" i="6"/>
  <c r="B5" i="6"/>
  <c r="A5" i="6"/>
  <c r="R4" i="6"/>
  <c r="N4" i="6"/>
  <c r="N4" i="7"/>
  <c r="L4" i="6"/>
  <c r="O4" i="19" s="1"/>
  <c r="K4" i="6"/>
  <c r="N4" i="19" s="1"/>
  <c r="J4" i="6"/>
  <c r="I4" i="6"/>
  <c r="I4" i="7" s="1"/>
  <c r="H4" i="6"/>
  <c r="H4" i="7" s="1"/>
  <c r="G4" i="6"/>
  <c r="G4" i="7" s="1"/>
  <c r="F4" i="6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AD8" i="3"/>
  <c r="AD7" i="3"/>
  <c r="B8" i="16"/>
  <c r="B7" i="16"/>
  <c r="B43" i="16"/>
  <c r="AB1" i="14"/>
  <c r="B1" i="12"/>
  <c r="E1" i="9"/>
  <c r="B1" i="11"/>
  <c r="E1" i="10"/>
  <c r="B1" i="7"/>
  <c r="B1" i="6"/>
  <c r="B1" i="14"/>
  <c r="E1" i="8"/>
  <c r="B1" i="13"/>
  <c r="B21" i="16"/>
  <c r="B25" i="16" s="1"/>
  <c r="B1" i="5"/>
  <c r="B22" i="16"/>
  <c r="B26" i="16" s="1"/>
  <c r="G1" i="8"/>
  <c r="I278" i="7"/>
  <c r="L278" i="20" s="1"/>
  <c r="G279" i="7"/>
  <c r="J279" i="20" s="1"/>
  <c r="K279" i="7"/>
  <c r="N279" i="20" s="1"/>
  <c r="I280" i="7"/>
  <c r="L280" i="20" s="1"/>
  <c r="G281" i="7"/>
  <c r="J281" i="20" s="1"/>
  <c r="K281" i="7"/>
  <c r="N281" i="20" s="1"/>
  <c r="I282" i="7"/>
  <c r="L282" i="20" s="1"/>
  <c r="G283" i="7"/>
  <c r="J283" i="20" s="1"/>
  <c r="K283" i="7"/>
  <c r="N283" i="20" s="1"/>
  <c r="I284" i="7"/>
  <c r="L284" i="20" s="1"/>
  <c r="G285" i="7"/>
  <c r="J285" i="20" s="1"/>
  <c r="K285" i="7"/>
  <c r="N285" i="20" s="1"/>
  <c r="I286" i="7"/>
  <c r="L286" i="20" s="1"/>
  <c r="G287" i="7"/>
  <c r="J287" i="20" s="1"/>
  <c r="K287" i="7"/>
  <c r="N287" i="20" s="1"/>
  <c r="I290" i="7"/>
  <c r="L290" i="20" s="1"/>
  <c r="G291" i="7"/>
  <c r="J291" i="20" s="1"/>
  <c r="K291" i="7"/>
  <c r="N291" i="20" s="1"/>
  <c r="I292" i="7"/>
  <c r="L292" i="20" s="1"/>
  <c r="G293" i="7"/>
  <c r="J293" i="20" s="1"/>
  <c r="K293" i="7"/>
  <c r="N293" i="20" s="1"/>
  <c r="I294" i="7"/>
  <c r="L294" i="20" s="1"/>
  <c r="G295" i="7"/>
  <c r="J295" i="20" s="1"/>
  <c r="K295" i="7"/>
  <c r="N295" i="20" s="1"/>
  <c r="I296" i="7"/>
  <c r="L296" i="20" s="1"/>
  <c r="G297" i="7"/>
  <c r="J297" i="20" s="1"/>
  <c r="K297" i="7"/>
  <c r="N297" i="20" s="1"/>
  <c r="I298" i="7"/>
  <c r="L298" i="20" s="1"/>
  <c r="G299" i="7"/>
  <c r="J299" i="20" s="1"/>
  <c r="K299" i="7"/>
  <c r="N299" i="20" s="1"/>
  <c r="I300" i="7"/>
  <c r="L300" i="20" s="1"/>
  <c r="H5" i="7"/>
  <c r="L5" i="7"/>
  <c r="O5" i="20" s="1"/>
  <c r="L7" i="7"/>
  <c r="O7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H15" i="7"/>
  <c r="K15" i="20" s="1"/>
  <c r="L15" i="7"/>
  <c r="O15" i="20" s="1"/>
  <c r="L17" i="7"/>
  <c r="O17" i="20" s="1"/>
  <c r="J18" i="7"/>
  <c r="M18" i="20" s="1"/>
  <c r="L19" i="7"/>
  <c r="O19" i="20" s="1"/>
  <c r="J20" i="7"/>
  <c r="M20" i="20" s="1"/>
  <c r="H21" i="7"/>
  <c r="K21" i="20" s="1"/>
  <c r="L21" i="7"/>
  <c r="O21" i="20" s="1"/>
  <c r="H23" i="7"/>
  <c r="K23" i="20" s="1"/>
  <c r="L23" i="7"/>
  <c r="O23" i="20" s="1"/>
  <c r="J24" i="7"/>
  <c r="M24" i="20" s="1"/>
  <c r="L25" i="7"/>
  <c r="O25" i="20" s="1"/>
  <c r="J26" i="7"/>
  <c r="M26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H33" i="7"/>
  <c r="K33" i="20" s="1"/>
  <c r="L33" i="7"/>
  <c r="O33" i="20" s="1"/>
  <c r="J34" i="7"/>
  <c r="M34" i="20" s="1"/>
  <c r="H37" i="7"/>
  <c r="K37" i="20" s="1"/>
  <c r="J38" i="7"/>
  <c r="M38" i="20" s="1"/>
  <c r="H39" i="7"/>
  <c r="K39" i="20" s="1"/>
  <c r="L39" i="7"/>
  <c r="O39" i="20" s="1"/>
  <c r="L41" i="7"/>
  <c r="O41" i="20" s="1"/>
  <c r="J42" i="7"/>
  <c r="M42" i="20" s="1"/>
  <c r="L43" i="7"/>
  <c r="O43" i="20" s="1"/>
  <c r="J44" i="7"/>
  <c r="M44" i="20" s="1"/>
  <c r="H45" i="7"/>
  <c r="K45" i="20" s="1"/>
  <c r="L45" i="7"/>
  <c r="O45" i="20" s="1"/>
  <c r="L47" i="7"/>
  <c r="O47" i="20" s="1"/>
  <c r="H49" i="7"/>
  <c r="K49" i="20" s="1"/>
  <c r="L49" i="7"/>
  <c r="O49" i="20" s="1"/>
  <c r="J50" i="7"/>
  <c r="M50" i="20" s="1"/>
  <c r="H51" i="7"/>
  <c r="K51" i="20" s="1"/>
  <c r="J52" i="7"/>
  <c r="M52" i="20" s="1"/>
  <c r="H55" i="7"/>
  <c r="K55" i="20" s="1"/>
  <c r="L55" i="7"/>
  <c r="O55" i="20" s="1"/>
  <c r="J56" i="7"/>
  <c r="M56" i="20" s="1"/>
  <c r="J58" i="7"/>
  <c r="M58" i="20" s="1"/>
  <c r="L59" i="7"/>
  <c r="O59" i="20" s="1"/>
  <c r="J60" i="7"/>
  <c r="M60" i="20" s="1"/>
  <c r="H61" i="7"/>
  <c r="K61" i="20" s="1"/>
  <c r="L61" i="7"/>
  <c r="O61" i="20" s="1"/>
  <c r="H63" i="7"/>
  <c r="K63" i="20" s="1"/>
  <c r="L63" i="7"/>
  <c r="O63" i="20" s="1"/>
  <c r="J64" i="7"/>
  <c r="M64" i="20" s="1"/>
  <c r="L65" i="7"/>
  <c r="O65" i="20" s="1"/>
  <c r="H67" i="7"/>
  <c r="K67" i="20" s="1"/>
  <c r="J68" i="7"/>
  <c r="M68" i="20" s="1"/>
  <c r="H69" i="7"/>
  <c r="K69" i="20" s="1"/>
  <c r="L69" i="7"/>
  <c r="O69" i="20" s="1"/>
  <c r="J70" i="7"/>
  <c r="M70" i="20" s="1"/>
  <c r="L71" i="7"/>
  <c r="O71" i="20" s="1"/>
  <c r="L73" i="7"/>
  <c r="O73" i="20" s="1"/>
  <c r="J74" i="7"/>
  <c r="M74" i="20" s="1"/>
  <c r="H75" i="7"/>
  <c r="K75" i="20" s="1"/>
  <c r="L75" i="7"/>
  <c r="O75" i="20" s="1"/>
  <c r="J76" i="7"/>
  <c r="M76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H85" i="7"/>
  <c r="K85" i="20" s="1"/>
  <c r="J86" i="7"/>
  <c r="M86" i="20" s="1"/>
  <c r="H87" i="7"/>
  <c r="K87" i="20" s="1"/>
  <c r="L87" i="7"/>
  <c r="O87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H95" i="7"/>
  <c r="K95" i="20" s="1"/>
  <c r="L95" i="7"/>
  <c r="O95" i="20" s="1"/>
  <c r="H97" i="7"/>
  <c r="K97" i="20" s="1"/>
  <c r="L97" i="7"/>
  <c r="O97" i="20" s="1"/>
  <c r="J98" i="7"/>
  <c r="M98" i="20" s="1"/>
  <c r="H99" i="7"/>
  <c r="K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H145" i="7"/>
  <c r="K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H191" i="7"/>
  <c r="K191" i="20" s="1"/>
  <c r="J192" i="7"/>
  <c r="M192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H201" i="7"/>
  <c r="K201" i="20" s="1"/>
  <c r="L201" i="7"/>
  <c r="O201" i="20" s="1"/>
  <c r="J202" i="7"/>
  <c r="M202" i="20" s="1"/>
  <c r="H203" i="7"/>
  <c r="K203" i="20" s="1"/>
  <c r="J204" i="7"/>
  <c r="M204" i="20" s="1"/>
  <c r="H207" i="7"/>
  <c r="K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L251" i="7"/>
  <c r="O251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G6" i="7"/>
  <c r="J6" i="20" s="1"/>
  <c r="K6" i="7"/>
  <c r="N6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G14" i="7"/>
  <c r="J14" i="20" s="1"/>
  <c r="K14" i="7"/>
  <c r="N14" i="20" s="1"/>
  <c r="I15" i="7"/>
  <c r="L15" i="20" s="1"/>
  <c r="K16" i="7"/>
  <c r="N16" i="20" s="1"/>
  <c r="I17" i="7"/>
  <c r="L17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K24" i="7"/>
  <c r="N24" i="20" s="1"/>
  <c r="I25" i="7"/>
  <c r="L25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I35" i="7"/>
  <c r="L35" i="20" s="1"/>
  <c r="G36" i="7"/>
  <c r="J36" i="20" s="1"/>
  <c r="I37" i="7"/>
  <c r="L37" i="20" s="1"/>
  <c r="G38" i="7"/>
  <c r="J38" i="20" s="1"/>
  <c r="K38" i="7"/>
  <c r="N38" i="20" s="1"/>
  <c r="K40" i="7"/>
  <c r="N40" i="20" s="1"/>
  <c r="I41" i="7"/>
  <c r="L41" i="20" s="1"/>
  <c r="K42" i="7"/>
  <c r="N42" i="20" s="1"/>
  <c r="I43" i="7"/>
  <c r="L43" i="20" s="1"/>
  <c r="G44" i="7"/>
  <c r="J44" i="20" s="1"/>
  <c r="K44" i="7"/>
  <c r="N44" i="20" s="1"/>
  <c r="G46" i="7"/>
  <c r="J46" i="20" s="1"/>
  <c r="K46" i="7"/>
  <c r="N46" i="20" s="1"/>
  <c r="G48" i="7"/>
  <c r="J48" i="20" s="1"/>
  <c r="K48" i="7"/>
  <c r="N48" i="20" s="1"/>
  <c r="I49" i="7"/>
  <c r="L49" i="20" s="1"/>
  <c r="G50" i="7"/>
  <c r="J50" i="20" s="1"/>
  <c r="I51" i="7"/>
  <c r="L51" i="20" s="1"/>
  <c r="I53" i="7"/>
  <c r="L53" i="20" s="1"/>
  <c r="G54" i="7"/>
  <c r="J54" i="20" s="1"/>
  <c r="K54" i="7"/>
  <c r="N54" i="20" s="1"/>
  <c r="I55" i="7"/>
  <c r="L55" i="20" s="1"/>
  <c r="I57" i="7"/>
  <c r="L57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K64" i="7"/>
  <c r="N64" i="20" s="1"/>
  <c r="I65" i="7"/>
  <c r="L65" i="20" s="1"/>
  <c r="G66" i="7"/>
  <c r="J66" i="20" s="1"/>
  <c r="I67" i="7"/>
  <c r="L67" i="20" s="1"/>
  <c r="G68" i="7"/>
  <c r="J68" i="20" s="1"/>
  <c r="K68" i="7"/>
  <c r="N68" i="20" s="1"/>
  <c r="I69" i="7"/>
  <c r="L69" i="20" s="1"/>
  <c r="K70" i="7"/>
  <c r="N70" i="20" s="1"/>
  <c r="K72" i="7"/>
  <c r="N72" i="20" s="1"/>
  <c r="I73" i="7"/>
  <c r="L73" i="20" s="1"/>
  <c r="G74" i="7"/>
  <c r="J74" i="20" s="1"/>
  <c r="K74" i="7"/>
  <c r="N74" i="20" s="1"/>
  <c r="I75" i="7"/>
  <c r="L75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G84" i="7"/>
  <c r="J84" i="20" s="1"/>
  <c r="I85" i="7"/>
  <c r="L85" i="20" s="1"/>
  <c r="G86" i="7"/>
  <c r="J86" i="20" s="1"/>
  <c r="K86" i="7"/>
  <c r="N86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I103" i="7"/>
  <c r="L103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K134" i="7"/>
  <c r="N134" i="20" s="1"/>
  <c r="I137" i="7"/>
  <c r="L137" i="20" s="1"/>
  <c r="K138" i="7"/>
  <c r="N138" i="20" s="1"/>
  <c r="G140" i="7"/>
  <c r="J140" i="20" s="1"/>
  <c r="K140" i="7"/>
  <c r="N140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8" i="7"/>
  <c r="J148" i="20" s="1"/>
  <c r="I149" i="7"/>
  <c r="L149" i="20" s="1"/>
  <c r="G150" i="7"/>
  <c r="J150" i="20" s="1"/>
  <c r="K150" i="7"/>
  <c r="N150" i="20" s="1"/>
  <c r="I153" i="7"/>
  <c r="L153" i="20" s="1"/>
  <c r="K154" i="7"/>
  <c r="N154" i="20" s="1"/>
  <c r="I155" i="7"/>
  <c r="L155" i="20" s="1"/>
  <c r="G156" i="7"/>
  <c r="J156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G200" i="7"/>
  <c r="J200" i="20" s="1"/>
  <c r="K200" i="7"/>
  <c r="N200" i="20" s="1"/>
  <c r="I201" i="7"/>
  <c r="L201" i="20" s="1"/>
  <c r="G202" i="7"/>
  <c r="J202" i="20" s="1"/>
  <c r="I203" i="7"/>
  <c r="L203" i="20" s="1"/>
  <c r="G204" i="7"/>
  <c r="J204" i="20" s="1"/>
  <c r="K204" i="7"/>
  <c r="N204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I211" i="7"/>
  <c r="L211" i="20" s="1"/>
  <c r="G212" i="7"/>
  <c r="J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I221" i="7"/>
  <c r="L221" i="20" s="1"/>
  <c r="G222" i="7"/>
  <c r="J222" i="20" s="1"/>
  <c r="K222" i="7"/>
  <c r="N222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I231" i="7"/>
  <c r="L231" i="20" s="1"/>
  <c r="K232" i="7"/>
  <c r="N232" i="20" s="1"/>
  <c r="G234" i="7"/>
  <c r="J234" i="20" s="1"/>
  <c r="K234" i="7"/>
  <c r="N234" i="20" s="1"/>
  <c r="I235" i="7"/>
  <c r="L235" i="20" s="1"/>
  <c r="I237" i="7"/>
  <c r="L237" i="20" s="1"/>
  <c r="G238" i="7"/>
  <c r="J238" i="20" s="1"/>
  <c r="K238" i="7"/>
  <c r="N238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G256" i="7"/>
  <c r="J256" i="20" s="1"/>
  <c r="I257" i="7"/>
  <c r="L257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J280" i="7"/>
  <c r="M280" i="20" s="1"/>
  <c r="L281" i="7"/>
  <c r="O281" i="20" s="1"/>
  <c r="G282" i="7"/>
  <c r="J282" i="20" s="1"/>
  <c r="I283" i="7"/>
  <c r="L283" i="20" s="1"/>
  <c r="J284" i="7"/>
  <c r="M284" i="20" s="1"/>
  <c r="L285" i="7"/>
  <c r="O285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L293" i="7"/>
  <c r="O293" i="20" s="1"/>
  <c r="G294" i="7"/>
  <c r="J294" i="20" s="1"/>
  <c r="L294" i="7"/>
  <c r="O294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L4" i="7"/>
  <c r="O4" i="20" s="1"/>
  <c r="J5" i="7"/>
  <c r="H6" i="7"/>
  <c r="K6" i="20" s="1"/>
  <c r="L6" i="7"/>
  <c r="O6" i="20" s="1"/>
  <c r="J7" i="7"/>
  <c r="M7" i="20" s="1"/>
  <c r="H8" i="7"/>
  <c r="K8" i="20" s="1"/>
  <c r="L8" i="7"/>
  <c r="O8" i="20" s="1"/>
  <c r="H10" i="7"/>
  <c r="K10" i="20" s="1"/>
  <c r="J11" i="7"/>
  <c r="M11" i="20" s="1"/>
  <c r="H12" i="7"/>
  <c r="K12" i="20" s="1"/>
  <c r="L12" i="7"/>
  <c r="O12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J25" i="7"/>
  <c r="M25" i="20" s="1"/>
  <c r="H26" i="7"/>
  <c r="K26" i="20" s="1"/>
  <c r="J27" i="7"/>
  <c r="M27" i="20" s="1"/>
  <c r="H28" i="7"/>
  <c r="K28" i="20" s="1"/>
  <c r="L28" i="7"/>
  <c r="O28" i="20" s="1"/>
  <c r="J29" i="7"/>
  <c r="M29" i="20" s="1"/>
  <c r="L30" i="7"/>
  <c r="O30" i="20" s="1"/>
  <c r="J31" i="7"/>
  <c r="M31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J39" i="7"/>
  <c r="M39" i="20" s="1"/>
  <c r="H40" i="7"/>
  <c r="K40" i="20" s="1"/>
  <c r="J41" i="7"/>
  <c r="M41" i="20" s="1"/>
  <c r="H42" i="7"/>
  <c r="K42" i="20" s="1"/>
  <c r="L42" i="7"/>
  <c r="O42" i="20" s="1"/>
  <c r="H44" i="7"/>
  <c r="K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H52" i="7"/>
  <c r="K52" i="20" s="1"/>
  <c r="L52" i="7"/>
  <c r="O52" i="20" s="1"/>
  <c r="J53" i="7"/>
  <c r="M53" i="20" s="1"/>
  <c r="H54" i="7"/>
  <c r="K54" i="20" s="1"/>
  <c r="L54" i="7"/>
  <c r="O54" i="20" s="1"/>
  <c r="H56" i="7"/>
  <c r="K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H62" i="7"/>
  <c r="K62" i="20" s="1"/>
  <c r="L62" i="7"/>
  <c r="O62" i="20" s="1"/>
  <c r="J63" i="7"/>
  <c r="M63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H70" i="7"/>
  <c r="K70" i="20" s="1"/>
  <c r="L70" i="7"/>
  <c r="O70" i="20" s="1"/>
  <c r="J71" i="7"/>
  <c r="M71" i="20" s="1"/>
  <c r="H72" i="7"/>
  <c r="K72" i="20" s="1"/>
  <c r="L72" i="7"/>
  <c r="O72" i="20" s="1"/>
  <c r="H74" i="7"/>
  <c r="K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J89" i="7"/>
  <c r="M89" i="20" s="1"/>
  <c r="H90" i="7"/>
  <c r="K90" i="20" s="1"/>
  <c r="L90" i="7"/>
  <c r="O90" i="20" s="1"/>
  <c r="H92" i="7"/>
  <c r="K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H98" i="7"/>
  <c r="K98" i="20" s="1"/>
  <c r="L100" i="7"/>
  <c r="O100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J121" i="7"/>
  <c r="M121" i="20" s="1"/>
  <c r="H122" i="7"/>
  <c r="K122" i="20" s="1"/>
  <c r="L122" i="7"/>
  <c r="O122" i="20" s="1"/>
  <c r="H124" i="7"/>
  <c r="K124" i="20" s="1"/>
  <c r="J125" i="7"/>
  <c r="M125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L150" i="7"/>
  <c r="O150" i="20" s="1"/>
  <c r="J151" i="7"/>
  <c r="M151" i="20" s="1"/>
  <c r="H152" i="7"/>
  <c r="K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L158" i="7"/>
  <c r="O158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J187" i="7"/>
  <c r="M187" i="20" s="1"/>
  <c r="H188" i="7"/>
  <c r="K188" i="20" s="1"/>
  <c r="L188" i="7"/>
  <c r="O188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L196" i="7"/>
  <c r="O196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H214" i="7"/>
  <c r="K214" i="20" s="1"/>
  <c r="L214" i="7"/>
  <c r="O214" i="20" s="1"/>
  <c r="J215" i="7"/>
  <c r="M215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H246" i="7"/>
  <c r="K246" i="20" s="1"/>
  <c r="L246" i="7"/>
  <c r="O246" i="20" s="1"/>
  <c r="J247" i="7"/>
  <c r="M247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L276" i="7"/>
  <c r="O276" i="20" s="1"/>
  <c r="H278" i="7"/>
  <c r="K278" i="20" s="1"/>
  <c r="J279" i="7"/>
  <c r="M279" i="20" s="1"/>
  <c r="F280" i="7"/>
  <c r="I280" i="20" s="1"/>
  <c r="K280" i="7"/>
  <c r="N280" i="20" s="1"/>
  <c r="H281" i="7"/>
  <c r="K281" i="20" s="1"/>
  <c r="J283" i="7"/>
  <c r="M283" i="20" s="1"/>
  <c r="F284" i="7"/>
  <c r="I284" i="20" s="1"/>
  <c r="K284" i="7"/>
  <c r="N284" i="20" s="1"/>
  <c r="H285" i="7"/>
  <c r="K285" i="20" s="1"/>
  <c r="H286" i="7"/>
  <c r="K286" i="20" s="1"/>
  <c r="F288" i="7"/>
  <c r="I288" i="20" s="1"/>
  <c r="K288" i="7"/>
  <c r="N288" i="20" s="1"/>
  <c r="H289" i="7"/>
  <c r="K289" i="20" s="1"/>
  <c r="H290" i="7"/>
  <c r="K290" i="20" s="1"/>
  <c r="J291" i="7"/>
  <c r="M291" i="20" s="1"/>
  <c r="F292" i="7"/>
  <c r="I292" i="20" s="1"/>
  <c r="K292" i="7"/>
  <c r="N292" i="20" s="1"/>
  <c r="H293" i="7"/>
  <c r="K293" i="20" s="1"/>
  <c r="H294" i="7"/>
  <c r="K294" i="20" s="1"/>
  <c r="J295" i="7"/>
  <c r="M295" i="20" s="1"/>
  <c r="F296" i="7"/>
  <c r="I296" i="20" s="1"/>
  <c r="K296" i="7"/>
  <c r="N296" i="20" s="1"/>
  <c r="H297" i="7"/>
  <c r="K297" i="20" s="1"/>
  <c r="H298" i="7"/>
  <c r="K298" i="20" s="1"/>
  <c r="J299" i="7"/>
  <c r="M299" i="20" s="1"/>
  <c r="F300" i="7"/>
  <c r="I300" i="20" s="1"/>
  <c r="K300" i="7"/>
  <c r="N300" i="20" s="1"/>
  <c r="I6" i="7"/>
  <c r="L6" i="20" s="1"/>
  <c r="G7" i="7"/>
  <c r="J7" i="20" s="1"/>
  <c r="K7" i="7"/>
  <c r="N7" i="20" s="1"/>
  <c r="G9" i="7"/>
  <c r="J9" i="20" s="1"/>
  <c r="K9" i="7"/>
  <c r="N9" i="20" s="1"/>
  <c r="I10" i="7"/>
  <c r="L10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K17" i="7"/>
  <c r="N17" i="20" s="1"/>
  <c r="G19" i="7"/>
  <c r="J19" i="20" s="1"/>
  <c r="I20" i="7"/>
  <c r="L20" i="20" s="1"/>
  <c r="G21" i="7"/>
  <c r="J21" i="20" s="1"/>
  <c r="I22" i="7"/>
  <c r="L22" i="20" s="1"/>
  <c r="K23" i="7"/>
  <c r="N23" i="20" s="1"/>
  <c r="K25" i="7"/>
  <c r="N25" i="20" s="1"/>
  <c r="I26" i="7"/>
  <c r="L26" i="20" s="1"/>
  <c r="G27" i="7"/>
  <c r="J27" i="20" s="1"/>
  <c r="K27" i="7"/>
  <c r="N27" i="20" s="1"/>
  <c r="I28" i="7"/>
  <c r="L28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I38" i="7"/>
  <c r="L38" i="20" s="1"/>
  <c r="G39" i="7"/>
  <c r="J39" i="20" s="1"/>
  <c r="K39" i="7"/>
  <c r="N39" i="20" s="1"/>
  <c r="I40" i="7"/>
  <c r="L40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I50" i="7"/>
  <c r="L50" i="20" s="1"/>
  <c r="K51" i="7"/>
  <c r="N51" i="20" s="1"/>
  <c r="I52" i="7"/>
  <c r="L52" i="20" s="1"/>
  <c r="G53" i="7"/>
  <c r="J53" i="20" s="1"/>
  <c r="K53" i="7"/>
  <c r="N53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K59" i="7"/>
  <c r="N59" i="20" s="1"/>
  <c r="G61" i="7"/>
  <c r="J61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G79" i="7"/>
  <c r="J79" i="20" s="1"/>
  <c r="K79" i="7"/>
  <c r="N79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I86" i="7"/>
  <c r="L86" i="20" s="1"/>
  <c r="G87" i="7"/>
  <c r="J87" i="20" s="1"/>
  <c r="K87" i="7"/>
  <c r="N87" i="20" s="1"/>
  <c r="I88" i="7"/>
  <c r="L88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K95" i="7"/>
  <c r="N95" i="20" s="1"/>
  <c r="G97" i="7"/>
  <c r="J97" i="20" s="1"/>
  <c r="K97" i="7"/>
  <c r="N97" i="20" s="1"/>
  <c r="I98" i="7"/>
  <c r="L98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G113" i="7"/>
  <c r="J113" i="20" s="1"/>
  <c r="K113" i="7"/>
  <c r="N113" i="20" s="1"/>
  <c r="I114" i="7"/>
  <c r="L114" i="20" s="1"/>
  <c r="G115" i="7"/>
  <c r="J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K129" i="7"/>
  <c r="N129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I174" i="7"/>
  <c r="L174" i="20" s="1"/>
  <c r="K175" i="7"/>
  <c r="N175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G191" i="7"/>
  <c r="J191" i="20" s="1"/>
  <c r="K191" i="7"/>
  <c r="N191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I268" i="7"/>
  <c r="L268" i="20" s="1"/>
  <c r="G269" i="7"/>
  <c r="J269" i="20" s="1"/>
  <c r="K269" i="7"/>
  <c r="N269" i="20" s="1"/>
  <c r="G271" i="7"/>
  <c r="J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I279" i="20" s="1"/>
  <c r="L279" i="7"/>
  <c r="O279" i="20" s="1"/>
  <c r="G280" i="7"/>
  <c r="J280" i="20" s="1"/>
  <c r="I281" i="7"/>
  <c r="L281" i="20" s="1"/>
  <c r="J282" i="7"/>
  <c r="M282" i="20" s="1"/>
  <c r="F283" i="7"/>
  <c r="I283" i="20" s="1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I287" i="20" s="1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I291" i="20" s="1"/>
  <c r="L291" i="7"/>
  <c r="O291" i="20" s="1"/>
  <c r="G292" i="7"/>
  <c r="J292" i="20" s="1"/>
  <c r="L292" i="7"/>
  <c r="O292" i="20" s="1"/>
  <c r="J294" i="7"/>
  <c r="M294" i="20" s="1"/>
  <c r="F295" i="7"/>
  <c r="I295" i="20" s="1"/>
  <c r="L295" i="7"/>
  <c r="O295" i="20" s="1"/>
  <c r="G296" i="7"/>
  <c r="J296" i="20" s="1"/>
  <c r="I297" i="7"/>
  <c r="L297" i="20" s="1"/>
  <c r="J298" i="7"/>
  <c r="M298" i="20" s="1"/>
  <c r="F299" i="7"/>
  <c r="I299" i="20" s="1"/>
  <c r="L299" i="7"/>
  <c r="O299" i="20" s="1"/>
  <c r="G300" i="7"/>
  <c r="J300" i="20" s="1"/>
  <c r="L300" i="7"/>
  <c r="O300" i="20" s="1"/>
  <c r="AP266" i="20"/>
  <c r="AP133" i="20"/>
  <c r="AP138" i="20"/>
  <c r="AP43" i="20"/>
  <c r="AP276" i="19"/>
  <c r="AP297" i="19"/>
  <c r="AP14" i="19"/>
  <c r="AP32" i="19"/>
  <c r="AP285" i="18"/>
  <c r="AP117" i="18"/>
  <c r="AP202" i="18"/>
  <c r="AP66" i="18"/>
  <c r="AP10" i="18"/>
  <c r="B1" i="20"/>
  <c r="B1" i="19"/>
  <c r="AP33" i="18"/>
  <c r="B1" i="18"/>
  <c r="AP63" i="18"/>
  <c r="AP207" i="18"/>
  <c r="AP239" i="18"/>
  <c r="AP54" i="19"/>
  <c r="AP154" i="18"/>
  <c r="AP186" i="18"/>
  <c r="AP141" i="19"/>
  <c r="AP277" i="18"/>
  <c r="AP39" i="19"/>
  <c r="AP36" i="18"/>
  <c r="AP164" i="18"/>
  <c r="AP196" i="18"/>
  <c r="AP292" i="18"/>
  <c r="AP218" i="19"/>
  <c r="AP271" i="19"/>
  <c r="AP274" i="19"/>
  <c r="AP212" i="19"/>
  <c r="AP220" i="19"/>
  <c r="AP238" i="19"/>
  <c r="AP259" i="19"/>
  <c r="AP266" i="19"/>
  <c r="AP285" i="19"/>
  <c r="AP5" i="20"/>
  <c r="AP12" i="20"/>
  <c r="AP25" i="20"/>
  <c r="AP44" i="20"/>
  <c r="AP46" i="20"/>
  <c r="AP62" i="20"/>
  <c r="AP93" i="20"/>
  <c r="AP98" i="20"/>
  <c r="AP114" i="20"/>
  <c r="AP8" i="20"/>
  <c r="AP10" i="20"/>
  <c r="AP28" i="20"/>
  <c r="AP49" i="20"/>
  <c r="AP56" i="20"/>
  <c r="AP68" i="20"/>
  <c r="AP84" i="20"/>
  <c r="AP86" i="20"/>
  <c r="AP112" i="20"/>
  <c r="AP16" i="20"/>
  <c r="AP18" i="20"/>
  <c r="AP33" i="20"/>
  <c r="AP54" i="20"/>
  <c r="AP61" i="20"/>
  <c r="AP82" i="20"/>
  <c r="AP97" i="20"/>
  <c r="AP102" i="20"/>
  <c r="AP126" i="20"/>
  <c r="AP299" i="19"/>
  <c r="AP300" i="19"/>
  <c r="AP14" i="20"/>
  <c r="AP41" i="20"/>
  <c r="AP48" i="20"/>
  <c r="AP64" i="20"/>
  <c r="AP80" i="20"/>
  <c r="AP85" i="20"/>
  <c r="AP108" i="20"/>
  <c r="AP140" i="20"/>
  <c r="AP143" i="20"/>
  <c r="AP156" i="20"/>
  <c r="AP172" i="20"/>
  <c r="AP175" i="20"/>
  <c r="AP188" i="20"/>
  <c r="AP204" i="20"/>
  <c r="AP207" i="20"/>
  <c r="AP223" i="20"/>
  <c r="AP239" i="20"/>
  <c r="AP244" i="20"/>
  <c r="AP255" i="20"/>
  <c r="AP271" i="20"/>
  <c r="AP276" i="20"/>
  <c r="AP157" i="20"/>
  <c r="AP189" i="20"/>
  <c r="AP197" i="20"/>
  <c r="AP229" i="20"/>
  <c r="AP261" i="20"/>
  <c r="AP269" i="20"/>
  <c r="AP139" i="20"/>
  <c r="AP155" i="20"/>
  <c r="AP160" i="20"/>
  <c r="AP171" i="20"/>
  <c r="AP187" i="20"/>
  <c r="AP192" i="20"/>
  <c r="AP203" i="20"/>
  <c r="AP219" i="20"/>
  <c r="AP224" i="20"/>
  <c r="AP235" i="20"/>
  <c r="AP251" i="20"/>
  <c r="AP256" i="20"/>
  <c r="AP267" i="20"/>
  <c r="AP153" i="20"/>
  <c r="AP161" i="20"/>
  <c r="AP185" i="20"/>
  <c r="AP217" i="20"/>
  <c r="AP225" i="20"/>
  <c r="AP249" i="20"/>
  <c r="AP277" i="20"/>
  <c r="AP279" i="20"/>
  <c r="AP285" i="20"/>
  <c r="AP299" i="20"/>
  <c r="AP281" i="20"/>
  <c r="J5" i="21" l="1"/>
  <c r="G5" i="7"/>
  <c r="F5" i="7"/>
  <c r="AD1" i="14"/>
  <c r="D1" i="13"/>
  <c r="D1" i="5"/>
  <c r="AD13" i="3"/>
  <c r="AD12" i="3"/>
  <c r="AD11" i="3"/>
  <c r="AD10" i="3"/>
  <c r="I2" i="22"/>
  <c r="K3" i="22"/>
  <c r="J3" i="22"/>
  <c r="I3" i="22"/>
  <c r="AP263" i="19"/>
  <c r="AP212" i="20"/>
  <c r="A1" i="13"/>
  <c r="B40" i="16" a="1"/>
  <c r="B40" i="16" s="1"/>
  <c r="B39" i="16" a="1"/>
  <c r="B39" i="16" s="1"/>
  <c r="AP291" i="20"/>
  <c r="AP273" i="20"/>
  <c r="AP209" i="20"/>
  <c r="AP145" i="20"/>
  <c r="AP248" i="20"/>
  <c r="AP216" i="20"/>
  <c r="AP184" i="20"/>
  <c r="AP152" i="20"/>
  <c r="AP253" i="20"/>
  <c r="AP181" i="20"/>
  <c r="AP268" i="20"/>
  <c r="AP236" i="20"/>
  <c r="AP199" i="20"/>
  <c r="AP167" i="20"/>
  <c r="AP132" i="20"/>
  <c r="AP77" i="20"/>
  <c r="AP36" i="20"/>
  <c r="AP296" i="19"/>
  <c r="AP94" i="20"/>
  <c r="AP52" i="20"/>
  <c r="AP6" i="20"/>
  <c r="AP81" i="20"/>
  <c r="AP42" i="20"/>
  <c r="AP294" i="19"/>
  <c r="AQ294" i="19" s="1"/>
  <c r="AP88" i="20"/>
  <c r="AP37" i="20"/>
  <c r="AP298" i="19"/>
  <c r="AP254" i="19"/>
  <c r="AP188" i="19"/>
  <c r="AP152" i="19"/>
  <c r="AP132" i="18"/>
  <c r="AP245" i="18"/>
  <c r="AQ245" i="18" s="1"/>
  <c r="AP122" i="18"/>
  <c r="AP175" i="18"/>
  <c r="AP4" i="19"/>
  <c r="AQ4" i="19" s="1"/>
  <c r="AP234" i="18"/>
  <c r="AQ234" i="18" s="1"/>
  <c r="AP64" i="19"/>
  <c r="AP187" i="19"/>
  <c r="AP170" i="20"/>
  <c r="AP283" i="20"/>
  <c r="AP275" i="20"/>
  <c r="AP179" i="20"/>
  <c r="AP245" i="20"/>
  <c r="AP263" i="20"/>
  <c r="AP196" i="20"/>
  <c r="AP164" i="20"/>
  <c r="AP124" i="20"/>
  <c r="AP72" i="20"/>
  <c r="AP29" i="20"/>
  <c r="AP295" i="19"/>
  <c r="AP92" i="20"/>
  <c r="AP45" i="20"/>
  <c r="AP128" i="20"/>
  <c r="AP76" i="20"/>
  <c r="AP40" i="20"/>
  <c r="AP130" i="20"/>
  <c r="AP78" i="20"/>
  <c r="AP34" i="20"/>
  <c r="AP292" i="19"/>
  <c r="AP247" i="19"/>
  <c r="AP222" i="19"/>
  <c r="AP110" i="19"/>
  <c r="AP100" i="18"/>
  <c r="AP213" i="18"/>
  <c r="AQ213" i="18" s="1"/>
  <c r="AP127" i="19"/>
  <c r="AP143" i="18"/>
  <c r="AP266" i="18"/>
  <c r="AP96" i="19"/>
  <c r="AP219" i="19"/>
  <c r="AP202" i="20"/>
  <c r="AP265" i="20"/>
  <c r="AP201" i="20"/>
  <c r="AP243" i="20"/>
  <c r="AP211" i="20"/>
  <c r="AP147" i="20"/>
  <c r="AP173" i="20"/>
  <c r="AP231" i="20"/>
  <c r="AP293" i="20"/>
  <c r="AP257" i="20"/>
  <c r="AP193" i="20"/>
  <c r="AP272" i="20"/>
  <c r="AP240" i="20"/>
  <c r="AP208" i="20"/>
  <c r="AP176" i="20"/>
  <c r="AP144" i="20"/>
  <c r="AP237" i="20"/>
  <c r="AP165" i="20"/>
  <c r="AP260" i="20"/>
  <c r="AP228" i="20"/>
  <c r="AP191" i="20"/>
  <c r="AP159" i="20"/>
  <c r="AP116" i="20"/>
  <c r="AP69" i="20"/>
  <c r="AP24" i="20"/>
  <c r="AP134" i="20"/>
  <c r="AP89" i="20"/>
  <c r="AP38" i="20"/>
  <c r="AP120" i="20"/>
  <c r="AP73" i="20"/>
  <c r="AP30" i="20"/>
  <c r="AP122" i="20"/>
  <c r="AP70" i="20"/>
  <c r="AP32" i="20"/>
  <c r="AP287" i="19"/>
  <c r="AQ287" i="19" s="1"/>
  <c r="AR287" i="19" s="1"/>
  <c r="AP245" i="19"/>
  <c r="AP160" i="19"/>
  <c r="AP53" i="19"/>
  <c r="AP68" i="18"/>
  <c r="AP61" i="18"/>
  <c r="AP86" i="19"/>
  <c r="AP95" i="18"/>
  <c r="AP298" i="18"/>
  <c r="AQ298" i="18" s="1"/>
  <c r="AP128" i="19"/>
  <c r="AP11" i="20"/>
  <c r="AP234" i="20"/>
  <c r="AP297" i="20"/>
  <c r="AP295" i="20"/>
  <c r="AP241" i="20"/>
  <c r="AP177" i="20"/>
  <c r="AP264" i="20"/>
  <c r="AP232" i="20"/>
  <c r="AP200" i="20"/>
  <c r="AP168" i="20"/>
  <c r="AP137" i="20"/>
  <c r="AP221" i="20"/>
  <c r="AP149" i="20"/>
  <c r="AP252" i="20"/>
  <c r="AP220" i="20"/>
  <c r="AP183" i="20"/>
  <c r="AP151" i="20"/>
  <c r="AP100" i="20"/>
  <c r="AP57" i="20"/>
  <c r="AP9" i="20"/>
  <c r="AP118" i="20"/>
  <c r="AP74" i="20"/>
  <c r="AP26" i="20"/>
  <c r="AP104" i="20"/>
  <c r="AP65" i="20"/>
  <c r="AP20" i="20"/>
  <c r="AP106" i="20"/>
  <c r="AP60" i="20"/>
  <c r="AP22" i="20"/>
  <c r="AP275" i="19"/>
  <c r="AP236" i="19"/>
  <c r="AP232" i="19"/>
  <c r="AP260" i="18"/>
  <c r="AP107" i="19"/>
  <c r="AP106" i="19"/>
  <c r="AP17" i="19"/>
  <c r="AP10" i="19"/>
  <c r="AP23" i="18"/>
  <c r="AQ23" i="18" s="1"/>
  <c r="AP149" i="18"/>
  <c r="AQ149" i="18" s="1"/>
  <c r="AP173" i="19"/>
  <c r="AP75" i="20"/>
  <c r="AP294" i="20"/>
  <c r="AP289" i="20"/>
  <c r="AP287" i="20"/>
  <c r="AP233" i="20"/>
  <c r="AP169" i="20"/>
  <c r="AP259" i="20"/>
  <c r="AP227" i="20"/>
  <c r="AP195" i="20"/>
  <c r="AP163" i="20"/>
  <c r="AP136" i="20"/>
  <c r="AP213" i="20"/>
  <c r="AP141" i="20"/>
  <c r="AP247" i="20"/>
  <c r="AP215" i="20"/>
  <c r="AP180" i="20"/>
  <c r="AP148" i="20"/>
  <c r="AP90" i="20"/>
  <c r="AP50" i="20"/>
  <c r="AP4" i="20"/>
  <c r="AP110" i="20"/>
  <c r="AP66" i="20"/>
  <c r="AP21" i="20"/>
  <c r="AP96" i="20"/>
  <c r="AP58" i="20"/>
  <c r="AP13" i="20"/>
  <c r="AP101" i="20"/>
  <c r="AP53" i="20"/>
  <c r="AP17" i="20"/>
  <c r="AP273" i="19"/>
  <c r="AP228" i="19"/>
  <c r="AQ228" i="19" s="1"/>
  <c r="AP168" i="19"/>
  <c r="AP228" i="18"/>
  <c r="AP71" i="19"/>
  <c r="AP49" i="19"/>
  <c r="AQ49" i="19" s="1"/>
  <c r="AR49" i="19" s="1"/>
  <c r="AP271" i="18"/>
  <c r="AP34" i="18"/>
  <c r="AP181" i="18"/>
  <c r="AP205" i="19"/>
  <c r="B10" i="16"/>
  <c r="B3" i="16"/>
  <c r="B12" i="16"/>
  <c r="AD9" i="3"/>
  <c r="B34" i="16"/>
  <c r="B37" i="16"/>
  <c r="L3" i="22"/>
  <c r="AD6" i="3"/>
  <c r="B35" i="16"/>
  <c r="B23" i="16"/>
  <c r="B27" i="16" s="1"/>
  <c r="AQ78" i="20" s="1"/>
  <c r="AR78" i="20" s="1"/>
  <c r="Y3" i="14"/>
  <c r="B2" i="16"/>
  <c r="B11" i="16"/>
  <c r="I11" i="19"/>
  <c r="F11" i="7"/>
  <c r="I11" i="20" s="1"/>
  <c r="O27" i="19"/>
  <c r="L27" i="7"/>
  <c r="O27" i="20" s="1"/>
  <c r="J70" i="19"/>
  <c r="P70" i="19" s="1"/>
  <c r="T70" i="6" s="1"/>
  <c r="G70" i="7"/>
  <c r="J70" i="20" s="1"/>
  <c r="P70" i="20" s="1"/>
  <c r="M110" i="19"/>
  <c r="P110" i="19" s="1"/>
  <c r="J110" i="7"/>
  <c r="M110" i="20" s="1"/>
  <c r="K150" i="19"/>
  <c r="H150" i="7"/>
  <c r="K150" i="20" s="1"/>
  <c r="J159" i="7"/>
  <c r="M159" i="20" s="1"/>
  <c r="L207" i="7"/>
  <c r="O207" i="20" s="1"/>
  <c r="L8" i="19"/>
  <c r="P8" i="19" s="1"/>
  <c r="T8" i="6" s="1"/>
  <c r="I8" i="7"/>
  <c r="L8" i="20" s="1"/>
  <c r="I40" i="19"/>
  <c r="P40" i="19" s="1"/>
  <c r="T40" i="6" s="1"/>
  <c r="F40" i="7"/>
  <c r="I40" i="20" s="1"/>
  <c r="M61" i="19"/>
  <c r="J61" i="7"/>
  <c r="M61" i="20" s="1"/>
  <c r="N67" i="19"/>
  <c r="K67" i="7"/>
  <c r="N67" i="20" s="1"/>
  <c r="K77" i="19"/>
  <c r="P77" i="19" s="1"/>
  <c r="T77" i="6" s="1"/>
  <c r="H77" i="7"/>
  <c r="K77" i="20" s="1"/>
  <c r="M84" i="19"/>
  <c r="J84" i="7"/>
  <c r="M84" i="20" s="1"/>
  <c r="O92" i="19"/>
  <c r="L92" i="7"/>
  <c r="O92" i="20" s="1"/>
  <c r="P92" i="20" s="1"/>
  <c r="T92" i="7" s="1"/>
  <c r="N102" i="19"/>
  <c r="P102" i="19" s="1"/>
  <c r="K102" i="7"/>
  <c r="N102" i="20" s="1"/>
  <c r="O103" i="19"/>
  <c r="P103" i="19" s="1"/>
  <c r="T103" i="6" s="1"/>
  <c r="L103" i="7"/>
  <c r="O103" i="20" s="1"/>
  <c r="P103" i="20" s="1"/>
  <c r="T103" i="7" s="1"/>
  <c r="I118" i="19"/>
  <c r="P118" i="19" s="1"/>
  <c r="F118" i="7"/>
  <c r="I118" i="20" s="1"/>
  <c r="P118" i="20" s="1"/>
  <c r="T118" i="7" s="1"/>
  <c r="L119" i="19"/>
  <c r="I119" i="7"/>
  <c r="L119" i="20" s="1"/>
  <c r="O120" i="19"/>
  <c r="L120" i="7"/>
  <c r="O120" i="20" s="1"/>
  <c r="M123" i="19"/>
  <c r="J123" i="7"/>
  <c r="M123" i="20" s="1"/>
  <c r="O124" i="19"/>
  <c r="P124" i="19" s="1"/>
  <c r="L124" i="7"/>
  <c r="O124" i="20" s="1"/>
  <c r="P124" i="20" s="1"/>
  <c r="T124" i="7" s="1"/>
  <c r="K126" i="19"/>
  <c r="H126" i="7"/>
  <c r="K126" i="20" s="1"/>
  <c r="O145" i="19"/>
  <c r="L145" i="7"/>
  <c r="O145" i="20" s="1"/>
  <c r="J146" i="19"/>
  <c r="G146" i="7"/>
  <c r="J146" i="20" s="1"/>
  <c r="L147" i="19"/>
  <c r="P147" i="19" s="1"/>
  <c r="I147" i="7"/>
  <c r="L147" i="20" s="1"/>
  <c r="P147" i="20" s="1"/>
  <c r="T147" i="7" s="1"/>
  <c r="I200" i="19"/>
  <c r="F200" i="7"/>
  <c r="I200" i="20" s="1"/>
  <c r="M252" i="19"/>
  <c r="J252" i="7"/>
  <c r="M252" i="20" s="1"/>
  <c r="I294" i="19"/>
  <c r="P294" i="19" s="1"/>
  <c r="T294" i="6" s="1"/>
  <c r="F294" i="7"/>
  <c r="I294" i="20" s="1"/>
  <c r="P294" i="20" s="1"/>
  <c r="I215" i="19"/>
  <c r="F215" i="7"/>
  <c r="I215" i="20" s="1"/>
  <c r="P215" i="20" s="1"/>
  <c r="I231" i="19"/>
  <c r="F231" i="7"/>
  <c r="I231" i="20" s="1"/>
  <c r="P231" i="20" s="1"/>
  <c r="I247" i="19"/>
  <c r="F247" i="7"/>
  <c r="I247" i="20" s="1"/>
  <c r="I269" i="19"/>
  <c r="F269" i="7"/>
  <c r="I269" i="20" s="1"/>
  <c r="K291" i="19"/>
  <c r="P291" i="19" s="1"/>
  <c r="T291" i="6" s="1"/>
  <c r="H291" i="7"/>
  <c r="K291" i="20" s="1"/>
  <c r="P291" i="20" s="1"/>
  <c r="M14" i="19"/>
  <c r="J14" i="7"/>
  <c r="M14" i="20" s="1"/>
  <c r="K24" i="19"/>
  <c r="P24" i="19" s="1"/>
  <c r="T24" i="6" s="1"/>
  <c r="H24" i="7"/>
  <c r="K24" i="20" s="1"/>
  <c r="J59" i="19"/>
  <c r="P59" i="19" s="1"/>
  <c r="T59" i="6" s="1"/>
  <c r="G59" i="7"/>
  <c r="J59" i="20" s="1"/>
  <c r="J76" i="19"/>
  <c r="P76" i="19" s="1"/>
  <c r="T76" i="6" s="1"/>
  <c r="G76" i="7"/>
  <c r="J76" i="20" s="1"/>
  <c r="J232" i="19"/>
  <c r="G232" i="7"/>
  <c r="J232" i="20" s="1"/>
  <c r="P232" i="20" s="1"/>
  <c r="T232" i="7" s="1"/>
  <c r="K270" i="19"/>
  <c r="H270" i="7"/>
  <c r="K270" i="20" s="1"/>
  <c r="M292" i="19"/>
  <c r="J292" i="7"/>
  <c r="M292" i="20" s="1"/>
  <c r="P292" i="20" s="1"/>
  <c r="T292" i="7" s="1"/>
  <c r="K7" i="19"/>
  <c r="P7" i="19" s="1"/>
  <c r="T7" i="6" s="1"/>
  <c r="H7" i="7"/>
  <c r="K7" i="20" s="1"/>
  <c r="K30" i="19"/>
  <c r="H30" i="7"/>
  <c r="K30" i="20" s="1"/>
  <c r="N37" i="19"/>
  <c r="K37" i="7"/>
  <c r="N37" i="20" s="1"/>
  <c r="I58" i="19"/>
  <c r="P58" i="19" s="1"/>
  <c r="T58" i="6" s="1"/>
  <c r="F58" i="7"/>
  <c r="I58" i="20" s="1"/>
  <c r="M66" i="19"/>
  <c r="P66" i="19" s="1"/>
  <c r="T66" i="6" s="1"/>
  <c r="J66" i="7"/>
  <c r="M66" i="20" s="1"/>
  <c r="M73" i="19"/>
  <c r="J73" i="7"/>
  <c r="M73" i="20" s="1"/>
  <c r="K82" i="19"/>
  <c r="H82" i="7"/>
  <c r="K82" i="20" s="1"/>
  <c r="N156" i="19"/>
  <c r="K156" i="7"/>
  <c r="N156" i="20" s="1"/>
  <c r="P156" i="20" s="1"/>
  <c r="T156" i="7" s="1"/>
  <c r="J158" i="19"/>
  <c r="G158" i="7"/>
  <c r="J158" i="20" s="1"/>
  <c r="N198" i="19"/>
  <c r="K198" i="7"/>
  <c r="N198" i="20" s="1"/>
  <c r="G23" i="7"/>
  <c r="J23" i="20" s="1"/>
  <c r="P23" i="20" s="1"/>
  <c r="T23" i="7" s="1"/>
  <c r="I22" i="19"/>
  <c r="F22" i="7"/>
  <c r="I22" i="20" s="1"/>
  <c r="J29" i="19"/>
  <c r="P29" i="19" s="1"/>
  <c r="T29" i="6" s="1"/>
  <c r="G29" i="7"/>
  <c r="J29" i="20" s="1"/>
  <c r="I46" i="19"/>
  <c r="P46" i="19" s="1"/>
  <c r="F46" i="7"/>
  <c r="I46" i="20" s="1"/>
  <c r="I51" i="19"/>
  <c r="P51" i="19" s="1"/>
  <c r="T51" i="6" s="1"/>
  <c r="F51" i="7"/>
  <c r="I51" i="20" s="1"/>
  <c r="O57" i="19"/>
  <c r="L57" i="7"/>
  <c r="O57" i="20" s="1"/>
  <c r="L72" i="19"/>
  <c r="P72" i="19" s="1"/>
  <c r="I72" i="7"/>
  <c r="L72" i="20" s="1"/>
  <c r="I88" i="19"/>
  <c r="P88" i="19" s="1"/>
  <c r="T88" i="6" s="1"/>
  <c r="F88" i="7"/>
  <c r="I88" i="20" s="1"/>
  <c r="I99" i="19"/>
  <c r="P99" i="19" s="1"/>
  <c r="T99" i="6" s="1"/>
  <c r="F99" i="7"/>
  <c r="I99" i="20" s="1"/>
  <c r="I113" i="19"/>
  <c r="F113" i="7"/>
  <c r="I113" i="20" s="1"/>
  <c r="N141" i="19"/>
  <c r="P141" i="19" s="1"/>
  <c r="T141" i="6" s="1"/>
  <c r="K141" i="7"/>
  <c r="N141" i="20" s="1"/>
  <c r="I153" i="19"/>
  <c r="P153" i="19" s="1"/>
  <c r="T153" i="6" s="1"/>
  <c r="F153" i="7"/>
  <c r="I153" i="20" s="1"/>
  <c r="L176" i="19"/>
  <c r="P176" i="19" s="1"/>
  <c r="T176" i="6" s="1"/>
  <c r="I176" i="7"/>
  <c r="L176" i="20" s="1"/>
  <c r="P176" i="20" s="1"/>
  <c r="T176" i="7" s="1"/>
  <c r="J178" i="19"/>
  <c r="G178" i="7"/>
  <c r="J178" i="20" s="1"/>
  <c r="L179" i="19"/>
  <c r="P179" i="19" s="1"/>
  <c r="I179" i="7"/>
  <c r="L179" i="20" s="1"/>
  <c r="P179" i="20" s="1"/>
  <c r="M213" i="19"/>
  <c r="P213" i="19" s="1"/>
  <c r="T213" i="6" s="1"/>
  <c r="J213" i="7"/>
  <c r="M213" i="20" s="1"/>
  <c r="N230" i="19"/>
  <c r="P230" i="19" s="1"/>
  <c r="T230" i="6" s="1"/>
  <c r="K230" i="7"/>
  <c r="N230" i="20" s="1"/>
  <c r="O243" i="19"/>
  <c r="L243" i="7"/>
  <c r="O243" i="20" s="1"/>
  <c r="L245" i="19"/>
  <c r="I245" i="7"/>
  <c r="L245" i="20" s="1"/>
  <c r="N264" i="19"/>
  <c r="K264" i="7"/>
  <c r="N264" i="20" s="1"/>
  <c r="N267" i="19"/>
  <c r="P267" i="19" s="1"/>
  <c r="T267" i="6" s="1"/>
  <c r="K267" i="7"/>
  <c r="N267" i="20" s="1"/>
  <c r="P267" i="20" s="1"/>
  <c r="T267" i="7" s="1"/>
  <c r="N289" i="19"/>
  <c r="K289" i="7"/>
  <c r="N289" i="20" s="1"/>
  <c r="K47" i="19"/>
  <c r="P47" i="19" s="1"/>
  <c r="T47" i="6" s="1"/>
  <c r="H47" i="7"/>
  <c r="K47" i="20" s="1"/>
  <c r="O74" i="19"/>
  <c r="P74" i="19" s="1"/>
  <c r="T74" i="6" s="1"/>
  <c r="L74" i="7"/>
  <c r="O74" i="20" s="1"/>
  <c r="L83" i="19"/>
  <c r="P83" i="19" s="1"/>
  <c r="T83" i="6" s="1"/>
  <c r="I83" i="7"/>
  <c r="L83" i="20" s="1"/>
  <c r="M91" i="19"/>
  <c r="J91" i="7"/>
  <c r="M91" i="20" s="1"/>
  <c r="K100" i="19"/>
  <c r="P100" i="19" s="1"/>
  <c r="T100" i="6" s="1"/>
  <c r="H100" i="7"/>
  <c r="K100" i="20" s="1"/>
  <c r="I143" i="19"/>
  <c r="P143" i="19" s="1"/>
  <c r="T143" i="6" s="1"/>
  <c r="F143" i="7"/>
  <c r="I143" i="20" s="1"/>
  <c r="I182" i="19"/>
  <c r="P182" i="19" s="1"/>
  <c r="F182" i="7"/>
  <c r="I182" i="20" s="1"/>
  <c r="P182" i="20" s="1"/>
  <c r="T182" i="7" s="1"/>
  <c r="L183" i="19"/>
  <c r="I183" i="7"/>
  <c r="L183" i="20" s="1"/>
  <c r="K216" i="19"/>
  <c r="H216" i="7"/>
  <c r="K216" i="20" s="1"/>
  <c r="K248" i="19"/>
  <c r="H248" i="7"/>
  <c r="K248" i="20" s="1"/>
  <c r="K251" i="19"/>
  <c r="P251" i="19" s="1"/>
  <c r="H251" i="7"/>
  <c r="K251" i="20" s="1"/>
  <c r="P251" i="20" s="1"/>
  <c r="K49" i="7"/>
  <c r="N49" i="20" s="1"/>
  <c r="L191" i="7"/>
  <c r="O191" i="20" s="1"/>
  <c r="P191" i="20" s="1"/>
  <c r="T191" i="7" s="1"/>
  <c r="L13" i="19"/>
  <c r="P13" i="19" s="1"/>
  <c r="T13" i="6" s="1"/>
  <c r="I13" i="7"/>
  <c r="L13" i="20" s="1"/>
  <c r="J89" i="19"/>
  <c r="P89" i="19" s="1"/>
  <c r="T89" i="6" s="1"/>
  <c r="G89" i="7"/>
  <c r="J89" i="20" s="1"/>
  <c r="K114" i="19"/>
  <c r="H114" i="7"/>
  <c r="K114" i="20" s="1"/>
  <c r="J154" i="19"/>
  <c r="G154" i="7"/>
  <c r="J154" i="20" s="1"/>
  <c r="P154" i="20" s="1"/>
  <c r="T154" i="7" s="1"/>
  <c r="G52" i="7"/>
  <c r="J52" i="20" s="1"/>
  <c r="I6" i="19"/>
  <c r="P6" i="19" s="1"/>
  <c r="F6" i="7"/>
  <c r="I6" i="20" s="1"/>
  <c r="I28" i="19"/>
  <c r="F28" i="7"/>
  <c r="I28" i="20" s="1"/>
  <c r="P28" i="20" s="1"/>
  <c r="T28" i="7" s="1"/>
  <c r="M36" i="19"/>
  <c r="J36" i="7"/>
  <c r="M36" i="20" s="1"/>
  <c r="O44" i="19"/>
  <c r="P44" i="19" s="1"/>
  <c r="L44" i="7"/>
  <c r="O44" i="20" s="1"/>
  <c r="P44" i="20" s="1"/>
  <c r="T44" i="7" s="1"/>
  <c r="N56" i="19"/>
  <c r="K56" i="7"/>
  <c r="N56" i="20" s="1"/>
  <c r="K65" i="19"/>
  <c r="H65" i="7"/>
  <c r="K65" i="20" s="1"/>
  <c r="K71" i="19"/>
  <c r="H71" i="7"/>
  <c r="K71" i="20" s="1"/>
  <c r="I81" i="19"/>
  <c r="P81" i="19" s="1"/>
  <c r="F81" i="7"/>
  <c r="I81" i="20" s="1"/>
  <c r="P81" i="20" s="1"/>
  <c r="O98" i="19"/>
  <c r="P98" i="19" s="1"/>
  <c r="T98" i="6" s="1"/>
  <c r="L98" i="7"/>
  <c r="O98" i="20" s="1"/>
  <c r="P98" i="20" s="1"/>
  <c r="T98" i="7" s="1"/>
  <c r="L151" i="19"/>
  <c r="I151" i="7"/>
  <c r="L151" i="20" s="1"/>
  <c r="P151" i="20" s="1"/>
  <c r="N152" i="19"/>
  <c r="P152" i="19" s="1"/>
  <c r="K152" i="7"/>
  <c r="N152" i="20" s="1"/>
  <c r="N173" i="19"/>
  <c r="K173" i="7"/>
  <c r="N173" i="20" s="1"/>
  <c r="O174" i="19"/>
  <c r="P174" i="19" s="1"/>
  <c r="L174" i="7"/>
  <c r="O174" i="20" s="1"/>
  <c r="J175" i="19"/>
  <c r="G175" i="7"/>
  <c r="J175" i="20" s="1"/>
  <c r="M197" i="19"/>
  <c r="P197" i="19" s="1"/>
  <c r="T197" i="6" s="1"/>
  <c r="J197" i="7"/>
  <c r="M197" i="20" s="1"/>
  <c r="I228" i="19"/>
  <c r="P228" i="19" s="1"/>
  <c r="F228" i="7"/>
  <c r="I228" i="20" s="1"/>
  <c r="P228" i="20" s="1"/>
  <c r="T228" i="7" s="1"/>
  <c r="K239" i="19"/>
  <c r="P239" i="19" s="1"/>
  <c r="H239" i="7"/>
  <c r="K239" i="20" s="1"/>
  <c r="M260" i="19"/>
  <c r="J260" i="7"/>
  <c r="M260" i="20" s="1"/>
  <c r="L288" i="19"/>
  <c r="I288" i="7"/>
  <c r="L288" i="20" s="1"/>
  <c r="K193" i="19"/>
  <c r="H193" i="7"/>
  <c r="K193" i="20" s="1"/>
  <c r="K196" i="19"/>
  <c r="P196" i="19" s="1"/>
  <c r="T196" i="6" s="1"/>
  <c r="H196" i="7"/>
  <c r="K196" i="20" s="1"/>
  <c r="P196" i="20" s="1"/>
  <c r="K205" i="19"/>
  <c r="H205" i="7"/>
  <c r="K205" i="20" s="1"/>
  <c r="L206" i="19"/>
  <c r="P206" i="19" s="1"/>
  <c r="T206" i="6" s="1"/>
  <c r="I206" i="7"/>
  <c r="L206" i="20" s="1"/>
  <c r="N227" i="19"/>
  <c r="K227" i="7"/>
  <c r="N227" i="20" s="1"/>
  <c r="J258" i="19"/>
  <c r="P258" i="19" s="1"/>
  <c r="T258" i="6" s="1"/>
  <c r="G258" i="7"/>
  <c r="J258" i="20" s="1"/>
  <c r="L259" i="19"/>
  <c r="I259" i="7"/>
  <c r="L259" i="20" s="1"/>
  <c r="P259" i="20" s="1"/>
  <c r="L279" i="19"/>
  <c r="P279" i="19" s="1"/>
  <c r="T279" i="6" s="1"/>
  <c r="I279" i="7"/>
  <c r="L279" i="20" s="1"/>
  <c r="O280" i="19"/>
  <c r="P280" i="19" s="1"/>
  <c r="T280" i="6" s="1"/>
  <c r="L280" i="7"/>
  <c r="O280" i="20" s="1"/>
  <c r="P280" i="20" s="1"/>
  <c r="K282" i="19"/>
  <c r="H282" i="7"/>
  <c r="K282" i="20" s="1"/>
  <c r="I60" i="7"/>
  <c r="L60" i="20" s="1"/>
  <c r="H53" i="7"/>
  <c r="K53" i="20" s="1"/>
  <c r="L190" i="19"/>
  <c r="I190" i="7"/>
  <c r="L190" i="20" s="1"/>
  <c r="J97" i="7"/>
  <c r="M97" i="20" s="1"/>
  <c r="O10" i="19"/>
  <c r="P10" i="19" s="1"/>
  <c r="L10" i="7"/>
  <c r="O10" i="20" s="1"/>
  <c r="P10" i="20" s="1"/>
  <c r="J17" i="19"/>
  <c r="P17" i="19" s="1"/>
  <c r="T17" i="6" s="1"/>
  <c r="G17" i="7"/>
  <c r="J17" i="20" s="1"/>
  <c r="L18" i="19"/>
  <c r="P18" i="19" s="1"/>
  <c r="I18" i="7"/>
  <c r="L18" i="20" s="1"/>
  <c r="P18" i="20" s="1"/>
  <c r="N26" i="19"/>
  <c r="K26" i="7"/>
  <c r="N26" i="20" s="1"/>
  <c r="K35" i="19"/>
  <c r="P35" i="19" s="1"/>
  <c r="T35" i="6" s="1"/>
  <c r="H35" i="7"/>
  <c r="K35" i="20" s="1"/>
  <c r="M55" i="19"/>
  <c r="P55" i="19" s="1"/>
  <c r="T55" i="6" s="1"/>
  <c r="J55" i="7"/>
  <c r="M55" i="20" s="1"/>
  <c r="I69" i="19"/>
  <c r="F69" i="7"/>
  <c r="I69" i="20" s="1"/>
  <c r="P69" i="20" s="1"/>
  <c r="N85" i="19"/>
  <c r="K85" i="7"/>
  <c r="N85" i="20" s="1"/>
  <c r="J95" i="19"/>
  <c r="P95" i="19" s="1"/>
  <c r="T95" i="6" s="1"/>
  <c r="G95" i="7"/>
  <c r="J95" i="20" s="1"/>
  <c r="L96" i="19"/>
  <c r="P96" i="19" s="1"/>
  <c r="T96" i="6" s="1"/>
  <c r="I96" i="7"/>
  <c r="L96" i="20" s="1"/>
  <c r="K105" i="19"/>
  <c r="H105" i="7"/>
  <c r="K105" i="20" s="1"/>
  <c r="I108" i="19"/>
  <c r="F108" i="7"/>
  <c r="I108" i="20" s="1"/>
  <c r="P108" i="20" s="1"/>
  <c r="T108" i="7" s="1"/>
  <c r="K109" i="19"/>
  <c r="P109" i="19" s="1"/>
  <c r="T109" i="6" s="1"/>
  <c r="H109" i="7"/>
  <c r="K109" i="20" s="1"/>
  <c r="J129" i="19"/>
  <c r="P129" i="19" s="1"/>
  <c r="T129" i="6" s="1"/>
  <c r="G129" i="7"/>
  <c r="J129" i="20" s="1"/>
  <c r="L130" i="19"/>
  <c r="P130" i="19" s="1"/>
  <c r="I130" i="7"/>
  <c r="L130" i="20" s="1"/>
  <c r="P130" i="20" s="1"/>
  <c r="T130" i="7" s="1"/>
  <c r="N131" i="19"/>
  <c r="K131" i="7"/>
  <c r="N131" i="20" s="1"/>
  <c r="J134" i="19"/>
  <c r="P134" i="19" s="1"/>
  <c r="T134" i="6" s="1"/>
  <c r="G134" i="7"/>
  <c r="J134" i="20" s="1"/>
  <c r="P134" i="20" s="1"/>
  <c r="L135" i="19"/>
  <c r="P135" i="19" s="1"/>
  <c r="T135" i="6" s="1"/>
  <c r="I135" i="7"/>
  <c r="L135" i="20" s="1"/>
  <c r="N136" i="19"/>
  <c r="K136" i="7"/>
  <c r="N136" i="20" s="1"/>
  <c r="J138" i="19"/>
  <c r="G138" i="7"/>
  <c r="J138" i="20" s="1"/>
  <c r="P138" i="20" s="1"/>
  <c r="T138" i="7" s="1"/>
  <c r="L139" i="19"/>
  <c r="P139" i="19" s="1"/>
  <c r="T139" i="6" s="1"/>
  <c r="I139" i="7"/>
  <c r="L139" i="20" s="1"/>
  <c r="P139" i="20" s="1"/>
  <c r="T139" i="7" s="1"/>
  <c r="N169" i="19"/>
  <c r="K169" i="7"/>
  <c r="N169" i="20" s="1"/>
  <c r="I189" i="19"/>
  <c r="P189" i="19" s="1"/>
  <c r="T189" i="6" s="1"/>
  <c r="F189" i="7"/>
  <c r="I189" i="20" s="1"/>
  <c r="I204" i="19"/>
  <c r="F204" i="7"/>
  <c r="I204" i="20" s="1"/>
  <c r="P204" i="20" s="1"/>
  <c r="T204" i="7" s="1"/>
  <c r="M237" i="19"/>
  <c r="P237" i="19" s="1"/>
  <c r="J237" i="7"/>
  <c r="M237" i="20" s="1"/>
  <c r="N253" i="19"/>
  <c r="P253" i="19" s="1"/>
  <c r="K253" i="7"/>
  <c r="N253" i="20" s="1"/>
  <c r="M277" i="19"/>
  <c r="P277" i="19" s="1"/>
  <c r="T277" i="6" s="1"/>
  <c r="J277" i="7"/>
  <c r="M277" i="20" s="1"/>
  <c r="L38" i="7"/>
  <c r="O38" i="20" s="1"/>
  <c r="I233" i="7"/>
  <c r="L233" i="20" s="1"/>
  <c r="P233" i="20" s="1"/>
  <c r="T233" i="7" s="1"/>
  <c r="M19" i="19"/>
  <c r="P19" i="19" s="1"/>
  <c r="T19" i="6" s="1"/>
  <c r="J19" i="7"/>
  <c r="M19" i="20" s="1"/>
  <c r="M43" i="19"/>
  <c r="J43" i="7"/>
  <c r="M43" i="20" s="1"/>
  <c r="J64" i="19"/>
  <c r="P64" i="19" s="1"/>
  <c r="G64" i="7"/>
  <c r="J64" i="20" s="1"/>
  <c r="M140" i="19"/>
  <c r="J140" i="7"/>
  <c r="M140" i="20" s="1"/>
  <c r="I162" i="19"/>
  <c r="P162" i="19" s="1"/>
  <c r="F162" i="7"/>
  <c r="I162" i="20" s="1"/>
  <c r="P162" i="20" s="1"/>
  <c r="I171" i="19"/>
  <c r="P171" i="19" s="1"/>
  <c r="F171" i="7"/>
  <c r="I171" i="20" s="1"/>
  <c r="K271" i="7"/>
  <c r="N271" i="20" s="1"/>
  <c r="K256" i="7"/>
  <c r="N256" i="20" s="1"/>
  <c r="M9" i="19"/>
  <c r="J9" i="7"/>
  <c r="M9" i="20" s="1"/>
  <c r="I16" i="19"/>
  <c r="P16" i="19" s="1"/>
  <c r="T16" i="6" s="1"/>
  <c r="F16" i="7"/>
  <c r="I16" i="20" s="1"/>
  <c r="O32" i="19"/>
  <c r="P32" i="19" s="1"/>
  <c r="T32" i="6" s="1"/>
  <c r="L32" i="7"/>
  <c r="O32" i="20" s="1"/>
  <c r="J34" i="19"/>
  <c r="P34" i="19" s="1"/>
  <c r="G34" i="7"/>
  <c r="J34" i="20" s="1"/>
  <c r="P34" i="20" s="1"/>
  <c r="J41" i="19"/>
  <c r="G41" i="7"/>
  <c r="J41" i="20" s="1"/>
  <c r="M48" i="19"/>
  <c r="P48" i="19" s="1"/>
  <c r="T48" i="6" s="1"/>
  <c r="J48" i="7"/>
  <c r="M48" i="20" s="1"/>
  <c r="L54" i="19"/>
  <c r="P54" i="19" s="1"/>
  <c r="I54" i="7"/>
  <c r="L54" i="20" s="1"/>
  <c r="L78" i="19"/>
  <c r="P78" i="19" s="1"/>
  <c r="I78" i="7"/>
  <c r="L78" i="20" s="1"/>
  <c r="I94" i="19"/>
  <c r="F94" i="7"/>
  <c r="I94" i="20" s="1"/>
  <c r="I104" i="19"/>
  <c r="P104" i="19" s="1"/>
  <c r="T104" i="6" s="1"/>
  <c r="F104" i="7"/>
  <c r="I104" i="20" s="1"/>
  <c r="N148" i="19"/>
  <c r="P148" i="19" s="1"/>
  <c r="K148" i="7"/>
  <c r="N148" i="20" s="1"/>
  <c r="K168" i="19"/>
  <c r="P168" i="19" s="1"/>
  <c r="H168" i="7"/>
  <c r="K168" i="20" s="1"/>
  <c r="N188" i="19"/>
  <c r="K188" i="7"/>
  <c r="N188" i="20" s="1"/>
  <c r="N202" i="19"/>
  <c r="P202" i="19" s="1"/>
  <c r="K202" i="7"/>
  <c r="N202" i="20" s="1"/>
  <c r="O203" i="19"/>
  <c r="P203" i="19" s="1"/>
  <c r="L203" i="7"/>
  <c r="O203" i="20" s="1"/>
  <c r="K219" i="19"/>
  <c r="P219" i="19" s="1"/>
  <c r="T219" i="6" s="1"/>
  <c r="H219" i="7"/>
  <c r="K219" i="20" s="1"/>
  <c r="I222" i="19"/>
  <c r="F222" i="7"/>
  <c r="I222" i="20" s="1"/>
  <c r="P222" i="20" s="1"/>
  <c r="T222" i="7" s="1"/>
  <c r="L223" i="19"/>
  <c r="P223" i="19" s="1"/>
  <c r="T223" i="6" s="1"/>
  <c r="I223" i="7"/>
  <c r="L223" i="20" s="1"/>
  <c r="J236" i="19"/>
  <c r="P236" i="19" s="1"/>
  <c r="T236" i="6" s="1"/>
  <c r="G236" i="7"/>
  <c r="J236" i="20" s="1"/>
  <c r="K276" i="19"/>
  <c r="P276" i="19" s="1"/>
  <c r="H276" i="7"/>
  <c r="K276" i="20" s="1"/>
  <c r="P276" i="20" s="1"/>
  <c r="T276" i="7" s="1"/>
  <c r="L295" i="19"/>
  <c r="I295" i="7"/>
  <c r="L295" i="20" s="1"/>
  <c r="P295" i="20" s="1"/>
  <c r="O296" i="19"/>
  <c r="P296" i="19" s="1"/>
  <c r="T296" i="6" s="1"/>
  <c r="L296" i="7"/>
  <c r="O296" i="20" s="1"/>
  <c r="P296" i="20" s="1"/>
  <c r="I238" i="19"/>
  <c r="P238" i="19" s="1"/>
  <c r="T238" i="6" s="1"/>
  <c r="F238" i="7"/>
  <c r="I238" i="20" s="1"/>
  <c r="I278" i="19"/>
  <c r="P278" i="19" s="1"/>
  <c r="T278" i="6" s="1"/>
  <c r="F278" i="7"/>
  <c r="I278" i="20" s="1"/>
  <c r="P278" i="20" s="1"/>
  <c r="T278" i="7" s="1"/>
  <c r="I149" i="19"/>
  <c r="P149" i="19" s="1"/>
  <c r="T149" i="6" s="1"/>
  <c r="F149" i="7"/>
  <c r="I149" i="20" s="1"/>
  <c r="P149" i="20" s="1"/>
  <c r="I275" i="19"/>
  <c r="P275" i="19" s="1"/>
  <c r="T275" i="6" s="1"/>
  <c r="F275" i="7"/>
  <c r="I275" i="20" s="1"/>
  <c r="P275" i="20" s="1"/>
  <c r="I290" i="19"/>
  <c r="F290" i="7"/>
  <c r="I290" i="20" s="1"/>
  <c r="I270" i="7"/>
  <c r="L270" i="20" s="1"/>
  <c r="I254" i="7"/>
  <c r="L254" i="20" s="1"/>
  <c r="G169" i="7"/>
  <c r="J169" i="20" s="1"/>
  <c r="I142" i="7"/>
  <c r="L142" i="20" s="1"/>
  <c r="P142" i="20" s="1"/>
  <c r="G121" i="7"/>
  <c r="J121" i="20" s="1"/>
  <c r="P121" i="20" s="1"/>
  <c r="T121" i="7" s="1"/>
  <c r="K115" i="7"/>
  <c r="N115" i="20" s="1"/>
  <c r="P115" i="20" s="1"/>
  <c r="T115" i="7" s="1"/>
  <c r="I62" i="7"/>
  <c r="L62" i="20" s="1"/>
  <c r="I30" i="7"/>
  <c r="L30" i="20" s="1"/>
  <c r="G25" i="7"/>
  <c r="J25" i="20" s="1"/>
  <c r="K19" i="7"/>
  <c r="N19" i="20" s="1"/>
  <c r="L264" i="7"/>
  <c r="O264" i="20" s="1"/>
  <c r="L248" i="7"/>
  <c r="O248" i="20" s="1"/>
  <c r="L216" i="7"/>
  <c r="O216" i="20" s="1"/>
  <c r="L168" i="7"/>
  <c r="O168" i="20" s="1"/>
  <c r="H158" i="7"/>
  <c r="K158" i="20" s="1"/>
  <c r="L152" i="7"/>
  <c r="O152" i="20" s="1"/>
  <c r="L136" i="7"/>
  <c r="O136" i="20" s="1"/>
  <c r="J99" i="7"/>
  <c r="M99" i="20" s="1"/>
  <c r="L88" i="7"/>
  <c r="O88" i="20" s="1"/>
  <c r="J83" i="7"/>
  <c r="M83" i="20" s="1"/>
  <c r="L56" i="7"/>
  <c r="O56" i="20" s="1"/>
  <c r="J51" i="7"/>
  <c r="M51" i="20" s="1"/>
  <c r="L40" i="7"/>
  <c r="O40" i="20" s="1"/>
  <c r="L24" i="7"/>
  <c r="O24" i="20" s="1"/>
  <c r="H14" i="7"/>
  <c r="K14" i="20" s="1"/>
  <c r="L286" i="7"/>
  <c r="O286" i="20" s="1"/>
  <c r="G264" i="7"/>
  <c r="J264" i="20" s="1"/>
  <c r="K258" i="7"/>
  <c r="N258" i="20" s="1"/>
  <c r="K210" i="7"/>
  <c r="N210" i="20" s="1"/>
  <c r="I205" i="7"/>
  <c r="L205" i="20" s="1"/>
  <c r="K178" i="7"/>
  <c r="N178" i="20" s="1"/>
  <c r="I157" i="7"/>
  <c r="L157" i="20" s="1"/>
  <c r="P157" i="20" s="1"/>
  <c r="T157" i="7" s="1"/>
  <c r="G152" i="7"/>
  <c r="J152" i="20" s="1"/>
  <c r="K146" i="7"/>
  <c r="N146" i="20" s="1"/>
  <c r="I141" i="7"/>
  <c r="L141" i="20" s="1"/>
  <c r="G136" i="7"/>
  <c r="J136" i="20" s="1"/>
  <c r="I125" i="7"/>
  <c r="L125" i="20" s="1"/>
  <c r="I109" i="7"/>
  <c r="L109" i="20" s="1"/>
  <c r="G104" i="7"/>
  <c r="J104" i="20" s="1"/>
  <c r="I93" i="7"/>
  <c r="L93" i="20" s="1"/>
  <c r="P93" i="20" s="1"/>
  <c r="T93" i="7" s="1"/>
  <c r="G88" i="7"/>
  <c r="J88" i="20" s="1"/>
  <c r="I77" i="7"/>
  <c r="L77" i="20" s="1"/>
  <c r="G72" i="7"/>
  <c r="J72" i="20" s="1"/>
  <c r="K66" i="7"/>
  <c r="N66" i="20" s="1"/>
  <c r="G56" i="7"/>
  <c r="J56" i="20" s="1"/>
  <c r="K50" i="7"/>
  <c r="N50" i="20" s="1"/>
  <c r="P50" i="20" s="1"/>
  <c r="I45" i="7"/>
  <c r="L45" i="20" s="1"/>
  <c r="G40" i="7"/>
  <c r="J40" i="20" s="1"/>
  <c r="K34" i="7"/>
  <c r="N34" i="20" s="1"/>
  <c r="G24" i="7"/>
  <c r="J24" i="20" s="1"/>
  <c r="G8" i="7"/>
  <c r="J8" i="20" s="1"/>
  <c r="L227" i="7"/>
  <c r="O227" i="20" s="1"/>
  <c r="J206" i="7"/>
  <c r="M206" i="20" s="1"/>
  <c r="P206" i="20" s="1"/>
  <c r="J190" i="7"/>
  <c r="M190" i="20" s="1"/>
  <c r="H185" i="7"/>
  <c r="K185" i="20" s="1"/>
  <c r="J174" i="7"/>
  <c r="M174" i="20" s="1"/>
  <c r="L131" i="7"/>
  <c r="O131" i="20" s="1"/>
  <c r="L99" i="7"/>
  <c r="O99" i="20" s="1"/>
  <c r="J94" i="7"/>
  <c r="M94" i="20" s="1"/>
  <c r="H89" i="7"/>
  <c r="K89" i="20" s="1"/>
  <c r="J78" i="7"/>
  <c r="M78" i="20" s="1"/>
  <c r="H73" i="7"/>
  <c r="K73" i="20" s="1"/>
  <c r="L67" i="7"/>
  <c r="O67" i="20" s="1"/>
  <c r="J62" i="7"/>
  <c r="M62" i="20" s="1"/>
  <c r="H57" i="7"/>
  <c r="K57" i="20" s="1"/>
  <c r="L51" i="7"/>
  <c r="O51" i="20" s="1"/>
  <c r="J46" i="7"/>
  <c r="M46" i="20" s="1"/>
  <c r="H41" i="7"/>
  <c r="K41" i="20" s="1"/>
  <c r="L35" i="7"/>
  <c r="O35" i="20" s="1"/>
  <c r="H25" i="7"/>
  <c r="K25" i="20" s="1"/>
  <c r="H9" i="7"/>
  <c r="K9" i="20" s="1"/>
  <c r="G289" i="7"/>
  <c r="J289" i="20" s="1"/>
  <c r="F26" i="7"/>
  <c r="I26" i="20" s="1"/>
  <c r="F37" i="7"/>
  <c r="I37" i="20" s="1"/>
  <c r="F49" i="7"/>
  <c r="I49" i="20" s="1"/>
  <c r="P49" i="20" s="1"/>
  <c r="T49" i="7" s="1"/>
  <c r="F56" i="7"/>
  <c r="I56" i="20" s="1"/>
  <c r="F62" i="7"/>
  <c r="I62" i="20" s="1"/>
  <c r="F67" i="7"/>
  <c r="I67" i="20" s="1"/>
  <c r="F79" i="7"/>
  <c r="I79" i="20" s="1"/>
  <c r="F85" i="7"/>
  <c r="I85" i="20" s="1"/>
  <c r="F116" i="7"/>
  <c r="I116" i="20" s="1"/>
  <c r="I120" i="19"/>
  <c r="P120" i="19" s="1"/>
  <c r="T120" i="6" s="1"/>
  <c r="F120" i="7"/>
  <c r="I120" i="20" s="1"/>
  <c r="F127" i="7"/>
  <c r="I127" i="20" s="1"/>
  <c r="P127" i="20" s="1"/>
  <c r="F141" i="7"/>
  <c r="I141" i="20" s="1"/>
  <c r="F148" i="7"/>
  <c r="I148" i="20" s="1"/>
  <c r="F160" i="7"/>
  <c r="I160" i="20" s="1"/>
  <c r="F165" i="7"/>
  <c r="I165" i="20" s="1"/>
  <c r="I177" i="19"/>
  <c r="F177" i="7"/>
  <c r="I177" i="20" s="1"/>
  <c r="P177" i="20" s="1"/>
  <c r="T177" i="7" s="1"/>
  <c r="F180" i="7"/>
  <c r="I180" i="20" s="1"/>
  <c r="P180" i="20" s="1"/>
  <c r="T180" i="7" s="1"/>
  <c r="I184" i="19"/>
  <c r="P184" i="19" s="1"/>
  <c r="T184" i="6" s="1"/>
  <c r="F184" i="7"/>
  <c r="I184" i="20" s="1"/>
  <c r="P184" i="20" s="1"/>
  <c r="T184" i="7" s="1"/>
  <c r="F198" i="7"/>
  <c r="I198" i="20" s="1"/>
  <c r="F217" i="7"/>
  <c r="I217" i="20" s="1"/>
  <c r="I224" i="19"/>
  <c r="P224" i="19" s="1"/>
  <c r="T224" i="6" s="1"/>
  <c r="F224" i="7"/>
  <c r="I224" i="20" s="1"/>
  <c r="I235" i="19"/>
  <c r="P235" i="19" s="1"/>
  <c r="F235" i="7"/>
  <c r="I235" i="20" s="1"/>
  <c r="P235" i="20" s="1"/>
  <c r="I243" i="19"/>
  <c r="P243" i="19" s="1"/>
  <c r="F243" i="7"/>
  <c r="I243" i="20" s="1"/>
  <c r="F253" i="7"/>
  <c r="I253" i="20" s="1"/>
  <c r="I261" i="19"/>
  <c r="F261" i="7"/>
  <c r="I261" i="20" s="1"/>
  <c r="P261" i="20" s="1"/>
  <c r="T261" i="7" s="1"/>
  <c r="F289" i="7"/>
  <c r="I289" i="20" s="1"/>
  <c r="I195" i="19"/>
  <c r="F195" i="7"/>
  <c r="I195" i="20" s="1"/>
  <c r="P195" i="20" s="1"/>
  <c r="T195" i="7" s="1"/>
  <c r="I218" i="19"/>
  <c r="P218" i="19" s="1"/>
  <c r="F218" i="7"/>
  <c r="I218" i="20" s="1"/>
  <c r="P218" i="20" s="1"/>
  <c r="T218" i="7" s="1"/>
  <c r="I250" i="19"/>
  <c r="P250" i="19" s="1"/>
  <c r="T250" i="6" s="1"/>
  <c r="F250" i="7"/>
  <c r="I250" i="20" s="1"/>
  <c r="G227" i="7"/>
  <c r="J227" i="20" s="1"/>
  <c r="I168" i="7"/>
  <c r="L168" i="20" s="1"/>
  <c r="G131" i="7"/>
  <c r="J131" i="20" s="1"/>
  <c r="G99" i="7"/>
  <c r="J99" i="20" s="1"/>
  <c r="G67" i="7"/>
  <c r="J67" i="20" s="1"/>
  <c r="K61" i="7"/>
  <c r="N61" i="20" s="1"/>
  <c r="G51" i="7"/>
  <c r="J51" i="20" s="1"/>
  <c r="K29" i="7"/>
  <c r="N29" i="20" s="1"/>
  <c r="I24" i="7"/>
  <c r="L24" i="20" s="1"/>
  <c r="J287" i="7"/>
  <c r="M287" i="20" s="1"/>
  <c r="J269" i="7"/>
  <c r="M269" i="20" s="1"/>
  <c r="L226" i="7"/>
  <c r="O226" i="20" s="1"/>
  <c r="J189" i="7"/>
  <c r="M189" i="20" s="1"/>
  <c r="H120" i="7"/>
  <c r="K120" i="20" s="1"/>
  <c r="L114" i="7"/>
  <c r="O114" i="20" s="1"/>
  <c r="L82" i="7"/>
  <c r="O82" i="20" s="1"/>
  <c r="J13" i="7"/>
  <c r="M13" i="20" s="1"/>
  <c r="G286" i="7"/>
  <c r="J286" i="20" s="1"/>
  <c r="K236" i="7"/>
  <c r="N236" i="20" s="1"/>
  <c r="K220" i="7"/>
  <c r="N220" i="20" s="1"/>
  <c r="P220" i="20" s="1"/>
  <c r="T220" i="7" s="1"/>
  <c r="I199" i="7"/>
  <c r="L199" i="20" s="1"/>
  <c r="P199" i="20" s="1"/>
  <c r="T199" i="7" s="1"/>
  <c r="I87" i="7"/>
  <c r="L87" i="20" s="1"/>
  <c r="P87" i="20" s="1"/>
  <c r="T87" i="7" s="1"/>
  <c r="K76" i="7"/>
  <c r="N76" i="20" s="1"/>
  <c r="I71" i="7"/>
  <c r="L71" i="20" s="1"/>
  <c r="I39" i="7"/>
  <c r="L39" i="20" s="1"/>
  <c r="P39" i="20" s="1"/>
  <c r="T39" i="7" s="1"/>
  <c r="G18" i="7"/>
  <c r="J18" i="20" s="1"/>
  <c r="I7" i="7"/>
  <c r="L7" i="20" s="1"/>
  <c r="H243" i="7"/>
  <c r="K243" i="20" s="1"/>
  <c r="L205" i="7"/>
  <c r="O205" i="20" s="1"/>
  <c r="J200" i="7"/>
  <c r="M200" i="20" s="1"/>
  <c r="L173" i="7"/>
  <c r="O173" i="20" s="1"/>
  <c r="L109" i="7"/>
  <c r="O109" i="20" s="1"/>
  <c r="J104" i="7"/>
  <c r="M104" i="20" s="1"/>
  <c r="J88" i="7"/>
  <c r="M88" i="20" s="1"/>
  <c r="L77" i="7"/>
  <c r="O77" i="20" s="1"/>
  <c r="J72" i="7"/>
  <c r="M72" i="20" s="1"/>
  <c r="J40" i="7"/>
  <c r="M40" i="20" s="1"/>
  <c r="H19" i="7"/>
  <c r="K19" i="20" s="1"/>
  <c r="J8" i="7"/>
  <c r="M8" i="20" s="1"/>
  <c r="F9" i="7"/>
  <c r="I9" i="20" s="1"/>
  <c r="F14" i="7"/>
  <c r="I14" i="20" s="1"/>
  <c r="F19" i="7"/>
  <c r="I19" i="20" s="1"/>
  <c r="F31" i="7"/>
  <c r="I31" i="20" s="1"/>
  <c r="P31" i="20" s="1"/>
  <c r="T31" i="7" s="1"/>
  <c r="F36" i="7"/>
  <c r="I36" i="20" s="1"/>
  <c r="F43" i="7"/>
  <c r="I43" i="20" s="1"/>
  <c r="F48" i="7"/>
  <c r="I48" i="20" s="1"/>
  <c r="P48" i="20" s="1"/>
  <c r="F55" i="7"/>
  <c r="I55" i="20" s="1"/>
  <c r="F61" i="7"/>
  <c r="I61" i="20" s="1"/>
  <c r="F66" i="7"/>
  <c r="I66" i="20" s="1"/>
  <c r="F73" i="7"/>
  <c r="I73" i="20" s="1"/>
  <c r="F84" i="7"/>
  <c r="I84" i="20" s="1"/>
  <c r="F91" i="7"/>
  <c r="I91" i="20" s="1"/>
  <c r="P91" i="20" s="1"/>
  <c r="F97" i="7"/>
  <c r="I97" i="20" s="1"/>
  <c r="F110" i="7"/>
  <c r="I110" i="20" s="1"/>
  <c r="P110" i="20" s="1"/>
  <c r="T110" i="7" s="1"/>
  <c r="I136" i="19"/>
  <c r="F136" i="7"/>
  <c r="I136" i="20" s="1"/>
  <c r="F140" i="7"/>
  <c r="I140" i="20" s="1"/>
  <c r="I152" i="19"/>
  <c r="F152" i="7"/>
  <c r="I152" i="20" s="1"/>
  <c r="F159" i="7"/>
  <c r="I159" i="20" s="1"/>
  <c r="I169" i="19"/>
  <c r="F169" i="7"/>
  <c r="I169" i="20" s="1"/>
  <c r="I188" i="19"/>
  <c r="F188" i="7"/>
  <c r="I188" i="20" s="1"/>
  <c r="F197" i="7"/>
  <c r="I197" i="20" s="1"/>
  <c r="I227" i="19"/>
  <c r="F227" i="7"/>
  <c r="I227" i="20" s="1"/>
  <c r="F234" i="7"/>
  <c r="I234" i="20" s="1"/>
  <c r="P234" i="20" s="1"/>
  <c r="T234" i="7" s="1"/>
  <c r="F237" i="7"/>
  <c r="I237" i="20" s="1"/>
  <c r="P237" i="20" s="1"/>
  <c r="T237" i="7" s="1"/>
  <c r="I240" i="19"/>
  <c r="F240" i="7"/>
  <c r="I240" i="20" s="1"/>
  <c r="F252" i="7"/>
  <c r="I252" i="20" s="1"/>
  <c r="P252" i="20" s="1"/>
  <c r="T252" i="7" s="1"/>
  <c r="F260" i="7"/>
  <c r="I260" i="20" s="1"/>
  <c r="I264" i="19"/>
  <c r="F264" i="7"/>
  <c r="I264" i="20" s="1"/>
  <c r="P264" i="20" s="1"/>
  <c r="I271" i="19"/>
  <c r="P271" i="19" s="1"/>
  <c r="T271" i="6" s="1"/>
  <c r="F271" i="7"/>
  <c r="I271" i="20" s="1"/>
  <c r="F277" i="7"/>
  <c r="I277" i="20" s="1"/>
  <c r="I123" i="19"/>
  <c r="F123" i="7"/>
  <c r="I123" i="20" s="1"/>
  <c r="I210" i="19"/>
  <c r="F210" i="7"/>
  <c r="I210" i="20" s="1"/>
  <c r="F7" i="7"/>
  <c r="I7" i="20" s="1"/>
  <c r="F12" i="7"/>
  <c r="I12" i="20" s="1"/>
  <c r="P12" i="20" s="1"/>
  <c r="T12" i="7" s="1"/>
  <c r="F24" i="7"/>
  <c r="I24" i="20" s="1"/>
  <c r="F30" i="7"/>
  <c r="I30" i="20" s="1"/>
  <c r="F35" i="7"/>
  <c r="I35" i="20" s="1"/>
  <c r="F47" i="7"/>
  <c r="I47" i="20" s="1"/>
  <c r="F53" i="7"/>
  <c r="I53" i="20" s="1"/>
  <c r="F65" i="7"/>
  <c r="I65" i="20" s="1"/>
  <c r="F71" i="7"/>
  <c r="I71" i="20" s="1"/>
  <c r="F77" i="7"/>
  <c r="I77" i="20" s="1"/>
  <c r="F82" i="7"/>
  <c r="I82" i="20" s="1"/>
  <c r="F100" i="7"/>
  <c r="I100" i="20" s="1"/>
  <c r="I144" i="19"/>
  <c r="P144" i="19" s="1"/>
  <c r="T144" i="6" s="1"/>
  <c r="F144" i="7"/>
  <c r="I144" i="20" s="1"/>
  <c r="F150" i="7"/>
  <c r="I150" i="20" s="1"/>
  <c r="I155" i="19"/>
  <c r="P155" i="19" s="1"/>
  <c r="F155" i="7"/>
  <c r="I155" i="20" s="1"/>
  <c r="P155" i="20" s="1"/>
  <c r="T155" i="7" s="1"/>
  <c r="F163" i="7"/>
  <c r="I163" i="20" s="1"/>
  <c r="P163" i="20" s="1"/>
  <c r="T163" i="7" s="1"/>
  <c r="F168" i="7"/>
  <c r="I168" i="20" s="1"/>
  <c r="F186" i="7"/>
  <c r="I186" i="20" s="1"/>
  <c r="I190" i="19"/>
  <c r="F190" i="7"/>
  <c r="I190" i="20" s="1"/>
  <c r="F209" i="7"/>
  <c r="I209" i="20" s="1"/>
  <c r="F226" i="7"/>
  <c r="I226" i="20" s="1"/>
  <c r="P226" i="20" s="1"/>
  <c r="T226" i="7" s="1"/>
  <c r="F239" i="7"/>
  <c r="I239" i="20" s="1"/>
  <c r="I245" i="19"/>
  <c r="F245" i="7"/>
  <c r="I245" i="20" s="1"/>
  <c r="F273" i="7"/>
  <c r="I273" i="20" s="1"/>
  <c r="I105" i="19"/>
  <c r="F105" i="7"/>
  <c r="I105" i="20" s="1"/>
  <c r="I114" i="19"/>
  <c r="F114" i="7"/>
  <c r="I114" i="20" s="1"/>
  <c r="I126" i="19"/>
  <c r="F126" i="7"/>
  <c r="I126" i="20" s="1"/>
  <c r="I172" i="19"/>
  <c r="F172" i="7"/>
  <c r="I172" i="20" s="1"/>
  <c r="P172" i="20" s="1"/>
  <c r="T172" i="7" s="1"/>
  <c r="I193" i="19"/>
  <c r="F193" i="7"/>
  <c r="I193" i="20" s="1"/>
  <c r="I216" i="19"/>
  <c r="F216" i="7"/>
  <c r="I216" i="20" s="1"/>
  <c r="I229" i="19"/>
  <c r="P229" i="19" s="1"/>
  <c r="T229" i="6" s="1"/>
  <c r="F229" i="7"/>
  <c r="I229" i="20" s="1"/>
  <c r="P229" i="20" s="1"/>
  <c r="T229" i="7" s="1"/>
  <c r="I248" i="19"/>
  <c r="F248" i="7"/>
  <c r="I248" i="20" s="1"/>
  <c r="I255" i="19"/>
  <c r="F255" i="7"/>
  <c r="I255" i="20" s="1"/>
  <c r="I266" i="19"/>
  <c r="P266" i="19" s="1"/>
  <c r="T266" i="6" s="1"/>
  <c r="F266" i="7"/>
  <c r="I266" i="20" s="1"/>
  <c r="P266" i="20" s="1"/>
  <c r="I282" i="19"/>
  <c r="P282" i="19" s="1"/>
  <c r="F282" i="7"/>
  <c r="I282" i="20" s="1"/>
  <c r="G16" i="7"/>
  <c r="J16" i="20" s="1"/>
  <c r="I5" i="7"/>
  <c r="J54" i="7"/>
  <c r="M54" i="20" s="1"/>
  <c r="J22" i="7"/>
  <c r="M22" i="20" s="1"/>
  <c r="H17" i="7"/>
  <c r="K17" i="20" s="1"/>
  <c r="J6" i="7"/>
  <c r="M6" i="20" s="1"/>
  <c r="I293" i="7"/>
  <c r="L293" i="20" s="1"/>
  <c r="K213" i="7"/>
  <c r="N213" i="20" s="1"/>
  <c r="I192" i="7"/>
  <c r="L192" i="20" s="1"/>
  <c r="I128" i="7"/>
  <c r="L128" i="20" s="1"/>
  <c r="P128" i="20" s="1"/>
  <c r="T128" i="7" s="1"/>
  <c r="I112" i="7"/>
  <c r="L112" i="20" s="1"/>
  <c r="I80" i="7"/>
  <c r="L80" i="20" s="1"/>
  <c r="K21" i="7"/>
  <c r="N21" i="20" s="1"/>
  <c r="P21" i="20" s="1"/>
  <c r="T21" i="7" s="1"/>
  <c r="G11" i="7"/>
  <c r="J11" i="20" s="1"/>
  <c r="K5" i="7"/>
  <c r="N5" i="20" s="1"/>
  <c r="J245" i="7"/>
  <c r="M245" i="20" s="1"/>
  <c r="L202" i="7"/>
  <c r="O202" i="20" s="1"/>
  <c r="L186" i="7"/>
  <c r="O186" i="20" s="1"/>
  <c r="J101" i="7"/>
  <c r="M101" i="20" s="1"/>
  <c r="J69" i="7"/>
  <c r="M69" i="20" s="1"/>
  <c r="H64" i="7"/>
  <c r="K64" i="20" s="1"/>
  <c r="H32" i="7"/>
  <c r="K32" i="20" s="1"/>
  <c r="L26" i="7"/>
  <c r="O26" i="20" s="1"/>
  <c r="L282" i="7"/>
  <c r="O282" i="20" s="1"/>
  <c r="I255" i="7"/>
  <c r="L255" i="20" s="1"/>
  <c r="I239" i="7"/>
  <c r="L239" i="20" s="1"/>
  <c r="K212" i="7"/>
  <c r="N212" i="20" s="1"/>
  <c r="K164" i="7"/>
  <c r="N164" i="20" s="1"/>
  <c r="K84" i="7"/>
  <c r="N84" i="20" s="1"/>
  <c r="I63" i="7"/>
  <c r="L63" i="20" s="1"/>
  <c r="P63" i="20" s="1"/>
  <c r="T63" i="7" s="1"/>
  <c r="G58" i="7"/>
  <c r="J58" i="20" s="1"/>
  <c r="K52" i="7"/>
  <c r="N52" i="20" s="1"/>
  <c r="I47" i="7"/>
  <c r="L47" i="20" s="1"/>
  <c r="G42" i="7"/>
  <c r="J42" i="20" s="1"/>
  <c r="P42" i="20" s="1"/>
  <c r="K36" i="7"/>
  <c r="N36" i="20" s="1"/>
  <c r="G26" i="7"/>
  <c r="J26" i="20" s="1"/>
  <c r="J285" i="7"/>
  <c r="M285" i="20" s="1"/>
  <c r="P285" i="20" s="1"/>
  <c r="T285" i="7" s="1"/>
  <c r="L165" i="7"/>
  <c r="O165" i="20" s="1"/>
  <c r="J144" i="7"/>
  <c r="M144" i="20" s="1"/>
  <c r="J96" i="7"/>
  <c r="M96" i="20" s="1"/>
  <c r="L85" i="7"/>
  <c r="O85" i="20" s="1"/>
  <c r="H59" i="7"/>
  <c r="K59" i="20" s="1"/>
  <c r="L53" i="7"/>
  <c r="O53" i="20" s="1"/>
  <c r="H43" i="7"/>
  <c r="K43" i="20" s="1"/>
  <c r="L37" i="7"/>
  <c r="O37" i="20" s="1"/>
  <c r="J32" i="7"/>
  <c r="M32" i="20" s="1"/>
  <c r="H27" i="7"/>
  <c r="K27" i="20" s="1"/>
  <c r="J16" i="7"/>
  <c r="M16" i="20" s="1"/>
  <c r="I146" i="19"/>
  <c r="F146" i="7"/>
  <c r="I146" i="20" s="1"/>
  <c r="I158" i="19"/>
  <c r="F158" i="7"/>
  <c r="I158" i="20" s="1"/>
  <c r="I175" i="19"/>
  <c r="P175" i="19" s="1"/>
  <c r="F175" i="7"/>
  <c r="I175" i="20" s="1"/>
  <c r="I212" i="19"/>
  <c r="P212" i="19" s="1"/>
  <c r="F212" i="7"/>
  <c r="I212" i="20" s="1"/>
  <c r="F178" i="7"/>
  <c r="I178" i="20" s="1"/>
  <c r="F201" i="7"/>
  <c r="I201" i="20" s="1"/>
  <c r="P201" i="20" s="1"/>
  <c r="T201" i="7" s="1"/>
  <c r="F207" i="7"/>
  <c r="I207" i="20" s="1"/>
  <c r="F213" i="7"/>
  <c r="I213" i="20" s="1"/>
  <c r="F219" i="7"/>
  <c r="I219" i="20" s="1"/>
  <c r="F230" i="7"/>
  <c r="I230" i="20" s="1"/>
  <c r="F236" i="7"/>
  <c r="I236" i="20" s="1"/>
  <c r="F241" i="7"/>
  <c r="I241" i="20" s="1"/>
  <c r="P241" i="20" s="1"/>
  <c r="F256" i="7"/>
  <c r="I256" i="20" s="1"/>
  <c r="B32" i="16"/>
  <c r="B33" i="16"/>
  <c r="AP4" i="18"/>
  <c r="B31" i="15"/>
  <c r="D31" i="15" s="1"/>
  <c r="AP296" i="20"/>
  <c r="AP286" i="20"/>
  <c r="AP258" i="20"/>
  <c r="AP226" i="20"/>
  <c r="AP194" i="20"/>
  <c r="AP162" i="20"/>
  <c r="AP125" i="20"/>
  <c r="AP131" i="20"/>
  <c r="AP99" i="20"/>
  <c r="AP67" i="20"/>
  <c r="AP35" i="20"/>
  <c r="AP243" i="19"/>
  <c r="AP211" i="19"/>
  <c r="AQ211" i="19" s="1"/>
  <c r="AR211" i="19" s="1"/>
  <c r="AP179" i="19"/>
  <c r="AP268" i="19"/>
  <c r="AP229" i="19"/>
  <c r="AP197" i="19"/>
  <c r="AP165" i="19"/>
  <c r="AQ165" i="19" s="1"/>
  <c r="AP151" i="19"/>
  <c r="AP120" i="19"/>
  <c r="AQ120" i="19" s="1"/>
  <c r="AP88" i="19"/>
  <c r="AQ88" i="19" s="1"/>
  <c r="AR88" i="19" s="1"/>
  <c r="AP56" i="19"/>
  <c r="AP159" i="19"/>
  <c r="AP205" i="18"/>
  <c r="AP173" i="18"/>
  <c r="AQ173" i="18" s="1"/>
  <c r="AP141" i="18"/>
  <c r="AQ141" i="18" s="1"/>
  <c r="AP109" i="18"/>
  <c r="AP290" i="18"/>
  <c r="AQ290" i="18" s="1"/>
  <c r="AP258" i="18"/>
  <c r="AQ258" i="18" s="1"/>
  <c r="AP226" i="18"/>
  <c r="AP90" i="18"/>
  <c r="AP58" i="18"/>
  <c r="AP111" i="18"/>
  <c r="AP24" i="18"/>
  <c r="AQ24" i="18" s="1"/>
  <c r="AP18" i="18"/>
  <c r="AP9" i="18"/>
  <c r="AQ9" i="18" s="1"/>
  <c r="AP9" i="19"/>
  <c r="AQ9" i="19" s="1"/>
  <c r="AR9" i="19" s="1"/>
  <c r="AP39" i="18"/>
  <c r="AP71" i="18"/>
  <c r="AP119" i="18"/>
  <c r="AP151" i="18"/>
  <c r="AQ151" i="18" s="1"/>
  <c r="AP183" i="18"/>
  <c r="AQ183" i="18" s="1"/>
  <c r="AP215" i="18"/>
  <c r="AP247" i="18"/>
  <c r="AQ247" i="18" s="1"/>
  <c r="AP279" i="18"/>
  <c r="AP30" i="19"/>
  <c r="AP62" i="19"/>
  <c r="AP94" i="19"/>
  <c r="AP98" i="18"/>
  <c r="AQ98" i="18" s="1"/>
  <c r="AP130" i="18"/>
  <c r="AQ130" i="18" s="1"/>
  <c r="AP162" i="18"/>
  <c r="AP194" i="18"/>
  <c r="AQ194" i="18" s="1"/>
  <c r="AP65" i="19"/>
  <c r="AQ65" i="19" s="1"/>
  <c r="AP111" i="19"/>
  <c r="AP37" i="18"/>
  <c r="AP69" i="18"/>
  <c r="AP221" i="18"/>
  <c r="AP253" i="18"/>
  <c r="AQ253" i="18" s="1"/>
  <c r="AP293" i="18"/>
  <c r="AP47" i="19"/>
  <c r="AQ47" i="19" s="1"/>
  <c r="AP79" i="19"/>
  <c r="AQ79" i="19" s="1"/>
  <c r="AP121" i="19"/>
  <c r="AP44" i="18"/>
  <c r="AP76" i="18"/>
  <c r="AP108" i="18"/>
  <c r="AQ108" i="18" s="1"/>
  <c r="AP140" i="18"/>
  <c r="AP172" i="18"/>
  <c r="AP204" i="18"/>
  <c r="AP236" i="18"/>
  <c r="AP268" i="18"/>
  <c r="AP300" i="18"/>
  <c r="AP69" i="19"/>
  <c r="AP119" i="19"/>
  <c r="AP170" i="19"/>
  <c r="AQ170" i="19" s="1"/>
  <c r="AP234" i="19"/>
  <c r="AP281" i="19"/>
  <c r="AQ281" i="19" s="1"/>
  <c r="AP184" i="19"/>
  <c r="AQ184" i="19" s="1"/>
  <c r="AP244" i="19"/>
  <c r="AP284" i="19"/>
  <c r="AP174" i="19"/>
  <c r="AP240" i="19"/>
  <c r="AP277" i="19"/>
  <c r="AQ277" i="19" s="1"/>
  <c r="AR277" i="19" s="1"/>
  <c r="AP204" i="19"/>
  <c r="AP292" i="20"/>
  <c r="AP282" i="20"/>
  <c r="AP254" i="20"/>
  <c r="AP222" i="20"/>
  <c r="AP190" i="20"/>
  <c r="AP158" i="20"/>
  <c r="AP121" i="20"/>
  <c r="AP127" i="20"/>
  <c r="AP95" i="20"/>
  <c r="AP63" i="20"/>
  <c r="AP31" i="20"/>
  <c r="AP239" i="19"/>
  <c r="AP207" i="19"/>
  <c r="AP175" i="19"/>
  <c r="AQ175" i="19" s="1"/>
  <c r="AP264" i="19"/>
  <c r="AQ264" i="19" s="1"/>
  <c r="AR264" i="19" s="1"/>
  <c r="AP225" i="19"/>
  <c r="AP193" i="19"/>
  <c r="AP161" i="19"/>
  <c r="AQ161" i="19" s="1"/>
  <c r="AR161" i="19" s="1"/>
  <c r="AP148" i="19"/>
  <c r="AP116" i="19"/>
  <c r="AP84" i="19"/>
  <c r="AP52" i="19"/>
  <c r="AP157" i="19"/>
  <c r="AQ157" i="19" s="1"/>
  <c r="AP201" i="18"/>
  <c r="AP169" i="18"/>
  <c r="AQ169" i="18" s="1"/>
  <c r="AP137" i="18"/>
  <c r="AQ137" i="18" s="1"/>
  <c r="AP105" i="18"/>
  <c r="AP286" i="18"/>
  <c r="AP254" i="18"/>
  <c r="AP222" i="18"/>
  <c r="AQ222" i="18" s="1"/>
  <c r="AP86" i="18"/>
  <c r="AQ86" i="18" s="1"/>
  <c r="AP54" i="18"/>
  <c r="AP107" i="18"/>
  <c r="AP20" i="18"/>
  <c r="AQ20" i="18" s="1"/>
  <c r="AP22" i="18"/>
  <c r="AP13" i="18"/>
  <c r="AP12" i="19"/>
  <c r="AP7" i="18"/>
  <c r="AQ7" i="18" s="1"/>
  <c r="AP43" i="18"/>
  <c r="AQ43" i="18" s="1"/>
  <c r="AP75" i="18"/>
  <c r="AP123" i="18"/>
  <c r="AQ123" i="18" s="1"/>
  <c r="AP155" i="18"/>
  <c r="AQ155" i="18" s="1"/>
  <c r="AP187" i="18"/>
  <c r="AP219" i="18"/>
  <c r="AP251" i="18"/>
  <c r="AP283" i="18"/>
  <c r="AQ283" i="18" s="1"/>
  <c r="AP35" i="19"/>
  <c r="AQ35" i="19" s="1"/>
  <c r="AR35" i="19" s="1"/>
  <c r="AP67" i="19"/>
  <c r="AP101" i="19"/>
  <c r="AQ101" i="19" s="1"/>
  <c r="AP102" i="18"/>
  <c r="AQ102" i="18" s="1"/>
  <c r="AP134" i="18"/>
  <c r="AP166" i="18"/>
  <c r="AP198" i="18"/>
  <c r="AP73" i="19"/>
  <c r="AQ73" i="19" s="1"/>
  <c r="AR73" i="19" s="1"/>
  <c r="AP118" i="19"/>
  <c r="AQ118" i="19" s="1"/>
  <c r="AR118" i="19" s="1"/>
  <c r="AP41" i="18"/>
  <c r="AP73" i="18"/>
  <c r="AQ73" i="18" s="1"/>
  <c r="AP225" i="18"/>
  <c r="AQ225" i="18" s="1"/>
  <c r="AP257" i="18"/>
  <c r="AP297" i="18"/>
  <c r="AP50" i="19"/>
  <c r="AP82" i="19"/>
  <c r="AP123" i="19"/>
  <c r="AQ123" i="19" s="1"/>
  <c r="AP48" i="18"/>
  <c r="AP80" i="18"/>
  <c r="AQ80" i="18" s="1"/>
  <c r="AP112" i="18"/>
  <c r="AQ112" i="18" s="1"/>
  <c r="AP144" i="18"/>
  <c r="AP176" i="18"/>
  <c r="AP208" i="18"/>
  <c r="AP240" i="18"/>
  <c r="AQ240" i="18" s="1"/>
  <c r="AP272" i="18"/>
  <c r="AQ272" i="18" s="1"/>
  <c r="AP15" i="19"/>
  <c r="AP77" i="19"/>
  <c r="AQ77" i="19" s="1"/>
  <c r="AR77" i="19" s="1"/>
  <c r="AP126" i="19"/>
  <c r="AQ126" i="19" s="1"/>
  <c r="AR126" i="19" s="1"/>
  <c r="AP178" i="19"/>
  <c r="AP241" i="19"/>
  <c r="AP283" i="19"/>
  <c r="AP192" i="19"/>
  <c r="AQ192" i="19" s="1"/>
  <c r="AR192" i="19" s="1"/>
  <c r="AP246" i="19"/>
  <c r="AQ246" i="19" s="1"/>
  <c r="AR246" i="19" s="1"/>
  <c r="AP286" i="19"/>
  <c r="AP182" i="19"/>
  <c r="AQ182" i="19" s="1"/>
  <c r="AR182" i="19" s="1"/>
  <c r="AP242" i="19"/>
  <c r="AQ242" i="19" s="1"/>
  <c r="AR242" i="19" s="1"/>
  <c r="AP282" i="19"/>
  <c r="AP288" i="20"/>
  <c r="AP278" i="20"/>
  <c r="AP250" i="20"/>
  <c r="AP218" i="20"/>
  <c r="AP186" i="20"/>
  <c r="AP154" i="20"/>
  <c r="AP117" i="20"/>
  <c r="AP123" i="20"/>
  <c r="AP91" i="20"/>
  <c r="AP59" i="20"/>
  <c r="AP27" i="20"/>
  <c r="AP235" i="19"/>
  <c r="AQ235" i="19" s="1"/>
  <c r="AR235" i="19" s="1"/>
  <c r="AP203" i="19"/>
  <c r="AP171" i="19"/>
  <c r="AQ171" i="19" s="1"/>
  <c r="AR171" i="19" s="1"/>
  <c r="AP260" i="19"/>
  <c r="AP221" i="19"/>
  <c r="AP189" i="19"/>
  <c r="AP146" i="19"/>
  <c r="AP144" i="19"/>
  <c r="AQ144" i="19" s="1"/>
  <c r="AR144" i="19" s="1"/>
  <c r="AP112" i="19"/>
  <c r="AQ112" i="19" s="1"/>
  <c r="AR112" i="19" s="1"/>
  <c r="AP80" i="19"/>
  <c r="AP48" i="19"/>
  <c r="AQ48" i="19" s="1"/>
  <c r="AR48" i="19" s="1"/>
  <c r="AP155" i="19"/>
  <c r="AQ155" i="19" s="1"/>
  <c r="AR155" i="19" s="1"/>
  <c r="AP197" i="18"/>
  <c r="AP165" i="18"/>
  <c r="AP133" i="18"/>
  <c r="AP101" i="18"/>
  <c r="AQ101" i="18" s="1"/>
  <c r="AP282" i="18"/>
  <c r="AQ282" i="18" s="1"/>
  <c r="AP250" i="18"/>
  <c r="AP218" i="18"/>
  <c r="AQ218" i="18" s="1"/>
  <c r="AP82" i="18"/>
  <c r="AQ82" i="18" s="1"/>
  <c r="AP50" i="18"/>
  <c r="AP103" i="18"/>
  <c r="AP16" i="18"/>
  <c r="AP26" i="18"/>
  <c r="AQ26" i="18" s="1"/>
  <c r="AP17" i="18"/>
  <c r="AQ17" i="18" s="1"/>
  <c r="AP8" i="18"/>
  <c r="AP11" i="18"/>
  <c r="AQ11" i="18" s="1"/>
  <c r="AP47" i="18"/>
  <c r="AQ47" i="18" s="1"/>
  <c r="AP79" i="18"/>
  <c r="AP127" i="18"/>
  <c r="AP159" i="18"/>
  <c r="AP191" i="18"/>
  <c r="AP223" i="18"/>
  <c r="AQ223" i="18" s="1"/>
  <c r="AP255" i="18"/>
  <c r="AP287" i="18"/>
  <c r="AQ287" i="18" s="1"/>
  <c r="AP38" i="19"/>
  <c r="AQ38" i="19" s="1"/>
  <c r="AR38" i="19" s="1"/>
  <c r="AP70" i="19"/>
  <c r="AP103" i="19"/>
  <c r="AP106" i="18"/>
  <c r="AP138" i="18"/>
  <c r="AQ138" i="18" s="1"/>
  <c r="AP170" i="18"/>
  <c r="AQ170" i="18" s="1"/>
  <c r="AP13" i="19"/>
  <c r="AP81" i="19"/>
  <c r="AQ81" i="19" s="1"/>
  <c r="AR81" i="19" s="1"/>
  <c r="AP125" i="19"/>
  <c r="AQ125" i="19" s="1"/>
  <c r="AR125" i="19" s="1"/>
  <c r="AP45" i="18"/>
  <c r="AP77" i="18"/>
  <c r="AP229" i="18"/>
  <c r="AP261" i="18"/>
  <c r="AQ261" i="18" s="1"/>
  <c r="AP19" i="19"/>
  <c r="AQ19" i="19" s="1"/>
  <c r="AR19" i="19" s="1"/>
  <c r="AP55" i="19"/>
  <c r="AP87" i="19"/>
  <c r="AQ87" i="19" s="1"/>
  <c r="AR87" i="19" s="1"/>
  <c r="AP131" i="19"/>
  <c r="AQ131" i="19" s="1"/>
  <c r="AR131" i="19" s="1"/>
  <c r="AP52" i="18"/>
  <c r="AP84" i="18"/>
  <c r="AP116" i="18"/>
  <c r="AP148" i="18"/>
  <c r="AQ148" i="18" s="1"/>
  <c r="AP180" i="18"/>
  <c r="AQ180" i="18" s="1"/>
  <c r="AP212" i="18"/>
  <c r="AP244" i="18"/>
  <c r="AQ244" i="18" s="1"/>
  <c r="AP276" i="18"/>
  <c r="AQ276" i="18" s="1"/>
  <c r="AP21" i="19"/>
  <c r="AP85" i="19"/>
  <c r="AP129" i="19"/>
  <c r="AP186" i="19"/>
  <c r="AP250" i="19"/>
  <c r="AQ250" i="19" s="1"/>
  <c r="AP288" i="19"/>
  <c r="AP200" i="19"/>
  <c r="AP253" i="19"/>
  <c r="AQ253" i="19" s="1"/>
  <c r="AR253" i="19" s="1"/>
  <c r="AP291" i="19"/>
  <c r="AP190" i="19"/>
  <c r="AP249" i="19"/>
  <c r="AP289" i="19"/>
  <c r="AP284" i="20"/>
  <c r="AP205" i="20"/>
  <c r="AP246" i="20"/>
  <c r="AP214" i="20"/>
  <c r="AP182" i="20"/>
  <c r="AP150" i="20"/>
  <c r="AP113" i="20"/>
  <c r="AP119" i="20"/>
  <c r="AP87" i="20"/>
  <c r="AP55" i="20"/>
  <c r="AP23" i="20"/>
  <c r="AP231" i="19"/>
  <c r="AQ231" i="19" s="1"/>
  <c r="AP199" i="19"/>
  <c r="AP167" i="19"/>
  <c r="AP256" i="19"/>
  <c r="AP217" i="19"/>
  <c r="AP185" i="19"/>
  <c r="AQ185" i="19" s="1"/>
  <c r="AP26" i="19"/>
  <c r="AP140" i="19"/>
  <c r="AQ140" i="19" s="1"/>
  <c r="AR140" i="19" s="1"/>
  <c r="AP108" i="19"/>
  <c r="AQ108" i="19" s="1"/>
  <c r="AP76" i="19"/>
  <c r="AP44" i="19"/>
  <c r="AP153" i="19"/>
  <c r="AP193" i="18"/>
  <c r="AQ193" i="18" s="1"/>
  <c r="AP161" i="18"/>
  <c r="AQ161" i="18" s="1"/>
  <c r="AP129" i="18"/>
  <c r="AP97" i="18"/>
  <c r="AQ97" i="18" s="1"/>
  <c r="AP278" i="18"/>
  <c r="AQ278" i="18" s="1"/>
  <c r="AP246" i="18"/>
  <c r="AP214" i="18"/>
  <c r="AP78" i="18"/>
  <c r="AP46" i="18"/>
  <c r="AQ46" i="18" s="1"/>
  <c r="AP99" i="18"/>
  <c r="AQ99" i="18" s="1"/>
  <c r="AP12" i="18"/>
  <c r="AP30" i="18"/>
  <c r="AQ30" i="18" s="1"/>
  <c r="AP21" i="18"/>
  <c r="AQ21" i="18" s="1"/>
  <c r="AP28" i="18"/>
  <c r="AP15" i="18"/>
  <c r="AP51" i="18"/>
  <c r="AP83" i="18"/>
  <c r="AQ83" i="18" s="1"/>
  <c r="AP131" i="18"/>
  <c r="AQ131" i="18" s="1"/>
  <c r="AP163" i="18"/>
  <c r="AP195" i="18"/>
  <c r="AQ195" i="18" s="1"/>
  <c r="AP227" i="18"/>
  <c r="AQ227" i="18" s="1"/>
  <c r="AP259" i="18"/>
  <c r="AP291" i="18"/>
  <c r="AP43" i="19"/>
  <c r="AP75" i="19"/>
  <c r="AQ75" i="19" s="1"/>
  <c r="AP113" i="19"/>
  <c r="AQ113" i="19" s="1"/>
  <c r="AP110" i="18"/>
  <c r="AP142" i="18"/>
  <c r="AQ142" i="18" s="1"/>
  <c r="AP174" i="18"/>
  <c r="AP23" i="19"/>
  <c r="AP89" i="19"/>
  <c r="AP130" i="19"/>
  <c r="AP49" i="18"/>
  <c r="AQ49" i="18" s="1"/>
  <c r="AP85" i="18"/>
  <c r="AQ85" i="18" s="1"/>
  <c r="AP233" i="18"/>
  <c r="AP265" i="18"/>
  <c r="AQ265" i="18" s="1"/>
  <c r="AP25" i="19"/>
  <c r="AQ25" i="19" s="1"/>
  <c r="AP58" i="19"/>
  <c r="AP90" i="19"/>
  <c r="AP139" i="19"/>
  <c r="AP56" i="18"/>
  <c r="AQ56" i="18" s="1"/>
  <c r="AP88" i="18"/>
  <c r="AQ88" i="18" s="1"/>
  <c r="AP120" i="18"/>
  <c r="AP152" i="18"/>
  <c r="AQ152" i="18" s="1"/>
  <c r="AP184" i="18"/>
  <c r="AQ184" i="18" s="1"/>
  <c r="AP216" i="18"/>
  <c r="AP248" i="18"/>
  <c r="AP280" i="18"/>
  <c r="AP29" i="19"/>
  <c r="AP93" i="19"/>
  <c r="AQ93" i="19" s="1"/>
  <c r="AP134" i="19"/>
  <c r="AP194" i="19"/>
  <c r="AQ194" i="19" s="1"/>
  <c r="AP257" i="19"/>
  <c r="AQ257" i="19" s="1"/>
  <c r="AR257" i="19" s="1"/>
  <c r="AP290" i="19"/>
  <c r="AP208" i="19"/>
  <c r="AP255" i="19"/>
  <c r="AP154" i="19"/>
  <c r="AQ154" i="19" s="1"/>
  <c r="AR154" i="19" s="1"/>
  <c r="AP198" i="19"/>
  <c r="AQ198" i="19" s="1"/>
  <c r="AP251" i="19"/>
  <c r="AP164" i="19"/>
  <c r="AQ164" i="19" s="1"/>
  <c r="AP280" i="20"/>
  <c r="AP274" i="20"/>
  <c r="AP242" i="20"/>
  <c r="AP210" i="20"/>
  <c r="AP178" i="20"/>
  <c r="AP146" i="20"/>
  <c r="AP109" i="20"/>
  <c r="AP115" i="20"/>
  <c r="AP83" i="20"/>
  <c r="AP51" i="20"/>
  <c r="AP19" i="20"/>
  <c r="AP227" i="19"/>
  <c r="AP195" i="19"/>
  <c r="AP163" i="19"/>
  <c r="AQ163" i="19" s="1"/>
  <c r="AP252" i="19"/>
  <c r="AP213" i="19"/>
  <c r="AQ213" i="19" s="1"/>
  <c r="AP181" i="19"/>
  <c r="AQ181" i="19" s="1"/>
  <c r="AR181" i="19" s="1"/>
  <c r="AP22" i="19"/>
  <c r="AP136" i="19"/>
  <c r="AP104" i="19"/>
  <c r="AP72" i="19"/>
  <c r="AP40" i="19"/>
  <c r="AQ40" i="19" s="1"/>
  <c r="AP20" i="19"/>
  <c r="AP189" i="18"/>
  <c r="AQ189" i="18" s="1"/>
  <c r="AP157" i="18"/>
  <c r="AQ157" i="18" s="1"/>
  <c r="AP125" i="18"/>
  <c r="AP93" i="18"/>
  <c r="AP274" i="18"/>
  <c r="AP242" i="18"/>
  <c r="AQ242" i="18" s="1"/>
  <c r="AP210" i="18"/>
  <c r="AP74" i="18"/>
  <c r="AP42" i="18"/>
  <c r="AQ42" i="18" s="1"/>
  <c r="AP31" i="18"/>
  <c r="AQ31" i="18" s="1"/>
  <c r="B13" i="16"/>
  <c r="AP11" i="19"/>
  <c r="AP25" i="18"/>
  <c r="AP32" i="18"/>
  <c r="AQ32" i="18" s="1"/>
  <c r="AP5" i="19"/>
  <c r="AQ5" i="19" s="1"/>
  <c r="AP55" i="18"/>
  <c r="AP87" i="18"/>
  <c r="AQ87" i="18" s="1"/>
  <c r="AP135" i="18"/>
  <c r="AQ135" i="18" s="1"/>
  <c r="AP167" i="18"/>
  <c r="AP199" i="18"/>
  <c r="AP231" i="18"/>
  <c r="AP263" i="18"/>
  <c r="AQ263" i="18" s="1"/>
  <c r="AP295" i="18"/>
  <c r="AQ295" i="18" s="1"/>
  <c r="AP46" i="19"/>
  <c r="AP78" i="19"/>
  <c r="AQ78" i="19" s="1"/>
  <c r="AP115" i="19"/>
  <c r="AQ115" i="19" s="1"/>
  <c r="AR115" i="19" s="1"/>
  <c r="AP114" i="18"/>
  <c r="AQ114" i="18" s="1"/>
  <c r="AP146" i="18"/>
  <c r="AP178" i="18"/>
  <c r="AP33" i="19"/>
  <c r="AQ33" i="19" s="1"/>
  <c r="AP97" i="19"/>
  <c r="AQ97" i="19" s="1"/>
  <c r="AP133" i="19"/>
  <c r="AP53" i="18"/>
  <c r="AQ53" i="18" s="1"/>
  <c r="AP89" i="18"/>
  <c r="AQ89" i="18" s="1"/>
  <c r="AP237" i="18"/>
  <c r="AP269" i="18"/>
  <c r="AP31" i="19"/>
  <c r="AP63" i="19"/>
  <c r="AQ63" i="19" s="1"/>
  <c r="AP95" i="19"/>
  <c r="AQ95" i="19" s="1"/>
  <c r="AP142" i="19"/>
  <c r="AP60" i="18"/>
  <c r="AQ60" i="18" s="1"/>
  <c r="AP92" i="18"/>
  <c r="AQ92" i="18" s="1"/>
  <c r="AP124" i="18"/>
  <c r="AP156" i="18"/>
  <c r="AP188" i="18"/>
  <c r="AP220" i="18"/>
  <c r="AP252" i="18"/>
  <c r="AQ252" i="18" s="1"/>
  <c r="AP284" i="18"/>
  <c r="AP37" i="19"/>
  <c r="AQ37" i="19" s="1"/>
  <c r="AP98" i="19"/>
  <c r="AQ98" i="19" s="1"/>
  <c r="AP137" i="19"/>
  <c r="AP202" i="19"/>
  <c r="AP262" i="19"/>
  <c r="AP293" i="19"/>
  <c r="AQ293" i="19" s="1"/>
  <c r="AR293" i="19" s="1"/>
  <c r="AP216" i="19"/>
  <c r="AQ216" i="19" s="1"/>
  <c r="AP265" i="19"/>
  <c r="AP156" i="19"/>
  <c r="AQ156" i="19" s="1"/>
  <c r="AR156" i="19" s="1"/>
  <c r="AP206" i="19"/>
  <c r="AQ206" i="19" s="1"/>
  <c r="AR206" i="19" s="1"/>
  <c r="AP258" i="19"/>
  <c r="AP172" i="19"/>
  <c r="AP298" i="20"/>
  <c r="AP270" i="20"/>
  <c r="AP238" i="20"/>
  <c r="AP206" i="20"/>
  <c r="AP174" i="20"/>
  <c r="AP142" i="20"/>
  <c r="AP105" i="20"/>
  <c r="AP111" i="20"/>
  <c r="AP79" i="20"/>
  <c r="AP47" i="20"/>
  <c r="AP15" i="20"/>
  <c r="AP223" i="19"/>
  <c r="AP191" i="19"/>
  <c r="AP280" i="19"/>
  <c r="AQ280" i="19" s="1"/>
  <c r="AP248" i="19"/>
  <c r="AP209" i="19"/>
  <c r="AP177" i="19"/>
  <c r="AP18" i="19"/>
  <c r="AQ18" i="19" s="1"/>
  <c r="AP132" i="19"/>
  <c r="AQ132" i="19" s="1"/>
  <c r="AP100" i="19"/>
  <c r="AP68" i="19"/>
  <c r="AQ68" i="19" s="1"/>
  <c r="AP36" i="19"/>
  <c r="AQ36" i="19" s="1"/>
  <c r="AP24" i="19"/>
  <c r="AP185" i="18"/>
  <c r="AP153" i="18"/>
  <c r="AP121" i="18"/>
  <c r="AP81" i="18"/>
  <c r="AQ81" i="18" s="1"/>
  <c r="AP270" i="18"/>
  <c r="AP238" i="18"/>
  <c r="AQ238" i="18" s="1"/>
  <c r="AP206" i="18"/>
  <c r="AQ206" i="18" s="1"/>
  <c r="AP70" i="18"/>
  <c r="AQ70" i="18" s="1"/>
  <c r="AP38" i="18"/>
  <c r="AP27" i="18"/>
  <c r="AP6" i="18"/>
  <c r="AQ6" i="18" s="1"/>
  <c r="AP29" i="18"/>
  <c r="AQ29" i="18" s="1"/>
  <c r="AP8" i="19"/>
  <c r="AP59" i="18"/>
  <c r="AQ59" i="18" s="1"/>
  <c r="AP91" i="18"/>
  <c r="AQ91" i="18" s="1"/>
  <c r="AP139" i="18"/>
  <c r="AP171" i="18"/>
  <c r="AP203" i="18"/>
  <c r="AP235" i="18"/>
  <c r="AQ235" i="18" s="1"/>
  <c r="AP267" i="18"/>
  <c r="AQ267" i="18" s="1"/>
  <c r="AP299" i="18"/>
  <c r="AP51" i="19"/>
  <c r="AQ51" i="19" s="1"/>
  <c r="AP83" i="19"/>
  <c r="AQ83" i="19" s="1"/>
  <c r="AP122" i="19"/>
  <c r="AP118" i="18"/>
  <c r="AP150" i="18"/>
  <c r="AP182" i="18"/>
  <c r="AP41" i="19"/>
  <c r="AQ41" i="19" s="1"/>
  <c r="AP99" i="19"/>
  <c r="AP138" i="19"/>
  <c r="AQ138" i="19" s="1"/>
  <c r="AP57" i="18"/>
  <c r="AQ57" i="18" s="1"/>
  <c r="AP209" i="18"/>
  <c r="AP241" i="18"/>
  <c r="AP273" i="18"/>
  <c r="AP34" i="19"/>
  <c r="AP66" i="19"/>
  <c r="AQ66" i="19" s="1"/>
  <c r="AP102" i="19"/>
  <c r="AP147" i="19"/>
  <c r="AQ147" i="19" s="1"/>
  <c r="AR147" i="19" s="1"/>
  <c r="AP64" i="18"/>
  <c r="AQ64" i="18" s="1"/>
  <c r="AP96" i="18"/>
  <c r="AP128" i="18"/>
  <c r="AP160" i="18"/>
  <c r="AP192" i="18"/>
  <c r="AQ192" i="18" s="1"/>
  <c r="AP224" i="18"/>
  <c r="AQ224" i="18" s="1"/>
  <c r="AP256" i="18"/>
  <c r="AP288" i="18"/>
  <c r="AQ288" i="18" s="1"/>
  <c r="AP45" i="19"/>
  <c r="AQ45" i="19" s="1"/>
  <c r="AR45" i="19" s="1"/>
  <c r="AP105" i="19"/>
  <c r="AP145" i="19"/>
  <c r="AP210" i="19"/>
  <c r="AP269" i="19"/>
  <c r="AQ269" i="19" s="1"/>
  <c r="AR269" i="19" s="1"/>
  <c r="AP150" i="19"/>
  <c r="AP224" i="19"/>
  <c r="AP267" i="19"/>
  <c r="AP158" i="19"/>
  <c r="AQ158" i="19" s="1"/>
  <c r="AP214" i="19"/>
  <c r="AP261" i="19"/>
  <c r="AP180" i="19"/>
  <c r="AP300" i="20"/>
  <c r="AP290" i="20"/>
  <c r="AP262" i="20"/>
  <c r="AP230" i="20"/>
  <c r="AP198" i="20"/>
  <c r="AP166" i="20"/>
  <c r="AP129" i="20"/>
  <c r="AP135" i="20"/>
  <c r="AP103" i="20"/>
  <c r="AP71" i="20"/>
  <c r="AP39" i="20"/>
  <c r="AP7" i="20"/>
  <c r="AP215" i="19"/>
  <c r="AQ215" i="19" s="1"/>
  <c r="AP183" i="19"/>
  <c r="AP272" i="19"/>
  <c r="AP233" i="19"/>
  <c r="AP201" i="19"/>
  <c r="AP169" i="19"/>
  <c r="AQ169" i="19" s="1"/>
  <c r="AP135" i="19"/>
  <c r="AP124" i="19"/>
  <c r="AQ124" i="19" s="1"/>
  <c r="AR124" i="19" s="1"/>
  <c r="AP92" i="19"/>
  <c r="AQ92" i="19" s="1"/>
  <c r="AR92" i="19" s="1"/>
  <c r="AP60" i="19"/>
  <c r="AP28" i="19"/>
  <c r="AP281" i="18"/>
  <c r="AP177" i="18"/>
  <c r="AQ177" i="18" s="1"/>
  <c r="AP145" i="18"/>
  <c r="AQ145" i="18" s="1"/>
  <c r="AP113" i="18"/>
  <c r="AP294" i="18"/>
  <c r="AQ294" i="18" s="1"/>
  <c r="AP262" i="18"/>
  <c r="AQ262" i="18" s="1"/>
  <c r="AP230" i="18"/>
  <c r="AP94" i="18"/>
  <c r="AP62" i="18"/>
  <c r="AP16" i="19"/>
  <c r="AQ16" i="19" s="1"/>
  <c r="AP19" i="18"/>
  <c r="AQ19" i="18" s="1"/>
  <c r="AP14" i="18"/>
  <c r="AP5" i="18"/>
  <c r="AQ5" i="18" s="1"/>
  <c r="AP6" i="19"/>
  <c r="AQ6" i="19" s="1"/>
  <c r="AR6" i="19" s="1"/>
  <c r="AP7" i="19"/>
  <c r="AQ7" i="19" s="1"/>
  <c r="AP35" i="18"/>
  <c r="AP67" i="18"/>
  <c r="AP115" i="18"/>
  <c r="AQ115" i="18" s="1"/>
  <c r="AP147" i="18"/>
  <c r="AQ147" i="18" s="1"/>
  <c r="AP179" i="18"/>
  <c r="AQ179" i="18" s="1"/>
  <c r="AP211" i="18"/>
  <c r="AP243" i="18"/>
  <c r="AQ243" i="18" s="1"/>
  <c r="AP275" i="18"/>
  <c r="AP27" i="19"/>
  <c r="AP59" i="19"/>
  <c r="AP91" i="19"/>
  <c r="AQ91" i="19" s="1"/>
  <c r="AR91" i="19" s="1"/>
  <c r="AP143" i="19"/>
  <c r="AQ143" i="19" s="1"/>
  <c r="AP126" i="18"/>
  <c r="AP158" i="18"/>
  <c r="AQ158" i="18" s="1"/>
  <c r="AP190" i="18"/>
  <c r="AQ190" i="18" s="1"/>
  <c r="AP57" i="19"/>
  <c r="AQ57" i="19" s="1"/>
  <c r="AR57" i="19" s="1"/>
  <c r="AP109" i="19"/>
  <c r="AP149" i="19"/>
  <c r="AP65" i="18"/>
  <c r="AQ65" i="18" s="1"/>
  <c r="AP217" i="18"/>
  <c r="AQ217" i="18" s="1"/>
  <c r="AP249" i="18"/>
  <c r="AP289" i="18"/>
  <c r="AQ289" i="18" s="1"/>
  <c r="AP42" i="19"/>
  <c r="AQ42" i="19" s="1"/>
  <c r="AP74" i="19"/>
  <c r="AP114" i="19"/>
  <c r="AP40" i="18"/>
  <c r="AP72" i="18"/>
  <c r="AQ72" i="18" s="1"/>
  <c r="AP104" i="18"/>
  <c r="AQ104" i="18" s="1"/>
  <c r="AP136" i="18"/>
  <c r="AP168" i="18"/>
  <c r="AQ168" i="18" s="1"/>
  <c r="AP200" i="18"/>
  <c r="AQ200" i="18" s="1"/>
  <c r="AP232" i="18"/>
  <c r="AQ232" i="18" s="1"/>
  <c r="AP264" i="18"/>
  <c r="AP296" i="18"/>
  <c r="AP61" i="19"/>
  <c r="AP117" i="19"/>
  <c r="AQ117" i="19" s="1"/>
  <c r="AP162" i="19"/>
  <c r="AP226" i="19"/>
  <c r="AQ226" i="19" s="1"/>
  <c r="AP278" i="19"/>
  <c r="AQ278" i="19" s="1"/>
  <c r="AP176" i="19"/>
  <c r="AP237" i="19"/>
  <c r="AP279" i="19"/>
  <c r="AP166" i="19"/>
  <c r="AP230" i="19"/>
  <c r="AQ230" i="19" s="1"/>
  <c r="AP270" i="19"/>
  <c r="AP196" i="19"/>
  <c r="AQ196" i="19" s="1"/>
  <c r="B16" i="15"/>
  <c r="D16" i="15" s="1"/>
  <c r="J4" i="21"/>
  <c r="S62" i="22"/>
  <c r="S65" i="22"/>
  <c r="D1" i="14"/>
  <c r="K4" i="7"/>
  <c r="N4" i="20" s="1"/>
  <c r="S66" i="22"/>
  <c r="G1" i="10"/>
  <c r="B84" i="15"/>
  <c r="D84" i="15" s="1"/>
  <c r="B80" i="15"/>
  <c r="D80" i="15" s="1"/>
  <c r="B5" i="15"/>
  <c r="D5" i="15" s="1"/>
  <c r="B63" i="15"/>
  <c r="D63" i="15" s="1"/>
  <c r="B20" i="15"/>
  <c r="D20" i="15" s="1"/>
  <c r="S2" i="22"/>
  <c r="E2" i="13"/>
  <c r="B12" i="15"/>
  <c r="D12" i="15" s="1"/>
  <c r="B74" i="15"/>
  <c r="D74" i="15" s="1"/>
  <c r="B67" i="15"/>
  <c r="D67" i="15" s="1"/>
  <c r="B4" i="15"/>
  <c r="D4" i="15" s="1"/>
  <c r="B3" i="15"/>
  <c r="D3" i="15" s="1"/>
  <c r="B9" i="16"/>
  <c r="B60" i="15"/>
  <c r="D60" i="15" s="1"/>
  <c r="B13" i="15"/>
  <c r="D13" i="15" s="1"/>
  <c r="B61" i="15"/>
  <c r="D61" i="15" s="1"/>
  <c r="B41" i="15"/>
  <c r="D41" i="15" s="1"/>
  <c r="B9" i="15"/>
  <c r="D9" i="15" s="1"/>
  <c r="P182" i="18"/>
  <c r="T182" i="5" s="1"/>
  <c r="P111" i="18"/>
  <c r="T111" i="5" s="1"/>
  <c r="P163" i="18"/>
  <c r="T163" i="5" s="1"/>
  <c r="P95" i="18"/>
  <c r="T95" i="5" s="1"/>
  <c r="P111" i="20"/>
  <c r="T111" i="7" s="1"/>
  <c r="P66" i="18"/>
  <c r="T66" i="5" s="1"/>
  <c r="P75" i="19"/>
  <c r="T75" i="6" s="1"/>
  <c r="P147" i="18"/>
  <c r="T147" i="5" s="1"/>
  <c r="P172" i="18"/>
  <c r="T172" i="5" s="1"/>
  <c r="P198" i="18"/>
  <c r="T198" i="5" s="1"/>
  <c r="P165" i="19"/>
  <c r="T165" i="6" s="1"/>
  <c r="P180" i="18"/>
  <c r="T180" i="5" s="1"/>
  <c r="P181" i="20"/>
  <c r="T181" i="7" s="1"/>
  <c r="P272" i="19"/>
  <c r="T272" i="6" s="1"/>
  <c r="P125" i="18"/>
  <c r="T125" i="5" s="1"/>
  <c r="P157" i="18"/>
  <c r="T157" i="5" s="1"/>
  <c r="P208" i="19"/>
  <c r="T208" i="6" s="1"/>
  <c r="P240" i="19"/>
  <c r="T240" i="6" s="1"/>
  <c r="P244" i="19"/>
  <c r="T244" i="6" s="1"/>
  <c r="P261" i="18"/>
  <c r="T261" i="5" s="1"/>
  <c r="P263" i="20"/>
  <c r="T263" i="7" s="1"/>
  <c r="O2" i="22"/>
  <c r="P20" i="18"/>
  <c r="T20" i="5" s="1"/>
  <c r="P67" i="18"/>
  <c r="T67" i="5" s="1"/>
  <c r="P121" i="18"/>
  <c r="T121" i="5" s="1"/>
  <c r="P41" i="19"/>
  <c r="T41" i="6" s="1"/>
  <c r="P62" i="18"/>
  <c r="T62" i="5" s="1"/>
  <c r="P79" i="20"/>
  <c r="T79" i="7" s="1"/>
  <c r="P132" i="20"/>
  <c r="T132" i="7" s="1"/>
  <c r="P44" i="18"/>
  <c r="T44" i="5" s="1"/>
  <c r="P96" i="18"/>
  <c r="T96" i="5" s="1"/>
  <c r="P107" i="18"/>
  <c r="T107" i="5" s="1"/>
  <c r="P116" i="18"/>
  <c r="T116" i="5" s="1"/>
  <c r="P119" i="20"/>
  <c r="T119" i="7" s="1"/>
  <c r="P13" i="18"/>
  <c r="T13" i="5" s="1"/>
  <c r="P36" i="18"/>
  <c r="T36" i="5" s="1"/>
  <c r="P138" i="18"/>
  <c r="T138" i="5" s="1"/>
  <c r="P142" i="19"/>
  <c r="T142" i="6" s="1"/>
  <c r="P228" i="18"/>
  <c r="T228" i="5" s="1"/>
  <c r="J4" i="7"/>
  <c r="F4" i="7"/>
  <c r="N61" i="22"/>
  <c r="S67" i="22"/>
  <c r="N63" i="22"/>
  <c r="G1" i="9"/>
  <c r="S61" i="22"/>
  <c r="D1" i="6"/>
  <c r="S63" i="22"/>
  <c r="N62" i="22"/>
  <c r="D1" i="11"/>
  <c r="S64" i="22"/>
  <c r="D1" i="12"/>
  <c r="P90" i="18"/>
  <c r="T90" i="5" s="1"/>
  <c r="P57" i="18"/>
  <c r="T57" i="5" s="1"/>
  <c r="P60" i="19"/>
  <c r="T60" i="6" s="1"/>
  <c r="P62" i="19"/>
  <c r="T62" i="6" s="1"/>
  <c r="P11" i="19"/>
  <c r="T11" i="6" s="1"/>
  <c r="P33" i="20"/>
  <c r="T33" i="7" s="1"/>
  <c r="P129" i="18"/>
  <c r="T129" i="5" s="1"/>
  <c r="P284" i="18"/>
  <c r="T284" i="5" s="1"/>
  <c r="P23" i="18"/>
  <c r="T23" i="5" s="1"/>
  <c r="P201" i="18"/>
  <c r="T201" i="5" s="1"/>
  <c r="P17" i="18"/>
  <c r="T17" i="5" s="1"/>
  <c r="P63" i="18"/>
  <c r="T63" i="5" s="1"/>
  <c r="P128" i="19"/>
  <c r="T128" i="6" s="1"/>
  <c r="P190" i="18"/>
  <c r="T190" i="5" s="1"/>
  <c r="P212" i="18"/>
  <c r="T212" i="5" s="1"/>
  <c r="P237" i="18"/>
  <c r="T237" i="5" s="1"/>
  <c r="P253" i="18"/>
  <c r="T253" i="5" s="1"/>
  <c r="A12" i="17"/>
  <c r="D12" i="17" s="1"/>
  <c r="A11" i="17"/>
  <c r="F88" i="21" s="1"/>
  <c r="P146" i="18"/>
  <c r="T146" i="5" s="1"/>
  <c r="P166" i="19"/>
  <c r="T166" i="6" s="1"/>
  <c r="P185" i="20"/>
  <c r="T185" i="7" s="1"/>
  <c r="P209" i="19"/>
  <c r="T209" i="6" s="1"/>
  <c r="P256" i="18"/>
  <c r="T256" i="5" s="1"/>
  <c r="P84" i="18"/>
  <c r="T84" i="5" s="1"/>
  <c r="P125" i="19"/>
  <c r="T125" i="6" s="1"/>
  <c r="P169" i="18"/>
  <c r="T169" i="5" s="1"/>
  <c r="P202" i="18"/>
  <c r="T202" i="5" s="1"/>
  <c r="P35" i="18"/>
  <c r="T35" i="5" s="1"/>
  <c r="P56" i="19"/>
  <c r="T56" i="6" s="1"/>
  <c r="P95" i="20"/>
  <c r="T95" i="7" s="1"/>
  <c r="P171" i="20"/>
  <c r="T171" i="7" s="1"/>
  <c r="P257" i="19"/>
  <c r="T257" i="6" s="1"/>
  <c r="P293" i="19"/>
  <c r="T293" i="6" s="1"/>
  <c r="P75" i="18"/>
  <c r="T75" i="5" s="1"/>
  <c r="P93" i="18"/>
  <c r="T93" i="5" s="1"/>
  <c r="P140" i="18"/>
  <c r="T140" i="5" s="1"/>
  <c r="P194" i="19"/>
  <c r="T194" i="6" s="1"/>
  <c r="P197" i="20"/>
  <c r="T197" i="7" s="1"/>
  <c r="P225" i="18"/>
  <c r="T225" i="5" s="1"/>
  <c r="P226" i="18"/>
  <c r="T226" i="5" s="1"/>
  <c r="P265" i="18"/>
  <c r="T265" i="5" s="1"/>
  <c r="P267" i="18"/>
  <c r="T267" i="5" s="1"/>
  <c r="P91" i="18"/>
  <c r="T91" i="5" s="1"/>
  <c r="P135" i="20"/>
  <c r="T135" i="7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133" i="19"/>
  <c r="T133" i="6" s="1"/>
  <c r="P157" i="19"/>
  <c r="T157" i="6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59" i="19"/>
  <c r="T259" i="6" s="1"/>
  <c r="P281" i="20"/>
  <c r="T281" i="7" s="1"/>
  <c r="P283" i="20"/>
  <c r="T283" i="7" s="1"/>
  <c r="P52" i="18"/>
  <c r="T52" i="5" s="1"/>
  <c r="P63" i="19"/>
  <c r="T63" i="6" s="1"/>
  <c r="P103" i="18"/>
  <c r="T103" i="5" s="1"/>
  <c r="P220" i="18"/>
  <c r="T220" i="5" s="1"/>
  <c r="P268" i="18"/>
  <c r="T268" i="5" s="1"/>
  <c r="P83" i="18"/>
  <c r="T83" i="5" s="1"/>
  <c r="P178" i="19"/>
  <c r="T178" i="6" s="1"/>
  <c r="P233" i="19"/>
  <c r="T233" i="6" s="1"/>
  <c r="P268" i="20"/>
  <c r="T268" i="7" s="1"/>
  <c r="P276" i="18"/>
  <c r="T276" i="5" s="1"/>
  <c r="P12" i="18"/>
  <c r="T12" i="5" s="1"/>
  <c r="P249" i="19"/>
  <c r="T249" i="6" s="1"/>
  <c r="P292" i="18"/>
  <c r="T292" i="5" s="1"/>
  <c r="P161" i="20"/>
  <c r="T161" i="7" s="1"/>
  <c r="P161" i="18"/>
  <c r="T161" i="5" s="1"/>
  <c r="P245" i="18"/>
  <c r="T245" i="5" s="1"/>
  <c r="P28" i="18"/>
  <c r="T28" i="5" s="1"/>
  <c r="P115" i="19"/>
  <c r="T115" i="6" s="1"/>
  <c r="P23" i="19"/>
  <c r="T23" i="6" s="1"/>
  <c r="P25" i="19"/>
  <c r="T25" i="6" s="1"/>
  <c r="P41" i="18"/>
  <c r="T41" i="5" s="1"/>
  <c r="P47" i="18"/>
  <c r="T47" i="5" s="1"/>
  <c r="P54" i="20"/>
  <c r="T54" i="7" s="1"/>
  <c r="P56" i="18"/>
  <c r="T56" i="5" s="1"/>
  <c r="P77" i="18"/>
  <c r="T77" i="5" s="1"/>
  <c r="P84" i="19"/>
  <c r="T84" i="6" s="1"/>
  <c r="P97" i="18"/>
  <c r="T97" i="5" s="1"/>
  <c r="P99" i="18"/>
  <c r="T99" i="5" s="1"/>
  <c r="P100" i="18"/>
  <c r="T100" i="5" s="1"/>
  <c r="P101" i="18"/>
  <c r="T101" i="5" s="1"/>
  <c r="P106" i="19"/>
  <c r="T106" i="6" s="1"/>
  <c r="P108" i="19"/>
  <c r="T108" i="6" s="1"/>
  <c r="P116" i="20"/>
  <c r="T116" i="7" s="1"/>
  <c r="P117" i="20"/>
  <c r="T117" i="7" s="1"/>
  <c r="P124" i="18"/>
  <c r="T124" i="5" s="1"/>
  <c r="P131" i="19"/>
  <c r="T131" i="6" s="1"/>
  <c r="P134" i="18"/>
  <c r="T134" i="5" s="1"/>
  <c r="P136" i="18"/>
  <c r="T136" i="5" s="1"/>
  <c r="P143" i="18"/>
  <c r="T143" i="5" s="1"/>
  <c r="P145" i="18"/>
  <c r="T145" i="5" s="1"/>
  <c r="P149" i="18"/>
  <c r="T149" i="5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19"/>
  <c r="T200" i="6" s="1"/>
  <c r="P214" i="19"/>
  <c r="T214" i="6" s="1"/>
  <c r="P234" i="18"/>
  <c r="T234" i="5" s="1"/>
  <c r="P236" i="18"/>
  <c r="T236" i="5" s="1"/>
  <c r="P246" i="18"/>
  <c r="T246" i="5" s="1"/>
  <c r="P250" i="20"/>
  <c r="T250" i="7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P7" i="18"/>
  <c r="T7" i="5" s="1"/>
  <c r="P10" i="18"/>
  <c r="T10" i="5" s="1"/>
  <c r="P19" i="18"/>
  <c r="T19" i="5" s="1"/>
  <c r="P37" i="18"/>
  <c r="T37" i="5" s="1"/>
  <c r="P42" i="18"/>
  <c r="T42" i="5" s="1"/>
  <c r="P49" i="19"/>
  <c r="T49" i="6" s="1"/>
  <c r="P68" i="19"/>
  <c r="T68" i="6" s="1"/>
  <c r="P70" i="18"/>
  <c r="T70" i="5" s="1"/>
  <c r="P71" i="18"/>
  <c r="T71" i="5" s="1"/>
  <c r="P79" i="18"/>
  <c r="T79" i="5" s="1"/>
  <c r="P82" i="18"/>
  <c r="T82" i="5" s="1"/>
  <c r="P111" i="19"/>
  <c r="T111" i="6" s="1"/>
  <c r="P120" i="18"/>
  <c r="T120" i="5" s="1"/>
  <c r="P122" i="20"/>
  <c r="T122" i="7" s="1"/>
  <c r="P128" i="18"/>
  <c r="T128" i="5" s="1"/>
  <c r="P155" i="18"/>
  <c r="T155" i="5" s="1"/>
  <c r="P161" i="19"/>
  <c r="T161" i="6" s="1"/>
  <c r="P174" i="20"/>
  <c r="T174" i="7" s="1"/>
  <c r="P181" i="19"/>
  <c r="T181" i="6" s="1"/>
  <c r="P185" i="19"/>
  <c r="T185" i="6" s="1"/>
  <c r="P191" i="19"/>
  <c r="T191" i="6" s="1"/>
  <c r="P209" i="20"/>
  <c r="T209" i="7" s="1"/>
  <c r="P209" i="18"/>
  <c r="T209" i="5" s="1"/>
  <c r="P210" i="18"/>
  <c r="T210" i="5" s="1"/>
  <c r="P215" i="19"/>
  <c r="T215" i="6" s="1"/>
  <c r="P215" i="18"/>
  <c r="T215" i="5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9"/>
  <c r="T260" i="6" s="1"/>
  <c r="P260" i="18"/>
  <c r="T260" i="5" s="1"/>
  <c r="P265" i="20"/>
  <c r="T265" i="7" s="1"/>
  <c r="P286" i="19"/>
  <c r="T286" i="6" s="1"/>
  <c r="P295" i="19"/>
  <c r="T295" i="6" s="1"/>
  <c r="P9" i="19"/>
  <c r="T9" i="6" s="1"/>
  <c r="P21" i="18"/>
  <c r="T21" i="5" s="1"/>
  <c r="P25" i="18"/>
  <c r="T25" i="5" s="1"/>
  <c r="P29" i="20"/>
  <c r="T29" i="7" s="1"/>
  <c r="P31" i="18"/>
  <c r="T31" i="5" s="1"/>
  <c r="P38" i="20"/>
  <c r="T38" i="7" s="1"/>
  <c r="P43" i="18"/>
  <c r="T43" i="5" s="1"/>
  <c r="P53" i="19"/>
  <c r="T53" i="6" s="1"/>
  <c r="P79" i="19"/>
  <c r="T79" i="6" s="1"/>
  <c r="P101" i="20"/>
  <c r="T101" i="7" s="1"/>
  <c r="P106" i="20"/>
  <c r="T106" i="7" s="1"/>
  <c r="P112" i="19"/>
  <c r="T112" i="6" s="1"/>
  <c r="P113" i="19"/>
  <c r="T113" i="6" s="1"/>
  <c r="P143" i="20"/>
  <c r="T143" i="7" s="1"/>
  <c r="P145" i="20"/>
  <c r="T145" i="7" s="1"/>
  <c r="P153" i="18"/>
  <c r="T153" i="5" s="1"/>
  <c r="P176" i="18"/>
  <c r="T176" i="5" s="1"/>
  <c r="P200" i="18"/>
  <c r="T200" i="5" s="1"/>
  <c r="P217" i="19"/>
  <c r="T217" i="6" s="1"/>
  <c r="P221" i="18"/>
  <c r="T221" i="5" s="1"/>
  <c r="P232" i="18"/>
  <c r="T232" i="5" s="1"/>
  <c r="P240" i="18"/>
  <c r="T240" i="5" s="1"/>
  <c r="P246" i="20"/>
  <c r="T246" i="7" s="1"/>
  <c r="P246" i="19"/>
  <c r="T246" i="6" s="1"/>
  <c r="P248" i="19"/>
  <c r="T248" i="6" s="1"/>
  <c r="P270" i="18"/>
  <c r="T270" i="5" s="1"/>
  <c r="P272" i="18"/>
  <c r="T272" i="5" s="1"/>
  <c r="P273" i="18"/>
  <c r="T273" i="5" s="1"/>
  <c r="P274" i="18"/>
  <c r="T274" i="5" s="1"/>
  <c r="P275" i="18"/>
  <c r="T275" i="5" s="1"/>
  <c r="P282" i="18"/>
  <c r="T282" i="5" s="1"/>
  <c r="P31" i="19"/>
  <c r="T31" i="6" s="1"/>
  <c r="P43" i="19"/>
  <c r="T43" i="6" s="1"/>
  <c r="P49" i="18"/>
  <c r="T49" i="5" s="1"/>
  <c r="P55" i="18"/>
  <c r="T55" i="5" s="1"/>
  <c r="P85" i="18"/>
  <c r="T85" i="5" s="1"/>
  <c r="P102" i="20"/>
  <c r="T102" i="7" s="1"/>
  <c r="P105" i="18"/>
  <c r="T105" i="5" s="1"/>
  <c r="P108" i="18"/>
  <c r="T108" i="5" s="1"/>
  <c r="P109" i="18"/>
  <c r="T109" i="5" s="1"/>
  <c r="P122" i="18"/>
  <c r="T122" i="5" s="1"/>
  <c r="P132" i="19"/>
  <c r="T132" i="6" s="1"/>
  <c r="P132" i="18"/>
  <c r="T132" i="5" s="1"/>
  <c r="P144" i="18"/>
  <c r="T144" i="5" s="1"/>
  <c r="P154" i="19"/>
  <c r="T154" i="6" s="1"/>
  <c r="P167" i="19"/>
  <c r="T167" i="6" s="1"/>
  <c r="P173" i="18"/>
  <c r="T173" i="5" s="1"/>
  <c r="P174" i="18"/>
  <c r="T174" i="5" s="1"/>
  <c r="P189" i="18"/>
  <c r="T189" i="5" s="1"/>
  <c r="P199" i="18"/>
  <c r="T199" i="5" s="1"/>
  <c r="P205" i="19"/>
  <c r="T205" i="6" s="1"/>
  <c r="P211" i="18"/>
  <c r="T211" i="5" s="1"/>
  <c r="P221" i="19"/>
  <c r="T221" i="6" s="1"/>
  <c r="P222" i="19"/>
  <c r="T222" i="6" s="1"/>
  <c r="P235" i="18"/>
  <c r="T235" i="5" s="1"/>
  <c r="P242" i="18"/>
  <c r="T242" i="5" s="1"/>
  <c r="P244" i="18"/>
  <c r="T244" i="5" s="1"/>
  <c r="P270" i="19"/>
  <c r="T270" i="6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7" i="18"/>
  <c r="T27" i="5" s="1"/>
  <c r="P37" i="19"/>
  <c r="T37" i="6" s="1"/>
  <c r="P50" i="18"/>
  <c r="T50" i="5" s="1"/>
  <c r="P57" i="19"/>
  <c r="T57" i="6" s="1"/>
  <c r="P75" i="20"/>
  <c r="T75" i="7" s="1"/>
  <c r="P76" i="18"/>
  <c r="T76" i="5" s="1"/>
  <c r="P85" i="19"/>
  <c r="T85" i="6" s="1"/>
  <c r="P91" i="19"/>
  <c r="T91" i="6" s="1"/>
  <c r="P97" i="19"/>
  <c r="T97" i="6" s="1"/>
  <c r="P107" i="20"/>
  <c r="T107" i="7" s="1"/>
  <c r="P117" i="19"/>
  <c r="T117" i="6" s="1"/>
  <c r="P126" i="18"/>
  <c r="T126" i="5" s="1"/>
  <c r="P148" i="18"/>
  <c r="T148" i="5" s="1"/>
  <c r="P150" i="19"/>
  <c r="T150" i="6" s="1"/>
  <c r="P151" i="19"/>
  <c r="T151" i="6" s="1"/>
  <c r="P153" i="20"/>
  <c r="T153" i="7" s="1"/>
  <c r="P164" i="19"/>
  <c r="T164" i="6" s="1"/>
  <c r="P173" i="19"/>
  <c r="T173" i="6" s="1"/>
  <c r="P192" i="18"/>
  <c r="T192" i="5" s="1"/>
  <c r="P193" i="18"/>
  <c r="T193" i="5" s="1"/>
  <c r="P203" i="20"/>
  <c r="T203" i="7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8"/>
  <c r="T223" i="5" s="1"/>
  <c r="P240" i="20"/>
  <c r="T240" i="7" s="1"/>
  <c r="P242" i="19"/>
  <c r="T242" i="6" s="1"/>
  <c r="P259" i="18"/>
  <c r="T259" i="5" s="1"/>
  <c r="P266" i="18"/>
  <c r="T266" i="5" s="1"/>
  <c r="P273" i="20"/>
  <c r="T273" i="7" s="1"/>
  <c r="P279" i="18"/>
  <c r="T279" i="5" s="1"/>
  <c r="P285" i="19"/>
  <c r="T285" i="6" s="1"/>
  <c r="P15" i="19"/>
  <c r="T15" i="6" s="1"/>
  <c r="P33" i="18"/>
  <c r="T33" i="5" s="1"/>
  <c r="P39" i="18"/>
  <c r="T39" i="5" s="1"/>
  <c r="P45" i="20"/>
  <c r="T45" i="7" s="1"/>
  <c r="P51" i="18"/>
  <c r="T51" i="5" s="1"/>
  <c r="P55" i="20"/>
  <c r="T55" i="7" s="1"/>
  <c r="P59" i="18"/>
  <c r="T59" i="5" s="1"/>
  <c r="P88" i="18"/>
  <c r="T88" i="5" s="1"/>
  <c r="P119" i="19"/>
  <c r="T119" i="6" s="1"/>
  <c r="P123" i="19"/>
  <c r="T123" i="6" s="1"/>
  <c r="P135" i="18"/>
  <c r="T135" i="5" s="1"/>
  <c r="P137" i="18"/>
  <c r="T137" i="5" s="1"/>
  <c r="P167" i="20"/>
  <c r="T167" i="7" s="1"/>
  <c r="P179" i="18"/>
  <c r="T179" i="5" s="1"/>
  <c r="P195" i="18"/>
  <c r="T195" i="5" s="1"/>
  <c r="P197" i="18"/>
  <c r="T197" i="5" s="1"/>
  <c r="P211" i="20"/>
  <c r="T211" i="7" s="1"/>
  <c r="P225" i="19"/>
  <c r="T225" i="6" s="1"/>
  <c r="P229" i="18"/>
  <c r="T229" i="5" s="1"/>
  <c r="P238" i="18"/>
  <c r="T238" i="5" s="1"/>
  <c r="P242" i="20"/>
  <c r="T242" i="7" s="1"/>
  <c r="P244" i="20"/>
  <c r="T244" i="7" s="1"/>
  <c r="P248" i="18"/>
  <c r="T248" i="5" s="1"/>
  <c r="P254" i="19"/>
  <c r="T254" i="6" s="1"/>
  <c r="P256" i="19"/>
  <c r="T256" i="6" s="1"/>
  <c r="P263" i="19"/>
  <c r="T263" i="6" s="1"/>
  <c r="P269" i="18"/>
  <c r="T269" i="5" s="1"/>
  <c r="P278" i="18"/>
  <c r="T278" i="5" s="1"/>
  <c r="P281" i="18"/>
  <c r="T281" i="5" s="1"/>
  <c r="P283" i="18"/>
  <c r="T283" i="5" s="1"/>
  <c r="P290" i="18"/>
  <c r="T290" i="5" s="1"/>
  <c r="P297" i="20"/>
  <c r="T297" i="7" s="1"/>
  <c r="P11" i="18"/>
  <c r="T11" i="5" s="1"/>
  <c r="P15" i="20"/>
  <c r="T15" i="7" s="1"/>
  <c r="P21" i="19"/>
  <c r="T21" i="6" s="1"/>
  <c r="P33" i="19"/>
  <c r="T33" i="6" s="1"/>
  <c r="P34" i="18"/>
  <c r="T34" i="5" s="1"/>
  <c r="P39" i="19"/>
  <c r="T39" i="6" s="1"/>
  <c r="P74" i="18"/>
  <c r="T74" i="5" s="1"/>
  <c r="P87" i="19"/>
  <c r="T87" i="6" s="1"/>
  <c r="P87" i="18"/>
  <c r="T87" i="5" s="1"/>
  <c r="P92" i="19"/>
  <c r="T92" i="6" s="1"/>
  <c r="P101" i="19"/>
  <c r="T101" i="6" s="1"/>
  <c r="P104" i="18"/>
  <c r="T104" i="5" s="1"/>
  <c r="P112" i="18"/>
  <c r="T112" i="5" s="1"/>
  <c r="P113" i="18"/>
  <c r="T113" i="5" s="1"/>
  <c r="P115" i="18"/>
  <c r="T115" i="5" s="1"/>
  <c r="P117" i="18"/>
  <c r="T117" i="5" s="1"/>
  <c r="P121" i="19"/>
  <c r="T121" i="6" s="1"/>
  <c r="P129" i="20"/>
  <c r="T129" i="7" s="1"/>
  <c r="P131" i="18"/>
  <c r="T131" i="5" s="1"/>
  <c r="P138" i="19"/>
  <c r="T138" i="6" s="1"/>
  <c r="P148" i="20"/>
  <c r="T148" i="7" s="1"/>
  <c r="P159" i="19"/>
  <c r="T159" i="6" s="1"/>
  <c r="P166" i="18"/>
  <c r="T166" i="5" s="1"/>
  <c r="P172" i="19"/>
  <c r="T172" i="6" s="1"/>
  <c r="P192" i="20"/>
  <c r="T192" i="7" s="1"/>
  <c r="P204" i="19"/>
  <c r="T204" i="6" s="1"/>
  <c r="P214" i="20"/>
  <c r="T214" i="7" s="1"/>
  <c r="P217" i="20"/>
  <c r="T217" i="7" s="1"/>
  <c r="P243" i="18"/>
  <c r="T243" i="5" s="1"/>
  <c r="P250" i="18"/>
  <c r="T250" i="5" s="1"/>
  <c r="P252" i="18"/>
  <c r="T252" i="5" s="1"/>
  <c r="P269" i="19"/>
  <c r="T269" i="6" s="1"/>
  <c r="P287" i="19"/>
  <c r="T287" i="6" s="1"/>
  <c r="P299" i="19"/>
  <c r="T299" i="6" s="1"/>
  <c r="B13" i="17"/>
  <c r="AQ63" i="18"/>
  <c r="AQ71" i="18"/>
  <c r="AQ246" i="18"/>
  <c r="AQ139" i="18"/>
  <c r="AQ153" i="18"/>
  <c r="AQ269" i="18"/>
  <c r="AQ285" i="18"/>
  <c r="AQ205" i="18"/>
  <c r="AQ211" i="18"/>
  <c r="AQ291" i="18"/>
  <c r="AQ292" i="18"/>
  <c r="AQ119" i="18"/>
  <c r="AQ127" i="18"/>
  <c r="AQ226" i="18"/>
  <c r="AQ166" i="18"/>
  <c r="AQ38" i="18"/>
  <c r="AQ146" i="18"/>
  <c r="AQ45" i="18"/>
  <c r="AQ113" i="18"/>
  <c r="AQ176" i="18"/>
  <c r="AQ204" i="18"/>
  <c r="AQ27" i="18"/>
  <c r="AQ249" i="18"/>
  <c r="AQ33" i="18"/>
  <c r="AQ8" i="18"/>
  <c r="AQ181" i="18"/>
  <c r="AQ221" i="18"/>
  <c r="AQ94" i="18"/>
  <c r="AQ256" i="18"/>
  <c r="AQ156" i="18"/>
  <c r="AQ40" i="18"/>
  <c r="AQ143" i="18"/>
  <c r="AQ68" i="18"/>
  <c r="AQ78" i="18"/>
  <c r="AQ96" i="18"/>
  <c r="AQ93" i="18"/>
  <c r="AQ299" i="18"/>
  <c r="AQ203" i="18"/>
  <c r="AQ260" i="18"/>
  <c r="AQ48" i="18"/>
  <c r="AQ197" i="18"/>
  <c r="AQ61" i="18"/>
  <c r="AQ121" i="18"/>
  <c r="AQ229" i="18"/>
  <c r="AQ174" i="18"/>
  <c r="AQ219" i="18"/>
  <c r="AQ172" i="18"/>
  <c r="AQ136" i="18"/>
  <c r="AQ125" i="18"/>
  <c r="AQ128" i="18"/>
  <c r="AQ12" i="18"/>
  <c r="AQ202" i="18"/>
  <c r="AQ248" i="18"/>
  <c r="AQ284" i="18"/>
  <c r="AQ185" i="18"/>
  <c r="AQ208" i="18"/>
  <c r="AQ22" i="18"/>
  <c r="AQ274" i="18"/>
  <c r="AQ51" i="18"/>
  <c r="AQ95" i="18"/>
  <c r="AQ39" i="18"/>
  <c r="AQ18" i="18"/>
  <c r="AQ117" i="18"/>
  <c r="AQ279" i="18"/>
  <c r="AQ106" i="18"/>
  <c r="AQ144" i="18"/>
  <c r="AQ28" i="18"/>
  <c r="AQ34" i="18"/>
  <c r="AQ270" i="18"/>
  <c r="AQ103" i="18"/>
  <c r="AQ4" i="18"/>
  <c r="AR4" i="18" s="1"/>
  <c r="AQ124" i="18"/>
  <c r="AQ266" i="18"/>
  <c r="AQ264" i="18"/>
  <c r="AQ37" i="18"/>
  <c r="AQ171" i="18"/>
  <c r="AQ220" i="18"/>
  <c r="AQ14" i="18"/>
  <c r="AQ50" i="18"/>
  <c r="AQ134" i="18"/>
  <c r="AQ237" i="18"/>
  <c r="AQ233" i="18"/>
  <c r="AQ16" i="18"/>
  <c r="AQ286" i="18"/>
  <c r="AQ110" i="18"/>
  <c r="AQ69" i="18"/>
  <c r="AQ15" i="18"/>
  <c r="AQ251" i="18"/>
  <c r="AQ25" i="18"/>
  <c r="AQ109" i="18"/>
  <c r="AQ198" i="18"/>
  <c r="AQ178" i="18"/>
  <c r="AQ164" i="18"/>
  <c r="AQ281" i="18"/>
  <c r="AQ76" i="18"/>
  <c r="AQ150" i="18"/>
  <c r="AQ107" i="18"/>
  <c r="AQ74" i="18"/>
  <c r="AQ275" i="18"/>
  <c r="AQ191" i="18"/>
  <c r="AQ132" i="18"/>
  <c r="AQ105" i="18"/>
  <c r="AQ186" i="18"/>
  <c r="AQ230" i="18"/>
  <c r="AQ210" i="18"/>
  <c r="AQ122" i="18"/>
  <c r="AQ201" i="18"/>
  <c r="AQ13" i="18"/>
  <c r="AQ254" i="18"/>
  <c r="AQ126" i="18"/>
  <c r="AQ255" i="18"/>
  <c r="AQ215" i="18"/>
  <c r="AQ62" i="18"/>
  <c r="AQ277" i="18"/>
  <c r="AQ209" i="18"/>
  <c r="AQ273" i="18"/>
  <c r="AQ75" i="18"/>
  <c r="AQ163" i="18"/>
  <c r="AQ207" i="18"/>
  <c r="AQ167" i="18"/>
  <c r="AQ84" i="18"/>
  <c r="AQ188" i="18"/>
  <c r="AQ120" i="18"/>
  <c r="AQ118" i="18"/>
  <c r="AQ228" i="18"/>
  <c r="AQ159" i="18"/>
  <c r="AQ100" i="18"/>
  <c r="AQ140" i="18"/>
  <c r="AQ214" i="18"/>
  <c r="AQ231" i="18"/>
  <c r="AQ36" i="18"/>
  <c r="AQ268" i="18"/>
  <c r="AQ257" i="18"/>
  <c r="AQ35" i="18"/>
  <c r="AQ79" i="18"/>
  <c r="AQ196" i="18"/>
  <c r="AQ212" i="18"/>
  <c r="AQ160" i="18"/>
  <c r="AQ44" i="18"/>
  <c r="AQ216" i="18"/>
  <c r="AQ259" i="18"/>
  <c r="AQ175" i="18"/>
  <c r="AQ116" i="18"/>
  <c r="AQ58" i="18"/>
  <c r="AQ300" i="18"/>
  <c r="AQ165" i="18"/>
  <c r="AQ271" i="18"/>
  <c r="AQ236" i="18"/>
  <c r="AQ250" i="18"/>
  <c r="AQ280" i="18"/>
  <c r="AQ162" i="18"/>
  <c r="AQ268" i="19"/>
  <c r="AR268" i="19" s="1"/>
  <c r="AQ80" i="19"/>
  <c r="AR80" i="19" s="1"/>
  <c r="AQ60" i="19"/>
  <c r="AR60" i="19" s="1"/>
  <c r="AQ89" i="19"/>
  <c r="AR89" i="19" s="1"/>
  <c r="AQ189" i="19"/>
  <c r="AR189" i="19" s="1"/>
  <c r="AQ119" i="19"/>
  <c r="AR119" i="19" s="1"/>
  <c r="AQ212" i="19"/>
  <c r="AR212" i="19" s="1"/>
  <c r="AQ134" i="19"/>
  <c r="AR134" i="19" s="1"/>
  <c r="AQ219" i="19"/>
  <c r="AR219" i="19" s="1"/>
  <c r="AQ55" i="19"/>
  <c r="AR55" i="19" s="1"/>
  <c r="AQ173" i="19"/>
  <c r="AR173" i="19" s="1"/>
  <c r="AQ289" i="19"/>
  <c r="AR289" i="19" s="1"/>
  <c r="AQ220" i="19"/>
  <c r="AR220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26" i="19"/>
  <c r="AR26" i="19" s="1"/>
  <c r="AQ23" i="19"/>
  <c r="AR23" i="19" s="1"/>
  <c r="AQ54" i="19"/>
  <c r="AR54" i="19" s="1"/>
  <c r="AQ260" i="19"/>
  <c r="AR260" i="19" s="1"/>
  <c r="AQ178" i="19"/>
  <c r="AR178" i="19" s="1"/>
  <c r="AQ11" i="19"/>
  <c r="AR11" i="19" s="1"/>
  <c r="AQ64" i="19"/>
  <c r="AR64" i="19" s="1"/>
  <c r="AQ238" i="19"/>
  <c r="AR238" i="19" s="1"/>
  <c r="AQ188" i="19"/>
  <c r="AR188" i="19" s="1"/>
  <c r="AQ103" i="19"/>
  <c r="AR103" i="19" s="1"/>
  <c r="AQ121" i="19"/>
  <c r="AR121" i="19" s="1"/>
  <c r="AQ13" i="19"/>
  <c r="AR13" i="19" s="1"/>
  <c r="AQ106" i="19"/>
  <c r="AR10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150" i="19"/>
  <c r="AR150" i="19" s="1"/>
  <c r="AQ99" i="19"/>
  <c r="AR99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241" i="19"/>
  <c r="AR241" i="19" s="1"/>
  <c r="AQ288" i="19"/>
  <c r="AR288" i="19" s="1"/>
  <c r="AQ284" i="19"/>
  <c r="AR284" i="19" s="1"/>
  <c r="AQ283" i="19"/>
  <c r="AR283" i="19" s="1"/>
  <c r="AQ254" i="19"/>
  <c r="AR254" i="19" s="1"/>
  <c r="AQ299" i="19"/>
  <c r="AR299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51" i="19"/>
  <c r="AR251" i="19" s="1"/>
  <c r="AQ272" i="19"/>
  <c r="AR272" i="19" s="1"/>
  <c r="AQ12" i="19"/>
  <c r="AR12" i="19" s="1"/>
  <c r="AQ256" i="19"/>
  <c r="AR256" i="19" s="1"/>
  <c r="AQ210" i="19"/>
  <c r="AR210" i="19" s="1"/>
  <c r="AQ39" i="19"/>
  <c r="AR39" i="19" s="1"/>
  <c r="AQ300" i="19"/>
  <c r="AR300" i="19" s="1"/>
  <c r="AQ214" i="19"/>
  <c r="AR214" i="19" s="1"/>
  <c r="AQ252" i="19"/>
  <c r="AR252" i="19" s="1"/>
  <c r="AQ221" i="19"/>
  <c r="AR221" i="19" s="1"/>
  <c r="P6" i="18"/>
  <c r="P12" i="19"/>
  <c r="P14" i="19"/>
  <c r="P14" i="18"/>
  <c r="P20" i="19"/>
  <c r="P22" i="19"/>
  <c r="P22" i="18"/>
  <c r="P30" i="18"/>
  <c r="P38" i="18"/>
  <c r="P46" i="18"/>
  <c r="P52" i="19"/>
  <c r="P54" i="18"/>
  <c r="P28" i="19"/>
  <c r="P29" i="18"/>
  <c r="P58" i="18"/>
  <c r="P8" i="18"/>
  <c r="P16" i="18"/>
  <c r="P24" i="18"/>
  <c r="P26" i="19"/>
  <c r="P30" i="19"/>
  <c r="P38" i="19"/>
  <c r="P42" i="19"/>
  <c r="P50" i="19"/>
  <c r="P32" i="18"/>
  <c r="P40" i="18"/>
  <c r="P48" i="18"/>
  <c r="P45" i="18"/>
  <c r="P53" i="18"/>
  <c r="B42" i="16"/>
  <c r="P60" i="20"/>
  <c r="P65" i="18"/>
  <c r="P68" i="20"/>
  <c r="P73" i="19"/>
  <c r="P73" i="18"/>
  <c r="P74" i="20"/>
  <c r="P92" i="18"/>
  <c r="P60" i="18"/>
  <c r="P68" i="18"/>
  <c r="P61" i="19"/>
  <c r="P81" i="18"/>
  <c r="P69" i="19"/>
  <c r="P80" i="20"/>
  <c r="P80" i="19"/>
  <c r="P80" i="18"/>
  <c r="P61" i="18"/>
  <c r="P69" i="18"/>
  <c r="P64" i="18"/>
  <c r="P72" i="18"/>
  <c r="P78" i="18"/>
  <c r="P86" i="20"/>
  <c r="P86" i="19"/>
  <c r="P86" i="18"/>
  <c r="P65" i="19"/>
  <c r="P90" i="20"/>
  <c r="P90" i="19"/>
  <c r="P93" i="19"/>
  <c r="P116" i="19"/>
  <c r="P98" i="18"/>
  <c r="P106" i="18"/>
  <c r="P114" i="18"/>
  <c r="P130" i="18"/>
  <c r="P125" i="20"/>
  <c r="P97" i="20"/>
  <c r="P102" i="18"/>
  <c r="P105" i="20"/>
  <c r="P110" i="18"/>
  <c r="P113" i="20"/>
  <c r="P118" i="18"/>
  <c r="P94" i="19"/>
  <c r="P94" i="18"/>
  <c r="P112" i="20"/>
  <c r="P89" i="18"/>
  <c r="P150" i="18"/>
  <c r="P123" i="18"/>
  <c r="P122" i="19"/>
  <c r="P140" i="19"/>
  <c r="P141" i="18"/>
  <c r="P142" i="18"/>
  <c r="P127" i="19"/>
  <c r="P133" i="20"/>
  <c r="P119" i="18"/>
  <c r="P127" i="18"/>
  <c r="P139" i="18"/>
  <c r="P133" i="18"/>
  <c r="P137" i="19"/>
  <c r="P158" i="18"/>
  <c r="P167" i="18"/>
  <c r="P180" i="19"/>
  <c r="P151" i="18"/>
  <c r="P156" i="19"/>
  <c r="P156" i="18"/>
  <c r="P168" i="18"/>
  <c r="P169" i="19"/>
  <c r="P185" i="18"/>
  <c r="P159" i="18"/>
  <c r="P162" i="18"/>
  <c r="P170" i="20"/>
  <c r="P170" i="19"/>
  <c r="P170" i="18"/>
  <c r="P177" i="18"/>
  <c r="P160" i="20"/>
  <c r="P160" i="19"/>
  <c r="P163" i="19"/>
  <c r="P171" i="18"/>
  <c r="P177" i="19"/>
  <c r="P160" i="18"/>
  <c r="P164" i="20"/>
  <c r="P164" i="18"/>
  <c r="P152" i="18"/>
  <c r="P178" i="18"/>
  <c r="P183" i="19"/>
  <c r="P186" i="18"/>
  <c r="P192" i="19"/>
  <c r="P194" i="20"/>
  <c r="P194" i="18"/>
  <c r="P201" i="19"/>
  <c r="P175" i="18"/>
  <c r="P183" i="18"/>
  <c r="P187" i="20"/>
  <c r="P187" i="19"/>
  <c r="P188" i="18"/>
  <c r="P205" i="18"/>
  <c r="P187" i="18"/>
  <c r="P188" i="19"/>
  <c r="P191" i="18"/>
  <c r="P204" i="18"/>
  <c r="P178" i="20"/>
  <c r="P186" i="20"/>
  <c r="P198" i="19"/>
  <c r="P183" i="20"/>
  <c r="P210" i="19"/>
  <c r="P216" i="18"/>
  <c r="P224" i="20"/>
  <c r="P224" i="18"/>
  <c r="P226" i="19"/>
  <c r="P232" i="19"/>
  <c r="P203" i="18"/>
  <c r="P206" i="18"/>
  <c r="P207" i="20"/>
  <c r="P207" i="19"/>
  <c r="P208" i="20"/>
  <c r="P223" i="20"/>
  <c r="P199" i="19"/>
  <c r="P207" i="18"/>
  <c r="P214" i="18"/>
  <c r="P220" i="19"/>
  <c r="P222" i="18"/>
  <c r="P230" i="18"/>
  <c r="P208" i="18"/>
  <c r="P231" i="18"/>
  <c r="P233" i="18"/>
  <c r="P241" i="18"/>
  <c r="P249" i="20"/>
  <c r="P249" i="18"/>
  <c r="P255" i="19"/>
  <c r="P257" i="20"/>
  <c r="P257" i="18"/>
  <c r="P239" i="18"/>
  <c r="P247" i="18"/>
  <c r="P254" i="18"/>
  <c r="P255" i="18"/>
  <c r="P247" i="20"/>
  <c r="P255" i="20"/>
  <c r="P231" i="19"/>
  <c r="P238" i="20"/>
  <c r="P261" i="19"/>
  <c r="P262" i="20"/>
  <c r="P270" i="20"/>
  <c r="P299" i="18"/>
  <c r="P268" i="19"/>
  <c r="P284" i="19"/>
  <c r="P289" i="19"/>
  <c r="P291" i="18"/>
  <c r="P292" i="19"/>
  <c r="P297" i="19"/>
  <c r="P300" i="20"/>
  <c r="P299" i="20"/>
  <c r="P273" i="19"/>
  <c r="P274" i="20"/>
  <c r="P274" i="19"/>
  <c r="P290" i="20"/>
  <c r="P290" i="19"/>
  <c r="P296" i="18"/>
  <c r="P298" i="20"/>
  <c r="P298" i="19"/>
  <c r="P265" i="19"/>
  <c r="P281" i="19"/>
  <c r="P300" i="19"/>
  <c r="P263" i="18"/>
  <c r="P264" i="18"/>
  <c r="P271" i="18"/>
  <c r="P272" i="20"/>
  <c r="P280" i="18"/>
  <c r="P287" i="18"/>
  <c r="P288" i="20"/>
  <c r="P288" i="18"/>
  <c r="P295" i="18"/>
  <c r="P279" i="20"/>
  <c r="P287" i="20"/>
  <c r="P300" i="18"/>
  <c r="B12" i="17"/>
  <c r="R2" i="22"/>
  <c r="A13" i="17"/>
  <c r="AQ261" i="19"/>
  <c r="AR261" i="19" s="1"/>
  <c r="AQ236" i="19"/>
  <c r="AQ191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298" i="19"/>
  <c r="AQ111" i="19"/>
  <c r="AQ107" i="19"/>
  <c r="AQ50" i="19"/>
  <c r="AQ202" i="19"/>
  <c r="AR202" i="19" s="1"/>
  <c r="AQ130" i="19"/>
  <c r="AR130" i="19" s="1"/>
  <c r="AQ282" i="19"/>
  <c r="AQ262" i="19"/>
  <c r="AQ85" i="19"/>
  <c r="AQ233" i="19"/>
  <c r="AQ187" i="18"/>
  <c r="AQ241" i="18"/>
  <c r="AQ67" i="18"/>
  <c r="AQ297" i="18"/>
  <c r="AQ90" i="18"/>
  <c r="AQ55" i="18"/>
  <c r="AQ293" i="18"/>
  <c r="AQ52" i="18"/>
  <c r="AQ66" i="18"/>
  <c r="AQ111" i="18"/>
  <c r="AQ54" i="18"/>
  <c r="AQ296" i="18"/>
  <c r="AQ199" i="18"/>
  <c r="AQ10" i="18"/>
  <c r="AQ129" i="18"/>
  <c r="AQ154" i="18"/>
  <c r="AQ133" i="18"/>
  <c r="AQ77" i="18"/>
  <c r="AQ239" i="18"/>
  <c r="AQ182" i="18"/>
  <c r="AQ41" i="18"/>
  <c r="AQ203" i="19"/>
  <c r="AQ267" i="19"/>
  <c r="AQ204" i="19"/>
  <c r="AQ70" i="19"/>
  <c r="AQ274" i="19"/>
  <c r="AQ162" i="19"/>
  <c r="AQ177" i="19"/>
  <c r="AQ273" i="19"/>
  <c r="AQ207" i="19"/>
  <c r="AQ21" i="19"/>
  <c r="AQ197" i="19"/>
  <c r="AQ292" i="19"/>
  <c r="AQ227" i="19"/>
  <c r="AQ8" i="19"/>
  <c r="AQ146" i="19"/>
  <c r="AQ104" i="19"/>
  <c r="AQ127" i="19"/>
  <c r="AQ218" i="19"/>
  <c r="AQ153" i="19"/>
  <c r="AQ249" i="19"/>
  <c r="AQ200" i="19"/>
  <c r="AQ14" i="19"/>
  <c r="AQ58" i="19"/>
  <c r="AQ29" i="19"/>
  <c r="AQ176" i="19"/>
  <c r="AQ30" i="19"/>
  <c r="AQ94" i="19"/>
  <c r="AQ20" i="19"/>
  <c r="AQ100" i="19"/>
  <c r="AQ27" i="19"/>
  <c r="AQ139" i="19"/>
  <c r="AQ82" i="19"/>
  <c r="AQ24" i="19"/>
  <c r="AQ151" i="19"/>
  <c r="AQ297" i="19"/>
  <c r="AQ237" i="19"/>
  <c r="AQ174" i="19"/>
  <c r="AQ44" i="19"/>
  <c r="AQ61" i="19"/>
  <c r="AQ193" i="19"/>
  <c r="AQ208" i="19"/>
  <c r="AQ223" i="19"/>
  <c r="AQ43" i="19"/>
  <c r="AQ179" i="19"/>
  <c r="AQ243" i="19"/>
  <c r="AQ234" i="19"/>
  <c r="AQ265" i="19"/>
  <c r="AQ32" i="19"/>
  <c r="AQ276" i="19"/>
  <c r="AQ74" i="19"/>
  <c r="AQ46" i="19"/>
  <c r="AQ110" i="19"/>
  <c r="AQ116" i="19"/>
  <c r="AQ59" i="19"/>
  <c r="AQ166" i="19"/>
  <c r="AQ229" i="19"/>
  <c r="AQ56" i="19"/>
  <c r="AQ136" i="19"/>
  <c r="AQ232" i="19"/>
  <c r="AQ167" i="19"/>
  <c r="AQ247" i="19"/>
  <c r="AQ285" i="19"/>
  <c r="AQ71" i="19"/>
  <c r="AQ141" i="19"/>
  <c r="AQ205" i="19"/>
  <c r="AQ90" i="19"/>
  <c r="AQ258" i="19"/>
  <c r="AQ209" i="19"/>
  <c r="AQ159" i="19"/>
  <c r="AQ239" i="19"/>
  <c r="AQ52" i="19"/>
  <c r="AQ245" i="19"/>
  <c r="AQ195" i="19"/>
  <c r="AQ291" i="19"/>
  <c r="AQ53" i="19"/>
  <c r="AQ133" i="19"/>
  <c r="AQ186" i="19"/>
  <c r="AQ201" i="19"/>
  <c r="AQ168" i="19"/>
  <c r="AQ263" i="19"/>
  <c r="AQ96" i="19"/>
  <c r="AQ290" i="19"/>
  <c r="AQ225" i="19"/>
  <c r="AQ255" i="19"/>
  <c r="AQ10" i="19"/>
  <c r="AQ62" i="19"/>
  <c r="AQ142" i="19"/>
  <c r="AQ129" i="19"/>
  <c r="AQ34" i="19"/>
  <c r="AQ114" i="19"/>
  <c r="AQ69" i="19"/>
  <c r="AQ149" i="19"/>
  <c r="AQ72" i="19"/>
  <c r="AQ15" i="19"/>
  <c r="AQ266" i="19"/>
  <c r="AQ217" i="19"/>
  <c r="AQ248" i="19"/>
  <c r="AQ183" i="19"/>
  <c r="AQ279" i="19"/>
  <c r="P82" i="19" l="1"/>
  <c r="T82" i="6" s="1"/>
  <c r="P195" i="19"/>
  <c r="T195" i="6" s="1"/>
  <c r="P27" i="20"/>
  <c r="T27" i="7" s="1"/>
  <c r="P67" i="19"/>
  <c r="T67" i="6" s="1"/>
  <c r="P212" i="20"/>
  <c r="T212" i="7" s="1"/>
  <c r="P159" i="20"/>
  <c r="T159" i="7" s="1"/>
  <c r="P36" i="20"/>
  <c r="T36" i="7" s="1"/>
  <c r="P99" i="20"/>
  <c r="T99" i="7" s="1"/>
  <c r="P230" i="20"/>
  <c r="T230" i="7" s="1"/>
  <c r="P216" i="20"/>
  <c r="P145" i="19"/>
  <c r="P252" i="19"/>
  <c r="T252" i="6" s="1"/>
  <c r="P256" i="20"/>
  <c r="T256" i="7" s="1"/>
  <c r="P71" i="19"/>
  <c r="T71" i="6" s="1"/>
  <c r="P219" i="20"/>
  <c r="T219" i="7" s="1"/>
  <c r="P37" i="20"/>
  <c r="T37" i="7" s="1"/>
  <c r="P64" i="20"/>
  <c r="P286" i="20"/>
  <c r="P247" i="19"/>
  <c r="P131" i="20"/>
  <c r="P293" i="20"/>
  <c r="T293" i="7" s="1"/>
  <c r="P27" i="19"/>
  <c r="T27" i="6" s="1"/>
  <c r="P288" i="19"/>
  <c r="T288" i="6" s="1"/>
  <c r="P190" i="19"/>
  <c r="P51" i="20"/>
  <c r="T51" i="7" s="1"/>
  <c r="P25" i="20"/>
  <c r="T25" i="7" s="1"/>
  <c r="P36" i="19"/>
  <c r="P254" i="20"/>
  <c r="T254" i="7" s="1"/>
  <c r="P277" i="20"/>
  <c r="T277" i="7" s="1"/>
  <c r="P19" i="20"/>
  <c r="T19" i="7" s="1"/>
  <c r="P77" i="20"/>
  <c r="T77" i="7" s="1"/>
  <c r="P168" i="20"/>
  <c r="P189" i="20"/>
  <c r="T189" i="7" s="1"/>
  <c r="P56" i="20"/>
  <c r="T56" i="7" s="1"/>
  <c r="P83" i="20"/>
  <c r="T83" i="7" s="1"/>
  <c r="P22" i="20"/>
  <c r="T22" i="7" s="1"/>
  <c r="AM300" i="13"/>
  <c r="AM296" i="13"/>
  <c r="AM292" i="13"/>
  <c r="AM288" i="13"/>
  <c r="AM284" i="13"/>
  <c r="AM280" i="13"/>
  <c r="AM299" i="13"/>
  <c r="AM295" i="13"/>
  <c r="AM291" i="13"/>
  <c r="AM287" i="13"/>
  <c r="AM283" i="13"/>
  <c r="AM279" i="13"/>
  <c r="AM298" i="13"/>
  <c r="AM294" i="13"/>
  <c r="AM290" i="13"/>
  <c r="AM286" i="13"/>
  <c r="AM282" i="13"/>
  <c r="AM297" i="13"/>
  <c r="AM293" i="13"/>
  <c r="AM289" i="13"/>
  <c r="AM285" i="13"/>
  <c r="AM281" i="13"/>
  <c r="AM277" i="13"/>
  <c r="AM278" i="13"/>
  <c r="AM273" i="13"/>
  <c r="AM269" i="13"/>
  <c r="AM265" i="13"/>
  <c r="AM261" i="13"/>
  <c r="AM257" i="13"/>
  <c r="AM253" i="13"/>
  <c r="AM272" i="13"/>
  <c r="AM268" i="13"/>
  <c r="AM264" i="13"/>
  <c r="AM260" i="13"/>
  <c r="AM256" i="13"/>
  <c r="AM276" i="13"/>
  <c r="AM266" i="13"/>
  <c r="AM259" i="13"/>
  <c r="AM248" i="13"/>
  <c r="AM244" i="13"/>
  <c r="AM240" i="13"/>
  <c r="AM236" i="13"/>
  <c r="AM271" i="13"/>
  <c r="AM252" i="13"/>
  <c r="AM258" i="13"/>
  <c r="AM251" i="13"/>
  <c r="AM247" i="13"/>
  <c r="AM243" i="13"/>
  <c r="AM239" i="13"/>
  <c r="AM270" i="13"/>
  <c r="AM263" i="13"/>
  <c r="AM262" i="13"/>
  <c r="AM255" i="13"/>
  <c r="AM245" i="13"/>
  <c r="AM238" i="13"/>
  <c r="AM250" i="13"/>
  <c r="AM235" i="13"/>
  <c r="AM231" i="13"/>
  <c r="AM227" i="13"/>
  <c r="AM223" i="13"/>
  <c r="AM275" i="13"/>
  <c r="AM237" i="13"/>
  <c r="AM274" i="13"/>
  <c r="AM254" i="13"/>
  <c r="AM249" i="13"/>
  <c r="AM242" i="13"/>
  <c r="AM234" i="13"/>
  <c r="AM230" i="13"/>
  <c r="AM226" i="13"/>
  <c r="AM222" i="13"/>
  <c r="AM267" i="13"/>
  <c r="AM241" i="13"/>
  <c r="AM233" i="13"/>
  <c r="AM229" i="13"/>
  <c r="AM225" i="13"/>
  <c r="AM221" i="13"/>
  <c r="AM246" i="13"/>
  <c r="AM228" i="13"/>
  <c r="AM217" i="13"/>
  <c r="AM213" i="13"/>
  <c r="AM209" i="13"/>
  <c r="AM205" i="13"/>
  <c r="AM201" i="13"/>
  <c r="AM224" i="13"/>
  <c r="AM220" i="13"/>
  <c r="AM216" i="13"/>
  <c r="AM212" i="13"/>
  <c r="AM208" i="13"/>
  <c r="AM204" i="13"/>
  <c r="AM200" i="13"/>
  <c r="AM219" i="13"/>
  <c r="AM215" i="13"/>
  <c r="AM211" i="13"/>
  <c r="AM207" i="13"/>
  <c r="AM203" i="13"/>
  <c r="AM199" i="13"/>
  <c r="AM232" i="13"/>
  <c r="AM214" i="13"/>
  <c r="AM198" i="13"/>
  <c r="AM196" i="13"/>
  <c r="AM192" i="13"/>
  <c r="AM188" i="13"/>
  <c r="AM184" i="13"/>
  <c r="AM180" i="13"/>
  <c r="AM210" i="13"/>
  <c r="AM195" i="13"/>
  <c r="AM191" i="13"/>
  <c r="AM187" i="13"/>
  <c r="AM183" i="13"/>
  <c r="AM179" i="13"/>
  <c r="AM206" i="13"/>
  <c r="AM218" i="13"/>
  <c r="AM202" i="13"/>
  <c r="AM197" i="13"/>
  <c r="AM193" i="13"/>
  <c r="AM189" i="13"/>
  <c r="AM185" i="13"/>
  <c r="AM181" i="13"/>
  <c r="AM177" i="13"/>
  <c r="AM175" i="13"/>
  <c r="AM171" i="13"/>
  <c r="AM167" i="13"/>
  <c r="AM163" i="13"/>
  <c r="AM190" i="13"/>
  <c r="AM186" i="13"/>
  <c r="AM173" i="13"/>
  <c r="AM169" i="13"/>
  <c r="AM165" i="13"/>
  <c r="AM161" i="13"/>
  <c r="AM182" i="13"/>
  <c r="AM176" i="13"/>
  <c r="AM160" i="13"/>
  <c r="AM155" i="13"/>
  <c r="AM151" i="13"/>
  <c r="AM174" i="13"/>
  <c r="AM159" i="13"/>
  <c r="AM178" i="13"/>
  <c r="AM172" i="13"/>
  <c r="AM158" i="13"/>
  <c r="AM154" i="13"/>
  <c r="AM168" i="13"/>
  <c r="AM157" i="13"/>
  <c r="AM153" i="13"/>
  <c r="AM149" i="13"/>
  <c r="AM166" i="13"/>
  <c r="AM146" i="13"/>
  <c r="AM142" i="13"/>
  <c r="AM138" i="13"/>
  <c r="AM134" i="13"/>
  <c r="AM152" i="13"/>
  <c r="AM147" i="13"/>
  <c r="AM145" i="13"/>
  <c r="AM141" i="13"/>
  <c r="AM137" i="13"/>
  <c r="AM133" i="13"/>
  <c r="AM129" i="13"/>
  <c r="AM125" i="13"/>
  <c r="AM121" i="13"/>
  <c r="AM117" i="13"/>
  <c r="AM113" i="13"/>
  <c r="AM109" i="13"/>
  <c r="AM194" i="13"/>
  <c r="AM164" i="13"/>
  <c r="AM150" i="13"/>
  <c r="AM144" i="13"/>
  <c r="AM140" i="13"/>
  <c r="AM136" i="13"/>
  <c r="AM132" i="13"/>
  <c r="AM170" i="13"/>
  <c r="AM156" i="13"/>
  <c r="AM148" i="13"/>
  <c r="AM162" i="13"/>
  <c r="AM143" i="13"/>
  <c r="AM139" i="13"/>
  <c r="AM135" i="13"/>
  <c r="AM131" i="13"/>
  <c r="AM127" i="13"/>
  <c r="AM123" i="13"/>
  <c r="AM119" i="13"/>
  <c r="AM115" i="13"/>
  <c r="AM111" i="13"/>
  <c r="AM124" i="13"/>
  <c r="AM118" i="13"/>
  <c r="AM130" i="13"/>
  <c r="AM107" i="13"/>
  <c r="AM103" i="13"/>
  <c r="AM99" i="13"/>
  <c r="AM95" i="13"/>
  <c r="AM91" i="13"/>
  <c r="AM87" i="13"/>
  <c r="AM116" i="13"/>
  <c r="AM110" i="13"/>
  <c r="AM128" i="13"/>
  <c r="AM122" i="13"/>
  <c r="AM106" i="13"/>
  <c r="AM102" i="13"/>
  <c r="AM98" i="13"/>
  <c r="AM94" i="13"/>
  <c r="AM90" i="13"/>
  <c r="AM86" i="13"/>
  <c r="AM82" i="13"/>
  <c r="AM78" i="13"/>
  <c r="AM74" i="13"/>
  <c r="AM108" i="13"/>
  <c r="AM120" i="13"/>
  <c r="AM114" i="13"/>
  <c r="AM105" i="13"/>
  <c r="AM101" i="13"/>
  <c r="AM97" i="13"/>
  <c r="AM93" i="13"/>
  <c r="AM89" i="13"/>
  <c r="AM85" i="13"/>
  <c r="AM81" i="13"/>
  <c r="AM77" i="13"/>
  <c r="AM73" i="13"/>
  <c r="AM112" i="13"/>
  <c r="AM104" i="13"/>
  <c r="AM100" i="13"/>
  <c r="AM96" i="13"/>
  <c r="AM92" i="13"/>
  <c r="AM88" i="13"/>
  <c r="AM84" i="13"/>
  <c r="AM80" i="13"/>
  <c r="AM76" i="13"/>
  <c r="AM72" i="13"/>
  <c r="AM126" i="13"/>
  <c r="AM79" i="13"/>
  <c r="AM70" i="13"/>
  <c r="AM66" i="13"/>
  <c r="AM62" i="13"/>
  <c r="AM58" i="13"/>
  <c r="AM71" i="13"/>
  <c r="AM69" i="13"/>
  <c r="AM65" i="13"/>
  <c r="AM61" i="13"/>
  <c r="AM57" i="13"/>
  <c r="AM53" i="13"/>
  <c r="AM49" i="13"/>
  <c r="AM45" i="13"/>
  <c r="AM41" i="13"/>
  <c r="AM37" i="13"/>
  <c r="AM33" i="13"/>
  <c r="AM83" i="13"/>
  <c r="AM75" i="13"/>
  <c r="AM68" i="13"/>
  <c r="AM64" i="13"/>
  <c r="AM60" i="13"/>
  <c r="AM56" i="13"/>
  <c r="AM67" i="13"/>
  <c r="AM63" i="13"/>
  <c r="AM59" i="13"/>
  <c r="AM55" i="13"/>
  <c r="AM51" i="13"/>
  <c r="AM47" i="13"/>
  <c r="AM43" i="13"/>
  <c r="AM39" i="13"/>
  <c r="AM35" i="13"/>
  <c r="AM31" i="13"/>
  <c r="AM48" i="13"/>
  <c r="AM42" i="13"/>
  <c r="AM54" i="13"/>
  <c r="AM28" i="13"/>
  <c r="AM24" i="13"/>
  <c r="AM20" i="13"/>
  <c r="AM16" i="13"/>
  <c r="AM12" i="13"/>
  <c r="AM8" i="13"/>
  <c r="AM40" i="13"/>
  <c r="AM34" i="13"/>
  <c r="AM52" i="13"/>
  <c r="AM46" i="13"/>
  <c r="AM27" i="13"/>
  <c r="AM23" i="13"/>
  <c r="AM19" i="13"/>
  <c r="AM15" i="13"/>
  <c r="AM11" i="13"/>
  <c r="AM7" i="13"/>
  <c r="AM44" i="13"/>
  <c r="AM38" i="13"/>
  <c r="AM30" i="13"/>
  <c r="AM26" i="13"/>
  <c r="AM22" i="13"/>
  <c r="AM18" i="13"/>
  <c r="AM14" i="13"/>
  <c r="AM10" i="13"/>
  <c r="AM6" i="13"/>
  <c r="AM50" i="13"/>
  <c r="AM5" i="13"/>
  <c r="AM9" i="13"/>
  <c r="AM13" i="13"/>
  <c r="AM32" i="13"/>
  <c r="AM17" i="13"/>
  <c r="AM21" i="13"/>
  <c r="AM36" i="13"/>
  <c r="AM25" i="13"/>
  <c r="AM29" i="13"/>
  <c r="BR3" i="21"/>
  <c r="AQ299" i="13"/>
  <c r="AQ291" i="13"/>
  <c r="AQ283" i="13"/>
  <c r="AQ275" i="13"/>
  <c r="AQ267" i="13"/>
  <c r="AQ296" i="13"/>
  <c r="AQ288" i="13"/>
  <c r="AQ280" i="13"/>
  <c r="AQ272" i="13"/>
  <c r="AQ264" i="13"/>
  <c r="AQ293" i="13"/>
  <c r="AQ285" i="13"/>
  <c r="AQ277" i="13"/>
  <c r="AQ269" i="13"/>
  <c r="AQ298" i="13"/>
  <c r="AQ290" i="13"/>
  <c r="AQ282" i="13"/>
  <c r="AQ274" i="13"/>
  <c r="AQ266" i="13"/>
  <c r="AQ295" i="13"/>
  <c r="AQ287" i="13"/>
  <c r="AQ279" i="13"/>
  <c r="AQ271" i="13"/>
  <c r="AQ300" i="13"/>
  <c r="AQ292" i="13"/>
  <c r="AQ284" i="13"/>
  <c r="AQ276" i="13"/>
  <c r="AQ268" i="13"/>
  <c r="AQ297" i="13"/>
  <c r="AQ289" i="13"/>
  <c r="AQ281" i="13"/>
  <c r="AQ273" i="13"/>
  <c r="AQ265" i="13"/>
  <c r="AQ258" i="13"/>
  <c r="AQ250" i="13"/>
  <c r="AQ242" i="13"/>
  <c r="AQ234" i="13"/>
  <c r="AQ255" i="13"/>
  <c r="AQ247" i="13"/>
  <c r="AQ239" i="13"/>
  <c r="AQ231" i="13"/>
  <c r="AQ294" i="13"/>
  <c r="AQ260" i="13"/>
  <c r="AQ252" i="13"/>
  <c r="AQ244" i="13"/>
  <c r="AQ236" i="13"/>
  <c r="AQ286" i="13"/>
  <c r="AQ263" i="13"/>
  <c r="AQ257" i="13"/>
  <c r="AQ249" i="13"/>
  <c r="AQ241" i="13"/>
  <c r="AQ233" i="13"/>
  <c r="AQ278" i="13"/>
  <c r="AQ254" i="13"/>
  <c r="AQ246" i="13"/>
  <c r="AQ238" i="13"/>
  <c r="AQ230" i="13"/>
  <c r="AQ270" i="13"/>
  <c r="AQ259" i="13"/>
  <c r="AQ251" i="13"/>
  <c r="AQ243" i="13"/>
  <c r="AQ235" i="13"/>
  <c r="AQ262" i="13"/>
  <c r="AQ261" i="13"/>
  <c r="AQ253" i="13"/>
  <c r="AQ245" i="13"/>
  <c r="AQ237" i="13"/>
  <c r="AQ229" i="13"/>
  <c r="AQ256" i="13"/>
  <c r="AQ226" i="13"/>
  <c r="AQ218" i="13"/>
  <c r="AQ210" i="13"/>
  <c r="AQ248" i="13"/>
  <c r="AQ223" i="13"/>
  <c r="AQ215" i="13"/>
  <c r="AQ207" i="13"/>
  <c r="AQ199" i="13"/>
  <c r="AQ240" i="13"/>
  <c r="AQ228" i="13"/>
  <c r="AQ220" i="13"/>
  <c r="AQ212" i="13"/>
  <c r="AQ204" i="13"/>
  <c r="AQ196" i="13"/>
  <c r="AQ232" i="13"/>
  <c r="AQ225" i="13"/>
  <c r="AQ217" i="13"/>
  <c r="AQ209" i="13"/>
  <c r="AQ201" i="13"/>
  <c r="AQ222" i="13"/>
  <c r="AQ214" i="13"/>
  <c r="AQ206" i="13"/>
  <c r="AQ198" i="13"/>
  <c r="AQ227" i="13"/>
  <c r="AQ219" i="13"/>
  <c r="AQ211" i="13"/>
  <c r="AQ203" i="13"/>
  <c r="AQ195" i="13"/>
  <c r="AQ224" i="13"/>
  <c r="AQ216" i="13"/>
  <c r="AQ208" i="13"/>
  <c r="AQ200" i="13"/>
  <c r="AQ221" i="13"/>
  <c r="AQ213" i="13"/>
  <c r="AQ205" i="13"/>
  <c r="AQ191" i="13"/>
  <c r="AQ183" i="13"/>
  <c r="AQ175" i="13"/>
  <c r="AQ197" i="13"/>
  <c r="AQ188" i="13"/>
  <c r="AQ180" i="13"/>
  <c r="AQ172" i="13"/>
  <c r="AQ164" i="13"/>
  <c r="AQ193" i="13"/>
  <c r="AQ185" i="13"/>
  <c r="AQ177" i="13"/>
  <c r="AQ169" i="13"/>
  <c r="AQ161" i="13"/>
  <c r="AQ194" i="13"/>
  <c r="AQ190" i="13"/>
  <c r="AQ182" i="13"/>
  <c r="AQ174" i="13"/>
  <c r="AQ187" i="13"/>
  <c r="AQ179" i="13"/>
  <c r="AQ171" i="13"/>
  <c r="AQ202" i="13"/>
  <c r="AQ192" i="13"/>
  <c r="AQ184" i="13"/>
  <c r="AQ176" i="13"/>
  <c r="AQ168" i="13"/>
  <c r="AQ160" i="13"/>
  <c r="AQ189" i="13"/>
  <c r="AQ181" i="13"/>
  <c r="AQ173" i="13"/>
  <c r="AQ165" i="13"/>
  <c r="AQ157" i="13"/>
  <c r="AQ186" i="13"/>
  <c r="AQ170" i="13"/>
  <c r="AQ152" i="13"/>
  <c r="AQ144" i="13"/>
  <c r="AQ136" i="13"/>
  <c r="AQ167" i="13"/>
  <c r="AQ149" i="13"/>
  <c r="AQ141" i="13"/>
  <c r="AQ133" i="13"/>
  <c r="AQ154" i="13"/>
  <c r="AQ146" i="13"/>
  <c r="AQ138" i="13"/>
  <c r="AQ130" i="13"/>
  <c r="AQ166" i="13"/>
  <c r="AQ163" i="13"/>
  <c r="AQ151" i="13"/>
  <c r="AQ143" i="13"/>
  <c r="AQ135" i="13"/>
  <c r="AQ127" i="13"/>
  <c r="AQ148" i="13"/>
  <c r="AQ140" i="13"/>
  <c r="AQ162" i="13"/>
  <c r="AQ159" i="13"/>
  <c r="AQ153" i="13"/>
  <c r="AQ145" i="13"/>
  <c r="AQ137" i="13"/>
  <c r="AQ129" i="13"/>
  <c r="AQ156" i="13"/>
  <c r="AQ150" i="13"/>
  <c r="AQ142" i="13"/>
  <c r="AQ134" i="13"/>
  <c r="AQ126" i="13"/>
  <c r="AQ178" i="13"/>
  <c r="AQ158" i="13"/>
  <c r="AQ155" i="13"/>
  <c r="AQ147" i="13"/>
  <c r="AQ139" i="13"/>
  <c r="AQ131" i="13"/>
  <c r="AQ119" i="13"/>
  <c r="AQ111" i="13"/>
  <c r="AQ103" i="13"/>
  <c r="AQ125" i="13"/>
  <c r="AQ124" i="13"/>
  <c r="AQ116" i="13"/>
  <c r="AQ108" i="13"/>
  <c r="AQ100" i="13"/>
  <c r="AQ92" i="13"/>
  <c r="AQ121" i="13"/>
  <c r="AQ113" i="13"/>
  <c r="AQ105" i="13"/>
  <c r="AQ97" i="13"/>
  <c r="AQ89" i="13"/>
  <c r="AQ132" i="13"/>
  <c r="AQ118" i="13"/>
  <c r="AQ110" i="13"/>
  <c r="AQ128" i="13"/>
  <c r="AQ123" i="13"/>
  <c r="AQ115" i="13"/>
  <c r="AQ107" i="13"/>
  <c r="AQ99" i="13"/>
  <c r="AQ91" i="13"/>
  <c r="AQ120" i="13"/>
  <c r="AQ112" i="13"/>
  <c r="AQ104" i="13"/>
  <c r="AQ96" i="13"/>
  <c r="AQ88" i="13"/>
  <c r="AQ117" i="13"/>
  <c r="AQ109" i="13"/>
  <c r="AQ101" i="13"/>
  <c r="AQ93" i="13"/>
  <c r="AQ106" i="13"/>
  <c r="AQ83" i="13"/>
  <c r="AQ75" i="13"/>
  <c r="AQ67" i="13"/>
  <c r="AQ80" i="13"/>
  <c r="AQ72" i="13"/>
  <c r="AQ64" i="13"/>
  <c r="AQ85" i="13"/>
  <c r="AQ77" i="13"/>
  <c r="AQ69" i="13"/>
  <c r="AQ61" i="13"/>
  <c r="AQ82" i="13"/>
  <c r="AQ74" i="13"/>
  <c r="AQ66" i="13"/>
  <c r="AQ102" i="13"/>
  <c r="AQ79" i="13"/>
  <c r="AQ71" i="13"/>
  <c r="AQ63" i="13"/>
  <c r="AQ98" i="13"/>
  <c r="AQ90" i="13"/>
  <c r="AQ87" i="13"/>
  <c r="AQ84" i="13"/>
  <c r="AQ76" i="13"/>
  <c r="AQ68" i="13"/>
  <c r="AQ60" i="13"/>
  <c r="AQ122" i="13"/>
  <c r="AQ81" i="13"/>
  <c r="AQ73" i="13"/>
  <c r="AQ65" i="13"/>
  <c r="AQ114" i="13"/>
  <c r="AQ95" i="13"/>
  <c r="AQ94" i="13"/>
  <c r="AQ86" i="13"/>
  <c r="AQ78" i="13"/>
  <c r="AQ70" i="13"/>
  <c r="AQ62" i="13"/>
  <c r="AQ54" i="13"/>
  <c r="AQ46" i="13"/>
  <c r="AQ38" i="13"/>
  <c r="AQ30" i="13"/>
  <c r="AQ22" i="13"/>
  <c r="AQ59" i="13"/>
  <c r="AQ51" i="13"/>
  <c r="AQ43" i="13"/>
  <c r="AQ35" i="13"/>
  <c r="AQ27" i="13"/>
  <c r="AQ19" i="13"/>
  <c r="AQ56" i="13"/>
  <c r="AQ48" i="13"/>
  <c r="AQ40" i="13"/>
  <c r="AQ32" i="13"/>
  <c r="AQ24" i="13"/>
  <c r="AQ16" i="13"/>
  <c r="AQ53" i="13"/>
  <c r="AQ45" i="13"/>
  <c r="AQ37" i="13"/>
  <c r="AQ29" i="13"/>
  <c r="AQ21" i="13"/>
  <c r="AQ58" i="13"/>
  <c r="AQ50" i="13"/>
  <c r="AQ42" i="13"/>
  <c r="AQ34" i="13"/>
  <c r="AQ26" i="13"/>
  <c r="AQ55" i="13"/>
  <c r="AQ47" i="13"/>
  <c r="AQ39" i="13"/>
  <c r="AQ31" i="13"/>
  <c r="AQ23" i="13"/>
  <c r="AQ52" i="13"/>
  <c r="AQ44" i="13"/>
  <c r="AQ36" i="13"/>
  <c r="AQ28" i="13"/>
  <c r="AQ20" i="13"/>
  <c r="AQ33" i="13"/>
  <c r="AQ18" i="13"/>
  <c r="AQ17" i="13"/>
  <c r="AQ7" i="13"/>
  <c r="AQ25" i="13"/>
  <c r="AQ12" i="13"/>
  <c r="AQ15" i="13"/>
  <c r="AQ9" i="13"/>
  <c r="AQ14" i="13"/>
  <c r="AQ6" i="13"/>
  <c r="AQ11" i="13"/>
  <c r="AQ57" i="13"/>
  <c r="AQ8" i="13"/>
  <c r="AQ49" i="13"/>
  <c r="AQ13" i="13"/>
  <c r="AQ5" i="13"/>
  <c r="AQ41" i="13"/>
  <c r="AQ10" i="13"/>
  <c r="BS3" i="21"/>
  <c r="AU298" i="13"/>
  <c r="AU290" i="13"/>
  <c r="AU282" i="13"/>
  <c r="AU274" i="13"/>
  <c r="AU295" i="13"/>
  <c r="AU287" i="13"/>
  <c r="AU279" i="13"/>
  <c r="AU271" i="13"/>
  <c r="AU263" i="13"/>
  <c r="AU300" i="13"/>
  <c r="AU292" i="13"/>
  <c r="AU284" i="13"/>
  <c r="AU276" i="13"/>
  <c r="AU268" i="13"/>
  <c r="AU297" i="13"/>
  <c r="AU289" i="13"/>
  <c r="AU281" i="13"/>
  <c r="AU273" i="13"/>
  <c r="AU265" i="13"/>
  <c r="AU294" i="13"/>
  <c r="AU286" i="13"/>
  <c r="AU278" i="13"/>
  <c r="AU270" i="13"/>
  <c r="AU299" i="13"/>
  <c r="AU291" i="13"/>
  <c r="AU283" i="13"/>
  <c r="AU275" i="13"/>
  <c r="AU267" i="13"/>
  <c r="AU296" i="13"/>
  <c r="AU288" i="13"/>
  <c r="AU280" i="13"/>
  <c r="AU272" i="13"/>
  <c r="AU264" i="13"/>
  <c r="AU277" i="13"/>
  <c r="AU257" i="13"/>
  <c r="AU249" i="13"/>
  <c r="AU241" i="13"/>
  <c r="AU233" i="13"/>
  <c r="AU269" i="13"/>
  <c r="AU254" i="13"/>
  <c r="AU246" i="13"/>
  <c r="AU238" i="13"/>
  <c r="AU230" i="13"/>
  <c r="AU259" i="13"/>
  <c r="AU251" i="13"/>
  <c r="AU243" i="13"/>
  <c r="AU235" i="13"/>
  <c r="AU256" i="13"/>
  <c r="AU248" i="13"/>
  <c r="AU240" i="13"/>
  <c r="AU232" i="13"/>
  <c r="AU261" i="13"/>
  <c r="AU253" i="13"/>
  <c r="AU245" i="13"/>
  <c r="AU237" i="13"/>
  <c r="AU229" i="13"/>
  <c r="AU262" i="13"/>
  <c r="AU258" i="13"/>
  <c r="AU250" i="13"/>
  <c r="AU242" i="13"/>
  <c r="AU234" i="13"/>
  <c r="AU285" i="13"/>
  <c r="AU266" i="13"/>
  <c r="AU260" i="13"/>
  <c r="AU252" i="13"/>
  <c r="AU244" i="13"/>
  <c r="AU236" i="13"/>
  <c r="AU293" i="13"/>
  <c r="AU225" i="13"/>
  <c r="AU217" i="13"/>
  <c r="AU209" i="13"/>
  <c r="AU222" i="13"/>
  <c r="AU214" i="13"/>
  <c r="AU206" i="13"/>
  <c r="AU198" i="13"/>
  <c r="AU227" i="13"/>
  <c r="AU219" i="13"/>
  <c r="AU211" i="13"/>
  <c r="AU203" i="13"/>
  <c r="AU195" i="13"/>
  <c r="AU224" i="13"/>
  <c r="AU216" i="13"/>
  <c r="AU208" i="13"/>
  <c r="AU200" i="13"/>
  <c r="AU255" i="13"/>
  <c r="AU221" i="13"/>
  <c r="AU213" i="13"/>
  <c r="AU205" i="13"/>
  <c r="AU197" i="13"/>
  <c r="AU247" i="13"/>
  <c r="AU226" i="13"/>
  <c r="AU218" i="13"/>
  <c r="AU210" i="13"/>
  <c r="AU202" i="13"/>
  <c r="AU239" i="13"/>
  <c r="AU223" i="13"/>
  <c r="AU215" i="13"/>
  <c r="AU207" i="13"/>
  <c r="AU199" i="13"/>
  <c r="AU231" i="13"/>
  <c r="AU228" i="13"/>
  <c r="AU220" i="13"/>
  <c r="AU212" i="13"/>
  <c r="AU204" i="13"/>
  <c r="AU194" i="13"/>
  <c r="AU190" i="13"/>
  <c r="AU182" i="13"/>
  <c r="AU174" i="13"/>
  <c r="AU201" i="13"/>
  <c r="AU187" i="13"/>
  <c r="AU179" i="13"/>
  <c r="AU171" i="13"/>
  <c r="AU163" i="13"/>
  <c r="AU192" i="13"/>
  <c r="AU184" i="13"/>
  <c r="AU176" i="13"/>
  <c r="AU168" i="13"/>
  <c r="AU160" i="13"/>
  <c r="AU189" i="13"/>
  <c r="AU181" i="13"/>
  <c r="AU173" i="13"/>
  <c r="AU186" i="13"/>
  <c r="AU178" i="13"/>
  <c r="AU170" i="13"/>
  <c r="AU191" i="13"/>
  <c r="AU183" i="13"/>
  <c r="AU175" i="13"/>
  <c r="AU167" i="13"/>
  <c r="AU159" i="13"/>
  <c r="AU188" i="13"/>
  <c r="AU180" i="13"/>
  <c r="AU172" i="13"/>
  <c r="AU164" i="13"/>
  <c r="AU156" i="13"/>
  <c r="AU196" i="13"/>
  <c r="AU193" i="13"/>
  <c r="AU185" i="13"/>
  <c r="AU157" i="13"/>
  <c r="AU151" i="13"/>
  <c r="AU143" i="13"/>
  <c r="AU135" i="13"/>
  <c r="AU148" i="13"/>
  <c r="AU140" i="13"/>
  <c r="AU132" i="13"/>
  <c r="AU166" i="13"/>
  <c r="AU153" i="13"/>
  <c r="AU145" i="13"/>
  <c r="AU137" i="13"/>
  <c r="AU129" i="13"/>
  <c r="AU177" i="13"/>
  <c r="AU150" i="13"/>
  <c r="AU142" i="13"/>
  <c r="AU134" i="13"/>
  <c r="AU126" i="13"/>
  <c r="AU169" i="13"/>
  <c r="AU165" i="13"/>
  <c r="AU162" i="13"/>
  <c r="AU155" i="13"/>
  <c r="AU147" i="13"/>
  <c r="AU139" i="13"/>
  <c r="AU152" i="13"/>
  <c r="AU144" i="13"/>
  <c r="AU136" i="13"/>
  <c r="AU128" i="13"/>
  <c r="AU161" i="13"/>
  <c r="AU158" i="13"/>
  <c r="AU149" i="13"/>
  <c r="AU141" i="13"/>
  <c r="AU133" i="13"/>
  <c r="AU125" i="13"/>
  <c r="AU154" i="13"/>
  <c r="AU146" i="13"/>
  <c r="AU138" i="13"/>
  <c r="AU130" i="13"/>
  <c r="AU118" i="13"/>
  <c r="AU110" i="13"/>
  <c r="AU131" i="13"/>
  <c r="AU123" i="13"/>
  <c r="AU115" i="13"/>
  <c r="AU107" i="13"/>
  <c r="AU99" i="13"/>
  <c r="AU91" i="13"/>
  <c r="AU127" i="13"/>
  <c r="AU120" i="13"/>
  <c r="AU112" i="13"/>
  <c r="AU104" i="13"/>
  <c r="AU96" i="13"/>
  <c r="AU88" i="13"/>
  <c r="AU117" i="13"/>
  <c r="AU109" i="13"/>
  <c r="AU122" i="13"/>
  <c r="AU114" i="13"/>
  <c r="AU106" i="13"/>
  <c r="AU98" i="13"/>
  <c r="AU90" i="13"/>
  <c r="AU119" i="13"/>
  <c r="AU111" i="13"/>
  <c r="AU103" i="13"/>
  <c r="AU95" i="13"/>
  <c r="AU87" i="13"/>
  <c r="AU124" i="13"/>
  <c r="AU116" i="13"/>
  <c r="AU108" i="13"/>
  <c r="AU100" i="13"/>
  <c r="AU92" i="13"/>
  <c r="AU82" i="13"/>
  <c r="AU74" i="13"/>
  <c r="AU66" i="13"/>
  <c r="AU89" i="13"/>
  <c r="AU79" i="13"/>
  <c r="AU71" i="13"/>
  <c r="AU63" i="13"/>
  <c r="AU121" i="13"/>
  <c r="AU84" i="13"/>
  <c r="AU76" i="13"/>
  <c r="AU68" i="13"/>
  <c r="AU113" i="13"/>
  <c r="AU102" i="13"/>
  <c r="AU101" i="13"/>
  <c r="AU81" i="13"/>
  <c r="AU73" i="13"/>
  <c r="AU65" i="13"/>
  <c r="AU105" i="13"/>
  <c r="AU86" i="13"/>
  <c r="AU78" i="13"/>
  <c r="AU70" i="13"/>
  <c r="AU62" i="13"/>
  <c r="AU97" i="13"/>
  <c r="AU83" i="13"/>
  <c r="AU75" i="13"/>
  <c r="AU67" i="13"/>
  <c r="AU94" i="13"/>
  <c r="AU93" i="13"/>
  <c r="AU80" i="13"/>
  <c r="AU72" i="13"/>
  <c r="AU64" i="13"/>
  <c r="AU85" i="13"/>
  <c r="AU77" i="13"/>
  <c r="AU69" i="13"/>
  <c r="AU61" i="13"/>
  <c r="AU53" i="13"/>
  <c r="AU45" i="13"/>
  <c r="AU37" i="13"/>
  <c r="AU29" i="13"/>
  <c r="AU21" i="13"/>
  <c r="AU58" i="13"/>
  <c r="AU50" i="13"/>
  <c r="AU42" i="13"/>
  <c r="AU34" i="13"/>
  <c r="AU26" i="13"/>
  <c r="AU18" i="13"/>
  <c r="AU55" i="13"/>
  <c r="AU47" i="13"/>
  <c r="AU39" i="13"/>
  <c r="AU31" i="13"/>
  <c r="AU23" i="13"/>
  <c r="AU15" i="13"/>
  <c r="AU52" i="13"/>
  <c r="AU44" i="13"/>
  <c r="AU36" i="13"/>
  <c r="AU28" i="13"/>
  <c r="AU20" i="13"/>
  <c r="AU57" i="13"/>
  <c r="AU49" i="13"/>
  <c r="AU41" i="13"/>
  <c r="AU33" i="13"/>
  <c r="AU25" i="13"/>
  <c r="AU54" i="13"/>
  <c r="AU46" i="13"/>
  <c r="AU38" i="13"/>
  <c r="AU30" i="13"/>
  <c r="AU22" i="13"/>
  <c r="AU60" i="13"/>
  <c r="AU59" i="13"/>
  <c r="AU51" i="13"/>
  <c r="AU43" i="13"/>
  <c r="AU35" i="13"/>
  <c r="AU27" i="13"/>
  <c r="AU19" i="13"/>
  <c r="AU14" i="13"/>
  <c r="AU6" i="13"/>
  <c r="AU56" i="13"/>
  <c r="AU11" i="13"/>
  <c r="AU48" i="13"/>
  <c r="AU8" i="13"/>
  <c r="AU40" i="13"/>
  <c r="AU13" i="13"/>
  <c r="AU5" i="13"/>
  <c r="AU32" i="13"/>
  <c r="AU10" i="13"/>
  <c r="AU24" i="13"/>
  <c r="AU7" i="13"/>
  <c r="AU12" i="13"/>
  <c r="AU17" i="13"/>
  <c r="AU16" i="13"/>
  <c r="AU9" i="13"/>
  <c r="AR257" i="18"/>
  <c r="AR164" i="18"/>
  <c r="AR248" i="18"/>
  <c r="AR226" i="18"/>
  <c r="AR104" i="18"/>
  <c r="AR99" i="18"/>
  <c r="AR180" i="18"/>
  <c r="AR183" i="18"/>
  <c r="AR236" i="18"/>
  <c r="AR216" i="18"/>
  <c r="AR268" i="18"/>
  <c r="AR118" i="18"/>
  <c r="AR273" i="18"/>
  <c r="AR13" i="18"/>
  <c r="AR191" i="18"/>
  <c r="AR178" i="18"/>
  <c r="AR286" i="18"/>
  <c r="AR171" i="18"/>
  <c r="AR34" i="18"/>
  <c r="AR95" i="18"/>
  <c r="AR202" i="18"/>
  <c r="AR229" i="18"/>
  <c r="AR93" i="18"/>
  <c r="AR256" i="18"/>
  <c r="AR204" i="18"/>
  <c r="AR127" i="18"/>
  <c r="AR153" i="18"/>
  <c r="AR72" i="18"/>
  <c r="AR65" i="18"/>
  <c r="AR115" i="18"/>
  <c r="AR177" i="18"/>
  <c r="AR192" i="18"/>
  <c r="AR235" i="18"/>
  <c r="AR6" i="18"/>
  <c r="AR263" i="18"/>
  <c r="AR32" i="18"/>
  <c r="AR242" i="18"/>
  <c r="AR56" i="18"/>
  <c r="AR49" i="18"/>
  <c r="AR83" i="18"/>
  <c r="AR193" i="18"/>
  <c r="AR148" i="18"/>
  <c r="AR261" i="18"/>
  <c r="AR138" i="18"/>
  <c r="AR26" i="18"/>
  <c r="AR101" i="18"/>
  <c r="AR240" i="18"/>
  <c r="AR283" i="18"/>
  <c r="AR7" i="18"/>
  <c r="AR222" i="18"/>
  <c r="AR108" i="18"/>
  <c r="AR98" i="18"/>
  <c r="AR151" i="18"/>
  <c r="AR173" i="18"/>
  <c r="AR23" i="18"/>
  <c r="AR250" i="18"/>
  <c r="AR27" i="18"/>
  <c r="AR147" i="18"/>
  <c r="AR86" i="18"/>
  <c r="AR130" i="18"/>
  <c r="AR271" i="18"/>
  <c r="AR44" i="18"/>
  <c r="AR36" i="18"/>
  <c r="AR120" i="18"/>
  <c r="AR209" i="18"/>
  <c r="AR201" i="18"/>
  <c r="AR275" i="18"/>
  <c r="AR198" i="18"/>
  <c r="AR16" i="18"/>
  <c r="AR37" i="18"/>
  <c r="AR28" i="18"/>
  <c r="AR51" i="18"/>
  <c r="AR12" i="18"/>
  <c r="AR121" i="18"/>
  <c r="AR5" i="18"/>
  <c r="AR94" i="18"/>
  <c r="AR176" i="18"/>
  <c r="AR119" i="18"/>
  <c r="AR139" i="18"/>
  <c r="AR75" i="18"/>
  <c r="AR88" i="18"/>
  <c r="AR165" i="18"/>
  <c r="AR160" i="18"/>
  <c r="AR231" i="18"/>
  <c r="AR188" i="18"/>
  <c r="AR277" i="18"/>
  <c r="AR122" i="18"/>
  <c r="AR74" i="18"/>
  <c r="AR109" i="18"/>
  <c r="AR233" i="18"/>
  <c r="AR264" i="18"/>
  <c r="AR144" i="18"/>
  <c r="AR274" i="18"/>
  <c r="AR128" i="18"/>
  <c r="AR61" i="18"/>
  <c r="AR96" i="18"/>
  <c r="AR221" i="18"/>
  <c r="AR113" i="18"/>
  <c r="AR292" i="18"/>
  <c r="AR246" i="18"/>
  <c r="AR259" i="18"/>
  <c r="AR132" i="18"/>
  <c r="AR270" i="18"/>
  <c r="AR156" i="18"/>
  <c r="AR85" i="18"/>
  <c r="AR170" i="18"/>
  <c r="AR17" i="18"/>
  <c r="AR141" i="18"/>
  <c r="AR298" i="18"/>
  <c r="AR300" i="18"/>
  <c r="AR212" i="18"/>
  <c r="AR214" i="18"/>
  <c r="AR84" i="18"/>
  <c r="AR62" i="18"/>
  <c r="AR210" i="18"/>
  <c r="AR107" i="18"/>
  <c r="AR25" i="18"/>
  <c r="AR237" i="18"/>
  <c r="AR266" i="18"/>
  <c r="AR106" i="18"/>
  <c r="AR22" i="18"/>
  <c r="AR125" i="18"/>
  <c r="AR197" i="18"/>
  <c r="AR78" i="18"/>
  <c r="AR181" i="18"/>
  <c r="AR45" i="18"/>
  <c r="AR291" i="18"/>
  <c r="AR71" i="18"/>
  <c r="AR232" i="18"/>
  <c r="AR70" i="18"/>
  <c r="AR114" i="18"/>
  <c r="AR234" i="18"/>
  <c r="AR39" i="18"/>
  <c r="AR217" i="18"/>
  <c r="AR267" i="18"/>
  <c r="AR161" i="18"/>
  <c r="AR43" i="18"/>
  <c r="AR24" i="18"/>
  <c r="AR149" i="18"/>
  <c r="AR213" i="18"/>
  <c r="AR58" i="18"/>
  <c r="AR196" i="18"/>
  <c r="AR140" i="18"/>
  <c r="AR167" i="18"/>
  <c r="AR215" i="18"/>
  <c r="AR230" i="18"/>
  <c r="AR150" i="18"/>
  <c r="AR251" i="18"/>
  <c r="AR134" i="18"/>
  <c r="AR124" i="18"/>
  <c r="AR279" i="18"/>
  <c r="AR208" i="18"/>
  <c r="AR136" i="18"/>
  <c r="AR48" i="18"/>
  <c r="AR68" i="18"/>
  <c r="AR8" i="18"/>
  <c r="AR146" i="18"/>
  <c r="AR211" i="18"/>
  <c r="AR63" i="18"/>
  <c r="AR200" i="18"/>
  <c r="AR190" i="18"/>
  <c r="AR243" i="18"/>
  <c r="AR262" i="18"/>
  <c r="AR64" i="18"/>
  <c r="AR57" i="18"/>
  <c r="AR91" i="18"/>
  <c r="AR206" i="18"/>
  <c r="AR92" i="18"/>
  <c r="AR89" i="18"/>
  <c r="AR135" i="18"/>
  <c r="AR31" i="18"/>
  <c r="AR157" i="18"/>
  <c r="AR227" i="18"/>
  <c r="AR21" i="18"/>
  <c r="AR278" i="18"/>
  <c r="AR276" i="18"/>
  <c r="AR47" i="18"/>
  <c r="AR82" i="18"/>
  <c r="AR112" i="18"/>
  <c r="AR225" i="18"/>
  <c r="AR102" i="18"/>
  <c r="AR155" i="18"/>
  <c r="AR20" i="18"/>
  <c r="AR137" i="18"/>
  <c r="AR258" i="18"/>
  <c r="AR228" i="18"/>
  <c r="AR110" i="18"/>
  <c r="AR174" i="18"/>
  <c r="AR269" i="18"/>
  <c r="AR19" i="18"/>
  <c r="AR224" i="18"/>
  <c r="AR29" i="18"/>
  <c r="AR295" i="18"/>
  <c r="AR131" i="18"/>
  <c r="AR272" i="18"/>
  <c r="AR162" i="18"/>
  <c r="AR116" i="18"/>
  <c r="AR79" i="18"/>
  <c r="AR100" i="18"/>
  <c r="AR207" i="18"/>
  <c r="AR255" i="18"/>
  <c r="AR186" i="18"/>
  <c r="AR76" i="18"/>
  <c r="AR15" i="18"/>
  <c r="AR50" i="18"/>
  <c r="AR117" i="18"/>
  <c r="AR185" i="18"/>
  <c r="AR172" i="18"/>
  <c r="AR260" i="18"/>
  <c r="AR143" i="18"/>
  <c r="AR33" i="18"/>
  <c r="AR38" i="18"/>
  <c r="AR205" i="18"/>
  <c r="AR168" i="18"/>
  <c r="AR289" i="18"/>
  <c r="AR158" i="18"/>
  <c r="AR294" i="18"/>
  <c r="AR288" i="18"/>
  <c r="AR59" i="18"/>
  <c r="AR238" i="18"/>
  <c r="AR60" i="18"/>
  <c r="AR53" i="18"/>
  <c r="AR87" i="18"/>
  <c r="AR42" i="18"/>
  <c r="AR189" i="18"/>
  <c r="AR152" i="18"/>
  <c r="AR265" i="18"/>
  <c r="AR30" i="18"/>
  <c r="AR97" i="18"/>
  <c r="AR287" i="18"/>
  <c r="AR11" i="18"/>
  <c r="AR218" i="18"/>
  <c r="AR73" i="18"/>
  <c r="AR123" i="18"/>
  <c r="AR169" i="18"/>
  <c r="AR194" i="18"/>
  <c r="AR247" i="18"/>
  <c r="AR9" i="18"/>
  <c r="AR290" i="18"/>
  <c r="AR254" i="18"/>
  <c r="AR220" i="18"/>
  <c r="AR299" i="18"/>
  <c r="AR145" i="18"/>
  <c r="AR81" i="18"/>
  <c r="AR223" i="18"/>
  <c r="AR282" i="18"/>
  <c r="AR253" i="18"/>
  <c r="AR245" i="18"/>
  <c r="AR280" i="18"/>
  <c r="AR175" i="18"/>
  <c r="AR35" i="18"/>
  <c r="AR159" i="18"/>
  <c r="AR163" i="18"/>
  <c r="AR126" i="18"/>
  <c r="AR105" i="18"/>
  <c r="AR281" i="18"/>
  <c r="AR69" i="18"/>
  <c r="AR14" i="18"/>
  <c r="AR103" i="18"/>
  <c r="AR18" i="18"/>
  <c r="AR284" i="18"/>
  <c r="AR219" i="18"/>
  <c r="AR203" i="18"/>
  <c r="AR40" i="18"/>
  <c r="AR249" i="18"/>
  <c r="AR166" i="18"/>
  <c r="AR285" i="18"/>
  <c r="AR179" i="18"/>
  <c r="B30" i="15"/>
  <c r="D30" i="15" s="1"/>
  <c r="B71" i="15"/>
  <c r="D71" i="15" s="1"/>
  <c r="B45" i="15"/>
  <c r="D45" i="15" s="1"/>
  <c r="B64" i="15"/>
  <c r="D64" i="15" s="1"/>
  <c r="B21" i="15"/>
  <c r="D21" i="15" s="1"/>
  <c r="B29" i="15"/>
  <c r="D29" i="15" s="1"/>
  <c r="B22" i="15"/>
  <c r="D22" i="15" s="1"/>
  <c r="B77" i="15"/>
  <c r="D77" i="15" s="1"/>
  <c r="A1" i="3"/>
  <c r="A1" i="18" s="1"/>
  <c r="B27" i="15"/>
  <c r="D27" i="15" s="1"/>
  <c r="B69" i="15"/>
  <c r="D69" i="15" s="1"/>
  <c r="B34" i="15"/>
  <c r="D34" i="15" s="1"/>
  <c r="B17" i="15"/>
  <c r="D17" i="15" s="1"/>
  <c r="B53" i="15"/>
  <c r="D53" i="15" s="1"/>
  <c r="B25" i="15"/>
  <c r="D25" i="15" s="1"/>
  <c r="B2" i="15"/>
  <c r="D2" i="15" s="1"/>
  <c r="B24" i="15"/>
  <c r="D24" i="15" s="1"/>
  <c r="B83" i="15"/>
  <c r="D83" i="15" s="1"/>
  <c r="B32" i="15"/>
  <c r="D32" i="15" s="1"/>
  <c r="B72" i="15"/>
  <c r="D72" i="15" s="1"/>
  <c r="B35" i="15"/>
  <c r="D35" i="15" s="1"/>
  <c r="B49" i="15"/>
  <c r="D49" i="15" s="1"/>
  <c r="B46" i="15"/>
  <c r="D46" i="15" s="1"/>
  <c r="B57" i="15"/>
  <c r="D57" i="15" s="1"/>
  <c r="B8" i="15"/>
  <c r="D8" i="15" s="1"/>
  <c r="B26" i="15"/>
  <c r="D26" i="15" s="1"/>
  <c r="B82" i="15"/>
  <c r="D82" i="15" s="1"/>
  <c r="B66" i="15"/>
  <c r="D66" i="15" s="1"/>
  <c r="B42" i="15"/>
  <c r="D42" i="15" s="1"/>
  <c r="B40" i="15"/>
  <c r="D40" i="15" s="1"/>
  <c r="B38" i="15"/>
  <c r="D38" i="15" s="1"/>
  <c r="B51" i="15"/>
  <c r="D51" i="15" s="1"/>
  <c r="B76" i="15"/>
  <c r="D76" i="15" s="1"/>
  <c r="B50" i="15"/>
  <c r="D50" i="15" s="1"/>
  <c r="B23" i="15"/>
  <c r="D23" i="15" s="1"/>
  <c r="B39" i="15"/>
  <c r="D39" i="15" s="1"/>
  <c r="B78" i="15"/>
  <c r="D78" i="15" s="1"/>
  <c r="B47" i="15"/>
  <c r="D47" i="15" s="1"/>
  <c r="B54" i="15"/>
  <c r="D54" i="15" s="1"/>
  <c r="B68" i="15"/>
  <c r="D68" i="15" s="1"/>
  <c r="B43" i="15"/>
  <c r="D43" i="15" s="1"/>
  <c r="B56" i="15"/>
  <c r="D56" i="15" s="1"/>
  <c r="B59" i="15"/>
  <c r="D59" i="15" s="1"/>
  <c r="B28" i="15"/>
  <c r="D28" i="15" s="1"/>
  <c r="B65" i="15"/>
  <c r="D65" i="15" s="1"/>
  <c r="B44" i="15"/>
  <c r="D44" i="15" s="1"/>
  <c r="B33" i="15"/>
  <c r="D33" i="15" s="1"/>
  <c r="B7" i="15"/>
  <c r="D7" i="15" s="1"/>
  <c r="B52" i="15"/>
  <c r="D52" i="15" s="1"/>
  <c r="B70" i="15"/>
  <c r="D70" i="15" s="1"/>
  <c r="B55" i="15"/>
  <c r="D55" i="15" s="1"/>
  <c r="B48" i="15"/>
  <c r="D48" i="15" s="1"/>
  <c r="B11" i="15"/>
  <c r="D11" i="15" s="1"/>
  <c r="B15" i="15"/>
  <c r="D15" i="15" s="1"/>
  <c r="B73" i="15"/>
  <c r="D73" i="15" s="1"/>
  <c r="B36" i="15"/>
  <c r="D36" i="15" s="1"/>
  <c r="P32" i="20"/>
  <c r="P71" i="20"/>
  <c r="T71" i="7" s="1"/>
  <c r="P67" i="20"/>
  <c r="T67" i="7" s="1"/>
  <c r="P89" i="20"/>
  <c r="P248" i="20"/>
  <c r="T248" i="7" s="1"/>
  <c r="P193" i="20"/>
  <c r="T193" i="7" s="1"/>
  <c r="P216" i="19"/>
  <c r="T216" i="6" s="1"/>
  <c r="P58" i="20"/>
  <c r="T58" i="7" s="1"/>
  <c r="P269" i="20"/>
  <c r="T269" i="7" s="1"/>
  <c r="P17" i="20"/>
  <c r="T17" i="7" s="1"/>
  <c r="P84" i="20"/>
  <c r="T84" i="7" s="1"/>
  <c r="P46" i="20"/>
  <c r="T46" i="7" s="1"/>
  <c r="P88" i="20"/>
  <c r="T88" i="7" s="1"/>
  <c r="P94" i="20"/>
  <c r="P41" i="20"/>
  <c r="T41" i="7" s="1"/>
  <c r="P140" i="20"/>
  <c r="T140" i="7" s="1"/>
  <c r="P227" i="19"/>
  <c r="T227" i="6" s="1"/>
  <c r="P193" i="19"/>
  <c r="T193" i="6" s="1"/>
  <c r="P289" i="20"/>
  <c r="T289" i="7" s="1"/>
  <c r="P57" i="20"/>
  <c r="T57" i="7" s="1"/>
  <c r="P146" i="19"/>
  <c r="T146" i="6" s="1"/>
  <c r="P96" i="20"/>
  <c r="T96" i="7" s="1"/>
  <c r="P213" i="20"/>
  <c r="P82" i="20"/>
  <c r="T82" i="7" s="1"/>
  <c r="P253" i="20"/>
  <c r="T253" i="7" s="1"/>
  <c r="P236" i="20"/>
  <c r="T236" i="7" s="1"/>
  <c r="P126" i="19"/>
  <c r="T126" i="6" s="1"/>
  <c r="P43" i="20"/>
  <c r="T43" i="7" s="1"/>
  <c r="P52" i="20"/>
  <c r="T52" i="7" s="1"/>
  <c r="P173" i="20"/>
  <c r="T173" i="7" s="1"/>
  <c r="P114" i="20"/>
  <c r="T114" i="7" s="1"/>
  <c r="P190" i="20"/>
  <c r="T190" i="7" s="1"/>
  <c r="P258" i="20"/>
  <c r="T258" i="7" s="1"/>
  <c r="P144" i="20"/>
  <c r="T144" i="7" s="1"/>
  <c r="P245" i="19"/>
  <c r="T245" i="6" s="1"/>
  <c r="AQ4" i="13"/>
  <c r="P146" i="20"/>
  <c r="T146" i="7" s="1"/>
  <c r="P59" i="20"/>
  <c r="T59" i="7" s="1"/>
  <c r="P123" i="20"/>
  <c r="T123" i="7" s="1"/>
  <c r="P188" i="20"/>
  <c r="P136" i="20"/>
  <c r="T136" i="7" s="1"/>
  <c r="P9" i="20"/>
  <c r="T9" i="7" s="1"/>
  <c r="P227" i="20"/>
  <c r="T227" i="7" s="1"/>
  <c r="P165" i="20"/>
  <c r="T165" i="7" s="1"/>
  <c r="P85" i="20"/>
  <c r="T85" i="7" s="1"/>
  <c r="P152" i="20"/>
  <c r="T152" i="7" s="1"/>
  <c r="P136" i="19"/>
  <c r="T136" i="6" s="1"/>
  <c r="P105" i="19"/>
  <c r="T105" i="6" s="1"/>
  <c r="P53" i="20"/>
  <c r="T53" i="7" s="1"/>
  <c r="P260" i="20"/>
  <c r="T260" i="7" s="1"/>
  <c r="P175" i="20"/>
  <c r="P14" i="20"/>
  <c r="T14" i="7" s="1"/>
  <c r="AU4" i="13"/>
  <c r="AQ5" i="20"/>
  <c r="AR5" i="20" s="1"/>
  <c r="AQ270" i="20"/>
  <c r="AR270" i="20" s="1"/>
  <c r="AQ27" i="20"/>
  <c r="AR27" i="20" s="1"/>
  <c r="AQ222" i="20"/>
  <c r="AR222" i="20" s="1"/>
  <c r="AQ51" i="20"/>
  <c r="AR51" i="20" s="1"/>
  <c r="AQ100" i="20"/>
  <c r="AR100" i="20" s="1"/>
  <c r="AQ61" i="20"/>
  <c r="AR61" i="20" s="1"/>
  <c r="AQ245" i="20"/>
  <c r="AR245" i="20" s="1"/>
  <c r="AQ13" i="20"/>
  <c r="AR13" i="20" s="1"/>
  <c r="AQ179" i="20"/>
  <c r="AR179" i="20" s="1"/>
  <c r="AQ208" i="20"/>
  <c r="AR208" i="20" s="1"/>
  <c r="AQ62" i="20"/>
  <c r="AR62" i="20" s="1"/>
  <c r="AQ297" i="20"/>
  <c r="AR297" i="20" s="1"/>
  <c r="AQ6" i="20"/>
  <c r="AR6" i="20" s="1"/>
  <c r="AQ187" i="20"/>
  <c r="AR187" i="20" s="1"/>
  <c r="AQ181" i="20"/>
  <c r="AR181" i="20" s="1"/>
  <c r="AQ274" i="20"/>
  <c r="AR274" i="20" s="1"/>
  <c r="AQ240" i="20"/>
  <c r="AR240" i="20" s="1"/>
  <c r="AQ276" i="20"/>
  <c r="AR276" i="20" s="1"/>
  <c r="AQ25" i="20"/>
  <c r="AR25" i="20" s="1"/>
  <c r="AQ255" i="20"/>
  <c r="AR255" i="20" s="1"/>
  <c r="AQ125" i="20"/>
  <c r="AR125" i="20" s="1"/>
  <c r="AQ8" i="20"/>
  <c r="AR8" i="20" s="1"/>
  <c r="AQ295" i="20"/>
  <c r="AR295" i="20" s="1"/>
  <c r="AQ253" i="20"/>
  <c r="AR253" i="20" s="1"/>
  <c r="AQ227" i="20"/>
  <c r="AR227" i="20" s="1"/>
  <c r="AQ175" i="20"/>
  <c r="AR175" i="20" s="1"/>
  <c r="AQ190" i="20"/>
  <c r="AR190" i="20" s="1"/>
  <c r="AQ191" i="20"/>
  <c r="AR191" i="20" s="1"/>
  <c r="AQ84" i="20"/>
  <c r="AR84" i="20" s="1"/>
  <c r="AQ33" i="20"/>
  <c r="AR33" i="20" s="1"/>
  <c r="AQ36" i="20"/>
  <c r="AR36" i="20" s="1"/>
  <c r="AQ50" i="20"/>
  <c r="AR50" i="20" s="1"/>
  <c r="AQ183" i="20"/>
  <c r="AR183" i="20" s="1"/>
  <c r="AQ112" i="20"/>
  <c r="AR112" i="20" s="1"/>
  <c r="AQ80" i="20"/>
  <c r="AR80" i="20" s="1"/>
  <c r="AQ153" i="20"/>
  <c r="AR153" i="20" s="1"/>
  <c r="AQ68" i="20"/>
  <c r="AR68" i="20" s="1"/>
  <c r="AQ74" i="20"/>
  <c r="AR74" i="20" s="1"/>
  <c r="AQ170" i="20"/>
  <c r="AR170" i="20" s="1"/>
  <c r="AQ287" i="20"/>
  <c r="AR287" i="20" s="1"/>
  <c r="AQ216" i="20"/>
  <c r="AR216" i="20" s="1"/>
  <c r="AQ85" i="20"/>
  <c r="AR85" i="20" s="1"/>
  <c r="AQ264" i="20"/>
  <c r="AR264" i="20" s="1"/>
  <c r="AQ225" i="20"/>
  <c r="AR225" i="20" s="1"/>
  <c r="AQ145" i="20"/>
  <c r="AR145" i="20" s="1"/>
  <c r="AQ54" i="20"/>
  <c r="AR54" i="20" s="1"/>
  <c r="AQ60" i="20"/>
  <c r="AR60" i="20" s="1"/>
  <c r="AQ247" i="20"/>
  <c r="AR247" i="20" s="1"/>
  <c r="AQ104" i="20"/>
  <c r="AR104" i="20" s="1"/>
  <c r="AQ128" i="20"/>
  <c r="AR128" i="20" s="1"/>
  <c r="AQ198" i="20"/>
  <c r="AR198" i="20" s="1"/>
  <c r="AQ214" i="20"/>
  <c r="AR214" i="20" s="1"/>
  <c r="AQ282" i="20"/>
  <c r="AR282" i="20" s="1"/>
  <c r="AQ48" i="20"/>
  <c r="AR48" i="20" s="1"/>
  <c r="AQ258" i="20"/>
  <c r="AR258" i="20" s="1"/>
  <c r="AQ137" i="20"/>
  <c r="AR137" i="20" s="1"/>
  <c r="AQ232" i="20"/>
  <c r="AR232" i="20" s="1"/>
  <c r="AQ168" i="20"/>
  <c r="AR168" i="20" s="1"/>
  <c r="AQ161" i="20"/>
  <c r="AR161" i="20" s="1"/>
  <c r="AQ37" i="20"/>
  <c r="AR37" i="20" s="1"/>
  <c r="AQ195" i="20"/>
  <c r="AR195" i="20" s="1"/>
  <c r="AQ86" i="20"/>
  <c r="AR86" i="20" s="1"/>
  <c r="AQ18" i="20"/>
  <c r="AR18" i="20" s="1"/>
  <c r="AQ159" i="20"/>
  <c r="AR159" i="20" s="1"/>
  <c r="AQ155" i="20"/>
  <c r="AR155" i="20" s="1"/>
  <c r="AQ289" i="20"/>
  <c r="AR289" i="20" s="1"/>
  <c r="AQ4" i="20"/>
  <c r="AR4" i="20" s="1"/>
  <c r="AQ176" i="20"/>
  <c r="AR176" i="20" s="1"/>
  <c r="AQ143" i="20"/>
  <c r="AR143" i="20" s="1"/>
  <c r="AQ185" i="20"/>
  <c r="AR185" i="20" s="1"/>
  <c r="AQ279" i="20"/>
  <c r="AR279" i="20" s="1"/>
  <c r="AQ139" i="20"/>
  <c r="AR139" i="20" s="1"/>
  <c r="AQ235" i="20"/>
  <c r="AR235" i="20" s="1"/>
  <c r="AQ298" i="20"/>
  <c r="AR298" i="20" s="1"/>
  <c r="AQ106" i="20"/>
  <c r="AR106" i="20" s="1"/>
  <c r="AQ82" i="20"/>
  <c r="AR82" i="20" s="1"/>
  <c r="AQ294" i="20"/>
  <c r="AR294" i="20" s="1"/>
  <c r="AQ149" i="20"/>
  <c r="AR149" i="20" s="1"/>
  <c r="AQ177" i="20"/>
  <c r="AR177" i="20" s="1"/>
  <c r="AQ73" i="20"/>
  <c r="AR73" i="20" s="1"/>
  <c r="AQ136" i="20"/>
  <c r="AR136" i="20" s="1"/>
  <c r="AQ277" i="20"/>
  <c r="AR277" i="20" s="1"/>
  <c r="AQ248" i="20"/>
  <c r="AR248" i="20" s="1"/>
  <c r="AQ166" i="20"/>
  <c r="AR166" i="20" s="1"/>
  <c r="AQ45" i="20"/>
  <c r="AR45" i="20" s="1"/>
  <c r="AQ229" i="20"/>
  <c r="AR229" i="20" s="1"/>
  <c r="AQ64" i="20"/>
  <c r="AR64" i="20" s="1"/>
  <c r="AQ244" i="20"/>
  <c r="AR244" i="20" s="1"/>
  <c r="AQ108" i="20"/>
  <c r="AR108" i="20" s="1"/>
  <c r="AQ171" i="20"/>
  <c r="AR171" i="20" s="1"/>
  <c r="AQ107" i="20"/>
  <c r="AR107" i="20" s="1"/>
  <c r="AQ42" i="20"/>
  <c r="AR42" i="20" s="1"/>
  <c r="AQ154" i="20"/>
  <c r="AR154" i="20" s="1"/>
  <c r="AQ269" i="20"/>
  <c r="AR269" i="20" s="1"/>
  <c r="AQ224" i="20"/>
  <c r="AR224" i="20" s="1"/>
  <c r="AQ217" i="20"/>
  <c r="AR217" i="20" s="1"/>
  <c r="AQ93" i="20"/>
  <c r="AR93" i="20" s="1"/>
  <c r="AQ221" i="20"/>
  <c r="AR221" i="20" s="1"/>
  <c r="AQ44" i="20"/>
  <c r="AR44" i="20" s="1"/>
  <c r="AQ267" i="20"/>
  <c r="AR267" i="20" s="1"/>
  <c r="AQ213" i="20"/>
  <c r="AR213" i="20" s="1"/>
  <c r="AQ111" i="20"/>
  <c r="AR111" i="20" s="1"/>
  <c r="AQ46" i="20"/>
  <c r="AR46" i="20" s="1"/>
  <c r="AQ119" i="20"/>
  <c r="AR119" i="20" s="1"/>
  <c r="AQ206" i="20"/>
  <c r="AR206" i="20" s="1"/>
  <c r="AQ123" i="20"/>
  <c r="AR123" i="20" s="1"/>
  <c r="AQ209" i="20"/>
  <c r="AR209" i="20" s="1"/>
  <c r="AQ41" i="20"/>
  <c r="AR41" i="20" s="1"/>
  <c r="AQ192" i="20"/>
  <c r="AR192" i="20" s="1"/>
  <c r="AQ157" i="20"/>
  <c r="AR157" i="20" s="1"/>
  <c r="AQ207" i="20"/>
  <c r="AR207" i="20" s="1"/>
  <c r="AQ102" i="20"/>
  <c r="AR102" i="20" s="1"/>
  <c r="AQ169" i="20"/>
  <c r="AR169" i="20" s="1"/>
  <c r="AQ223" i="20"/>
  <c r="AR223" i="20" s="1"/>
  <c r="AQ172" i="20"/>
  <c r="AR172" i="20" s="1"/>
  <c r="AQ236" i="20"/>
  <c r="AR236" i="20" s="1"/>
  <c r="AQ257" i="20"/>
  <c r="AR257" i="20" s="1"/>
  <c r="AQ77" i="20"/>
  <c r="AR77" i="20" s="1"/>
  <c r="AQ152" i="20"/>
  <c r="AR152" i="20" s="1"/>
  <c r="AQ194" i="20"/>
  <c r="AR194" i="20" s="1"/>
  <c r="B18" i="15"/>
  <c r="D18" i="15" s="1"/>
  <c r="B58" i="15"/>
  <c r="D58" i="15" s="1"/>
  <c r="B37" i="15"/>
  <c r="D37" i="15" s="1"/>
  <c r="AM4" i="13"/>
  <c r="B79" i="15"/>
  <c r="D79" i="15" s="1"/>
  <c r="B62" i="15"/>
  <c r="D62" i="15" s="1"/>
  <c r="P65" i="20"/>
  <c r="P114" i="19"/>
  <c r="T114" i="6" s="1"/>
  <c r="C12" i="17"/>
  <c r="B5" i="17" s="1"/>
  <c r="G3" i="11"/>
  <c r="B6" i="15"/>
  <c r="D6" i="15" s="1"/>
  <c r="B10" i="15"/>
  <c r="D10" i="15" s="1"/>
  <c r="B19" i="15"/>
  <c r="D19" i="15" s="1"/>
  <c r="B75" i="15"/>
  <c r="D75" i="15" s="1"/>
  <c r="B81" i="15"/>
  <c r="D81" i="15" s="1"/>
  <c r="B14" i="15"/>
  <c r="D14" i="15" s="1"/>
  <c r="P169" i="20"/>
  <c r="T169" i="7" s="1"/>
  <c r="P8" i="20"/>
  <c r="T8" i="7" s="1"/>
  <c r="P6" i="20"/>
  <c r="T6" i="7" s="1"/>
  <c r="P264" i="19"/>
  <c r="T264" i="6" s="1"/>
  <c r="P7" i="20"/>
  <c r="T7" i="7" s="1"/>
  <c r="P26" i="20"/>
  <c r="P120" i="20"/>
  <c r="T120" i="7" s="1"/>
  <c r="P141" i="20"/>
  <c r="T141" i="7" s="1"/>
  <c r="P210" i="20"/>
  <c r="T210" i="7" s="1"/>
  <c r="P30" i="20"/>
  <c r="T30" i="7" s="1"/>
  <c r="P150" i="20"/>
  <c r="T150" i="7" s="1"/>
  <c r="P11" i="20"/>
  <c r="T11" i="7" s="1"/>
  <c r="B88" i="15"/>
  <c r="D88" i="15" s="1"/>
  <c r="B87" i="15"/>
  <c r="D87" i="15" s="1"/>
  <c r="B86" i="15"/>
  <c r="D86" i="15" s="1"/>
  <c r="B85" i="15"/>
  <c r="D85" i="15" s="1"/>
  <c r="AQ66" i="20"/>
  <c r="AR66" i="20" s="1"/>
  <c r="AQ63" i="20"/>
  <c r="AR63" i="20" s="1"/>
  <c r="AQ135" i="20"/>
  <c r="AR135" i="20" s="1"/>
  <c r="AQ167" i="20"/>
  <c r="AR167" i="20" s="1"/>
  <c r="AQ89" i="20"/>
  <c r="AR89" i="20" s="1"/>
  <c r="AQ237" i="20"/>
  <c r="AR237" i="20" s="1"/>
  <c r="AQ134" i="20"/>
  <c r="AR134" i="20" s="1"/>
  <c r="AQ156" i="20"/>
  <c r="AR156" i="20" s="1"/>
  <c r="AQ141" i="20"/>
  <c r="AR141" i="20" s="1"/>
  <c r="AQ97" i="20"/>
  <c r="AR97" i="20" s="1"/>
  <c r="AQ133" i="20"/>
  <c r="AR133" i="20" s="1"/>
  <c r="AQ91" i="20"/>
  <c r="AR91" i="20" s="1"/>
  <c r="AQ11" i="20"/>
  <c r="AR11" i="20" s="1"/>
  <c r="AQ130" i="20"/>
  <c r="AR130" i="20" s="1"/>
  <c r="AQ94" i="20"/>
  <c r="AR94" i="20" s="1"/>
  <c r="AQ285" i="20"/>
  <c r="AR285" i="20" s="1"/>
  <c r="AQ211" i="20"/>
  <c r="AR211" i="20" s="1"/>
  <c r="AQ117" i="20"/>
  <c r="AR117" i="20" s="1"/>
  <c r="AQ212" i="20"/>
  <c r="AR212" i="20" s="1"/>
  <c r="AQ148" i="20"/>
  <c r="AR148" i="20" s="1"/>
  <c r="B24" i="16"/>
  <c r="B28" i="16" s="1"/>
  <c r="AQ163" i="20"/>
  <c r="AR163" i="20" s="1"/>
  <c r="AQ109" i="20"/>
  <c r="AR109" i="20" s="1"/>
  <c r="AQ24" i="20"/>
  <c r="AR24" i="20" s="1"/>
  <c r="AQ103" i="20"/>
  <c r="AR103" i="20" s="1"/>
  <c r="AQ200" i="20"/>
  <c r="AR200" i="20" s="1"/>
  <c r="AQ266" i="20"/>
  <c r="AR266" i="20" s="1"/>
  <c r="AQ67" i="20"/>
  <c r="AR67" i="20" s="1"/>
  <c r="AQ59" i="20"/>
  <c r="AR59" i="20" s="1"/>
  <c r="AQ7" i="20"/>
  <c r="AR7" i="20" s="1"/>
  <c r="AQ230" i="20"/>
  <c r="AR230" i="20" s="1"/>
  <c r="AQ174" i="20"/>
  <c r="AR174" i="20" s="1"/>
  <c r="AQ115" i="20"/>
  <c r="AR115" i="20" s="1"/>
  <c r="AQ23" i="20"/>
  <c r="AR23" i="20" s="1"/>
  <c r="AQ95" i="20"/>
  <c r="AR95" i="20" s="1"/>
  <c r="AQ292" i="20"/>
  <c r="AR292" i="20" s="1"/>
  <c r="AQ226" i="20"/>
  <c r="AR226" i="20" s="1"/>
  <c r="AQ204" i="20"/>
  <c r="AR204" i="20" s="1"/>
  <c r="AQ164" i="20"/>
  <c r="AR164" i="20" s="1"/>
  <c r="AQ140" i="20"/>
  <c r="AR140" i="20" s="1"/>
  <c r="AQ254" i="20"/>
  <c r="AR254" i="20" s="1"/>
  <c r="AQ147" i="20"/>
  <c r="AR147" i="20" s="1"/>
  <c r="AQ138" i="20"/>
  <c r="AR138" i="20" s="1"/>
  <c r="AQ39" i="20"/>
  <c r="AR39" i="20" s="1"/>
  <c r="AQ186" i="20"/>
  <c r="AR186" i="20" s="1"/>
  <c r="AQ203" i="20"/>
  <c r="AR203" i="20" s="1"/>
  <c r="AQ127" i="20"/>
  <c r="AR127" i="20" s="1"/>
  <c r="AQ69" i="20"/>
  <c r="AR69" i="20" s="1"/>
  <c r="AQ278" i="20"/>
  <c r="AR278" i="20" s="1"/>
  <c r="AQ193" i="20"/>
  <c r="AR193" i="20" s="1"/>
  <c r="AQ14" i="20"/>
  <c r="AR14" i="20" s="1"/>
  <c r="AQ220" i="20"/>
  <c r="AR220" i="20" s="1"/>
  <c r="AQ92" i="20"/>
  <c r="AR92" i="20" s="1"/>
  <c r="AQ131" i="20"/>
  <c r="AR131" i="20" s="1"/>
  <c r="AQ288" i="20"/>
  <c r="AR288" i="20" s="1"/>
  <c r="AQ34" i="20"/>
  <c r="AR34" i="20" s="1"/>
  <c r="AQ273" i="20"/>
  <c r="AR273" i="20" s="1"/>
  <c r="AQ129" i="20"/>
  <c r="AR129" i="20" s="1"/>
  <c r="AQ55" i="20"/>
  <c r="AR55" i="20" s="1"/>
  <c r="AQ182" i="20"/>
  <c r="AR182" i="20" s="1"/>
  <c r="AQ271" i="20"/>
  <c r="AR271" i="20" s="1"/>
  <c r="AQ16" i="20"/>
  <c r="AR16" i="20" s="1"/>
  <c r="AQ162" i="20"/>
  <c r="AR162" i="20" s="1"/>
  <c r="AQ265" i="20"/>
  <c r="AR265" i="20" s="1"/>
  <c r="AQ150" i="20"/>
  <c r="AR150" i="20" s="1"/>
  <c r="AQ239" i="20"/>
  <c r="AR239" i="20" s="1"/>
  <c r="AQ261" i="20"/>
  <c r="AR261" i="20" s="1"/>
  <c r="AQ79" i="20"/>
  <c r="AR79" i="20" s="1"/>
  <c r="AQ120" i="20"/>
  <c r="AR120" i="20" s="1"/>
  <c r="AQ52" i="20"/>
  <c r="AR52" i="20" s="1"/>
  <c r="AQ9" i="20"/>
  <c r="AR9" i="20" s="1"/>
  <c r="AQ251" i="20"/>
  <c r="AR251" i="20" s="1"/>
  <c r="AQ231" i="20"/>
  <c r="AR231" i="20" s="1"/>
  <c r="AQ275" i="20"/>
  <c r="AR275" i="20" s="1"/>
  <c r="AQ281" i="20"/>
  <c r="AR281" i="20" s="1"/>
  <c r="AQ12" i="20"/>
  <c r="AR12" i="20" s="1"/>
  <c r="AQ184" i="20"/>
  <c r="AR184" i="20" s="1"/>
  <c r="AQ56" i="20"/>
  <c r="AR56" i="20" s="1"/>
  <c r="AQ110" i="20"/>
  <c r="AR110" i="20" s="1"/>
  <c r="AQ188" i="20"/>
  <c r="AR188" i="20" s="1"/>
  <c r="AQ246" i="20"/>
  <c r="AR246" i="20" s="1"/>
  <c r="AQ57" i="20"/>
  <c r="AR57" i="20" s="1"/>
  <c r="AQ219" i="20"/>
  <c r="AR219" i="20" s="1"/>
  <c r="AQ65" i="20"/>
  <c r="AR65" i="20" s="1"/>
  <c r="AQ259" i="20"/>
  <c r="AR259" i="20" s="1"/>
  <c r="AQ101" i="20"/>
  <c r="AR101" i="20" s="1"/>
  <c r="AQ228" i="20"/>
  <c r="AR228" i="20" s="1"/>
  <c r="AQ126" i="20"/>
  <c r="AR126" i="20" s="1"/>
  <c r="AQ116" i="20"/>
  <c r="AR116" i="20" s="1"/>
  <c r="AQ205" i="20"/>
  <c r="AR205" i="20" s="1"/>
  <c r="AQ283" i="20"/>
  <c r="AR283" i="20" s="1"/>
  <c r="AQ268" i="20"/>
  <c r="AR268" i="20" s="1"/>
  <c r="AQ71" i="20"/>
  <c r="AR71" i="20" s="1"/>
  <c r="AQ290" i="20"/>
  <c r="AR290" i="20" s="1"/>
  <c r="AQ15" i="20"/>
  <c r="AR15" i="20" s="1"/>
  <c r="AQ238" i="20"/>
  <c r="AR238" i="20" s="1"/>
  <c r="AQ146" i="20"/>
  <c r="AR146" i="20" s="1"/>
  <c r="AQ87" i="20"/>
  <c r="AR87" i="20" s="1"/>
  <c r="AQ284" i="20"/>
  <c r="AR284" i="20" s="1"/>
  <c r="AQ218" i="20"/>
  <c r="AR218" i="20" s="1"/>
  <c r="AQ121" i="20"/>
  <c r="AR121" i="20" s="1"/>
  <c r="AQ286" i="20"/>
  <c r="AR286" i="20" s="1"/>
  <c r="AQ300" i="20"/>
  <c r="AR300" i="20" s="1"/>
  <c r="AQ178" i="20"/>
  <c r="AR178" i="20" s="1"/>
  <c r="AQ250" i="20"/>
  <c r="AR250" i="20" s="1"/>
  <c r="AQ158" i="20"/>
  <c r="AR158" i="20" s="1"/>
  <c r="AQ99" i="20"/>
  <c r="AR99" i="20" s="1"/>
  <c r="AQ296" i="20"/>
  <c r="AR296" i="20" s="1"/>
  <c r="AQ262" i="20"/>
  <c r="AR262" i="20" s="1"/>
  <c r="AQ43" i="20"/>
  <c r="AR43" i="20" s="1"/>
  <c r="AQ31" i="20"/>
  <c r="AR31" i="20" s="1"/>
  <c r="AQ122" i="20"/>
  <c r="AR122" i="20" s="1"/>
  <c r="AQ291" i="20"/>
  <c r="AR291" i="20" s="1"/>
  <c r="AQ21" i="20"/>
  <c r="AR21" i="20" s="1"/>
  <c r="AQ26" i="20"/>
  <c r="AR26" i="20" s="1"/>
  <c r="AQ299" i="20"/>
  <c r="AR299" i="20" s="1"/>
  <c r="AQ19" i="20"/>
  <c r="AR19" i="20" s="1"/>
  <c r="AQ242" i="20"/>
  <c r="AR242" i="20" s="1"/>
  <c r="AQ272" i="20"/>
  <c r="AR272" i="20" s="1"/>
  <c r="AQ124" i="20"/>
  <c r="AR124" i="20" s="1"/>
  <c r="AQ234" i="20"/>
  <c r="AR234" i="20" s="1"/>
  <c r="AQ98" i="20"/>
  <c r="AR98" i="20" s="1"/>
  <c r="AQ189" i="20"/>
  <c r="AR189" i="20" s="1"/>
  <c r="AQ263" i="20"/>
  <c r="AR263" i="20" s="1"/>
  <c r="AQ243" i="20"/>
  <c r="AR243" i="20" s="1"/>
  <c r="AQ280" i="20"/>
  <c r="AR280" i="20" s="1"/>
  <c r="AQ173" i="20"/>
  <c r="AR173" i="20" s="1"/>
  <c r="AQ132" i="20"/>
  <c r="AR132" i="20" s="1"/>
  <c r="AQ72" i="20"/>
  <c r="AR72" i="20" s="1"/>
  <c r="AQ260" i="20"/>
  <c r="AR260" i="20" s="1"/>
  <c r="AQ202" i="20"/>
  <c r="AR202" i="20" s="1"/>
  <c r="AQ256" i="20"/>
  <c r="AR256" i="20" s="1"/>
  <c r="AQ180" i="20"/>
  <c r="AR180" i="20" s="1"/>
  <c r="AQ160" i="20"/>
  <c r="AR160" i="20" s="1"/>
  <c r="AQ114" i="20"/>
  <c r="AR114" i="20" s="1"/>
  <c r="AQ83" i="20"/>
  <c r="AR83" i="20" s="1"/>
  <c r="AQ75" i="20"/>
  <c r="AR75" i="20" s="1"/>
  <c r="AQ35" i="20"/>
  <c r="AR35" i="20" s="1"/>
  <c r="AQ49" i="20"/>
  <c r="AR49" i="20" s="1"/>
  <c r="AQ20" i="20"/>
  <c r="AR20" i="20" s="1"/>
  <c r="AQ105" i="20"/>
  <c r="AR105" i="20" s="1"/>
  <c r="AQ40" i="20"/>
  <c r="AR40" i="20" s="1"/>
  <c r="AQ70" i="20"/>
  <c r="AR70" i="20" s="1"/>
  <c r="AQ144" i="20"/>
  <c r="AR144" i="20" s="1"/>
  <c r="AQ252" i="20"/>
  <c r="AR252" i="20" s="1"/>
  <c r="AQ47" i="20"/>
  <c r="AR47" i="20" s="1"/>
  <c r="AQ215" i="20"/>
  <c r="AR215" i="20" s="1"/>
  <c r="AQ76" i="20"/>
  <c r="AR76" i="20" s="1"/>
  <c r="AQ113" i="20"/>
  <c r="AR113" i="20" s="1"/>
  <c r="AQ58" i="20"/>
  <c r="AR58" i="20" s="1"/>
  <c r="AQ10" i="20"/>
  <c r="AR10" i="20" s="1"/>
  <c r="AQ53" i="20"/>
  <c r="AR53" i="20" s="1"/>
  <c r="AQ38" i="20"/>
  <c r="AR38" i="20" s="1"/>
  <c r="AQ151" i="20"/>
  <c r="AR151" i="20" s="1"/>
  <c r="AQ142" i="20"/>
  <c r="AR142" i="20" s="1"/>
  <c r="AQ293" i="20"/>
  <c r="AR293" i="20" s="1"/>
  <c r="AQ29" i="20"/>
  <c r="AR29" i="20" s="1"/>
  <c r="AQ81" i="20"/>
  <c r="AR81" i="20" s="1"/>
  <c r="AQ241" i="20"/>
  <c r="AR241" i="20" s="1"/>
  <c r="AQ32" i="20"/>
  <c r="AR32" i="20" s="1"/>
  <c r="AQ201" i="20"/>
  <c r="AR201" i="20" s="1"/>
  <c r="AQ118" i="20"/>
  <c r="AR118" i="20" s="1"/>
  <c r="AQ210" i="20"/>
  <c r="AR210" i="20" s="1"/>
  <c r="AQ88" i="20"/>
  <c r="AR88" i="20" s="1"/>
  <c r="AQ17" i="20"/>
  <c r="AR17" i="20" s="1"/>
  <c r="AQ90" i="20"/>
  <c r="AR90" i="20" s="1"/>
  <c r="AQ233" i="20"/>
  <c r="AR233" i="20" s="1"/>
  <c r="AQ196" i="20"/>
  <c r="AR196" i="20" s="1"/>
  <c r="AQ30" i="20"/>
  <c r="AR30" i="20" s="1"/>
  <c r="AQ197" i="20"/>
  <c r="AR197" i="20" s="1"/>
  <c r="AQ22" i="20"/>
  <c r="AR22" i="20" s="1"/>
  <c r="AQ199" i="20"/>
  <c r="AR199" i="20" s="1"/>
  <c r="AQ28" i="20"/>
  <c r="AR28" i="20" s="1"/>
  <c r="AQ165" i="20"/>
  <c r="AR165" i="20" s="1"/>
  <c r="AQ249" i="20"/>
  <c r="AR249" i="20" s="1"/>
  <c r="AQ96" i="20"/>
  <c r="AR96" i="20" s="1"/>
  <c r="P282" i="20"/>
  <c r="P126" i="20"/>
  <c r="T126" i="7" s="1"/>
  <c r="P245" i="20"/>
  <c r="T245" i="7" s="1"/>
  <c r="P24" i="20"/>
  <c r="T24" i="7" s="1"/>
  <c r="P198" i="20"/>
  <c r="T198" i="7" s="1"/>
  <c r="P73" i="20"/>
  <c r="P205" i="20"/>
  <c r="T205" i="7" s="1"/>
  <c r="P239" i="20"/>
  <c r="T239" i="7" s="1"/>
  <c r="P158" i="20"/>
  <c r="T158" i="7" s="1"/>
  <c r="P66" i="20"/>
  <c r="T66" i="7" s="1"/>
  <c r="P76" i="20"/>
  <c r="T76" i="7" s="1"/>
  <c r="P40" i="20"/>
  <c r="T40" i="7" s="1"/>
  <c r="F24" i="21"/>
  <c r="P271" i="20"/>
  <c r="T271" i="7" s="1"/>
  <c r="P200" i="20"/>
  <c r="T200" i="7" s="1"/>
  <c r="P61" i="20"/>
  <c r="P243" i="20"/>
  <c r="T243" i="7" s="1"/>
  <c r="P62" i="20"/>
  <c r="T62" i="7" s="1"/>
  <c r="P78" i="20"/>
  <c r="T78" i="7" s="1"/>
  <c r="P202" i="20"/>
  <c r="T202" i="7" s="1"/>
  <c r="P104" i="20"/>
  <c r="P16" i="20"/>
  <c r="T16" i="7" s="1"/>
  <c r="P109" i="20"/>
  <c r="T109" i="7" s="1"/>
  <c r="P35" i="20"/>
  <c r="T35" i="7" s="1"/>
  <c r="P13" i="20"/>
  <c r="T13" i="7" s="1"/>
  <c r="P100" i="20"/>
  <c r="T100" i="7" s="1"/>
  <c r="P47" i="20"/>
  <c r="T47" i="7" s="1"/>
  <c r="P72" i="20"/>
  <c r="P158" i="19"/>
  <c r="F198" i="21"/>
  <c r="C206" i="21"/>
  <c r="D206" i="21" s="1"/>
  <c r="F16" i="21"/>
  <c r="F277" i="21"/>
  <c r="C53" i="21"/>
  <c r="D53" i="21" s="1"/>
  <c r="C39" i="21"/>
  <c r="C177" i="21"/>
  <c r="D177" i="21" s="1"/>
  <c r="F191" i="21"/>
  <c r="B38" i="16"/>
  <c r="AX3" i="21" s="1"/>
  <c r="C114" i="21"/>
  <c r="E114" i="21" s="1"/>
  <c r="B41" i="16"/>
  <c r="F128" i="21"/>
  <c r="F34" i="21"/>
  <c r="C34" i="21"/>
  <c r="D34" i="21" s="1"/>
  <c r="F135" i="21"/>
  <c r="C161" i="21"/>
  <c r="D161" i="21" s="1"/>
  <c r="C227" i="21"/>
  <c r="D227" i="21" s="1"/>
  <c r="F62" i="21"/>
  <c r="F257" i="21"/>
  <c r="F111" i="21"/>
  <c r="F21" i="21"/>
  <c r="F100" i="21"/>
  <c r="C289" i="21"/>
  <c r="D289" i="21" s="1"/>
  <c r="F143" i="21"/>
  <c r="F7" i="21"/>
  <c r="F86" i="21"/>
  <c r="C230" i="21"/>
  <c r="D230" i="21" s="1"/>
  <c r="C275" i="21"/>
  <c r="D275" i="21" s="1"/>
  <c r="F30" i="21"/>
  <c r="F171" i="21"/>
  <c r="C252" i="21"/>
  <c r="D252" i="21" s="1"/>
  <c r="F298" i="21"/>
  <c r="C33" i="21"/>
  <c r="D33" i="21" s="1"/>
  <c r="F12" i="21"/>
  <c r="C35" i="21"/>
  <c r="D35" i="21" s="1"/>
  <c r="F58" i="21"/>
  <c r="F82" i="21"/>
  <c r="C129" i="21"/>
  <c r="D129" i="21" s="1"/>
  <c r="F253" i="21"/>
  <c r="C200" i="21"/>
  <c r="D200" i="21" s="1"/>
  <c r="C149" i="21"/>
  <c r="D149" i="21" s="1"/>
  <c r="F89" i="21"/>
  <c r="C263" i="21"/>
  <c r="D263" i="21" s="1"/>
  <c r="F232" i="21"/>
  <c r="F194" i="21"/>
  <c r="F146" i="21"/>
  <c r="F81" i="21"/>
  <c r="C45" i="21"/>
  <c r="D45" i="21" s="1"/>
  <c r="F26" i="21"/>
  <c r="C49" i="21"/>
  <c r="D49" i="21" s="1"/>
  <c r="F72" i="21"/>
  <c r="F96" i="21"/>
  <c r="C162" i="21"/>
  <c r="D162" i="21" s="1"/>
  <c r="F291" i="21"/>
  <c r="F101" i="21"/>
  <c r="F219" i="21"/>
  <c r="F159" i="21"/>
  <c r="F121" i="21"/>
  <c r="C293" i="21"/>
  <c r="D293" i="21" s="1"/>
  <c r="F250" i="21"/>
  <c r="F212" i="21"/>
  <c r="F156" i="21"/>
  <c r="C127" i="21"/>
  <c r="D127" i="21" s="1"/>
  <c r="C205" i="21"/>
  <c r="D205" i="21" s="1"/>
  <c r="C74" i="21"/>
  <c r="D74" i="21" s="1"/>
  <c r="F54" i="21"/>
  <c r="F78" i="21"/>
  <c r="F131" i="21"/>
  <c r="C248" i="21"/>
  <c r="D248" i="21" s="1"/>
  <c r="F15" i="21"/>
  <c r="C107" i="21"/>
  <c r="D107" i="21" s="1"/>
  <c r="F241" i="21"/>
  <c r="C195" i="21"/>
  <c r="D195" i="21" s="1"/>
  <c r="F124" i="21"/>
  <c r="F75" i="21"/>
  <c r="C271" i="21"/>
  <c r="D271" i="21" s="1"/>
  <c r="C234" i="21"/>
  <c r="D234" i="21" s="1"/>
  <c r="F180" i="21"/>
  <c r="C142" i="21"/>
  <c r="D142" i="21" s="1"/>
  <c r="C14" i="21"/>
  <c r="D14" i="21" s="1"/>
  <c r="F68" i="21"/>
  <c r="F92" i="21"/>
  <c r="C128" i="21"/>
  <c r="D128" i="21" s="1"/>
  <c r="F284" i="21"/>
  <c r="F29" i="21"/>
  <c r="F39" i="21"/>
  <c r="C147" i="21"/>
  <c r="D147" i="21" s="1"/>
  <c r="F255" i="21"/>
  <c r="C209" i="21"/>
  <c r="D209" i="21" s="1"/>
  <c r="C157" i="21"/>
  <c r="D157" i="21" s="1"/>
  <c r="F139" i="21"/>
  <c r="F286" i="21"/>
  <c r="F254" i="21"/>
  <c r="C210" i="21"/>
  <c r="C178" i="21"/>
  <c r="D178" i="21" s="1"/>
  <c r="F74" i="21"/>
  <c r="C105" i="21"/>
  <c r="D105" i="21" s="1"/>
  <c r="C247" i="21"/>
  <c r="D247" i="21" s="1"/>
  <c r="F11" i="21"/>
  <c r="F20" i="21"/>
  <c r="C43" i="21"/>
  <c r="D43" i="21" s="1"/>
  <c r="F152" i="21"/>
  <c r="F270" i="21"/>
  <c r="F228" i="21"/>
  <c r="C181" i="21"/>
  <c r="D181" i="21" s="1"/>
  <c r="F142" i="21"/>
  <c r="F93" i="21"/>
  <c r="C266" i="21"/>
  <c r="D266" i="21" s="1"/>
  <c r="F229" i="21"/>
  <c r="F207" i="21"/>
  <c r="F41" i="21"/>
  <c r="F134" i="21"/>
  <c r="F268" i="21"/>
  <c r="F25" i="21"/>
  <c r="F35" i="21"/>
  <c r="C57" i="21"/>
  <c r="C38" i="21"/>
  <c r="D38" i="21" s="1"/>
  <c r="F173" i="21"/>
  <c r="C296" i="21"/>
  <c r="D296" i="21" s="1"/>
  <c r="F246" i="21"/>
  <c r="F208" i="21"/>
  <c r="F163" i="21"/>
  <c r="C123" i="21"/>
  <c r="D123" i="21" s="1"/>
  <c r="F292" i="21"/>
  <c r="C244" i="21"/>
  <c r="D244" i="21" s="1"/>
  <c r="C267" i="21"/>
  <c r="D267" i="21" s="1"/>
  <c r="C56" i="21"/>
  <c r="D56" i="21" s="1"/>
  <c r="F118" i="21"/>
  <c r="C21" i="21"/>
  <c r="D21" i="21" s="1"/>
  <c r="F43" i="21"/>
  <c r="C42" i="21"/>
  <c r="F160" i="21"/>
  <c r="C9" i="21"/>
  <c r="E9" i="21" s="1"/>
  <c r="C65" i="21"/>
  <c r="D65" i="21" s="1"/>
  <c r="F108" i="21"/>
  <c r="C4" i="21"/>
  <c r="D4" i="21" s="1"/>
  <c r="F47" i="21"/>
  <c r="C46" i="21"/>
  <c r="D46" i="21" s="1"/>
  <c r="C191" i="21"/>
  <c r="D191" i="21" s="1"/>
  <c r="C13" i="21"/>
  <c r="D13" i="21" s="1"/>
  <c r="C69" i="21"/>
  <c r="D69" i="21" s="1"/>
  <c r="C78" i="21"/>
  <c r="D78" i="21" s="1"/>
  <c r="C8" i="21"/>
  <c r="D8" i="21" s="1"/>
  <c r="F51" i="21"/>
  <c r="C50" i="21"/>
  <c r="D50" i="21" s="1"/>
  <c r="C180" i="21"/>
  <c r="D180" i="21" s="1"/>
  <c r="C17" i="21"/>
  <c r="C73" i="21"/>
  <c r="E73" i="21" s="1"/>
  <c r="C82" i="21"/>
  <c r="E82" i="21" s="1"/>
  <c r="C12" i="21"/>
  <c r="D12" i="21" s="1"/>
  <c r="F55" i="21"/>
  <c r="C54" i="21"/>
  <c r="D54" i="21" s="1"/>
  <c r="F189" i="21"/>
  <c r="C75" i="21"/>
  <c r="D75" i="21" s="1"/>
  <c r="F120" i="21"/>
  <c r="C169" i="21"/>
  <c r="D169" i="21" s="1"/>
  <c r="C207" i="21"/>
  <c r="D207" i="21" s="1"/>
  <c r="F235" i="21"/>
  <c r="C259" i="21"/>
  <c r="D259" i="21" s="1"/>
  <c r="C294" i="21"/>
  <c r="D294" i="21" s="1"/>
  <c r="F151" i="21"/>
  <c r="F175" i="21"/>
  <c r="F218" i="21"/>
  <c r="C253" i="21"/>
  <c r="D253" i="21" s="1"/>
  <c r="C298" i="21"/>
  <c r="D298" i="21" s="1"/>
  <c r="C135" i="21"/>
  <c r="D135" i="21" s="1"/>
  <c r="C173" i="21"/>
  <c r="D173" i="21" s="1"/>
  <c r="C204" i="21"/>
  <c r="D204" i="21" s="1"/>
  <c r="C258" i="21"/>
  <c r="D258" i="21" s="1"/>
  <c r="F299" i="21"/>
  <c r="C155" i="21"/>
  <c r="F168" i="21"/>
  <c r="F201" i="21"/>
  <c r="F252" i="21"/>
  <c r="C104" i="21"/>
  <c r="D104" i="21" s="1"/>
  <c r="C139" i="21"/>
  <c r="D139" i="21" s="1"/>
  <c r="F154" i="21"/>
  <c r="C220" i="21"/>
  <c r="D220" i="21" s="1"/>
  <c r="C262" i="21"/>
  <c r="D262" i="21" s="1"/>
  <c r="F296" i="21"/>
  <c r="F114" i="21"/>
  <c r="F172" i="21"/>
  <c r="F205" i="21"/>
  <c r="F265" i="21"/>
  <c r="D7" i="4"/>
  <c r="C143" i="21"/>
  <c r="D143" i="21" s="1"/>
  <c r="F187" i="21"/>
  <c r="C274" i="21"/>
  <c r="D274" i="21" s="1"/>
  <c r="F17" i="21"/>
  <c r="F57" i="21"/>
  <c r="F66" i="21"/>
  <c r="C16" i="21"/>
  <c r="E16" i="21" s="1"/>
  <c r="F59" i="21"/>
  <c r="C58" i="21"/>
  <c r="E58" i="21" s="1"/>
  <c r="F202" i="21"/>
  <c r="C25" i="21"/>
  <c r="D25" i="21" s="1"/>
  <c r="F38" i="21"/>
  <c r="C90" i="21"/>
  <c r="D90" i="21" s="1"/>
  <c r="C20" i="21"/>
  <c r="D20" i="21" s="1"/>
  <c r="F63" i="21"/>
  <c r="C62" i="21"/>
  <c r="D62" i="21" s="1"/>
  <c r="C214" i="21"/>
  <c r="D214" i="21" s="1"/>
  <c r="C29" i="21"/>
  <c r="D29" i="21" s="1"/>
  <c r="F42" i="21"/>
  <c r="C94" i="21"/>
  <c r="D94" i="21" s="1"/>
  <c r="C24" i="21"/>
  <c r="D24" i="21" s="1"/>
  <c r="F67" i="21"/>
  <c r="C66" i="21"/>
  <c r="D66" i="21" s="1"/>
  <c r="F224" i="21"/>
  <c r="F4" i="21"/>
  <c r="F46" i="21"/>
  <c r="F83" i="21"/>
  <c r="C28" i="21"/>
  <c r="D28" i="21" s="1"/>
  <c r="F71" i="21"/>
  <c r="C70" i="21"/>
  <c r="D70" i="21" s="1"/>
  <c r="C239" i="21"/>
  <c r="D239" i="21" s="1"/>
  <c r="C91" i="21"/>
  <c r="D91" i="21" s="1"/>
  <c r="F136" i="21"/>
  <c r="F162" i="21"/>
  <c r="F204" i="21"/>
  <c r="C229" i="21"/>
  <c r="D229" i="21" s="1"/>
  <c r="F271" i="21"/>
  <c r="C98" i="21"/>
  <c r="D98" i="21" s="1"/>
  <c r="C133" i="21"/>
  <c r="D133" i="21" s="1"/>
  <c r="C171" i="21"/>
  <c r="D171" i="21" s="1"/>
  <c r="F213" i="21"/>
  <c r="F264" i="21"/>
  <c r="F297" i="21"/>
  <c r="C151" i="21"/>
  <c r="D151" i="21" s="1"/>
  <c r="F166" i="21"/>
  <c r="F199" i="21"/>
  <c r="F259" i="21"/>
  <c r="C102" i="21"/>
  <c r="D102" i="21" s="1"/>
  <c r="C137" i="21"/>
  <c r="D137" i="21" s="1"/>
  <c r="C183" i="21"/>
  <c r="D183" i="21" s="1"/>
  <c r="F217" i="21"/>
  <c r="C260" i="21"/>
  <c r="E260" i="21" s="1"/>
  <c r="F77" i="21"/>
  <c r="F112" i="21"/>
  <c r="F170" i="21"/>
  <c r="F234" i="21"/>
  <c r="F263" i="21"/>
  <c r="C106" i="21"/>
  <c r="D106" i="21" s="1"/>
  <c r="F130" i="21"/>
  <c r="C187" i="21"/>
  <c r="D187" i="21" s="1"/>
  <c r="F220" i="21"/>
  <c r="C268" i="21"/>
  <c r="E268" i="21" s="1"/>
  <c r="C108" i="21"/>
  <c r="D108" i="21" s="1"/>
  <c r="C126" i="21"/>
  <c r="D126" i="21" s="1"/>
  <c r="C212" i="21"/>
  <c r="D212" i="21" s="1"/>
  <c r="F282" i="21"/>
  <c r="C121" i="21"/>
  <c r="D121" i="21" s="1"/>
  <c r="F19" i="21"/>
  <c r="C47" i="21"/>
  <c r="D47" i="21" s="1"/>
  <c r="F90" i="21"/>
  <c r="F269" i="21"/>
  <c r="F28" i="21"/>
  <c r="F70" i="21"/>
  <c r="F150" i="21"/>
  <c r="F23" i="21"/>
  <c r="C51" i="21"/>
  <c r="D51" i="21" s="1"/>
  <c r="F94" i="21"/>
  <c r="C277" i="21"/>
  <c r="D277" i="21" s="1"/>
  <c r="F33" i="21"/>
  <c r="C32" i="21"/>
  <c r="D32" i="21" s="1"/>
  <c r="C144" i="21"/>
  <c r="D144" i="21" s="1"/>
  <c r="F27" i="21"/>
  <c r="C55" i="21"/>
  <c r="E55" i="21" s="1"/>
  <c r="F98" i="21"/>
  <c r="F279" i="21"/>
  <c r="F37" i="21"/>
  <c r="C36" i="21"/>
  <c r="D36" i="21" s="1"/>
  <c r="F155" i="21"/>
  <c r="F31" i="21"/>
  <c r="C59" i="21"/>
  <c r="D59" i="21" s="1"/>
  <c r="F102" i="21"/>
  <c r="F295" i="21"/>
  <c r="F117" i="21"/>
  <c r="C130" i="21"/>
  <c r="D130" i="21" s="1"/>
  <c r="C193" i="21"/>
  <c r="D193" i="21" s="1"/>
  <c r="C216" i="21"/>
  <c r="D216" i="21" s="1"/>
  <c r="C249" i="21"/>
  <c r="D249" i="21" s="1"/>
  <c r="C279" i="21"/>
  <c r="D279" i="21" s="1"/>
  <c r="F87" i="21"/>
  <c r="F122" i="21"/>
  <c r="F188" i="21"/>
  <c r="C228" i="21"/>
  <c r="D228" i="21" s="1"/>
  <c r="C261" i="21"/>
  <c r="D261" i="21" s="1"/>
  <c r="F105" i="21"/>
  <c r="F140" i="21"/>
  <c r="C197" i="21"/>
  <c r="D197" i="21" s="1"/>
  <c r="F223" i="21"/>
  <c r="F275" i="21"/>
  <c r="F91" i="21"/>
  <c r="C120" i="21"/>
  <c r="D120" i="21" s="1"/>
  <c r="F192" i="21"/>
  <c r="C232" i="21"/>
  <c r="E232" i="21" s="1"/>
  <c r="F276" i="21"/>
  <c r="F109" i="21"/>
  <c r="F144" i="21"/>
  <c r="C190" i="21"/>
  <c r="D190" i="21" s="1"/>
  <c r="F227" i="21"/>
  <c r="C273" i="21"/>
  <c r="D273" i="21" s="1"/>
  <c r="C85" i="21"/>
  <c r="D85" i="21" s="1"/>
  <c r="C124" i="21"/>
  <c r="D124" i="21" s="1"/>
  <c r="F196" i="21"/>
  <c r="C223" i="21"/>
  <c r="D223" i="21" s="1"/>
  <c r="C272" i="21"/>
  <c r="D272" i="21" s="1"/>
  <c r="F97" i="21"/>
  <c r="C160" i="21"/>
  <c r="D160" i="21" s="1"/>
  <c r="F222" i="21"/>
  <c r="F293" i="21"/>
  <c r="C11" i="17"/>
  <c r="F50" i="21"/>
  <c r="C7" i="21"/>
  <c r="D7" i="21" s="1"/>
  <c r="C63" i="21"/>
  <c r="D63" i="21" s="1"/>
  <c r="F106" i="21"/>
  <c r="C300" i="21"/>
  <c r="D300" i="21" s="1"/>
  <c r="F45" i="21"/>
  <c r="C44" i="21"/>
  <c r="D44" i="21" s="1"/>
  <c r="F176" i="21"/>
  <c r="C11" i="21"/>
  <c r="D11" i="21" s="1"/>
  <c r="C67" i="21"/>
  <c r="D67" i="21" s="1"/>
  <c r="F110" i="21"/>
  <c r="C6" i="21"/>
  <c r="D6" i="21" s="1"/>
  <c r="F49" i="21"/>
  <c r="C48" i="21"/>
  <c r="D48" i="21" s="1"/>
  <c r="F184" i="21"/>
  <c r="C15" i="21"/>
  <c r="D15" i="21" s="1"/>
  <c r="C71" i="21"/>
  <c r="D71" i="21" s="1"/>
  <c r="C80" i="21"/>
  <c r="D80" i="21" s="1"/>
  <c r="C10" i="21"/>
  <c r="E10" i="21" s="1"/>
  <c r="F53" i="21"/>
  <c r="C52" i="21"/>
  <c r="D52" i="21" s="1"/>
  <c r="C196" i="21"/>
  <c r="D196" i="21" s="1"/>
  <c r="C19" i="21"/>
  <c r="D19" i="21" s="1"/>
  <c r="F32" i="21"/>
  <c r="C84" i="21"/>
  <c r="D84" i="21" s="1"/>
  <c r="C96" i="21"/>
  <c r="D96" i="21" s="1"/>
  <c r="F133" i="21"/>
  <c r="C146" i="21"/>
  <c r="D146" i="21" s="1"/>
  <c r="F186" i="21"/>
  <c r="F211" i="21"/>
  <c r="F244" i="21"/>
  <c r="C286" i="21"/>
  <c r="D286" i="21" s="1"/>
  <c r="F103" i="21"/>
  <c r="C132" i="21"/>
  <c r="D132" i="21" s="1"/>
  <c r="C184" i="21"/>
  <c r="D184" i="21" s="1"/>
  <c r="F221" i="21"/>
  <c r="C281" i="21"/>
  <c r="D281" i="21" s="1"/>
  <c r="C79" i="21"/>
  <c r="D79" i="21" s="1"/>
  <c r="C118" i="21"/>
  <c r="D118" i="21" s="1"/>
  <c r="F179" i="21"/>
  <c r="C243" i="21"/>
  <c r="D243" i="21" s="1"/>
  <c r="F274" i="21"/>
  <c r="C97" i="21"/>
  <c r="D97" i="21" s="1"/>
  <c r="C136" i="21"/>
  <c r="D136" i="21" s="1"/>
  <c r="C188" i="21"/>
  <c r="E188" i="21" s="1"/>
  <c r="C235" i="21"/>
  <c r="E235" i="21" s="1"/>
  <c r="C285" i="21"/>
  <c r="D285" i="21" s="1"/>
  <c r="C83" i="21"/>
  <c r="D83" i="21" s="1"/>
  <c r="C156" i="21"/>
  <c r="D156" i="21" s="1"/>
  <c r="F183" i="21"/>
  <c r="C221" i="21"/>
  <c r="D221" i="21" s="1"/>
  <c r="C282" i="21"/>
  <c r="D282" i="21" s="1"/>
  <c r="C101" i="21"/>
  <c r="D101" i="21" s="1"/>
  <c r="C140" i="21"/>
  <c r="D140" i="21" s="1"/>
  <c r="C201" i="21"/>
  <c r="E201" i="21" s="1"/>
  <c r="C240" i="21"/>
  <c r="D240" i="21" s="1"/>
  <c r="F280" i="21"/>
  <c r="F113" i="21"/>
  <c r="F169" i="21"/>
  <c r="C237" i="21"/>
  <c r="D237" i="21" s="1"/>
  <c r="D11" i="17"/>
  <c r="C167" i="21"/>
  <c r="D167" i="21" s="1"/>
  <c r="F8" i="21"/>
  <c r="C23" i="21"/>
  <c r="D23" i="21" s="1"/>
  <c r="F36" i="21"/>
  <c r="C88" i="21"/>
  <c r="D88" i="21" s="1"/>
  <c r="C18" i="21"/>
  <c r="D18" i="21" s="1"/>
  <c r="F61" i="21"/>
  <c r="C60" i="21"/>
  <c r="D60" i="21" s="1"/>
  <c r="C218" i="21"/>
  <c r="D218" i="21" s="1"/>
  <c r="C27" i="21"/>
  <c r="D27" i="21" s="1"/>
  <c r="F40" i="21"/>
  <c r="C92" i="21"/>
  <c r="D92" i="21" s="1"/>
  <c r="C22" i="21"/>
  <c r="D22" i="21" s="1"/>
  <c r="F65" i="21"/>
  <c r="C64" i="21"/>
  <c r="D64" i="21" s="1"/>
  <c r="F209" i="21"/>
  <c r="C31" i="21"/>
  <c r="D31" i="21" s="1"/>
  <c r="F44" i="21"/>
  <c r="C110" i="21"/>
  <c r="D110" i="21" s="1"/>
  <c r="C26" i="21"/>
  <c r="D26" i="21" s="1"/>
  <c r="F69" i="21"/>
  <c r="C68" i="21"/>
  <c r="D68" i="21" s="1"/>
  <c r="C224" i="21"/>
  <c r="D224" i="21" s="1"/>
  <c r="F6" i="21"/>
  <c r="F48" i="21"/>
  <c r="F99" i="21"/>
  <c r="C112" i="21"/>
  <c r="D112" i="21" s="1"/>
  <c r="F149" i="21"/>
  <c r="C164" i="21"/>
  <c r="D164" i="21" s="1"/>
  <c r="C182" i="21"/>
  <c r="D182" i="21" s="1"/>
  <c r="F226" i="21"/>
  <c r="C250" i="21"/>
  <c r="D250" i="21" s="1"/>
  <c r="F281" i="21"/>
  <c r="C77" i="21"/>
  <c r="D77" i="21" s="1"/>
  <c r="C148" i="21"/>
  <c r="D148" i="21" s="1"/>
  <c r="F177" i="21"/>
  <c r="C241" i="21"/>
  <c r="D241" i="21" s="1"/>
  <c r="C276" i="21"/>
  <c r="D276" i="21" s="1"/>
  <c r="C95" i="21"/>
  <c r="D95" i="21" s="1"/>
  <c r="C134" i="21"/>
  <c r="D134" i="21" s="1"/>
  <c r="F195" i="21"/>
  <c r="C233" i="21"/>
  <c r="D233" i="21" s="1"/>
  <c r="C283" i="21"/>
  <c r="D283" i="21" s="1"/>
  <c r="C113" i="21"/>
  <c r="E113" i="21" s="1"/>
  <c r="C152" i="21"/>
  <c r="F181" i="21"/>
  <c r="F247" i="21"/>
  <c r="C280" i="21"/>
  <c r="E280" i="21" s="1"/>
  <c r="C99" i="21"/>
  <c r="D99" i="21" s="1"/>
  <c r="C172" i="21"/>
  <c r="D172" i="21" s="1"/>
  <c r="C199" i="21"/>
  <c r="D199" i="21" s="1"/>
  <c r="C238" i="21"/>
  <c r="D238" i="21" s="1"/>
  <c r="C290" i="21"/>
  <c r="D290" i="21" s="1"/>
  <c r="C117" i="21"/>
  <c r="D117" i="21" s="1"/>
  <c r="C158" i="21"/>
  <c r="D158" i="21" s="1"/>
  <c r="C217" i="21"/>
  <c r="D217" i="21" s="1"/>
  <c r="F251" i="21"/>
  <c r="C284" i="21"/>
  <c r="D284" i="21" s="1"/>
  <c r="F129" i="21"/>
  <c r="C189" i="21"/>
  <c r="D189" i="21" s="1"/>
  <c r="C245" i="21"/>
  <c r="D245" i="21" s="1"/>
  <c r="F104" i="21"/>
  <c r="C40" i="21"/>
  <c r="E40" i="21" s="1"/>
  <c r="C86" i="21"/>
  <c r="D86" i="21" s="1"/>
  <c r="F10" i="21"/>
  <c r="F52" i="21"/>
  <c r="C89" i="21"/>
  <c r="D89" i="21" s="1"/>
  <c r="F5" i="21"/>
  <c r="C76" i="21"/>
  <c r="D76" i="21" s="1"/>
  <c r="F76" i="21"/>
  <c r="F239" i="21"/>
  <c r="F14" i="21"/>
  <c r="F56" i="21"/>
  <c r="F115" i="21"/>
  <c r="F9" i="21"/>
  <c r="C37" i="21"/>
  <c r="D37" i="21" s="1"/>
  <c r="F80" i="21"/>
  <c r="F242" i="21"/>
  <c r="F18" i="21"/>
  <c r="F60" i="21"/>
  <c r="F147" i="21"/>
  <c r="F13" i="21"/>
  <c r="C41" i="21"/>
  <c r="E41" i="21" s="1"/>
  <c r="F84" i="21"/>
  <c r="F260" i="21"/>
  <c r="F22" i="21"/>
  <c r="F64" i="21"/>
  <c r="C145" i="21"/>
  <c r="D145" i="21" s="1"/>
  <c r="F85" i="21"/>
  <c r="C131" i="21"/>
  <c r="D131" i="21" s="1"/>
  <c r="F157" i="21"/>
  <c r="C198" i="21"/>
  <c r="D198" i="21" s="1"/>
  <c r="C226" i="21"/>
  <c r="D226" i="21" s="1"/>
  <c r="F262" i="21"/>
  <c r="C287" i="21"/>
  <c r="D287" i="21" s="1"/>
  <c r="F119" i="21"/>
  <c r="C166" i="21"/>
  <c r="D166" i="21" s="1"/>
  <c r="F193" i="21"/>
  <c r="C251" i="21"/>
  <c r="D251" i="21" s="1"/>
  <c r="F283" i="21"/>
  <c r="C111" i="21"/>
  <c r="D111" i="21" s="1"/>
  <c r="F161" i="21"/>
  <c r="C211" i="21"/>
  <c r="D211" i="21" s="1"/>
  <c r="F245" i="21"/>
  <c r="C291" i="21"/>
  <c r="D291" i="21" s="1"/>
  <c r="F123" i="21"/>
  <c r="C170" i="21"/>
  <c r="D170" i="21" s="1"/>
  <c r="F210" i="21"/>
  <c r="C254" i="21"/>
  <c r="E254" i="21" s="1"/>
  <c r="C288" i="21"/>
  <c r="D288" i="21" s="1"/>
  <c r="F141" i="21"/>
  <c r="F165" i="21"/>
  <c r="C215" i="21"/>
  <c r="D215" i="21" s="1"/>
  <c r="C242" i="21"/>
  <c r="D242" i="21" s="1"/>
  <c r="F288" i="21"/>
  <c r="F127" i="21"/>
  <c r="C163" i="21"/>
  <c r="D163" i="21" s="1"/>
  <c r="F214" i="21"/>
  <c r="F238" i="21"/>
  <c r="F294" i="21"/>
  <c r="F145" i="21"/>
  <c r="F182" i="21"/>
  <c r="F240" i="21"/>
  <c r="C246" i="21"/>
  <c r="D246" i="21" s="1"/>
  <c r="C61" i="21"/>
  <c r="D61" i="21" s="1"/>
  <c r="A1" i="19"/>
  <c r="C13" i="17"/>
  <c r="E106" i="21"/>
  <c r="E275" i="21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E153" i="21" s="1"/>
  <c r="C159" i="21"/>
  <c r="E159" i="21" s="1"/>
  <c r="F197" i="21"/>
  <c r="F225" i="21"/>
  <c r="F261" i="21"/>
  <c r="C295" i="21"/>
  <c r="E295" i="21" s="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D174" i="21" s="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20"/>
  <c r="A1" i="6"/>
  <c r="A1" i="12"/>
  <c r="A1" i="5"/>
  <c r="A1" i="11"/>
  <c r="D1" i="10"/>
  <c r="D1" i="9"/>
  <c r="D1" i="8"/>
  <c r="AA1" i="14"/>
  <c r="A1" i="7"/>
  <c r="A1" i="14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E175" i="21" s="1"/>
  <c r="C213" i="21"/>
  <c r="E213" i="21" s="1"/>
  <c r="C219" i="21"/>
  <c r="E219" i="21" s="1"/>
  <c r="C265" i="21"/>
  <c r="D265" i="21" s="1"/>
  <c r="C299" i="21"/>
  <c r="E299" i="21" s="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C176" i="21"/>
  <c r="D176" i="21" s="1"/>
  <c r="C194" i="21"/>
  <c r="D194" i="21" s="1"/>
  <c r="C222" i="21"/>
  <c r="D222" i="21" s="1"/>
  <c r="F258" i="21"/>
  <c r="F289" i="21"/>
  <c r="C5" i="21"/>
  <c r="E7" i="21"/>
  <c r="E88" i="21"/>
  <c r="E226" i="21"/>
  <c r="E96" i="21"/>
  <c r="E147" i="21"/>
  <c r="E262" i="21"/>
  <c r="E290" i="21"/>
  <c r="E68" i="21"/>
  <c r="E241" i="21"/>
  <c r="E132" i="21"/>
  <c r="E279" i="21"/>
  <c r="E84" i="21"/>
  <c r="E197" i="21"/>
  <c r="E22" i="21"/>
  <c r="E34" i="21"/>
  <c r="E80" i="21"/>
  <c r="E263" i="21"/>
  <c r="E183" i="21"/>
  <c r="E59" i="21"/>
  <c r="E129" i="21"/>
  <c r="E267" i="21"/>
  <c r="E229" i="21"/>
  <c r="E245" i="21"/>
  <c r="E29" i="21"/>
  <c r="E191" i="21"/>
  <c r="E271" i="21"/>
  <c r="E164" i="21"/>
  <c r="E67" i="21"/>
  <c r="E266" i="21"/>
  <c r="E252" i="21"/>
  <c r="D260" i="21"/>
  <c r="E76" i="21"/>
  <c r="E155" i="21"/>
  <c r="D155" i="21"/>
  <c r="E57" i="21"/>
  <c r="D57" i="21"/>
  <c r="E42" i="21"/>
  <c r="D42" i="21"/>
  <c r="E17" i="21"/>
  <c r="D17" i="21"/>
  <c r="E223" i="21"/>
  <c r="E39" i="21"/>
  <c r="D39" i="21"/>
  <c r="D254" i="21"/>
  <c r="E152" i="21"/>
  <c r="D152" i="21"/>
  <c r="E187" i="21"/>
  <c r="E210" i="21"/>
  <c r="D210" i="21"/>
  <c r="T290" i="7"/>
  <c r="T294" i="7"/>
  <c r="T152" i="6"/>
  <c r="T139" i="5"/>
  <c r="T102" i="5"/>
  <c r="T69" i="5"/>
  <c r="T64" i="7"/>
  <c r="T32" i="7"/>
  <c r="T38" i="5"/>
  <c r="T287" i="7"/>
  <c r="T280" i="7"/>
  <c r="T281" i="6"/>
  <c r="T265" i="6"/>
  <c r="T282" i="6"/>
  <c r="T297" i="6"/>
  <c r="T284" i="6"/>
  <c r="T286" i="7"/>
  <c r="T243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58" i="6"/>
  <c r="T137" i="6"/>
  <c r="T122" i="6"/>
  <c r="T123" i="5"/>
  <c r="T112" i="7"/>
  <c r="T113" i="7"/>
  <c r="T125" i="7"/>
  <c r="T130" i="5"/>
  <c r="T114" i="5"/>
  <c r="T106" i="5"/>
  <c r="T90" i="7"/>
  <c r="T73" i="7"/>
  <c r="T64" i="6"/>
  <c r="T61" i="7"/>
  <c r="T68" i="5"/>
  <c r="T48" i="7"/>
  <c r="T32" i="5"/>
  <c r="T30" i="6"/>
  <c r="T44" i="6"/>
  <c r="T34" i="7"/>
  <c r="T6" i="5"/>
  <c r="T280" i="5"/>
  <c r="T208" i="5"/>
  <c r="T202" i="6"/>
  <c r="T158" i="5"/>
  <c r="T145" i="6"/>
  <c r="T127" i="7"/>
  <c r="T118" i="5"/>
  <c r="T90" i="6"/>
  <c r="T61" i="6"/>
  <c r="T60" i="7"/>
  <c r="T48" i="5"/>
  <c r="T16" i="5"/>
  <c r="T12" i="6"/>
  <c r="T295" i="7"/>
  <c r="T288" i="5"/>
  <c r="T264" i="5"/>
  <c r="C5" i="17"/>
  <c r="T274" i="6"/>
  <c r="T251" i="7"/>
  <c r="T231" i="6"/>
  <c r="T249" i="7"/>
  <c r="T231" i="5"/>
  <c r="T213" i="7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94" i="7"/>
  <c r="T45" i="5"/>
  <c r="T54" i="6"/>
  <c r="T26" i="6"/>
  <c r="T10" i="6"/>
  <c r="T30" i="5"/>
  <c r="T6" i="6"/>
  <c r="T288" i="7"/>
  <c r="T264" i="7"/>
  <c r="T298" i="6"/>
  <c r="T274" i="7"/>
  <c r="T292" i="6"/>
  <c r="T247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65" i="7"/>
  <c r="T80" i="5"/>
  <c r="T92" i="5"/>
  <c r="T74" i="7"/>
  <c r="T50" i="6"/>
  <c r="T26" i="7"/>
  <c r="T10" i="7"/>
  <c r="T36" i="6"/>
  <c r="T54" i="5"/>
  <c r="T22" i="5"/>
  <c r="T232" i="6"/>
  <c r="T168" i="7"/>
  <c r="D13" i="17"/>
  <c r="H3" i="11"/>
  <c r="T279" i="7"/>
  <c r="T287" i="5"/>
  <c r="T263" i="5"/>
  <c r="T298" i="7"/>
  <c r="T273" i="6"/>
  <c r="T275" i="7"/>
  <c r="T291" i="5"/>
  <c r="T282" i="7"/>
  <c r="T268" i="6"/>
  <c r="T251" i="6"/>
  <c r="T235" i="6"/>
  <c r="T228" i="6"/>
  <c r="T218" i="6"/>
  <c r="T175" i="7"/>
  <c r="T190" i="6"/>
  <c r="T187" i="7"/>
  <c r="T201" i="6"/>
  <c r="T175" i="6"/>
  <c r="T177" i="6"/>
  <c r="T171" i="6"/>
  <c r="T162" i="5"/>
  <c r="T151" i="5"/>
  <c r="T133" i="5"/>
  <c r="T142" i="7"/>
  <c r="T94" i="6"/>
  <c r="T89" i="7"/>
  <c r="T86" i="6"/>
  <c r="T64" i="5"/>
  <c r="T80" i="6"/>
  <c r="T81" i="5"/>
  <c r="T60" i="5"/>
  <c r="T73" i="5"/>
  <c r="T40" i="5"/>
  <c r="T46" i="6"/>
  <c r="T24" i="5"/>
  <c r="T8" i="5"/>
  <c r="T58" i="5"/>
  <c r="T52" i="6"/>
  <c r="T22" i="6"/>
  <c r="T196" i="7"/>
  <c r="T192" i="6"/>
  <c r="T272" i="7"/>
  <c r="T300" i="6"/>
  <c r="T296" i="5"/>
  <c r="T266" i="7"/>
  <c r="T262" i="7"/>
  <c r="T231" i="7"/>
  <c r="T255" i="7"/>
  <c r="T239" i="5"/>
  <c r="T257" i="5"/>
  <c r="T241" i="5"/>
  <c r="T222" i="5"/>
  <c r="T208" i="7"/>
  <c r="T216" i="5"/>
  <c r="T186" i="7"/>
  <c r="T188" i="6"/>
  <c r="T182" i="6"/>
  <c r="T163" i="6"/>
  <c r="T162" i="6"/>
  <c r="T148" i="6"/>
  <c r="T127" i="5"/>
  <c r="T141" i="5"/>
  <c r="T118" i="6"/>
  <c r="T105" i="7"/>
  <c r="T86" i="7"/>
  <c r="T80" i="7"/>
  <c r="T81" i="6"/>
  <c r="T73" i="6"/>
  <c r="T53" i="5"/>
  <c r="T42" i="6"/>
  <c r="T29" i="5"/>
  <c r="T50" i="7"/>
  <c r="T20" i="6"/>
  <c r="T276" i="6"/>
  <c r="T212" i="6"/>
  <c r="T183" i="5"/>
  <c r="T155" i="6"/>
  <c r="T295" i="5"/>
  <c r="T271" i="5"/>
  <c r="T296" i="7"/>
  <c r="T299" i="7"/>
  <c r="T291" i="7"/>
  <c r="T300" i="7"/>
  <c r="T270" i="7"/>
  <c r="T261" i="6"/>
  <c r="T247" i="7"/>
  <c r="T247" i="5"/>
  <c r="T257" i="7"/>
  <c r="T241" i="7"/>
  <c r="T220" i="6"/>
  <c r="T207" i="6"/>
  <c r="T216" i="7"/>
  <c r="T178" i="7"/>
  <c r="T187" i="5"/>
  <c r="T179" i="7"/>
  <c r="T194" i="5"/>
  <c r="T160" i="6"/>
  <c r="T162" i="7"/>
  <c r="T169" i="6"/>
  <c r="T168" i="6"/>
  <c r="T131" i="7"/>
  <c r="T119" i="5"/>
  <c r="T140" i="6"/>
  <c r="T150" i="5"/>
  <c r="T104" i="7"/>
  <c r="T65" i="6"/>
  <c r="T78" i="5"/>
  <c r="T91" i="7"/>
  <c r="T72" i="7"/>
  <c r="T81" i="7"/>
  <c r="T68" i="7"/>
  <c r="T38" i="6"/>
  <c r="T18" i="6"/>
  <c r="T28" i="6"/>
  <c r="T46" i="5"/>
  <c r="T14" i="5"/>
  <c r="T237" i="6"/>
  <c r="T255" i="5"/>
  <c r="T164" i="7"/>
  <c r="T300" i="5"/>
  <c r="F5" i="17"/>
  <c r="M5" i="19" s="1"/>
  <c r="T290" i="6"/>
  <c r="T289" i="6"/>
  <c r="T299" i="5"/>
  <c r="T259" i="7"/>
  <c r="T238" i="7"/>
  <c r="T255" i="6"/>
  <c r="T239" i="6"/>
  <c r="T214" i="5"/>
  <c r="T207" i="7"/>
  <c r="T210" i="6"/>
  <c r="T198" i="6"/>
  <c r="T204" i="5"/>
  <c r="T179" i="6"/>
  <c r="T174" i="6"/>
  <c r="T188" i="7"/>
  <c r="T194" i="7"/>
  <c r="T164" i="5"/>
  <c r="T160" i="7"/>
  <c r="T159" i="5"/>
  <c r="T168" i="5"/>
  <c r="T167" i="5"/>
  <c r="T130" i="6"/>
  <c r="T149" i="7"/>
  <c r="T102" i="6"/>
  <c r="T98" i="5"/>
  <c r="T93" i="6"/>
  <c r="T78" i="6"/>
  <c r="T72" i="6"/>
  <c r="T69" i="6"/>
  <c r="T69" i="7"/>
  <c r="T65" i="5"/>
  <c r="T34" i="6"/>
  <c r="T18" i="7"/>
  <c r="T70" i="7"/>
  <c r="T42" i="7"/>
  <c r="T14" i="6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I4" i="19" l="1"/>
  <c r="I5" i="19"/>
  <c r="D58" i="21"/>
  <c r="E220" i="21"/>
  <c r="E156" i="21"/>
  <c r="J4" i="19"/>
  <c r="J5" i="19"/>
  <c r="E206" i="21"/>
  <c r="D114" i="21"/>
  <c r="AY297" i="13"/>
  <c r="AY289" i="13"/>
  <c r="AY281" i="13"/>
  <c r="AY273" i="13"/>
  <c r="AY294" i="13"/>
  <c r="AY286" i="13"/>
  <c r="AY278" i="13"/>
  <c r="AY270" i="13"/>
  <c r="AY299" i="13"/>
  <c r="AY291" i="13"/>
  <c r="AY283" i="13"/>
  <c r="AY275" i="13"/>
  <c r="AY267" i="13"/>
  <c r="AY296" i="13"/>
  <c r="AY288" i="13"/>
  <c r="AY280" i="13"/>
  <c r="AY272" i="13"/>
  <c r="AY264" i="13"/>
  <c r="AY293" i="13"/>
  <c r="AY285" i="13"/>
  <c r="AY277" i="13"/>
  <c r="AY269" i="13"/>
  <c r="AY298" i="13"/>
  <c r="AY290" i="13"/>
  <c r="AY282" i="13"/>
  <c r="AY274" i="13"/>
  <c r="AY266" i="13"/>
  <c r="AY295" i="13"/>
  <c r="AY287" i="13"/>
  <c r="AY279" i="13"/>
  <c r="AY271" i="13"/>
  <c r="AY263" i="13"/>
  <c r="AY300" i="13"/>
  <c r="AY256" i="13"/>
  <c r="AY248" i="13"/>
  <c r="AY240" i="13"/>
  <c r="AY232" i="13"/>
  <c r="AY292" i="13"/>
  <c r="AY253" i="13"/>
  <c r="AY245" i="13"/>
  <c r="AY237" i="13"/>
  <c r="AY229" i="13"/>
  <c r="AY284" i="13"/>
  <c r="AY261" i="13"/>
  <c r="AY258" i="13"/>
  <c r="AY250" i="13"/>
  <c r="AY242" i="13"/>
  <c r="AY234" i="13"/>
  <c r="AY276" i="13"/>
  <c r="AY262" i="13"/>
  <c r="AY255" i="13"/>
  <c r="AY247" i="13"/>
  <c r="AY239" i="13"/>
  <c r="AY231" i="13"/>
  <c r="AY268" i="13"/>
  <c r="AY265" i="13"/>
  <c r="AY260" i="13"/>
  <c r="AY252" i="13"/>
  <c r="AY244" i="13"/>
  <c r="AY236" i="13"/>
  <c r="AY257" i="13"/>
  <c r="AY249" i="13"/>
  <c r="AY241" i="13"/>
  <c r="AY233" i="13"/>
  <c r="AY259" i="13"/>
  <c r="AY251" i="13"/>
  <c r="AY243" i="13"/>
  <c r="AY235" i="13"/>
  <c r="AY246" i="13"/>
  <c r="AY224" i="13"/>
  <c r="AY216" i="13"/>
  <c r="AY208" i="13"/>
  <c r="AY238" i="13"/>
  <c r="AY221" i="13"/>
  <c r="AY213" i="13"/>
  <c r="AY205" i="13"/>
  <c r="AY197" i="13"/>
  <c r="AY230" i="13"/>
  <c r="AY226" i="13"/>
  <c r="AY218" i="13"/>
  <c r="AY210" i="13"/>
  <c r="AY202" i="13"/>
  <c r="AY194" i="13"/>
  <c r="AY223" i="13"/>
  <c r="AY215" i="13"/>
  <c r="AY207" i="13"/>
  <c r="AY199" i="13"/>
  <c r="AY228" i="13"/>
  <c r="AY220" i="13"/>
  <c r="AY212" i="13"/>
  <c r="AY204" i="13"/>
  <c r="AY196" i="13"/>
  <c r="AY225" i="13"/>
  <c r="AY217" i="13"/>
  <c r="AY209" i="13"/>
  <c r="AY201" i="13"/>
  <c r="AY222" i="13"/>
  <c r="AY214" i="13"/>
  <c r="AY206" i="13"/>
  <c r="AY198" i="13"/>
  <c r="AY254" i="13"/>
  <c r="AY227" i="13"/>
  <c r="AY219" i="13"/>
  <c r="AY211" i="13"/>
  <c r="AY203" i="13"/>
  <c r="AY189" i="13"/>
  <c r="AY181" i="13"/>
  <c r="AY173" i="13"/>
  <c r="AY186" i="13"/>
  <c r="AY178" i="13"/>
  <c r="AY170" i="13"/>
  <c r="AY162" i="13"/>
  <c r="AY191" i="13"/>
  <c r="AY183" i="13"/>
  <c r="AY175" i="13"/>
  <c r="AY167" i="13"/>
  <c r="AY159" i="13"/>
  <c r="AY188" i="13"/>
  <c r="AY180" i="13"/>
  <c r="AY172" i="13"/>
  <c r="AY195" i="13"/>
  <c r="AY193" i="13"/>
  <c r="AY185" i="13"/>
  <c r="AY177" i="13"/>
  <c r="AY169" i="13"/>
  <c r="AY200" i="13"/>
  <c r="AY190" i="13"/>
  <c r="AY182" i="13"/>
  <c r="AY174" i="13"/>
  <c r="AY166" i="13"/>
  <c r="AY158" i="13"/>
  <c r="AY187" i="13"/>
  <c r="AY179" i="13"/>
  <c r="AY171" i="13"/>
  <c r="AY163" i="13"/>
  <c r="AY192" i="13"/>
  <c r="AY184" i="13"/>
  <c r="AY150" i="13"/>
  <c r="AY142" i="13"/>
  <c r="AY155" i="13"/>
  <c r="AY147" i="13"/>
  <c r="AY139" i="13"/>
  <c r="AY131" i="13"/>
  <c r="AY156" i="13"/>
  <c r="AY152" i="13"/>
  <c r="AY144" i="13"/>
  <c r="AY136" i="13"/>
  <c r="AY128" i="13"/>
  <c r="AY165" i="13"/>
  <c r="AY149" i="13"/>
  <c r="AY141" i="13"/>
  <c r="AY133" i="13"/>
  <c r="AY125" i="13"/>
  <c r="AY154" i="13"/>
  <c r="AY146" i="13"/>
  <c r="AY138" i="13"/>
  <c r="AY164" i="13"/>
  <c r="AY161" i="13"/>
  <c r="AY151" i="13"/>
  <c r="AY143" i="13"/>
  <c r="AY135" i="13"/>
  <c r="AY127" i="13"/>
  <c r="AY176" i="13"/>
  <c r="AY148" i="13"/>
  <c r="AY140" i="13"/>
  <c r="AY132" i="13"/>
  <c r="AY168" i="13"/>
  <c r="AY160" i="13"/>
  <c r="AY157" i="13"/>
  <c r="AY153" i="13"/>
  <c r="AY145" i="13"/>
  <c r="AY137" i="13"/>
  <c r="AY129" i="13"/>
  <c r="AY117" i="13"/>
  <c r="AY109" i="13"/>
  <c r="AY122" i="13"/>
  <c r="AY114" i="13"/>
  <c r="AY106" i="13"/>
  <c r="AY98" i="13"/>
  <c r="AY119" i="13"/>
  <c r="AY111" i="13"/>
  <c r="AY103" i="13"/>
  <c r="AY95" i="13"/>
  <c r="AY87" i="13"/>
  <c r="AY124" i="13"/>
  <c r="AY116" i="13"/>
  <c r="AY108" i="13"/>
  <c r="AY121" i="13"/>
  <c r="AY113" i="13"/>
  <c r="AY105" i="13"/>
  <c r="AY97" i="13"/>
  <c r="AY89" i="13"/>
  <c r="AY134" i="13"/>
  <c r="AY118" i="13"/>
  <c r="AY110" i="13"/>
  <c r="AY102" i="13"/>
  <c r="AY94" i="13"/>
  <c r="AY130" i="13"/>
  <c r="AY123" i="13"/>
  <c r="AY115" i="13"/>
  <c r="AY107" i="13"/>
  <c r="AY99" i="13"/>
  <c r="AY81" i="13"/>
  <c r="AY73" i="13"/>
  <c r="AY65" i="13"/>
  <c r="AY86" i="13"/>
  <c r="AY78" i="13"/>
  <c r="AY70" i="13"/>
  <c r="AY62" i="13"/>
  <c r="AY101" i="13"/>
  <c r="AY100" i="13"/>
  <c r="AY90" i="13"/>
  <c r="AY83" i="13"/>
  <c r="AY75" i="13"/>
  <c r="AY67" i="13"/>
  <c r="AY80" i="13"/>
  <c r="AY72" i="13"/>
  <c r="AY64" i="13"/>
  <c r="AY96" i="13"/>
  <c r="AY88" i="13"/>
  <c r="AY85" i="13"/>
  <c r="AY77" i="13"/>
  <c r="AY69" i="13"/>
  <c r="AY120" i="13"/>
  <c r="AY93" i="13"/>
  <c r="AY92" i="13"/>
  <c r="AY82" i="13"/>
  <c r="AY74" i="13"/>
  <c r="AY66" i="13"/>
  <c r="AY112" i="13"/>
  <c r="AY91" i="13"/>
  <c r="AY79" i="13"/>
  <c r="AY71" i="13"/>
  <c r="AY63" i="13"/>
  <c r="AY126" i="13"/>
  <c r="AY104" i="13"/>
  <c r="AY84" i="13"/>
  <c r="AY76" i="13"/>
  <c r="AY68" i="13"/>
  <c r="AY52" i="13"/>
  <c r="AY44" i="13"/>
  <c r="AY36" i="13"/>
  <c r="AY28" i="13"/>
  <c r="AY20" i="13"/>
  <c r="AY57" i="13"/>
  <c r="AY49" i="13"/>
  <c r="AY41" i="13"/>
  <c r="AY33" i="13"/>
  <c r="AY25" i="13"/>
  <c r="AY17" i="13"/>
  <c r="AY54" i="13"/>
  <c r="AY46" i="13"/>
  <c r="AY38" i="13"/>
  <c r="AY30" i="13"/>
  <c r="AY22" i="13"/>
  <c r="AY59" i="13"/>
  <c r="AY51" i="13"/>
  <c r="AY43" i="13"/>
  <c r="AY35" i="13"/>
  <c r="AY27" i="13"/>
  <c r="AY19" i="13"/>
  <c r="AY56" i="13"/>
  <c r="AY48" i="13"/>
  <c r="AY40" i="13"/>
  <c r="AY32" i="13"/>
  <c r="AY24" i="13"/>
  <c r="AY60" i="13"/>
  <c r="AY53" i="13"/>
  <c r="AY45" i="13"/>
  <c r="AY37" i="13"/>
  <c r="AY29" i="13"/>
  <c r="AY21" i="13"/>
  <c r="AY61" i="13"/>
  <c r="AY58" i="13"/>
  <c r="AY50" i="13"/>
  <c r="AY42" i="13"/>
  <c r="AY34" i="13"/>
  <c r="AY26" i="13"/>
  <c r="AY18" i="13"/>
  <c r="AY23" i="13"/>
  <c r="AY13" i="13"/>
  <c r="AY5" i="13"/>
  <c r="AY10" i="13"/>
  <c r="AY7" i="13"/>
  <c r="AY12" i="13"/>
  <c r="AY55" i="13"/>
  <c r="AY9" i="13"/>
  <c r="AY47" i="13"/>
  <c r="AY14" i="13"/>
  <c r="AY6" i="13"/>
  <c r="AY39" i="13"/>
  <c r="AY16" i="13"/>
  <c r="AY11" i="13"/>
  <c r="AY31" i="13"/>
  <c r="AY15" i="13"/>
  <c r="AY8" i="13"/>
  <c r="AZ3" i="21"/>
  <c r="E161" i="21"/>
  <c r="D16" i="21"/>
  <c r="E33" i="21"/>
  <c r="E251" i="21"/>
  <c r="H5" i="17"/>
  <c r="E15" i="21"/>
  <c r="E89" i="21"/>
  <c r="D41" i="21"/>
  <c r="D5" i="17"/>
  <c r="K5" i="19" s="1"/>
  <c r="E5" i="17"/>
  <c r="G5" i="17"/>
  <c r="E170" i="21"/>
  <c r="BK3" i="21"/>
  <c r="B29" i="16"/>
  <c r="E291" i="21"/>
  <c r="E48" i="21"/>
  <c r="E65" i="21"/>
  <c r="E142" i="21"/>
  <c r="E289" i="21"/>
  <c r="E178" i="21"/>
  <c r="E107" i="21"/>
  <c r="E12" i="21"/>
  <c r="E215" i="21"/>
  <c r="E120" i="21"/>
  <c r="E296" i="21"/>
  <c r="E166" i="21"/>
  <c r="E31" i="21"/>
  <c r="E127" i="21"/>
  <c r="E177" i="21"/>
  <c r="B36" i="16"/>
  <c r="E150" i="21"/>
  <c r="D55" i="21"/>
  <c r="E162" i="21"/>
  <c r="E248" i="21"/>
  <c r="E53" i="21"/>
  <c r="E244" i="21"/>
  <c r="E38" i="21"/>
  <c r="E18" i="21"/>
  <c r="E81" i="21"/>
  <c r="E35" i="21"/>
  <c r="E293" i="21"/>
  <c r="E230" i="21"/>
  <c r="E46" i="21"/>
  <c r="E123" i="21"/>
  <c r="E198" i="21"/>
  <c r="E249" i="21"/>
  <c r="E105" i="21"/>
  <c r="E143" i="21"/>
  <c r="E214" i="21"/>
  <c r="E209" i="21"/>
  <c r="E208" i="21"/>
  <c r="E75" i="21"/>
  <c r="E180" i="21"/>
  <c r="E297" i="21"/>
  <c r="E92" i="21"/>
  <c r="E128" i="21"/>
  <c r="E71" i="21"/>
  <c r="D159" i="21"/>
  <c r="E137" i="21"/>
  <c r="E37" i="21"/>
  <c r="E243" i="21"/>
  <c r="E11" i="21"/>
  <c r="E30" i="21"/>
  <c r="D113" i="21"/>
  <c r="E212" i="21"/>
  <c r="E189" i="21"/>
  <c r="E144" i="21"/>
  <c r="E4" i="21"/>
  <c r="E149" i="21"/>
  <c r="E238" i="21"/>
  <c r="E26" i="21"/>
  <c r="E261" i="21"/>
  <c r="D299" i="21"/>
  <c r="E193" i="21"/>
  <c r="E77" i="21"/>
  <c r="E85" i="21"/>
  <c r="D201" i="21"/>
  <c r="D175" i="21"/>
  <c r="E195" i="21"/>
  <c r="E108" i="21"/>
  <c r="E285" i="21"/>
  <c r="E172" i="21"/>
  <c r="E284" i="21"/>
  <c r="D153" i="21"/>
  <c r="E36" i="21"/>
  <c r="E54" i="21"/>
  <c r="E227" i="21"/>
  <c r="E133" i="21"/>
  <c r="E139" i="21"/>
  <c r="E44" i="21"/>
  <c r="E204" i="21"/>
  <c r="E66" i="21"/>
  <c r="E239" i="21"/>
  <c r="E181" i="21"/>
  <c r="E27" i="21"/>
  <c r="E118" i="21"/>
  <c r="E19" i="21"/>
  <c r="E233" i="21"/>
  <c r="E74" i="21"/>
  <c r="E294" i="21"/>
  <c r="E163" i="21"/>
  <c r="AY4" i="13"/>
  <c r="E21" i="21"/>
  <c r="E23" i="21"/>
  <c r="E62" i="21"/>
  <c r="E171" i="21"/>
  <c r="E242" i="21"/>
  <c r="E148" i="21"/>
  <c r="E126" i="21"/>
  <c r="E83" i="21"/>
  <c r="D232" i="21"/>
  <c r="E131" i="21"/>
  <c r="E258" i="21"/>
  <c r="E112" i="21"/>
  <c r="E286" i="21"/>
  <c r="E216" i="21"/>
  <c r="E50" i="21"/>
  <c r="E32" i="21"/>
  <c r="E247" i="21"/>
  <c r="E283" i="21"/>
  <c r="E49" i="21"/>
  <c r="E102" i="21"/>
  <c r="E110" i="21"/>
  <c r="E199" i="21"/>
  <c r="E157" i="21"/>
  <c r="E91" i="21"/>
  <c r="E240" i="21"/>
  <c r="E14" i="21"/>
  <c r="E174" i="21"/>
  <c r="E45" i="21"/>
  <c r="E111" i="21"/>
  <c r="E20" i="21"/>
  <c r="E200" i="21"/>
  <c r="E272" i="21"/>
  <c r="E182" i="21"/>
  <c r="D295" i="21"/>
  <c r="E292" i="21"/>
  <c r="E274" i="21"/>
  <c r="E43" i="21"/>
  <c r="E169" i="21"/>
  <c r="E276" i="21"/>
  <c r="E205" i="21"/>
  <c r="D268" i="21"/>
  <c r="E98" i="21"/>
  <c r="D235" i="21"/>
  <c r="E281" i="21"/>
  <c r="E234" i="21"/>
  <c r="E63" i="21"/>
  <c r="E184" i="21"/>
  <c r="E140" i="21"/>
  <c r="E56" i="21"/>
  <c r="E228" i="21"/>
  <c r="E117" i="21"/>
  <c r="E97" i="21"/>
  <c r="D10" i="21"/>
  <c r="E173" i="21"/>
  <c r="E196" i="21"/>
  <c r="E253" i="21"/>
  <c r="E52" i="21"/>
  <c r="D73" i="21"/>
  <c r="E121" i="21"/>
  <c r="E259" i="21"/>
  <c r="E104" i="21"/>
  <c r="E25" i="21"/>
  <c r="E277" i="21"/>
  <c r="E130" i="21"/>
  <c r="E70" i="21"/>
  <c r="E176" i="21"/>
  <c r="E13" i="21"/>
  <c r="E119" i="21"/>
  <c r="E221" i="21"/>
  <c r="E8" i="21"/>
  <c r="E145" i="21"/>
  <c r="E99" i="21"/>
  <c r="E69" i="21"/>
  <c r="E6" i="21"/>
  <c r="E64" i="21"/>
  <c r="E94" i="21"/>
  <c r="E28" i="21"/>
  <c r="E298" i="21"/>
  <c r="E158" i="21"/>
  <c r="E124" i="21"/>
  <c r="E269" i="21"/>
  <c r="D9" i="21"/>
  <c r="D82" i="21"/>
  <c r="E151" i="21"/>
  <c r="E225" i="21"/>
  <c r="E136" i="21"/>
  <c r="E185" i="21"/>
  <c r="E224" i="21"/>
  <c r="E79" i="21"/>
  <c r="E288" i="21"/>
  <c r="E255" i="21"/>
  <c r="E51" i="21"/>
  <c r="E167" i="21"/>
  <c r="E95" i="21"/>
  <c r="E202" i="21"/>
  <c r="E237" i="21"/>
  <c r="E100" i="21"/>
  <c r="E207" i="21"/>
  <c r="E282" i="21"/>
  <c r="E141" i="21"/>
  <c r="E218" i="21"/>
  <c r="E190" i="21"/>
  <c r="E146" i="21"/>
  <c r="E273" i="21"/>
  <c r="E86" i="21"/>
  <c r="F3" i="17"/>
  <c r="E101" i="21"/>
  <c r="D40" i="21"/>
  <c r="E300" i="21"/>
  <c r="E246" i="21"/>
  <c r="E217" i="21"/>
  <c r="E192" i="21"/>
  <c r="E24" i="21"/>
  <c r="E47" i="21"/>
  <c r="D280" i="21"/>
  <c r="D188" i="21"/>
  <c r="E78" i="21"/>
  <c r="E211" i="21"/>
  <c r="E287" i="21"/>
  <c r="E250" i="21"/>
  <c r="E160" i="21"/>
  <c r="B3" i="17"/>
  <c r="C3" i="17"/>
  <c r="D3" i="17"/>
  <c r="G3" i="17"/>
  <c r="H3" i="17"/>
  <c r="E3" i="17"/>
  <c r="E90" i="21"/>
  <c r="E60" i="21"/>
  <c r="E134" i="21"/>
  <c r="E135" i="21"/>
  <c r="E72" i="21"/>
  <c r="E265" i="21"/>
  <c r="D219" i="21"/>
  <c r="E179" i="21"/>
  <c r="D213" i="21"/>
  <c r="M4" i="19"/>
  <c r="E61" i="21"/>
  <c r="Q179" i="19"/>
  <c r="R179" i="19" s="1"/>
  <c r="V179" i="6" s="1"/>
  <c r="E194" i="21"/>
  <c r="E165" i="21"/>
  <c r="E231" i="21"/>
  <c r="E87" i="21"/>
  <c r="E278" i="21"/>
  <c r="E257" i="21"/>
  <c r="E115" i="21"/>
  <c r="E109" i="21"/>
  <c r="E168" i="21"/>
  <c r="E186" i="21"/>
  <c r="E222" i="21"/>
  <c r="E116" i="21"/>
  <c r="E122" i="21"/>
  <c r="E154" i="21"/>
  <c r="E5" i="21"/>
  <c r="D5" i="21"/>
  <c r="E103" i="21"/>
  <c r="E203" i="21"/>
  <c r="E256" i="21"/>
  <c r="E270" i="21"/>
  <c r="E93" i="21"/>
  <c r="E138" i="21"/>
  <c r="E125" i="21"/>
  <c r="D125" i="21"/>
  <c r="D264" i="21"/>
  <c r="E264" i="21"/>
  <c r="D236" i="21"/>
  <c r="E236" i="21"/>
  <c r="S282" i="19"/>
  <c r="B7" i="17"/>
  <c r="C7" i="17"/>
  <c r="D7" i="17"/>
  <c r="E7" i="17"/>
  <c r="F7" i="17"/>
  <c r="M5" i="20" s="1"/>
  <c r="G7" i="17"/>
  <c r="H7" i="17"/>
  <c r="E203" i="19"/>
  <c r="S104" i="19"/>
  <c r="Q17" i="19"/>
  <c r="S24" i="19"/>
  <c r="Q128" i="19"/>
  <c r="S270" i="19"/>
  <c r="Q16" i="19"/>
  <c r="S157" i="19"/>
  <c r="Q79" i="19"/>
  <c r="S6" i="19"/>
  <c r="Q195" i="19" l="1"/>
  <c r="Q19" i="19"/>
  <c r="Q121" i="19"/>
  <c r="Q105" i="19"/>
  <c r="Q249" i="19"/>
  <c r="Q26" i="19"/>
  <c r="S71" i="19"/>
  <c r="T71" i="19" s="1"/>
  <c r="U71" i="19" s="1"/>
  <c r="AK71" i="6" s="1"/>
  <c r="S181" i="19"/>
  <c r="Q24" i="19"/>
  <c r="Q280" i="19"/>
  <c r="S105" i="19"/>
  <c r="S39" i="19"/>
  <c r="Q109" i="19"/>
  <c r="S267" i="19"/>
  <c r="E200" i="19"/>
  <c r="AB200" i="19" s="1"/>
  <c r="Q289" i="19"/>
  <c r="K4" i="18"/>
  <c r="K5" i="18"/>
  <c r="R10" i="21"/>
  <c r="R99" i="21"/>
  <c r="R163" i="21"/>
  <c r="R227" i="21"/>
  <c r="R300" i="21"/>
  <c r="R178" i="21"/>
  <c r="R49" i="21"/>
  <c r="R113" i="21"/>
  <c r="R177" i="21"/>
  <c r="R241" i="21"/>
  <c r="R128" i="21"/>
  <c r="R192" i="21"/>
  <c r="R256" i="21"/>
  <c r="R135" i="21"/>
  <c r="R199" i="21"/>
  <c r="R263" i="21"/>
  <c r="R250" i="21"/>
  <c r="R62" i="21"/>
  <c r="R190" i="21"/>
  <c r="R254" i="21"/>
  <c r="R21" i="21"/>
  <c r="R85" i="21"/>
  <c r="R149" i="21"/>
  <c r="R213" i="21"/>
  <c r="R277" i="21"/>
  <c r="R12" i="21"/>
  <c r="R76" i="21"/>
  <c r="R140" i="21"/>
  <c r="R204" i="21"/>
  <c r="R268" i="21"/>
  <c r="R142" i="21"/>
  <c r="R18" i="21"/>
  <c r="R91" i="21"/>
  <c r="R155" i="21"/>
  <c r="R283" i="21"/>
  <c r="R186" i="21"/>
  <c r="R169" i="21"/>
  <c r="R233" i="21"/>
  <c r="R297" i="21"/>
  <c r="R56" i="21"/>
  <c r="R184" i="21"/>
  <c r="R74" i="21"/>
  <c r="R63" i="21"/>
  <c r="R127" i="21"/>
  <c r="R191" i="21"/>
  <c r="R255" i="21"/>
  <c r="R258" i="21"/>
  <c r="R54" i="21"/>
  <c r="R118" i="21"/>
  <c r="R182" i="21"/>
  <c r="R246" i="21"/>
  <c r="R13" i="21"/>
  <c r="R141" i="21"/>
  <c r="R269" i="21"/>
  <c r="R290" i="21"/>
  <c r="R68" i="21"/>
  <c r="R132" i="21"/>
  <c r="R260" i="21"/>
  <c r="R90" i="21"/>
  <c r="R83" i="21"/>
  <c r="R147" i="21"/>
  <c r="R211" i="21"/>
  <c r="R275" i="21"/>
  <c r="R194" i="21"/>
  <c r="R33" i="21"/>
  <c r="R97" i="21"/>
  <c r="R161" i="21"/>
  <c r="R225" i="21"/>
  <c r="R289" i="21"/>
  <c r="R48" i="21"/>
  <c r="R112" i="21"/>
  <c r="R176" i="21"/>
  <c r="R240" i="21"/>
  <c r="R55" i="21"/>
  <c r="R119" i="21"/>
  <c r="R183" i="21"/>
  <c r="R247" i="21"/>
  <c r="R46" i="21"/>
  <c r="R110" i="21"/>
  <c r="R174" i="21"/>
  <c r="R238" i="21"/>
  <c r="R69" i="21"/>
  <c r="R133" i="21"/>
  <c r="R197" i="21"/>
  <c r="R261" i="21"/>
  <c r="R298" i="21"/>
  <c r="R60" i="21"/>
  <c r="R124" i="21"/>
  <c r="R188" i="21"/>
  <c r="R252" i="21"/>
  <c r="R14" i="21"/>
  <c r="R206" i="21"/>
  <c r="R92" i="21"/>
  <c r="R34" i="21"/>
  <c r="R98" i="21"/>
  <c r="R11" i="21"/>
  <c r="R75" i="21"/>
  <c r="R139" i="21"/>
  <c r="R203" i="21"/>
  <c r="R267" i="21"/>
  <c r="R138" i="21"/>
  <c r="R266" i="21"/>
  <c r="R153" i="21"/>
  <c r="R217" i="21"/>
  <c r="R281" i="21"/>
  <c r="R40" i="21"/>
  <c r="R104" i="21"/>
  <c r="R232" i="21"/>
  <c r="R296" i="21"/>
  <c r="R111" i="21"/>
  <c r="R175" i="21"/>
  <c r="R38" i="21"/>
  <c r="R102" i="21"/>
  <c r="R166" i="21"/>
  <c r="R230" i="21"/>
  <c r="R294" i="21"/>
  <c r="R61" i="21"/>
  <c r="R125" i="21"/>
  <c r="R189" i="21"/>
  <c r="R253" i="21"/>
  <c r="R52" i="21"/>
  <c r="R116" i="21"/>
  <c r="R180" i="21"/>
  <c r="R244" i="21"/>
  <c r="R279" i="21"/>
  <c r="R293" i="21"/>
  <c r="R42" i="21"/>
  <c r="R106" i="21"/>
  <c r="R67" i="21"/>
  <c r="R131" i="21"/>
  <c r="R195" i="21"/>
  <c r="R259" i="21"/>
  <c r="R146" i="21"/>
  <c r="R210" i="21"/>
  <c r="R274" i="21"/>
  <c r="R81" i="21"/>
  <c r="R145" i="21"/>
  <c r="R209" i="21"/>
  <c r="R273" i="21"/>
  <c r="R96" i="21"/>
  <c r="R160" i="21"/>
  <c r="R224" i="21"/>
  <c r="R288" i="21"/>
  <c r="R39" i="21"/>
  <c r="R103" i="21"/>
  <c r="R167" i="21"/>
  <c r="R231" i="21"/>
  <c r="R295" i="21"/>
  <c r="R154" i="21"/>
  <c r="R94" i="21"/>
  <c r="R222" i="21"/>
  <c r="R286" i="21"/>
  <c r="R117" i="21"/>
  <c r="R181" i="21"/>
  <c r="R245" i="21"/>
  <c r="R44" i="21"/>
  <c r="R108" i="21"/>
  <c r="R172" i="21"/>
  <c r="R236" i="21"/>
  <c r="R80" i="21"/>
  <c r="R78" i="21"/>
  <c r="R28" i="21"/>
  <c r="R156" i="21"/>
  <c r="R284" i="21"/>
  <c r="R50" i="21"/>
  <c r="R123" i="21"/>
  <c r="R187" i="21"/>
  <c r="R218" i="21"/>
  <c r="R137" i="21"/>
  <c r="R201" i="21"/>
  <c r="R265" i="21"/>
  <c r="R88" i="21"/>
  <c r="R152" i="21"/>
  <c r="R280" i="21"/>
  <c r="R31" i="21"/>
  <c r="R95" i="21"/>
  <c r="R159" i="21"/>
  <c r="R223" i="21"/>
  <c r="R287" i="21"/>
  <c r="R22" i="21"/>
  <c r="R86" i="21"/>
  <c r="R214" i="21"/>
  <c r="R278" i="21"/>
  <c r="R45" i="21"/>
  <c r="R173" i="21"/>
  <c r="R237" i="21"/>
  <c r="R36" i="21"/>
  <c r="R164" i="21"/>
  <c r="R228" i="21"/>
  <c r="R292" i="21"/>
  <c r="R58" i="21"/>
  <c r="R51" i="21"/>
  <c r="R115" i="21"/>
  <c r="R179" i="21"/>
  <c r="R243" i="21"/>
  <c r="R162" i="21"/>
  <c r="R226" i="21"/>
  <c r="R65" i="21"/>
  <c r="R129" i="21"/>
  <c r="R193" i="21"/>
  <c r="R257" i="21"/>
  <c r="R16" i="21"/>
  <c r="R144" i="21"/>
  <c r="R208" i="21"/>
  <c r="R272" i="21"/>
  <c r="R23" i="21"/>
  <c r="R87" i="21"/>
  <c r="R151" i="21"/>
  <c r="R215" i="21"/>
  <c r="R234" i="21"/>
  <c r="R122" i="21"/>
  <c r="R37" i="21"/>
  <c r="R101" i="21"/>
  <c r="R165" i="21"/>
  <c r="R66" i="21"/>
  <c r="R107" i="21"/>
  <c r="R171" i="21"/>
  <c r="R235" i="21"/>
  <c r="R299" i="21"/>
  <c r="R170" i="21"/>
  <c r="R121" i="21"/>
  <c r="R249" i="21"/>
  <c r="R8" i="21"/>
  <c r="R72" i="21"/>
  <c r="R136" i="21"/>
  <c r="R200" i="21"/>
  <c r="R264" i="21"/>
  <c r="R15" i="21"/>
  <c r="R79" i="21"/>
  <c r="R143" i="21"/>
  <c r="R207" i="21"/>
  <c r="R271" i="21"/>
  <c r="R242" i="21"/>
  <c r="R6" i="21"/>
  <c r="R70" i="21"/>
  <c r="R134" i="21"/>
  <c r="R198" i="21"/>
  <c r="R262" i="21"/>
  <c r="R130" i="21"/>
  <c r="R202" i="21"/>
  <c r="R29" i="21"/>
  <c r="R93" i="21"/>
  <c r="R157" i="21"/>
  <c r="R221" i="21"/>
  <c r="R285" i="21"/>
  <c r="R26" i="21"/>
  <c r="R20" i="21"/>
  <c r="R84" i="21"/>
  <c r="R148" i="21"/>
  <c r="R212" i="21"/>
  <c r="R229" i="21"/>
  <c r="R220" i="21"/>
  <c r="R43" i="21"/>
  <c r="R120" i="21"/>
  <c r="R89" i="21"/>
  <c r="R82" i="21"/>
  <c r="R53" i="21"/>
  <c r="R251" i="21"/>
  <c r="R219" i="21"/>
  <c r="R77" i="21"/>
  <c r="R126" i="21"/>
  <c r="R114" i="21"/>
  <c r="R109" i="21"/>
  <c r="R239" i="21"/>
  <c r="R9" i="21"/>
  <c r="R270" i="21"/>
  <c r="R196" i="21"/>
  <c r="R35" i="21"/>
  <c r="R73" i="21"/>
  <c r="R282" i="21"/>
  <c r="R185" i="21"/>
  <c r="R216" i="21"/>
  <c r="R276" i="21"/>
  <c r="R24" i="21"/>
  <c r="R17" i="21"/>
  <c r="R30" i="21"/>
  <c r="R158" i="21"/>
  <c r="R71" i="21"/>
  <c r="R47" i="21"/>
  <c r="R7" i="21"/>
  <c r="R64" i="21"/>
  <c r="R205" i="21"/>
  <c r="R150" i="21"/>
  <c r="R248" i="21"/>
  <c r="R25" i="21"/>
  <c r="R59" i="21"/>
  <c r="R27" i="21"/>
  <c r="R19" i="21"/>
  <c r="R41" i="21"/>
  <c r="R57" i="21"/>
  <c r="R105" i="21"/>
  <c r="R168" i="21"/>
  <c r="R291" i="21"/>
  <c r="R32" i="21"/>
  <c r="R100" i="21"/>
  <c r="L4" i="19"/>
  <c r="L5" i="19"/>
  <c r="S100" i="19"/>
  <c r="S248" i="19"/>
  <c r="S16" i="19"/>
  <c r="Q258" i="19"/>
  <c r="R258" i="19" s="1"/>
  <c r="V258" i="6" s="1"/>
  <c r="E167" i="19"/>
  <c r="Q162" i="19"/>
  <c r="W295" i="21"/>
  <c r="W285" i="21"/>
  <c r="W291" i="21"/>
  <c r="W300" i="21"/>
  <c r="W294" i="21"/>
  <c r="W288" i="21"/>
  <c r="W286" i="21"/>
  <c r="W284" i="21"/>
  <c r="W296" i="21"/>
  <c r="W287" i="21"/>
  <c r="W299" i="21"/>
  <c r="W293" i="21"/>
  <c r="W290" i="21"/>
  <c r="W264" i="21"/>
  <c r="W263" i="21"/>
  <c r="W246" i="21"/>
  <c r="W239" i="21"/>
  <c r="W229" i="21"/>
  <c r="W297" i="21"/>
  <c r="W278" i="21"/>
  <c r="W270" i="21"/>
  <c r="W265" i="21"/>
  <c r="W248" i="21"/>
  <c r="W241" i="21"/>
  <c r="W237" i="21"/>
  <c r="W232" i="21"/>
  <c r="W230" i="21"/>
  <c r="W282" i="21"/>
  <c r="W276" i="21"/>
  <c r="W267" i="21"/>
  <c r="W257" i="21"/>
  <c r="W250" i="21"/>
  <c r="W247" i="21"/>
  <c r="W245" i="21"/>
  <c r="W238" i="21"/>
  <c r="W234" i="21"/>
  <c r="W283" i="21"/>
  <c r="W268" i="21"/>
  <c r="W261" i="21"/>
  <c r="W258" i="21"/>
  <c r="W249" i="21"/>
  <c r="W243" i="21"/>
  <c r="W240" i="21"/>
  <c r="W298" i="21"/>
  <c r="W277" i="21"/>
  <c r="W271" i="21"/>
  <c r="W266" i="21"/>
  <c r="W260" i="21"/>
  <c r="W251" i="21"/>
  <c r="W242" i="21"/>
  <c r="W233" i="21"/>
  <c r="W292" i="21"/>
  <c r="W289" i="21"/>
  <c r="W280" i="21"/>
  <c r="W279" i="21"/>
  <c r="W274" i="21"/>
  <c r="W272" i="21"/>
  <c r="W269" i="21"/>
  <c r="W255" i="21"/>
  <c r="W253" i="21"/>
  <c r="W252" i="21"/>
  <c r="W235" i="21"/>
  <c r="W231" i="21"/>
  <c r="W281" i="21"/>
  <c r="W275" i="21"/>
  <c r="W244" i="21"/>
  <c r="W223" i="21"/>
  <c r="W217" i="21"/>
  <c r="W211" i="21"/>
  <c r="W208" i="21"/>
  <c r="W198" i="21"/>
  <c r="W197" i="21"/>
  <c r="W191" i="21"/>
  <c r="W190" i="21"/>
  <c r="W256" i="21"/>
  <c r="W228" i="21"/>
  <c r="W227" i="21"/>
  <c r="W221" i="21"/>
  <c r="W218" i="21"/>
  <c r="W194" i="21"/>
  <c r="W192" i="21"/>
  <c r="W187" i="21"/>
  <c r="W236" i="21"/>
  <c r="W224" i="21"/>
  <c r="W219" i="21"/>
  <c r="W216" i="21"/>
  <c r="W204" i="21"/>
  <c r="W199" i="21"/>
  <c r="W180" i="21"/>
  <c r="W179" i="21"/>
  <c r="W226" i="21"/>
  <c r="W214" i="21"/>
  <c r="W206" i="21"/>
  <c r="W182" i="21"/>
  <c r="W177" i="21"/>
  <c r="W176" i="21"/>
  <c r="W175" i="21"/>
  <c r="W173" i="21"/>
  <c r="W262" i="21"/>
  <c r="W225" i="21"/>
  <c r="W222" i="21"/>
  <c r="W212" i="21"/>
  <c r="W207" i="21"/>
  <c r="W202" i="21"/>
  <c r="W195" i="21"/>
  <c r="W185" i="21"/>
  <c r="W178" i="21"/>
  <c r="W174" i="21"/>
  <c r="W273" i="21"/>
  <c r="W254" i="21"/>
  <c r="W220" i="21"/>
  <c r="W213" i="21"/>
  <c r="W205" i="21"/>
  <c r="W201" i="21"/>
  <c r="W189" i="21"/>
  <c r="W188" i="21"/>
  <c r="W183" i="21"/>
  <c r="W171" i="21"/>
  <c r="W215" i="21"/>
  <c r="W203" i="21"/>
  <c r="W200" i="21"/>
  <c r="W196" i="21"/>
  <c r="W172" i="21"/>
  <c r="W259" i="21"/>
  <c r="W209" i="21"/>
  <c r="W148" i="21"/>
  <c r="W133" i="21"/>
  <c r="W121" i="21"/>
  <c r="W181" i="21"/>
  <c r="W163" i="21"/>
  <c r="W161" i="21"/>
  <c r="W158" i="21"/>
  <c r="W130" i="21"/>
  <c r="W127" i="21"/>
  <c r="W123" i="21"/>
  <c r="W118" i="21"/>
  <c r="W114" i="21"/>
  <c r="W112" i="21"/>
  <c r="W170" i="21"/>
  <c r="W166" i="21"/>
  <c r="W186" i="21"/>
  <c r="W168" i="21"/>
  <c r="W167" i="21"/>
  <c r="W153" i="21"/>
  <c r="W146" i="21"/>
  <c r="W145" i="21"/>
  <c r="W144" i="21"/>
  <c r="W139" i="21"/>
  <c r="W132" i="21"/>
  <c r="W128" i="21"/>
  <c r="W113" i="21"/>
  <c r="W184" i="21"/>
  <c r="W169" i="21"/>
  <c r="W147" i="21"/>
  <c r="W141" i="21"/>
  <c r="W134" i="21"/>
  <c r="W120" i="21"/>
  <c r="W117" i="21"/>
  <c r="W109" i="21"/>
  <c r="W210" i="21"/>
  <c r="W160" i="21"/>
  <c r="W155" i="21"/>
  <c r="W154" i="21"/>
  <c r="W156" i="21"/>
  <c r="W150" i="21"/>
  <c r="W137" i="21"/>
  <c r="W105" i="21"/>
  <c r="W99" i="21"/>
  <c r="W96" i="21"/>
  <c r="W76" i="21"/>
  <c r="W74" i="21"/>
  <c r="W66" i="21"/>
  <c r="W57" i="21"/>
  <c r="W35" i="21"/>
  <c r="W24" i="21"/>
  <c r="W21" i="21"/>
  <c r="W143" i="21"/>
  <c r="W138" i="21"/>
  <c r="W125" i="21"/>
  <c r="W122" i="21"/>
  <c r="W111" i="21"/>
  <c r="W107" i="21"/>
  <c r="W86" i="21"/>
  <c r="W78" i="21"/>
  <c r="W70" i="21"/>
  <c r="W67" i="21"/>
  <c r="W56" i="21"/>
  <c r="W51" i="21"/>
  <c r="W50" i="21"/>
  <c r="W27" i="21"/>
  <c r="W22" i="21"/>
  <c r="W5" i="21"/>
  <c r="W108" i="21"/>
  <c r="W106" i="21"/>
  <c r="W102" i="21"/>
  <c r="W93" i="21"/>
  <c r="W89" i="21"/>
  <c r="W88" i="21"/>
  <c r="W83" i="21"/>
  <c r="W72" i="21"/>
  <c r="W62" i="21"/>
  <c r="W47" i="21"/>
  <c r="W46" i="21"/>
  <c r="W40" i="21"/>
  <c r="W32" i="21"/>
  <c r="W19" i="21"/>
  <c r="W15" i="21"/>
  <c r="W7" i="21"/>
  <c r="W131" i="21"/>
  <c r="W119" i="21"/>
  <c r="W104" i="21"/>
  <c r="W100" i="21"/>
  <c r="W98" i="21"/>
  <c r="W95" i="21"/>
  <c r="W91" i="21"/>
  <c r="W80" i="21"/>
  <c r="W64" i="21"/>
  <c r="W52" i="21"/>
  <c r="W48" i="21"/>
  <c r="W45" i="21"/>
  <c r="W41" i="21"/>
  <c r="W36" i="21"/>
  <c r="W28" i="21"/>
  <c r="W25" i="21"/>
  <c r="W23" i="21"/>
  <c r="W16" i="21"/>
  <c r="W8" i="21"/>
  <c r="W151" i="21"/>
  <c r="W126" i="21"/>
  <c r="W84" i="21"/>
  <c r="W77" i="21"/>
  <c r="W75" i="21"/>
  <c r="W68" i="21"/>
  <c r="W58" i="21"/>
  <c r="W55" i="21"/>
  <c r="W54" i="21"/>
  <c r="W42" i="21"/>
  <c r="W33" i="21"/>
  <c r="W20" i="21"/>
  <c r="W13" i="21"/>
  <c r="W11" i="21"/>
  <c r="W165" i="21"/>
  <c r="W157" i="21"/>
  <c r="W136" i="21"/>
  <c r="W135" i="21"/>
  <c r="W115" i="21"/>
  <c r="W97" i="21"/>
  <c r="W73" i="21"/>
  <c r="W71" i="21"/>
  <c r="W69" i="21"/>
  <c r="W49" i="21"/>
  <c r="W43" i="21"/>
  <c r="W30" i="21"/>
  <c r="W18" i="21"/>
  <c r="W12" i="21"/>
  <c r="W10" i="21"/>
  <c r="W162" i="21"/>
  <c r="W152" i="21"/>
  <c r="W129" i="21"/>
  <c r="W116" i="21"/>
  <c r="W101" i="21"/>
  <c r="W94" i="21"/>
  <c r="W87" i="21"/>
  <c r="W81" i="21"/>
  <c r="W59" i="21"/>
  <c r="W38" i="21"/>
  <c r="W17" i="21"/>
  <c r="W14" i="21"/>
  <c r="W9" i="21"/>
  <c r="W6" i="21"/>
  <c r="W31" i="21"/>
  <c r="W85" i="21"/>
  <c r="W79" i="21"/>
  <c r="W65" i="21"/>
  <c r="W29" i="21"/>
  <c r="W159" i="21"/>
  <c r="W39" i="21"/>
  <c r="W92" i="21"/>
  <c r="W63" i="21"/>
  <c r="W164" i="21"/>
  <c r="W142" i="21"/>
  <c r="W124" i="21"/>
  <c r="W61" i="21"/>
  <c r="W37" i="21"/>
  <c r="W26" i="21"/>
  <c r="W193" i="21"/>
  <c r="W103" i="21"/>
  <c r="W60" i="21"/>
  <c r="W34" i="21"/>
  <c r="W149" i="21"/>
  <c r="W110" i="21"/>
  <c r="W90" i="21"/>
  <c r="W82" i="21"/>
  <c r="W53" i="21"/>
  <c r="W44" i="21"/>
  <c r="W140" i="21"/>
  <c r="I5" i="18"/>
  <c r="P117" i="21"/>
  <c r="P181" i="21"/>
  <c r="P131" i="21"/>
  <c r="P259" i="21"/>
  <c r="P18" i="21"/>
  <c r="X18" i="21" s="1"/>
  <c r="P274" i="21"/>
  <c r="P25" i="21"/>
  <c r="P89" i="21"/>
  <c r="P281" i="21"/>
  <c r="P80" i="21"/>
  <c r="P208" i="21"/>
  <c r="P272" i="21"/>
  <c r="P39" i="21"/>
  <c r="P103" i="21"/>
  <c r="P167" i="21"/>
  <c r="P295" i="21"/>
  <c r="P284" i="21"/>
  <c r="P286" i="21"/>
  <c r="P174" i="21"/>
  <c r="P45" i="21"/>
  <c r="P109" i="21"/>
  <c r="X109" i="21" s="1"/>
  <c r="P173" i="21"/>
  <c r="P124" i="21"/>
  <c r="P59" i="21"/>
  <c r="P187" i="21"/>
  <c r="P251" i="21"/>
  <c r="P44" i="21"/>
  <c r="P292" i="21"/>
  <c r="P10" i="21"/>
  <c r="X10" i="21" s="1"/>
  <c r="P74" i="21"/>
  <c r="P138" i="21"/>
  <c r="P202" i="21"/>
  <c r="P17" i="21"/>
  <c r="P145" i="21"/>
  <c r="P8" i="21"/>
  <c r="P72" i="21"/>
  <c r="P68" i="21"/>
  <c r="P95" i="21"/>
  <c r="P223" i="21"/>
  <c r="P287" i="21"/>
  <c r="P86" i="21"/>
  <c r="P214" i="21"/>
  <c r="P101" i="21"/>
  <c r="P293" i="21"/>
  <c r="P132" i="21"/>
  <c r="X132" i="21" s="1"/>
  <c r="P115" i="21"/>
  <c r="P179" i="21"/>
  <c r="P52" i="21"/>
  <c r="P130" i="21"/>
  <c r="P194" i="21"/>
  <c r="P258" i="21"/>
  <c r="P137" i="21"/>
  <c r="P265" i="21"/>
  <c r="X265" i="21" s="1"/>
  <c r="P64" i="21"/>
  <c r="P128" i="21"/>
  <c r="P192" i="21"/>
  <c r="P156" i="21"/>
  <c r="P23" i="21"/>
  <c r="P87" i="21"/>
  <c r="P151" i="21"/>
  <c r="P279" i="21"/>
  <c r="X279" i="21" s="1"/>
  <c r="P78" i="21"/>
  <c r="P142" i="21"/>
  <c r="P206" i="21"/>
  <c r="P270" i="21"/>
  <c r="P29" i="21"/>
  <c r="P93" i="21"/>
  <c r="P157" i="21"/>
  <c r="P221" i="21"/>
  <c r="P285" i="21"/>
  <c r="P107" i="21"/>
  <c r="P299" i="21"/>
  <c r="P122" i="21"/>
  <c r="P92" i="21"/>
  <c r="P220" i="21"/>
  <c r="P129" i="21"/>
  <c r="P257" i="21"/>
  <c r="P164" i="21"/>
  <c r="P15" i="21"/>
  <c r="P60" i="21"/>
  <c r="P70" i="21"/>
  <c r="P134" i="21"/>
  <c r="P262" i="21"/>
  <c r="P32" i="21"/>
  <c r="P55" i="21"/>
  <c r="X55" i="21" s="1"/>
  <c r="P183" i="21"/>
  <c r="P238" i="21"/>
  <c r="P21" i="21"/>
  <c r="P291" i="21"/>
  <c r="P300" i="21"/>
  <c r="P50" i="21"/>
  <c r="P242" i="21"/>
  <c r="P57" i="21"/>
  <c r="P121" i="21"/>
  <c r="P185" i="21"/>
  <c r="P249" i="21"/>
  <c r="P112" i="21"/>
  <c r="P176" i="21"/>
  <c r="P244" i="21"/>
  <c r="P135" i="21"/>
  <c r="P199" i="21"/>
  <c r="X199" i="21" s="1"/>
  <c r="P263" i="21"/>
  <c r="P254" i="21"/>
  <c r="P13" i="21"/>
  <c r="P205" i="21"/>
  <c r="P27" i="21"/>
  <c r="P283" i="21"/>
  <c r="P42" i="21"/>
  <c r="P106" i="21"/>
  <c r="X106" i="21" s="1"/>
  <c r="P170" i="21"/>
  <c r="P298" i="21"/>
  <c r="P232" i="21"/>
  <c r="P296" i="21"/>
  <c r="P63" i="21"/>
  <c r="P191" i="21"/>
  <c r="P76" i="21"/>
  <c r="P196" i="21"/>
  <c r="X196" i="21" s="1"/>
  <c r="P54" i="21"/>
  <c r="P246" i="21"/>
  <c r="P133" i="21"/>
  <c r="P197" i="21"/>
  <c r="P261" i="21"/>
  <c r="P19" i="21"/>
  <c r="P83" i="21"/>
  <c r="P147" i="21"/>
  <c r="X147" i="21" s="1"/>
  <c r="P211" i="21"/>
  <c r="P275" i="21"/>
  <c r="P20" i="21"/>
  <c r="P34" i="21"/>
  <c r="P98" i="21"/>
  <c r="P162" i="21"/>
  <c r="P226" i="21"/>
  <c r="P290" i="21"/>
  <c r="X290" i="21" s="1"/>
  <c r="P41" i="21"/>
  <c r="P105" i="21"/>
  <c r="P169" i="21"/>
  <c r="P233" i="21"/>
  <c r="P297" i="21"/>
  <c r="P224" i="21"/>
  <c r="P268" i="21"/>
  <c r="P110" i="21"/>
  <c r="P125" i="21"/>
  <c r="P75" i="21"/>
  <c r="P139" i="21"/>
  <c r="P203" i="21"/>
  <c r="P267" i="21"/>
  <c r="P90" i="21"/>
  <c r="P154" i="21"/>
  <c r="P33" i="21"/>
  <c r="X33" i="21" s="1"/>
  <c r="P161" i="21"/>
  <c r="P225" i="21"/>
  <c r="P280" i="21"/>
  <c r="P111" i="21"/>
  <c r="P276" i="21"/>
  <c r="P38" i="21"/>
  <c r="P102" i="21"/>
  <c r="P166" i="21"/>
  <c r="X166" i="21" s="1"/>
  <c r="P96" i="21"/>
  <c r="P160" i="21"/>
  <c r="P288" i="21"/>
  <c r="P119" i="21"/>
  <c r="P46" i="21"/>
  <c r="P150" i="21"/>
  <c r="P200" i="21"/>
  <c r="P61" i="21"/>
  <c r="X61" i="21" s="1"/>
  <c r="P190" i="21"/>
  <c r="P273" i="21"/>
  <c r="P97" i="21"/>
  <c r="P222" i="21"/>
  <c r="P108" i="21"/>
  <c r="P69" i="21"/>
  <c r="P127" i="21"/>
  <c r="P49" i="21"/>
  <c r="X49" i="21" s="1"/>
  <c r="P163" i="21"/>
  <c r="P143" i="21"/>
  <c r="P51" i="21"/>
  <c r="P31" i="21"/>
  <c r="P207" i="21"/>
  <c r="P7" i="21"/>
  <c r="P120" i="21"/>
  <c r="P219" i="21"/>
  <c r="P53" i="21"/>
  <c r="P28" i="21"/>
  <c r="P35" i="21"/>
  <c r="P253" i="21"/>
  <c r="P9" i="21"/>
  <c r="P186" i="21"/>
  <c r="P43" i="21"/>
  <c r="P269" i="21"/>
  <c r="P94" i="21"/>
  <c r="P113" i="21"/>
  <c r="P65" i="21"/>
  <c r="P88" i="21"/>
  <c r="P189" i="21"/>
  <c r="P48" i="21"/>
  <c r="P99" i="21"/>
  <c r="P58" i="21"/>
  <c r="X58" i="21" s="1"/>
  <c r="P201" i="21"/>
  <c r="P278" i="21"/>
  <c r="P144" i="21"/>
  <c r="P210" i="21"/>
  <c r="P123" i="21"/>
  <c r="P198" i="21"/>
  <c r="P217" i="21"/>
  <c r="P100" i="21"/>
  <c r="X100" i="21" s="1"/>
  <c r="P141" i="21"/>
  <c r="P256" i="21"/>
  <c r="P245" i="21"/>
  <c r="P264" i="21"/>
  <c r="P294" i="21"/>
  <c r="P282" i="21"/>
  <c r="P252" i="21"/>
  <c r="P104" i="21"/>
  <c r="P234" i="21"/>
  <c r="P180" i="21"/>
  <c r="P229" i="21"/>
  <c r="P81" i="21"/>
  <c r="P16" i="21"/>
  <c r="P255" i="21"/>
  <c r="P260" i="21"/>
  <c r="P165" i="21"/>
  <c r="X165" i="21" s="1"/>
  <c r="P188" i="21"/>
  <c r="P148" i="21"/>
  <c r="P30" i="21"/>
  <c r="P62" i="21"/>
  <c r="P178" i="21"/>
  <c r="P248" i="21"/>
  <c r="P77" i="21"/>
  <c r="P22" i="21"/>
  <c r="X22" i="21" s="1"/>
  <c r="P126" i="21"/>
  <c r="P247" i="21"/>
  <c r="P230" i="21"/>
  <c r="P227" i="21"/>
  <c r="P289" i="21"/>
  <c r="P218" i="21"/>
  <c r="P212" i="21"/>
  <c r="P153" i="21"/>
  <c r="P37" i="21"/>
  <c r="P91" i="21"/>
  <c r="P140" i="21"/>
  <c r="P85" i="21"/>
  <c r="P136" i="21"/>
  <c r="P67" i="21"/>
  <c r="P277" i="21"/>
  <c r="P146" i="21"/>
  <c r="P172" i="21"/>
  <c r="P236" i="21"/>
  <c r="P239" i="21"/>
  <c r="P152" i="21"/>
  <c r="P177" i="21"/>
  <c r="P182" i="21"/>
  <c r="P40" i="21"/>
  <c r="P155" i="21"/>
  <c r="P149" i="21"/>
  <c r="P184" i="21"/>
  <c r="P235" i="21"/>
  <c r="P228" i="21"/>
  <c r="P266" i="21"/>
  <c r="P14" i="21"/>
  <c r="P82" i="21"/>
  <c r="P204" i="21"/>
  <c r="X204" i="21" s="1"/>
  <c r="P36" i="21"/>
  <c r="P216" i="21"/>
  <c r="P66" i="21"/>
  <c r="P240" i="21"/>
  <c r="P213" i="21"/>
  <c r="P168" i="21"/>
  <c r="P47" i="21"/>
  <c r="P71" i="21"/>
  <c r="X71" i="21" s="1"/>
  <c r="P195" i="21"/>
  <c r="P73" i="21"/>
  <c r="P116" i="21"/>
  <c r="P118" i="21"/>
  <c r="P250" i="21"/>
  <c r="P171" i="21"/>
  <c r="P159" i="21"/>
  <c r="P114" i="21"/>
  <c r="X114" i="21" s="1"/>
  <c r="P215" i="21"/>
  <c r="P26" i="21"/>
  <c r="P6" i="21"/>
  <c r="P209" i="21"/>
  <c r="P231" i="21"/>
  <c r="P158" i="21"/>
  <c r="P193" i="21"/>
  <c r="P79" i="21"/>
  <c r="P24" i="21"/>
  <c r="P84" i="21"/>
  <c r="P175" i="21"/>
  <c r="P12" i="21"/>
  <c r="P241" i="21"/>
  <c r="P271" i="21"/>
  <c r="P243" i="21"/>
  <c r="P237" i="21"/>
  <c r="X237" i="21" s="1"/>
  <c r="P11" i="21"/>
  <c r="P56" i="21"/>
  <c r="M4" i="18"/>
  <c r="M5" i="18"/>
  <c r="T5" i="21" s="1"/>
  <c r="T136" i="21"/>
  <c r="T17" i="21"/>
  <c r="T81" i="21"/>
  <c r="T145" i="21"/>
  <c r="T209" i="21"/>
  <c r="T273" i="21"/>
  <c r="T56" i="21"/>
  <c r="T31" i="21"/>
  <c r="T95" i="21"/>
  <c r="T223" i="21"/>
  <c r="T238" i="21"/>
  <c r="T264" i="21"/>
  <c r="T53" i="21"/>
  <c r="T117" i="21"/>
  <c r="T181" i="21"/>
  <c r="T44" i="21"/>
  <c r="T108" i="21"/>
  <c r="T172" i="21"/>
  <c r="T236" i="21"/>
  <c r="T67" i="21"/>
  <c r="T131" i="21"/>
  <c r="T195" i="21"/>
  <c r="T259" i="21"/>
  <c r="T58" i="21"/>
  <c r="T122" i="21"/>
  <c r="T186" i="21"/>
  <c r="T250" i="21"/>
  <c r="T19" i="21"/>
  <c r="T74" i="21"/>
  <c r="T138" i="21"/>
  <c r="T137" i="21"/>
  <c r="T201" i="21"/>
  <c r="T265" i="21"/>
  <c r="T64" i="21"/>
  <c r="T23" i="21"/>
  <c r="T87" i="21"/>
  <c r="T151" i="21"/>
  <c r="T215" i="21"/>
  <c r="T279" i="21"/>
  <c r="T38" i="21"/>
  <c r="T102" i="21"/>
  <c r="T166" i="21"/>
  <c r="T230" i="21"/>
  <c r="T294" i="21"/>
  <c r="T45" i="21"/>
  <c r="T109" i="21"/>
  <c r="T173" i="21"/>
  <c r="T100" i="21"/>
  <c r="T164" i="21"/>
  <c r="T228" i="21"/>
  <c r="T59" i="21"/>
  <c r="T187" i="21"/>
  <c r="T251" i="21"/>
  <c r="T50" i="21"/>
  <c r="T114" i="21"/>
  <c r="T178" i="21"/>
  <c r="T242" i="21"/>
  <c r="T147" i="21"/>
  <c r="T152" i="21"/>
  <c r="T216" i="21"/>
  <c r="T65" i="21"/>
  <c r="T129" i="21"/>
  <c r="T193" i="21"/>
  <c r="T257" i="21"/>
  <c r="T15" i="21"/>
  <c r="T79" i="21"/>
  <c r="T143" i="21"/>
  <c r="T207" i="21"/>
  <c r="T271" i="21"/>
  <c r="T112" i="21"/>
  <c r="T30" i="21"/>
  <c r="T158" i="21"/>
  <c r="T222" i="21"/>
  <c r="T286" i="21"/>
  <c r="T280" i="21"/>
  <c r="T37" i="21"/>
  <c r="T165" i="21"/>
  <c r="T229" i="21"/>
  <c r="T293" i="21"/>
  <c r="T28" i="21"/>
  <c r="T92" i="21"/>
  <c r="T156" i="21"/>
  <c r="T220" i="21"/>
  <c r="T284" i="21"/>
  <c r="T80" i="21"/>
  <c r="T115" i="21"/>
  <c r="T179" i="21"/>
  <c r="T243" i="21"/>
  <c r="T42" i="21"/>
  <c r="T106" i="21"/>
  <c r="T170" i="21"/>
  <c r="T234" i="21"/>
  <c r="T298" i="21"/>
  <c r="T62" i="21"/>
  <c r="T60" i="21"/>
  <c r="T211" i="21"/>
  <c r="T202" i="21"/>
  <c r="T266" i="21"/>
  <c r="T224" i="21"/>
  <c r="T57" i="21"/>
  <c r="T121" i="21"/>
  <c r="T185" i="21"/>
  <c r="T249" i="21"/>
  <c r="T7" i="21"/>
  <c r="T71" i="21"/>
  <c r="T135" i="21"/>
  <c r="T199" i="21"/>
  <c r="T263" i="21"/>
  <c r="T248" i="21"/>
  <c r="T86" i="21"/>
  <c r="T150" i="21"/>
  <c r="T214" i="21"/>
  <c r="T278" i="21"/>
  <c r="T24" i="21"/>
  <c r="T160" i="21"/>
  <c r="T29" i="21"/>
  <c r="T93" i="21"/>
  <c r="T157" i="21"/>
  <c r="T221" i="21"/>
  <c r="T20" i="21"/>
  <c r="T148" i="21"/>
  <c r="T212" i="21"/>
  <c r="T276" i="21"/>
  <c r="T107" i="21"/>
  <c r="T171" i="21"/>
  <c r="T235" i="21"/>
  <c r="T299" i="21"/>
  <c r="T120" i="21"/>
  <c r="T34" i="21"/>
  <c r="T98" i="21"/>
  <c r="T162" i="21"/>
  <c r="T226" i="21"/>
  <c r="T290" i="21"/>
  <c r="T10" i="21"/>
  <c r="T232" i="21"/>
  <c r="T49" i="21"/>
  <c r="T113" i="21"/>
  <c r="T177" i="21"/>
  <c r="T241" i="21"/>
  <c r="T63" i="21"/>
  <c r="T127" i="21"/>
  <c r="T191" i="21"/>
  <c r="T255" i="21"/>
  <c r="T128" i="21"/>
  <c r="T142" i="21"/>
  <c r="T270" i="21"/>
  <c r="T168" i="21"/>
  <c r="T21" i="21"/>
  <c r="T85" i="21"/>
  <c r="T149" i="21"/>
  <c r="T12" i="21"/>
  <c r="T76" i="21"/>
  <c r="T204" i="21"/>
  <c r="T268" i="21"/>
  <c r="T35" i="21"/>
  <c r="T163" i="21"/>
  <c r="T227" i="21"/>
  <c r="T291" i="21"/>
  <c r="T300" i="21"/>
  <c r="T26" i="21"/>
  <c r="T90" i="21"/>
  <c r="T154" i="21"/>
  <c r="T218" i="21"/>
  <c r="T282" i="21"/>
  <c r="T261" i="21"/>
  <c r="T188" i="21"/>
  <c r="T48" i="21"/>
  <c r="T83" i="21"/>
  <c r="T176" i="21"/>
  <c r="T296" i="21"/>
  <c r="T41" i="21"/>
  <c r="T105" i="21"/>
  <c r="T169" i="21"/>
  <c r="T233" i="21"/>
  <c r="T297" i="21"/>
  <c r="T119" i="21"/>
  <c r="T183" i="21"/>
  <c r="T247" i="21"/>
  <c r="T70" i="21"/>
  <c r="T134" i="21"/>
  <c r="T198" i="21"/>
  <c r="T262" i="21"/>
  <c r="T240" i="21"/>
  <c r="T77" i="21"/>
  <c r="T141" i="21"/>
  <c r="T205" i="21"/>
  <c r="T288" i="21"/>
  <c r="T68" i="21"/>
  <c r="T132" i="21"/>
  <c r="T196" i="21"/>
  <c r="T27" i="21"/>
  <c r="T155" i="21"/>
  <c r="T219" i="21"/>
  <c r="T283" i="21"/>
  <c r="T18" i="21"/>
  <c r="T82" i="21"/>
  <c r="T146" i="21"/>
  <c r="T210" i="21"/>
  <c r="T274" i="21"/>
  <c r="T184" i="21"/>
  <c r="T33" i="21"/>
  <c r="T97" i="21"/>
  <c r="T161" i="21"/>
  <c r="T225" i="21"/>
  <c r="T289" i="21"/>
  <c r="T47" i="21"/>
  <c r="T111" i="21"/>
  <c r="T175" i="21"/>
  <c r="T239" i="21"/>
  <c r="T126" i="21"/>
  <c r="T190" i="21"/>
  <c r="T254" i="21"/>
  <c r="T69" i="21"/>
  <c r="T133" i="21"/>
  <c r="T124" i="21"/>
  <c r="T275" i="21"/>
  <c r="T192" i="21"/>
  <c r="T25" i="21"/>
  <c r="T89" i="21"/>
  <c r="T153" i="21"/>
  <c r="T217" i="21"/>
  <c r="T281" i="21"/>
  <c r="T39" i="21"/>
  <c r="T103" i="21"/>
  <c r="T167" i="21"/>
  <c r="T231" i="21"/>
  <c r="T295" i="21"/>
  <c r="T118" i="21"/>
  <c r="T182" i="21"/>
  <c r="T246" i="21"/>
  <c r="T256" i="21"/>
  <c r="T125" i="21"/>
  <c r="T253" i="21"/>
  <c r="T52" i="21"/>
  <c r="T116" i="21"/>
  <c r="T180" i="21"/>
  <c r="T244" i="21"/>
  <c r="T272" i="21"/>
  <c r="T11" i="21"/>
  <c r="T75" i="21"/>
  <c r="T139" i="21"/>
  <c r="T203" i="21"/>
  <c r="T267" i="21"/>
  <c r="T130" i="21"/>
  <c r="T194" i="21"/>
  <c r="T258" i="21"/>
  <c r="T208" i="21"/>
  <c r="T13" i="21"/>
  <c r="T292" i="21"/>
  <c r="T245" i="21"/>
  <c r="T159" i="21"/>
  <c r="T6" i="21"/>
  <c r="T285" i="21"/>
  <c r="T88" i="21"/>
  <c r="T51" i="21"/>
  <c r="T43" i="21"/>
  <c r="T287" i="21"/>
  <c r="T237" i="21"/>
  <c r="T174" i="21"/>
  <c r="T40" i="21"/>
  <c r="T277" i="21"/>
  <c r="T260" i="21"/>
  <c r="T46" i="21"/>
  <c r="T144" i="21"/>
  <c r="T73" i="21"/>
  <c r="T101" i="21"/>
  <c r="T123" i="21"/>
  <c r="T9" i="21"/>
  <c r="T269" i="21"/>
  <c r="T213" i="21"/>
  <c r="T14" i="21"/>
  <c r="T61" i="21"/>
  <c r="T189" i="21"/>
  <c r="T22" i="21"/>
  <c r="T16" i="21"/>
  <c r="T72" i="21"/>
  <c r="T140" i="21"/>
  <c r="T252" i="21"/>
  <c r="T32" i="21"/>
  <c r="T54" i="21"/>
  <c r="T8" i="21"/>
  <c r="T78" i="21"/>
  <c r="T96" i="21"/>
  <c r="T99" i="21"/>
  <c r="T36" i="21"/>
  <c r="T66" i="21"/>
  <c r="T197" i="21"/>
  <c r="T206" i="21"/>
  <c r="T110" i="21"/>
  <c r="T104" i="21"/>
  <c r="T84" i="21"/>
  <c r="T200" i="21"/>
  <c r="T94" i="21"/>
  <c r="T55" i="21"/>
  <c r="T91" i="21"/>
  <c r="Q287" i="19"/>
  <c r="S47" i="19"/>
  <c r="Q8" i="19"/>
  <c r="S114" i="19"/>
  <c r="Q299" i="19"/>
  <c r="R299" i="19" s="1"/>
  <c r="V299" i="6" s="1"/>
  <c r="L4" i="20"/>
  <c r="L5" i="20"/>
  <c r="Q159" i="19"/>
  <c r="Q40" i="19"/>
  <c r="S115" i="19"/>
  <c r="S166" i="19"/>
  <c r="S234" i="19"/>
  <c r="S106" i="19"/>
  <c r="T106" i="19" s="1"/>
  <c r="U106" i="19" s="1"/>
  <c r="AK106" i="6" s="1"/>
  <c r="Q283" i="19"/>
  <c r="Q233" i="19"/>
  <c r="Q58" i="19"/>
  <c r="E131" i="19"/>
  <c r="K4" i="20"/>
  <c r="K5" i="20"/>
  <c r="S28" i="19"/>
  <c r="T28" i="19" s="1"/>
  <c r="U28" i="19" s="1"/>
  <c r="AK28" i="6" s="1"/>
  <c r="S18" i="19"/>
  <c r="T18" i="19" s="1"/>
  <c r="U18" i="19" s="1"/>
  <c r="AK18" i="6" s="1"/>
  <c r="Q259" i="19"/>
  <c r="S87" i="19"/>
  <c r="S141" i="19"/>
  <c r="Q149" i="19"/>
  <c r="S269" i="19"/>
  <c r="E91" i="19"/>
  <c r="S112" i="19"/>
  <c r="Q224" i="19"/>
  <c r="R224" i="19" s="1"/>
  <c r="V224" i="6" s="1"/>
  <c r="S35" i="19"/>
  <c r="Q115" i="19"/>
  <c r="S206" i="19"/>
  <c r="Q13" i="19"/>
  <c r="Q270" i="19"/>
  <c r="S75" i="19"/>
  <c r="E278" i="19"/>
  <c r="E83" i="19"/>
  <c r="AA83" i="19" s="1"/>
  <c r="I4" i="20"/>
  <c r="I5" i="20"/>
  <c r="L4" i="18"/>
  <c r="L5" i="18"/>
  <c r="S26" i="21"/>
  <c r="S90" i="21"/>
  <c r="S154" i="21"/>
  <c r="S218" i="21"/>
  <c r="S282" i="21"/>
  <c r="S241" i="21"/>
  <c r="S40" i="21"/>
  <c r="S104" i="21"/>
  <c r="S232" i="21"/>
  <c r="S296" i="21"/>
  <c r="S55" i="21"/>
  <c r="S247" i="21"/>
  <c r="S65" i="21"/>
  <c r="S126" i="21"/>
  <c r="S53" i="21"/>
  <c r="S117" i="21"/>
  <c r="S181" i="21"/>
  <c r="S12" i="21"/>
  <c r="S76" i="21"/>
  <c r="S140" i="21"/>
  <c r="S204" i="21"/>
  <c r="S268" i="21"/>
  <c r="S97" i="21"/>
  <c r="S67" i="21"/>
  <c r="S131" i="21"/>
  <c r="S195" i="21"/>
  <c r="S197" i="21"/>
  <c r="S19" i="21"/>
  <c r="S82" i="21"/>
  <c r="S146" i="21"/>
  <c r="S210" i="21"/>
  <c r="S274" i="21"/>
  <c r="S249" i="21"/>
  <c r="S32" i="21"/>
  <c r="S160" i="21"/>
  <c r="S224" i="21"/>
  <c r="S111" i="21"/>
  <c r="S175" i="21"/>
  <c r="S118" i="21"/>
  <c r="S182" i="21"/>
  <c r="S246" i="21"/>
  <c r="S173" i="21"/>
  <c r="S237" i="21"/>
  <c r="S9" i="21"/>
  <c r="S297" i="21"/>
  <c r="S68" i="21"/>
  <c r="S132" i="21"/>
  <c r="S196" i="21"/>
  <c r="S260" i="21"/>
  <c r="S105" i="21"/>
  <c r="S59" i="21"/>
  <c r="S123" i="21"/>
  <c r="S187" i="21"/>
  <c r="S251" i="21"/>
  <c r="S10" i="21"/>
  <c r="S74" i="21"/>
  <c r="S138" i="21"/>
  <c r="S202" i="21"/>
  <c r="S266" i="21"/>
  <c r="S257" i="21"/>
  <c r="S88" i="21"/>
  <c r="S152" i="21"/>
  <c r="S216" i="21"/>
  <c r="S280" i="21"/>
  <c r="S103" i="21"/>
  <c r="S167" i="21"/>
  <c r="S231" i="21"/>
  <c r="S46" i="21"/>
  <c r="S110" i="21"/>
  <c r="S174" i="21"/>
  <c r="S238" i="21"/>
  <c r="S265" i="21"/>
  <c r="S37" i="21"/>
  <c r="S101" i="21"/>
  <c r="S165" i="21"/>
  <c r="S229" i="21"/>
  <c r="S17" i="21"/>
  <c r="S124" i="21"/>
  <c r="S188" i="21"/>
  <c r="S252" i="21"/>
  <c r="S113" i="21"/>
  <c r="S51" i="21"/>
  <c r="S115" i="21"/>
  <c r="S243" i="21"/>
  <c r="S261" i="21"/>
  <c r="S92" i="21"/>
  <c r="S156" i="21"/>
  <c r="S145" i="21"/>
  <c r="S147" i="21"/>
  <c r="S161" i="21"/>
  <c r="S66" i="21"/>
  <c r="S194" i="21"/>
  <c r="S258" i="21"/>
  <c r="S201" i="21"/>
  <c r="S16" i="21"/>
  <c r="S144" i="21"/>
  <c r="S208" i="21"/>
  <c r="S272" i="21"/>
  <c r="S31" i="21"/>
  <c r="S95" i="21"/>
  <c r="S159" i="21"/>
  <c r="S287" i="21"/>
  <c r="S38" i="21"/>
  <c r="S102" i="21"/>
  <c r="S166" i="21"/>
  <c r="S230" i="21"/>
  <c r="S294" i="21"/>
  <c r="S209" i="21"/>
  <c r="S273" i="21"/>
  <c r="S29" i="21"/>
  <c r="S221" i="21"/>
  <c r="S285" i="21"/>
  <c r="S25" i="21"/>
  <c r="S52" i="21"/>
  <c r="S116" i="21"/>
  <c r="S180" i="21"/>
  <c r="S244" i="21"/>
  <c r="S43" i="21"/>
  <c r="S107" i="21"/>
  <c r="S171" i="21"/>
  <c r="S235" i="21"/>
  <c r="S299" i="21"/>
  <c r="S71" i="21"/>
  <c r="S169" i="21"/>
  <c r="S58" i="21"/>
  <c r="S122" i="21"/>
  <c r="S186" i="21"/>
  <c r="S250" i="21"/>
  <c r="S136" i="21"/>
  <c r="S200" i="21"/>
  <c r="S264" i="21"/>
  <c r="S23" i="21"/>
  <c r="S215" i="21"/>
  <c r="S94" i="21"/>
  <c r="S158" i="21"/>
  <c r="S222" i="21"/>
  <c r="S286" i="21"/>
  <c r="S217" i="21"/>
  <c r="S21" i="21"/>
  <c r="S85" i="21"/>
  <c r="S149" i="21"/>
  <c r="S213" i="21"/>
  <c r="S277" i="21"/>
  <c r="S33" i="21"/>
  <c r="S44" i="21"/>
  <c r="S108" i="21"/>
  <c r="S172" i="21"/>
  <c r="S236" i="21"/>
  <c r="S35" i="21"/>
  <c r="S99" i="21"/>
  <c r="S163" i="21"/>
  <c r="S227" i="21"/>
  <c r="S291" i="21"/>
  <c r="S300" i="21"/>
  <c r="S133" i="21"/>
  <c r="S28" i="21"/>
  <c r="S211" i="21"/>
  <c r="S50" i="21"/>
  <c r="S114" i="21"/>
  <c r="S178" i="21"/>
  <c r="S242" i="21"/>
  <c r="S281" i="21"/>
  <c r="S64" i="21"/>
  <c r="S256" i="21"/>
  <c r="S73" i="21"/>
  <c r="S15" i="21"/>
  <c r="S79" i="21"/>
  <c r="S143" i="21"/>
  <c r="S207" i="21"/>
  <c r="S271" i="21"/>
  <c r="S41" i="21"/>
  <c r="S177" i="21"/>
  <c r="S22" i="21"/>
  <c r="S86" i="21"/>
  <c r="S150" i="21"/>
  <c r="S214" i="21"/>
  <c r="S278" i="21"/>
  <c r="S225" i="21"/>
  <c r="S269" i="21"/>
  <c r="S36" i="21"/>
  <c r="S100" i="21"/>
  <c r="S164" i="21"/>
  <c r="S228" i="21"/>
  <c r="S292" i="21"/>
  <c r="S137" i="21"/>
  <c r="S27" i="21"/>
  <c r="S91" i="21"/>
  <c r="S155" i="21"/>
  <c r="S219" i="21"/>
  <c r="S283" i="21"/>
  <c r="S121" i="21"/>
  <c r="S42" i="21"/>
  <c r="S106" i="21"/>
  <c r="S170" i="21"/>
  <c r="S234" i="21"/>
  <c r="S298" i="21"/>
  <c r="S289" i="21"/>
  <c r="S56" i="21"/>
  <c r="S120" i="21"/>
  <c r="S184" i="21"/>
  <c r="S248" i="21"/>
  <c r="S81" i="21"/>
  <c r="S135" i="21"/>
  <c r="S263" i="21"/>
  <c r="S49" i="21"/>
  <c r="S185" i="21"/>
  <c r="S14" i="21"/>
  <c r="S142" i="21"/>
  <c r="S270" i="21"/>
  <c r="S69" i="21"/>
  <c r="S220" i="21"/>
  <c r="S129" i="21"/>
  <c r="S34" i="21"/>
  <c r="S98" i="21"/>
  <c r="S162" i="21"/>
  <c r="S226" i="21"/>
  <c r="S290" i="21"/>
  <c r="S48" i="21"/>
  <c r="S240" i="21"/>
  <c r="S89" i="21"/>
  <c r="S127" i="21"/>
  <c r="S191" i="21"/>
  <c r="S57" i="21"/>
  <c r="S193" i="21"/>
  <c r="S6" i="21"/>
  <c r="S70" i="21"/>
  <c r="S134" i="21"/>
  <c r="S198" i="21"/>
  <c r="S262" i="21"/>
  <c r="S61" i="21"/>
  <c r="S189" i="21"/>
  <c r="S253" i="21"/>
  <c r="S20" i="21"/>
  <c r="S84" i="21"/>
  <c r="S148" i="21"/>
  <c r="S212" i="21"/>
  <c r="S276" i="21"/>
  <c r="S153" i="21"/>
  <c r="S11" i="21"/>
  <c r="S75" i="21"/>
  <c r="S203" i="21"/>
  <c r="S267" i="21"/>
  <c r="S199" i="21"/>
  <c r="S284" i="21"/>
  <c r="S275" i="21"/>
  <c r="S151" i="21"/>
  <c r="S205" i="21"/>
  <c r="S78" i="21"/>
  <c r="S233" i="21"/>
  <c r="S24" i="21"/>
  <c r="S192" i="21"/>
  <c r="S7" i="21"/>
  <c r="S18" i="21"/>
  <c r="S83" i="21"/>
  <c r="S30" i="21"/>
  <c r="S119" i="21"/>
  <c r="S141" i="21"/>
  <c r="S293" i="21"/>
  <c r="S77" i="21"/>
  <c r="S190" i="21"/>
  <c r="S168" i="21"/>
  <c r="S72" i="21"/>
  <c r="S239" i="21"/>
  <c r="S47" i="21"/>
  <c r="S60" i="21"/>
  <c r="S45" i="21"/>
  <c r="S288" i="21"/>
  <c r="S8" i="21"/>
  <c r="S179" i="21"/>
  <c r="S54" i="21"/>
  <c r="S259" i="21"/>
  <c r="S62" i="21"/>
  <c r="S112" i="21"/>
  <c r="S245" i="21"/>
  <c r="S139" i="21"/>
  <c r="S63" i="21"/>
  <c r="S206" i="21"/>
  <c r="S279" i="21"/>
  <c r="S96" i="21"/>
  <c r="S183" i="21"/>
  <c r="S13" i="21"/>
  <c r="S128" i="21"/>
  <c r="S157" i="21"/>
  <c r="S39" i="21"/>
  <c r="S80" i="21"/>
  <c r="S109" i="21"/>
  <c r="S125" i="21"/>
  <c r="S255" i="21"/>
  <c r="S295" i="21"/>
  <c r="S254" i="21"/>
  <c r="S176" i="21"/>
  <c r="S87" i="21"/>
  <c r="S93" i="21"/>
  <c r="S130" i="21"/>
  <c r="S223" i="21"/>
  <c r="S113" i="19"/>
  <c r="Q98" i="19"/>
  <c r="Q206" i="19"/>
  <c r="Q186" i="19"/>
  <c r="J4" i="20"/>
  <c r="J5" i="20"/>
  <c r="Q70" i="19"/>
  <c r="S197" i="19"/>
  <c r="S27" i="19"/>
  <c r="S66" i="19"/>
  <c r="S208" i="19"/>
  <c r="S43" i="19"/>
  <c r="S211" i="19"/>
  <c r="W211" i="6" s="1"/>
  <c r="E54" i="19"/>
  <c r="E88" i="19"/>
  <c r="Q169" i="19"/>
  <c r="V63" i="21"/>
  <c r="V127" i="21"/>
  <c r="V255" i="21"/>
  <c r="V13" i="21"/>
  <c r="V141" i="21"/>
  <c r="V269" i="21"/>
  <c r="V28" i="21"/>
  <c r="V156" i="21"/>
  <c r="V220" i="21"/>
  <c r="V284" i="21"/>
  <c r="V134" i="21"/>
  <c r="V163" i="21"/>
  <c r="V291" i="21"/>
  <c r="V300" i="21"/>
  <c r="V126" i="21"/>
  <c r="V90" i="21"/>
  <c r="V154" i="21"/>
  <c r="V218" i="21"/>
  <c r="V62" i="21"/>
  <c r="V49" i="21"/>
  <c r="V113" i="21"/>
  <c r="V177" i="21"/>
  <c r="V241" i="21"/>
  <c r="V158" i="21"/>
  <c r="V222" i="21"/>
  <c r="V104" i="21"/>
  <c r="V232" i="21"/>
  <c r="V243" i="21"/>
  <c r="V42" i="21"/>
  <c r="V298" i="21"/>
  <c r="V193" i="21"/>
  <c r="V206" i="21"/>
  <c r="V55" i="21"/>
  <c r="V119" i="21"/>
  <c r="V183" i="21"/>
  <c r="V247" i="21"/>
  <c r="V5" i="21"/>
  <c r="V69" i="21"/>
  <c r="V133" i="21"/>
  <c r="V197" i="21"/>
  <c r="V261" i="21"/>
  <c r="V166" i="21"/>
  <c r="V20" i="21"/>
  <c r="V84" i="21"/>
  <c r="V148" i="21"/>
  <c r="V212" i="21"/>
  <c r="V276" i="21"/>
  <c r="V142" i="21"/>
  <c r="V91" i="21"/>
  <c r="V155" i="21"/>
  <c r="V219" i="21"/>
  <c r="V283" i="21"/>
  <c r="V6" i="21"/>
  <c r="V18" i="21"/>
  <c r="V146" i="21"/>
  <c r="V210" i="21"/>
  <c r="V274" i="21"/>
  <c r="V41" i="21"/>
  <c r="V105" i="21"/>
  <c r="V169" i="21"/>
  <c r="V233" i="21"/>
  <c r="V297" i="21"/>
  <c r="V96" i="21"/>
  <c r="V160" i="21"/>
  <c r="V224" i="21"/>
  <c r="V288" i="21"/>
  <c r="V172" i="21"/>
  <c r="V47" i="21"/>
  <c r="V111" i="21"/>
  <c r="V175" i="21"/>
  <c r="V239" i="21"/>
  <c r="V61" i="21"/>
  <c r="V125" i="21"/>
  <c r="V189" i="21"/>
  <c r="V253" i="21"/>
  <c r="V12" i="21"/>
  <c r="V76" i="21"/>
  <c r="V140" i="21"/>
  <c r="V204" i="21"/>
  <c r="V268" i="21"/>
  <c r="V150" i="21"/>
  <c r="V19" i="21"/>
  <c r="V83" i="21"/>
  <c r="V147" i="21"/>
  <c r="V211" i="21"/>
  <c r="V275" i="21"/>
  <c r="V14" i="21"/>
  <c r="V78" i="21"/>
  <c r="V138" i="21"/>
  <c r="V266" i="21"/>
  <c r="V33" i="21"/>
  <c r="V97" i="21"/>
  <c r="V161" i="21"/>
  <c r="V225" i="21"/>
  <c r="V289" i="21"/>
  <c r="V106" i="21"/>
  <c r="V39" i="21"/>
  <c r="V167" i="21"/>
  <c r="V231" i="21"/>
  <c r="V295" i="21"/>
  <c r="V117" i="21"/>
  <c r="V181" i="21"/>
  <c r="V245" i="21"/>
  <c r="V68" i="21"/>
  <c r="V132" i="21"/>
  <c r="V196" i="21"/>
  <c r="V260" i="21"/>
  <c r="V11" i="21"/>
  <c r="V75" i="21"/>
  <c r="V139" i="21"/>
  <c r="V267" i="21"/>
  <c r="V22" i="21"/>
  <c r="V86" i="21"/>
  <c r="V66" i="21"/>
  <c r="V130" i="21"/>
  <c r="V194" i="21"/>
  <c r="V258" i="21"/>
  <c r="V25" i="21"/>
  <c r="V89" i="21"/>
  <c r="V153" i="21"/>
  <c r="V217" i="21"/>
  <c r="V281" i="21"/>
  <c r="V16" i="21"/>
  <c r="V80" i="21"/>
  <c r="V144" i="21"/>
  <c r="V208" i="21"/>
  <c r="V272" i="21"/>
  <c r="V170" i="21"/>
  <c r="V31" i="21"/>
  <c r="V95" i="21"/>
  <c r="V159" i="21"/>
  <c r="V223" i="21"/>
  <c r="V287" i="21"/>
  <c r="V45" i="21"/>
  <c r="V237" i="21"/>
  <c r="V70" i="21"/>
  <c r="V190" i="21"/>
  <c r="V60" i="21"/>
  <c r="V188" i="21"/>
  <c r="V252" i="21"/>
  <c r="V102" i="21"/>
  <c r="V230" i="21"/>
  <c r="V294" i="21"/>
  <c r="V195" i="21"/>
  <c r="V259" i="21"/>
  <c r="V30" i="21"/>
  <c r="V94" i="21"/>
  <c r="V58" i="21"/>
  <c r="V122" i="21"/>
  <c r="V250" i="21"/>
  <c r="V17" i="21"/>
  <c r="V81" i="21"/>
  <c r="V209" i="21"/>
  <c r="V273" i="21"/>
  <c r="V254" i="21"/>
  <c r="V8" i="21"/>
  <c r="V72" i="21"/>
  <c r="V200" i="21"/>
  <c r="V129" i="21"/>
  <c r="V257" i="21"/>
  <c r="V238" i="21"/>
  <c r="V23" i="21"/>
  <c r="V87" i="21"/>
  <c r="V151" i="21"/>
  <c r="V215" i="21"/>
  <c r="V279" i="21"/>
  <c r="V101" i="21"/>
  <c r="V229" i="21"/>
  <c r="V293" i="21"/>
  <c r="V198" i="21"/>
  <c r="V52" i="21"/>
  <c r="V116" i="21"/>
  <c r="V180" i="21"/>
  <c r="V244" i="21"/>
  <c r="V59" i="21"/>
  <c r="V123" i="21"/>
  <c r="V187" i="21"/>
  <c r="V251" i="21"/>
  <c r="V50" i="21"/>
  <c r="V178" i="21"/>
  <c r="V242" i="21"/>
  <c r="V182" i="21"/>
  <c r="V9" i="21"/>
  <c r="V73" i="21"/>
  <c r="V137" i="21"/>
  <c r="V201" i="21"/>
  <c r="V265" i="21"/>
  <c r="V262" i="21"/>
  <c r="V64" i="21"/>
  <c r="V128" i="21"/>
  <c r="V192" i="21"/>
  <c r="V256" i="21"/>
  <c r="V246" i="21"/>
  <c r="V15" i="21"/>
  <c r="V79" i="21"/>
  <c r="V143" i="21"/>
  <c r="V207" i="21"/>
  <c r="V271" i="21"/>
  <c r="V29" i="21"/>
  <c r="V93" i="21"/>
  <c r="V157" i="21"/>
  <c r="V221" i="21"/>
  <c r="V285" i="21"/>
  <c r="V270" i="21"/>
  <c r="V44" i="21"/>
  <c r="V108" i="21"/>
  <c r="V236" i="21"/>
  <c r="V115" i="21"/>
  <c r="V179" i="21"/>
  <c r="V56" i="21"/>
  <c r="V184" i="21"/>
  <c r="V248" i="21"/>
  <c r="V7" i="21"/>
  <c r="V71" i="21"/>
  <c r="V135" i="21"/>
  <c r="V199" i="21"/>
  <c r="V263" i="21"/>
  <c r="V46" i="21"/>
  <c r="V110" i="21"/>
  <c r="V21" i="21"/>
  <c r="V149" i="21"/>
  <c r="V213" i="21"/>
  <c r="V277" i="21"/>
  <c r="V214" i="21"/>
  <c r="V278" i="21"/>
  <c r="V36" i="21"/>
  <c r="V100" i="21"/>
  <c r="V164" i="21"/>
  <c r="V228" i="21"/>
  <c r="V292" i="21"/>
  <c r="V43" i="21"/>
  <c r="V107" i="21"/>
  <c r="V171" i="21"/>
  <c r="V235" i="21"/>
  <c r="V299" i="21"/>
  <c r="V54" i="21"/>
  <c r="V118" i="21"/>
  <c r="V34" i="21"/>
  <c r="V162" i="21"/>
  <c r="V290" i="21"/>
  <c r="V121" i="21"/>
  <c r="V185" i="21"/>
  <c r="V249" i="21"/>
  <c r="V48" i="21"/>
  <c r="V112" i="21"/>
  <c r="V176" i="21"/>
  <c r="V240" i="21"/>
  <c r="V234" i="21"/>
  <c r="V65" i="21"/>
  <c r="V24" i="21"/>
  <c r="V53" i="21"/>
  <c r="V114" i="21"/>
  <c r="V202" i="21"/>
  <c r="V26" i="21"/>
  <c r="V77" i="21"/>
  <c r="V99" i="21"/>
  <c r="V131" i="21"/>
  <c r="V98" i="21"/>
  <c r="V103" i="21"/>
  <c r="V296" i="21"/>
  <c r="V152" i="21"/>
  <c r="V216" i="21"/>
  <c r="V227" i="21"/>
  <c r="V40" i="21"/>
  <c r="V27" i="21"/>
  <c r="V191" i="21"/>
  <c r="V124" i="21"/>
  <c r="V37" i="21"/>
  <c r="V168" i="21"/>
  <c r="V57" i="21"/>
  <c r="V203" i="21"/>
  <c r="V280" i="21"/>
  <c r="V120" i="21"/>
  <c r="V92" i="21"/>
  <c r="V205" i="21"/>
  <c r="V32" i="21"/>
  <c r="V82" i="21"/>
  <c r="V35" i="21"/>
  <c r="V88" i="21"/>
  <c r="V286" i="21"/>
  <c r="V136" i="21"/>
  <c r="V174" i="21"/>
  <c r="V85" i="21"/>
  <c r="V226" i="21"/>
  <c r="V264" i="21"/>
  <c r="V38" i="21"/>
  <c r="V145" i="21"/>
  <c r="V165" i="21"/>
  <c r="V173" i="21"/>
  <c r="V109" i="21"/>
  <c r="V74" i="21"/>
  <c r="V186" i="21"/>
  <c r="V67" i="21"/>
  <c r="V282" i="21"/>
  <c r="V51" i="21"/>
  <c r="V10" i="21"/>
  <c r="P5" i="19"/>
  <c r="J4" i="18"/>
  <c r="J5" i="18"/>
  <c r="Q5" i="21" s="1"/>
  <c r="Q75" i="21"/>
  <c r="Q259" i="21"/>
  <c r="Q44" i="21"/>
  <c r="Q108" i="21"/>
  <c r="Q172" i="21"/>
  <c r="Q122" i="21"/>
  <c r="Q186" i="21"/>
  <c r="Q250" i="21"/>
  <c r="Q9" i="21"/>
  <c r="Q73" i="21"/>
  <c r="Q137" i="21"/>
  <c r="Q201" i="21"/>
  <c r="Q265" i="21"/>
  <c r="Q80" i="21"/>
  <c r="Q144" i="21"/>
  <c r="Q208" i="21"/>
  <c r="Q272" i="21"/>
  <c r="Q187" i="21"/>
  <c r="Q7" i="21"/>
  <c r="Q71" i="21"/>
  <c r="Q135" i="21"/>
  <c r="Q199" i="21"/>
  <c r="Q263" i="21"/>
  <c r="Q139" i="21"/>
  <c r="Q211" i="21"/>
  <c r="Q30" i="21"/>
  <c r="Q94" i="21"/>
  <c r="Q222" i="21"/>
  <c r="Q35" i="21"/>
  <c r="Q21" i="21"/>
  <c r="Q85" i="21"/>
  <c r="Q149" i="21"/>
  <c r="Q213" i="21"/>
  <c r="Q277" i="21"/>
  <c r="Q107" i="21"/>
  <c r="Q87" i="21"/>
  <c r="Q19" i="21"/>
  <c r="Q229" i="21"/>
  <c r="Q267" i="21"/>
  <c r="Q36" i="21"/>
  <c r="Q100" i="21"/>
  <c r="Q164" i="21"/>
  <c r="Q228" i="21"/>
  <c r="Q292" i="21"/>
  <c r="Q50" i="21"/>
  <c r="Q114" i="21"/>
  <c r="Q242" i="21"/>
  <c r="Q65" i="21"/>
  <c r="Q193" i="21"/>
  <c r="Q257" i="21"/>
  <c r="Q200" i="21"/>
  <c r="Q195" i="21"/>
  <c r="Q63" i="21"/>
  <c r="Q127" i="21"/>
  <c r="Q191" i="21"/>
  <c r="Q255" i="21"/>
  <c r="Q147" i="21"/>
  <c r="Q219" i="21"/>
  <c r="Q22" i="21"/>
  <c r="Q86" i="21"/>
  <c r="Q150" i="21"/>
  <c r="Q214" i="21"/>
  <c r="Q278" i="21"/>
  <c r="Q43" i="21"/>
  <c r="Q13" i="21"/>
  <c r="Q77" i="21"/>
  <c r="Q141" i="21"/>
  <c r="Q205" i="21"/>
  <c r="Q269" i="21"/>
  <c r="Q27" i="21"/>
  <c r="Q275" i="21"/>
  <c r="Q28" i="21"/>
  <c r="Q92" i="21"/>
  <c r="Q156" i="21"/>
  <c r="Q220" i="21"/>
  <c r="Q284" i="21"/>
  <c r="Q106" i="21"/>
  <c r="Q170" i="21"/>
  <c r="Q234" i="21"/>
  <c r="Q298" i="21"/>
  <c r="Q299" i="21"/>
  <c r="Q57" i="21"/>
  <c r="Q185" i="21"/>
  <c r="Q249" i="21"/>
  <c r="Q128" i="21"/>
  <c r="Q192" i="21"/>
  <c r="Q256" i="21"/>
  <c r="Q203" i="21"/>
  <c r="Q55" i="21"/>
  <c r="Q119" i="21"/>
  <c r="Q183" i="21"/>
  <c r="Q247" i="21"/>
  <c r="Q14" i="21"/>
  <c r="Q78" i="21"/>
  <c r="Q142" i="21"/>
  <c r="Q206" i="21"/>
  <c r="Q270" i="21"/>
  <c r="Q69" i="21"/>
  <c r="Q133" i="21"/>
  <c r="Q197" i="21"/>
  <c r="Q261" i="21"/>
  <c r="Q224" i="21"/>
  <c r="Q151" i="21"/>
  <c r="Q46" i="21"/>
  <c r="Q37" i="21"/>
  <c r="Q283" i="21"/>
  <c r="Q20" i="21"/>
  <c r="Q84" i="21"/>
  <c r="Q148" i="21"/>
  <c r="Q212" i="21"/>
  <c r="Q276" i="21"/>
  <c r="Q98" i="21"/>
  <c r="Q162" i="21"/>
  <c r="Q226" i="21"/>
  <c r="Q290" i="21"/>
  <c r="Q49" i="21"/>
  <c r="Q113" i="21"/>
  <c r="Q177" i="21"/>
  <c r="Q241" i="21"/>
  <c r="Q120" i="21"/>
  <c r="Q184" i="21"/>
  <c r="Q248" i="21"/>
  <c r="Q47" i="21"/>
  <c r="Q111" i="21"/>
  <c r="Q239" i="21"/>
  <c r="Q91" i="21"/>
  <c r="Q235" i="21"/>
  <c r="Q6" i="21"/>
  <c r="Q198" i="21"/>
  <c r="Q262" i="21"/>
  <c r="Q243" i="21"/>
  <c r="Q61" i="21"/>
  <c r="Q125" i="21"/>
  <c r="Q189" i="21"/>
  <c r="Q253" i="21"/>
  <c r="Q215" i="21"/>
  <c r="Q279" i="21"/>
  <c r="Q110" i="21"/>
  <c r="Q238" i="21"/>
  <c r="Q293" i="21"/>
  <c r="Q291" i="21"/>
  <c r="Q12" i="21"/>
  <c r="Q140" i="21"/>
  <c r="Q204" i="21"/>
  <c r="Q268" i="21"/>
  <c r="Q90" i="21"/>
  <c r="Q218" i="21"/>
  <c r="Q282" i="21"/>
  <c r="Q105" i="21"/>
  <c r="Q233" i="21"/>
  <c r="Q297" i="21"/>
  <c r="Q48" i="21"/>
  <c r="Q112" i="21"/>
  <c r="Q176" i="21"/>
  <c r="Q240" i="21"/>
  <c r="Q39" i="21"/>
  <c r="Q103" i="21"/>
  <c r="Q167" i="21"/>
  <c r="Q231" i="21"/>
  <c r="Q295" i="21"/>
  <c r="Q62" i="21"/>
  <c r="Q126" i="21"/>
  <c r="Q190" i="21"/>
  <c r="Q254" i="21"/>
  <c r="Q53" i="21"/>
  <c r="Q117" i="21"/>
  <c r="Q181" i="21"/>
  <c r="Q245" i="21"/>
  <c r="Q83" i="21"/>
  <c r="Q101" i="21"/>
  <c r="Q68" i="21"/>
  <c r="Q132" i="21"/>
  <c r="Q196" i="21"/>
  <c r="Q260" i="21"/>
  <c r="Q155" i="21"/>
  <c r="Q82" i="21"/>
  <c r="Q210" i="21"/>
  <c r="Q274" i="21"/>
  <c r="Q33" i="21"/>
  <c r="Q97" i="21"/>
  <c r="Q161" i="21"/>
  <c r="Q225" i="21"/>
  <c r="Q168" i="21"/>
  <c r="Q296" i="21"/>
  <c r="Q163" i="21"/>
  <c r="Q31" i="21"/>
  <c r="Q159" i="21"/>
  <c r="Q223" i="21"/>
  <c r="Q287" i="21"/>
  <c r="Q251" i="21"/>
  <c r="Q54" i="21"/>
  <c r="Q118" i="21"/>
  <c r="Q182" i="21"/>
  <c r="Q246" i="21"/>
  <c r="Q45" i="21"/>
  <c r="Q109" i="21"/>
  <c r="Q173" i="21"/>
  <c r="Q237" i="21"/>
  <c r="Q60" i="21"/>
  <c r="Q124" i="21"/>
  <c r="Q188" i="21"/>
  <c r="Q252" i="21"/>
  <c r="Q10" i="21"/>
  <c r="Q74" i="21"/>
  <c r="Q138" i="21"/>
  <c r="Q202" i="21"/>
  <c r="Q266" i="21"/>
  <c r="Q25" i="21"/>
  <c r="Q89" i="21"/>
  <c r="Q153" i="21"/>
  <c r="Q217" i="21"/>
  <c r="Q281" i="21"/>
  <c r="Q115" i="21"/>
  <c r="Q32" i="21"/>
  <c r="Q96" i="21"/>
  <c r="Q160" i="21"/>
  <c r="Q288" i="21"/>
  <c r="Q116" i="21"/>
  <c r="Q180" i="21"/>
  <c r="Q244" i="21"/>
  <c r="Q300" i="21"/>
  <c r="Q66" i="21"/>
  <c r="Q130" i="21"/>
  <c r="Q194" i="21"/>
  <c r="Q81" i="21"/>
  <c r="Q145" i="21"/>
  <c r="Q209" i="21"/>
  <c r="Q273" i="21"/>
  <c r="Q123" i="21"/>
  <c r="Q216" i="21"/>
  <c r="Q280" i="21"/>
  <c r="Q179" i="21"/>
  <c r="Q15" i="21"/>
  <c r="Q79" i="21"/>
  <c r="Q143" i="21"/>
  <c r="Q207" i="21"/>
  <c r="Q271" i="21"/>
  <c r="Q38" i="21"/>
  <c r="Q102" i="21"/>
  <c r="Q166" i="21"/>
  <c r="Q230" i="21"/>
  <c r="Q294" i="21"/>
  <c r="Q93" i="21"/>
  <c r="Q157" i="21"/>
  <c r="Q221" i="21"/>
  <c r="Q285" i="21"/>
  <c r="Q171" i="21"/>
  <c r="Q174" i="21"/>
  <c r="Q165" i="21"/>
  <c r="Q104" i="21"/>
  <c r="Q8" i="21"/>
  <c r="Q178" i="21"/>
  <c r="Q286" i="21"/>
  <c r="Q99" i="21"/>
  <c r="Q236" i="21"/>
  <c r="Q72" i="21"/>
  <c r="Q24" i="21"/>
  <c r="Q134" i="21"/>
  <c r="Q42" i="21"/>
  <c r="Q227" i="21"/>
  <c r="Q52" i="21"/>
  <c r="Q16" i="21"/>
  <c r="Q146" i="21"/>
  <c r="Q41" i="21"/>
  <c r="Q26" i="21"/>
  <c r="Q88" i="21"/>
  <c r="Q70" i="21"/>
  <c r="Q64" i="21"/>
  <c r="Q56" i="21"/>
  <c r="Q29" i="21"/>
  <c r="Q136" i="21"/>
  <c r="Q264" i="21"/>
  <c r="Q154" i="21"/>
  <c r="Q152" i="21"/>
  <c r="Q23" i="21"/>
  <c r="Q95" i="21"/>
  <c r="Q59" i="21"/>
  <c r="Q131" i="21"/>
  <c r="Q121" i="21"/>
  <c r="Q34" i="21"/>
  <c r="Q289" i="21"/>
  <c r="Q232" i="21"/>
  <c r="Q158" i="21"/>
  <c r="Q67" i="21"/>
  <c r="Q17" i="21"/>
  <c r="Q76" i="21"/>
  <c r="Q51" i="21"/>
  <c r="Q129" i="21"/>
  <c r="Q169" i="21"/>
  <c r="Q258" i="21"/>
  <c r="Q40" i="21"/>
  <c r="Q175" i="21"/>
  <c r="Q58" i="21"/>
  <c r="Q11" i="21"/>
  <c r="Q18" i="21"/>
  <c r="S117" i="19"/>
  <c r="S11" i="19"/>
  <c r="Q35" i="19"/>
  <c r="R35" i="19" s="1"/>
  <c r="V35" i="6" s="1"/>
  <c r="E191" i="19"/>
  <c r="Q201" i="19"/>
  <c r="U199" i="21"/>
  <c r="U8" i="21"/>
  <c r="U72" i="21"/>
  <c r="U200" i="21"/>
  <c r="U22" i="21"/>
  <c r="U86" i="21"/>
  <c r="U150" i="21"/>
  <c r="U214" i="21"/>
  <c r="U278" i="21"/>
  <c r="U159" i="21"/>
  <c r="U223" i="21"/>
  <c r="U101" i="21"/>
  <c r="U165" i="21"/>
  <c r="U229" i="21"/>
  <c r="U293" i="21"/>
  <c r="U44" i="21"/>
  <c r="U108" i="21"/>
  <c r="U172" i="21"/>
  <c r="U63" i="21"/>
  <c r="U35" i="21"/>
  <c r="U99" i="21"/>
  <c r="U163" i="21"/>
  <c r="U291" i="21"/>
  <c r="U300" i="21"/>
  <c r="U58" i="21"/>
  <c r="U122" i="21"/>
  <c r="U186" i="21"/>
  <c r="U250" i="21"/>
  <c r="U113" i="21"/>
  <c r="U177" i="21"/>
  <c r="U241" i="21"/>
  <c r="U181" i="21"/>
  <c r="U74" i="21"/>
  <c r="U138" i="21"/>
  <c r="U64" i="21"/>
  <c r="U128" i="21"/>
  <c r="U192" i="21"/>
  <c r="U14" i="21"/>
  <c r="U78" i="21"/>
  <c r="U142" i="21"/>
  <c r="U206" i="21"/>
  <c r="U270" i="21"/>
  <c r="U231" i="21"/>
  <c r="U93" i="21"/>
  <c r="U157" i="21"/>
  <c r="U221" i="21"/>
  <c r="U285" i="21"/>
  <c r="U7" i="21"/>
  <c r="U100" i="21"/>
  <c r="U228" i="21"/>
  <c r="U292" i="21"/>
  <c r="U71" i="21"/>
  <c r="U27" i="21"/>
  <c r="U91" i="21"/>
  <c r="U155" i="21"/>
  <c r="U219" i="21"/>
  <c r="U283" i="21"/>
  <c r="U114" i="21"/>
  <c r="U242" i="21"/>
  <c r="U167" i="21"/>
  <c r="U41" i="21"/>
  <c r="U105" i="21"/>
  <c r="U233" i="21"/>
  <c r="U297" i="21"/>
  <c r="U257" i="21"/>
  <c r="U120" i="21"/>
  <c r="U184" i="21"/>
  <c r="U248" i="21"/>
  <c r="U6" i="21"/>
  <c r="U70" i="21"/>
  <c r="U134" i="21"/>
  <c r="U262" i="21"/>
  <c r="U175" i="21"/>
  <c r="U239" i="21"/>
  <c r="U149" i="21"/>
  <c r="U277" i="21"/>
  <c r="U28" i="21"/>
  <c r="U92" i="21"/>
  <c r="U284" i="21"/>
  <c r="U83" i="21"/>
  <c r="U147" i="21"/>
  <c r="U211" i="21"/>
  <c r="U275" i="21"/>
  <c r="U42" i="21"/>
  <c r="U106" i="21"/>
  <c r="U170" i="21"/>
  <c r="U234" i="21"/>
  <c r="U298" i="21"/>
  <c r="U33" i="21"/>
  <c r="U97" i="21"/>
  <c r="U161" i="21"/>
  <c r="U225" i="21"/>
  <c r="U47" i="21"/>
  <c r="U191" i="21"/>
  <c r="U266" i="21"/>
  <c r="U48" i="21"/>
  <c r="U112" i="21"/>
  <c r="U176" i="21"/>
  <c r="U240" i="21"/>
  <c r="U15" i="21"/>
  <c r="U79" i="21"/>
  <c r="U62" i="21"/>
  <c r="U126" i="21"/>
  <c r="U190" i="21"/>
  <c r="U254" i="21"/>
  <c r="U119" i="21"/>
  <c r="U13" i="21"/>
  <c r="U77" i="21"/>
  <c r="U205" i="21"/>
  <c r="U269" i="21"/>
  <c r="U287" i="21"/>
  <c r="U20" i="21"/>
  <c r="U276" i="21"/>
  <c r="U11" i="21"/>
  <c r="U75" i="21"/>
  <c r="U139" i="21"/>
  <c r="U203" i="21"/>
  <c r="U98" i="21"/>
  <c r="U162" i="21"/>
  <c r="U226" i="21"/>
  <c r="U290" i="21"/>
  <c r="U183" i="21"/>
  <c r="U25" i="21"/>
  <c r="U89" i="21"/>
  <c r="U153" i="21"/>
  <c r="U217" i="21"/>
  <c r="U281" i="21"/>
  <c r="U115" i="21"/>
  <c r="U263" i="21"/>
  <c r="U65" i="21"/>
  <c r="U129" i="21"/>
  <c r="U193" i="21"/>
  <c r="U40" i="21"/>
  <c r="U104" i="21"/>
  <c r="U168" i="21"/>
  <c r="U232" i="21"/>
  <c r="U296" i="21"/>
  <c r="U23" i="21"/>
  <c r="U87" i="21"/>
  <c r="U54" i="21"/>
  <c r="U118" i="21"/>
  <c r="U182" i="21"/>
  <c r="U246" i="21"/>
  <c r="U255" i="21"/>
  <c r="U69" i="21"/>
  <c r="U133" i="21"/>
  <c r="U197" i="21"/>
  <c r="U261" i="21"/>
  <c r="U12" i="21"/>
  <c r="U140" i="21"/>
  <c r="U204" i="21"/>
  <c r="U268" i="21"/>
  <c r="U279" i="21"/>
  <c r="U195" i="21"/>
  <c r="U259" i="21"/>
  <c r="U90" i="21"/>
  <c r="U154" i="21"/>
  <c r="U218" i="21"/>
  <c r="U282" i="21"/>
  <c r="U127" i="21"/>
  <c r="U17" i="21"/>
  <c r="U81" i="21"/>
  <c r="U145" i="21"/>
  <c r="U209" i="21"/>
  <c r="U273" i="21"/>
  <c r="U295" i="21"/>
  <c r="U243" i="21"/>
  <c r="U202" i="21"/>
  <c r="U32" i="21"/>
  <c r="U96" i="21"/>
  <c r="U160" i="21"/>
  <c r="U224" i="21"/>
  <c r="U288" i="21"/>
  <c r="U31" i="21"/>
  <c r="U95" i="21"/>
  <c r="U46" i="21"/>
  <c r="U110" i="21"/>
  <c r="U174" i="21"/>
  <c r="U238" i="21"/>
  <c r="U135" i="21"/>
  <c r="U125" i="21"/>
  <c r="U189" i="21"/>
  <c r="U68" i="21"/>
  <c r="U132" i="21"/>
  <c r="U196" i="21"/>
  <c r="U260" i="21"/>
  <c r="U59" i="21"/>
  <c r="U123" i="21"/>
  <c r="U187" i="21"/>
  <c r="U251" i="21"/>
  <c r="U111" i="21"/>
  <c r="U18" i="21"/>
  <c r="U82" i="21"/>
  <c r="U274" i="21"/>
  <c r="U9" i="21"/>
  <c r="U73" i="21"/>
  <c r="U137" i="21"/>
  <c r="U201" i="21"/>
  <c r="U265" i="21"/>
  <c r="U24" i="21"/>
  <c r="U88" i="21"/>
  <c r="U216" i="21"/>
  <c r="U280" i="21"/>
  <c r="U39" i="21"/>
  <c r="U103" i="21"/>
  <c r="U38" i="21"/>
  <c r="U166" i="21"/>
  <c r="U294" i="21"/>
  <c r="U143" i="21"/>
  <c r="U207" i="21"/>
  <c r="U53" i="21"/>
  <c r="U117" i="21"/>
  <c r="U245" i="21"/>
  <c r="U247" i="21"/>
  <c r="U60" i="21"/>
  <c r="U124" i="21"/>
  <c r="U188" i="21"/>
  <c r="U179" i="21"/>
  <c r="U16" i="21"/>
  <c r="U80" i="21"/>
  <c r="U144" i="21"/>
  <c r="U208" i="21"/>
  <c r="U272" i="21"/>
  <c r="U30" i="21"/>
  <c r="U94" i="21"/>
  <c r="U158" i="21"/>
  <c r="U222" i="21"/>
  <c r="U286" i="21"/>
  <c r="U151" i="21"/>
  <c r="U45" i="21"/>
  <c r="U109" i="21"/>
  <c r="U237" i="21"/>
  <c r="U116" i="21"/>
  <c r="U180" i="21"/>
  <c r="U244" i="21"/>
  <c r="U43" i="21"/>
  <c r="U107" i="21"/>
  <c r="U171" i="21"/>
  <c r="U235" i="21"/>
  <c r="U299" i="21"/>
  <c r="U55" i="21"/>
  <c r="U130" i="21"/>
  <c r="U194" i="21"/>
  <c r="U215" i="21"/>
  <c r="U57" i="21"/>
  <c r="U121" i="21"/>
  <c r="U185" i="21"/>
  <c r="U249" i="21"/>
  <c r="U252" i="21"/>
  <c r="U51" i="21"/>
  <c r="U10" i="21"/>
  <c r="U164" i="21"/>
  <c r="U210" i="21"/>
  <c r="U178" i="21"/>
  <c r="U141" i="21"/>
  <c r="U220" i="21"/>
  <c r="U173" i="21"/>
  <c r="U102" i="21"/>
  <c r="U29" i="21"/>
  <c r="U36" i="21"/>
  <c r="U61" i="21"/>
  <c r="U213" i="21"/>
  <c r="U85" i="21"/>
  <c r="U5" i="21"/>
  <c r="U256" i="21"/>
  <c r="U37" i="21"/>
  <c r="U34" i="21"/>
  <c r="U253" i="21"/>
  <c r="U198" i="21"/>
  <c r="U212" i="21"/>
  <c r="U66" i="21"/>
  <c r="U169" i="21"/>
  <c r="U26" i="21"/>
  <c r="U236" i="21"/>
  <c r="U21" i="21"/>
  <c r="U84" i="21"/>
  <c r="U264" i="21"/>
  <c r="U146" i="21"/>
  <c r="U267" i="21"/>
  <c r="U148" i="21"/>
  <c r="U56" i="21"/>
  <c r="U258" i="21"/>
  <c r="U49" i="21"/>
  <c r="U136" i="21"/>
  <c r="U227" i="21"/>
  <c r="U271" i="21"/>
  <c r="U52" i="21"/>
  <c r="U19" i="21"/>
  <c r="U76" i="21"/>
  <c r="U156" i="21"/>
  <c r="U131" i="21"/>
  <c r="U289" i="21"/>
  <c r="U230" i="21"/>
  <c r="U67" i="21"/>
  <c r="U152" i="21"/>
  <c r="U50" i="21"/>
  <c r="Q244" i="19"/>
  <c r="Q132" i="19"/>
  <c r="Q33" i="19"/>
  <c r="Q295" i="19"/>
  <c r="Q204" i="19"/>
  <c r="Q166" i="19"/>
  <c r="S88" i="19"/>
  <c r="T88" i="19" s="1"/>
  <c r="U88" i="19" s="1"/>
  <c r="AK88" i="6" s="1"/>
  <c r="Q11" i="19"/>
  <c r="R11" i="19" s="1"/>
  <c r="V11" i="6" s="1"/>
  <c r="S204" i="19"/>
  <c r="S98" i="19"/>
  <c r="W98" i="6" s="1"/>
  <c r="S264" i="19"/>
  <c r="S252" i="19"/>
  <c r="S189" i="19"/>
  <c r="S96" i="19"/>
  <c r="Q77" i="19"/>
  <c r="R77" i="19" s="1"/>
  <c r="V77" i="6" s="1"/>
  <c r="Q27" i="19"/>
  <c r="R27" i="19" s="1"/>
  <c r="V27" i="6" s="1"/>
  <c r="S8" i="19"/>
  <c r="Q248" i="19"/>
  <c r="R248" i="19" s="1"/>
  <c r="V248" i="6" s="1"/>
  <c r="S214" i="19"/>
  <c r="S134" i="19"/>
  <c r="S123" i="19"/>
  <c r="Q9" i="19"/>
  <c r="Q278" i="19"/>
  <c r="S260" i="19"/>
  <c r="W260" i="6" s="1"/>
  <c r="Q144" i="19"/>
  <c r="Q123" i="19"/>
  <c r="R123" i="19" s="1"/>
  <c r="V123" i="6" s="1"/>
  <c r="Q56" i="19"/>
  <c r="Q141" i="19"/>
  <c r="S242" i="19"/>
  <c r="Q111" i="19"/>
  <c r="Q242" i="19"/>
  <c r="R242" i="19" s="1"/>
  <c r="V242" i="6" s="1"/>
  <c r="S55" i="19"/>
  <c r="T55" i="19" s="1"/>
  <c r="U55" i="19" s="1"/>
  <c r="AK55" i="6" s="1"/>
  <c r="Q167" i="19"/>
  <c r="E198" i="19"/>
  <c r="E223" i="19"/>
  <c r="E63" i="19"/>
  <c r="E72" i="19"/>
  <c r="E171" i="19"/>
  <c r="E135" i="19"/>
  <c r="AA135" i="19" s="1"/>
  <c r="E99" i="19"/>
  <c r="M99" i="6" s="1"/>
  <c r="E59" i="19"/>
  <c r="E51" i="19"/>
  <c r="E56" i="19"/>
  <c r="Q122" i="19"/>
  <c r="Q155" i="19"/>
  <c r="Q274" i="19"/>
  <c r="Q170" i="19"/>
  <c r="R170" i="19" s="1"/>
  <c r="V170" i="6" s="1"/>
  <c r="Q118" i="19"/>
  <c r="R118" i="19" s="1"/>
  <c r="V118" i="6" s="1"/>
  <c r="S14" i="19"/>
  <c r="T14" i="19" s="1"/>
  <c r="U14" i="19" s="1"/>
  <c r="AK14" i="6" s="1"/>
  <c r="S213" i="19"/>
  <c r="T213" i="19" s="1"/>
  <c r="U213" i="19" s="1"/>
  <c r="AK213" i="6" s="1"/>
  <c r="Q135" i="19"/>
  <c r="Q74" i="19"/>
  <c r="Q264" i="19"/>
  <c r="Q230" i="19"/>
  <c r="Q136" i="19"/>
  <c r="S91" i="19"/>
  <c r="T91" i="19" s="1"/>
  <c r="U91" i="19" s="1"/>
  <c r="AK91" i="6" s="1"/>
  <c r="Q67" i="19"/>
  <c r="Q176" i="19"/>
  <c r="Q83" i="19"/>
  <c r="S279" i="19"/>
  <c r="S236" i="19"/>
  <c r="Q184" i="19"/>
  <c r="Q100" i="19"/>
  <c r="Q91" i="19"/>
  <c r="R91" i="19" s="1"/>
  <c r="V91" i="6" s="1"/>
  <c r="S17" i="19"/>
  <c r="S295" i="19"/>
  <c r="Q234" i="19"/>
  <c r="Q205" i="19"/>
  <c r="S108" i="19"/>
  <c r="Q62" i="19"/>
  <c r="Q60" i="19"/>
  <c r="R60" i="19" s="1"/>
  <c r="V60" i="6" s="1"/>
  <c r="Q263" i="19"/>
  <c r="R263" i="19" s="1"/>
  <c r="V263" i="6" s="1"/>
  <c r="Q214" i="19"/>
  <c r="S97" i="19"/>
  <c r="Q120" i="19"/>
  <c r="S32" i="19"/>
  <c r="Q288" i="19"/>
  <c r="S262" i="19"/>
  <c r="Q154" i="19"/>
  <c r="R154" i="19" s="1"/>
  <c r="V154" i="6" s="1"/>
  <c r="Q209" i="19"/>
  <c r="R209" i="19" s="1"/>
  <c r="V209" i="6" s="1"/>
  <c r="S266" i="19"/>
  <c r="S83" i="19"/>
  <c r="T83" i="19" s="1"/>
  <c r="U83" i="19" s="1"/>
  <c r="AK83" i="6" s="1"/>
  <c r="E277" i="19"/>
  <c r="E205" i="19"/>
  <c r="E165" i="19"/>
  <c r="E77" i="19"/>
  <c r="E244" i="19"/>
  <c r="AB244" i="19" s="1"/>
  <c r="E208" i="19"/>
  <c r="AA208" i="19" s="1"/>
  <c r="E172" i="19"/>
  <c r="E132" i="19"/>
  <c r="E124" i="19"/>
  <c r="S89" i="19"/>
  <c r="Q44" i="19"/>
  <c r="S220" i="19"/>
  <c r="Q183" i="19"/>
  <c r="R183" i="19" s="1"/>
  <c r="V183" i="6" s="1"/>
  <c r="S110" i="19"/>
  <c r="T110" i="19" s="1"/>
  <c r="U110" i="19" s="1"/>
  <c r="AK110" i="6" s="1"/>
  <c r="S281" i="19"/>
  <c r="S198" i="19"/>
  <c r="Q297" i="19"/>
  <c r="Q88" i="19"/>
  <c r="S68" i="19"/>
  <c r="Q200" i="19"/>
  <c r="Q133" i="19"/>
  <c r="R133" i="19" s="1"/>
  <c r="V133" i="6" s="1"/>
  <c r="Q117" i="19"/>
  <c r="R117" i="19" s="1"/>
  <c r="V117" i="6" s="1"/>
  <c r="Q59" i="19"/>
  <c r="S173" i="19"/>
  <c r="Q82" i="19"/>
  <c r="S293" i="19"/>
  <c r="S224" i="19"/>
  <c r="Q157" i="19"/>
  <c r="S103" i="19"/>
  <c r="W103" i="6" s="1"/>
  <c r="S109" i="19"/>
  <c r="T109" i="19" s="1"/>
  <c r="U109" i="19" s="1"/>
  <c r="AK109" i="6" s="1"/>
  <c r="S9" i="19"/>
  <c r="S280" i="19"/>
  <c r="Q252" i="19"/>
  <c r="Q208" i="19"/>
  <c r="Q103" i="19"/>
  <c r="S120" i="19"/>
  <c r="Q39" i="19"/>
  <c r="R39" i="19" s="1"/>
  <c r="V39" i="6" s="1"/>
  <c r="Q294" i="19"/>
  <c r="R294" i="19" s="1"/>
  <c r="V294" i="6" s="1"/>
  <c r="S205" i="19"/>
  <c r="Q134" i="19"/>
  <c r="R134" i="19" s="1"/>
  <c r="V134" i="6" s="1"/>
  <c r="Q5" i="19"/>
  <c r="R5" i="19" s="1"/>
  <c r="V5" i="6" s="1"/>
  <c r="Q23" i="19"/>
  <c r="Q272" i="19"/>
  <c r="Q219" i="19"/>
  <c r="S119" i="19"/>
  <c r="T119" i="19" s="1"/>
  <c r="U119" i="19" s="1"/>
  <c r="AK119" i="6" s="1"/>
  <c r="S215" i="19"/>
  <c r="T215" i="19" s="1"/>
  <c r="U215" i="19" s="1"/>
  <c r="AK215" i="6" s="1"/>
  <c r="S299" i="19"/>
  <c r="S101" i="19"/>
  <c r="E245" i="19"/>
  <c r="E173" i="19"/>
  <c r="E133" i="19"/>
  <c r="E294" i="19"/>
  <c r="E212" i="19"/>
  <c r="AA212" i="19" s="1"/>
  <c r="E176" i="19"/>
  <c r="M176" i="6" s="1"/>
  <c r="E140" i="19"/>
  <c r="E100" i="19"/>
  <c r="E92" i="19"/>
  <c r="S131" i="19"/>
  <c r="Q232" i="19"/>
  <c r="Q10" i="19"/>
  <c r="Q235" i="19"/>
  <c r="R235" i="19" s="1"/>
  <c r="V235" i="6" s="1"/>
  <c r="Q182" i="19"/>
  <c r="R182" i="19" s="1"/>
  <c r="V182" i="6" s="1"/>
  <c r="Q253" i="19"/>
  <c r="S230" i="19"/>
  <c r="Q293" i="19"/>
  <c r="S253" i="19"/>
  <c r="S200" i="19"/>
  <c r="Q101" i="19"/>
  <c r="S53" i="19"/>
  <c r="Q285" i="19"/>
  <c r="R285" i="19" s="1"/>
  <c r="V285" i="6" s="1"/>
  <c r="Q185" i="19"/>
  <c r="Q113" i="19"/>
  <c r="R113" i="19" s="1"/>
  <c r="V113" i="6" s="1"/>
  <c r="S63" i="19"/>
  <c r="Q47" i="19"/>
  <c r="S195" i="19"/>
  <c r="Q63" i="19"/>
  <c r="S283" i="19"/>
  <c r="W283" i="6" s="1"/>
  <c r="Q197" i="19"/>
  <c r="R197" i="19" s="1"/>
  <c r="V197" i="6" s="1"/>
  <c r="S196" i="19"/>
  <c r="S95" i="19"/>
  <c r="T95" i="19" s="1"/>
  <c r="U95" i="19" s="1"/>
  <c r="AK95" i="6" s="1"/>
  <c r="S62" i="19"/>
  <c r="S67" i="19"/>
  <c r="S263" i="19"/>
  <c r="Q236" i="19"/>
  <c r="Q189" i="19"/>
  <c r="R189" i="19" s="1"/>
  <c r="V189" i="6" s="1"/>
  <c r="Q95" i="19"/>
  <c r="R95" i="19" s="1"/>
  <c r="V95" i="6" s="1"/>
  <c r="S51" i="19"/>
  <c r="Q32" i="19"/>
  <c r="R32" i="19" s="1"/>
  <c r="V32" i="6" s="1"/>
  <c r="Q227" i="19"/>
  <c r="S194" i="19"/>
  <c r="Q125" i="19"/>
  <c r="Q51" i="19"/>
  <c r="Q15" i="19"/>
  <c r="R15" i="19" s="1"/>
  <c r="V15" i="6" s="1"/>
  <c r="S271" i="19"/>
  <c r="T271" i="19" s="1"/>
  <c r="S209" i="19"/>
  <c r="Q68" i="19"/>
  <c r="R68" i="19" s="1"/>
  <c r="V68" i="6" s="1"/>
  <c r="Q150" i="19"/>
  <c r="Q217" i="19"/>
  <c r="S33" i="19"/>
  <c r="E182" i="19"/>
  <c r="E215" i="19"/>
  <c r="AA215" i="19" s="1"/>
  <c r="E55" i="19"/>
  <c r="AA55" i="19" s="1"/>
  <c r="E64" i="19"/>
  <c r="E85" i="19"/>
  <c r="E49" i="19"/>
  <c r="E9" i="19"/>
  <c r="E298" i="19"/>
  <c r="E6" i="19"/>
  <c r="Q191" i="19"/>
  <c r="R191" i="19" s="1"/>
  <c r="V191" i="6" s="1"/>
  <c r="Q251" i="19"/>
  <c r="R251" i="19" s="1"/>
  <c r="V251" i="6" s="1"/>
  <c r="S292" i="19"/>
  <c r="S190" i="19"/>
  <c r="S162" i="19"/>
  <c r="Q199" i="19"/>
  <c r="Q158" i="19"/>
  <c r="Q172" i="19"/>
  <c r="S92" i="19"/>
  <c r="T92" i="19" s="1"/>
  <c r="S19" i="19"/>
  <c r="T19" i="19" s="1"/>
  <c r="U19" i="19" s="1"/>
  <c r="AK19" i="6" s="1"/>
  <c r="S275" i="19"/>
  <c r="S184" i="19"/>
  <c r="S128" i="19"/>
  <c r="Q66" i="19"/>
  <c r="S40" i="19"/>
  <c r="Q138" i="19"/>
  <c r="Q21" i="19"/>
  <c r="R21" i="19" s="1"/>
  <c r="V21" i="6" s="1"/>
  <c r="Q275" i="19"/>
  <c r="R275" i="19" s="1"/>
  <c r="V275" i="6" s="1"/>
  <c r="S191" i="19"/>
  <c r="S153" i="19"/>
  <c r="Q131" i="19"/>
  <c r="S84" i="19"/>
  <c r="S59" i="19"/>
  <c r="Q279" i="19"/>
  <c r="S246" i="19"/>
  <c r="T246" i="19" s="1"/>
  <c r="U246" i="19" s="1"/>
  <c r="AK246" i="6" s="1"/>
  <c r="S186" i="19"/>
  <c r="T186" i="19" s="1"/>
  <c r="U186" i="19" s="1"/>
  <c r="AK186" i="6" s="1"/>
  <c r="Q114" i="19"/>
  <c r="Q43" i="19"/>
  <c r="R43" i="19" s="1"/>
  <c r="V43" i="6" s="1"/>
  <c r="S23" i="19"/>
  <c r="S219" i="19"/>
  <c r="Q178" i="19"/>
  <c r="Q108" i="19"/>
  <c r="S37" i="19"/>
  <c r="T37" i="19" s="1"/>
  <c r="Q7" i="19"/>
  <c r="R7" i="19" s="1"/>
  <c r="V7" i="6" s="1"/>
  <c r="Q266" i="19"/>
  <c r="S222" i="19"/>
  <c r="S49" i="19"/>
  <c r="S142" i="19"/>
  <c r="S249" i="19"/>
  <c r="S74" i="19"/>
  <c r="E78" i="19"/>
  <c r="AB78" i="19" s="1"/>
  <c r="E87" i="19"/>
  <c r="AB87" i="19" s="1"/>
  <c r="E224" i="19"/>
  <c r="E89" i="19"/>
  <c r="E53" i="19"/>
  <c r="E17" i="19"/>
  <c r="E274" i="19"/>
  <c r="E266" i="19"/>
  <c r="E271" i="19"/>
  <c r="AA271" i="19" s="1"/>
  <c r="Q229" i="19"/>
  <c r="R229" i="19" s="1"/>
  <c r="V229" i="6" s="1"/>
  <c r="S298" i="19"/>
  <c r="S192" i="19"/>
  <c r="S212" i="19"/>
  <c r="Q152" i="19"/>
  <c r="Q203" i="19"/>
  <c r="S255" i="19"/>
  <c r="T255" i="19" s="1"/>
  <c r="U255" i="19" s="1"/>
  <c r="AK255" i="6" s="1"/>
  <c r="S294" i="19"/>
  <c r="T294" i="19" s="1"/>
  <c r="U294" i="19" s="1"/>
  <c r="AK294" i="6" s="1"/>
  <c r="Q153" i="19"/>
  <c r="R153" i="19" s="1"/>
  <c r="V153" i="6" s="1"/>
  <c r="Q106" i="19"/>
  <c r="S29" i="19"/>
  <c r="S15" i="19"/>
  <c r="Q211" i="19"/>
  <c r="S178" i="19"/>
  <c r="S111" i="19"/>
  <c r="Q25" i="19"/>
  <c r="R25" i="19" s="1"/>
  <c r="V25" i="6" s="1"/>
  <c r="S285" i="19"/>
  <c r="T285" i="19" s="1"/>
  <c r="U285" i="19" s="1"/>
  <c r="AK285" i="6" s="1"/>
  <c r="S291" i="19"/>
  <c r="Q196" i="19"/>
  <c r="R196" i="19" s="1"/>
  <c r="V196" i="6" s="1"/>
  <c r="Q223" i="19"/>
  <c r="S154" i="19"/>
  <c r="Q173" i="19"/>
  <c r="S48" i="19"/>
  <c r="E241" i="19"/>
  <c r="AA241" i="19" s="1"/>
  <c r="E201" i="19"/>
  <c r="AB201" i="19" s="1"/>
  <c r="E129" i="19"/>
  <c r="E162" i="19"/>
  <c r="E126" i="19"/>
  <c r="E90" i="19"/>
  <c r="E50" i="19"/>
  <c r="E42" i="19"/>
  <c r="E47" i="19"/>
  <c r="AA47" i="19" s="1"/>
  <c r="Q269" i="19"/>
  <c r="R269" i="19" s="1"/>
  <c r="V269" i="6" s="1"/>
  <c r="Q292" i="19"/>
  <c r="S300" i="19"/>
  <c r="Q207" i="19"/>
  <c r="S54" i="19"/>
  <c r="S81" i="19"/>
  <c r="S239" i="19"/>
  <c r="T239" i="19" s="1"/>
  <c r="Q34" i="19"/>
  <c r="R34" i="19" s="1"/>
  <c r="V34" i="6" s="1"/>
  <c r="S227" i="19"/>
  <c r="T227" i="19" s="1"/>
  <c r="U227" i="19" s="1"/>
  <c r="AK227" i="6" s="1"/>
  <c r="S121" i="19"/>
  <c r="Q87" i="19"/>
  <c r="R87" i="19" s="1"/>
  <c r="V87" i="6" s="1"/>
  <c r="S25" i="19"/>
  <c r="S7" i="19"/>
  <c r="S257" i="19"/>
  <c r="S139" i="19"/>
  <c r="S126" i="19"/>
  <c r="T126" i="19" s="1"/>
  <c r="U126" i="19" s="1"/>
  <c r="AK126" i="6" s="1"/>
  <c r="S13" i="19"/>
  <c r="W13" i="6" s="1"/>
  <c r="Q256" i="19"/>
  <c r="S277" i="19"/>
  <c r="S165" i="19"/>
  <c r="Q296" i="19"/>
  <c r="S129" i="19"/>
  <c r="S172" i="19"/>
  <c r="E281" i="19"/>
  <c r="M281" i="6" s="1"/>
  <c r="E209" i="19"/>
  <c r="AB209" i="19" s="1"/>
  <c r="E169" i="19"/>
  <c r="E93" i="19"/>
  <c r="E130" i="19"/>
  <c r="E94" i="19"/>
  <c r="E58" i="19"/>
  <c r="E18" i="19"/>
  <c r="E10" i="19"/>
  <c r="AB10" i="19" s="1"/>
  <c r="E15" i="19"/>
  <c r="M15" i="6" s="1"/>
  <c r="Q277" i="19"/>
  <c r="S160" i="19"/>
  <c r="S228" i="19"/>
  <c r="Q237" i="19"/>
  <c r="Q247" i="19"/>
  <c r="S73" i="19"/>
  <c r="Q198" i="19"/>
  <c r="R198" i="19" s="1"/>
  <c r="V198" i="6" s="1"/>
  <c r="K4" i="19"/>
  <c r="R4" i="21" s="1"/>
  <c r="Q174" i="19"/>
  <c r="R174" i="19" s="1"/>
  <c r="V174" i="6" s="1"/>
  <c r="S127" i="19"/>
  <c r="Q210" i="19"/>
  <c r="R210" i="19" s="1"/>
  <c r="V210" i="6" s="1"/>
  <c r="Q78" i="19"/>
  <c r="R78" i="19" s="1"/>
  <c r="V78" i="6" s="1"/>
  <c r="Q265" i="19"/>
  <c r="R265" i="19" s="1"/>
  <c r="V265" i="6" s="1"/>
  <c r="Q245" i="19"/>
  <c r="S116" i="19"/>
  <c r="T116" i="19" s="1"/>
  <c r="S261" i="19"/>
  <c r="T261" i="19" s="1"/>
  <c r="U261" i="19" s="1"/>
  <c r="AK261" i="6" s="1"/>
  <c r="S218" i="19"/>
  <c r="Q12" i="19"/>
  <c r="R12" i="19" s="1"/>
  <c r="V12" i="6" s="1"/>
  <c r="S168" i="19"/>
  <c r="S175" i="19"/>
  <c r="Q90" i="19"/>
  <c r="Q290" i="19"/>
  <c r="S80" i="19"/>
  <c r="T80" i="19" s="1"/>
  <c r="U80" i="19" s="1"/>
  <c r="AK80" i="6" s="1"/>
  <c r="S10" i="19"/>
  <c r="T10" i="19" s="1"/>
  <c r="U10" i="19" s="1"/>
  <c r="AK10" i="6" s="1"/>
  <c r="S226" i="19"/>
  <c r="Q212" i="19"/>
  <c r="R212" i="19" s="1"/>
  <c r="V212" i="6" s="1"/>
  <c r="Q94" i="19"/>
  <c r="S202" i="19"/>
  <c r="S188" i="19"/>
  <c r="S36" i="19"/>
  <c r="S44" i="19"/>
  <c r="T44" i="19" s="1"/>
  <c r="U44" i="19" s="1"/>
  <c r="AK44" i="6" s="1"/>
  <c r="Q188" i="19"/>
  <c r="R188" i="19" s="1"/>
  <c r="V188" i="6" s="1"/>
  <c r="Q147" i="19"/>
  <c r="S177" i="19"/>
  <c r="T177" i="19" s="1"/>
  <c r="U177" i="19" s="1"/>
  <c r="AK177" i="6" s="1"/>
  <c r="Q246" i="19"/>
  <c r="Q164" i="19"/>
  <c r="S85" i="19"/>
  <c r="E184" i="19"/>
  <c r="E143" i="19"/>
  <c r="AA143" i="19" s="1"/>
  <c r="E102" i="19"/>
  <c r="AB102" i="19" s="1"/>
  <c r="E220" i="19"/>
  <c r="E179" i="19"/>
  <c r="E138" i="19"/>
  <c r="E97" i="19"/>
  <c r="E228" i="19"/>
  <c r="E187" i="19"/>
  <c r="E146" i="19"/>
  <c r="AB146" i="19" s="1"/>
  <c r="E12" i="19"/>
  <c r="AA12" i="19" s="1"/>
  <c r="E268" i="19"/>
  <c r="E227" i="19"/>
  <c r="E186" i="19"/>
  <c r="E48" i="19"/>
  <c r="E7" i="19"/>
  <c r="E263" i="19"/>
  <c r="E222" i="19"/>
  <c r="M222" i="6" s="1"/>
  <c r="E84" i="19"/>
  <c r="AA84" i="19" s="1"/>
  <c r="E43" i="19"/>
  <c r="E299" i="19"/>
  <c r="E258" i="19"/>
  <c r="E151" i="19"/>
  <c r="E189" i="19"/>
  <c r="E287" i="19"/>
  <c r="E225" i="19"/>
  <c r="AB225" i="19" s="1"/>
  <c r="E142" i="19"/>
  <c r="AB142" i="19" s="1"/>
  <c r="E261" i="19"/>
  <c r="E238" i="19"/>
  <c r="E297" i="19"/>
  <c r="E246" i="19"/>
  <c r="E8" i="19"/>
  <c r="E45" i="19"/>
  <c r="E160" i="19"/>
  <c r="AB160" i="19" s="1"/>
  <c r="E117" i="19"/>
  <c r="M117" i="6" s="1"/>
  <c r="E296" i="19"/>
  <c r="E153" i="19"/>
  <c r="S45" i="19"/>
  <c r="Q89" i="19"/>
  <c r="S107" i="19"/>
  <c r="S150" i="19"/>
  <c r="S164" i="19"/>
  <c r="T164" i="19" s="1"/>
  <c r="U164" i="19" s="1"/>
  <c r="AK164" i="6" s="1"/>
  <c r="S244" i="19"/>
  <c r="T244" i="19" s="1"/>
  <c r="U244" i="19" s="1"/>
  <c r="AK244" i="6" s="1"/>
  <c r="Q181" i="19"/>
  <c r="Q29" i="19"/>
  <c r="R29" i="19" s="1"/>
  <c r="V29" i="6" s="1"/>
  <c r="Q151" i="19"/>
  <c r="S185" i="19"/>
  <c r="S229" i="19"/>
  <c r="Q291" i="19"/>
  <c r="S31" i="19"/>
  <c r="T31" i="19" s="1"/>
  <c r="U31" i="19" s="1"/>
  <c r="AK31" i="6" s="1"/>
  <c r="Q75" i="19"/>
  <c r="R75" i="19" s="1"/>
  <c r="V75" i="6" s="1"/>
  <c r="Q97" i="19"/>
  <c r="S241" i="19"/>
  <c r="S250" i="19"/>
  <c r="Q255" i="19"/>
  <c r="R255" i="19" s="1"/>
  <c r="V255" i="6" s="1"/>
  <c r="Q14" i="19"/>
  <c r="R14" i="19" s="1"/>
  <c r="V14" i="6" s="1"/>
  <c r="Q102" i="19"/>
  <c r="R102" i="19" s="1"/>
  <c r="V102" i="6" s="1"/>
  <c r="S69" i="19"/>
  <c r="T69" i="19" s="1"/>
  <c r="U69" i="19" s="1"/>
  <c r="AK69" i="6" s="1"/>
  <c r="S65" i="19"/>
  <c r="T65" i="19" s="1"/>
  <c r="S273" i="19"/>
  <c r="S231" i="19"/>
  <c r="T231" i="19" s="1"/>
  <c r="U231" i="19" s="1"/>
  <c r="AK231" i="6" s="1"/>
  <c r="S20" i="19"/>
  <c r="Q273" i="19"/>
  <c r="S90" i="19"/>
  <c r="S207" i="19"/>
  <c r="Q218" i="19"/>
  <c r="R218" i="19" s="1"/>
  <c r="V218" i="6" s="1"/>
  <c r="S30" i="19"/>
  <c r="T30" i="19" s="1"/>
  <c r="U30" i="19" s="1"/>
  <c r="AK30" i="6" s="1"/>
  <c r="S237" i="19"/>
  <c r="S94" i="19"/>
  <c r="T94" i="19" s="1"/>
  <c r="U94" i="19" s="1"/>
  <c r="AK94" i="6" s="1"/>
  <c r="S124" i="19"/>
  <c r="Q243" i="19"/>
  <c r="S42" i="19"/>
  <c r="Q171" i="19"/>
  <c r="S137" i="19"/>
  <c r="W137" i="6" s="1"/>
  <c r="Q300" i="19"/>
  <c r="R300" i="19" s="1"/>
  <c r="V300" i="6" s="1"/>
  <c r="Q127" i="19"/>
  <c r="S122" i="19"/>
  <c r="Q177" i="19"/>
  <c r="Q298" i="19"/>
  <c r="S245" i="19"/>
  <c r="S187" i="19"/>
  <c r="Q238" i="19"/>
  <c r="R238" i="19" s="1"/>
  <c r="V238" i="6" s="1"/>
  <c r="Q112" i="19"/>
  <c r="R112" i="19" s="1"/>
  <c r="V112" i="6" s="1"/>
  <c r="Q84" i="19"/>
  <c r="E216" i="19"/>
  <c r="E175" i="19"/>
  <c r="E134" i="19"/>
  <c r="E252" i="19"/>
  <c r="E211" i="19"/>
  <c r="E170" i="19"/>
  <c r="AB170" i="19" s="1"/>
  <c r="E4" i="19"/>
  <c r="M4" i="6" s="1"/>
  <c r="E260" i="19"/>
  <c r="E219" i="19"/>
  <c r="E178" i="19"/>
  <c r="E44" i="19"/>
  <c r="E300" i="19"/>
  <c r="E259" i="19"/>
  <c r="E218" i="19"/>
  <c r="AA218" i="19" s="1"/>
  <c r="E80" i="19"/>
  <c r="M80" i="6" s="1"/>
  <c r="E39" i="19"/>
  <c r="E295" i="19"/>
  <c r="E254" i="19"/>
  <c r="E116" i="19"/>
  <c r="E75" i="19"/>
  <c r="E34" i="19"/>
  <c r="E290" i="19"/>
  <c r="M290" i="6" s="1"/>
  <c r="E279" i="19"/>
  <c r="AA279" i="19" s="1"/>
  <c r="E221" i="19"/>
  <c r="E118" i="19"/>
  <c r="E257" i="19"/>
  <c r="E230" i="19"/>
  <c r="E293" i="19"/>
  <c r="E29" i="19"/>
  <c r="B45" i="16"/>
  <c r="E37" i="19"/>
  <c r="M37" i="6" s="1"/>
  <c r="E136" i="19"/>
  <c r="E113" i="19"/>
  <c r="E288" i="19"/>
  <c r="E149" i="19"/>
  <c r="E127" i="19"/>
  <c r="E185" i="19"/>
  <c r="Q57" i="19"/>
  <c r="R57" i="19" s="1"/>
  <c r="V57" i="6" s="1"/>
  <c r="S70" i="19"/>
  <c r="T70" i="19" s="1"/>
  <c r="U70" i="19" s="1"/>
  <c r="AK70" i="6" s="1"/>
  <c r="S135" i="19"/>
  <c r="S138" i="19"/>
  <c r="W138" i="6" s="1"/>
  <c r="Q215" i="19"/>
  <c r="S240" i="19"/>
  <c r="S216" i="19"/>
  <c r="Q41" i="19"/>
  <c r="S167" i="19"/>
  <c r="W167" i="6" s="1"/>
  <c r="S193" i="19"/>
  <c r="T193" i="19" s="1"/>
  <c r="U193" i="19" s="1"/>
  <c r="AK193" i="6" s="1"/>
  <c r="Q262" i="19"/>
  <c r="Q271" i="19"/>
  <c r="R271" i="19" s="1"/>
  <c r="V271" i="6" s="1"/>
  <c r="S56" i="19"/>
  <c r="Q85" i="19"/>
  <c r="S143" i="19"/>
  <c r="Q260" i="19"/>
  <c r="Q72" i="19"/>
  <c r="R72" i="19" s="1"/>
  <c r="V72" i="6" s="1"/>
  <c r="Q69" i="19"/>
  <c r="R69" i="19" s="1"/>
  <c r="V69" i="6" s="1"/>
  <c r="Q130" i="19"/>
  <c r="R130" i="19" s="1"/>
  <c r="V130" i="6" s="1"/>
  <c r="S174" i="19"/>
  <c r="Q239" i="19"/>
  <c r="R239" i="19" s="1"/>
  <c r="V239" i="6" s="1"/>
  <c r="Q65" i="19"/>
  <c r="R65" i="19" s="1"/>
  <c r="V65" i="6" s="1"/>
  <c r="Q140" i="19"/>
  <c r="S156" i="19"/>
  <c r="S12" i="19"/>
  <c r="W12" i="6" s="1"/>
  <c r="Q73" i="19"/>
  <c r="R73" i="19" s="1"/>
  <c r="V73" i="6" s="1"/>
  <c r="S50" i="19"/>
  <c r="S64" i="19"/>
  <c r="W64" i="6" s="1"/>
  <c r="Q261" i="19"/>
  <c r="S235" i="19"/>
  <c r="Q64" i="19"/>
  <c r="Q28" i="19"/>
  <c r="S171" i="19"/>
  <c r="T171" i="19" s="1"/>
  <c r="U171" i="19" s="1"/>
  <c r="AK171" i="6" s="1"/>
  <c r="Q110" i="19"/>
  <c r="R110" i="19" s="1"/>
  <c r="V110" i="6" s="1"/>
  <c r="S284" i="19"/>
  <c r="Q148" i="19"/>
  <c r="R148" i="19" s="1"/>
  <c r="V148" i="6" s="1"/>
  <c r="Q190" i="19"/>
  <c r="Q226" i="19"/>
  <c r="Q192" i="19"/>
  <c r="S180" i="19"/>
  <c r="Q137" i="19"/>
  <c r="R137" i="19" s="1"/>
  <c r="V137" i="6" s="1"/>
  <c r="S201" i="19"/>
  <c r="T201" i="19" s="1"/>
  <c r="S26" i="19"/>
  <c r="Q38" i="19"/>
  <c r="S203" i="19"/>
  <c r="Q213" i="19"/>
  <c r="Q104" i="19"/>
  <c r="S60" i="19"/>
  <c r="E248" i="19"/>
  <c r="AB248" i="19" s="1"/>
  <c r="E207" i="19"/>
  <c r="AA207" i="19" s="1"/>
  <c r="E28" i="19"/>
  <c r="E284" i="19"/>
  <c r="E243" i="19"/>
  <c r="E202" i="19"/>
  <c r="E36" i="19"/>
  <c r="E292" i="19"/>
  <c r="E251" i="19"/>
  <c r="AA251" i="19" s="1"/>
  <c r="E210" i="19"/>
  <c r="M210" i="6" s="1"/>
  <c r="E76" i="19"/>
  <c r="E35" i="19"/>
  <c r="E291" i="19"/>
  <c r="E250" i="19"/>
  <c r="E112" i="19"/>
  <c r="E71" i="19"/>
  <c r="E30" i="19"/>
  <c r="M30" i="6" s="1"/>
  <c r="E286" i="19"/>
  <c r="M286" i="6" s="1"/>
  <c r="E148" i="19"/>
  <c r="E107" i="19"/>
  <c r="AA107" i="19" s="1"/>
  <c r="E66" i="19"/>
  <c r="E25" i="19"/>
  <c r="E110" i="19"/>
  <c r="E253" i="19"/>
  <c r="E214" i="19"/>
  <c r="M214" i="6" s="1"/>
  <c r="E289" i="19"/>
  <c r="AB289" i="19" s="1"/>
  <c r="E13" i="19"/>
  <c r="E104" i="19"/>
  <c r="E105" i="19"/>
  <c r="E128" i="19"/>
  <c r="E109" i="19"/>
  <c r="E264" i="19"/>
  <c r="E145" i="19"/>
  <c r="AA145" i="19" s="1"/>
  <c r="E119" i="19"/>
  <c r="AB119" i="19" s="1"/>
  <c r="E181" i="19"/>
  <c r="E255" i="19"/>
  <c r="E217" i="19"/>
  <c r="Q37" i="19"/>
  <c r="S82" i="19"/>
  <c r="S132" i="19"/>
  <c r="Q146" i="19"/>
  <c r="S223" i="19"/>
  <c r="W223" i="6" s="1"/>
  <c r="S256" i="19"/>
  <c r="Q31" i="19"/>
  <c r="R31" i="19" s="1"/>
  <c r="V31" i="6" s="1"/>
  <c r="Q45" i="19"/>
  <c r="Q143" i="19"/>
  <c r="Q222" i="19"/>
  <c r="S238" i="19"/>
  <c r="S272" i="19"/>
  <c r="T272" i="19" s="1"/>
  <c r="U272" i="19" s="1"/>
  <c r="AK272" i="6" s="1"/>
  <c r="S58" i="19"/>
  <c r="T58" i="19" s="1"/>
  <c r="U58" i="19" s="1"/>
  <c r="AK58" i="6" s="1"/>
  <c r="Q129" i="19"/>
  <c r="S133" i="19"/>
  <c r="S233" i="19"/>
  <c r="S258" i="19"/>
  <c r="S179" i="19"/>
  <c r="T179" i="19" s="1"/>
  <c r="S93" i="19"/>
  <c r="T93" i="19" s="1"/>
  <c r="U93" i="19" s="1"/>
  <c r="AK93" i="6" s="1"/>
  <c r="S210" i="19"/>
  <c r="S290" i="19"/>
  <c r="Q160" i="19"/>
  <c r="Q187" i="19"/>
  <c r="R187" i="19" s="1"/>
  <c r="V187" i="6" s="1"/>
  <c r="S158" i="19"/>
  <c r="Q81" i="19"/>
  <c r="Q156" i="19"/>
  <c r="Q281" i="19"/>
  <c r="Q20" i="19"/>
  <c r="R20" i="19" s="1"/>
  <c r="V20" i="6" s="1"/>
  <c r="Q54" i="19"/>
  <c r="S243" i="19"/>
  <c r="Q168" i="19"/>
  <c r="R168" i="19" s="1"/>
  <c r="V168" i="6" s="1"/>
  <c r="Q175" i="19"/>
  <c r="S170" i="19"/>
  <c r="Q282" i="19"/>
  <c r="S163" i="19"/>
  <c r="Q268" i="19"/>
  <c r="R268" i="19" s="1"/>
  <c r="V268" i="6" s="1"/>
  <c r="Q284" i="19"/>
  <c r="Q22" i="19"/>
  <c r="S147" i="19"/>
  <c r="S265" i="19"/>
  <c r="Q228" i="19"/>
  <c r="Q145" i="19"/>
  <c r="S140" i="19"/>
  <c r="S199" i="19"/>
  <c r="T199" i="19" s="1"/>
  <c r="U199" i="19" s="1"/>
  <c r="AK199" i="6" s="1"/>
  <c r="Q221" i="19"/>
  <c r="Q96" i="19"/>
  <c r="E24" i="19"/>
  <c r="E280" i="19"/>
  <c r="E239" i="19"/>
  <c r="E60" i="19"/>
  <c r="E19" i="19"/>
  <c r="E275" i="19"/>
  <c r="AA275" i="19" s="1"/>
  <c r="E234" i="19"/>
  <c r="M234" i="6" s="1"/>
  <c r="E68" i="19"/>
  <c r="E27" i="19"/>
  <c r="E283" i="19"/>
  <c r="E242" i="19"/>
  <c r="E108" i="19"/>
  <c r="E67" i="19"/>
  <c r="E26" i="19"/>
  <c r="AA26" i="19" s="1"/>
  <c r="E282" i="19"/>
  <c r="AA282" i="19" s="1"/>
  <c r="E144" i="19"/>
  <c r="E103" i="19"/>
  <c r="E62" i="19"/>
  <c r="E21" i="19"/>
  <c r="E180" i="19"/>
  <c r="E139" i="19"/>
  <c r="E98" i="19"/>
  <c r="M98" i="6" s="1"/>
  <c r="E57" i="19"/>
  <c r="M57" i="6" s="1"/>
  <c r="E206" i="19"/>
  <c r="E285" i="19"/>
  <c r="E5" i="19"/>
  <c r="AB5" i="19" s="1"/>
  <c r="E96" i="19"/>
  <c r="E101" i="19"/>
  <c r="E232" i="19"/>
  <c r="E137" i="19"/>
  <c r="AB137" i="19" s="1"/>
  <c r="AD137" i="19" s="1"/>
  <c r="E256" i="19"/>
  <c r="AA256" i="19" s="1"/>
  <c r="E141" i="19"/>
  <c r="E95" i="19"/>
  <c r="E177" i="19"/>
  <c r="E247" i="19"/>
  <c r="E213" i="19"/>
  <c r="E86" i="19"/>
  <c r="E249" i="19"/>
  <c r="M249" i="6" s="1"/>
  <c r="Q53" i="19"/>
  <c r="R53" i="19" s="1"/>
  <c r="V53" i="6" s="1"/>
  <c r="Q92" i="19"/>
  <c r="S149" i="19"/>
  <c r="S159" i="19"/>
  <c r="Q216" i="19"/>
  <c r="Q286" i="19"/>
  <c r="Q48" i="19"/>
  <c r="Q119" i="19"/>
  <c r="R119" i="19" s="1"/>
  <c r="V119" i="6" s="1"/>
  <c r="S161" i="19"/>
  <c r="T161" i="19" s="1"/>
  <c r="U161" i="19" s="1"/>
  <c r="AK161" i="6" s="1"/>
  <c r="Q241" i="19"/>
  <c r="Q250" i="19"/>
  <c r="R250" i="19" s="1"/>
  <c r="V250" i="6" s="1"/>
  <c r="S288" i="19"/>
  <c r="S21" i="19"/>
  <c r="Q126" i="19"/>
  <c r="S151" i="19"/>
  <c r="Q257" i="19"/>
  <c r="R257" i="19" s="1"/>
  <c r="V257" i="6" s="1"/>
  <c r="Q93" i="19"/>
  <c r="R93" i="19" s="1"/>
  <c r="V93" i="6" s="1"/>
  <c r="S34" i="19"/>
  <c r="S78" i="19"/>
  <c r="S72" i="19"/>
  <c r="W72" i="6" s="1"/>
  <c r="S169" i="19"/>
  <c r="S118" i="19"/>
  <c r="S247" i="19"/>
  <c r="S152" i="19"/>
  <c r="T152" i="19" s="1"/>
  <c r="U152" i="19" s="1"/>
  <c r="AK152" i="6" s="1"/>
  <c r="S182" i="19"/>
  <c r="W182" i="6" s="1"/>
  <c r="Q116" i="19"/>
  <c r="Q80" i="19"/>
  <c r="R80" i="19" s="1"/>
  <c r="V80" i="6" s="1"/>
  <c r="S183" i="19"/>
  <c r="S148" i="19"/>
  <c r="S268" i="19"/>
  <c r="S61" i="19"/>
  <c r="Q18" i="19"/>
  <c r="S22" i="19"/>
  <c r="T22" i="19" s="1"/>
  <c r="Q124" i="19"/>
  <c r="Q42" i="19"/>
  <c r="R42" i="19" s="1"/>
  <c r="V42" i="6" s="1"/>
  <c r="S251" i="19"/>
  <c r="S145" i="19"/>
  <c r="Q220" i="19"/>
  <c r="Q36" i="19"/>
  <c r="S297" i="19"/>
  <c r="T297" i="19" s="1"/>
  <c r="U297" i="19" s="1"/>
  <c r="AK297" i="6" s="1"/>
  <c r="Q276" i="19"/>
  <c r="R276" i="19" s="1"/>
  <c r="V276" i="6" s="1"/>
  <c r="S259" i="19"/>
  <c r="S144" i="19"/>
  <c r="S77" i="19"/>
  <c r="E120" i="19"/>
  <c r="E79" i="19"/>
  <c r="E38" i="19"/>
  <c r="E156" i="19"/>
  <c r="M156" i="6" s="1"/>
  <c r="E115" i="19"/>
  <c r="AA115" i="19" s="1"/>
  <c r="E74" i="19"/>
  <c r="E33" i="19"/>
  <c r="E164" i="19"/>
  <c r="E123" i="19"/>
  <c r="E82" i="19"/>
  <c r="E41" i="19"/>
  <c r="E204" i="19"/>
  <c r="AB204" i="19" s="1"/>
  <c r="AD204" i="19" s="1"/>
  <c r="E163" i="19"/>
  <c r="AB163" i="19" s="1"/>
  <c r="E122" i="19"/>
  <c r="E81" i="19"/>
  <c r="AB81" i="19" s="1"/>
  <c r="E240" i="19"/>
  <c r="E199" i="19"/>
  <c r="E158" i="19"/>
  <c r="E20" i="19"/>
  <c r="E276" i="19"/>
  <c r="AA276" i="19" s="1"/>
  <c r="E235" i="19"/>
  <c r="M235" i="6" s="1"/>
  <c r="E194" i="19"/>
  <c r="E192" i="19"/>
  <c r="E125" i="19"/>
  <c r="E31" i="19"/>
  <c r="E161" i="19"/>
  <c r="E183" i="19"/>
  <c r="E197" i="19"/>
  <c r="M197" i="6" s="1"/>
  <c r="E22" i="19"/>
  <c r="M22" i="6" s="1"/>
  <c r="E233" i="19"/>
  <c r="E46" i="19"/>
  <c r="E237" i="19"/>
  <c r="E174" i="19"/>
  <c r="E273" i="19"/>
  <c r="E270" i="19"/>
  <c r="E40" i="19"/>
  <c r="AB40" i="19" s="1"/>
  <c r="AD40" i="19" s="1"/>
  <c r="E69" i="19"/>
  <c r="AB69" i="19" s="1"/>
  <c r="Q55" i="19"/>
  <c r="Q71" i="19"/>
  <c r="R71" i="19" s="1"/>
  <c r="V71" i="6" s="1"/>
  <c r="Q139" i="19"/>
  <c r="Q161" i="19"/>
  <c r="S176" i="19"/>
  <c r="S221" i="19"/>
  <c r="S287" i="19"/>
  <c r="T287" i="19" s="1"/>
  <c r="U287" i="19" s="1"/>
  <c r="AK287" i="6" s="1"/>
  <c r="Q49" i="19"/>
  <c r="Q99" i="19"/>
  <c r="S146" i="19"/>
  <c r="S217" i="19"/>
  <c r="S286" i="19"/>
  <c r="S254" i="19"/>
  <c r="S41" i="19"/>
  <c r="S125" i="19"/>
  <c r="T125" i="19" s="1"/>
  <c r="U125" i="19" s="1"/>
  <c r="AK125" i="6" s="1"/>
  <c r="Q194" i="19"/>
  <c r="R194" i="19" s="1"/>
  <c r="V194" i="6" s="1"/>
  <c r="S225" i="19"/>
  <c r="S102" i="19"/>
  <c r="T102" i="19" s="1"/>
  <c r="S130" i="19"/>
  <c r="T130" i="19" s="1"/>
  <c r="U130" i="19" s="1"/>
  <c r="AK130" i="6" s="1"/>
  <c r="S38" i="19"/>
  <c r="T38" i="19" s="1"/>
  <c r="U38" i="19" s="1"/>
  <c r="AK38" i="6" s="1"/>
  <c r="Q52" i="19"/>
  <c r="Q6" i="19"/>
  <c r="S86" i="19"/>
  <c r="T86" i="19" s="1"/>
  <c r="U86" i="19" s="1"/>
  <c r="AK86" i="6" s="1"/>
  <c r="Q231" i="19"/>
  <c r="R231" i="19" s="1"/>
  <c r="V231" i="6" s="1"/>
  <c r="Q86" i="19"/>
  <c r="S274" i="19"/>
  <c r="S289" i="19"/>
  <c r="S46" i="19"/>
  <c r="Q50" i="19"/>
  <c r="Q30" i="19"/>
  <c r="S155" i="19"/>
  <c r="T155" i="19" s="1"/>
  <c r="Q46" i="19"/>
  <c r="R46" i="19" s="1"/>
  <c r="V46" i="6" s="1"/>
  <c r="Q61" i="19"/>
  <c r="Q163" i="19"/>
  <c r="R163" i="19" s="1"/>
  <c r="V163" i="6" s="1"/>
  <c r="S232" i="19"/>
  <c r="Q202" i="19"/>
  <c r="S276" i="19"/>
  <c r="Q180" i="19"/>
  <c r="S52" i="19"/>
  <c r="T52" i="19" s="1"/>
  <c r="U52" i="19" s="1"/>
  <c r="AK52" i="6" s="1"/>
  <c r="Q254" i="19"/>
  <c r="R254" i="19" s="1"/>
  <c r="V254" i="6" s="1"/>
  <c r="S136" i="19"/>
  <c r="Q76" i="19"/>
  <c r="R76" i="19" s="1"/>
  <c r="V76" i="6" s="1"/>
  <c r="E152" i="19"/>
  <c r="E111" i="19"/>
  <c r="E70" i="19"/>
  <c r="E188" i="19"/>
  <c r="E147" i="19"/>
  <c r="M147" i="6" s="1"/>
  <c r="E106" i="19"/>
  <c r="AB106" i="19" s="1"/>
  <c r="E65" i="19"/>
  <c r="E196" i="19"/>
  <c r="AB196" i="19" s="1"/>
  <c r="E155" i="19"/>
  <c r="E114" i="19"/>
  <c r="E73" i="19"/>
  <c r="E236" i="19"/>
  <c r="E195" i="19"/>
  <c r="AB195" i="19" s="1"/>
  <c r="AD195" i="19" s="1"/>
  <c r="E154" i="19"/>
  <c r="AA154" i="19" s="1"/>
  <c r="E16" i="19"/>
  <c r="E272" i="19"/>
  <c r="E231" i="19"/>
  <c r="E190" i="19"/>
  <c r="E52" i="19"/>
  <c r="E11" i="19"/>
  <c r="E267" i="19"/>
  <c r="AB267" i="19" s="1"/>
  <c r="AD267" i="19" s="1"/>
  <c r="E226" i="19"/>
  <c r="M226" i="6" s="1"/>
  <c r="E23" i="19"/>
  <c r="E157" i="19"/>
  <c r="E159" i="19"/>
  <c r="E193" i="19"/>
  <c r="E14" i="19"/>
  <c r="E229" i="19"/>
  <c r="E150" i="19"/>
  <c r="AA150" i="19" s="1"/>
  <c r="E265" i="19"/>
  <c r="M265" i="6" s="1"/>
  <c r="E166" i="19"/>
  <c r="E269" i="19"/>
  <c r="M269" i="6" s="1"/>
  <c r="E262" i="19"/>
  <c r="E32" i="19"/>
  <c r="E61" i="19"/>
  <c r="E168" i="19"/>
  <c r="E121" i="19"/>
  <c r="AA121" i="19" s="1"/>
  <c r="S79" i="19"/>
  <c r="T79" i="19" s="1"/>
  <c r="S76" i="19"/>
  <c r="S99" i="19"/>
  <c r="W99" i="6" s="1"/>
  <c r="Q142" i="19"/>
  <c r="Q193" i="19"/>
  <c r="S278" i="19"/>
  <c r="S296" i="19"/>
  <c r="S57" i="19"/>
  <c r="T57" i="19" s="1"/>
  <c r="U57" i="19" s="1"/>
  <c r="AK57" i="6" s="1"/>
  <c r="Q107" i="19"/>
  <c r="R107" i="19" s="1"/>
  <c r="V107" i="6" s="1"/>
  <c r="Q165" i="19"/>
  <c r="Q225" i="19"/>
  <c r="R225" i="19" s="1"/>
  <c r="V225" i="6" s="1"/>
  <c r="Q267" i="19"/>
  <c r="Q240" i="19"/>
  <c r="W93" i="6"/>
  <c r="W28" i="6"/>
  <c r="S189" i="18"/>
  <c r="S199" i="18"/>
  <c r="W255" i="6"/>
  <c r="W14" i="6"/>
  <c r="S28" i="18"/>
  <c r="E182" i="18"/>
  <c r="M182" i="5" s="1"/>
  <c r="E201" i="18"/>
  <c r="AA201" i="18" s="1"/>
  <c r="U179" i="19"/>
  <c r="AK179" i="6" s="1"/>
  <c r="V179" i="19"/>
  <c r="U239" i="19"/>
  <c r="AK239" i="6" s="1"/>
  <c r="V239" i="19"/>
  <c r="AE239" i="19" s="1"/>
  <c r="AM239" i="19" s="1"/>
  <c r="P239" i="9" s="1"/>
  <c r="W102" i="6"/>
  <c r="E115" i="18"/>
  <c r="E207" i="18"/>
  <c r="AA207" i="18" s="1"/>
  <c r="E170" i="18"/>
  <c r="M170" i="5" s="1"/>
  <c r="E254" i="18"/>
  <c r="AA254" i="18" s="1"/>
  <c r="W179" i="6"/>
  <c r="W239" i="6"/>
  <c r="E144" i="18"/>
  <c r="AA144" i="18" s="1"/>
  <c r="E193" i="18"/>
  <c r="AA193" i="18" s="1"/>
  <c r="Q133" i="18"/>
  <c r="R133" i="18" s="1"/>
  <c r="V133" i="5" s="1"/>
  <c r="T72" i="19"/>
  <c r="U72" i="19" s="1"/>
  <c r="AK72" i="6" s="1"/>
  <c r="Q280" i="18"/>
  <c r="R280" i="18" s="1"/>
  <c r="V280" i="5" s="1"/>
  <c r="Q92" i="18"/>
  <c r="S126" i="18"/>
  <c r="E74" i="18"/>
  <c r="E264" i="18"/>
  <c r="S18" i="18"/>
  <c r="E9" i="18"/>
  <c r="E271" i="18"/>
  <c r="Q217" i="18"/>
  <c r="R217" i="18" s="1"/>
  <c r="V217" i="5" s="1"/>
  <c r="S75" i="18"/>
  <c r="Q216" i="18"/>
  <c r="R216" i="18" s="1"/>
  <c r="V216" i="5" s="1"/>
  <c r="E131" i="18"/>
  <c r="E236" i="18"/>
  <c r="AB236" i="18" s="1"/>
  <c r="E199" i="18"/>
  <c r="E76" i="18"/>
  <c r="E169" i="18"/>
  <c r="E158" i="18"/>
  <c r="E211" i="18"/>
  <c r="E118" i="18"/>
  <c r="S38" i="18"/>
  <c r="O38" i="21" s="1"/>
  <c r="E133" i="18"/>
  <c r="E300" i="18"/>
  <c r="AA300" i="18" s="1"/>
  <c r="Q105" i="18"/>
  <c r="R105" i="18" s="1"/>
  <c r="V105" i="5" s="1"/>
  <c r="Q186" i="18"/>
  <c r="R186" i="18" s="1"/>
  <c r="V186" i="5" s="1"/>
  <c r="E262" i="18"/>
  <c r="Q273" i="18"/>
  <c r="R273" i="18" s="1"/>
  <c r="V273" i="5" s="1"/>
  <c r="E227" i="18"/>
  <c r="E172" i="18"/>
  <c r="S55" i="18"/>
  <c r="S133" i="18"/>
  <c r="E59" i="18"/>
  <c r="AB59" i="18" s="1"/>
  <c r="S17" i="18"/>
  <c r="Q114" i="18"/>
  <c r="R114" i="18" s="1"/>
  <c r="V114" i="5" s="1"/>
  <c r="Q10" i="18"/>
  <c r="R10" i="18" s="1"/>
  <c r="V10" i="5" s="1"/>
  <c r="S180" i="18"/>
  <c r="Q281" i="18"/>
  <c r="R281" i="18" s="1"/>
  <c r="V281" i="5" s="1"/>
  <c r="E93" i="18"/>
  <c r="E58" i="18"/>
  <c r="E165" i="18"/>
  <c r="E83" i="18"/>
  <c r="M83" i="5" s="1"/>
  <c r="E53" i="18"/>
  <c r="AB53" i="18" s="1"/>
  <c r="S125" i="18"/>
  <c r="S31" i="18"/>
  <c r="O31" i="21" s="1"/>
  <c r="Q226" i="18"/>
  <c r="R226" i="18" s="1"/>
  <c r="V226" i="5" s="1"/>
  <c r="Q163" i="18"/>
  <c r="R163" i="18" s="1"/>
  <c r="V163" i="5" s="1"/>
  <c r="Q259" i="18"/>
  <c r="R259" i="18" s="1"/>
  <c r="V259" i="5" s="1"/>
  <c r="AA170" i="18"/>
  <c r="S258" i="18"/>
  <c r="E42" i="18"/>
  <c r="E96" i="18"/>
  <c r="S227" i="18"/>
  <c r="O227" i="21" s="1"/>
  <c r="S219" i="18"/>
  <c r="Q227" i="18"/>
  <c r="R227" i="18" s="1"/>
  <c r="V227" i="5" s="1"/>
  <c r="Q275" i="18"/>
  <c r="R275" i="18" s="1"/>
  <c r="V275" i="5" s="1"/>
  <c r="S154" i="18"/>
  <c r="S230" i="18"/>
  <c r="Q77" i="18"/>
  <c r="R77" i="18" s="1"/>
  <c r="V77" i="5" s="1"/>
  <c r="E79" i="18"/>
  <c r="Q7" i="18"/>
  <c r="R7" i="18" s="1"/>
  <c r="V7" i="5" s="1"/>
  <c r="S52" i="18"/>
  <c r="S64" i="18"/>
  <c r="Q103" i="18"/>
  <c r="R103" i="18" s="1"/>
  <c r="V103" i="5" s="1"/>
  <c r="E67" i="18"/>
  <c r="S148" i="18"/>
  <c r="M236" i="5"/>
  <c r="I4" i="18"/>
  <c r="P4" i="18" s="1"/>
  <c r="T4" i="5" s="1"/>
  <c r="E234" i="18"/>
  <c r="S296" i="18"/>
  <c r="S216" i="18"/>
  <c r="Q198" i="18"/>
  <c r="R198" i="18" s="1"/>
  <c r="V198" i="5" s="1"/>
  <c r="Q127" i="18"/>
  <c r="R127" i="18" s="1"/>
  <c r="V127" i="5" s="1"/>
  <c r="Q174" i="18"/>
  <c r="R174" i="18" s="1"/>
  <c r="V174" i="5" s="1"/>
  <c r="Q112" i="18"/>
  <c r="R112" i="18" s="1"/>
  <c r="V112" i="5" s="1"/>
  <c r="Q121" i="18"/>
  <c r="S15" i="18"/>
  <c r="O15" i="21" s="1"/>
  <c r="Q29" i="18"/>
  <c r="Q295" i="18"/>
  <c r="R295" i="18" s="1"/>
  <c r="V295" i="5" s="1"/>
  <c r="S261" i="18"/>
  <c r="S247" i="18"/>
  <c r="Q223" i="18"/>
  <c r="R223" i="18" s="1"/>
  <c r="V223" i="5" s="1"/>
  <c r="S187" i="18"/>
  <c r="Q195" i="18"/>
  <c r="R195" i="18" s="1"/>
  <c r="V195" i="5" s="1"/>
  <c r="Q95" i="18"/>
  <c r="Q96" i="18"/>
  <c r="Q15" i="18"/>
  <c r="R15" i="18" s="1"/>
  <c r="V15" i="5" s="1"/>
  <c r="S27" i="18"/>
  <c r="Q14" i="18"/>
  <c r="R14" i="18" s="1"/>
  <c r="V14" i="5" s="1"/>
  <c r="Q255" i="18"/>
  <c r="Q268" i="18"/>
  <c r="R268" i="18" s="1"/>
  <c r="V268" i="5" s="1"/>
  <c r="Q245" i="18"/>
  <c r="R245" i="18" s="1"/>
  <c r="V245" i="5" s="1"/>
  <c r="Q212" i="18"/>
  <c r="R212" i="18" s="1"/>
  <c r="V212" i="5" s="1"/>
  <c r="S193" i="18"/>
  <c r="Q157" i="18"/>
  <c r="R157" i="18" s="1"/>
  <c r="V157" i="5" s="1"/>
  <c r="Q122" i="18"/>
  <c r="S120" i="18"/>
  <c r="Q65" i="18"/>
  <c r="Q27" i="18"/>
  <c r="R27" i="18" s="1"/>
  <c r="V27" i="5" s="1"/>
  <c r="S146" i="18"/>
  <c r="S157" i="18"/>
  <c r="O157" i="21" s="1"/>
  <c r="S46" i="18"/>
  <c r="S184" i="18"/>
  <c r="Q62" i="18"/>
  <c r="R62" i="18" s="1"/>
  <c r="V62" i="5" s="1"/>
  <c r="E287" i="18"/>
  <c r="E104" i="18"/>
  <c r="S73" i="18"/>
  <c r="Q294" i="18"/>
  <c r="R294" i="18" s="1"/>
  <c r="V294" i="5" s="1"/>
  <c r="S221" i="18"/>
  <c r="O221" i="21" s="1"/>
  <c r="S127" i="18"/>
  <c r="S138" i="18"/>
  <c r="Q101" i="18"/>
  <c r="R101" i="18" s="1"/>
  <c r="V101" i="5" s="1"/>
  <c r="Q91" i="18"/>
  <c r="R91" i="18" s="1"/>
  <c r="V91" i="5" s="1"/>
  <c r="S29" i="18"/>
  <c r="S295" i="18"/>
  <c r="S245" i="18"/>
  <c r="S225" i="18"/>
  <c r="O225" i="21" s="1"/>
  <c r="Q165" i="18"/>
  <c r="R165" i="18" s="1"/>
  <c r="V165" i="5" s="1"/>
  <c r="S150" i="18"/>
  <c r="Q132" i="18"/>
  <c r="S97" i="18"/>
  <c r="Q82" i="18"/>
  <c r="R82" i="18" s="1"/>
  <c r="V82" i="5" s="1"/>
  <c r="S33" i="18"/>
  <c r="S19" i="18"/>
  <c r="S255" i="18"/>
  <c r="O255" i="21" s="1"/>
  <c r="S293" i="18"/>
  <c r="Q159" i="18"/>
  <c r="R159" i="18" s="1"/>
  <c r="V159" i="5" s="1"/>
  <c r="S195" i="18"/>
  <c r="Q104" i="18"/>
  <c r="R104" i="18" s="1"/>
  <c r="V104" i="5" s="1"/>
  <c r="Q19" i="18"/>
  <c r="R19" i="18" s="1"/>
  <c r="V19" i="5" s="1"/>
  <c r="S283" i="18"/>
  <c r="S74" i="18"/>
  <c r="S109" i="18"/>
  <c r="O109" i="21" s="1"/>
  <c r="Q238" i="18"/>
  <c r="R238" i="18" s="1"/>
  <c r="V238" i="5" s="1"/>
  <c r="S49" i="18"/>
  <c r="E223" i="18"/>
  <c r="E188" i="18"/>
  <c r="Q56" i="18"/>
  <c r="R56" i="18" s="1"/>
  <c r="V56" i="5" s="1"/>
  <c r="Q248" i="18"/>
  <c r="R248" i="18" s="1"/>
  <c r="V248" i="5" s="1"/>
  <c r="Q222" i="18"/>
  <c r="R222" i="18" s="1"/>
  <c r="V222" i="5" s="1"/>
  <c r="Q220" i="18"/>
  <c r="R220" i="18" s="1"/>
  <c r="V220" i="5" s="1"/>
  <c r="S149" i="18"/>
  <c r="S96" i="18"/>
  <c r="Q83" i="18"/>
  <c r="R83" i="18" s="1"/>
  <c r="V83" i="5" s="1"/>
  <c r="S113" i="18"/>
  <c r="S228" i="18"/>
  <c r="S238" i="18"/>
  <c r="Q258" i="18"/>
  <c r="R258" i="18" s="1"/>
  <c r="V258" i="5" s="1"/>
  <c r="Q197" i="18"/>
  <c r="R197" i="18" s="1"/>
  <c r="V197" i="5" s="1"/>
  <c r="Q150" i="18"/>
  <c r="R150" i="18" s="1"/>
  <c r="V150" i="5" s="1"/>
  <c r="Q74" i="18"/>
  <c r="R74" i="18" s="1"/>
  <c r="V74" i="5" s="1"/>
  <c r="Q113" i="18"/>
  <c r="R113" i="18" s="1"/>
  <c r="V113" i="5" s="1"/>
  <c r="S11" i="18"/>
  <c r="S14" i="18"/>
  <c r="Q299" i="18"/>
  <c r="R299" i="18" s="1"/>
  <c r="V299" i="5" s="1"/>
  <c r="Q214" i="18"/>
  <c r="R214" i="18" s="1"/>
  <c r="V214" i="5" s="1"/>
  <c r="Q228" i="18"/>
  <c r="R228" i="18" s="1"/>
  <c r="V228" i="5" s="1"/>
  <c r="S201" i="18"/>
  <c r="S159" i="18"/>
  <c r="Q167" i="18"/>
  <c r="R167" i="18" s="1"/>
  <c r="V167" i="5" s="1"/>
  <c r="Q125" i="18"/>
  <c r="R125" i="18" s="1"/>
  <c r="V125" i="5" s="1"/>
  <c r="S65" i="18"/>
  <c r="Q11" i="18"/>
  <c r="R11" i="18" s="1"/>
  <c r="V11" i="5" s="1"/>
  <c r="Q296" i="18"/>
  <c r="R296" i="18" s="1"/>
  <c r="V296" i="5" s="1"/>
  <c r="S285" i="18"/>
  <c r="O285" i="21" s="1"/>
  <c r="Q39" i="18"/>
  <c r="R39" i="18" s="1"/>
  <c r="V39" i="5" s="1"/>
  <c r="Q261" i="18"/>
  <c r="R261" i="18" s="1"/>
  <c r="V261" i="5" s="1"/>
  <c r="S35" i="18"/>
  <c r="S84" i="18"/>
  <c r="S6" i="18"/>
  <c r="E62" i="18"/>
  <c r="E4" i="18"/>
  <c r="S162" i="18"/>
  <c r="O162" i="21" s="1"/>
  <c r="Q239" i="18"/>
  <c r="R239" i="18" s="1"/>
  <c r="V239" i="5" s="1"/>
  <c r="S222" i="18"/>
  <c r="Q179" i="18"/>
  <c r="S103" i="18"/>
  <c r="S79" i="18"/>
  <c r="Q183" i="18"/>
  <c r="R183" i="18" s="1"/>
  <c r="V183" i="5" s="1"/>
  <c r="Q271" i="18"/>
  <c r="R271" i="18" s="1"/>
  <c r="V271" i="5" s="1"/>
  <c r="S282" i="18"/>
  <c r="O282" i="21" s="1"/>
  <c r="Q283" i="18"/>
  <c r="R283" i="18" s="1"/>
  <c r="V283" i="5" s="1"/>
  <c r="S173" i="18"/>
  <c r="S144" i="18"/>
  <c r="S134" i="18"/>
  <c r="Q78" i="18"/>
  <c r="Q90" i="18"/>
  <c r="R90" i="18" s="1"/>
  <c r="V90" i="5" s="1"/>
  <c r="S42" i="18"/>
  <c r="S212" i="18"/>
  <c r="O212" i="21" s="1"/>
  <c r="Q285" i="18"/>
  <c r="R285" i="18" s="1"/>
  <c r="V285" i="5" s="1"/>
  <c r="S299" i="18"/>
  <c r="S214" i="18"/>
  <c r="Q204" i="18"/>
  <c r="R204" i="18" s="1"/>
  <c r="V204" i="5" s="1"/>
  <c r="S167" i="18"/>
  <c r="Q115" i="18"/>
  <c r="R115" i="18" s="1"/>
  <c r="V115" i="5" s="1"/>
  <c r="Q117" i="18"/>
  <c r="R117" i="18" s="1"/>
  <c r="V117" i="5" s="1"/>
  <c r="Q97" i="18"/>
  <c r="R97" i="18" s="1"/>
  <c r="V97" i="5" s="1"/>
  <c r="Q67" i="18"/>
  <c r="R67" i="18" s="1"/>
  <c r="V67" i="5" s="1"/>
  <c r="Q44" i="18"/>
  <c r="R44" i="18" s="1"/>
  <c r="V44" i="5" s="1"/>
  <c r="S93" i="18"/>
  <c r="Q215" i="18"/>
  <c r="R215" i="18" s="1"/>
  <c r="V215" i="5" s="1"/>
  <c r="Q286" i="18"/>
  <c r="R286" i="18" s="1"/>
  <c r="V286" i="5" s="1"/>
  <c r="S300" i="18"/>
  <c r="E297" i="18"/>
  <c r="E186" i="18"/>
  <c r="S286" i="18"/>
  <c r="S161" i="18"/>
  <c r="S166" i="18"/>
  <c r="S132" i="18"/>
  <c r="Q53" i="18"/>
  <c r="S183" i="18"/>
  <c r="S271" i="18"/>
  <c r="Q272" i="18"/>
  <c r="R272" i="18" s="1"/>
  <c r="V272" i="5" s="1"/>
  <c r="S220" i="18"/>
  <c r="Q201" i="18"/>
  <c r="R201" i="18" s="1"/>
  <c r="V201" i="5" s="1"/>
  <c r="Q119" i="18"/>
  <c r="R119" i="18" s="1"/>
  <c r="V119" i="5" s="1"/>
  <c r="Q138" i="18"/>
  <c r="R138" i="18" s="1"/>
  <c r="V138" i="5" s="1"/>
  <c r="S122" i="18"/>
  <c r="S78" i="18"/>
  <c r="S76" i="18"/>
  <c r="Q79" i="18"/>
  <c r="R79" i="18" s="1"/>
  <c r="V79" i="5" s="1"/>
  <c r="S281" i="18"/>
  <c r="Q193" i="18"/>
  <c r="Q279" i="18"/>
  <c r="R279" i="18" s="1"/>
  <c r="V279" i="5" s="1"/>
  <c r="S204" i="18"/>
  <c r="Q148" i="18"/>
  <c r="Q107" i="18"/>
  <c r="R107" i="18" s="1"/>
  <c r="V107" i="5" s="1"/>
  <c r="Q109" i="18"/>
  <c r="R109" i="18" s="1"/>
  <c r="V109" i="5" s="1"/>
  <c r="Q33" i="18"/>
  <c r="Q28" i="18"/>
  <c r="S59" i="18"/>
  <c r="Q73" i="18"/>
  <c r="Q169" i="18"/>
  <c r="R169" i="18" s="1"/>
  <c r="V169" i="5" s="1"/>
  <c r="S12" i="18"/>
  <c r="Q247" i="18"/>
  <c r="S107" i="18"/>
  <c r="E105" i="18"/>
  <c r="E154" i="18"/>
  <c r="Q257" i="18"/>
  <c r="S197" i="18"/>
  <c r="S182" i="18"/>
  <c r="Q141" i="18"/>
  <c r="R141" i="18" s="1"/>
  <c r="V141" i="5" s="1"/>
  <c r="S279" i="18"/>
  <c r="Q221" i="18"/>
  <c r="R221" i="18" s="1"/>
  <c r="V221" i="5" s="1"/>
  <c r="Q192" i="18"/>
  <c r="R192" i="18" s="1"/>
  <c r="V192" i="5" s="1"/>
  <c r="Q161" i="18"/>
  <c r="R161" i="18" s="1"/>
  <c r="V161" i="5" s="1"/>
  <c r="S119" i="18"/>
  <c r="Q149" i="18"/>
  <c r="S104" i="18"/>
  <c r="Q70" i="18"/>
  <c r="R70" i="18" s="1"/>
  <c r="V70" i="5" s="1"/>
  <c r="Q46" i="18"/>
  <c r="R46" i="18" s="1"/>
  <c r="V46" i="5" s="1"/>
  <c r="S268" i="18"/>
  <c r="S298" i="18"/>
  <c r="O298" i="21" s="1"/>
  <c r="S269" i="18"/>
  <c r="Q256" i="18"/>
  <c r="R256" i="18" s="1"/>
  <c r="V256" i="5" s="1"/>
  <c r="Q164" i="18"/>
  <c r="S181" i="18"/>
  <c r="S129" i="18"/>
  <c r="S95" i="18"/>
  <c r="Q98" i="18"/>
  <c r="R98" i="18" s="1"/>
  <c r="V98" i="5" s="1"/>
  <c r="S23" i="18"/>
  <c r="O23" i="21" s="1"/>
  <c r="Q26" i="18"/>
  <c r="E225" i="18"/>
  <c r="Q202" i="18"/>
  <c r="Q298" i="18"/>
  <c r="R298" i="18" s="1"/>
  <c r="V298" i="5" s="1"/>
  <c r="S194" i="18"/>
  <c r="Q282" i="18"/>
  <c r="R282" i="18" s="1"/>
  <c r="V282" i="5" s="1"/>
  <c r="Q168" i="18"/>
  <c r="R168" i="18" s="1"/>
  <c r="V168" i="5" s="1"/>
  <c r="S37" i="18"/>
  <c r="O37" i="21" s="1"/>
  <c r="E50" i="18"/>
  <c r="Q8" i="18"/>
  <c r="R8" i="18" s="1"/>
  <c r="V8" i="5" s="1"/>
  <c r="S223" i="18"/>
  <c r="S141" i="18"/>
  <c r="Q134" i="18"/>
  <c r="R134" i="18" s="1"/>
  <c r="V134" i="5" s="1"/>
  <c r="S82" i="18"/>
  <c r="S53" i="18"/>
  <c r="S70" i="18"/>
  <c r="O70" i="21" s="1"/>
  <c r="Q50" i="18"/>
  <c r="S256" i="18"/>
  <c r="S196" i="18"/>
  <c r="Q194" i="18"/>
  <c r="R194" i="18" s="1"/>
  <c r="V194" i="5" s="1"/>
  <c r="Q182" i="18"/>
  <c r="R182" i="18" s="1"/>
  <c r="V182" i="5" s="1"/>
  <c r="S115" i="18"/>
  <c r="S117" i="18"/>
  <c r="Q49" i="18"/>
  <c r="R49" i="18" s="1"/>
  <c r="V49" i="5" s="1"/>
  <c r="S26" i="18"/>
  <c r="S275" i="18"/>
  <c r="Q300" i="18"/>
  <c r="S290" i="18"/>
  <c r="S270" i="18"/>
  <c r="S246" i="18"/>
  <c r="S217" i="18"/>
  <c r="Q196" i="18"/>
  <c r="R196" i="18" s="1"/>
  <c r="V196" i="5" s="1"/>
  <c r="S164" i="18"/>
  <c r="S168" i="18"/>
  <c r="Q144" i="18"/>
  <c r="Q129" i="18"/>
  <c r="R129" i="18" s="1"/>
  <c r="V129" i="5" s="1"/>
  <c r="S98" i="18"/>
  <c r="S13" i="18"/>
  <c r="Q66" i="18"/>
  <c r="R66" i="18" s="1"/>
  <c r="V66" i="5" s="1"/>
  <c r="Q42" i="18"/>
  <c r="R42" i="18" s="1"/>
  <c r="V42" i="5" s="1"/>
  <c r="S241" i="18"/>
  <c r="S39" i="18"/>
  <c r="Q187" i="18"/>
  <c r="S66" i="18"/>
  <c r="E72" i="18"/>
  <c r="E229" i="18"/>
  <c r="E220" i="18"/>
  <c r="E21" i="18"/>
  <c r="Q232" i="18"/>
  <c r="S229" i="18"/>
  <c r="Q154" i="18"/>
  <c r="S32" i="18"/>
  <c r="S172" i="18"/>
  <c r="S177" i="18"/>
  <c r="E189" i="18"/>
  <c r="E268" i="18"/>
  <c r="E17" i="18"/>
  <c r="E266" i="18"/>
  <c r="E37" i="18"/>
  <c r="S143" i="18"/>
  <c r="S259" i="18"/>
  <c r="Q16" i="18"/>
  <c r="R16" i="18" s="1"/>
  <c r="V16" i="5" s="1"/>
  <c r="Q75" i="18"/>
  <c r="R75" i="18" s="1"/>
  <c r="V75" i="5" s="1"/>
  <c r="S153" i="18"/>
  <c r="O153" i="21" s="1"/>
  <c r="Q108" i="18"/>
  <c r="R108" i="18" s="1"/>
  <c r="V108" i="5" s="1"/>
  <c r="E80" i="18"/>
  <c r="Q106" i="18"/>
  <c r="Q231" i="18"/>
  <c r="R231" i="18" s="1"/>
  <c r="V231" i="5" s="1"/>
  <c r="Q253" i="18"/>
  <c r="R253" i="18" s="1"/>
  <c r="V253" i="5" s="1"/>
  <c r="Q54" i="18"/>
  <c r="R54" i="18" s="1"/>
  <c r="V54" i="5" s="1"/>
  <c r="E125" i="18"/>
  <c r="E204" i="18"/>
  <c r="E243" i="18"/>
  <c r="E202" i="18"/>
  <c r="E46" i="18"/>
  <c r="Q64" i="18"/>
  <c r="R64" i="18" s="1"/>
  <c r="V64" i="5" s="1"/>
  <c r="Q254" i="18"/>
  <c r="R254" i="18" s="1"/>
  <c r="V254" i="5" s="1"/>
  <c r="Q118" i="18"/>
  <c r="R118" i="18" s="1"/>
  <c r="V118" i="5" s="1"/>
  <c r="S45" i="18"/>
  <c r="Q270" i="18"/>
  <c r="R270" i="18" s="1"/>
  <c r="V270" i="5" s="1"/>
  <c r="E102" i="18"/>
  <c r="E181" i="18"/>
  <c r="E224" i="18"/>
  <c r="E5" i="18"/>
  <c r="E142" i="18"/>
  <c r="S60" i="18"/>
  <c r="S233" i="18"/>
  <c r="S158" i="18"/>
  <c r="O158" i="21" s="1"/>
  <c r="Q218" i="18"/>
  <c r="R218" i="18" s="1"/>
  <c r="V218" i="5" s="1"/>
  <c r="S136" i="18"/>
  <c r="S163" i="18"/>
  <c r="E240" i="18"/>
  <c r="E279" i="18"/>
  <c r="E210" i="18"/>
  <c r="E110" i="18"/>
  <c r="S291" i="18"/>
  <c r="O291" i="21" s="1"/>
  <c r="S234" i="18"/>
  <c r="Q6" i="18"/>
  <c r="S210" i="18"/>
  <c r="S63" i="18"/>
  <c r="S165" i="18"/>
  <c r="Q181" i="18"/>
  <c r="R181" i="18" s="1"/>
  <c r="V181" i="5" s="1"/>
  <c r="E208" i="18"/>
  <c r="E247" i="18"/>
  <c r="E178" i="18"/>
  <c r="E7" i="18"/>
  <c r="S297" i="18"/>
  <c r="S24" i="18"/>
  <c r="S218" i="18"/>
  <c r="Q48" i="18"/>
  <c r="R48" i="18" s="1"/>
  <c r="V48" i="5" s="1"/>
  <c r="S179" i="18"/>
  <c r="Q205" i="18"/>
  <c r="R205" i="18" s="1"/>
  <c r="V205" i="5" s="1"/>
  <c r="Q190" i="18"/>
  <c r="R190" i="18" s="1"/>
  <c r="V190" i="5" s="1"/>
  <c r="E31" i="18"/>
  <c r="E85" i="18"/>
  <c r="E128" i="18"/>
  <c r="E232" i="18"/>
  <c r="E273" i="18"/>
  <c r="E205" i="18"/>
  <c r="Q140" i="18"/>
  <c r="R140" i="18" s="1"/>
  <c r="V140" i="5" s="1"/>
  <c r="Q264" i="18"/>
  <c r="E267" i="18"/>
  <c r="S284" i="18"/>
  <c r="E289" i="18"/>
  <c r="AA289" i="18" s="1"/>
  <c r="E216" i="18"/>
  <c r="AA216" i="18" s="1"/>
  <c r="E280" i="18"/>
  <c r="AB280" i="18" s="1"/>
  <c r="E113" i="18"/>
  <c r="AA113" i="18" s="1"/>
  <c r="S239" i="18"/>
  <c r="O239" i="21" s="1"/>
  <c r="Q249" i="18"/>
  <c r="R249" i="18" s="1"/>
  <c r="V249" i="5" s="1"/>
  <c r="Q18" i="18"/>
  <c r="R18" i="18" s="1"/>
  <c r="V18" i="5" s="1"/>
  <c r="Q89" i="18"/>
  <c r="Q142" i="18"/>
  <c r="R142" i="18" s="1"/>
  <c r="V142" i="5" s="1"/>
  <c r="E198" i="18"/>
  <c r="AB198" i="18" s="1"/>
  <c r="E277" i="18"/>
  <c r="E51" i="18"/>
  <c r="E6" i="18"/>
  <c r="M6" i="5" s="1"/>
  <c r="E261" i="18"/>
  <c r="Q85" i="18"/>
  <c r="R85" i="18" s="1"/>
  <c r="V85" i="5" s="1"/>
  <c r="S249" i="18"/>
  <c r="Q37" i="18"/>
  <c r="S25" i="18"/>
  <c r="S142" i="18"/>
  <c r="S90" i="18"/>
  <c r="S57" i="18"/>
  <c r="S105" i="18"/>
  <c r="S224" i="18"/>
  <c r="S240" i="18"/>
  <c r="S265" i="18"/>
  <c r="E134" i="18"/>
  <c r="AB134" i="18" s="1"/>
  <c r="E213" i="18"/>
  <c r="E256" i="18"/>
  <c r="AA256" i="18" s="1"/>
  <c r="E34" i="18"/>
  <c r="AA34" i="18" s="1"/>
  <c r="E270" i="18"/>
  <c r="AA270" i="18" s="1"/>
  <c r="Q60" i="18"/>
  <c r="Q233" i="18"/>
  <c r="S16" i="18"/>
  <c r="Q237" i="18"/>
  <c r="R237" i="18" s="1"/>
  <c r="V237" i="5" s="1"/>
  <c r="Q289" i="18"/>
  <c r="R289" i="18" s="1"/>
  <c r="V289" i="5" s="1"/>
  <c r="E259" i="18"/>
  <c r="AB259" i="18" s="1"/>
  <c r="E190" i="18"/>
  <c r="AA190" i="18" s="1"/>
  <c r="E233" i="18"/>
  <c r="AB233" i="18" s="1"/>
  <c r="E122" i="18"/>
  <c r="E22" i="18"/>
  <c r="M22" i="5" s="1"/>
  <c r="Q55" i="18"/>
  <c r="R55" i="18" s="1"/>
  <c r="V55" i="5" s="1"/>
  <c r="Q175" i="18"/>
  <c r="R175" i="18" s="1"/>
  <c r="V175" i="5" s="1"/>
  <c r="S118" i="18"/>
  <c r="S200" i="18"/>
  <c r="S111" i="18"/>
  <c r="Q57" i="18"/>
  <c r="R57" i="18" s="1"/>
  <c r="V57" i="5" s="1"/>
  <c r="E249" i="18"/>
  <c r="E292" i="18"/>
  <c r="E8" i="18"/>
  <c r="AA8" i="18" s="1"/>
  <c r="E218" i="18"/>
  <c r="AB218" i="18" s="1"/>
  <c r="S232" i="18"/>
  <c r="Q250" i="18"/>
  <c r="R250" i="18" s="1"/>
  <c r="V250" i="5" s="1"/>
  <c r="Q269" i="18"/>
  <c r="R269" i="18" s="1"/>
  <c r="V269" i="5" s="1"/>
  <c r="S192" i="18"/>
  <c r="S30" i="18"/>
  <c r="Q94" i="18"/>
  <c r="Q17" i="18"/>
  <c r="R17" i="18" s="1"/>
  <c r="V17" i="5" s="1"/>
  <c r="E217" i="18"/>
  <c r="AA217" i="18" s="1"/>
  <c r="E260" i="18"/>
  <c r="AB260" i="18" s="1"/>
  <c r="E13" i="18"/>
  <c r="E90" i="18"/>
  <c r="M90" i="5" s="1"/>
  <c r="S198" i="18"/>
  <c r="S289" i="18"/>
  <c r="Q189" i="18"/>
  <c r="S43" i="18"/>
  <c r="S156" i="18"/>
  <c r="S171" i="18"/>
  <c r="Q265" i="18"/>
  <c r="R265" i="18" s="1"/>
  <c r="V265" i="5" s="1"/>
  <c r="E163" i="18"/>
  <c r="AB163" i="18" s="1"/>
  <c r="E94" i="18"/>
  <c r="E137" i="18"/>
  <c r="Q241" i="18"/>
  <c r="E150" i="18"/>
  <c r="E214" i="18"/>
  <c r="E141" i="18"/>
  <c r="E203" i="18"/>
  <c r="S100" i="18"/>
  <c r="O100" i="21" s="1"/>
  <c r="Q206" i="18"/>
  <c r="S34" i="18"/>
  <c r="S128" i="18"/>
  <c r="S71" i="18"/>
  <c r="E33" i="18"/>
  <c r="E286" i="18"/>
  <c r="E64" i="18"/>
  <c r="E241" i="18"/>
  <c r="E282" i="18"/>
  <c r="S81" i="18"/>
  <c r="S207" i="18"/>
  <c r="S231" i="18"/>
  <c r="Q51" i="18"/>
  <c r="R51" i="18" s="1"/>
  <c r="V51" i="5" s="1"/>
  <c r="Q124" i="18"/>
  <c r="R124" i="18" s="1"/>
  <c r="V124" i="5" s="1"/>
  <c r="E135" i="18"/>
  <c r="S102" i="18"/>
  <c r="Q47" i="18"/>
  <c r="R47" i="18" s="1"/>
  <c r="V47" i="5" s="1"/>
  <c r="S160" i="18"/>
  <c r="Q191" i="18"/>
  <c r="Q297" i="18"/>
  <c r="R297" i="18" s="1"/>
  <c r="V297" i="5" s="1"/>
  <c r="E291" i="18"/>
  <c r="E222" i="18"/>
  <c r="E265" i="18"/>
  <c r="E250" i="18"/>
  <c r="E251" i="18"/>
  <c r="S88" i="18"/>
  <c r="Q152" i="18"/>
  <c r="Q288" i="18"/>
  <c r="R288" i="18" s="1"/>
  <c r="V288" i="5" s="1"/>
  <c r="S191" i="18"/>
  <c r="Q199" i="18"/>
  <c r="E272" i="18"/>
  <c r="E25" i="18"/>
  <c r="E242" i="18"/>
  <c r="E238" i="18"/>
  <c r="S263" i="18"/>
  <c r="S58" i="18"/>
  <c r="S123" i="18"/>
  <c r="S47" i="18"/>
  <c r="S176" i="18"/>
  <c r="Q128" i="18"/>
  <c r="R128" i="18" s="1"/>
  <c r="V128" i="5" s="1"/>
  <c r="E295" i="18"/>
  <c r="E258" i="18"/>
  <c r="E36" i="18"/>
  <c r="E107" i="18"/>
  <c r="E69" i="18"/>
  <c r="Q151" i="18"/>
  <c r="R151" i="18" s="1"/>
  <c r="V151" i="5" s="1"/>
  <c r="S175" i="18"/>
  <c r="Q158" i="18"/>
  <c r="R158" i="18" s="1"/>
  <c r="V158" i="5" s="1"/>
  <c r="Q173" i="18"/>
  <c r="R173" i="18" s="1"/>
  <c r="V173" i="5" s="1"/>
  <c r="Q251" i="18"/>
  <c r="Q86" i="18"/>
  <c r="E263" i="18"/>
  <c r="E226" i="18"/>
  <c r="E269" i="18"/>
  <c r="E75" i="18"/>
  <c r="E206" i="18"/>
  <c r="S151" i="18"/>
  <c r="Q246" i="18"/>
  <c r="R246" i="18" s="1"/>
  <c r="V246" i="5" s="1"/>
  <c r="Q145" i="18"/>
  <c r="S274" i="18"/>
  <c r="S89" i="18"/>
  <c r="Q176" i="18"/>
  <c r="R176" i="18" s="1"/>
  <c r="V176" i="5" s="1"/>
  <c r="S140" i="18"/>
  <c r="E176" i="18"/>
  <c r="E215" i="18"/>
  <c r="E146" i="18"/>
  <c r="E187" i="18"/>
  <c r="Q267" i="18"/>
  <c r="R267" i="18" s="1"/>
  <c r="V267" i="5" s="1"/>
  <c r="E162" i="18"/>
  <c r="S211" i="18"/>
  <c r="E196" i="18"/>
  <c r="S188" i="18"/>
  <c r="O188" i="21" s="1"/>
  <c r="S10" i="18"/>
  <c r="E298" i="18"/>
  <c r="Q32" i="18"/>
  <c r="Q260" i="18"/>
  <c r="R260" i="18" s="1"/>
  <c r="V260" i="5" s="1"/>
  <c r="E98" i="18"/>
  <c r="E28" i="18"/>
  <c r="E230" i="18"/>
  <c r="E23" i="18"/>
  <c r="Q287" i="18"/>
  <c r="R287" i="18" s="1"/>
  <c r="V287" i="5" s="1"/>
  <c r="S186" i="18"/>
  <c r="S208" i="18"/>
  <c r="S41" i="18"/>
  <c r="Q225" i="18"/>
  <c r="E99" i="18"/>
  <c r="E26" i="18"/>
  <c r="E73" i="18"/>
  <c r="E92" i="18"/>
  <c r="S287" i="18"/>
  <c r="S40" i="18"/>
  <c r="S206" i="18"/>
  <c r="S202" i="18"/>
  <c r="Q274" i="18"/>
  <c r="S131" i="18"/>
  <c r="E148" i="18"/>
  <c r="Q23" i="18"/>
  <c r="R23" i="18" s="1"/>
  <c r="V23" i="5" s="1"/>
  <c r="Q43" i="18"/>
  <c r="R43" i="18" s="1"/>
  <c r="V43" i="5" s="1"/>
  <c r="Q185" i="18"/>
  <c r="R185" i="18" s="1"/>
  <c r="V185" i="5" s="1"/>
  <c r="S178" i="18"/>
  <c r="Q209" i="18"/>
  <c r="R209" i="18" s="1"/>
  <c r="V209" i="5" s="1"/>
  <c r="E35" i="18"/>
  <c r="E20" i="18"/>
  <c r="E274" i="18"/>
  <c r="E101" i="18"/>
  <c r="Q263" i="18"/>
  <c r="R263" i="18" s="1"/>
  <c r="V263" i="5" s="1"/>
  <c r="S9" i="18"/>
  <c r="Q123" i="18"/>
  <c r="S251" i="18"/>
  <c r="Q147" i="18"/>
  <c r="R147" i="18" s="1"/>
  <c r="V147" i="5" s="1"/>
  <c r="S87" i="18"/>
  <c r="E281" i="18"/>
  <c r="E55" i="18"/>
  <c r="E11" i="18"/>
  <c r="E81" i="18"/>
  <c r="Q291" i="18"/>
  <c r="R291" i="18" s="1"/>
  <c r="V291" i="5" s="1"/>
  <c r="S139" i="18"/>
  <c r="S130" i="18"/>
  <c r="Q52" i="18"/>
  <c r="R52" i="18" s="1"/>
  <c r="V52" i="5" s="1"/>
  <c r="Q61" i="18"/>
  <c r="R61" i="18" s="1"/>
  <c r="V61" i="5" s="1"/>
  <c r="Q31" i="18"/>
  <c r="E39" i="18"/>
  <c r="E27" i="18"/>
  <c r="E45" i="18"/>
  <c r="E120" i="18"/>
  <c r="E40" i="18"/>
  <c r="Q136" i="18"/>
  <c r="S190" i="18"/>
  <c r="O190" i="21" s="1"/>
  <c r="Q13" i="18"/>
  <c r="R13" i="18" s="1"/>
  <c r="V13" i="5" s="1"/>
  <c r="Q156" i="18"/>
  <c r="R156" i="18" s="1"/>
  <c r="V156" i="5" s="1"/>
  <c r="Q219" i="18"/>
  <c r="S92" i="18"/>
  <c r="E276" i="18"/>
  <c r="E24" i="18"/>
  <c r="E278" i="18"/>
  <c r="E88" i="18"/>
  <c r="E177" i="18"/>
  <c r="Q137" i="18"/>
  <c r="R137" i="18" s="1"/>
  <c r="V137" i="5" s="1"/>
  <c r="S145" i="18"/>
  <c r="Q146" i="18"/>
  <c r="S253" i="18"/>
  <c r="Q21" i="18"/>
  <c r="R21" i="18" s="1"/>
  <c r="V21" i="5" s="1"/>
  <c r="S137" i="18"/>
  <c r="Q9" i="18"/>
  <c r="R9" i="18" s="1"/>
  <c r="V9" i="5" s="1"/>
  <c r="E185" i="18"/>
  <c r="E228" i="18"/>
  <c r="E299" i="18"/>
  <c r="E16" i="18"/>
  <c r="S215" i="18"/>
  <c r="E212" i="18"/>
  <c r="E288" i="18"/>
  <c r="AB288" i="18" s="1"/>
  <c r="E44" i="18"/>
  <c r="Q244" i="18"/>
  <c r="R244" i="18" s="1"/>
  <c r="V244" i="5" s="1"/>
  <c r="Q208" i="18"/>
  <c r="R208" i="18" s="1"/>
  <c r="V208" i="5" s="1"/>
  <c r="E114" i="18"/>
  <c r="S69" i="18"/>
  <c r="Q277" i="18"/>
  <c r="R277" i="18" s="1"/>
  <c r="V277" i="5" s="1"/>
  <c r="S50" i="18"/>
  <c r="Q93" i="18"/>
  <c r="Q230" i="18"/>
  <c r="E221" i="18"/>
  <c r="E155" i="18"/>
  <c r="S170" i="18"/>
  <c r="Q184" i="18"/>
  <c r="R184" i="18" s="1"/>
  <c r="V184" i="5" s="1"/>
  <c r="S62" i="18"/>
  <c r="Q116" i="18"/>
  <c r="R116" i="18" s="1"/>
  <c r="V116" i="5" s="1"/>
  <c r="E112" i="18"/>
  <c r="E151" i="18"/>
  <c r="E82" i="18"/>
  <c r="E200" i="18"/>
  <c r="S277" i="18"/>
  <c r="S8" i="18"/>
  <c r="S67" i="18"/>
  <c r="Q224" i="18"/>
  <c r="R224" i="18" s="1"/>
  <c r="V224" i="5" s="1"/>
  <c r="Q252" i="18"/>
  <c r="R252" i="18" s="1"/>
  <c r="V252" i="5" s="1"/>
  <c r="Q88" i="18"/>
  <c r="R88" i="18" s="1"/>
  <c r="V88" i="5" s="1"/>
  <c r="E157" i="18"/>
  <c r="Q278" i="18"/>
  <c r="R278" i="18" s="1"/>
  <c r="V278" i="5" s="1"/>
  <c r="S280" i="18"/>
  <c r="Q110" i="18"/>
  <c r="R110" i="18" s="1"/>
  <c r="V110" i="5" s="1"/>
  <c r="Q172" i="18"/>
  <c r="Q100" i="18"/>
  <c r="R100" i="18" s="1"/>
  <c r="V100" i="5" s="1"/>
  <c r="E48" i="18"/>
  <c r="E87" i="18"/>
  <c r="E14" i="18"/>
  <c r="E209" i="18"/>
  <c r="Q266" i="18"/>
  <c r="R266" i="18" s="1"/>
  <c r="V266" i="5" s="1"/>
  <c r="Q58" i="18"/>
  <c r="Q130" i="18"/>
  <c r="R130" i="18" s="1"/>
  <c r="V130" i="5" s="1"/>
  <c r="S226" i="18"/>
  <c r="Q155" i="18"/>
  <c r="R155" i="18" s="1"/>
  <c r="V155" i="5" s="1"/>
  <c r="Q84" i="18"/>
  <c r="E290" i="18"/>
  <c r="E68" i="18"/>
  <c r="E139" i="18"/>
  <c r="E197" i="18"/>
  <c r="Q240" i="18"/>
  <c r="R240" i="18" s="1"/>
  <c r="V240" i="5" s="1"/>
  <c r="Q135" i="18"/>
  <c r="R135" i="18" s="1"/>
  <c r="V135" i="5" s="1"/>
  <c r="Q68" i="18"/>
  <c r="R68" i="18" s="1"/>
  <c r="V68" i="5" s="1"/>
  <c r="S288" i="18"/>
  <c r="O288" i="21" s="1"/>
  <c r="Q30" i="18"/>
  <c r="R30" i="18" s="1"/>
  <c r="V30" i="5" s="1"/>
  <c r="S20" i="18"/>
  <c r="E52" i="18"/>
  <c r="E127" i="18"/>
  <c r="E54" i="18"/>
  <c r="E129" i="18"/>
  <c r="E284" i="18"/>
  <c r="Q25" i="18"/>
  <c r="R25" i="18" s="1"/>
  <c r="V25" i="5" s="1"/>
  <c r="S121" i="18"/>
  <c r="Q36" i="18"/>
  <c r="R36" i="18" s="1"/>
  <c r="V36" i="5" s="1"/>
  <c r="Q111" i="18"/>
  <c r="Q210" i="18"/>
  <c r="R210" i="18" s="1"/>
  <c r="V210" i="5" s="1"/>
  <c r="S7" i="18"/>
  <c r="E285" i="18"/>
  <c r="E95" i="18"/>
  <c r="E18" i="18"/>
  <c r="E97" i="18"/>
  <c r="E156" i="18"/>
  <c r="S112" i="18"/>
  <c r="Q69" i="18"/>
  <c r="R69" i="18" s="1"/>
  <c r="V69" i="5" s="1"/>
  <c r="S135" i="18"/>
  <c r="S252" i="18"/>
  <c r="Q20" i="18"/>
  <c r="R20" i="18" s="1"/>
  <c r="V20" i="5" s="1"/>
  <c r="S94" i="18"/>
  <c r="O94" i="21" s="1"/>
  <c r="E231" i="18"/>
  <c r="E194" i="18"/>
  <c r="E237" i="18"/>
  <c r="E43" i="18"/>
  <c r="E78" i="18"/>
  <c r="Q166" i="18"/>
  <c r="R166" i="18" s="1"/>
  <c r="V166" i="5" s="1"/>
  <c r="Q235" i="18"/>
  <c r="R235" i="18" s="1"/>
  <c r="V235" i="5" s="1"/>
  <c r="E132" i="18"/>
  <c r="Q153" i="18"/>
  <c r="R153" i="18" s="1"/>
  <c r="V153" i="5" s="1"/>
  <c r="E153" i="18"/>
  <c r="Q38" i="18"/>
  <c r="R38" i="18" s="1"/>
  <c r="V38" i="5" s="1"/>
  <c r="Q236" i="18"/>
  <c r="R236" i="18" s="1"/>
  <c r="V236" i="5" s="1"/>
  <c r="E12" i="18"/>
  <c r="Q213" i="18"/>
  <c r="R213" i="18" s="1"/>
  <c r="V213" i="5" s="1"/>
  <c r="S174" i="18"/>
  <c r="Q81" i="18"/>
  <c r="R81" i="18" s="1"/>
  <c r="V81" i="5" s="1"/>
  <c r="S257" i="18"/>
  <c r="S237" i="18"/>
  <c r="S203" i="18"/>
  <c r="E32" i="18"/>
  <c r="Q143" i="18"/>
  <c r="R143" i="18" s="1"/>
  <c r="V143" i="5" s="1"/>
  <c r="S264" i="18"/>
  <c r="S266" i="18"/>
  <c r="Q76" i="18"/>
  <c r="R76" i="18" s="1"/>
  <c r="V76" i="5" s="1"/>
  <c r="E121" i="18"/>
  <c r="M121" i="5" s="1"/>
  <c r="E164" i="18"/>
  <c r="E235" i="18"/>
  <c r="E47" i="18"/>
  <c r="AB47" i="18" s="1"/>
  <c r="S294" i="18"/>
  <c r="Q276" i="18"/>
  <c r="R276" i="18" s="1"/>
  <c r="V276" i="5" s="1"/>
  <c r="Q71" i="18"/>
  <c r="R71" i="18" s="1"/>
  <c r="V71" i="5" s="1"/>
  <c r="S185" i="18"/>
  <c r="Q200" i="18"/>
  <c r="R200" i="18" s="1"/>
  <c r="V200" i="5" s="1"/>
  <c r="E166" i="18"/>
  <c r="Q207" i="18"/>
  <c r="R207" i="18" s="1"/>
  <c r="V207" i="5" s="1"/>
  <c r="S99" i="18"/>
  <c r="S72" i="18"/>
  <c r="Q126" i="18"/>
  <c r="R126" i="18" s="1"/>
  <c r="V126" i="5" s="1"/>
  <c r="S85" i="18"/>
  <c r="E57" i="18"/>
  <c r="AA57" i="18" s="1"/>
  <c r="E100" i="18"/>
  <c r="E171" i="18"/>
  <c r="E60" i="18"/>
  <c r="M60" i="5" s="1"/>
  <c r="S242" i="18"/>
  <c r="S272" i="18"/>
  <c r="S106" i="18"/>
  <c r="Q160" i="18"/>
  <c r="R160" i="18" s="1"/>
  <c r="V160" i="5" s="1"/>
  <c r="S108" i="18"/>
  <c r="E71" i="18"/>
  <c r="E30" i="18"/>
  <c r="E77" i="18"/>
  <c r="M77" i="5" s="1"/>
  <c r="E152" i="18"/>
  <c r="AB152" i="18" s="1"/>
  <c r="E168" i="18"/>
  <c r="Q180" i="18"/>
  <c r="R180" i="18" s="1"/>
  <c r="V180" i="5" s="1"/>
  <c r="S44" i="18"/>
  <c r="Q59" i="18"/>
  <c r="R59" i="18" s="1"/>
  <c r="V59" i="5" s="1"/>
  <c r="Q292" i="18"/>
  <c r="S267" i="18"/>
  <c r="S54" i="18"/>
  <c r="E61" i="18"/>
  <c r="AA61" i="18" s="1"/>
  <c r="E140" i="18"/>
  <c r="AA140" i="18" s="1"/>
  <c r="E179" i="18"/>
  <c r="M179" i="5" s="1"/>
  <c r="E138" i="18"/>
  <c r="M138" i="5" s="1"/>
  <c r="E239" i="18"/>
  <c r="Q24" i="18"/>
  <c r="S116" i="18"/>
  <c r="Q284" i="18"/>
  <c r="R284" i="18" s="1"/>
  <c r="V284" i="5" s="1"/>
  <c r="S124" i="18"/>
  <c r="S205" i="18"/>
  <c r="Q12" i="18"/>
  <c r="R12" i="18" s="1"/>
  <c r="V12" i="5" s="1"/>
  <c r="E294" i="18"/>
  <c r="AB294" i="18" s="1"/>
  <c r="E108" i="18"/>
  <c r="E147" i="18"/>
  <c r="E106" i="18"/>
  <c r="E111" i="18"/>
  <c r="AB111" i="18" s="1"/>
  <c r="Q131" i="18"/>
  <c r="R131" i="18" s="1"/>
  <c r="V131" i="5" s="1"/>
  <c r="Q35" i="18"/>
  <c r="R35" i="18" s="1"/>
  <c r="V35" i="5" s="1"/>
  <c r="S36" i="18"/>
  <c r="Q211" i="18"/>
  <c r="R211" i="18" s="1"/>
  <c r="V211" i="5" s="1"/>
  <c r="S292" i="18"/>
  <c r="S86" i="18"/>
  <c r="E244" i="18"/>
  <c r="E29" i="18"/>
  <c r="AB29" i="18" s="1"/>
  <c r="E246" i="18"/>
  <c r="AB246" i="18" s="1"/>
  <c r="E56" i="18"/>
  <c r="AB56" i="18" s="1"/>
  <c r="E49" i="18"/>
  <c r="AA49" i="18" s="1"/>
  <c r="S101" i="18"/>
  <c r="Q34" i="18"/>
  <c r="R34" i="18" s="1"/>
  <c r="V34" i="5" s="1"/>
  <c r="E245" i="18"/>
  <c r="E124" i="18"/>
  <c r="S77" i="18"/>
  <c r="E275" i="18"/>
  <c r="M275" i="5" s="1"/>
  <c r="S276" i="18"/>
  <c r="E183" i="18"/>
  <c r="AB183" i="18" s="1"/>
  <c r="S209" i="18"/>
  <c r="S260" i="18"/>
  <c r="Q243" i="18"/>
  <c r="R243" i="18" s="1"/>
  <c r="V243" i="5" s="1"/>
  <c r="Q40" i="18"/>
  <c r="Q170" i="18"/>
  <c r="R170" i="18" s="1"/>
  <c r="V170" i="5" s="1"/>
  <c r="Q99" i="18"/>
  <c r="R99" i="18" s="1"/>
  <c r="V99" i="5" s="1"/>
  <c r="E41" i="18"/>
  <c r="M41" i="5" s="1"/>
  <c r="S213" i="18"/>
  <c r="S114" i="18"/>
  <c r="O114" i="21" s="1"/>
  <c r="Q242" i="18"/>
  <c r="Q262" i="18"/>
  <c r="E167" i="18"/>
  <c r="E130" i="18"/>
  <c r="AA130" i="18" s="1"/>
  <c r="E173" i="18"/>
  <c r="M173" i="5" s="1"/>
  <c r="E248" i="18"/>
  <c r="M248" i="5" s="1"/>
  <c r="E283" i="18"/>
  <c r="M283" i="5" s="1"/>
  <c r="Q162" i="18"/>
  <c r="Q102" i="18"/>
  <c r="R102" i="18" s="1"/>
  <c r="V102" i="5" s="1"/>
  <c r="S51" i="18"/>
  <c r="S147" i="18"/>
  <c r="Q178" i="18"/>
  <c r="Q293" i="18"/>
  <c r="R293" i="18" s="1"/>
  <c r="V293" i="5" s="1"/>
  <c r="B44" i="16"/>
  <c r="B48" i="16" s="1"/>
  <c r="S152" i="18"/>
  <c r="Q87" i="18"/>
  <c r="R87" i="18" s="1"/>
  <c r="V87" i="5" s="1"/>
  <c r="Q45" i="18"/>
  <c r="S80" i="18"/>
  <c r="E103" i="18"/>
  <c r="E66" i="18"/>
  <c r="AB66" i="18" s="1"/>
  <c r="E109" i="18"/>
  <c r="E184" i="18"/>
  <c r="M184" i="5" s="1"/>
  <c r="E296" i="18"/>
  <c r="M296" i="5" s="1"/>
  <c r="S248" i="18"/>
  <c r="Q139" i="18"/>
  <c r="R139" i="18" s="1"/>
  <c r="V139" i="5" s="1"/>
  <c r="S21" i="18"/>
  <c r="S155" i="18"/>
  <c r="Q80" i="18"/>
  <c r="R80" i="18" s="1"/>
  <c r="V80" i="5" s="1"/>
  <c r="E84" i="18"/>
  <c r="E159" i="18"/>
  <c r="E86" i="18"/>
  <c r="AB86" i="18" s="1"/>
  <c r="E161" i="18"/>
  <c r="AB161" i="18" s="1"/>
  <c r="E143" i="18"/>
  <c r="AA143" i="18" s="1"/>
  <c r="S169" i="18"/>
  <c r="S250" i="18"/>
  <c r="Q63" i="18"/>
  <c r="R63" i="18" s="1"/>
  <c r="V63" i="5" s="1"/>
  <c r="S235" i="18"/>
  <c r="Q234" i="18"/>
  <c r="R234" i="18" s="1"/>
  <c r="V234" i="5" s="1"/>
  <c r="S278" i="18"/>
  <c r="E70" i="18"/>
  <c r="AA70" i="18" s="1"/>
  <c r="E149" i="18"/>
  <c r="E192" i="18"/>
  <c r="E219" i="18"/>
  <c r="E10" i="18"/>
  <c r="AB10" i="18" s="1"/>
  <c r="Q120" i="18"/>
  <c r="S68" i="18"/>
  <c r="S262" i="18"/>
  <c r="S61" i="18"/>
  <c r="O61" i="21" s="1"/>
  <c r="Q171" i="18"/>
  <c r="R171" i="18" s="1"/>
  <c r="V171" i="5" s="1"/>
  <c r="Q22" i="18"/>
  <c r="R22" i="18" s="1"/>
  <c r="V22" i="5" s="1"/>
  <c r="E38" i="18"/>
  <c r="E117" i="18"/>
  <c r="E160" i="18"/>
  <c r="AA160" i="18" s="1"/>
  <c r="E91" i="18"/>
  <c r="AB91" i="18" s="1"/>
  <c r="E136" i="18"/>
  <c r="AA136" i="18" s="1"/>
  <c r="S91" i="18"/>
  <c r="S244" i="18"/>
  <c r="S236" i="18"/>
  <c r="Q203" i="18"/>
  <c r="S243" i="18"/>
  <c r="S56" i="18"/>
  <c r="E253" i="18"/>
  <c r="M253" i="5" s="1"/>
  <c r="E63" i="18"/>
  <c r="AA63" i="18" s="1"/>
  <c r="E15" i="18"/>
  <c r="M15" i="5" s="1"/>
  <c r="E65" i="18"/>
  <c r="E293" i="18"/>
  <c r="S83" i="18"/>
  <c r="S48" i="18"/>
  <c r="E89" i="18"/>
  <c r="AA89" i="18" s="1"/>
  <c r="E175" i="18"/>
  <c r="AB175" i="18" s="1"/>
  <c r="S22" i="18"/>
  <c r="E119" i="18"/>
  <c r="AA119" i="18" s="1"/>
  <c r="E257" i="18"/>
  <c r="E174" i="18"/>
  <c r="M133" i="5"/>
  <c r="S273" i="18"/>
  <c r="Q229" i="18"/>
  <c r="R229" i="18" s="1"/>
  <c r="V229" i="5" s="1"/>
  <c r="E126" i="18"/>
  <c r="E123" i="18"/>
  <c r="Q290" i="18"/>
  <c r="R290" i="18" s="1"/>
  <c r="V290" i="5" s="1"/>
  <c r="Q41" i="18"/>
  <c r="R41" i="18" s="1"/>
  <c r="V41" i="5" s="1"/>
  <c r="E191" i="18"/>
  <c r="Q177" i="18"/>
  <c r="R177" i="18" s="1"/>
  <c r="V177" i="5" s="1"/>
  <c r="E255" i="18"/>
  <c r="E145" i="18"/>
  <c r="E252" i="18"/>
  <c r="Q188" i="18"/>
  <c r="E195" i="18"/>
  <c r="E19" i="18"/>
  <c r="S254" i="18"/>
  <c r="S110" i="18"/>
  <c r="E116" i="18"/>
  <c r="Q72" i="18"/>
  <c r="R72" i="18" s="1"/>
  <c r="V72" i="5" s="1"/>
  <c r="E180" i="18"/>
  <c r="R92" i="18"/>
  <c r="V92" i="5" s="1"/>
  <c r="M113" i="5"/>
  <c r="AB13" i="18"/>
  <c r="AA79" i="18"/>
  <c r="M277" i="5"/>
  <c r="AB213" i="18"/>
  <c r="W118" i="5"/>
  <c r="AB113" i="18"/>
  <c r="AA260" i="18"/>
  <c r="M4" i="20"/>
  <c r="M259" i="5"/>
  <c r="AB256" i="18"/>
  <c r="M280" i="5"/>
  <c r="AA83" i="18"/>
  <c r="AA259" i="18"/>
  <c r="M256" i="5"/>
  <c r="W232" i="5"/>
  <c r="AA280" i="18"/>
  <c r="AB216" i="18"/>
  <c r="AB83" i="18"/>
  <c r="W130" i="6"/>
  <c r="M216" i="5"/>
  <c r="W142" i="5"/>
  <c r="AA51" i="18"/>
  <c r="V255" i="19"/>
  <c r="AA168" i="18"/>
  <c r="T68" i="19"/>
  <c r="U68" i="19" s="1"/>
  <c r="AK68" i="6" s="1"/>
  <c r="W68" i="6"/>
  <c r="T200" i="19"/>
  <c r="U200" i="19" s="1"/>
  <c r="AK200" i="6" s="1"/>
  <c r="W200" i="6"/>
  <c r="R101" i="19"/>
  <c r="V101" i="6" s="1"/>
  <c r="W53" i="6"/>
  <c r="R185" i="19"/>
  <c r="V185" i="6" s="1"/>
  <c r="T63" i="19"/>
  <c r="U63" i="19" s="1"/>
  <c r="AK63" i="6" s="1"/>
  <c r="W63" i="6"/>
  <c r="R47" i="19"/>
  <c r="V47" i="6" s="1"/>
  <c r="T195" i="19"/>
  <c r="U195" i="19" s="1"/>
  <c r="AK195" i="6" s="1"/>
  <c r="W195" i="6"/>
  <c r="R63" i="19"/>
  <c r="V63" i="6" s="1"/>
  <c r="T196" i="19"/>
  <c r="W196" i="6"/>
  <c r="W95" i="6"/>
  <c r="T62" i="19"/>
  <c r="U62" i="19" s="1"/>
  <c r="AK62" i="6" s="1"/>
  <c r="W62" i="6"/>
  <c r="T67" i="19"/>
  <c r="U67" i="19" s="1"/>
  <c r="AK67" i="6" s="1"/>
  <c r="W67" i="6"/>
  <c r="T263" i="19"/>
  <c r="U263" i="19" s="1"/>
  <c r="AK263" i="6" s="1"/>
  <c r="W263" i="6"/>
  <c r="R236" i="19"/>
  <c r="V236" i="6" s="1"/>
  <c r="T51" i="19"/>
  <c r="U51" i="19" s="1"/>
  <c r="AK51" i="6" s="1"/>
  <c r="W51" i="6"/>
  <c r="R227" i="19"/>
  <c r="V227" i="6" s="1"/>
  <c r="T194" i="19"/>
  <c r="U194" i="19" s="1"/>
  <c r="AK194" i="6" s="1"/>
  <c r="W194" i="6"/>
  <c r="R125" i="19"/>
  <c r="V125" i="6" s="1"/>
  <c r="R51" i="19"/>
  <c r="V51" i="6" s="1"/>
  <c r="T262" i="19"/>
  <c r="W262" i="6"/>
  <c r="T104" i="19"/>
  <c r="U104" i="19" s="1"/>
  <c r="AK104" i="6" s="1"/>
  <c r="W104" i="6"/>
  <c r="R240" i="19"/>
  <c r="V240" i="6" s="1"/>
  <c r="R267" i="19"/>
  <c r="V267" i="6" s="1"/>
  <c r="R165" i="19"/>
  <c r="V165" i="6" s="1"/>
  <c r="T296" i="19"/>
  <c r="U296" i="19" s="1"/>
  <c r="AK296" i="6" s="1"/>
  <c r="W296" i="6"/>
  <c r="T278" i="19"/>
  <c r="U278" i="19" s="1"/>
  <c r="AK278" i="6" s="1"/>
  <c r="W278" i="6"/>
  <c r="R193" i="19"/>
  <c r="V193" i="6" s="1"/>
  <c r="R142" i="19"/>
  <c r="V142" i="6" s="1"/>
  <c r="T76" i="19"/>
  <c r="U76" i="19" s="1"/>
  <c r="AK76" i="6" s="1"/>
  <c r="W76" i="6"/>
  <c r="AB168" i="19"/>
  <c r="AA168" i="19"/>
  <c r="M168" i="6"/>
  <c r="AB61" i="19"/>
  <c r="AA61" i="19"/>
  <c r="M61" i="6"/>
  <c r="AB32" i="19"/>
  <c r="AA32" i="19"/>
  <c r="M32" i="6"/>
  <c r="AB262" i="19"/>
  <c r="AA262" i="19"/>
  <c r="M262" i="6"/>
  <c r="AB166" i="19"/>
  <c r="AA166" i="19"/>
  <c r="M166" i="6"/>
  <c r="AA265" i="19"/>
  <c r="AB229" i="19"/>
  <c r="AA229" i="19"/>
  <c r="M229" i="6"/>
  <c r="AA14" i="19"/>
  <c r="AB14" i="19"/>
  <c r="M14" i="6"/>
  <c r="AB193" i="19"/>
  <c r="AA193" i="19"/>
  <c r="M193" i="6"/>
  <c r="M159" i="6"/>
  <c r="AA159" i="19"/>
  <c r="AB159" i="19"/>
  <c r="AA23" i="19"/>
  <c r="AB23" i="19"/>
  <c r="M23" i="6"/>
  <c r="M11" i="6"/>
  <c r="AA11" i="19"/>
  <c r="AB11" i="19"/>
  <c r="M52" i="6"/>
  <c r="AB52" i="19"/>
  <c r="AA52" i="19"/>
  <c r="M190" i="6"/>
  <c r="AB190" i="19"/>
  <c r="AA190" i="19"/>
  <c r="M231" i="6"/>
  <c r="AA231" i="19"/>
  <c r="AB231" i="19"/>
  <c r="M16" i="6"/>
  <c r="AB16" i="19"/>
  <c r="AA16" i="19"/>
  <c r="AA195" i="19"/>
  <c r="AA236" i="19"/>
  <c r="M236" i="6"/>
  <c r="AB236" i="19"/>
  <c r="AB73" i="19"/>
  <c r="AA73" i="19"/>
  <c r="M73" i="6"/>
  <c r="AB114" i="19"/>
  <c r="AA114" i="19"/>
  <c r="M114" i="6"/>
  <c r="AA155" i="19"/>
  <c r="AB155" i="19"/>
  <c r="M155" i="6"/>
  <c r="AB65" i="19"/>
  <c r="AA65" i="19"/>
  <c r="M65" i="6"/>
  <c r="AB188" i="19"/>
  <c r="AA188" i="19"/>
  <c r="M188" i="6"/>
  <c r="AB70" i="19"/>
  <c r="AA70" i="19"/>
  <c r="M70" i="6"/>
  <c r="AA111" i="19"/>
  <c r="AB111" i="19"/>
  <c r="M111" i="6"/>
  <c r="AB152" i="19"/>
  <c r="AA152" i="19"/>
  <c r="M152" i="6"/>
  <c r="T136" i="19"/>
  <c r="U136" i="19" s="1"/>
  <c r="AK136" i="6" s="1"/>
  <c r="W136" i="6"/>
  <c r="R180" i="19"/>
  <c r="V180" i="6" s="1"/>
  <c r="T265" i="19"/>
  <c r="W265" i="6"/>
  <c r="T180" i="19"/>
  <c r="U180" i="19" s="1"/>
  <c r="AK180" i="6" s="1"/>
  <c r="W180" i="6"/>
  <c r="R226" i="19"/>
  <c r="V226" i="6" s="1"/>
  <c r="R61" i="19"/>
  <c r="V61" i="6" s="1"/>
  <c r="W22" i="6"/>
  <c r="R281" i="19"/>
  <c r="V281" i="6" s="1"/>
  <c r="T281" i="19"/>
  <c r="U281" i="19" s="1"/>
  <c r="AK281" i="6" s="1"/>
  <c r="W281" i="6"/>
  <c r="T273" i="19"/>
  <c r="U273" i="19" s="1"/>
  <c r="AK273" i="6" s="1"/>
  <c r="W273" i="6"/>
  <c r="R52" i="19"/>
  <c r="V52" i="6" s="1"/>
  <c r="T118" i="19"/>
  <c r="U118" i="19" s="1"/>
  <c r="AK118" i="6" s="1"/>
  <c r="W118" i="6"/>
  <c r="R172" i="19"/>
  <c r="V172" i="6" s="1"/>
  <c r="T275" i="19"/>
  <c r="U275" i="19" s="1"/>
  <c r="AK275" i="6" s="1"/>
  <c r="W275" i="6"/>
  <c r="T128" i="19"/>
  <c r="W128" i="6"/>
  <c r="T40" i="19"/>
  <c r="U40" i="19" s="1"/>
  <c r="AK40" i="6" s="1"/>
  <c r="W40" i="6"/>
  <c r="T191" i="19"/>
  <c r="W191" i="6"/>
  <c r="R131" i="19"/>
  <c r="V131" i="6" s="1"/>
  <c r="T59" i="19"/>
  <c r="U59" i="19" s="1"/>
  <c r="AK59" i="6" s="1"/>
  <c r="W59" i="6"/>
  <c r="R114" i="19"/>
  <c r="V114" i="6" s="1"/>
  <c r="T23" i="19"/>
  <c r="U23" i="19" s="1"/>
  <c r="AK23" i="6" s="1"/>
  <c r="W23" i="6"/>
  <c r="R178" i="19"/>
  <c r="V178" i="6" s="1"/>
  <c r="R266" i="19"/>
  <c r="V266" i="6" s="1"/>
  <c r="T41" i="19"/>
  <c r="U41" i="19" s="1"/>
  <c r="AK41" i="6" s="1"/>
  <c r="W41" i="6"/>
  <c r="T286" i="19"/>
  <c r="U286" i="19" s="1"/>
  <c r="AK286" i="6" s="1"/>
  <c r="W286" i="6"/>
  <c r="R99" i="19"/>
  <c r="V99" i="6" s="1"/>
  <c r="T221" i="19"/>
  <c r="U221" i="19" s="1"/>
  <c r="AK221" i="6" s="1"/>
  <c r="W221" i="6"/>
  <c r="T176" i="19"/>
  <c r="U176" i="19" s="1"/>
  <c r="AK176" i="6" s="1"/>
  <c r="W176" i="6"/>
  <c r="R161" i="19"/>
  <c r="V161" i="6" s="1"/>
  <c r="R139" i="19"/>
  <c r="V139" i="6" s="1"/>
  <c r="R55" i="19"/>
  <c r="V55" i="6" s="1"/>
  <c r="AB270" i="19"/>
  <c r="AA270" i="19"/>
  <c r="M270" i="6"/>
  <c r="AA273" i="19"/>
  <c r="M273" i="6"/>
  <c r="AB273" i="19"/>
  <c r="AB174" i="19"/>
  <c r="AA174" i="19"/>
  <c r="M174" i="6"/>
  <c r="M237" i="6"/>
  <c r="AB237" i="19"/>
  <c r="AA237" i="19"/>
  <c r="AB233" i="19"/>
  <c r="AA233" i="19"/>
  <c r="M233" i="6"/>
  <c r="AA183" i="19"/>
  <c r="AB183" i="19"/>
  <c r="M183" i="6"/>
  <c r="AB161" i="19"/>
  <c r="AA161" i="19"/>
  <c r="M161" i="6"/>
  <c r="M31" i="6"/>
  <c r="AA31" i="19"/>
  <c r="AB31" i="19"/>
  <c r="AB125" i="19"/>
  <c r="AA125" i="19"/>
  <c r="M125" i="6"/>
  <c r="M194" i="6"/>
  <c r="AB194" i="19"/>
  <c r="AA194" i="19"/>
  <c r="M20" i="6"/>
  <c r="AB20" i="19"/>
  <c r="AA20" i="19"/>
  <c r="M158" i="6"/>
  <c r="AB158" i="19"/>
  <c r="AA158" i="19"/>
  <c r="M199" i="6"/>
  <c r="AA199" i="19"/>
  <c r="AB199" i="19"/>
  <c r="M240" i="6"/>
  <c r="AB240" i="19"/>
  <c r="AA240" i="19"/>
  <c r="AA122" i="19"/>
  <c r="M122" i="6"/>
  <c r="AB122" i="19"/>
  <c r="AA163" i="19"/>
  <c r="AB41" i="19"/>
  <c r="AA41" i="19"/>
  <c r="M41" i="6"/>
  <c r="AB82" i="19"/>
  <c r="AA82" i="19"/>
  <c r="M82" i="6"/>
  <c r="AA123" i="19"/>
  <c r="AB123" i="19"/>
  <c r="M123" i="6"/>
  <c r="AB164" i="19"/>
  <c r="AA164" i="19"/>
  <c r="M164" i="6"/>
  <c r="AB74" i="19"/>
  <c r="AA74" i="19"/>
  <c r="M74" i="6"/>
  <c r="AB38" i="19"/>
  <c r="AA38" i="19"/>
  <c r="M38" i="6"/>
  <c r="AA79" i="19"/>
  <c r="AB79" i="19"/>
  <c r="M79" i="6"/>
  <c r="AB120" i="19"/>
  <c r="AA120" i="19"/>
  <c r="M120" i="6"/>
  <c r="T77" i="19"/>
  <c r="U77" i="19" s="1"/>
  <c r="AK77" i="6" s="1"/>
  <c r="W77" i="6"/>
  <c r="T259" i="19"/>
  <c r="U259" i="19" s="1"/>
  <c r="AK259" i="6" s="1"/>
  <c r="W259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6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Q117" i="20"/>
  <c r="Q118" i="20"/>
  <c r="S103" i="20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S156" i="20"/>
  <c r="S221" i="20"/>
  <c r="Q271" i="20"/>
  <c r="Q7" i="20"/>
  <c r="Q15" i="20"/>
  <c r="Q23" i="20"/>
  <c r="Q37" i="20"/>
  <c r="Q12" i="20"/>
  <c r="S19" i="20"/>
  <c r="Q58" i="20"/>
  <c r="S66" i="20"/>
  <c r="Q56" i="20"/>
  <c r="Q83" i="20"/>
  <c r="Q121" i="20"/>
  <c r="Q115" i="20"/>
  <c r="Q85" i="20"/>
  <c r="S100" i="20"/>
  <c r="S117" i="20"/>
  <c r="S135" i="20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Q240" i="20"/>
  <c r="S254" i="20"/>
  <c r="S277" i="20"/>
  <c r="Q285" i="20"/>
  <c r="S234" i="20"/>
  <c r="S236" i="20"/>
  <c r="Q269" i="20"/>
  <c r="S7" i="20"/>
  <c r="S15" i="20"/>
  <c r="S23" i="20"/>
  <c r="Q39" i="20"/>
  <c r="Q45" i="20"/>
  <c r="Q29" i="20"/>
  <c r="S37" i="20"/>
  <c r="Q62" i="20"/>
  <c r="S20" i="20"/>
  <c r="Q27" i="20"/>
  <c r="Q35" i="20"/>
  <c r="Q51" i="20"/>
  <c r="S58" i="20"/>
  <c r="S67" i="20"/>
  <c r="S56" i="20"/>
  <c r="S25" i="20"/>
  <c r="S83" i="20"/>
  <c r="S115" i="20"/>
  <c r="Q128" i="20"/>
  <c r="Q101" i="20"/>
  <c r="S122" i="20"/>
  <c r="Q153" i="20"/>
  <c r="Q135" i="20"/>
  <c r="S111" i="20"/>
  <c r="S119" i="20"/>
  <c r="S154" i="20"/>
  <c r="S167" i="20"/>
  <c r="Q157" i="20"/>
  <c r="Q161" i="20"/>
  <c r="Q145" i="20"/>
  <c r="S139" i="20"/>
  <c r="Q180" i="20"/>
  <c r="S173" i="20"/>
  <c r="Q204" i="20"/>
  <c r="Q176" i="20"/>
  <c r="Q177" i="20"/>
  <c r="S201" i="20"/>
  <c r="Q171" i="20"/>
  <c r="S195" i="20"/>
  <c r="Q197" i="20"/>
  <c r="S199" i="20"/>
  <c r="Q218" i="20"/>
  <c r="S240" i="20"/>
  <c r="Q248" i="20"/>
  <c r="Q237" i="20"/>
  <c r="Q253" i="20"/>
  <c r="S284" i="20"/>
  <c r="S292" i="20"/>
  <c r="S285" i="20"/>
  <c r="S297" i="20"/>
  <c r="S185" i="20"/>
  <c r="S250" i="20"/>
  <c r="Q246" i="20"/>
  <c r="S245" i="20"/>
  <c r="S39" i="20"/>
  <c r="S45" i="20"/>
  <c r="S92" i="20"/>
  <c r="Q30" i="20"/>
  <c r="S29" i="20"/>
  <c r="S62" i="20"/>
  <c r="Q20" i="20"/>
  <c r="S27" i="20"/>
  <c r="S35" i="20"/>
  <c r="Q43" i="20"/>
  <c r="S51" i="20"/>
  <c r="S59" i="20"/>
  <c r="Q67" i="20"/>
  <c r="S41" i="20"/>
  <c r="Q79" i="20"/>
  <c r="Q87" i="20"/>
  <c r="S128" i="20"/>
  <c r="Q147" i="20"/>
  <c r="S101" i="20"/>
  <c r="Q124" i="20"/>
  <c r="S153" i="20"/>
  <c r="S171" i="20"/>
  <c r="Q110" i="20"/>
  <c r="Q120" i="20"/>
  <c r="Q111" i="20"/>
  <c r="Q119" i="20"/>
  <c r="S150" i="20"/>
  <c r="Q154" i="20"/>
  <c r="S157" i="20"/>
  <c r="S161" i="20"/>
  <c r="S145" i="20"/>
  <c r="S180" i="20"/>
  <c r="Q173" i="20"/>
  <c r="Q184" i="20"/>
  <c r="Q169" i="20"/>
  <c r="S204" i="20"/>
  <c r="S176" i="20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S43" i="20"/>
  <c r="S52" i="20"/>
  <c r="Q59" i="20"/>
  <c r="S17" i="20"/>
  <c r="S84" i="20"/>
  <c r="S79" i="20"/>
  <c r="S87" i="20"/>
  <c r="Q77" i="20"/>
  <c r="Q96" i="20"/>
  <c r="Q114" i="20"/>
  <c r="S124" i="20"/>
  <c r="S130" i="20"/>
  <c r="S110" i="20"/>
  <c r="S120" i="20"/>
  <c r="Q99" i="20"/>
  <c r="Q150" i="20"/>
  <c r="Q146" i="20"/>
  <c r="S205" i="20"/>
  <c r="S158" i="20"/>
  <c r="Q136" i="20"/>
  <c r="S140" i="20"/>
  <c r="S147" i="20"/>
  <c r="S184" i="20"/>
  <c r="S169" i="20"/>
  <c r="S190" i="20"/>
  <c r="Q203" i="20"/>
  <c r="Q200" i="20"/>
  <c r="S227" i="20"/>
  <c r="S191" i="20"/>
  <c r="S211" i="20"/>
  <c r="S217" i="20"/>
  <c r="S210" i="20"/>
  <c r="Q232" i="20"/>
  <c r="S256" i="20"/>
  <c r="S263" i="20"/>
  <c r="Q283" i="20"/>
  <c r="S276" i="20"/>
  <c r="S293" i="20"/>
  <c r="S47" i="20"/>
  <c r="S53" i="20"/>
  <c r="Q93" i="20"/>
  <c r="Q38" i="20"/>
  <c r="Q75" i="20"/>
  <c r="Q28" i="20"/>
  <c r="Q36" i="20"/>
  <c r="S44" i="20"/>
  <c r="Q52" i="20"/>
  <c r="S57" i="20"/>
  <c r="Q82" i="20"/>
  <c r="S88" i="20"/>
  <c r="S96" i="20"/>
  <c r="S114" i="20"/>
  <c r="Q132" i="20"/>
  <c r="S99" i="20"/>
  <c r="S146" i="20"/>
  <c r="Q205" i="20"/>
  <c r="S143" i="20"/>
  <c r="Q158" i="20"/>
  <c r="Q140" i="20"/>
  <c r="S166" i="20"/>
  <c r="Q137" i="20"/>
  <c r="S136" i="20"/>
  <c r="Q144" i="20"/>
  <c r="S155" i="20"/>
  <c r="Q182" i="20"/>
  <c r="Q172" i="20"/>
  <c r="Q190" i="20"/>
  <c r="S203" i="20"/>
  <c r="S200" i="20"/>
  <c r="S228" i="20"/>
  <c r="Q219" i="20"/>
  <c r="S212" i="20"/>
  <c r="S232" i="20"/>
  <c r="Q244" i="20"/>
  <c r="Q278" i="20"/>
  <c r="Q267" i="20"/>
  <c r="S283" i="20"/>
  <c r="S268" i="20"/>
  <c r="Q276" i="20"/>
  <c r="Q13" i="20"/>
  <c r="Q21" i="20"/>
  <c r="S55" i="20"/>
  <c r="Q46" i="20"/>
  <c r="S11" i="20"/>
  <c r="Q109" i="20"/>
  <c r="S116" i="20"/>
  <c r="S98" i="20"/>
  <c r="S102" i="20"/>
  <c r="S129" i="20"/>
  <c r="Q155" i="20"/>
  <c r="S148" i="20"/>
  <c r="Q209" i="20"/>
  <c r="S202" i="20"/>
  <c r="Q260" i="20"/>
  <c r="S261" i="20"/>
  <c r="Q55" i="20"/>
  <c r="S93" i="20"/>
  <c r="Q6" i="20"/>
  <c r="S75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31" i="20"/>
  <c r="S63" i="20"/>
  <c r="S71" i="20"/>
  <c r="Q14" i="20"/>
  <c r="S33" i="20"/>
  <c r="S76" i="20"/>
  <c r="S108" i="20"/>
  <c r="S106" i="20"/>
  <c r="Q95" i="20"/>
  <c r="S107" i="20"/>
  <c r="S189" i="20"/>
  <c r="S220" i="20"/>
  <c r="S252" i="20"/>
  <c r="Q294" i="20"/>
  <c r="Q141" i="20"/>
  <c r="Q32" i="20"/>
  <c r="Q287" i="20"/>
  <c r="S125" i="20"/>
  <c r="S16" i="20"/>
  <c r="Q78" i="20"/>
  <c r="Q60" i="20"/>
  <c r="S249" i="20"/>
  <c r="S65" i="20"/>
  <c r="S26" i="20"/>
  <c r="Q279" i="20"/>
  <c r="Q282" i="20"/>
  <c r="Q175" i="20"/>
  <c r="S196" i="20"/>
  <c r="S272" i="20"/>
  <c r="Q86" i="20"/>
  <c r="Q8" i="20"/>
  <c r="S291" i="20"/>
  <c r="S270" i="20"/>
  <c r="S131" i="20"/>
  <c r="S68" i="20"/>
  <c r="Q238" i="20"/>
  <c r="Q18" i="20"/>
  <c r="Q42" i="20"/>
  <c r="S294" i="20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S279" i="20"/>
  <c r="Q275" i="20"/>
  <c r="S282" i="20"/>
  <c r="S175" i="20"/>
  <c r="Q266" i="20"/>
  <c r="Q255" i="20"/>
  <c r="S86" i="20"/>
  <c r="S8" i="20"/>
  <c r="Q296" i="20"/>
  <c r="Q247" i="20"/>
  <c r="Q81" i="20"/>
  <c r="Q68" i="20"/>
  <c r="S238" i="20"/>
  <c r="S18" i="20"/>
  <c r="S42" i="20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S275" i="20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S112" i="20"/>
  <c r="S73" i="20"/>
  <c r="Q251" i="20"/>
  <c r="Q213" i="20"/>
  <c r="S223" i="20"/>
  <c r="S224" i="20"/>
  <c r="S10" i="20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Q274" i="20"/>
  <c r="S298" i="20"/>
  <c r="Q80" i="20"/>
  <c r="Q299" i="20"/>
  <c r="S300" i="20"/>
  <c r="Q162" i="20"/>
  <c r="S104" i="20"/>
  <c r="S91" i="20"/>
  <c r="S164" i="20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Q264" i="20"/>
  <c r="S274" i="20"/>
  <c r="Q183" i="20"/>
  <c r="Q151" i="20"/>
  <c r="Q97" i="20"/>
  <c r="S168" i="20"/>
  <c r="Q142" i="20"/>
  <c r="Q243" i="20"/>
  <c r="Q208" i="20"/>
  <c r="Q24" i="20"/>
  <c r="S299" i="20"/>
  <c r="Q300" i="20"/>
  <c r="Q241" i="20"/>
  <c r="Q259" i="20"/>
  <c r="Q160" i="20"/>
  <c r="S290" i="20"/>
  <c r="Q286" i="20"/>
  <c r="S113" i="20"/>
  <c r="Q90" i="20"/>
  <c r="S48" i="20"/>
  <c r="S127" i="20"/>
  <c r="Q134" i="20"/>
  <c r="S264" i="20"/>
  <c r="S183" i="20"/>
  <c r="S151" i="20"/>
  <c r="Q170" i="20"/>
  <c r="S97" i="20"/>
  <c r="Q168" i="20"/>
  <c r="Q187" i="20"/>
  <c r="S142" i="20"/>
  <c r="S89" i="20"/>
  <c r="Q262" i="20"/>
  <c r="S243" i="20"/>
  <c r="S208" i="20"/>
  <c r="S186" i="20"/>
  <c r="Q40" i="20"/>
  <c r="S24" i="20"/>
  <c r="S241" i="20"/>
  <c r="S178" i="20"/>
  <c r="Q179" i="20"/>
  <c r="Q72" i="20"/>
  <c r="S259" i="20"/>
  <c r="Q194" i="20"/>
  <c r="S286" i="20"/>
  <c r="S90" i="20"/>
  <c r="Q16" i="20"/>
  <c r="S60" i="20"/>
  <c r="Q249" i="20"/>
  <c r="S170" i="20"/>
  <c r="Q65" i="20"/>
  <c r="Q26" i="20"/>
  <c r="W4" i="21"/>
  <c r="S187" i="20"/>
  <c r="Q89" i="20"/>
  <c r="Q196" i="20"/>
  <c r="Q272" i="20"/>
  <c r="S262" i="20"/>
  <c r="Q186" i="20"/>
  <c r="S40" i="20"/>
  <c r="Q291" i="20"/>
  <c r="Q270" i="20"/>
  <c r="Q178" i="20"/>
  <c r="S179" i="20"/>
  <c r="Q131" i="20"/>
  <c r="S72" i="20"/>
  <c r="S194" i="20"/>
  <c r="R298" i="19"/>
  <c r="V298" i="6" s="1"/>
  <c r="R220" i="19"/>
  <c r="V220" i="6" s="1"/>
  <c r="R127" i="19"/>
  <c r="V127" i="6" s="1"/>
  <c r="T232" i="19"/>
  <c r="U232" i="19" s="1"/>
  <c r="AK232" i="6" s="1"/>
  <c r="W232" i="6"/>
  <c r="T188" i="19"/>
  <c r="U188" i="19" s="1"/>
  <c r="AK188" i="6" s="1"/>
  <c r="W188" i="6"/>
  <c r="R10" i="19"/>
  <c r="V10" i="6" s="1"/>
  <c r="T163" i="19"/>
  <c r="U163" i="19" s="1"/>
  <c r="AK163" i="6" s="1"/>
  <c r="W163" i="6"/>
  <c r="R282" i="19"/>
  <c r="V282" i="6" s="1"/>
  <c r="W94" i="6"/>
  <c r="R64" i="19"/>
  <c r="V64" i="6" s="1"/>
  <c r="R54" i="19"/>
  <c r="V54" i="6" s="1"/>
  <c r="T90" i="19"/>
  <c r="U90" i="19" s="1"/>
  <c r="AK90" i="6" s="1"/>
  <c r="W90" i="6"/>
  <c r="R156" i="19"/>
  <c r="V156" i="6" s="1"/>
  <c r="T218" i="19"/>
  <c r="U218" i="19" s="1"/>
  <c r="AK218" i="6" s="1"/>
  <c r="W218" i="6"/>
  <c r="V130" i="19"/>
  <c r="W19" i="6"/>
  <c r="R66" i="19"/>
  <c r="V66" i="6" s="1"/>
  <c r="R138" i="19"/>
  <c r="V138" i="6" s="1"/>
  <c r="T84" i="19"/>
  <c r="U84" i="19" s="1"/>
  <c r="AK84" i="6" s="1"/>
  <c r="W84" i="6"/>
  <c r="R279" i="19"/>
  <c r="V279" i="6" s="1"/>
  <c r="T219" i="19"/>
  <c r="U219" i="19" s="1"/>
  <c r="AK219" i="6" s="1"/>
  <c r="W219" i="6"/>
  <c r="R108" i="19"/>
  <c r="V108" i="6" s="1"/>
  <c r="T225" i="19"/>
  <c r="U225" i="19" s="1"/>
  <c r="AK225" i="6" s="1"/>
  <c r="W225" i="6"/>
  <c r="T254" i="19"/>
  <c r="U254" i="19" s="1"/>
  <c r="AK254" i="6" s="1"/>
  <c r="W254" i="6"/>
  <c r="T217" i="19"/>
  <c r="U217" i="19" s="1"/>
  <c r="AK217" i="6" s="1"/>
  <c r="W217" i="6"/>
  <c r="R49" i="19"/>
  <c r="V49" i="6" s="1"/>
  <c r="M46" i="6"/>
  <c r="R158" i="19"/>
  <c r="V158" i="6" s="1"/>
  <c r="R159" i="19"/>
  <c r="V159" i="6" s="1"/>
  <c r="R70" i="19"/>
  <c r="V70" i="6" s="1"/>
  <c r="R79" i="19"/>
  <c r="V79" i="6" s="1"/>
  <c r="V259" i="19"/>
  <c r="R259" i="19"/>
  <c r="V259" i="6" s="1"/>
  <c r="R195" i="19"/>
  <c r="V195" i="6" s="1"/>
  <c r="T100" i="19"/>
  <c r="U100" i="19" s="1"/>
  <c r="AK100" i="6" s="1"/>
  <c r="W100" i="6"/>
  <c r="T35" i="19"/>
  <c r="U35" i="19" s="1"/>
  <c r="AK35" i="6" s="1"/>
  <c r="W35" i="6"/>
  <c r="R24" i="19"/>
  <c r="V24" i="6" s="1"/>
  <c r="T166" i="19"/>
  <c r="W166" i="6"/>
  <c r="T66" i="19"/>
  <c r="U66" i="19" s="1"/>
  <c r="AK66" i="6" s="1"/>
  <c r="W66" i="6"/>
  <c r="T270" i="19"/>
  <c r="U270" i="19" s="1"/>
  <c r="AK270" i="6" s="1"/>
  <c r="W270" i="6"/>
  <c r="R206" i="19"/>
  <c r="V206" i="6" s="1"/>
  <c r="R121" i="19"/>
  <c r="V121" i="6" s="1"/>
  <c r="T114" i="19"/>
  <c r="U114" i="19" s="1"/>
  <c r="AK114" i="6" s="1"/>
  <c r="W114" i="6"/>
  <c r="R13" i="19"/>
  <c r="V13" i="6" s="1"/>
  <c r="T39" i="19"/>
  <c r="U39" i="19" s="1"/>
  <c r="AK39" i="6" s="1"/>
  <c r="W39" i="6"/>
  <c r="R283" i="19"/>
  <c r="V283" i="6" s="1"/>
  <c r="R106" i="19"/>
  <c r="V106" i="6" s="1"/>
  <c r="T15" i="19"/>
  <c r="U15" i="19" s="1"/>
  <c r="AK15" i="6" s="1"/>
  <c r="W15" i="6"/>
  <c r="R211" i="19"/>
  <c r="V211" i="6" s="1"/>
  <c r="T178" i="19"/>
  <c r="U178" i="19" s="1"/>
  <c r="AK178" i="6" s="1"/>
  <c r="W178" i="6"/>
  <c r="T111" i="19"/>
  <c r="U111" i="19" s="1"/>
  <c r="AK111" i="6" s="1"/>
  <c r="W111" i="6"/>
  <c r="T291" i="19"/>
  <c r="U291" i="19" s="1"/>
  <c r="AK291" i="6" s="1"/>
  <c r="W291" i="6"/>
  <c r="R219" i="19"/>
  <c r="V219" i="6" s="1"/>
  <c r="R111" i="19"/>
  <c r="V111" i="6" s="1"/>
  <c r="R223" i="19"/>
  <c r="V223" i="6" s="1"/>
  <c r="R150" i="19"/>
  <c r="V150" i="6" s="1"/>
  <c r="T154" i="19"/>
  <c r="U154" i="19" s="1"/>
  <c r="AK154" i="6" s="1"/>
  <c r="W154" i="6"/>
  <c r="R58" i="19"/>
  <c r="V58" i="6" s="1"/>
  <c r="T266" i="19"/>
  <c r="U266" i="19" s="1"/>
  <c r="AK266" i="6" s="1"/>
  <c r="W266" i="6"/>
  <c r="R217" i="19"/>
  <c r="V217" i="6" s="1"/>
  <c r="R173" i="19"/>
  <c r="V173" i="6" s="1"/>
  <c r="T141" i="19"/>
  <c r="U141" i="19" s="1"/>
  <c r="AK141" i="6" s="1"/>
  <c r="W141" i="6"/>
  <c r="W83" i="6"/>
  <c r="T33" i="19"/>
  <c r="U33" i="19" s="1"/>
  <c r="AK33" i="6" s="1"/>
  <c r="W33" i="6"/>
  <c r="T48" i="19"/>
  <c r="U48" i="19" s="1"/>
  <c r="AK48" i="6" s="1"/>
  <c r="W48" i="6"/>
  <c r="M278" i="6"/>
  <c r="AB278" i="19"/>
  <c r="AA278" i="19"/>
  <c r="M277" i="6"/>
  <c r="AB277" i="19"/>
  <c r="AA277" i="19"/>
  <c r="M182" i="6"/>
  <c r="AB182" i="19"/>
  <c r="AA182" i="19"/>
  <c r="M54" i="6"/>
  <c r="AB54" i="19"/>
  <c r="AA54" i="19"/>
  <c r="M205" i="6"/>
  <c r="AB205" i="19"/>
  <c r="AA205" i="19"/>
  <c r="M191" i="6"/>
  <c r="AA191" i="19"/>
  <c r="AB191" i="19"/>
  <c r="AB165" i="19"/>
  <c r="AA165" i="19"/>
  <c r="M165" i="6"/>
  <c r="M55" i="6"/>
  <c r="AB129" i="19"/>
  <c r="AA129" i="19"/>
  <c r="M129" i="6"/>
  <c r="M200" i="6"/>
  <c r="M77" i="6"/>
  <c r="AB77" i="19"/>
  <c r="AA77" i="19"/>
  <c r="AB64" i="19"/>
  <c r="AA64" i="19"/>
  <c r="M64" i="6"/>
  <c r="AB162" i="19"/>
  <c r="M203" i="6"/>
  <c r="AA203" i="19"/>
  <c r="AB203" i="19"/>
  <c r="M126" i="6"/>
  <c r="AB126" i="19"/>
  <c r="AA126" i="19"/>
  <c r="M167" i="6"/>
  <c r="AA167" i="19"/>
  <c r="AB167" i="19"/>
  <c r="AB208" i="19"/>
  <c r="AB49" i="19"/>
  <c r="AA49" i="19"/>
  <c r="M49" i="6"/>
  <c r="AA90" i="19"/>
  <c r="M90" i="6"/>
  <c r="AB90" i="19"/>
  <c r="M131" i="6"/>
  <c r="AA131" i="19"/>
  <c r="AB131" i="19"/>
  <c r="AA172" i="19"/>
  <c r="M172" i="6"/>
  <c r="AB172" i="19"/>
  <c r="AB9" i="19"/>
  <c r="AA9" i="19"/>
  <c r="M9" i="6"/>
  <c r="AB50" i="19"/>
  <c r="AA50" i="19"/>
  <c r="M50" i="6"/>
  <c r="AA91" i="19"/>
  <c r="AB91" i="19"/>
  <c r="M91" i="6"/>
  <c r="AB298" i="19"/>
  <c r="AA298" i="19"/>
  <c r="M298" i="6"/>
  <c r="AB42" i="19"/>
  <c r="AA42" i="19"/>
  <c r="M42" i="6"/>
  <c r="AB124" i="19"/>
  <c r="AA124" i="19"/>
  <c r="M124" i="6"/>
  <c r="AB6" i="19"/>
  <c r="AA6" i="19"/>
  <c r="M6" i="6"/>
  <c r="AB88" i="19"/>
  <c r="AA88" i="19"/>
  <c r="M88" i="6"/>
  <c r="T89" i="19"/>
  <c r="W89" i="6"/>
  <c r="T203" i="19"/>
  <c r="U203" i="19" s="1"/>
  <c r="AK203" i="6" s="1"/>
  <c r="W203" i="6"/>
  <c r="T245" i="19"/>
  <c r="U245" i="19" s="1"/>
  <c r="AK245" i="6" s="1"/>
  <c r="W245" i="6"/>
  <c r="R169" i="19"/>
  <c r="V169" i="6" s="1"/>
  <c r="R202" i="19"/>
  <c r="V202" i="6" s="1"/>
  <c r="T251" i="19"/>
  <c r="U251" i="19" s="1"/>
  <c r="AK251" i="6" s="1"/>
  <c r="W251" i="6"/>
  <c r="R124" i="19"/>
  <c r="V124" i="6" s="1"/>
  <c r="T284" i="19"/>
  <c r="U284" i="19" s="1"/>
  <c r="AK284" i="6" s="1"/>
  <c r="W284" i="6"/>
  <c r="T175" i="19"/>
  <c r="U175" i="19" s="1"/>
  <c r="AK175" i="6" s="1"/>
  <c r="W175" i="6"/>
  <c r="R261" i="19"/>
  <c r="V261" i="6" s="1"/>
  <c r="T247" i="19"/>
  <c r="W247" i="6"/>
  <c r="R160" i="19"/>
  <c r="V160" i="6" s="1"/>
  <c r="T113" i="19"/>
  <c r="U113" i="19" s="1"/>
  <c r="AK113" i="6" s="1"/>
  <c r="W113" i="6"/>
  <c r="R16" i="19"/>
  <c r="V16" i="6" s="1"/>
  <c r="T105" i="19"/>
  <c r="U105" i="19" s="1"/>
  <c r="AK105" i="6" s="1"/>
  <c r="W105" i="6"/>
  <c r="T269" i="19"/>
  <c r="U269" i="19" s="1"/>
  <c r="AK269" i="6" s="1"/>
  <c r="W269" i="6"/>
  <c r="T257" i="19"/>
  <c r="U257" i="19" s="1"/>
  <c r="AK257" i="6" s="1"/>
  <c r="W257" i="6"/>
  <c r="T139" i="19"/>
  <c r="U139" i="19" s="1"/>
  <c r="AK139" i="6" s="1"/>
  <c r="W139" i="6"/>
  <c r="T13" i="19"/>
  <c r="U13" i="19" s="1"/>
  <c r="AK13" i="6" s="1"/>
  <c r="R256" i="19"/>
  <c r="V256" i="6" s="1"/>
  <c r="T209" i="19"/>
  <c r="U209" i="19" s="1"/>
  <c r="AK209" i="6" s="1"/>
  <c r="W209" i="6"/>
  <c r="T165" i="19"/>
  <c r="U165" i="19" s="1"/>
  <c r="AK165" i="6" s="1"/>
  <c r="W165" i="6"/>
  <c r="T49" i="19"/>
  <c r="U49" i="19" s="1"/>
  <c r="AK49" i="6" s="1"/>
  <c r="W49" i="6"/>
  <c r="R296" i="19"/>
  <c r="V296" i="6" s="1"/>
  <c r="T299" i="19"/>
  <c r="W299" i="6"/>
  <c r="T249" i="19"/>
  <c r="U249" i="19" s="1"/>
  <c r="AK249" i="6" s="1"/>
  <c r="W249" i="6"/>
  <c r="T172" i="19"/>
  <c r="U172" i="19" s="1"/>
  <c r="AK172" i="6" s="1"/>
  <c r="W172" i="6"/>
  <c r="R167" i="19"/>
  <c r="V167" i="6" s="1"/>
  <c r="T74" i="19"/>
  <c r="U74" i="19" s="1"/>
  <c r="AK74" i="6" s="1"/>
  <c r="W74" i="6"/>
  <c r="AA281" i="19"/>
  <c r="M245" i="6"/>
  <c r="AB245" i="19"/>
  <c r="AA245" i="19"/>
  <c r="AA78" i="19"/>
  <c r="M209" i="6"/>
  <c r="M223" i="6"/>
  <c r="AA223" i="19"/>
  <c r="AB223" i="19"/>
  <c r="M173" i="6"/>
  <c r="AB173" i="19"/>
  <c r="AA173" i="19"/>
  <c r="AA87" i="19"/>
  <c r="AB169" i="19"/>
  <c r="AA169" i="19"/>
  <c r="M169" i="6"/>
  <c r="M63" i="6"/>
  <c r="AA63" i="19"/>
  <c r="AB63" i="19"/>
  <c r="AB133" i="19"/>
  <c r="AA133" i="19"/>
  <c r="M133" i="6"/>
  <c r="AB224" i="19"/>
  <c r="AA224" i="19"/>
  <c r="M224" i="6"/>
  <c r="M93" i="6"/>
  <c r="AB72" i="19"/>
  <c r="AA72" i="19"/>
  <c r="M72" i="6"/>
  <c r="AB294" i="19"/>
  <c r="AA294" i="19"/>
  <c r="M294" i="6"/>
  <c r="AB89" i="19"/>
  <c r="M130" i="6"/>
  <c r="AB130" i="19"/>
  <c r="AA130" i="19"/>
  <c r="M171" i="6"/>
  <c r="AA171" i="19"/>
  <c r="AB171" i="19"/>
  <c r="M212" i="6"/>
  <c r="M53" i="6"/>
  <c r="AB53" i="19"/>
  <c r="AA53" i="19"/>
  <c r="M94" i="6"/>
  <c r="AB94" i="19"/>
  <c r="AA94" i="19"/>
  <c r="AB17" i="19"/>
  <c r="AA17" i="19"/>
  <c r="M17" i="6"/>
  <c r="AA58" i="19"/>
  <c r="M58" i="6"/>
  <c r="AB58" i="19"/>
  <c r="AB99" i="19"/>
  <c r="AA140" i="19"/>
  <c r="M140" i="6"/>
  <c r="AB140" i="19"/>
  <c r="AB274" i="19"/>
  <c r="AA274" i="19"/>
  <c r="M274" i="6"/>
  <c r="AA18" i="19"/>
  <c r="AB18" i="19"/>
  <c r="M18" i="6"/>
  <c r="AA59" i="19"/>
  <c r="AB59" i="19"/>
  <c r="M59" i="6"/>
  <c r="AB266" i="19"/>
  <c r="AA266" i="19"/>
  <c r="M266" i="6"/>
  <c r="AA51" i="19"/>
  <c r="AB92" i="19"/>
  <c r="AA92" i="19"/>
  <c r="M92" i="6"/>
  <c r="M271" i="6"/>
  <c r="AB15" i="19"/>
  <c r="AB56" i="19"/>
  <c r="AA56" i="19"/>
  <c r="M56" i="6"/>
  <c r="T131" i="19"/>
  <c r="U131" i="19" s="1"/>
  <c r="AK131" i="6" s="1"/>
  <c r="W131" i="6"/>
  <c r="R277" i="19"/>
  <c r="V277" i="6" s="1"/>
  <c r="T140" i="19"/>
  <c r="U140" i="19" s="1"/>
  <c r="AK140" i="6" s="1"/>
  <c r="W140" i="6"/>
  <c r="R228" i="19"/>
  <c r="V228" i="6" s="1"/>
  <c r="T276" i="19"/>
  <c r="U276" i="19" s="1"/>
  <c r="AK276" i="6" s="1"/>
  <c r="W276" i="6"/>
  <c r="T145" i="19"/>
  <c r="U145" i="19" s="1"/>
  <c r="AK145" i="6" s="1"/>
  <c r="W145" i="6"/>
  <c r="R22" i="19"/>
  <c r="V22" i="6" s="1"/>
  <c r="AF255" i="19"/>
  <c r="J255" i="9" s="1"/>
  <c r="AE255" i="19"/>
  <c r="AK255" i="19" s="1"/>
  <c r="N255" i="9" s="1"/>
  <c r="Y255" i="19"/>
  <c r="A255" i="9" s="1"/>
  <c r="T42" i="19"/>
  <c r="U42" i="19" s="1"/>
  <c r="AK42" i="6" s="1"/>
  <c r="W42" i="6"/>
  <c r="R237" i="19"/>
  <c r="V237" i="6" s="1"/>
  <c r="R243" i="19"/>
  <c r="V243" i="6" s="1"/>
  <c r="R50" i="19"/>
  <c r="V50" i="6" s="1"/>
  <c r="T212" i="19"/>
  <c r="U212" i="19" s="1"/>
  <c r="AK212" i="6" s="1"/>
  <c r="W212" i="6"/>
  <c r="V28" i="19"/>
  <c r="R28" i="19"/>
  <c r="V28" i="6" s="1"/>
  <c r="T162" i="19"/>
  <c r="U162" i="19" s="1"/>
  <c r="AK162" i="6" s="1"/>
  <c r="W162" i="6"/>
  <c r="T20" i="19"/>
  <c r="U20" i="19" s="1"/>
  <c r="AK20" i="6" s="1"/>
  <c r="W20" i="6"/>
  <c r="R6" i="19"/>
  <c r="V6" i="6" s="1"/>
  <c r="R199" i="19"/>
  <c r="V199" i="6" s="1"/>
  <c r="T6" i="19"/>
  <c r="U6" i="19" s="1"/>
  <c r="AK6" i="6" s="1"/>
  <c r="W6" i="6"/>
  <c r="T181" i="19"/>
  <c r="U181" i="19" s="1"/>
  <c r="AK181" i="6" s="1"/>
  <c r="W181" i="6"/>
  <c r="R149" i="19"/>
  <c r="V149" i="6" s="1"/>
  <c r="T206" i="19"/>
  <c r="U206" i="19" s="1"/>
  <c r="AK206" i="6" s="1"/>
  <c r="W206" i="6"/>
  <c r="T24" i="19"/>
  <c r="U24" i="19" s="1"/>
  <c r="AK24" i="6" s="1"/>
  <c r="W24" i="6"/>
  <c r="T25" i="19"/>
  <c r="U25" i="19" s="1"/>
  <c r="AK25" i="6" s="1"/>
  <c r="W25" i="6"/>
  <c r="T129" i="19"/>
  <c r="U129" i="19" s="1"/>
  <c r="AK129" i="6" s="1"/>
  <c r="W129" i="6"/>
  <c r="R297" i="19"/>
  <c r="V297" i="6" s="1"/>
  <c r="R287" i="19"/>
  <c r="V287" i="6" s="1"/>
  <c r="T112" i="19"/>
  <c r="U112" i="19" s="1"/>
  <c r="AK112" i="6" s="1"/>
  <c r="W112" i="6"/>
  <c r="R40" i="19"/>
  <c r="V40" i="6" s="1"/>
  <c r="T197" i="19"/>
  <c r="U197" i="19" s="1"/>
  <c r="AK197" i="6" s="1"/>
  <c r="W197" i="6"/>
  <c r="T157" i="19"/>
  <c r="U157" i="19" s="1"/>
  <c r="AK157" i="6" s="1"/>
  <c r="W157" i="6"/>
  <c r="R98" i="19"/>
  <c r="V98" i="6" s="1"/>
  <c r="R19" i="19"/>
  <c r="V19" i="6" s="1"/>
  <c r="R8" i="19"/>
  <c r="V8" i="6" s="1"/>
  <c r="R115" i="19"/>
  <c r="V115" i="6" s="1"/>
  <c r="R280" i="19"/>
  <c r="V280" i="6" s="1"/>
  <c r="T234" i="19"/>
  <c r="U234" i="19" s="1"/>
  <c r="AK234" i="6" s="1"/>
  <c r="W234" i="6"/>
  <c r="T208" i="19"/>
  <c r="U208" i="19" s="1"/>
  <c r="AK208" i="6" s="1"/>
  <c r="W208" i="6"/>
  <c r="R128" i="19"/>
  <c r="V128" i="6" s="1"/>
  <c r="T87" i="19"/>
  <c r="U87" i="19" s="1"/>
  <c r="AK87" i="6" s="1"/>
  <c r="W87" i="6"/>
  <c r="T16" i="19"/>
  <c r="U16" i="19" s="1"/>
  <c r="AK16" i="6" s="1"/>
  <c r="W16" i="6"/>
  <c r="R270" i="19"/>
  <c r="V270" i="6" s="1"/>
  <c r="R105" i="19"/>
  <c r="V105" i="6" s="1"/>
  <c r="R109" i="19"/>
  <c r="V109" i="6" s="1"/>
  <c r="R17" i="19"/>
  <c r="V17" i="6" s="1"/>
  <c r="R233" i="19"/>
  <c r="V233" i="6" s="1"/>
  <c r="R186" i="19"/>
  <c r="V186" i="6" s="1"/>
  <c r="T75" i="19"/>
  <c r="U75" i="19" s="1"/>
  <c r="AK75" i="6" s="1"/>
  <c r="W75" i="6"/>
  <c r="R249" i="19"/>
  <c r="V249" i="6" s="1"/>
  <c r="T267" i="19"/>
  <c r="U267" i="19" s="1"/>
  <c r="AK267" i="6" s="1"/>
  <c r="W267" i="6"/>
  <c r="T151" i="19"/>
  <c r="U151" i="19" s="1"/>
  <c r="AK151" i="6" s="1"/>
  <c r="W151" i="6"/>
  <c r="R126" i="19"/>
  <c r="V126" i="6" s="1"/>
  <c r="T21" i="19"/>
  <c r="U21" i="19" s="1"/>
  <c r="AK21" i="6" s="1"/>
  <c r="W21" i="6"/>
  <c r="T288" i="19"/>
  <c r="U288" i="19" s="1"/>
  <c r="AK288" i="6" s="1"/>
  <c r="W288" i="6"/>
  <c r="R241" i="19"/>
  <c r="V241" i="6" s="1"/>
  <c r="R48" i="19"/>
  <c r="V48" i="6" s="1"/>
  <c r="R286" i="19"/>
  <c r="V286" i="6" s="1"/>
  <c r="R216" i="19"/>
  <c r="V216" i="6" s="1"/>
  <c r="T159" i="19"/>
  <c r="U159" i="19" s="1"/>
  <c r="AK159" i="6" s="1"/>
  <c r="W159" i="6"/>
  <c r="R92" i="19"/>
  <c r="V92" i="6" s="1"/>
  <c r="M86" i="6"/>
  <c r="AB86" i="19"/>
  <c r="AA86" i="19"/>
  <c r="M213" i="6"/>
  <c r="AB213" i="19"/>
  <c r="AA213" i="19"/>
  <c r="AA247" i="19"/>
  <c r="AB247" i="19"/>
  <c r="M247" i="6"/>
  <c r="AA177" i="19"/>
  <c r="M177" i="6"/>
  <c r="AB177" i="19"/>
  <c r="M141" i="6"/>
  <c r="AB141" i="19"/>
  <c r="AA141" i="19"/>
  <c r="AB256" i="19"/>
  <c r="AB232" i="19"/>
  <c r="AA232" i="19"/>
  <c r="M232" i="6"/>
  <c r="AB101" i="19"/>
  <c r="AA101" i="19"/>
  <c r="M101" i="6"/>
  <c r="AB96" i="19"/>
  <c r="AA96" i="19"/>
  <c r="M96" i="6"/>
  <c r="AA5" i="19"/>
  <c r="M285" i="6"/>
  <c r="AB206" i="19"/>
  <c r="AA206" i="19"/>
  <c r="M206" i="6"/>
  <c r="M139" i="6"/>
  <c r="AA139" i="19"/>
  <c r="AB139" i="19"/>
  <c r="M180" i="6"/>
  <c r="AB180" i="19"/>
  <c r="AA180" i="19"/>
  <c r="M21" i="6"/>
  <c r="AB21" i="19"/>
  <c r="AA21" i="19"/>
  <c r="M62" i="6"/>
  <c r="AB62" i="19"/>
  <c r="AA62" i="19"/>
  <c r="M103" i="6"/>
  <c r="M144" i="6"/>
  <c r="AB144" i="19"/>
  <c r="AA144" i="19"/>
  <c r="M67" i="6"/>
  <c r="AA67" i="19"/>
  <c r="AB67" i="19"/>
  <c r="AA108" i="19"/>
  <c r="M108" i="6"/>
  <c r="AB108" i="19"/>
  <c r="AB242" i="19"/>
  <c r="AA242" i="19"/>
  <c r="M242" i="6"/>
  <c r="AA283" i="19"/>
  <c r="AB283" i="19"/>
  <c r="M283" i="6"/>
  <c r="AB68" i="19"/>
  <c r="AA68" i="19"/>
  <c r="M68" i="6"/>
  <c r="AA234" i="19"/>
  <c r="AA19" i="19"/>
  <c r="AB19" i="19"/>
  <c r="M19" i="6"/>
  <c r="AB60" i="19"/>
  <c r="AA60" i="19"/>
  <c r="M60" i="6"/>
  <c r="AA239" i="19"/>
  <c r="AB239" i="19"/>
  <c r="M239" i="6"/>
  <c r="AB280" i="19"/>
  <c r="AA280" i="19"/>
  <c r="M280" i="6"/>
  <c r="R96" i="19"/>
  <c r="V96" i="6" s="1"/>
  <c r="U4" i="21"/>
  <c r="R36" i="19"/>
  <c r="V36" i="6" s="1"/>
  <c r="T298" i="19"/>
  <c r="U298" i="19" s="1"/>
  <c r="AK298" i="6" s="1"/>
  <c r="W298" i="6"/>
  <c r="R192" i="19"/>
  <c r="V192" i="6" s="1"/>
  <c r="R94" i="19"/>
  <c r="V94" i="6" s="1"/>
  <c r="V14" i="19"/>
  <c r="R30" i="19"/>
  <c r="V30" i="6" s="1"/>
  <c r="T268" i="19"/>
  <c r="U268" i="19" s="1"/>
  <c r="AK268" i="6" s="1"/>
  <c r="W268" i="6"/>
  <c r="R207" i="19"/>
  <c r="V207" i="6" s="1"/>
  <c r="T237" i="19"/>
  <c r="U237" i="19" s="1"/>
  <c r="AK237" i="6" s="1"/>
  <c r="W237" i="6"/>
  <c r="T168" i="19"/>
  <c r="U168" i="19" s="1"/>
  <c r="AK168" i="6" s="1"/>
  <c r="W168" i="6"/>
  <c r="T50" i="19"/>
  <c r="U50" i="19" s="1"/>
  <c r="AK50" i="6" s="1"/>
  <c r="W50" i="6"/>
  <c r="R253" i="19"/>
  <c r="V253" i="6" s="1"/>
  <c r="T158" i="19"/>
  <c r="U158" i="19" s="1"/>
  <c r="AK158" i="6" s="1"/>
  <c r="W158" i="6"/>
  <c r="R203" i="19"/>
  <c r="V203" i="6" s="1"/>
  <c r="R245" i="19"/>
  <c r="V245" i="6" s="1"/>
  <c r="V4" i="21"/>
  <c r="T81" i="19"/>
  <c r="U81" i="19" s="1"/>
  <c r="AK81" i="6" s="1"/>
  <c r="W81" i="6"/>
  <c r="T47" i="19"/>
  <c r="U47" i="19" s="1"/>
  <c r="AK47" i="6" s="1"/>
  <c r="W47" i="6"/>
  <c r="T27" i="19"/>
  <c r="U27" i="19" s="1"/>
  <c r="AK27" i="6" s="1"/>
  <c r="W27" i="6"/>
  <c r="T248" i="19"/>
  <c r="U248" i="19" s="1"/>
  <c r="AK248" i="6" s="1"/>
  <c r="W248" i="6"/>
  <c r="T43" i="19"/>
  <c r="U43" i="19" s="1"/>
  <c r="AK43" i="6" s="1"/>
  <c r="W43" i="6"/>
  <c r="T121" i="19"/>
  <c r="U121" i="19" s="1"/>
  <c r="AK121" i="6" s="1"/>
  <c r="W121" i="6"/>
  <c r="T142" i="19"/>
  <c r="U142" i="19" s="1"/>
  <c r="AK142" i="6" s="1"/>
  <c r="W142" i="6"/>
  <c r="T253" i="19"/>
  <c r="U253" i="19" s="1"/>
  <c r="AK253" i="6" s="1"/>
  <c r="W253" i="6"/>
  <c r="R244" i="19"/>
  <c r="V244" i="6" s="1"/>
  <c r="R132" i="19"/>
  <c r="V132" i="6" s="1"/>
  <c r="V33" i="19"/>
  <c r="R33" i="19"/>
  <c r="V33" i="6" s="1"/>
  <c r="R295" i="19"/>
  <c r="V295" i="6" s="1"/>
  <c r="R204" i="19"/>
  <c r="V204" i="6" s="1"/>
  <c r="R166" i="19"/>
  <c r="V166" i="6" s="1"/>
  <c r="T204" i="19"/>
  <c r="U204" i="19" s="1"/>
  <c r="AK204" i="6" s="1"/>
  <c r="W204" i="6"/>
  <c r="T98" i="19"/>
  <c r="U98" i="19" s="1"/>
  <c r="AK98" i="6" s="1"/>
  <c r="T264" i="19"/>
  <c r="U264" i="19" s="1"/>
  <c r="AK264" i="6" s="1"/>
  <c r="W264" i="6"/>
  <c r="T252" i="19"/>
  <c r="U252" i="19" s="1"/>
  <c r="AK252" i="6" s="1"/>
  <c r="W252" i="6"/>
  <c r="T189" i="19"/>
  <c r="U189" i="19" s="1"/>
  <c r="AK189" i="6" s="1"/>
  <c r="W189" i="6"/>
  <c r="T96" i="19"/>
  <c r="U96" i="19" s="1"/>
  <c r="AK96" i="6" s="1"/>
  <c r="W96" i="6"/>
  <c r="T8" i="19"/>
  <c r="U8" i="19" s="1"/>
  <c r="AK8" i="6" s="1"/>
  <c r="W8" i="6"/>
  <c r="T214" i="19"/>
  <c r="U214" i="19" s="1"/>
  <c r="AK214" i="6" s="1"/>
  <c r="W214" i="6"/>
  <c r="T134" i="19"/>
  <c r="U134" i="19" s="1"/>
  <c r="AK134" i="6" s="1"/>
  <c r="W134" i="6"/>
  <c r="T123" i="19"/>
  <c r="U123" i="19" s="1"/>
  <c r="AK123" i="6" s="1"/>
  <c r="W123" i="6"/>
  <c r="R9" i="19"/>
  <c r="V9" i="6" s="1"/>
  <c r="T260" i="19"/>
  <c r="R144" i="19"/>
  <c r="V144" i="6" s="1"/>
  <c r="R56" i="19"/>
  <c r="V56" i="6" s="1"/>
  <c r="R141" i="19"/>
  <c r="V141" i="6" s="1"/>
  <c r="T258" i="19"/>
  <c r="U258" i="19" s="1"/>
  <c r="AK258" i="6" s="1"/>
  <c r="W258" i="6"/>
  <c r="T233" i="19"/>
  <c r="U233" i="19" s="1"/>
  <c r="AK233" i="6" s="1"/>
  <c r="W233" i="6"/>
  <c r="R129" i="19"/>
  <c r="V129" i="6" s="1"/>
  <c r="T238" i="19"/>
  <c r="U238" i="19" s="1"/>
  <c r="AK238" i="6" s="1"/>
  <c r="W238" i="6"/>
  <c r="R222" i="19"/>
  <c r="V222" i="6" s="1"/>
  <c r="R143" i="19"/>
  <c r="V143" i="6" s="1"/>
  <c r="R45" i="19"/>
  <c r="V45" i="6" s="1"/>
  <c r="T256" i="19"/>
  <c r="U256" i="19" s="1"/>
  <c r="AK256" i="6" s="1"/>
  <c r="W256" i="6"/>
  <c r="T223" i="19"/>
  <c r="U223" i="19" s="1"/>
  <c r="AK223" i="6" s="1"/>
  <c r="T132" i="19"/>
  <c r="U132" i="19" s="1"/>
  <c r="AK132" i="6" s="1"/>
  <c r="W132" i="6"/>
  <c r="T82" i="19"/>
  <c r="U82" i="19" s="1"/>
  <c r="AK82" i="6" s="1"/>
  <c r="W82" i="6"/>
  <c r="R37" i="19"/>
  <c r="V37" i="6" s="1"/>
  <c r="M217" i="6"/>
  <c r="AB217" i="19"/>
  <c r="AA217" i="19"/>
  <c r="M181" i="6"/>
  <c r="AB181" i="19"/>
  <c r="AA181" i="19"/>
  <c r="AA119" i="19"/>
  <c r="AB264" i="19"/>
  <c r="AA264" i="19"/>
  <c r="M264" i="6"/>
  <c r="M109" i="6"/>
  <c r="AB109" i="19"/>
  <c r="AA109" i="19"/>
  <c r="AB128" i="19"/>
  <c r="AA128" i="19"/>
  <c r="M128" i="6"/>
  <c r="AB105" i="19"/>
  <c r="AA105" i="19"/>
  <c r="M105" i="6"/>
  <c r="M13" i="6"/>
  <c r="AB13" i="19"/>
  <c r="AA13" i="19"/>
  <c r="AB253" i="19"/>
  <c r="AA253" i="19"/>
  <c r="M253" i="6"/>
  <c r="AB110" i="19"/>
  <c r="AA110" i="19"/>
  <c r="M110" i="6"/>
  <c r="M25" i="6"/>
  <c r="AB25" i="19"/>
  <c r="AA25" i="19"/>
  <c r="M66" i="6"/>
  <c r="AB66" i="19"/>
  <c r="AA66" i="19"/>
  <c r="M148" i="6"/>
  <c r="AB148" i="19"/>
  <c r="AA148" i="19"/>
  <c r="M71" i="6"/>
  <c r="AA71" i="19"/>
  <c r="AB71" i="19"/>
  <c r="M112" i="6"/>
  <c r="AB112" i="19"/>
  <c r="AA112" i="19"/>
  <c r="AA250" i="19"/>
  <c r="M250" i="6"/>
  <c r="AB250" i="19"/>
  <c r="M291" i="6"/>
  <c r="AA291" i="19"/>
  <c r="AB291" i="19"/>
  <c r="AA76" i="19"/>
  <c r="M76" i="6"/>
  <c r="AB76" i="19"/>
  <c r="AA210" i="19"/>
  <c r="AB292" i="19"/>
  <c r="AA292" i="19"/>
  <c r="M292" i="6"/>
  <c r="AB36" i="19"/>
  <c r="AA36" i="19"/>
  <c r="M36" i="6"/>
  <c r="AB202" i="19"/>
  <c r="AA202" i="19"/>
  <c r="M202" i="6"/>
  <c r="AA243" i="19"/>
  <c r="AB243" i="19"/>
  <c r="M243" i="6"/>
  <c r="AB28" i="19"/>
  <c r="AA28" i="19"/>
  <c r="M28" i="6"/>
  <c r="T60" i="19"/>
  <c r="U60" i="19" s="1"/>
  <c r="AK60" i="6" s="1"/>
  <c r="W60" i="6"/>
  <c r="R104" i="19"/>
  <c r="V104" i="6" s="1"/>
  <c r="R213" i="19"/>
  <c r="V213" i="6" s="1"/>
  <c r="T187" i="19"/>
  <c r="U187" i="19" s="1"/>
  <c r="AK187" i="6" s="1"/>
  <c r="W187" i="6"/>
  <c r="R122" i="19"/>
  <c r="V122" i="6" s="1"/>
  <c r="R145" i="19"/>
  <c r="V145" i="6" s="1"/>
  <c r="T26" i="19"/>
  <c r="U26" i="19" s="1"/>
  <c r="AK26" i="6" s="1"/>
  <c r="W26" i="6"/>
  <c r="R232" i="19"/>
  <c r="V232" i="6" s="1"/>
  <c r="R177" i="19"/>
  <c r="V177" i="6" s="1"/>
  <c r="R292" i="19"/>
  <c r="V292" i="6" s="1"/>
  <c r="T36" i="19"/>
  <c r="U36" i="19" s="1"/>
  <c r="AK36" i="6" s="1"/>
  <c r="W36" i="6"/>
  <c r="T228" i="19"/>
  <c r="U228" i="19" s="1"/>
  <c r="AK228" i="6" s="1"/>
  <c r="W228" i="6"/>
  <c r="R155" i="19"/>
  <c r="V155" i="6" s="1"/>
  <c r="T292" i="19"/>
  <c r="U292" i="19" s="1"/>
  <c r="AK292" i="6" s="1"/>
  <c r="W292" i="6"/>
  <c r="R190" i="19"/>
  <c r="V190" i="6" s="1"/>
  <c r="T124" i="19"/>
  <c r="U124" i="19" s="1"/>
  <c r="AK124" i="6" s="1"/>
  <c r="W124" i="6"/>
  <c r="R175" i="19"/>
  <c r="V175" i="6" s="1"/>
  <c r="R290" i="19"/>
  <c r="V290" i="6" s="1"/>
  <c r="T282" i="19"/>
  <c r="U282" i="19" s="1"/>
  <c r="AK282" i="6" s="1"/>
  <c r="W282" i="6"/>
  <c r="R90" i="19"/>
  <c r="V90" i="6" s="1"/>
  <c r="T235" i="19"/>
  <c r="U235" i="19" s="1"/>
  <c r="AK235" i="6" s="1"/>
  <c r="W235" i="6"/>
  <c r="R86" i="19"/>
  <c r="V86" i="6" s="1"/>
  <c r="R152" i="19"/>
  <c r="V152" i="6" s="1"/>
  <c r="T54" i="19"/>
  <c r="U54" i="19" s="1"/>
  <c r="AK54" i="6" s="1"/>
  <c r="W54" i="6"/>
  <c r="T73" i="19"/>
  <c r="U73" i="19" s="1"/>
  <c r="AK73" i="6" s="1"/>
  <c r="W73" i="6"/>
  <c r="R140" i="19"/>
  <c r="V140" i="6" s="1"/>
  <c r="T117" i="19"/>
  <c r="U117" i="19" s="1"/>
  <c r="AK117" i="6" s="1"/>
  <c r="W117" i="6"/>
  <c r="T115" i="19"/>
  <c r="U115" i="19" s="1"/>
  <c r="AK115" i="6" s="1"/>
  <c r="W115" i="6"/>
  <c r="T11" i="19"/>
  <c r="U11" i="19" s="1"/>
  <c r="AK11" i="6" s="1"/>
  <c r="W11" i="6"/>
  <c r="T7" i="19"/>
  <c r="U7" i="19" s="1"/>
  <c r="AK7" i="6" s="1"/>
  <c r="W7" i="6"/>
  <c r="W213" i="6"/>
  <c r="R135" i="19"/>
  <c r="V135" i="6" s="1"/>
  <c r="R74" i="19"/>
  <c r="V74" i="6" s="1"/>
  <c r="R264" i="19"/>
  <c r="V264" i="6" s="1"/>
  <c r="R230" i="19"/>
  <c r="V230" i="6" s="1"/>
  <c r="R136" i="19"/>
  <c r="V136" i="6" s="1"/>
  <c r="V67" i="19"/>
  <c r="R67" i="19"/>
  <c r="V67" i="6" s="1"/>
  <c r="R176" i="19"/>
  <c r="V176" i="6" s="1"/>
  <c r="R83" i="19"/>
  <c r="V83" i="6" s="1"/>
  <c r="T279" i="19"/>
  <c r="U279" i="19" s="1"/>
  <c r="AK279" i="6" s="1"/>
  <c r="W279" i="6"/>
  <c r="T236" i="19"/>
  <c r="U236" i="19" s="1"/>
  <c r="AK236" i="6" s="1"/>
  <c r="W236" i="6"/>
  <c r="R184" i="19"/>
  <c r="V184" i="6" s="1"/>
  <c r="T17" i="19"/>
  <c r="U17" i="19" s="1"/>
  <c r="AK17" i="6" s="1"/>
  <c r="W17" i="6"/>
  <c r="R234" i="19"/>
  <c r="V234" i="6" s="1"/>
  <c r="R205" i="19"/>
  <c r="V205" i="6" s="1"/>
  <c r="T108" i="19"/>
  <c r="U108" i="19" s="1"/>
  <c r="AK108" i="6" s="1"/>
  <c r="W108" i="6"/>
  <c r="R62" i="19"/>
  <c r="V62" i="6" s="1"/>
  <c r="R214" i="19"/>
  <c r="V214" i="6" s="1"/>
  <c r="R120" i="19"/>
  <c r="V120" i="6" s="1"/>
  <c r="T32" i="19"/>
  <c r="U32" i="19" s="1"/>
  <c r="AK32" i="6" s="1"/>
  <c r="W32" i="6"/>
  <c r="R288" i="19"/>
  <c r="V288" i="6" s="1"/>
  <c r="T242" i="19"/>
  <c r="U242" i="19" s="1"/>
  <c r="AK242" i="6" s="1"/>
  <c r="W242" i="6"/>
  <c r="R260" i="19"/>
  <c r="V260" i="6" s="1"/>
  <c r="T143" i="19"/>
  <c r="U143" i="19" s="1"/>
  <c r="AK143" i="6" s="1"/>
  <c r="W143" i="6"/>
  <c r="R85" i="19"/>
  <c r="V85" i="6" s="1"/>
  <c r="T56" i="19"/>
  <c r="U56" i="19" s="1"/>
  <c r="AK56" i="6" s="1"/>
  <c r="W56" i="6"/>
  <c r="R262" i="19"/>
  <c r="V262" i="6" s="1"/>
  <c r="V41" i="19"/>
  <c r="R41" i="19"/>
  <c r="V41" i="6" s="1"/>
  <c r="T216" i="19"/>
  <c r="U216" i="19" s="1"/>
  <c r="AK216" i="6" s="1"/>
  <c r="W216" i="6"/>
  <c r="T240" i="19"/>
  <c r="U240" i="19" s="1"/>
  <c r="AK240" i="6" s="1"/>
  <c r="W240" i="6"/>
  <c r="R215" i="19"/>
  <c r="V215" i="6" s="1"/>
  <c r="T138" i="19"/>
  <c r="U138" i="19" s="1"/>
  <c r="AK138" i="6" s="1"/>
  <c r="T135" i="19"/>
  <c r="U135" i="19" s="1"/>
  <c r="AK135" i="6" s="1"/>
  <c r="W135" i="6"/>
  <c r="M185" i="6"/>
  <c r="AB185" i="19"/>
  <c r="AA185" i="19"/>
  <c r="M127" i="6"/>
  <c r="AA127" i="19"/>
  <c r="AB127" i="19"/>
  <c r="M149" i="6"/>
  <c r="AB149" i="19"/>
  <c r="AA149" i="19"/>
  <c r="AB288" i="19"/>
  <c r="AA288" i="19"/>
  <c r="M288" i="6"/>
  <c r="AA113" i="19"/>
  <c r="AB136" i="19"/>
  <c r="AA136" i="19"/>
  <c r="M136" i="6"/>
  <c r="AA37" i="19"/>
  <c r="AB29" i="19"/>
  <c r="AA29" i="19"/>
  <c r="M29" i="6"/>
  <c r="AB293" i="19"/>
  <c r="AA293" i="19"/>
  <c r="M293" i="6"/>
  <c r="AB230" i="19"/>
  <c r="AA230" i="19"/>
  <c r="M230" i="6"/>
  <c r="AB257" i="19"/>
  <c r="AA257" i="19"/>
  <c r="M257" i="6"/>
  <c r="AB221" i="19"/>
  <c r="AA221" i="19"/>
  <c r="M221" i="6"/>
  <c r="M34" i="6"/>
  <c r="AB34" i="19"/>
  <c r="AA34" i="19"/>
  <c r="M75" i="6"/>
  <c r="AA75" i="19"/>
  <c r="AB75" i="19"/>
  <c r="M116" i="6"/>
  <c r="AB116" i="19"/>
  <c r="AA116" i="19"/>
  <c r="M254" i="6"/>
  <c r="AB254" i="19"/>
  <c r="AA254" i="19"/>
  <c r="M39" i="6"/>
  <c r="AA39" i="19"/>
  <c r="AB39" i="19"/>
  <c r="M259" i="6"/>
  <c r="AA259" i="19"/>
  <c r="AB259" i="19"/>
  <c r="M300" i="6"/>
  <c r="AA300" i="19"/>
  <c r="AB300" i="19"/>
  <c r="AA44" i="19"/>
  <c r="M44" i="6"/>
  <c r="AB44" i="19"/>
  <c r="AB178" i="19"/>
  <c r="AA178" i="19"/>
  <c r="M178" i="6"/>
  <c r="AB219" i="19"/>
  <c r="AB260" i="19"/>
  <c r="AA260" i="19"/>
  <c r="M260" i="6"/>
  <c r="AA4" i="19"/>
  <c r="AA211" i="19"/>
  <c r="AB211" i="19"/>
  <c r="M211" i="6"/>
  <c r="AB252" i="19"/>
  <c r="AA252" i="19"/>
  <c r="M252" i="6"/>
  <c r="AB134" i="19"/>
  <c r="AA134" i="19"/>
  <c r="M134" i="6"/>
  <c r="AA175" i="19"/>
  <c r="AB175" i="19"/>
  <c r="M175" i="6"/>
  <c r="R84" i="19"/>
  <c r="V84" i="6" s="1"/>
  <c r="S4" i="21"/>
  <c r="R201" i="19"/>
  <c r="V201" i="6" s="1"/>
  <c r="T220" i="19"/>
  <c r="U220" i="19" s="1"/>
  <c r="AK220" i="6" s="1"/>
  <c r="W220" i="6"/>
  <c r="R171" i="19"/>
  <c r="V171" i="6" s="1"/>
  <c r="R289" i="19"/>
  <c r="V289" i="6" s="1"/>
  <c r="AE179" i="19"/>
  <c r="AI179" i="19" s="1"/>
  <c r="L179" i="9" s="1"/>
  <c r="AF179" i="19"/>
  <c r="J179" i="9" s="1"/>
  <c r="Y179" i="19"/>
  <c r="A179" i="9" s="1"/>
  <c r="T226" i="19"/>
  <c r="U226" i="19" s="1"/>
  <c r="AK226" i="6" s="1"/>
  <c r="W226" i="6"/>
  <c r="T170" i="19"/>
  <c r="U170" i="19" s="1"/>
  <c r="AK170" i="6" s="1"/>
  <c r="W170" i="6"/>
  <c r="T289" i="19"/>
  <c r="U289" i="19" s="1"/>
  <c r="AK289" i="6" s="1"/>
  <c r="W289" i="6"/>
  <c r="T243" i="19"/>
  <c r="U243" i="19" s="1"/>
  <c r="AK243" i="6" s="1"/>
  <c r="W243" i="6"/>
  <c r="T207" i="19"/>
  <c r="U207" i="19" s="1"/>
  <c r="AK207" i="6" s="1"/>
  <c r="W207" i="6"/>
  <c r="R116" i="19"/>
  <c r="V116" i="6" s="1"/>
  <c r="R247" i="19"/>
  <c r="V247" i="6" s="1"/>
  <c r="T156" i="19"/>
  <c r="U156" i="19" s="1"/>
  <c r="AK156" i="6" s="1"/>
  <c r="W156" i="6"/>
  <c r="V26" i="19"/>
  <c r="R26" i="19"/>
  <c r="V26" i="6" s="1"/>
  <c r="R88" i="19"/>
  <c r="V88" i="6" s="1"/>
  <c r="R293" i="19"/>
  <c r="V293" i="6" s="1"/>
  <c r="R200" i="19"/>
  <c r="V200" i="6" s="1"/>
  <c r="V59" i="19"/>
  <c r="R59" i="19"/>
  <c r="V59" i="6" s="1"/>
  <c r="R82" i="19"/>
  <c r="V82" i="6" s="1"/>
  <c r="T293" i="19"/>
  <c r="U293" i="19" s="1"/>
  <c r="AK293" i="6" s="1"/>
  <c r="W293" i="6"/>
  <c r="T224" i="19"/>
  <c r="U224" i="19" s="1"/>
  <c r="AK224" i="6" s="1"/>
  <c r="W224" i="6"/>
  <c r="R157" i="19"/>
  <c r="V157" i="6" s="1"/>
  <c r="W109" i="6"/>
  <c r="T9" i="19"/>
  <c r="U9" i="19" s="1"/>
  <c r="AK9" i="6" s="1"/>
  <c r="W9" i="6"/>
  <c r="R252" i="19"/>
  <c r="V252" i="6" s="1"/>
  <c r="R208" i="19"/>
  <c r="V208" i="6" s="1"/>
  <c r="R103" i="19"/>
  <c r="V103" i="6" s="1"/>
  <c r="T120" i="19"/>
  <c r="U120" i="19" s="1"/>
  <c r="AK120" i="6" s="1"/>
  <c r="W120" i="6"/>
  <c r="T205" i="19"/>
  <c r="U205" i="19" s="1"/>
  <c r="AK205" i="6" s="1"/>
  <c r="W205" i="6"/>
  <c r="V23" i="19"/>
  <c r="R23" i="19"/>
  <c r="V23" i="6" s="1"/>
  <c r="R272" i="19"/>
  <c r="V272" i="6" s="1"/>
  <c r="T250" i="19"/>
  <c r="U250" i="19" s="1"/>
  <c r="AK250" i="6" s="1"/>
  <c r="W250" i="6"/>
  <c r="R97" i="19"/>
  <c r="V97" i="6" s="1"/>
  <c r="V75" i="19"/>
  <c r="R291" i="19"/>
  <c r="V291" i="6" s="1"/>
  <c r="T229" i="19"/>
  <c r="U229" i="19" s="1"/>
  <c r="AK229" i="6" s="1"/>
  <c r="W229" i="6"/>
  <c r="T185" i="19"/>
  <c r="U185" i="19" s="1"/>
  <c r="AK185" i="6" s="1"/>
  <c r="W185" i="6"/>
  <c r="R151" i="19"/>
  <c r="V151" i="6" s="1"/>
  <c r="R181" i="19"/>
  <c r="V181" i="6" s="1"/>
  <c r="T150" i="19"/>
  <c r="U150" i="19" s="1"/>
  <c r="AK150" i="6" s="1"/>
  <c r="W150" i="6"/>
  <c r="T107" i="19"/>
  <c r="U107" i="19" s="1"/>
  <c r="AK107" i="6" s="1"/>
  <c r="W107" i="6"/>
  <c r="R89" i="19"/>
  <c r="V89" i="6" s="1"/>
  <c r="T45" i="19"/>
  <c r="U45" i="19" s="1"/>
  <c r="AK45" i="6" s="1"/>
  <c r="W45" i="6"/>
  <c r="AA296" i="19"/>
  <c r="AB296" i="19"/>
  <c r="M296" i="6"/>
  <c r="M45" i="6"/>
  <c r="AB45" i="19"/>
  <c r="AA45" i="19"/>
  <c r="AB8" i="19"/>
  <c r="AA8" i="19"/>
  <c r="M8" i="6"/>
  <c r="M246" i="6"/>
  <c r="AB246" i="19"/>
  <c r="AA246" i="19"/>
  <c r="AB297" i="19"/>
  <c r="AA297" i="19"/>
  <c r="M297" i="6"/>
  <c r="AB261" i="19"/>
  <c r="AA261" i="19"/>
  <c r="M261" i="6"/>
  <c r="M287" i="6"/>
  <c r="AA287" i="19"/>
  <c r="AB287" i="19"/>
  <c r="AB189" i="19"/>
  <c r="AA189" i="19"/>
  <c r="M189" i="6"/>
  <c r="AA151" i="19"/>
  <c r="AB151" i="19"/>
  <c r="M151" i="6"/>
  <c r="M258" i="6"/>
  <c r="AB258" i="19"/>
  <c r="AA258" i="19"/>
  <c r="M43" i="6"/>
  <c r="AA43" i="19"/>
  <c r="AB43" i="19"/>
  <c r="AB84" i="19"/>
  <c r="AA222" i="19"/>
  <c r="M263" i="6"/>
  <c r="AA263" i="19"/>
  <c r="AB263" i="19"/>
  <c r="M7" i="6"/>
  <c r="AA7" i="19"/>
  <c r="AB7" i="19"/>
  <c r="M48" i="6"/>
  <c r="AB48" i="19"/>
  <c r="AA48" i="19"/>
  <c r="AA186" i="19"/>
  <c r="M186" i="6"/>
  <c r="AB186" i="19"/>
  <c r="AA268" i="19"/>
  <c r="M268" i="6"/>
  <c r="AB268" i="19"/>
  <c r="AA187" i="19"/>
  <c r="AB187" i="19"/>
  <c r="M187" i="6"/>
  <c r="AB228" i="19"/>
  <c r="AA228" i="19"/>
  <c r="M228" i="6"/>
  <c r="AB97" i="19"/>
  <c r="AA97" i="19"/>
  <c r="M97" i="6"/>
  <c r="AB138" i="19"/>
  <c r="AA138" i="19"/>
  <c r="M138" i="6"/>
  <c r="AB220" i="19"/>
  <c r="AA220" i="19"/>
  <c r="M220" i="6"/>
  <c r="AB184" i="19"/>
  <c r="AA184" i="19"/>
  <c r="M184" i="6"/>
  <c r="T85" i="19"/>
  <c r="U85" i="19" s="1"/>
  <c r="AK85" i="6" s="1"/>
  <c r="W85" i="6"/>
  <c r="R164" i="19"/>
  <c r="V164" i="6" s="1"/>
  <c r="R246" i="19"/>
  <c r="V246" i="6" s="1"/>
  <c r="R44" i="19"/>
  <c r="V44" i="6" s="1"/>
  <c r="R147" i="19"/>
  <c r="V147" i="6" s="1"/>
  <c r="T202" i="19"/>
  <c r="U202" i="19" s="1"/>
  <c r="AK202" i="6" s="1"/>
  <c r="W202" i="6"/>
  <c r="T61" i="19"/>
  <c r="U61" i="19" s="1"/>
  <c r="AK61" i="6" s="1"/>
  <c r="W61" i="6"/>
  <c r="R274" i="19"/>
  <c r="V274" i="6" s="1"/>
  <c r="T46" i="19"/>
  <c r="U46" i="19" s="1"/>
  <c r="AK46" i="6" s="1"/>
  <c r="W46" i="6"/>
  <c r="T148" i="19"/>
  <c r="U148" i="19" s="1"/>
  <c r="AK148" i="6" s="1"/>
  <c r="W148" i="6"/>
  <c r="T183" i="19"/>
  <c r="U183" i="19" s="1"/>
  <c r="AK183" i="6" s="1"/>
  <c r="W183" i="6"/>
  <c r="R273" i="19"/>
  <c r="V273" i="6" s="1"/>
  <c r="R162" i="19"/>
  <c r="V162" i="6" s="1"/>
  <c r="R81" i="19"/>
  <c r="V81" i="6" s="1"/>
  <c r="W261" i="6"/>
  <c r="P4" i="21" l="1"/>
  <c r="Q4" i="21"/>
  <c r="P5" i="20"/>
  <c r="O111" i="21"/>
  <c r="O91" i="21"/>
  <c r="T248" i="18"/>
  <c r="O248" i="21"/>
  <c r="T209" i="18"/>
  <c r="U209" i="18" s="1"/>
  <c r="AK209" i="5" s="1"/>
  <c r="O209" i="21"/>
  <c r="T101" i="18"/>
  <c r="U101" i="18" s="1"/>
  <c r="AK101" i="5" s="1"/>
  <c r="O101" i="21"/>
  <c r="O44" i="21"/>
  <c r="T85" i="18"/>
  <c r="U85" i="18" s="1"/>
  <c r="AK85" i="5" s="1"/>
  <c r="O85" i="21"/>
  <c r="T64" i="19"/>
  <c r="U64" i="19" s="1"/>
  <c r="AK64" i="6" s="1"/>
  <c r="T185" i="18"/>
  <c r="U185" i="18" s="1"/>
  <c r="AK185" i="5" s="1"/>
  <c r="O185" i="21"/>
  <c r="T99" i="19"/>
  <c r="U99" i="19" s="1"/>
  <c r="AK99" i="6" s="1"/>
  <c r="O102" i="21"/>
  <c r="T57" i="18"/>
  <c r="O57" i="21"/>
  <c r="W177" i="6"/>
  <c r="W231" i="6"/>
  <c r="AA269" i="19"/>
  <c r="AB269" i="19"/>
  <c r="AA157" i="19"/>
  <c r="AB157" i="19"/>
  <c r="AD157" i="19" s="1"/>
  <c r="M157" i="6"/>
  <c r="M272" i="6"/>
  <c r="AB272" i="19"/>
  <c r="AA272" i="19"/>
  <c r="M196" i="6"/>
  <c r="AA196" i="19"/>
  <c r="W274" i="6"/>
  <c r="T274" i="19"/>
  <c r="U274" i="19" s="1"/>
  <c r="AK274" i="6" s="1"/>
  <c r="U102" i="19"/>
  <c r="AK102" i="6" s="1"/>
  <c r="V102" i="19"/>
  <c r="T146" i="19"/>
  <c r="U146" i="19" s="1"/>
  <c r="AK146" i="6" s="1"/>
  <c r="W146" i="6"/>
  <c r="AB46" i="19"/>
  <c r="AA46" i="19"/>
  <c r="AB192" i="19"/>
  <c r="AA192" i="19"/>
  <c r="M192" i="6"/>
  <c r="AA81" i="19"/>
  <c r="M81" i="6"/>
  <c r="M33" i="6"/>
  <c r="AB33" i="19"/>
  <c r="AA33" i="19"/>
  <c r="T144" i="19"/>
  <c r="W144" i="6"/>
  <c r="T78" i="19"/>
  <c r="W78" i="6"/>
  <c r="T149" i="19"/>
  <c r="U149" i="19" s="1"/>
  <c r="AK149" i="6" s="1"/>
  <c r="W149" i="6"/>
  <c r="M95" i="6"/>
  <c r="AA95" i="19"/>
  <c r="AB95" i="19"/>
  <c r="AB285" i="19"/>
  <c r="AD285" i="19" s="1"/>
  <c r="AA285" i="19"/>
  <c r="AB103" i="19"/>
  <c r="AA103" i="19"/>
  <c r="AA27" i="19"/>
  <c r="AB27" i="19"/>
  <c r="M27" i="6"/>
  <c r="AB24" i="19"/>
  <c r="AA24" i="19"/>
  <c r="M24" i="6"/>
  <c r="T147" i="19"/>
  <c r="U147" i="19" s="1"/>
  <c r="AK147" i="6" s="1"/>
  <c r="W147" i="6"/>
  <c r="T133" i="19"/>
  <c r="U133" i="19" s="1"/>
  <c r="AK133" i="6" s="1"/>
  <c r="W133" i="6"/>
  <c r="M255" i="6"/>
  <c r="AA255" i="19"/>
  <c r="AB255" i="19"/>
  <c r="AD255" i="19" s="1"/>
  <c r="AB104" i="19"/>
  <c r="AA104" i="19"/>
  <c r="M104" i="6"/>
  <c r="M107" i="6"/>
  <c r="AB107" i="19"/>
  <c r="AA35" i="19"/>
  <c r="AB35" i="19"/>
  <c r="M35" i="6"/>
  <c r="AA284" i="19"/>
  <c r="AB284" i="19"/>
  <c r="M284" i="6"/>
  <c r="V38" i="19"/>
  <c r="R38" i="19"/>
  <c r="V38" i="6" s="1"/>
  <c r="AB113" i="19"/>
  <c r="M113" i="6"/>
  <c r="AA118" i="19"/>
  <c r="M118" i="6"/>
  <c r="AB118" i="19"/>
  <c r="M295" i="6"/>
  <c r="AA295" i="19"/>
  <c r="AB295" i="19"/>
  <c r="AA219" i="19"/>
  <c r="M219" i="6"/>
  <c r="AB216" i="19"/>
  <c r="M216" i="21" s="1"/>
  <c r="N216" i="21" s="1"/>
  <c r="AA216" i="19"/>
  <c r="M216" i="6"/>
  <c r="W122" i="6"/>
  <c r="T122" i="19"/>
  <c r="T241" i="19"/>
  <c r="U241" i="19" s="1"/>
  <c r="AK241" i="6" s="1"/>
  <c r="W241" i="6"/>
  <c r="AA153" i="19"/>
  <c r="AB153" i="19"/>
  <c r="M153" i="6"/>
  <c r="AB238" i="19"/>
  <c r="AA238" i="19"/>
  <c r="M238" i="6"/>
  <c r="M299" i="6"/>
  <c r="AA299" i="19"/>
  <c r="AB299" i="19"/>
  <c r="AD299" i="19" s="1"/>
  <c r="AA227" i="19"/>
  <c r="AB227" i="19"/>
  <c r="M227" i="6"/>
  <c r="AA179" i="19"/>
  <c r="AB179" i="19"/>
  <c r="M179" i="6"/>
  <c r="T127" i="19"/>
  <c r="W127" i="6"/>
  <c r="T160" i="19"/>
  <c r="U160" i="19" s="1"/>
  <c r="AK160" i="6" s="1"/>
  <c r="W160" i="6"/>
  <c r="AB93" i="19"/>
  <c r="AA93" i="19"/>
  <c r="T277" i="19"/>
  <c r="U277" i="19" s="1"/>
  <c r="AK277" i="6" s="1"/>
  <c r="W277" i="6"/>
  <c r="T300" i="19"/>
  <c r="U300" i="19" s="1"/>
  <c r="AK300" i="6" s="1"/>
  <c r="W300" i="6"/>
  <c r="M162" i="6"/>
  <c r="AA162" i="19"/>
  <c r="T29" i="19"/>
  <c r="U29" i="19" s="1"/>
  <c r="AK29" i="6" s="1"/>
  <c r="W29" i="6"/>
  <c r="T192" i="19"/>
  <c r="U192" i="19" s="1"/>
  <c r="AK192" i="6" s="1"/>
  <c r="W192" i="6"/>
  <c r="M89" i="6"/>
  <c r="AA89" i="19"/>
  <c r="T222" i="19"/>
  <c r="U222" i="19" s="1"/>
  <c r="AK222" i="6" s="1"/>
  <c r="W222" i="6"/>
  <c r="T153" i="19"/>
  <c r="U153" i="19" s="1"/>
  <c r="AK153" i="6" s="1"/>
  <c r="W153" i="6"/>
  <c r="T184" i="19"/>
  <c r="U184" i="19" s="1"/>
  <c r="AK184" i="6" s="1"/>
  <c r="W184" i="6"/>
  <c r="T190" i="19"/>
  <c r="U190" i="19" s="1"/>
  <c r="AK190" i="6" s="1"/>
  <c r="W190" i="6"/>
  <c r="M85" i="6"/>
  <c r="AB85" i="19"/>
  <c r="AA85" i="19"/>
  <c r="T230" i="19"/>
  <c r="U230" i="19" s="1"/>
  <c r="AK230" i="6" s="1"/>
  <c r="W230" i="6"/>
  <c r="AB100" i="19"/>
  <c r="AA100" i="19"/>
  <c r="M100" i="6"/>
  <c r="T101" i="19"/>
  <c r="U101" i="19" s="1"/>
  <c r="AK101" i="6" s="1"/>
  <c r="W101" i="6"/>
  <c r="T280" i="19"/>
  <c r="U280" i="19" s="1"/>
  <c r="AK280" i="6" s="1"/>
  <c r="W280" i="6"/>
  <c r="T173" i="19"/>
  <c r="U173" i="19" s="1"/>
  <c r="AK173" i="6" s="1"/>
  <c r="W173" i="6"/>
  <c r="AB132" i="19"/>
  <c r="AA132" i="19"/>
  <c r="M132" i="6"/>
  <c r="W97" i="6"/>
  <c r="T97" i="19"/>
  <c r="U97" i="19" s="1"/>
  <c r="AK97" i="6" s="1"/>
  <c r="W295" i="6"/>
  <c r="T295" i="19"/>
  <c r="U295" i="19" s="1"/>
  <c r="AK295" i="6" s="1"/>
  <c r="M51" i="6"/>
  <c r="AB51" i="19"/>
  <c r="AB198" i="19"/>
  <c r="M198" i="21" s="1"/>
  <c r="N198" i="21" s="1"/>
  <c r="M198" i="6"/>
  <c r="AA198" i="19"/>
  <c r="X155" i="21"/>
  <c r="X269" i="21"/>
  <c r="X110" i="21"/>
  <c r="X57" i="21"/>
  <c r="X68" i="21"/>
  <c r="T211" i="19"/>
  <c r="U211" i="19" s="1"/>
  <c r="AK211" i="6" s="1"/>
  <c r="O244" i="21"/>
  <c r="O260" i="21"/>
  <c r="O292" i="21"/>
  <c r="O108" i="21"/>
  <c r="O257" i="21"/>
  <c r="O121" i="21"/>
  <c r="O10" i="21"/>
  <c r="O151" i="21"/>
  <c r="T198" i="18"/>
  <c r="U198" i="18" s="1"/>
  <c r="AK198" i="5" s="1"/>
  <c r="O198" i="21"/>
  <c r="O192" i="21"/>
  <c r="O105" i="21"/>
  <c r="O234" i="21"/>
  <c r="O241" i="21"/>
  <c r="O164" i="21"/>
  <c r="O26" i="21"/>
  <c r="O269" i="21"/>
  <c r="O281" i="21"/>
  <c r="O220" i="21"/>
  <c r="O286" i="21"/>
  <c r="O201" i="21"/>
  <c r="O149" i="21"/>
  <c r="O293" i="21"/>
  <c r="O127" i="21"/>
  <c r="O46" i="21"/>
  <c r="O193" i="21"/>
  <c r="O296" i="21"/>
  <c r="O52" i="21"/>
  <c r="O219" i="21"/>
  <c r="O55" i="21"/>
  <c r="T28" i="18"/>
  <c r="U28" i="18" s="1"/>
  <c r="AK28" i="5" s="1"/>
  <c r="O28" i="21"/>
  <c r="X219" i="21"/>
  <c r="X257" i="21"/>
  <c r="M83" i="6"/>
  <c r="AA200" i="19"/>
  <c r="O22" i="21"/>
  <c r="O262" i="21"/>
  <c r="O278" i="21"/>
  <c r="O152" i="21"/>
  <c r="T213" i="18"/>
  <c r="O213" i="21"/>
  <c r="T36" i="18"/>
  <c r="U36" i="18" s="1"/>
  <c r="AK36" i="5" s="1"/>
  <c r="O36" i="21"/>
  <c r="T106" i="18"/>
  <c r="U106" i="18" s="1"/>
  <c r="AK106" i="5" s="1"/>
  <c r="O106" i="21"/>
  <c r="T266" i="18"/>
  <c r="U266" i="18" s="1"/>
  <c r="AK266" i="5" s="1"/>
  <c r="O266" i="21"/>
  <c r="O174" i="21"/>
  <c r="O137" i="21"/>
  <c r="O87" i="21"/>
  <c r="O131" i="21"/>
  <c r="O140" i="21"/>
  <c r="O175" i="21"/>
  <c r="O176" i="21"/>
  <c r="O200" i="21"/>
  <c r="O90" i="21"/>
  <c r="O179" i="21"/>
  <c r="O233" i="21"/>
  <c r="O45" i="21"/>
  <c r="O217" i="21"/>
  <c r="O117" i="21"/>
  <c r="O53" i="21"/>
  <c r="O268" i="21"/>
  <c r="O107" i="21"/>
  <c r="O76" i="21"/>
  <c r="O271" i="21"/>
  <c r="O42" i="21"/>
  <c r="O74" i="21"/>
  <c r="O19" i="21"/>
  <c r="O245" i="21"/>
  <c r="O146" i="21"/>
  <c r="O125" i="21"/>
  <c r="W180" i="5"/>
  <c r="O180" i="21"/>
  <c r="O126" i="21"/>
  <c r="X79" i="21"/>
  <c r="X221" i="21"/>
  <c r="AB83" i="19"/>
  <c r="M175" i="21"/>
  <c r="N175" i="21" s="1"/>
  <c r="T68" i="18"/>
  <c r="U68" i="18" s="1"/>
  <c r="AK68" i="5" s="1"/>
  <c r="O68" i="21"/>
  <c r="T276" i="18"/>
  <c r="U276" i="18" s="1"/>
  <c r="AK276" i="5" s="1"/>
  <c r="O276" i="21"/>
  <c r="T205" i="18"/>
  <c r="U205" i="18" s="1"/>
  <c r="AK205" i="5" s="1"/>
  <c r="O205" i="21"/>
  <c r="T272" i="18"/>
  <c r="U272" i="18" s="1"/>
  <c r="AK272" i="5" s="1"/>
  <c r="O272" i="21"/>
  <c r="T72" i="18"/>
  <c r="U72" i="18" s="1"/>
  <c r="AK72" i="5" s="1"/>
  <c r="O72" i="21"/>
  <c r="T264" i="18"/>
  <c r="U264" i="18" s="1"/>
  <c r="AK264" i="5" s="1"/>
  <c r="O264" i="21"/>
  <c r="O252" i="21"/>
  <c r="O226" i="21"/>
  <c r="O50" i="21"/>
  <c r="O130" i="21"/>
  <c r="O211" i="21"/>
  <c r="O47" i="21"/>
  <c r="T171" i="18"/>
  <c r="U171" i="18" s="1"/>
  <c r="AK171" i="5" s="1"/>
  <c r="O171" i="21"/>
  <c r="T232" i="18"/>
  <c r="U232" i="18" s="1"/>
  <c r="AK232" i="5" s="1"/>
  <c r="O232" i="21"/>
  <c r="T118" i="18"/>
  <c r="O118" i="21"/>
  <c r="T142" i="18"/>
  <c r="U142" i="18" s="1"/>
  <c r="AK142" i="5" s="1"/>
  <c r="O142" i="21"/>
  <c r="O60" i="21"/>
  <c r="O177" i="21"/>
  <c r="O13" i="21"/>
  <c r="O246" i="21"/>
  <c r="O115" i="21"/>
  <c r="O82" i="21"/>
  <c r="O95" i="21"/>
  <c r="O279" i="21"/>
  <c r="O78" i="21"/>
  <c r="O183" i="21"/>
  <c r="O300" i="21"/>
  <c r="O238" i="21"/>
  <c r="O283" i="21"/>
  <c r="O33" i="21"/>
  <c r="O295" i="21"/>
  <c r="O73" i="21"/>
  <c r="O187" i="21"/>
  <c r="M53" i="21"/>
  <c r="N53" i="21" s="1"/>
  <c r="O75" i="21"/>
  <c r="T199" i="18"/>
  <c r="U199" i="18" s="1"/>
  <c r="AK199" i="5" s="1"/>
  <c r="O199" i="21"/>
  <c r="X104" i="21"/>
  <c r="T56" i="18"/>
  <c r="O56" i="21"/>
  <c r="O235" i="21"/>
  <c r="T124" i="18"/>
  <c r="U124" i="18" s="1"/>
  <c r="AK124" i="5" s="1"/>
  <c r="O124" i="21"/>
  <c r="T242" i="18"/>
  <c r="U242" i="18" s="1"/>
  <c r="AK242" i="5" s="1"/>
  <c r="O242" i="21"/>
  <c r="O99" i="21"/>
  <c r="T294" i="18"/>
  <c r="O294" i="21"/>
  <c r="O135" i="21"/>
  <c r="O7" i="21"/>
  <c r="O67" i="21"/>
  <c r="O62" i="21"/>
  <c r="O215" i="21"/>
  <c r="O253" i="21"/>
  <c r="O139" i="21"/>
  <c r="O251" i="21"/>
  <c r="O202" i="21"/>
  <c r="O89" i="21"/>
  <c r="O123" i="21"/>
  <c r="O191" i="21"/>
  <c r="T156" i="18"/>
  <c r="U156" i="18" s="1"/>
  <c r="AK156" i="5" s="1"/>
  <c r="O156" i="21"/>
  <c r="O25" i="21"/>
  <c r="O218" i="21"/>
  <c r="O165" i="21"/>
  <c r="O259" i="21"/>
  <c r="O172" i="21"/>
  <c r="O98" i="21"/>
  <c r="O270" i="21"/>
  <c r="O194" i="21"/>
  <c r="O129" i="21"/>
  <c r="O12" i="21"/>
  <c r="O122" i="21"/>
  <c r="O167" i="21"/>
  <c r="O79" i="21"/>
  <c r="O6" i="21"/>
  <c r="O65" i="21"/>
  <c r="O14" i="21"/>
  <c r="O228" i="21"/>
  <c r="O29" i="21"/>
  <c r="T148" i="18"/>
  <c r="U148" i="18" s="1"/>
  <c r="AK148" i="5" s="1"/>
  <c r="O148" i="21"/>
  <c r="O230" i="21"/>
  <c r="W258" i="5"/>
  <c r="O258" i="21"/>
  <c r="T189" i="18"/>
  <c r="U189" i="18" s="1"/>
  <c r="AK189" i="5" s="1"/>
  <c r="O189" i="21"/>
  <c r="V18" i="19"/>
  <c r="AD192" i="19"/>
  <c r="V100" i="19"/>
  <c r="V278" i="19"/>
  <c r="Y278" i="19" s="1"/>
  <c r="A278" i="9" s="1"/>
  <c r="X39" i="21"/>
  <c r="W106" i="6"/>
  <c r="O273" i="21"/>
  <c r="T48" i="18"/>
  <c r="U48" i="18" s="1"/>
  <c r="AK48" i="5" s="1"/>
  <c r="O48" i="21"/>
  <c r="O243" i="21"/>
  <c r="M10" i="21"/>
  <c r="N10" i="21" s="1"/>
  <c r="T77" i="18"/>
  <c r="U77" i="18" s="1"/>
  <c r="AK77" i="5" s="1"/>
  <c r="O77" i="21"/>
  <c r="T54" i="18"/>
  <c r="U54" i="18" s="1"/>
  <c r="AK54" i="5" s="1"/>
  <c r="O54" i="21"/>
  <c r="M47" i="21"/>
  <c r="N47" i="21" s="1"/>
  <c r="O8" i="21"/>
  <c r="O69" i="21"/>
  <c r="O92" i="21"/>
  <c r="O178" i="21"/>
  <c r="O206" i="21"/>
  <c r="O41" i="21"/>
  <c r="O274" i="21"/>
  <c r="O58" i="21"/>
  <c r="O231" i="21"/>
  <c r="O71" i="21"/>
  <c r="O43" i="21"/>
  <c r="T16" i="18"/>
  <c r="U16" i="18" s="1"/>
  <c r="AK16" i="5" s="1"/>
  <c r="O16" i="21"/>
  <c r="T265" i="18"/>
  <c r="U265" i="18" s="1"/>
  <c r="AK265" i="5" s="1"/>
  <c r="O265" i="21"/>
  <c r="O24" i="21"/>
  <c r="O63" i="21"/>
  <c r="O143" i="21"/>
  <c r="O32" i="21"/>
  <c r="O66" i="21"/>
  <c r="O290" i="21"/>
  <c r="O141" i="21"/>
  <c r="O181" i="21"/>
  <c r="O104" i="21"/>
  <c r="O182" i="21"/>
  <c r="O204" i="21"/>
  <c r="O132" i="21"/>
  <c r="O134" i="21"/>
  <c r="O103" i="21"/>
  <c r="O84" i="21"/>
  <c r="O11" i="21"/>
  <c r="O113" i="21"/>
  <c r="O97" i="21"/>
  <c r="O120" i="21"/>
  <c r="O247" i="21"/>
  <c r="O154" i="21"/>
  <c r="O17" i="21"/>
  <c r="X146" i="21"/>
  <c r="W71" i="6"/>
  <c r="P4" i="20"/>
  <c r="T4" i="7" s="1"/>
  <c r="O110" i="21"/>
  <c r="O83" i="21"/>
  <c r="O250" i="21"/>
  <c r="O155" i="21"/>
  <c r="O147" i="21"/>
  <c r="O116" i="21"/>
  <c r="O267" i="21"/>
  <c r="O203" i="21"/>
  <c r="O112" i="21"/>
  <c r="O280" i="21"/>
  <c r="O277" i="21"/>
  <c r="O170" i="21"/>
  <c r="O145" i="21"/>
  <c r="O9" i="21"/>
  <c r="O40" i="21"/>
  <c r="O208" i="21"/>
  <c r="O263" i="21"/>
  <c r="O207" i="21"/>
  <c r="O128" i="21"/>
  <c r="O240" i="21"/>
  <c r="O249" i="21"/>
  <c r="O284" i="21"/>
  <c r="O297" i="21"/>
  <c r="O210" i="21"/>
  <c r="O163" i="21"/>
  <c r="O196" i="21"/>
  <c r="O223" i="21"/>
  <c r="O197" i="21"/>
  <c r="O166" i="21"/>
  <c r="O93" i="21"/>
  <c r="O214" i="21"/>
  <c r="O144" i="21"/>
  <c r="O35" i="21"/>
  <c r="O195" i="21"/>
  <c r="O27" i="21"/>
  <c r="O261" i="21"/>
  <c r="W18" i="6"/>
  <c r="X153" i="21"/>
  <c r="O254" i="21"/>
  <c r="O236" i="21"/>
  <c r="O169" i="21"/>
  <c r="O21" i="21"/>
  <c r="O80" i="21"/>
  <c r="O51" i="21"/>
  <c r="O86" i="21"/>
  <c r="O237" i="21"/>
  <c r="O20" i="21"/>
  <c r="O287" i="21"/>
  <c r="O186" i="21"/>
  <c r="O88" i="21"/>
  <c r="O160" i="21"/>
  <c r="O81" i="21"/>
  <c r="O34" i="21"/>
  <c r="O289" i="21"/>
  <c r="O30" i="21"/>
  <c r="O224" i="21"/>
  <c r="O136" i="21"/>
  <c r="O229" i="21"/>
  <c r="O39" i="21"/>
  <c r="O168" i="21"/>
  <c r="O275" i="21"/>
  <c r="O256" i="21"/>
  <c r="O119" i="21"/>
  <c r="O59" i="21"/>
  <c r="O161" i="21"/>
  <c r="O299" i="21"/>
  <c r="O173" i="21"/>
  <c r="O222" i="21"/>
  <c r="O159" i="21"/>
  <c r="O96" i="21"/>
  <c r="O49" i="21"/>
  <c r="O150" i="21"/>
  <c r="O138" i="21"/>
  <c r="O184" i="21"/>
  <c r="O216" i="21"/>
  <c r="O64" i="21"/>
  <c r="O133" i="21"/>
  <c r="O18" i="21"/>
  <c r="X11" i="21"/>
  <c r="X24" i="21"/>
  <c r="X215" i="21"/>
  <c r="X195" i="21"/>
  <c r="X36" i="21"/>
  <c r="X149" i="21"/>
  <c r="X172" i="21"/>
  <c r="X37" i="21"/>
  <c r="X126" i="21"/>
  <c r="X188" i="21"/>
  <c r="X234" i="21"/>
  <c r="X141" i="21"/>
  <c r="X201" i="21"/>
  <c r="X94" i="21"/>
  <c r="X53" i="21"/>
  <c r="X163" i="21"/>
  <c r="X190" i="21"/>
  <c r="X96" i="21"/>
  <c r="X161" i="21"/>
  <c r="X125" i="21"/>
  <c r="X41" i="21"/>
  <c r="X211" i="21"/>
  <c r="X54" i="21"/>
  <c r="X170" i="21"/>
  <c r="X263" i="21"/>
  <c r="X121" i="21"/>
  <c r="X183" i="21"/>
  <c r="X164" i="21"/>
  <c r="X285" i="21"/>
  <c r="X78" i="21"/>
  <c r="X64" i="21"/>
  <c r="X115" i="21"/>
  <c r="X95" i="21"/>
  <c r="X74" i="21"/>
  <c r="X173" i="21"/>
  <c r="X103" i="21"/>
  <c r="X274" i="21"/>
  <c r="X243" i="21"/>
  <c r="X193" i="21"/>
  <c r="X159" i="21"/>
  <c r="X47" i="21"/>
  <c r="X82" i="21"/>
  <c r="X40" i="21"/>
  <c r="X277" i="21"/>
  <c r="X212" i="21"/>
  <c r="X77" i="21"/>
  <c r="X260" i="21"/>
  <c r="X252" i="21"/>
  <c r="X217" i="21"/>
  <c r="X99" i="21"/>
  <c r="X43" i="21"/>
  <c r="X120" i="21"/>
  <c r="X127" i="21"/>
  <c r="X200" i="21"/>
  <c r="X102" i="21"/>
  <c r="X154" i="21"/>
  <c r="X268" i="21"/>
  <c r="X226" i="21"/>
  <c r="X83" i="21"/>
  <c r="X76" i="21"/>
  <c r="X42" i="21"/>
  <c r="X135" i="21"/>
  <c r="X242" i="21"/>
  <c r="X32" i="21"/>
  <c r="X129" i="21"/>
  <c r="X157" i="21"/>
  <c r="X151" i="21"/>
  <c r="X137" i="21"/>
  <c r="X293" i="21"/>
  <c r="X72" i="21"/>
  <c r="X292" i="21"/>
  <c r="X45" i="21"/>
  <c r="X272" i="21"/>
  <c r="X259" i="21"/>
  <c r="X271" i="21"/>
  <c r="X158" i="21"/>
  <c r="X171" i="21"/>
  <c r="X168" i="21"/>
  <c r="X14" i="21"/>
  <c r="X182" i="21"/>
  <c r="X67" i="21"/>
  <c r="X218" i="21"/>
  <c r="X248" i="21"/>
  <c r="X255" i="21"/>
  <c r="X282" i="21"/>
  <c r="X198" i="21"/>
  <c r="X48" i="21"/>
  <c r="X186" i="21"/>
  <c r="X7" i="21"/>
  <c r="X69" i="21"/>
  <c r="X150" i="21"/>
  <c r="X38" i="21"/>
  <c r="X90" i="21"/>
  <c r="X224" i="21"/>
  <c r="X162" i="21"/>
  <c r="X19" i="21"/>
  <c r="X191" i="21"/>
  <c r="X283" i="21"/>
  <c r="X244" i="21"/>
  <c r="X50" i="21"/>
  <c r="X262" i="21"/>
  <c r="X220" i="21"/>
  <c r="X93" i="21"/>
  <c r="X87" i="21"/>
  <c r="X258" i="21"/>
  <c r="X101" i="21"/>
  <c r="X8" i="21"/>
  <c r="X44" i="21"/>
  <c r="X174" i="21"/>
  <c r="X208" i="21"/>
  <c r="X131" i="21"/>
  <c r="X241" i="21"/>
  <c r="X231" i="21"/>
  <c r="X250" i="21"/>
  <c r="X213" i="21"/>
  <c r="X266" i="21"/>
  <c r="X177" i="21"/>
  <c r="X136" i="21"/>
  <c r="X289" i="21"/>
  <c r="X178" i="21"/>
  <c r="X16" i="21"/>
  <c r="X294" i="21"/>
  <c r="X123" i="21"/>
  <c r="X189" i="21"/>
  <c r="X9" i="21"/>
  <c r="X207" i="21"/>
  <c r="X108" i="21"/>
  <c r="X46" i="21"/>
  <c r="X276" i="21"/>
  <c r="X267" i="21"/>
  <c r="X297" i="21"/>
  <c r="X98" i="21"/>
  <c r="X261" i="21"/>
  <c r="X63" i="21"/>
  <c r="X27" i="21"/>
  <c r="X176" i="21"/>
  <c r="X300" i="21"/>
  <c r="X134" i="21"/>
  <c r="X92" i="21"/>
  <c r="X29" i="21"/>
  <c r="X23" i="21"/>
  <c r="X194" i="21"/>
  <c r="X214" i="21"/>
  <c r="X145" i="21"/>
  <c r="X251" i="21"/>
  <c r="X286" i="21"/>
  <c r="X80" i="21"/>
  <c r="X181" i="21"/>
  <c r="T5" i="6"/>
  <c r="S5" i="19"/>
  <c r="S5" i="21"/>
  <c r="X12" i="21"/>
  <c r="X209" i="21"/>
  <c r="X118" i="21"/>
  <c r="X240" i="21"/>
  <c r="X228" i="21"/>
  <c r="X152" i="21"/>
  <c r="X85" i="21"/>
  <c r="X227" i="21"/>
  <c r="X62" i="21"/>
  <c r="X81" i="21"/>
  <c r="X264" i="21"/>
  <c r="X210" i="21"/>
  <c r="X88" i="21"/>
  <c r="X253" i="21"/>
  <c r="X31" i="21"/>
  <c r="X222" i="21"/>
  <c r="X119" i="21"/>
  <c r="X111" i="21"/>
  <c r="X203" i="21"/>
  <c r="X233" i="21"/>
  <c r="X34" i="21"/>
  <c r="X197" i="21"/>
  <c r="X296" i="21"/>
  <c r="X205" i="21"/>
  <c r="X112" i="21"/>
  <c r="X291" i="21"/>
  <c r="X70" i="21"/>
  <c r="X122" i="21"/>
  <c r="X270" i="21"/>
  <c r="X156" i="21"/>
  <c r="X130" i="21"/>
  <c r="X86" i="21"/>
  <c r="X17" i="21"/>
  <c r="X187" i="21"/>
  <c r="X284" i="21"/>
  <c r="X281" i="21"/>
  <c r="X117" i="21"/>
  <c r="X175" i="21"/>
  <c r="X6" i="21"/>
  <c r="X116" i="21"/>
  <c r="X66" i="21"/>
  <c r="X235" i="21"/>
  <c r="X239" i="21"/>
  <c r="X140" i="21"/>
  <c r="X230" i="21"/>
  <c r="X30" i="21"/>
  <c r="X229" i="21"/>
  <c r="X245" i="21"/>
  <c r="X144" i="21"/>
  <c r="X65" i="21"/>
  <c r="X35" i="21"/>
  <c r="X51" i="21"/>
  <c r="X97" i="21"/>
  <c r="X288" i="21"/>
  <c r="X280" i="21"/>
  <c r="X139" i="21"/>
  <c r="X169" i="21"/>
  <c r="X20" i="21"/>
  <c r="X133" i="21"/>
  <c r="X232" i="21"/>
  <c r="X13" i="21"/>
  <c r="X249" i="21"/>
  <c r="X21" i="21"/>
  <c r="X60" i="21"/>
  <c r="X299" i="21"/>
  <c r="X206" i="21"/>
  <c r="X192" i="21"/>
  <c r="X52" i="21"/>
  <c r="X287" i="21"/>
  <c r="X202" i="21"/>
  <c r="X59" i="21"/>
  <c r="X295" i="21"/>
  <c r="X89" i="21"/>
  <c r="P5" i="21"/>
  <c r="P5" i="18"/>
  <c r="R5" i="21"/>
  <c r="X56" i="21"/>
  <c r="X84" i="21"/>
  <c r="X26" i="21"/>
  <c r="X73" i="21"/>
  <c r="X216" i="21"/>
  <c r="X184" i="21"/>
  <c r="X236" i="21"/>
  <c r="X91" i="21"/>
  <c r="X247" i="21"/>
  <c r="X148" i="21"/>
  <c r="X180" i="21"/>
  <c r="X256" i="21"/>
  <c r="X278" i="21"/>
  <c r="X113" i="21"/>
  <c r="X28" i="21"/>
  <c r="X143" i="21"/>
  <c r="X273" i="21"/>
  <c r="X160" i="21"/>
  <c r="X225" i="21"/>
  <c r="X75" i="21"/>
  <c r="X105" i="21"/>
  <c r="X275" i="21"/>
  <c r="X246" i="21"/>
  <c r="X298" i="21"/>
  <c r="X254" i="21"/>
  <c r="X185" i="21"/>
  <c r="X238" i="21"/>
  <c r="X15" i="21"/>
  <c r="X107" i="21"/>
  <c r="X142" i="21"/>
  <c r="X128" i="21"/>
  <c r="X179" i="21"/>
  <c r="X223" i="21"/>
  <c r="X138" i="21"/>
  <c r="X124" i="21"/>
  <c r="X167" i="21"/>
  <c r="X25" i="21"/>
  <c r="M5" i="6"/>
  <c r="U92" i="19"/>
  <c r="AK92" i="6" s="1"/>
  <c r="V92" i="19"/>
  <c r="M160" i="6"/>
  <c r="T103" i="19"/>
  <c r="U103" i="19" s="1"/>
  <c r="AK103" i="6" s="1"/>
  <c r="W80" i="6"/>
  <c r="M135" i="6"/>
  <c r="AB212" i="19"/>
  <c r="AD212" i="19" s="1"/>
  <c r="M78" i="6"/>
  <c r="M244" i="6"/>
  <c r="T283" i="19"/>
  <c r="U283" i="19" s="1"/>
  <c r="AK283" i="6" s="1"/>
  <c r="V221" i="19"/>
  <c r="V284" i="19"/>
  <c r="T167" i="19"/>
  <c r="U167" i="19" s="1"/>
  <c r="AK167" i="6" s="1"/>
  <c r="W297" i="6"/>
  <c r="AB271" i="19"/>
  <c r="AD271" i="19" s="1"/>
  <c r="M10" i="6"/>
  <c r="AB281" i="19"/>
  <c r="M47" i="6"/>
  <c r="M215" i="6"/>
  <c r="W294" i="6"/>
  <c r="W119" i="6"/>
  <c r="T53" i="19"/>
  <c r="U53" i="19" s="1"/>
  <c r="AK53" i="6" s="1"/>
  <c r="AA152" i="18"/>
  <c r="M143" i="6"/>
  <c r="R278" i="19"/>
  <c r="V278" i="6" s="1"/>
  <c r="AA10" i="19"/>
  <c r="AB47" i="19"/>
  <c r="AB215" i="19"/>
  <c r="AB241" i="19"/>
  <c r="AB276" i="19"/>
  <c r="AD276" i="19" s="1"/>
  <c r="AB121" i="19"/>
  <c r="AD105" i="19"/>
  <c r="W88" i="6"/>
  <c r="W126" i="6"/>
  <c r="M241" i="6"/>
  <c r="AA156" i="19"/>
  <c r="W246" i="6"/>
  <c r="AA267" i="19"/>
  <c r="W265" i="5"/>
  <c r="M225" i="6"/>
  <c r="T12" i="19"/>
  <c r="U12" i="19" s="1"/>
  <c r="AK12" i="6" s="1"/>
  <c r="M146" i="6"/>
  <c r="R100" i="19"/>
  <c r="V100" i="6" s="1"/>
  <c r="AB135" i="19"/>
  <c r="AA244" i="19"/>
  <c r="W92" i="6"/>
  <c r="AA197" i="19"/>
  <c r="W37" i="6"/>
  <c r="W152" i="6"/>
  <c r="AB147" i="19"/>
  <c r="V188" i="19"/>
  <c r="AE188" i="19" s="1"/>
  <c r="AI188" i="19" s="1"/>
  <c r="L188" i="9" s="1"/>
  <c r="AD39" i="19"/>
  <c r="AD34" i="19"/>
  <c r="T4" i="21"/>
  <c r="X4" i="21" s="1"/>
  <c r="W52" i="6"/>
  <c r="T137" i="19"/>
  <c r="U137" i="19" s="1"/>
  <c r="AK137" i="6" s="1"/>
  <c r="M204" i="6"/>
  <c r="AB150" i="19"/>
  <c r="U79" i="19"/>
  <c r="AK79" i="6" s="1"/>
  <c r="V79" i="19"/>
  <c r="U22" i="19"/>
  <c r="AK22" i="6" s="1"/>
  <c r="V22" i="19"/>
  <c r="U201" i="19"/>
  <c r="AK201" i="6" s="1"/>
  <c r="V201" i="19"/>
  <c r="AE201" i="19" s="1"/>
  <c r="AI201" i="19" s="1"/>
  <c r="L201" i="9" s="1"/>
  <c r="U271" i="19"/>
  <c r="AK271" i="6" s="1"/>
  <c r="V271" i="19"/>
  <c r="AF271" i="19" s="1"/>
  <c r="J271" i="9" s="1"/>
  <c r="AB12" i="19"/>
  <c r="M84" i="6"/>
  <c r="V151" i="19"/>
  <c r="AB4" i="19"/>
  <c r="AD4" i="19" s="1"/>
  <c r="M279" i="6"/>
  <c r="AB37" i="19"/>
  <c r="AD37" i="19" s="1"/>
  <c r="AB210" i="19"/>
  <c r="M289" i="6"/>
  <c r="W58" i="6"/>
  <c r="AB234" i="19"/>
  <c r="AA57" i="19"/>
  <c r="W10" i="6"/>
  <c r="AA15" i="19"/>
  <c r="AA99" i="19"/>
  <c r="AA176" i="19"/>
  <c r="AA209" i="19"/>
  <c r="W55" i="6"/>
  <c r="M208" i="6"/>
  <c r="AB55" i="19"/>
  <c r="AD55" i="19" s="1"/>
  <c r="M201" i="6"/>
  <c r="M115" i="6"/>
  <c r="M163" i="6"/>
  <c r="AA226" i="19"/>
  <c r="AB265" i="19"/>
  <c r="M12" i="6"/>
  <c r="AB279" i="19"/>
  <c r="W193" i="6"/>
  <c r="W227" i="6"/>
  <c r="W30" i="6"/>
  <c r="M207" i="6"/>
  <c r="AA289" i="19"/>
  <c r="W201" i="6"/>
  <c r="AB57" i="19"/>
  <c r="AB176" i="19"/>
  <c r="AA201" i="19"/>
  <c r="W285" i="6"/>
  <c r="AB115" i="19"/>
  <c r="AB226" i="19"/>
  <c r="AD226" i="19" s="1"/>
  <c r="V93" i="19"/>
  <c r="M102" i="6"/>
  <c r="AA117" i="19"/>
  <c r="AB207" i="19"/>
  <c r="AD207" i="19" s="1"/>
  <c r="W65" i="6"/>
  <c r="W110" i="6"/>
  <c r="AB22" i="19"/>
  <c r="AB154" i="19"/>
  <c r="AD154" i="19" s="1"/>
  <c r="P4" i="19"/>
  <c r="W244" i="6"/>
  <c r="R284" i="19"/>
  <c r="V284" i="6" s="1"/>
  <c r="AA102" i="19"/>
  <c r="AB117" i="19"/>
  <c r="AD117" i="19" s="1"/>
  <c r="AA80" i="19"/>
  <c r="W70" i="6"/>
  <c r="AA286" i="19"/>
  <c r="AB282" i="19"/>
  <c r="W186" i="6"/>
  <c r="AA22" i="19"/>
  <c r="M154" i="6"/>
  <c r="AB80" i="19"/>
  <c r="W91" i="6"/>
  <c r="AB286" i="19"/>
  <c r="R221" i="19"/>
  <c r="V221" i="6" s="1"/>
  <c r="M282" i="6"/>
  <c r="AB235" i="19"/>
  <c r="M69" i="6"/>
  <c r="M106" i="6"/>
  <c r="W79" i="6"/>
  <c r="AB57" i="18"/>
  <c r="AA142" i="19"/>
  <c r="T182" i="19"/>
  <c r="U182" i="19" s="1"/>
  <c r="AK182" i="6" s="1"/>
  <c r="W215" i="6"/>
  <c r="M119" i="6"/>
  <c r="M256" i="6"/>
  <c r="W161" i="6"/>
  <c r="M87" i="6"/>
  <c r="AA235" i="19"/>
  <c r="AA69" i="19"/>
  <c r="AA106" i="19"/>
  <c r="W271" i="6"/>
  <c r="W189" i="5"/>
  <c r="W198" i="6"/>
  <c r="T198" i="19"/>
  <c r="M142" i="6"/>
  <c r="V84" i="19"/>
  <c r="V119" i="19"/>
  <c r="V146" i="19"/>
  <c r="AF146" i="19" s="1"/>
  <c r="J146" i="9" s="1"/>
  <c r="AD79" i="19"/>
  <c r="AA236" i="18"/>
  <c r="W38" i="6"/>
  <c r="AA183" i="18"/>
  <c r="AD220" i="19"/>
  <c r="AD200" i="19"/>
  <c r="AD81" i="19"/>
  <c r="AD91" i="18"/>
  <c r="AD38" i="19"/>
  <c r="AD62" i="19"/>
  <c r="AD139" i="19"/>
  <c r="AD56" i="19"/>
  <c r="AD72" i="19"/>
  <c r="AD245" i="19"/>
  <c r="AD10" i="18"/>
  <c r="AD175" i="18"/>
  <c r="AD248" i="19"/>
  <c r="AD170" i="19"/>
  <c r="AD33" i="19"/>
  <c r="AD256" i="19"/>
  <c r="AD208" i="19"/>
  <c r="AD77" i="19"/>
  <c r="AD205" i="19"/>
  <c r="AD234" i="19"/>
  <c r="AD283" i="19"/>
  <c r="AD67" i="19"/>
  <c r="AD146" i="19"/>
  <c r="AD151" i="19"/>
  <c r="AD211" i="19"/>
  <c r="AD76" i="19"/>
  <c r="AD48" i="19"/>
  <c r="AD147" i="19"/>
  <c r="U116" i="19"/>
  <c r="AK116" i="6" s="1"/>
  <c r="V116" i="19"/>
  <c r="AE116" i="19" s="1"/>
  <c r="AK116" i="19" s="1"/>
  <c r="N116" i="9" s="1"/>
  <c r="U155" i="19"/>
  <c r="AK155" i="6" s="1"/>
  <c r="V155" i="19"/>
  <c r="Y155" i="19" s="1"/>
  <c r="A155" i="9" s="1"/>
  <c r="W86" i="6"/>
  <c r="AB143" i="19"/>
  <c r="AD143" i="19" s="1"/>
  <c r="AD97" i="19"/>
  <c r="AA146" i="19"/>
  <c r="AD227" i="19"/>
  <c r="AB222" i="19"/>
  <c r="AD222" i="19" s="1"/>
  <c r="AA225" i="19"/>
  <c r="AA160" i="19"/>
  <c r="AD153" i="19"/>
  <c r="W31" i="6"/>
  <c r="W171" i="6"/>
  <c r="AD124" i="19"/>
  <c r="AD165" i="19"/>
  <c r="AD244" i="19"/>
  <c r="AD88" i="19"/>
  <c r="AD70" i="19"/>
  <c r="AD136" i="19"/>
  <c r="AD149" i="19"/>
  <c r="AD292" i="19"/>
  <c r="AD250" i="19"/>
  <c r="AD148" i="19"/>
  <c r="AD253" i="19"/>
  <c r="AD13" i="19"/>
  <c r="AD264" i="19"/>
  <c r="AD181" i="19"/>
  <c r="AD280" i="19"/>
  <c r="AD19" i="19"/>
  <c r="AD5" i="19"/>
  <c r="AD86" i="19"/>
  <c r="AD92" i="19"/>
  <c r="AD89" i="19"/>
  <c r="AD133" i="19"/>
  <c r="AD87" i="19"/>
  <c r="AD209" i="19"/>
  <c r="AD132" i="19"/>
  <c r="AD90" i="19"/>
  <c r="AD85" i="19"/>
  <c r="AD182" i="19"/>
  <c r="AB156" i="19"/>
  <c r="AD156" i="19" s="1"/>
  <c r="AA204" i="19"/>
  <c r="M276" i="6"/>
  <c r="AB197" i="19"/>
  <c r="AD197" i="19" s="1"/>
  <c r="AD237" i="19"/>
  <c r="AD69" i="19"/>
  <c r="AA147" i="19"/>
  <c r="M195" i="6"/>
  <c r="AD272" i="19"/>
  <c r="M267" i="6"/>
  <c r="M150" i="6"/>
  <c r="AD269" i="19"/>
  <c r="M121" i="6"/>
  <c r="AB8" i="18"/>
  <c r="M8" i="5"/>
  <c r="AD179" i="19"/>
  <c r="AD7" i="19"/>
  <c r="M170" i="6"/>
  <c r="AD260" i="19"/>
  <c r="AB218" i="19"/>
  <c r="AD218" i="19" s="1"/>
  <c r="AA290" i="19"/>
  <c r="AD221" i="19"/>
  <c r="AD241" i="19"/>
  <c r="AD188" i="19"/>
  <c r="AD120" i="19"/>
  <c r="AD166" i="19"/>
  <c r="AD113" i="19"/>
  <c r="M248" i="6"/>
  <c r="AD28" i="19"/>
  <c r="M251" i="6"/>
  <c r="AA30" i="19"/>
  <c r="AD25" i="19"/>
  <c r="AA214" i="19"/>
  <c r="AB145" i="19"/>
  <c r="AD145" i="19" s="1"/>
  <c r="W272" i="6"/>
  <c r="AD144" i="19"/>
  <c r="AD232" i="19"/>
  <c r="AD141" i="19"/>
  <c r="AD15" i="19"/>
  <c r="AD266" i="19"/>
  <c r="AD18" i="19"/>
  <c r="AD99" i="19"/>
  <c r="AD17" i="19"/>
  <c r="AD94" i="19"/>
  <c r="AC93" i="19"/>
  <c r="H93" i="9" s="1"/>
  <c r="AD63" i="19"/>
  <c r="AD6" i="19"/>
  <c r="AD9" i="19"/>
  <c r="AD167" i="19"/>
  <c r="AD162" i="19"/>
  <c r="W287" i="6"/>
  <c r="V69" i="19"/>
  <c r="AD196" i="19"/>
  <c r="AD52" i="19"/>
  <c r="AD14" i="19"/>
  <c r="AC179" i="19"/>
  <c r="H179" i="9" s="1"/>
  <c r="AD238" i="19"/>
  <c r="W164" i="6"/>
  <c r="V16" i="18"/>
  <c r="AD134" i="19"/>
  <c r="AA170" i="19"/>
  <c r="M218" i="6"/>
  <c r="AD295" i="19"/>
  <c r="AB290" i="19"/>
  <c r="AD290" i="19" s="1"/>
  <c r="AD230" i="19"/>
  <c r="AD231" i="19"/>
  <c r="AD298" i="19"/>
  <c r="AD229" i="19"/>
  <c r="AD121" i="19"/>
  <c r="AD152" i="19"/>
  <c r="AD61" i="19"/>
  <c r="AD127" i="19"/>
  <c r="AA248" i="19"/>
  <c r="AD202" i="19"/>
  <c r="AB251" i="19"/>
  <c r="AD251" i="19" s="1"/>
  <c r="AD35" i="19"/>
  <c r="AB30" i="19"/>
  <c r="AD30" i="19" s="1"/>
  <c r="AD107" i="19"/>
  <c r="AB214" i="19"/>
  <c r="AD214" i="19" s="1"/>
  <c r="AD128" i="19"/>
  <c r="M145" i="6"/>
  <c r="AD239" i="19"/>
  <c r="M275" i="6"/>
  <c r="AD68" i="19"/>
  <c r="AB26" i="19"/>
  <c r="AD26" i="19" s="1"/>
  <c r="AD21" i="19"/>
  <c r="AA98" i="19"/>
  <c r="AD206" i="19"/>
  <c r="M137" i="6"/>
  <c r="AD247" i="19"/>
  <c r="AA249" i="19"/>
  <c r="AD51" i="19"/>
  <c r="AD93" i="19"/>
  <c r="AD42" i="19"/>
  <c r="AD91" i="19"/>
  <c r="AD172" i="19"/>
  <c r="AD201" i="19"/>
  <c r="AD54" i="19"/>
  <c r="AD115" i="19"/>
  <c r="AD82" i="19"/>
  <c r="AD161" i="19"/>
  <c r="AD270" i="19"/>
  <c r="T169" i="19"/>
  <c r="W169" i="6"/>
  <c r="AC102" i="19"/>
  <c r="H102" i="9" s="1"/>
  <c r="AD228" i="19"/>
  <c r="AD186" i="19"/>
  <c r="AD219" i="19"/>
  <c r="AD300" i="19"/>
  <c r="AD75" i="19"/>
  <c r="AD118" i="19"/>
  <c r="AD16" i="19"/>
  <c r="AD193" i="19"/>
  <c r="B49" i="16"/>
  <c r="AD114" i="19"/>
  <c r="AD22" i="19"/>
  <c r="AC255" i="19"/>
  <c r="H255" i="9" s="1"/>
  <c r="AB275" i="19"/>
  <c r="AD275" i="19" s="1"/>
  <c r="AD242" i="19"/>
  <c r="M26" i="6"/>
  <c r="AD103" i="19"/>
  <c r="AB98" i="19"/>
  <c r="AD98" i="19" s="1"/>
  <c r="AD96" i="19"/>
  <c r="AA137" i="19"/>
  <c r="AD95" i="19"/>
  <c r="AB249" i="19"/>
  <c r="AD249" i="19" s="1"/>
  <c r="V265" i="18"/>
  <c r="AD198" i="19"/>
  <c r="AD240" i="19"/>
  <c r="M40" i="6"/>
  <c r="W116" i="6"/>
  <c r="W155" i="6"/>
  <c r="AD106" i="19"/>
  <c r="AD155" i="19"/>
  <c r="AD236" i="19"/>
  <c r="AD11" i="19"/>
  <c r="AD265" i="19"/>
  <c r="T258" i="18"/>
  <c r="W16" i="5"/>
  <c r="AD258" i="19"/>
  <c r="AD287" i="19"/>
  <c r="AD142" i="19"/>
  <c r="AD176" i="19"/>
  <c r="AD23" i="19"/>
  <c r="AD163" i="19"/>
  <c r="AD73" i="19"/>
  <c r="AD150" i="19"/>
  <c r="R18" i="19"/>
  <c r="V18" i="6" s="1"/>
  <c r="AD112" i="19"/>
  <c r="AD104" i="19"/>
  <c r="AD109" i="19"/>
  <c r="AD27" i="19"/>
  <c r="AD108" i="19"/>
  <c r="AD100" i="19"/>
  <c r="AD58" i="19"/>
  <c r="AD53" i="19"/>
  <c r="AD294" i="19"/>
  <c r="W125" i="6"/>
  <c r="AD164" i="19"/>
  <c r="AD122" i="19"/>
  <c r="AD20" i="19"/>
  <c r="AD125" i="19"/>
  <c r="AD183" i="19"/>
  <c r="AD174" i="19"/>
  <c r="AA40" i="19"/>
  <c r="AD262" i="19"/>
  <c r="M47" i="5"/>
  <c r="W174" i="6"/>
  <c r="T174" i="19"/>
  <c r="W210" i="6"/>
  <c r="T210" i="19"/>
  <c r="AD138" i="19"/>
  <c r="AD187" i="19"/>
  <c r="AD268" i="19"/>
  <c r="AD45" i="19"/>
  <c r="AD252" i="19"/>
  <c r="AD80" i="19"/>
  <c r="AD279" i="19"/>
  <c r="AD293" i="19"/>
  <c r="AD158" i="19"/>
  <c r="AD215" i="19"/>
  <c r="AD171" i="19"/>
  <c r="AD159" i="19"/>
  <c r="AD173" i="19"/>
  <c r="AD36" i="19"/>
  <c r="AD291" i="19"/>
  <c r="AD286" i="19"/>
  <c r="AD110" i="19"/>
  <c r="AD119" i="19"/>
  <c r="R146" i="19"/>
  <c r="V146" i="6" s="1"/>
  <c r="AD24" i="19"/>
  <c r="AD282" i="19"/>
  <c r="AD180" i="19"/>
  <c r="AD213" i="19"/>
  <c r="W44" i="6"/>
  <c r="AD274" i="19"/>
  <c r="AD135" i="19"/>
  <c r="AD130" i="19"/>
  <c r="AD224" i="19"/>
  <c r="AD223" i="19"/>
  <c r="AD78" i="19"/>
  <c r="AD281" i="19"/>
  <c r="AD47" i="19"/>
  <c r="AD131" i="19"/>
  <c r="AD49" i="19"/>
  <c r="AD126" i="19"/>
  <c r="AD203" i="19"/>
  <c r="AD64" i="19"/>
  <c r="AD191" i="19"/>
  <c r="W199" i="6"/>
  <c r="AD41" i="19"/>
  <c r="AD199" i="19"/>
  <c r="AD194" i="19"/>
  <c r="AD31" i="19"/>
  <c r="AD273" i="19"/>
  <c r="W57" i="6"/>
  <c r="W34" i="6"/>
  <c r="T34" i="19"/>
  <c r="AD184" i="19"/>
  <c r="AD296" i="19"/>
  <c r="AD175" i="19"/>
  <c r="AD259" i="19"/>
  <c r="AD254" i="19"/>
  <c r="AD277" i="19"/>
  <c r="AD32" i="19"/>
  <c r="AD235" i="19"/>
  <c r="AD168" i="19"/>
  <c r="AD288" i="19"/>
  <c r="AD185" i="19"/>
  <c r="V104" i="19"/>
  <c r="AD243" i="19"/>
  <c r="AD210" i="19"/>
  <c r="AD71" i="19"/>
  <c r="AD66" i="19"/>
  <c r="AD289" i="19"/>
  <c r="AD217" i="19"/>
  <c r="AD60" i="19"/>
  <c r="AD57" i="19"/>
  <c r="AD101" i="19"/>
  <c r="AD177" i="19"/>
  <c r="AD10" i="19"/>
  <c r="AD59" i="19"/>
  <c r="AD140" i="19"/>
  <c r="AD169" i="19"/>
  <c r="AD83" i="19"/>
  <c r="AD50" i="19"/>
  <c r="AD129" i="19"/>
  <c r="AD278" i="19"/>
  <c r="AD46" i="19"/>
  <c r="AD74" i="19"/>
  <c r="AD123" i="19"/>
  <c r="AD233" i="19"/>
  <c r="AD111" i="19"/>
  <c r="AD65" i="19"/>
  <c r="AD190" i="19"/>
  <c r="V142" i="18"/>
  <c r="W69" i="6"/>
  <c r="W290" i="6"/>
  <c r="T290" i="19"/>
  <c r="AB201" i="18"/>
  <c r="AB144" i="18"/>
  <c r="W199" i="5"/>
  <c r="T180" i="18"/>
  <c r="U180" i="18" s="1"/>
  <c r="AK180" i="5" s="1"/>
  <c r="AB170" i="18"/>
  <c r="AB182" i="18"/>
  <c r="V264" i="19"/>
  <c r="M201" i="5"/>
  <c r="AD256" i="18"/>
  <c r="AD13" i="18"/>
  <c r="V83" i="19"/>
  <c r="AC239" i="19"/>
  <c r="H239" i="9" s="1"/>
  <c r="V199" i="19"/>
  <c r="V176" i="19"/>
  <c r="V212" i="19"/>
  <c r="AF212" i="19" s="1"/>
  <c r="J212" i="9" s="1"/>
  <c r="Y239" i="19"/>
  <c r="A239" i="9" s="1"/>
  <c r="V263" i="19"/>
  <c r="Y263" i="19" s="1"/>
  <c r="A263" i="9" s="1"/>
  <c r="V194" i="19"/>
  <c r="AE194" i="19" s="1"/>
  <c r="AL194" i="19" s="1"/>
  <c r="O194" i="9" s="1"/>
  <c r="AF239" i="19"/>
  <c r="J239" i="9" s="1"/>
  <c r="AB173" i="18"/>
  <c r="W106" i="5"/>
  <c r="AB49" i="18"/>
  <c r="M183" i="5"/>
  <c r="V200" i="19"/>
  <c r="AF200" i="19" s="1"/>
  <c r="J200" i="9" s="1"/>
  <c r="W213" i="5"/>
  <c r="W266" i="5"/>
  <c r="AA218" i="18"/>
  <c r="AB254" i="18"/>
  <c r="M152" i="5"/>
  <c r="V72" i="18"/>
  <c r="AF72" i="18" s="1"/>
  <c r="J72" i="8" s="1"/>
  <c r="W156" i="5"/>
  <c r="M254" i="5"/>
  <c r="AB275" i="18"/>
  <c r="W124" i="5"/>
  <c r="W36" i="5"/>
  <c r="M49" i="5"/>
  <c r="V124" i="18"/>
  <c r="W56" i="5"/>
  <c r="M246" i="5"/>
  <c r="M89" i="5"/>
  <c r="AD86" i="18"/>
  <c r="B47" i="16"/>
  <c r="G113" i="21" s="1"/>
  <c r="H113" i="21" s="1"/>
  <c r="BO113" i="21" s="1"/>
  <c r="BP113" i="21" s="1"/>
  <c r="V136" i="19"/>
  <c r="V44" i="19"/>
  <c r="V294" i="19"/>
  <c r="AF294" i="19" s="1"/>
  <c r="J294" i="9" s="1"/>
  <c r="W205" i="5"/>
  <c r="AA275" i="18"/>
  <c r="W72" i="5"/>
  <c r="W242" i="5"/>
  <c r="M134" i="5"/>
  <c r="V81" i="19"/>
  <c r="Y81" i="19" s="1"/>
  <c r="A81" i="9" s="1"/>
  <c r="V209" i="18"/>
  <c r="W185" i="5"/>
  <c r="W276" i="5"/>
  <c r="AA173" i="18"/>
  <c r="AA90" i="18"/>
  <c r="M34" i="5"/>
  <c r="M198" i="5"/>
  <c r="V60" i="19"/>
  <c r="V57" i="19"/>
  <c r="Y57" i="19" s="1"/>
  <c r="A57" i="9" s="1"/>
  <c r="W264" i="5"/>
  <c r="M190" i="5"/>
  <c r="W85" i="5"/>
  <c r="AB90" i="18"/>
  <c r="AD29" i="18"/>
  <c r="V101" i="18"/>
  <c r="AD163" i="18"/>
  <c r="AD144" i="18"/>
  <c r="AD236" i="18"/>
  <c r="AD260" i="18"/>
  <c r="V287" i="19"/>
  <c r="AC287" i="19" s="1"/>
  <c r="H287" i="9" s="1"/>
  <c r="AD113" i="18"/>
  <c r="W272" i="5"/>
  <c r="V205" i="18"/>
  <c r="M217" i="5"/>
  <c r="AA134" i="18"/>
  <c r="AA198" i="18"/>
  <c r="W171" i="5"/>
  <c r="V77" i="18"/>
  <c r="Y77" i="18" s="1"/>
  <c r="A77" i="8" s="1"/>
  <c r="V272" i="18"/>
  <c r="AF272" i="18" s="1"/>
  <c r="J272" i="8" s="1"/>
  <c r="W294" i="5"/>
  <c r="W57" i="5"/>
  <c r="W209" i="5"/>
  <c r="V68" i="18"/>
  <c r="M119" i="5"/>
  <c r="AB34" i="18"/>
  <c r="AB190" i="18"/>
  <c r="AD59" i="18"/>
  <c r="V140" i="19"/>
  <c r="V118" i="19"/>
  <c r="AA246" i="18"/>
  <c r="W101" i="5"/>
  <c r="V276" i="18"/>
  <c r="Y276" i="18" s="1"/>
  <c r="A276" i="8" s="1"/>
  <c r="AB89" i="18"/>
  <c r="AB217" i="18"/>
  <c r="M218" i="5"/>
  <c r="M260" i="5"/>
  <c r="AD57" i="18"/>
  <c r="AD152" i="18"/>
  <c r="AD216" i="18"/>
  <c r="AD213" i="18"/>
  <c r="M193" i="5"/>
  <c r="V99" i="19"/>
  <c r="AA91" i="18"/>
  <c r="V297" i="19"/>
  <c r="AE297" i="19" s="1"/>
  <c r="AH297" i="19" s="1"/>
  <c r="K297" i="9" s="1"/>
  <c r="V283" i="19"/>
  <c r="W148" i="5"/>
  <c r="AA182" i="18"/>
  <c r="V68" i="19"/>
  <c r="AE68" i="19" s="1"/>
  <c r="AJ68" i="19" s="1"/>
  <c r="M68" i="9" s="1"/>
  <c r="AB193" i="18"/>
  <c r="V288" i="19"/>
  <c r="AC288" i="19" s="1"/>
  <c r="H288" i="9" s="1"/>
  <c r="M53" i="5"/>
  <c r="V291" i="19"/>
  <c r="Y291" i="19" s="1"/>
  <c r="A291" i="9" s="1"/>
  <c r="W28" i="5"/>
  <c r="AD134" i="18"/>
  <c r="AD275" i="18"/>
  <c r="AD66" i="18"/>
  <c r="AD111" i="18"/>
  <c r="AD53" i="18"/>
  <c r="AD183" i="18"/>
  <c r="AD83" i="18"/>
  <c r="AD8" i="18"/>
  <c r="AD161" i="18"/>
  <c r="AD56" i="18"/>
  <c r="AS113" i="18"/>
  <c r="AT113" i="18" s="1"/>
  <c r="AS249" i="18"/>
  <c r="AT249" i="18" s="1"/>
  <c r="AS99" i="18"/>
  <c r="AT99" i="18" s="1"/>
  <c r="AS137" i="18"/>
  <c r="AT137" i="18" s="1"/>
  <c r="AS239" i="18"/>
  <c r="AT239" i="18" s="1"/>
  <c r="AS196" i="18"/>
  <c r="AT196" i="18" s="1"/>
  <c r="AS173" i="18"/>
  <c r="AT173" i="18" s="1"/>
  <c r="AS186" i="18"/>
  <c r="AT186" i="18" s="1"/>
  <c r="AS227" i="18"/>
  <c r="AT227" i="18" s="1"/>
  <c r="AS251" i="18"/>
  <c r="AT251" i="18" s="1"/>
  <c r="AS138" i="18"/>
  <c r="AT138" i="18" s="1"/>
  <c r="AS130" i="18"/>
  <c r="AT130" i="18" s="1"/>
  <c r="AS71" i="18"/>
  <c r="AT71" i="18" s="1"/>
  <c r="AS66" i="18"/>
  <c r="AT66" i="18" s="1"/>
  <c r="AS299" i="18"/>
  <c r="AT299" i="18" s="1"/>
  <c r="AS67" i="18"/>
  <c r="AT67" i="18" s="1"/>
  <c r="AS145" i="18"/>
  <c r="AT145" i="18" s="1"/>
  <c r="AS128" i="18"/>
  <c r="AT128" i="18" s="1"/>
  <c r="AS157" i="18"/>
  <c r="AT157" i="18" s="1"/>
  <c r="AS266" i="18"/>
  <c r="AT266" i="18" s="1"/>
  <c r="AS6" i="18"/>
  <c r="AT6" i="18" s="1"/>
  <c r="AS265" i="18"/>
  <c r="AT265" i="18" s="1"/>
  <c r="AS198" i="18"/>
  <c r="AT198" i="18" s="1"/>
  <c r="AS40" i="18"/>
  <c r="AT40" i="18" s="1"/>
  <c r="AS45" i="18"/>
  <c r="AT45" i="18" s="1"/>
  <c r="AS208" i="18"/>
  <c r="AT208" i="18" s="1"/>
  <c r="AS59" i="18"/>
  <c r="AT59" i="18" s="1"/>
  <c r="AS220" i="18"/>
  <c r="AT220" i="18" s="1"/>
  <c r="AS95" i="18"/>
  <c r="AT95" i="18" s="1"/>
  <c r="AS14" i="18"/>
  <c r="AT14" i="18" s="1"/>
  <c r="AS210" i="18"/>
  <c r="AT210" i="18" s="1"/>
  <c r="AS261" i="18"/>
  <c r="AT261" i="18" s="1"/>
  <c r="AS12" i="18"/>
  <c r="AT12" i="18" s="1"/>
  <c r="AS86" i="18"/>
  <c r="AT86" i="18" s="1"/>
  <c r="AS207" i="18"/>
  <c r="AT207" i="18" s="1"/>
  <c r="AS70" i="18"/>
  <c r="AT70" i="18" s="1"/>
  <c r="AS287" i="18"/>
  <c r="AT287" i="18" s="1"/>
  <c r="AS156" i="18"/>
  <c r="AT156" i="18" s="1"/>
  <c r="AS195" i="18"/>
  <c r="AT195" i="18" s="1"/>
  <c r="AS228" i="18"/>
  <c r="AT228" i="18" s="1"/>
  <c r="AS241" i="18"/>
  <c r="AT241" i="18" s="1"/>
  <c r="AS112" i="18"/>
  <c r="AT112" i="18" s="1"/>
  <c r="AS166" i="18"/>
  <c r="AT166" i="18" s="1"/>
  <c r="AS280" i="18"/>
  <c r="AT280" i="18" s="1"/>
  <c r="AS103" i="18"/>
  <c r="AT103" i="18" s="1"/>
  <c r="AS90" i="18"/>
  <c r="AT90" i="18" s="1"/>
  <c r="AS91" i="18"/>
  <c r="AT91" i="18" s="1"/>
  <c r="AS74" i="18"/>
  <c r="AT74" i="18" s="1"/>
  <c r="AS97" i="18"/>
  <c r="AT97" i="18" s="1"/>
  <c r="AS30" i="18"/>
  <c r="AT30" i="18" s="1"/>
  <c r="AS88" i="18"/>
  <c r="AT88" i="18" s="1"/>
  <c r="AS44" i="18"/>
  <c r="AT44" i="18" s="1"/>
  <c r="AS199" i="18"/>
  <c r="AT199" i="18" s="1"/>
  <c r="AS54" i="18"/>
  <c r="AT54" i="18" s="1"/>
  <c r="AS257" i="18"/>
  <c r="AT257" i="18" s="1"/>
  <c r="AS295" i="18"/>
  <c r="AT295" i="18" s="1"/>
  <c r="AS224" i="18"/>
  <c r="AT224" i="18" s="1"/>
  <c r="AS284" i="18"/>
  <c r="AT284" i="18" s="1"/>
  <c r="AS232" i="18"/>
  <c r="AT232" i="18" s="1"/>
  <c r="AS139" i="18"/>
  <c r="AT139" i="18" s="1"/>
  <c r="AS172" i="18"/>
  <c r="AT172" i="18" s="1"/>
  <c r="AS18" i="18"/>
  <c r="AT18" i="18" s="1"/>
  <c r="AS211" i="18"/>
  <c r="AT211" i="18" s="1"/>
  <c r="AS16" i="18"/>
  <c r="AT16" i="18" s="1"/>
  <c r="AS24" i="18"/>
  <c r="AT24" i="18" s="1"/>
  <c r="AS283" i="18"/>
  <c r="AT283" i="18" s="1"/>
  <c r="AS85" i="18"/>
  <c r="AT85" i="18" s="1"/>
  <c r="AS278" i="18"/>
  <c r="AT278" i="18" s="1"/>
  <c r="AS169" i="18"/>
  <c r="AT169" i="18" s="1"/>
  <c r="AS217" i="18"/>
  <c r="AT217" i="18" s="1"/>
  <c r="AS148" i="18"/>
  <c r="AT148" i="18" s="1"/>
  <c r="AS300" i="18"/>
  <c r="AT300" i="18" s="1"/>
  <c r="AS253" i="18"/>
  <c r="AT253" i="18" s="1"/>
  <c r="AS4" i="18"/>
  <c r="AT4" i="18" s="1"/>
  <c r="AU4" i="18" s="1"/>
  <c r="B4" i="8" s="1"/>
  <c r="V90" i="19"/>
  <c r="AC90" i="19" s="1"/>
  <c r="H90" i="9" s="1"/>
  <c r="W54" i="5"/>
  <c r="W77" i="5"/>
  <c r="AD246" i="18"/>
  <c r="AD233" i="18"/>
  <c r="M144" i="5"/>
  <c r="M207" i="5"/>
  <c r="AB207" i="18"/>
  <c r="V77" i="19"/>
  <c r="AF77" i="19" s="1"/>
  <c r="J77" i="9" s="1"/>
  <c r="AD294" i="18"/>
  <c r="M115" i="5"/>
  <c r="AA115" i="18"/>
  <c r="AA29" i="18"/>
  <c r="AD288" i="18"/>
  <c r="AD218" i="18"/>
  <c r="W68" i="5"/>
  <c r="V273" i="19"/>
  <c r="AF273" i="19" s="1"/>
  <c r="J273" i="9" s="1"/>
  <c r="V54" i="18"/>
  <c r="AF54" i="18" s="1"/>
  <c r="J54" i="8" s="1"/>
  <c r="V48" i="18"/>
  <c r="M300" i="5"/>
  <c r="AB300" i="18"/>
  <c r="AB115" i="18"/>
  <c r="M29" i="5"/>
  <c r="AA47" i="18"/>
  <c r="M175" i="5"/>
  <c r="AB248" i="18"/>
  <c r="AA53" i="18"/>
  <c r="AB119" i="18"/>
  <c r="V232" i="19"/>
  <c r="Y232" i="19" s="1"/>
  <c r="A232" i="9" s="1"/>
  <c r="V72" i="19"/>
  <c r="AC72" i="19" s="1"/>
  <c r="H72" i="9" s="1"/>
  <c r="AD47" i="18"/>
  <c r="AA248" i="18"/>
  <c r="U89" i="19"/>
  <c r="AK89" i="6" s="1"/>
  <c r="V89" i="19"/>
  <c r="AF89" i="19" s="1"/>
  <c r="J89" i="9" s="1"/>
  <c r="U166" i="19"/>
  <c r="AK166" i="6" s="1"/>
  <c r="V166" i="19"/>
  <c r="AF166" i="19" s="1"/>
  <c r="J166" i="9" s="1"/>
  <c r="AJ239" i="19"/>
  <c r="M239" i="9" s="1"/>
  <c r="W154" i="5"/>
  <c r="T154" i="18"/>
  <c r="U154" i="18" s="1"/>
  <c r="AK154" i="5" s="1"/>
  <c r="W31" i="5"/>
  <c r="T31" i="18"/>
  <c r="U31" i="18" s="1"/>
  <c r="AK31" i="5" s="1"/>
  <c r="AA169" i="18"/>
  <c r="AB169" i="18"/>
  <c r="M169" i="5"/>
  <c r="T126" i="18"/>
  <c r="W126" i="5"/>
  <c r="U299" i="19"/>
  <c r="AK299" i="6" s="1"/>
  <c r="V299" i="19"/>
  <c r="AE299" i="19" s="1"/>
  <c r="AH299" i="19" s="1"/>
  <c r="K299" i="9" s="1"/>
  <c r="AS35" i="18"/>
  <c r="AT35" i="18" s="1"/>
  <c r="AS221" i="18"/>
  <c r="AT221" i="18" s="1"/>
  <c r="AS39" i="18"/>
  <c r="AT39" i="18" s="1"/>
  <c r="AS298" i="18"/>
  <c r="AT298" i="18" s="1"/>
  <c r="AS57" i="18"/>
  <c r="AT57" i="18" s="1"/>
  <c r="AS62" i="18"/>
  <c r="AT62" i="18" s="1"/>
  <c r="AS48" i="18"/>
  <c r="AT48" i="18" s="1"/>
  <c r="AS124" i="18"/>
  <c r="AT124" i="18" s="1"/>
  <c r="AS162" i="18"/>
  <c r="AT162" i="18" s="1"/>
  <c r="AS206" i="18"/>
  <c r="AT206" i="18" s="1"/>
  <c r="AS279" i="18"/>
  <c r="AT279" i="18" s="1"/>
  <c r="AS218" i="18"/>
  <c r="AT218" i="18" s="1"/>
  <c r="AS236" i="18"/>
  <c r="AT236" i="18" s="1"/>
  <c r="AS142" i="18"/>
  <c r="AT142" i="18" s="1"/>
  <c r="AS216" i="18"/>
  <c r="AT216" i="18" s="1"/>
  <c r="AS226" i="18"/>
  <c r="AT226" i="18" s="1"/>
  <c r="AS61" i="18"/>
  <c r="AT61" i="18" s="1"/>
  <c r="AS247" i="18"/>
  <c r="AT247" i="18" s="1"/>
  <c r="AS250" i="18"/>
  <c r="AT250" i="18" s="1"/>
  <c r="AS155" i="18"/>
  <c r="AT155" i="18" s="1"/>
  <c r="AS246" i="18"/>
  <c r="AT246" i="18" s="1"/>
  <c r="AS273" i="18"/>
  <c r="AT273" i="18" s="1"/>
  <c r="AS109" i="18"/>
  <c r="AT109" i="18" s="1"/>
  <c r="AS185" i="18"/>
  <c r="AT185" i="18" s="1"/>
  <c r="AS55" i="18"/>
  <c r="AT55" i="18" s="1"/>
  <c r="AS197" i="18"/>
  <c r="AT197" i="18" s="1"/>
  <c r="AS65" i="18"/>
  <c r="AT65" i="18" s="1"/>
  <c r="AS127" i="18"/>
  <c r="AT127" i="18" s="1"/>
  <c r="AS189" i="18"/>
  <c r="AT189" i="18" s="1"/>
  <c r="AS115" i="18"/>
  <c r="AT115" i="18" s="1"/>
  <c r="AS153" i="18"/>
  <c r="AT153" i="18" s="1"/>
  <c r="AS293" i="18"/>
  <c r="AT293" i="18" s="1"/>
  <c r="AS75" i="18"/>
  <c r="AT75" i="18" s="1"/>
  <c r="AS212" i="18"/>
  <c r="AT212" i="18" s="1"/>
  <c r="AS63" i="18"/>
  <c r="AT63" i="18" s="1"/>
  <c r="AS136" i="18"/>
  <c r="AT136" i="18" s="1"/>
  <c r="AS15" i="18"/>
  <c r="AT15" i="18" s="1"/>
  <c r="AS76" i="18"/>
  <c r="AT76" i="18" s="1"/>
  <c r="AS17" i="18"/>
  <c r="AT17" i="18" s="1"/>
  <c r="AS164" i="18"/>
  <c r="AT164" i="18" s="1"/>
  <c r="AS37" i="18"/>
  <c r="AT37" i="18" s="1"/>
  <c r="AS13" i="18"/>
  <c r="AT13" i="18" s="1"/>
  <c r="AS154" i="18"/>
  <c r="AT154" i="18" s="1"/>
  <c r="AS10" i="18"/>
  <c r="AT10" i="18" s="1"/>
  <c r="AS72" i="18"/>
  <c r="AT72" i="18" s="1"/>
  <c r="AS111" i="18"/>
  <c r="AT111" i="18" s="1"/>
  <c r="AS229" i="18"/>
  <c r="AT229" i="18" s="1"/>
  <c r="AS286" i="18"/>
  <c r="AT286" i="18" s="1"/>
  <c r="AS89" i="18"/>
  <c r="AT89" i="18" s="1"/>
  <c r="AS123" i="18"/>
  <c r="AT123" i="18" s="1"/>
  <c r="AS214" i="18"/>
  <c r="AT214" i="18" s="1"/>
  <c r="AS126" i="18"/>
  <c r="AT126" i="18" s="1"/>
  <c r="AS240" i="18"/>
  <c r="AT240" i="18" s="1"/>
  <c r="AS31" i="18"/>
  <c r="AT31" i="18" s="1"/>
  <c r="AS105" i="18"/>
  <c r="AT105" i="18" s="1"/>
  <c r="AS167" i="18"/>
  <c r="AT167" i="18" s="1"/>
  <c r="AS181" i="18"/>
  <c r="AT181" i="18" s="1"/>
  <c r="AS203" i="18"/>
  <c r="AT203" i="18" s="1"/>
  <c r="AS47" i="18"/>
  <c r="AT47" i="18" s="1"/>
  <c r="AS160" i="18"/>
  <c r="AT160" i="18" s="1"/>
  <c r="AS259" i="18"/>
  <c r="AT259" i="18" s="1"/>
  <c r="AS276" i="18"/>
  <c r="AT276" i="18" s="1"/>
  <c r="AS263" i="18"/>
  <c r="AT263" i="18" s="1"/>
  <c r="AS23" i="18"/>
  <c r="AT23" i="18" s="1"/>
  <c r="AS193" i="18"/>
  <c r="AT193" i="18" s="1"/>
  <c r="AS120" i="18"/>
  <c r="AT120" i="18" s="1"/>
  <c r="AS205" i="18"/>
  <c r="AT205" i="18" s="1"/>
  <c r="AS291" i="18"/>
  <c r="AT291" i="18" s="1"/>
  <c r="AS87" i="18"/>
  <c r="AT87" i="18" s="1"/>
  <c r="AS277" i="18"/>
  <c r="AT277" i="18" s="1"/>
  <c r="AS5" i="18"/>
  <c r="AT5" i="18" s="1"/>
  <c r="AS244" i="18"/>
  <c r="AT244" i="18" s="1"/>
  <c r="AS49" i="18"/>
  <c r="AT49" i="18" s="1"/>
  <c r="AS108" i="18"/>
  <c r="AT108" i="18" s="1"/>
  <c r="AS56" i="18"/>
  <c r="AT56" i="18" s="1"/>
  <c r="AS180" i="18"/>
  <c r="AT180" i="18" s="1"/>
  <c r="AS163" i="18"/>
  <c r="AT163" i="18" s="1"/>
  <c r="AS107" i="18"/>
  <c r="AT107" i="18" s="1"/>
  <c r="AS118" i="18"/>
  <c r="AT118" i="18" s="1"/>
  <c r="AS202" i="18"/>
  <c r="AT202" i="18" s="1"/>
  <c r="AS225" i="18"/>
  <c r="AT225" i="18" s="1"/>
  <c r="AS271" i="18"/>
  <c r="AT271" i="18" s="1"/>
  <c r="AS256" i="18"/>
  <c r="AT256" i="18" s="1"/>
  <c r="AS42" i="18"/>
  <c r="AT42" i="18" s="1"/>
  <c r="AS194" i="18"/>
  <c r="AT194" i="18" s="1"/>
  <c r="AS27" i="18"/>
  <c r="AT27" i="18" s="1"/>
  <c r="AS285" i="18"/>
  <c r="AT285" i="18" s="1"/>
  <c r="AS106" i="18"/>
  <c r="AT106" i="18" s="1"/>
  <c r="AS294" i="18"/>
  <c r="AT294" i="18" s="1"/>
  <c r="AS110" i="18"/>
  <c r="AT110" i="18" s="1"/>
  <c r="AS264" i="18"/>
  <c r="AT264" i="18" s="1"/>
  <c r="AS275" i="18"/>
  <c r="AT275" i="18" s="1"/>
  <c r="AS121" i="18"/>
  <c r="AT121" i="18" s="1"/>
  <c r="AS151" i="18"/>
  <c r="AT151" i="18" s="1"/>
  <c r="AS133" i="18"/>
  <c r="AT133" i="18" s="1"/>
  <c r="AS213" i="18"/>
  <c r="AT213" i="18" s="1"/>
  <c r="AS191" i="18"/>
  <c r="AT191" i="18" s="1"/>
  <c r="AS125" i="18"/>
  <c r="AT125" i="18" s="1"/>
  <c r="AS179" i="18"/>
  <c r="AT179" i="18" s="1"/>
  <c r="AS81" i="18"/>
  <c r="AT81" i="18" s="1"/>
  <c r="AS60" i="18"/>
  <c r="AT60" i="18" s="1"/>
  <c r="AS171" i="18"/>
  <c r="AT171" i="18" s="1"/>
  <c r="AS79" i="18"/>
  <c r="AT79" i="18" s="1"/>
  <c r="AS144" i="18"/>
  <c r="AT144" i="18" s="1"/>
  <c r="AS93" i="18"/>
  <c r="AT93" i="18" s="1"/>
  <c r="AS132" i="18"/>
  <c r="AT132" i="18" s="1"/>
  <c r="AS28" i="18"/>
  <c r="AT28" i="18" s="1"/>
  <c r="AS269" i="18"/>
  <c r="AT269" i="18" s="1"/>
  <c r="AS29" i="18"/>
  <c r="AT29" i="18" s="1"/>
  <c r="AS262" i="18"/>
  <c r="AT262" i="18" s="1"/>
  <c r="AS64" i="18"/>
  <c r="AT64" i="18" s="1"/>
  <c r="AS19" i="18"/>
  <c r="AT19" i="18" s="1"/>
  <c r="AS80" i="18"/>
  <c r="AT80" i="18" s="1"/>
  <c r="AS268" i="18"/>
  <c r="AT268" i="18" s="1"/>
  <c r="AS53" i="18"/>
  <c r="AT53" i="18" s="1"/>
  <c r="AS38" i="18"/>
  <c r="AT38" i="18" s="1"/>
  <c r="AS102" i="18"/>
  <c r="AT102" i="18" s="1"/>
  <c r="AS50" i="18"/>
  <c r="AT50" i="18" s="1"/>
  <c r="AS177" i="18"/>
  <c r="AT177" i="18" s="1"/>
  <c r="AS41" i="18"/>
  <c r="AT41" i="18" s="1"/>
  <c r="AS248" i="18"/>
  <c r="AT248" i="18" s="1"/>
  <c r="AS58" i="18"/>
  <c r="AT58" i="18" s="1"/>
  <c r="AS209" i="18"/>
  <c r="AT209" i="18" s="1"/>
  <c r="AS134" i="18"/>
  <c r="AT134" i="18" s="1"/>
  <c r="AS82" i="18"/>
  <c r="AT82" i="18" s="1"/>
  <c r="AS219" i="18"/>
  <c r="AT219" i="18" s="1"/>
  <c r="AS78" i="18"/>
  <c r="AT78" i="18" s="1"/>
  <c r="AS297" i="18"/>
  <c r="AT297" i="18" s="1"/>
  <c r="AS258" i="18"/>
  <c r="AT258" i="18" s="1"/>
  <c r="AS146" i="18"/>
  <c r="AT146" i="18" s="1"/>
  <c r="AS201" i="18"/>
  <c r="AT201" i="18" s="1"/>
  <c r="AS150" i="18"/>
  <c r="AT150" i="18" s="1"/>
  <c r="AS21" i="18"/>
  <c r="AT21" i="18" s="1"/>
  <c r="AS129" i="18"/>
  <c r="AT129" i="18" s="1"/>
  <c r="AS152" i="18"/>
  <c r="AT152" i="18" s="1"/>
  <c r="AS141" i="18"/>
  <c r="AT141" i="18" s="1"/>
  <c r="AS114" i="18"/>
  <c r="AT114" i="18" s="1"/>
  <c r="AS119" i="18"/>
  <c r="AT119" i="18" s="1"/>
  <c r="AS165" i="18"/>
  <c r="AT165" i="18" s="1"/>
  <c r="AS292" i="18"/>
  <c r="AT292" i="18" s="1"/>
  <c r="AS159" i="18"/>
  <c r="AT159" i="18" s="1"/>
  <c r="AS168" i="18"/>
  <c r="AT168" i="18" s="1"/>
  <c r="AS51" i="18"/>
  <c r="AT51" i="18" s="1"/>
  <c r="AS84" i="18"/>
  <c r="AT84" i="18" s="1"/>
  <c r="AS20" i="18"/>
  <c r="AT20" i="18" s="1"/>
  <c r="AS68" i="18"/>
  <c r="AT68" i="18" s="1"/>
  <c r="AS122" i="18"/>
  <c r="AT122" i="18" s="1"/>
  <c r="AS26" i="18"/>
  <c r="AT26" i="18" s="1"/>
  <c r="AS237" i="18"/>
  <c r="AT237" i="18" s="1"/>
  <c r="AS32" i="18"/>
  <c r="AT32" i="18" s="1"/>
  <c r="AS104" i="18"/>
  <c r="AT104" i="18" s="1"/>
  <c r="AS33" i="18"/>
  <c r="AT33" i="18" s="1"/>
  <c r="AS289" i="18"/>
  <c r="AT289" i="18" s="1"/>
  <c r="AS222" i="18"/>
  <c r="AT222" i="18" s="1"/>
  <c r="AS233" i="18"/>
  <c r="AT233" i="18" s="1"/>
  <c r="AS187" i="18"/>
  <c r="AT187" i="18" s="1"/>
  <c r="AS46" i="18"/>
  <c r="AT46" i="18" s="1"/>
  <c r="AS190" i="18"/>
  <c r="AT190" i="18" s="1"/>
  <c r="AS272" i="18"/>
  <c r="AT272" i="18" s="1"/>
  <c r="AS9" i="18"/>
  <c r="AT9" i="18" s="1"/>
  <c r="AS254" i="18"/>
  <c r="AT254" i="18" s="1"/>
  <c r="AS231" i="18"/>
  <c r="AT231" i="18" s="1"/>
  <c r="AS117" i="18"/>
  <c r="AT117" i="18" s="1"/>
  <c r="AS267" i="18"/>
  <c r="AT267" i="18" s="1"/>
  <c r="AS143" i="18"/>
  <c r="AT143" i="18" s="1"/>
  <c r="AS192" i="18"/>
  <c r="AT192" i="18" s="1"/>
  <c r="AS274" i="18"/>
  <c r="AT274" i="18" s="1"/>
  <c r="AS243" i="18"/>
  <c r="AT243" i="18" s="1"/>
  <c r="AS238" i="18"/>
  <c r="AT238" i="18" s="1"/>
  <c r="AS116" i="18"/>
  <c r="AT116" i="18" s="1"/>
  <c r="AS235" i="18"/>
  <c r="AT235" i="18" s="1"/>
  <c r="AS175" i="18"/>
  <c r="AT175" i="18" s="1"/>
  <c r="AS176" i="18"/>
  <c r="AT176" i="18" s="1"/>
  <c r="AS242" i="18"/>
  <c r="AT242" i="18" s="1"/>
  <c r="AS252" i="18"/>
  <c r="AT252" i="18" s="1"/>
  <c r="AS100" i="18"/>
  <c r="AT100" i="18" s="1"/>
  <c r="AS7" i="18"/>
  <c r="AT7" i="18" s="1"/>
  <c r="AS161" i="18"/>
  <c r="AT161" i="18" s="1"/>
  <c r="AS69" i="18"/>
  <c r="AT69" i="18" s="1"/>
  <c r="AS204" i="18"/>
  <c r="AT204" i="18" s="1"/>
  <c r="AS131" i="18"/>
  <c r="AT131" i="18" s="1"/>
  <c r="AS52" i="18"/>
  <c r="AT52" i="18" s="1"/>
  <c r="AS135" i="18"/>
  <c r="AT135" i="18" s="1"/>
  <c r="AS234" i="18"/>
  <c r="AT234" i="18" s="1"/>
  <c r="AS245" i="18"/>
  <c r="AT245" i="18" s="1"/>
  <c r="AS182" i="18"/>
  <c r="AT182" i="18" s="1"/>
  <c r="AS34" i="18"/>
  <c r="AT34" i="18" s="1"/>
  <c r="AS158" i="18"/>
  <c r="AT158" i="18" s="1"/>
  <c r="AS288" i="18"/>
  <c r="AT288" i="18" s="1"/>
  <c r="AS25" i="18"/>
  <c r="AT25" i="18" s="1"/>
  <c r="AS22" i="18"/>
  <c r="AT22" i="18" s="1"/>
  <c r="AS149" i="18"/>
  <c r="AT149" i="18" s="1"/>
  <c r="AS230" i="18"/>
  <c r="AT230" i="18" s="1"/>
  <c r="AS174" i="18"/>
  <c r="AT174" i="18" s="1"/>
  <c r="AS98" i="18"/>
  <c r="AT98" i="18" s="1"/>
  <c r="AS215" i="18"/>
  <c r="AT215" i="18" s="1"/>
  <c r="AS36" i="18"/>
  <c r="AT36" i="18" s="1"/>
  <c r="AS255" i="18"/>
  <c r="AT255" i="18" s="1"/>
  <c r="AS290" i="18"/>
  <c r="AT290" i="18" s="1"/>
  <c r="AS183" i="18"/>
  <c r="AT183" i="18" s="1"/>
  <c r="AS101" i="18"/>
  <c r="AT101" i="18" s="1"/>
  <c r="AS223" i="18"/>
  <c r="AT223" i="18" s="1"/>
  <c r="AS147" i="18"/>
  <c r="AT147" i="18" s="1"/>
  <c r="AS11" i="18"/>
  <c r="AT11" i="18" s="1"/>
  <c r="AS43" i="18"/>
  <c r="AT43" i="18" s="1"/>
  <c r="AS96" i="18"/>
  <c r="AT96" i="18" s="1"/>
  <c r="AS83" i="18"/>
  <c r="AT83" i="18" s="1"/>
  <c r="AS77" i="18"/>
  <c r="AT77" i="18" s="1"/>
  <c r="AS8" i="18"/>
  <c r="AT8" i="18" s="1"/>
  <c r="AS140" i="18"/>
  <c r="AT140" i="18" s="1"/>
  <c r="AS73" i="18"/>
  <c r="AT73" i="18" s="1"/>
  <c r="AS170" i="18"/>
  <c r="AT170" i="18" s="1"/>
  <c r="AS296" i="18"/>
  <c r="AT296" i="18" s="1"/>
  <c r="AS270" i="18"/>
  <c r="AT270" i="18" s="1"/>
  <c r="AS282" i="18"/>
  <c r="AT282" i="18" s="1"/>
  <c r="AS184" i="18"/>
  <c r="AT184" i="18" s="1"/>
  <c r="AS178" i="18"/>
  <c r="AT178" i="18" s="1"/>
  <c r="AS281" i="18"/>
  <c r="AT281" i="18" s="1"/>
  <c r="AS200" i="18"/>
  <c r="AT200" i="18" s="1"/>
  <c r="AS92" i="18"/>
  <c r="AT92" i="18" s="1"/>
  <c r="AS94" i="18"/>
  <c r="AT94" i="18" s="1"/>
  <c r="AS188" i="18"/>
  <c r="AT188" i="18" s="1"/>
  <c r="AS260" i="18"/>
  <c r="AT260" i="18" s="1"/>
  <c r="R242" i="18"/>
  <c r="V242" i="5" s="1"/>
  <c r="V242" i="18"/>
  <c r="T292" i="18"/>
  <c r="U292" i="18" s="1"/>
  <c r="AK292" i="5" s="1"/>
  <c r="T108" i="18"/>
  <c r="U108" i="18" s="1"/>
  <c r="AK108" i="5" s="1"/>
  <c r="W108" i="5"/>
  <c r="R31" i="18"/>
  <c r="V31" i="5" s="1"/>
  <c r="V31" i="18"/>
  <c r="Y31" i="18" s="1"/>
  <c r="A31" i="8" s="1"/>
  <c r="AB94" i="18"/>
  <c r="M94" i="5"/>
  <c r="T192" i="18"/>
  <c r="W192" i="5"/>
  <c r="AA261" i="18"/>
  <c r="AB261" i="18"/>
  <c r="R264" i="18"/>
  <c r="V264" i="5" s="1"/>
  <c r="V264" i="18"/>
  <c r="R232" i="18"/>
  <c r="V232" i="5" s="1"/>
  <c r="R28" i="18"/>
  <c r="V28" i="5" s="1"/>
  <c r="V28" i="18"/>
  <c r="AF28" i="18" s="1"/>
  <c r="J28" i="8" s="1"/>
  <c r="U247" i="19"/>
  <c r="AK247" i="6" s="1"/>
  <c r="V247" i="19"/>
  <c r="U262" i="19"/>
  <c r="AK262" i="6" s="1"/>
  <c r="V262" i="19"/>
  <c r="AE262" i="19" s="1"/>
  <c r="AK262" i="19" s="1"/>
  <c r="N262" i="9" s="1"/>
  <c r="V162" i="19"/>
  <c r="AC162" i="19" s="1"/>
  <c r="H162" i="9" s="1"/>
  <c r="U37" i="19"/>
  <c r="AK37" i="6" s="1"/>
  <c r="V37" i="19"/>
  <c r="AC37" i="19" s="1"/>
  <c r="H37" i="9" s="1"/>
  <c r="U128" i="19"/>
  <c r="AK128" i="6" s="1"/>
  <c r="V128" i="19"/>
  <c r="AE128" i="19" s="1"/>
  <c r="AL128" i="19" s="1"/>
  <c r="O128" i="9" s="1"/>
  <c r="AF124" i="18"/>
  <c r="J124" i="8" s="1"/>
  <c r="AE124" i="18"/>
  <c r="AH124" i="18" s="1"/>
  <c r="K124" i="8" s="1"/>
  <c r="Y124" i="18"/>
  <c r="A124" i="8" s="1"/>
  <c r="U122" i="19"/>
  <c r="AK122" i="6" s="1"/>
  <c r="V122" i="19"/>
  <c r="AC122" i="19" s="1"/>
  <c r="H122" i="9" s="1"/>
  <c r="AE54" i="18"/>
  <c r="AJ54" i="18" s="1"/>
  <c r="M54" i="8" s="1"/>
  <c r="AB67" i="18"/>
  <c r="AA67" i="18"/>
  <c r="M67" i="5"/>
  <c r="T230" i="18"/>
  <c r="U230" i="18" s="1"/>
  <c r="AK230" i="5" s="1"/>
  <c r="W230" i="5"/>
  <c r="M58" i="5"/>
  <c r="AA58" i="18"/>
  <c r="AB58" i="18"/>
  <c r="M59" i="5"/>
  <c r="AA59" i="18"/>
  <c r="AA262" i="18"/>
  <c r="M262" i="5"/>
  <c r="AB262" i="18"/>
  <c r="AB158" i="18"/>
  <c r="AA158" i="18"/>
  <c r="M158" i="5"/>
  <c r="AB74" i="18"/>
  <c r="AA74" i="18"/>
  <c r="M74" i="5"/>
  <c r="T64" i="18"/>
  <c r="W64" i="5"/>
  <c r="T125" i="18"/>
  <c r="W125" i="5"/>
  <c r="AA93" i="18"/>
  <c r="AB93" i="18"/>
  <c r="M93" i="5"/>
  <c r="AA76" i="18"/>
  <c r="M76" i="5"/>
  <c r="AB76" i="18"/>
  <c r="W75" i="5"/>
  <c r="T75" i="18"/>
  <c r="M91" i="5"/>
  <c r="T52" i="18"/>
  <c r="W52" i="5"/>
  <c r="W133" i="5"/>
  <c r="T133" i="18"/>
  <c r="M199" i="5"/>
  <c r="AA199" i="18"/>
  <c r="AB199" i="18"/>
  <c r="W248" i="5"/>
  <c r="T219" i="18"/>
  <c r="U219" i="18" s="1"/>
  <c r="AK219" i="5" s="1"/>
  <c r="W219" i="5"/>
  <c r="T55" i="18"/>
  <c r="W55" i="5"/>
  <c r="AB133" i="18"/>
  <c r="AA133" i="18"/>
  <c r="AB271" i="18"/>
  <c r="AA271" i="18"/>
  <c r="M271" i="5"/>
  <c r="V245" i="19"/>
  <c r="AF245" i="19" s="1"/>
  <c r="J245" i="9" s="1"/>
  <c r="AB79" i="18"/>
  <c r="M79" i="5"/>
  <c r="T227" i="18"/>
  <c r="W227" i="5"/>
  <c r="AA165" i="18"/>
  <c r="AB165" i="18"/>
  <c r="M165" i="5"/>
  <c r="AA172" i="18"/>
  <c r="M172" i="5"/>
  <c r="AB172" i="18"/>
  <c r="T38" i="18"/>
  <c r="U38" i="18" s="1"/>
  <c r="AK38" i="5" s="1"/>
  <c r="W38" i="5"/>
  <c r="AB131" i="18"/>
  <c r="AA131" i="18"/>
  <c r="M131" i="5"/>
  <c r="AA9" i="18"/>
  <c r="M9" i="5"/>
  <c r="AB9" i="18"/>
  <c r="M96" i="5"/>
  <c r="AB96" i="18"/>
  <c r="AA96" i="18"/>
  <c r="AB227" i="18"/>
  <c r="AA227" i="18"/>
  <c r="M227" i="5"/>
  <c r="M118" i="5"/>
  <c r="AB118" i="18"/>
  <c r="AA118" i="18"/>
  <c r="T18" i="18"/>
  <c r="U18" i="18" s="1"/>
  <c r="AK18" i="5" s="1"/>
  <c r="W18" i="5"/>
  <c r="AA175" i="18"/>
  <c r="AB42" i="18"/>
  <c r="AA42" i="18"/>
  <c r="M42" i="5"/>
  <c r="W17" i="5"/>
  <c r="T17" i="18"/>
  <c r="AA211" i="18"/>
  <c r="M211" i="5"/>
  <c r="AB211" i="18"/>
  <c r="AB264" i="18"/>
  <c r="AA264" i="18"/>
  <c r="M264" i="5"/>
  <c r="AA38" i="18"/>
  <c r="AB38" i="18"/>
  <c r="M38" i="5"/>
  <c r="T250" i="18"/>
  <c r="W250" i="5"/>
  <c r="AB103" i="18"/>
  <c r="AA103" i="18"/>
  <c r="M103" i="5"/>
  <c r="AA167" i="18"/>
  <c r="AB167" i="18"/>
  <c r="M167" i="5"/>
  <c r="M124" i="5"/>
  <c r="AB124" i="18"/>
  <c r="AA124" i="18"/>
  <c r="AC124" i="18" s="1"/>
  <c r="H124" i="8" s="1"/>
  <c r="AB106" i="18"/>
  <c r="AA106" i="18"/>
  <c r="M106" i="5"/>
  <c r="T267" i="18"/>
  <c r="W267" i="5"/>
  <c r="M171" i="5"/>
  <c r="AA171" i="18"/>
  <c r="AB171" i="18"/>
  <c r="AA235" i="18"/>
  <c r="AB235" i="18"/>
  <c r="M235" i="5"/>
  <c r="T203" i="18"/>
  <c r="U203" i="18" s="1"/>
  <c r="AK203" i="5" s="1"/>
  <c r="W203" i="5"/>
  <c r="AA237" i="18"/>
  <c r="AB237" i="18"/>
  <c r="M237" i="5"/>
  <c r="R111" i="18"/>
  <c r="V111" i="5" s="1"/>
  <c r="AB139" i="18"/>
  <c r="AA139" i="18"/>
  <c r="M139" i="5"/>
  <c r="T280" i="18"/>
  <c r="W280" i="5"/>
  <c r="T277" i="18"/>
  <c r="W277" i="5"/>
  <c r="AA114" i="18"/>
  <c r="M114" i="5"/>
  <c r="AB114" i="18"/>
  <c r="T145" i="18"/>
  <c r="U145" i="18" s="1"/>
  <c r="AK145" i="5" s="1"/>
  <c r="W145" i="5"/>
  <c r="AB27" i="18"/>
  <c r="M27" i="5"/>
  <c r="AA27" i="18"/>
  <c r="T9" i="18"/>
  <c r="W9" i="5"/>
  <c r="T40" i="18"/>
  <c r="U40" i="18" s="1"/>
  <c r="AK40" i="5" s="1"/>
  <c r="W40" i="5"/>
  <c r="R32" i="18"/>
  <c r="V32" i="5" s="1"/>
  <c r="R145" i="18"/>
  <c r="V145" i="5" s="1"/>
  <c r="R86" i="18"/>
  <c r="V86" i="5" s="1"/>
  <c r="T263" i="18"/>
  <c r="U263" i="18" s="1"/>
  <c r="AK263" i="5" s="1"/>
  <c r="W263" i="5"/>
  <c r="R191" i="18"/>
  <c r="V191" i="5" s="1"/>
  <c r="T128" i="18"/>
  <c r="W128" i="5"/>
  <c r="V189" i="18"/>
  <c r="R189" i="18"/>
  <c r="V189" i="5" s="1"/>
  <c r="M292" i="5"/>
  <c r="AA292" i="18"/>
  <c r="AB292" i="18"/>
  <c r="R233" i="18"/>
  <c r="V233" i="5" s="1"/>
  <c r="T249" i="18"/>
  <c r="W249" i="5"/>
  <c r="T284" i="18"/>
  <c r="W284" i="5"/>
  <c r="T297" i="18"/>
  <c r="W297" i="5"/>
  <c r="T163" i="18"/>
  <c r="W163" i="5"/>
  <c r="AA46" i="18"/>
  <c r="M46" i="5"/>
  <c r="AB46" i="18"/>
  <c r="R106" i="18"/>
  <c r="V106" i="5" s="1"/>
  <c r="V106" i="18"/>
  <c r="R187" i="18"/>
  <c r="V187" i="5" s="1"/>
  <c r="R300" i="18"/>
  <c r="V300" i="5" s="1"/>
  <c r="W223" i="5"/>
  <c r="T223" i="18"/>
  <c r="R164" i="18"/>
  <c r="V164" i="5" s="1"/>
  <c r="W197" i="5"/>
  <c r="T197" i="18"/>
  <c r="T166" i="18"/>
  <c r="W166" i="5"/>
  <c r="W214" i="5"/>
  <c r="T214" i="18"/>
  <c r="V272" i="19"/>
  <c r="AC272" i="19" s="1"/>
  <c r="H272" i="9" s="1"/>
  <c r="T83" i="18"/>
  <c r="W83" i="5"/>
  <c r="R203" i="18"/>
  <c r="V203" i="5" s="1"/>
  <c r="M219" i="5"/>
  <c r="AA219" i="18"/>
  <c r="AB219" i="18"/>
  <c r="W155" i="5"/>
  <c r="T155" i="18"/>
  <c r="T147" i="18"/>
  <c r="W147" i="5"/>
  <c r="R40" i="18"/>
  <c r="V40" i="5" s="1"/>
  <c r="AB244" i="18"/>
  <c r="AA244" i="18"/>
  <c r="M244" i="5"/>
  <c r="T116" i="18"/>
  <c r="W116" i="5"/>
  <c r="AB30" i="18"/>
  <c r="M30" i="5"/>
  <c r="AA30" i="18"/>
  <c r="AA166" i="18"/>
  <c r="M166" i="5"/>
  <c r="AB166" i="18"/>
  <c r="W112" i="5"/>
  <c r="T112" i="18"/>
  <c r="AA52" i="18"/>
  <c r="M52" i="5"/>
  <c r="AB52" i="18"/>
  <c r="T170" i="18"/>
  <c r="W170" i="5"/>
  <c r="AB299" i="18"/>
  <c r="AA299" i="18"/>
  <c r="M299" i="5"/>
  <c r="R219" i="18"/>
  <c r="V219" i="5" s="1"/>
  <c r="V219" i="18"/>
  <c r="AA81" i="18"/>
  <c r="M81" i="5"/>
  <c r="AB81" i="18"/>
  <c r="T208" i="18"/>
  <c r="U208" i="18" s="1"/>
  <c r="AK208" i="5" s="1"/>
  <c r="W208" i="5"/>
  <c r="AA187" i="18"/>
  <c r="M187" i="5"/>
  <c r="AB187" i="18"/>
  <c r="M36" i="5"/>
  <c r="AB36" i="18"/>
  <c r="AA36" i="18"/>
  <c r="R152" i="18"/>
  <c r="V152" i="5" s="1"/>
  <c r="W207" i="5"/>
  <c r="T207" i="18"/>
  <c r="R241" i="18"/>
  <c r="V241" i="5" s="1"/>
  <c r="R94" i="18"/>
  <c r="V94" i="5" s="1"/>
  <c r="AB22" i="18"/>
  <c r="AA22" i="18"/>
  <c r="T240" i="18"/>
  <c r="W240" i="5"/>
  <c r="R89" i="18"/>
  <c r="V89" i="5" s="1"/>
  <c r="AA85" i="18"/>
  <c r="AB85" i="18"/>
  <c r="M85" i="5"/>
  <c r="T210" i="18"/>
  <c r="W210" i="5"/>
  <c r="M224" i="5"/>
  <c r="AB224" i="18"/>
  <c r="AA224" i="18"/>
  <c r="AA37" i="18"/>
  <c r="AB37" i="18"/>
  <c r="M37" i="5"/>
  <c r="R154" i="18"/>
  <c r="V154" i="5" s="1"/>
  <c r="R144" i="18"/>
  <c r="V144" i="5" s="1"/>
  <c r="W196" i="5"/>
  <c r="T196" i="18"/>
  <c r="R202" i="18"/>
  <c r="V202" i="5" s="1"/>
  <c r="R149" i="18"/>
  <c r="V149" i="5" s="1"/>
  <c r="R73" i="18"/>
  <c r="V73" i="5" s="1"/>
  <c r="T93" i="18"/>
  <c r="W93" i="5"/>
  <c r="AI239" i="19"/>
  <c r="L239" i="9" s="1"/>
  <c r="U196" i="19"/>
  <c r="AK196" i="6" s="1"/>
  <c r="V196" i="19"/>
  <c r="Y196" i="19" s="1"/>
  <c r="A196" i="9" s="1"/>
  <c r="V185" i="18"/>
  <c r="V266" i="18"/>
  <c r="AF266" i="18" s="1"/>
  <c r="J266" i="8" s="1"/>
  <c r="U260" i="19"/>
  <c r="AK260" i="6" s="1"/>
  <c r="V260" i="19"/>
  <c r="V293" i="19"/>
  <c r="W144" i="5"/>
  <c r="T144" i="18"/>
  <c r="U144" i="18" s="1"/>
  <c r="AK144" i="5" s="1"/>
  <c r="R179" i="18"/>
  <c r="V179" i="5" s="1"/>
  <c r="T35" i="18"/>
  <c r="W35" i="5"/>
  <c r="AB191" i="18"/>
  <c r="AA191" i="18"/>
  <c r="M191" i="5"/>
  <c r="AA174" i="18"/>
  <c r="M174" i="5"/>
  <c r="AB174" i="18"/>
  <c r="M293" i="5"/>
  <c r="AA293" i="18"/>
  <c r="AB293" i="18"/>
  <c r="W236" i="5"/>
  <c r="T236" i="18"/>
  <c r="M192" i="5"/>
  <c r="AA192" i="18"/>
  <c r="AB192" i="18"/>
  <c r="T169" i="18"/>
  <c r="W169" i="5"/>
  <c r="W21" i="5"/>
  <c r="T21" i="18"/>
  <c r="W80" i="5"/>
  <c r="T80" i="18"/>
  <c r="T51" i="18"/>
  <c r="W51" i="5"/>
  <c r="R262" i="18"/>
  <c r="V262" i="5" s="1"/>
  <c r="AA245" i="18"/>
  <c r="AB245" i="18"/>
  <c r="M245" i="5"/>
  <c r="T86" i="18"/>
  <c r="U86" i="18" s="1"/>
  <c r="AK86" i="5" s="1"/>
  <c r="W86" i="5"/>
  <c r="M147" i="5"/>
  <c r="AA147" i="18"/>
  <c r="AB147" i="18"/>
  <c r="R24" i="18"/>
  <c r="V24" i="5" s="1"/>
  <c r="R292" i="18"/>
  <c r="V292" i="5" s="1"/>
  <c r="AB71" i="18"/>
  <c r="AA71" i="18"/>
  <c r="AB100" i="18"/>
  <c r="M100" i="5"/>
  <c r="AA100" i="18"/>
  <c r="M164" i="5"/>
  <c r="AB164" i="18"/>
  <c r="T237" i="18"/>
  <c r="W237" i="5"/>
  <c r="AA153" i="18"/>
  <c r="AB153" i="18"/>
  <c r="M153" i="5"/>
  <c r="AB194" i="18"/>
  <c r="AA194" i="18"/>
  <c r="M194" i="5"/>
  <c r="AA156" i="18"/>
  <c r="M156" i="5"/>
  <c r="AB156" i="18"/>
  <c r="T20" i="18"/>
  <c r="W20" i="5"/>
  <c r="AB68" i="18"/>
  <c r="AA68" i="18"/>
  <c r="M68" i="5"/>
  <c r="AA209" i="18"/>
  <c r="AB209" i="18"/>
  <c r="M209" i="5"/>
  <c r="AB200" i="18"/>
  <c r="AA200" i="18"/>
  <c r="M200" i="5"/>
  <c r="AB155" i="18"/>
  <c r="AA155" i="18"/>
  <c r="M155" i="5"/>
  <c r="AA228" i="18"/>
  <c r="M228" i="5"/>
  <c r="AB228" i="18"/>
  <c r="AB39" i="18"/>
  <c r="AA39" i="18"/>
  <c r="M39" i="5"/>
  <c r="AB11" i="18"/>
  <c r="AA11" i="18"/>
  <c r="M11" i="5"/>
  <c r="T287" i="18"/>
  <c r="W287" i="5"/>
  <c r="W186" i="5"/>
  <c r="T186" i="18"/>
  <c r="AA298" i="18"/>
  <c r="M298" i="5"/>
  <c r="AB298" i="18"/>
  <c r="AB146" i="18"/>
  <c r="AA146" i="18"/>
  <c r="M146" i="5"/>
  <c r="R251" i="18"/>
  <c r="V251" i="5" s="1"/>
  <c r="AB258" i="18"/>
  <c r="M258" i="5"/>
  <c r="AA258" i="18"/>
  <c r="AB238" i="18"/>
  <c r="AA238" i="18"/>
  <c r="M238" i="5"/>
  <c r="T88" i="18"/>
  <c r="W88" i="5"/>
  <c r="T160" i="18"/>
  <c r="W160" i="5"/>
  <c r="W81" i="5"/>
  <c r="T81" i="18"/>
  <c r="T34" i="18"/>
  <c r="W34" i="5"/>
  <c r="AA137" i="18"/>
  <c r="M137" i="5"/>
  <c r="AB137" i="18"/>
  <c r="T289" i="18"/>
  <c r="W289" i="5"/>
  <c r="W30" i="5"/>
  <c r="T30" i="18"/>
  <c r="AA249" i="18"/>
  <c r="AB249" i="18"/>
  <c r="M249" i="5"/>
  <c r="AA122" i="18"/>
  <c r="AB122" i="18"/>
  <c r="M122" i="5"/>
  <c r="R60" i="18"/>
  <c r="V60" i="5" s="1"/>
  <c r="W224" i="5"/>
  <c r="T224" i="18"/>
  <c r="AA267" i="18"/>
  <c r="M267" i="5"/>
  <c r="AB267" i="18"/>
  <c r="AA31" i="18"/>
  <c r="M31" i="5"/>
  <c r="AB31" i="18"/>
  <c r="AB7" i="18"/>
  <c r="AA7" i="18"/>
  <c r="M7" i="5"/>
  <c r="R6" i="18"/>
  <c r="V6" i="5" s="1"/>
  <c r="W136" i="5"/>
  <c r="T136" i="18"/>
  <c r="U136" i="18" s="1"/>
  <c r="AK136" i="5" s="1"/>
  <c r="AA181" i="18"/>
  <c r="M181" i="5"/>
  <c r="AB181" i="18"/>
  <c r="AB202" i="18"/>
  <c r="AA202" i="18"/>
  <c r="M202" i="5"/>
  <c r="AB80" i="18"/>
  <c r="AA80" i="18"/>
  <c r="M80" i="5"/>
  <c r="AA266" i="18"/>
  <c r="AB266" i="18"/>
  <c r="M266" i="5"/>
  <c r="W229" i="5"/>
  <c r="T229" i="18"/>
  <c r="T39" i="18"/>
  <c r="W39" i="5"/>
  <c r="T168" i="18"/>
  <c r="W168" i="5"/>
  <c r="T275" i="18"/>
  <c r="W275" i="5"/>
  <c r="W256" i="5"/>
  <c r="T256" i="18"/>
  <c r="AA225" i="18"/>
  <c r="AB225" i="18"/>
  <c r="M225" i="5"/>
  <c r="W119" i="5"/>
  <c r="T119" i="18"/>
  <c r="U119" i="18" s="1"/>
  <c r="AK119" i="5" s="1"/>
  <c r="R257" i="18"/>
  <c r="V257" i="5" s="1"/>
  <c r="T59" i="18"/>
  <c r="W59" i="5"/>
  <c r="R193" i="18"/>
  <c r="V193" i="5" s="1"/>
  <c r="T161" i="18"/>
  <c r="W161" i="5"/>
  <c r="W299" i="5"/>
  <c r="T299" i="18"/>
  <c r="T173" i="18"/>
  <c r="W173" i="5"/>
  <c r="T222" i="18"/>
  <c r="W222" i="5"/>
  <c r="T159" i="18"/>
  <c r="W159" i="5"/>
  <c r="T96" i="18"/>
  <c r="U96" i="18" s="1"/>
  <c r="AK96" i="5" s="1"/>
  <c r="W96" i="5"/>
  <c r="T49" i="18"/>
  <c r="W49" i="5"/>
  <c r="W150" i="5"/>
  <c r="T150" i="18"/>
  <c r="W138" i="5"/>
  <c r="T138" i="18"/>
  <c r="T184" i="18"/>
  <c r="W184" i="5"/>
  <c r="T216" i="18"/>
  <c r="W216" i="5"/>
  <c r="V126" i="19"/>
  <c r="AC126" i="19" s="1"/>
  <c r="H126" i="9" s="1"/>
  <c r="V156" i="18"/>
  <c r="AB19" i="18"/>
  <c r="AA19" i="18"/>
  <c r="M19" i="5"/>
  <c r="AA257" i="18"/>
  <c r="AB257" i="18"/>
  <c r="M257" i="5"/>
  <c r="AB195" i="18"/>
  <c r="AA195" i="18"/>
  <c r="M195" i="5"/>
  <c r="U191" i="19"/>
  <c r="AK191" i="6" s="1"/>
  <c r="V191" i="19"/>
  <c r="AF191" i="19" s="1"/>
  <c r="J191" i="9" s="1"/>
  <c r="AA164" i="18"/>
  <c r="M71" i="5"/>
  <c r="V296" i="19"/>
  <c r="AF296" i="19" s="1"/>
  <c r="J296" i="9" s="1"/>
  <c r="V85" i="18"/>
  <c r="AE85" i="18" s="1"/>
  <c r="AI85" i="18" s="1"/>
  <c r="L85" i="8" s="1"/>
  <c r="V275" i="19"/>
  <c r="AF275" i="19" s="1"/>
  <c r="J275" i="9" s="1"/>
  <c r="R188" i="18"/>
  <c r="V188" i="5" s="1"/>
  <c r="AA65" i="18"/>
  <c r="M65" i="5"/>
  <c r="T244" i="18"/>
  <c r="W244" i="5"/>
  <c r="AB149" i="18"/>
  <c r="M149" i="5"/>
  <c r="AA149" i="18"/>
  <c r="AB143" i="18"/>
  <c r="M143" i="5"/>
  <c r="R45" i="18"/>
  <c r="V45" i="5" s="1"/>
  <c r="T260" i="18"/>
  <c r="W260" i="5"/>
  <c r="M108" i="5"/>
  <c r="AA108" i="18"/>
  <c r="M239" i="5"/>
  <c r="AA239" i="18"/>
  <c r="AB121" i="18"/>
  <c r="AA121" i="18"/>
  <c r="T257" i="18"/>
  <c r="W257" i="5"/>
  <c r="AB231" i="18"/>
  <c r="AA231" i="18"/>
  <c r="M231" i="5"/>
  <c r="M97" i="5"/>
  <c r="AB97" i="18"/>
  <c r="AA97" i="18"/>
  <c r="T121" i="18"/>
  <c r="W121" i="5"/>
  <c r="AA290" i="18"/>
  <c r="M290" i="5"/>
  <c r="AB290" i="18"/>
  <c r="M14" i="5"/>
  <c r="AA14" i="18"/>
  <c r="AB14" i="18"/>
  <c r="M157" i="5"/>
  <c r="AB157" i="18"/>
  <c r="AA157" i="18"/>
  <c r="AB82" i="18"/>
  <c r="M82" i="5"/>
  <c r="AA82" i="18"/>
  <c r="AB221" i="18"/>
  <c r="M221" i="5"/>
  <c r="AA221" i="18"/>
  <c r="AA185" i="18"/>
  <c r="AB185" i="18"/>
  <c r="M185" i="5"/>
  <c r="AB177" i="18"/>
  <c r="M177" i="5"/>
  <c r="AA177" i="18"/>
  <c r="M55" i="5"/>
  <c r="AB55" i="18"/>
  <c r="AA55" i="18"/>
  <c r="AA101" i="18"/>
  <c r="AC101" i="18" s="1"/>
  <c r="H101" i="8" s="1"/>
  <c r="AB101" i="18"/>
  <c r="M101" i="5"/>
  <c r="AB92" i="18"/>
  <c r="M92" i="5"/>
  <c r="AA92" i="18"/>
  <c r="T10" i="18"/>
  <c r="W10" i="5"/>
  <c r="AB215" i="18"/>
  <c r="AA215" i="18"/>
  <c r="M215" i="5"/>
  <c r="T151" i="18"/>
  <c r="W151" i="5"/>
  <c r="AA295" i="18"/>
  <c r="M295" i="5"/>
  <c r="AB295" i="18"/>
  <c r="M242" i="5"/>
  <c r="AA242" i="18"/>
  <c r="AB242" i="18"/>
  <c r="M251" i="5"/>
  <c r="AA251" i="18"/>
  <c r="AB251" i="18"/>
  <c r="AA282" i="18"/>
  <c r="M282" i="5"/>
  <c r="AB282" i="18"/>
  <c r="R206" i="18"/>
  <c r="V206" i="5" s="1"/>
  <c r="AA233" i="18"/>
  <c r="M233" i="5"/>
  <c r="W105" i="5"/>
  <c r="T105" i="18"/>
  <c r="AB178" i="18"/>
  <c r="AA178" i="18"/>
  <c r="M178" i="5"/>
  <c r="T234" i="18"/>
  <c r="U234" i="18" s="1"/>
  <c r="AK234" i="5" s="1"/>
  <c r="W234" i="5"/>
  <c r="AB102" i="18"/>
  <c r="AA102" i="18"/>
  <c r="M102" i="5"/>
  <c r="AB243" i="18"/>
  <c r="AA243" i="18"/>
  <c r="M243" i="5"/>
  <c r="M17" i="5"/>
  <c r="AB17" i="18"/>
  <c r="AA17" i="18"/>
  <c r="T241" i="18"/>
  <c r="U241" i="18" s="1"/>
  <c r="AK241" i="5" s="1"/>
  <c r="W241" i="5"/>
  <c r="W164" i="5"/>
  <c r="T164" i="18"/>
  <c r="U164" i="18" s="1"/>
  <c r="AK164" i="5" s="1"/>
  <c r="T26" i="18"/>
  <c r="U26" i="18" s="1"/>
  <c r="AK26" i="5" s="1"/>
  <c r="W26" i="5"/>
  <c r="R50" i="18"/>
  <c r="V50" i="5" s="1"/>
  <c r="AA50" i="18"/>
  <c r="M50" i="5"/>
  <c r="AB50" i="18"/>
  <c r="R26" i="18"/>
  <c r="V26" i="5" s="1"/>
  <c r="T269" i="18"/>
  <c r="W269" i="5"/>
  <c r="M154" i="5"/>
  <c r="AB154" i="18"/>
  <c r="AA154" i="18"/>
  <c r="W281" i="5"/>
  <c r="T281" i="18"/>
  <c r="T220" i="18"/>
  <c r="W220" i="5"/>
  <c r="W286" i="5"/>
  <c r="T286" i="18"/>
  <c r="T201" i="18"/>
  <c r="U201" i="18" s="1"/>
  <c r="AK201" i="5" s="1"/>
  <c r="W201" i="5"/>
  <c r="T149" i="18"/>
  <c r="U149" i="18" s="1"/>
  <c r="AK149" i="5" s="1"/>
  <c r="W149" i="5"/>
  <c r="T293" i="18"/>
  <c r="W293" i="5"/>
  <c r="T127" i="18"/>
  <c r="W127" i="5"/>
  <c r="W46" i="5"/>
  <c r="T46" i="18"/>
  <c r="W193" i="5"/>
  <c r="T193" i="18"/>
  <c r="U193" i="18" s="1"/>
  <c r="AK193" i="5" s="1"/>
  <c r="R96" i="18"/>
  <c r="V96" i="5" s="1"/>
  <c r="R29" i="18"/>
  <c r="V29" i="5" s="1"/>
  <c r="T296" i="18"/>
  <c r="W296" i="5"/>
  <c r="W292" i="5"/>
  <c r="AB65" i="18"/>
  <c r="AA94" i="18"/>
  <c r="S4" i="18"/>
  <c r="T4" i="18" s="1"/>
  <c r="M261" i="5"/>
  <c r="V171" i="18"/>
  <c r="AB180" i="18"/>
  <c r="AA180" i="18"/>
  <c r="M180" i="5"/>
  <c r="M252" i="5"/>
  <c r="AB252" i="18"/>
  <c r="AA252" i="18"/>
  <c r="AB123" i="18"/>
  <c r="AA123" i="18"/>
  <c r="M123" i="5"/>
  <c r="AA15" i="18"/>
  <c r="AB15" i="18"/>
  <c r="T91" i="18"/>
  <c r="W91" i="5"/>
  <c r="T61" i="18"/>
  <c r="W61" i="5"/>
  <c r="AB70" i="18"/>
  <c r="M70" i="5"/>
  <c r="AA161" i="18"/>
  <c r="M161" i="5"/>
  <c r="R162" i="18"/>
  <c r="V162" i="5" s="1"/>
  <c r="T114" i="18"/>
  <c r="W114" i="5"/>
  <c r="M294" i="5"/>
  <c r="AA294" i="18"/>
  <c r="AA138" i="18"/>
  <c r="AB138" i="18"/>
  <c r="T44" i="18"/>
  <c r="W44" i="5"/>
  <c r="AB132" i="18"/>
  <c r="AA132" i="18"/>
  <c r="M132" i="5"/>
  <c r="T94" i="18"/>
  <c r="U94" i="18" s="1"/>
  <c r="AK94" i="5" s="1"/>
  <c r="W94" i="5"/>
  <c r="AB18" i="18"/>
  <c r="AA18" i="18"/>
  <c r="M18" i="5"/>
  <c r="W288" i="5"/>
  <c r="T288" i="18"/>
  <c r="R84" i="18"/>
  <c r="V84" i="5" s="1"/>
  <c r="AB87" i="18"/>
  <c r="AA87" i="18"/>
  <c r="M87" i="5"/>
  <c r="AB151" i="18"/>
  <c r="M151" i="5"/>
  <c r="AA151" i="18"/>
  <c r="V230" i="18"/>
  <c r="R230" i="18"/>
  <c r="V230" i="5" s="1"/>
  <c r="AB44" i="18"/>
  <c r="AA44" i="18"/>
  <c r="M44" i="5"/>
  <c r="AA88" i="18"/>
  <c r="AB88" i="18"/>
  <c r="M88" i="5"/>
  <c r="T190" i="18"/>
  <c r="W190" i="5"/>
  <c r="AA281" i="18"/>
  <c r="AB281" i="18"/>
  <c r="M281" i="5"/>
  <c r="AB274" i="18"/>
  <c r="AA274" i="18"/>
  <c r="M274" i="5"/>
  <c r="AB148" i="18"/>
  <c r="AA148" i="18"/>
  <c r="M148" i="5"/>
  <c r="AA73" i="18"/>
  <c r="AB73" i="18"/>
  <c r="M73" i="5"/>
  <c r="AB23" i="18"/>
  <c r="AA23" i="18"/>
  <c r="M23" i="5"/>
  <c r="T188" i="18"/>
  <c r="U188" i="18" s="1"/>
  <c r="AK188" i="5" s="1"/>
  <c r="W188" i="5"/>
  <c r="AB176" i="18"/>
  <c r="AA176" i="18"/>
  <c r="M176" i="5"/>
  <c r="AA206" i="18"/>
  <c r="M206" i="5"/>
  <c r="AB206" i="18"/>
  <c r="AB25" i="18"/>
  <c r="AA25" i="18"/>
  <c r="M25" i="5"/>
  <c r="AB250" i="18"/>
  <c r="AA250" i="18"/>
  <c r="M250" i="5"/>
  <c r="T102" i="18"/>
  <c r="U102" i="18" s="1"/>
  <c r="AK102" i="5" s="1"/>
  <c r="W102" i="5"/>
  <c r="AA241" i="18"/>
  <c r="M241" i="5"/>
  <c r="AB241" i="18"/>
  <c r="T100" i="18"/>
  <c r="W100" i="5"/>
  <c r="M163" i="5"/>
  <c r="AA163" i="18"/>
  <c r="W111" i="5"/>
  <c r="T111" i="18"/>
  <c r="U111" i="18" s="1"/>
  <c r="AK111" i="5" s="1"/>
  <c r="AA6" i="18"/>
  <c r="AB6" i="18"/>
  <c r="W239" i="5"/>
  <c r="T239" i="18"/>
  <c r="AB247" i="18"/>
  <c r="AA247" i="18"/>
  <c r="M247" i="5"/>
  <c r="T291" i="18"/>
  <c r="W291" i="5"/>
  <c r="T158" i="18"/>
  <c r="W158" i="5"/>
  <c r="AB204" i="18"/>
  <c r="M204" i="5"/>
  <c r="AA204" i="18"/>
  <c r="T153" i="18"/>
  <c r="W153" i="5"/>
  <c r="AA268" i="18"/>
  <c r="M268" i="5"/>
  <c r="AB268" i="18"/>
  <c r="AB21" i="18"/>
  <c r="AA21" i="18"/>
  <c r="M21" i="5"/>
  <c r="T70" i="18"/>
  <c r="W70" i="5"/>
  <c r="T37" i="18"/>
  <c r="U37" i="18" s="1"/>
  <c r="AK37" i="5" s="1"/>
  <c r="W37" i="5"/>
  <c r="T23" i="18"/>
  <c r="W23" i="5"/>
  <c r="T298" i="18"/>
  <c r="W298" i="5"/>
  <c r="AA105" i="18"/>
  <c r="AB105" i="18"/>
  <c r="M105" i="5"/>
  <c r="R33" i="18"/>
  <c r="V33" i="5" s="1"/>
  <c r="M186" i="5"/>
  <c r="AB186" i="18"/>
  <c r="AA186" i="18"/>
  <c r="W212" i="5"/>
  <c r="T212" i="18"/>
  <c r="W282" i="5"/>
  <c r="T282" i="18"/>
  <c r="T162" i="18"/>
  <c r="U162" i="18" s="1"/>
  <c r="AK162" i="5" s="1"/>
  <c r="W162" i="5"/>
  <c r="T285" i="18"/>
  <c r="W285" i="5"/>
  <c r="T109" i="18"/>
  <c r="W109" i="5"/>
  <c r="T255" i="18"/>
  <c r="U255" i="18" s="1"/>
  <c r="AK255" i="5" s="1"/>
  <c r="W255" i="5"/>
  <c r="W225" i="5"/>
  <c r="T225" i="18"/>
  <c r="U225" i="18" s="1"/>
  <c r="AK225" i="5" s="1"/>
  <c r="T221" i="18"/>
  <c r="W221" i="5"/>
  <c r="T157" i="18"/>
  <c r="W157" i="5"/>
  <c r="R95" i="18"/>
  <c r="V95" i="5" s="1"/>
  <c r="W15" i="5"/>
  <c r="T15" i="18"/>
  <c r="AB234" i="18"/>
  <c r="AA234" i="18"/>
  <c r="M234" i="5"/>
  <c r="M57" i="5"/>
  <c r="AB108" i="18"/>
  <c r="W48" i="5"/>
  <c r="Q4" i="18"/>
  <c r="R4" i="18" s="1"/>
  <c r="V4" i="5" s="1"/>
  <c r="W198" i="5"/>
  <c r="AB126" i="18"/>
  <c r="AA126" i="18"/>
  <c r="M126" i="5"/>
  <c r="T22" i="18"/>
  <c r="U22" i="18" s="1"/>
  <c r="AK22" i="5" s="1"/>
  <c r="W22" i="5"/>
  <c r="AB63" i="18"/>
  <c r="M63" i="5"/>
  <c r="AB136" i="18"/>
  <c r="M136" i="5"/>
  <c r="T262" i="18"/>
  <c r="U262" i="18" s="1"/>
  <c r="AK262" i="5" s="1"/>
  <c r="W262" i="5"/>
  <c r="W278" i="5"/>
  <c r="T278" i="18"/>
  <c r="U278" i="18" s="1"/>
  <c r="AK278" i="5" s="1"/>
  <c r="M86" i="5"/>
  <c r="AA86" i="18"/>
  <c r="AA296" i="18"/>
  <c r="AB296" i="18"/>
  <c r="T152" i="18"/>
  <c r="U152" i="18" s="1"/>
  <c r="AK152" i="5" s="1"/>
  <c r="W152" i="5"/>
  <c r="AA283" i="18"/>
  <c r="AB283" i="18"/>
  <c r="AA179" i="18"/>
  <c r="AB179" i="18"/>
  <c r="T174" i="18"/>
  <c r="W174" i="5"/>
  <c r="AB95" i="18"/>
  <c r="M95" i="5"/>
  <c r="AA95" i="18"/>
  <c r="M284" i="5"/>
  <c r="AB284" i="18"/>
  <c r="AA284" i="18"/>
  <c r="AB48" i="18"/>
  <c r="AA48" i="18"/>
  <c r="M48" i="5"/>
  <c r="AB112" i="18"/>
  <c r="AA112" i="18"/>
  <c r="M112" i="5"/>
  <c r="R93" i="18"/>
  <c r="V93" i="5" s="1"/>
  <c r="M288" i="5"/>
  <c r="AA288" i="18"/>
  <c r="W137" i="5"/>
  <c r="T137" i="18"/>
  <c r="U137" i="18" s="1"/>
  <c r="AK137" i="5" s="1"/>
  <c r="AB278" i="18"/>
  <c r="AA278" i="18"/>
  <c r="M278" i="5"/>
  <c r="V136" i="18"/>
  <c r="R136" i="18"/>
  <c r="V136" i="5" s="1"/>
  <c r="T87" i="18"/>
  <c r="W87" i="5"/>
  <c r="AB20" i="18"/>
  <c r="M20" i="5"/>
  <c r="AA20" i="18"/>
  <c r="W131" i="5"/>
  <c r="T131" i="18"/>
  <c r="AB26" i="18"/>
  <c r="AA26" i="18"/>
  <c r="M26" i="5"/>
  <c r="AB230" i="18"/>
  <c r="AA230" i="18"/>
  <c r="M230" i="5"/>
  <c r="AA196" i="18"/>
  <c r="M196" i="5"/>
  <c r="AB196" i="18"/>
  <c r="W140" i="5"/>
  <c r="T140" i="18"/>
  <c r="AA75" i="18"/>
  <c r="M75" i="5"/>
  <c r="AB75" i="18"/>
  <c r="W175" i="5"/>
  <c r="T175" i="18"/>
  <c r="U175" i="18" s="1"/>
  <c r="AK175" i="5" s="1"/>
  <c r="W176" i="5"/>
  <c r="T176" i="18"/>
  <c r="AB272" i="18"/>
  <c r="AA272" i="18"/>
  <c r="M272" i="5"/>
  <c r="AA265" i="18"/>
  <c r="AC265" i="18" s="1"/>
  <c r="H265" i="8" s="1"/>
  <c r="AB265" i="18"/>
  <c r="M265" i="5"/>
  <c r="AA135" i="18"/>
  <c r="M135" i="5"/>
  <c r="AB135" i="18"/>
  <c r="AB64" i="18"/>
  <c r="AA64" i="18"/>
  <c r="M64" i="5"/>
  <c r="AA203" i="18"/>
  <c r="M203" i="5"/>
  <c r="AB203" i="18"/>
  <c r="M13" i="5"/>
  <c r="AA13" i="18"/>
  <c r="T200" i="18"/>
  <c r="W200" i="5"/>
  <c r="AD259" i="18"/>
  <c r="T90" i="18"/>
  <c r="W90" i="5"/>
  <c r="AB51" i="18"/>
  <c r="M51" i="5"/>
  <c r="AA205" i="18"/>
  <c r="AC205" i="18" s="1"/>
  <c r="H205" i="8" s="1"/>
  <c r="AB205" i="18"/>
  <c r="M205" i="5"/>
  <c r="T179" i="18"/>
  <c r="U179" i="18" s="1"/>
  <c r="AK179" i="5" s="1"/>
  <c r="W179" i="5"/>
  <c r="M208" i="5"/>
  <c r="AA208" i="18"/>
  <c r="AB208" i="18"/>
  <c r="M110" i="5"/>
  <c r="AB110" i="18"/>
  <c r="AA110" i="18"/>
  <c r="T233" i="18"/>
  <c r="W233" i="5"/>
  <c r="T45" i="18"/>
  <c r="U45" i="18" s="1"/>
  <c r="AK45" i="5" s="1"/>
  <c r="W45" i="5"/>
  <c r="AA125" i="18"/>
  <c r="M125" i="5"/>
  <c r="AB125" i="18"/>
  <c r="AA189" i="18"/>
  <c r="AB189" i="18"/>
  <c r="M189" i="5"/>
  <c r="AB220" i="18"/>
  <c r="AA220" i="18"/>
  <c r="M220" i="5"/>
  <c r="T217" i="18"/>
  <c r="W217" i="5"/>
  <c r="W117" i="5"/>
  <c r="T117" i="18"/>
  <c r="T53" i="18"/>
  <c r="U53" i="18" s="1"/>
  <c r="AK53" i="5" s="1"/>
  <c r="W53" i="5"/>
  <c r="T268" i="18"/>
  <c r="W268" i="5"/>
  <c r="T107" i="18"/>
  <c r="W107" i="5"/>
  <c r="W76" i="5"/>
  <c r="T76" i="18"/>
  <c r="T271" i="18"/>
  <c r="W271" i="5"/>
  <c r="M297" i="5"/>
  <c r="AB297" i="18"/>
  <c r="AA297" i="18"/>
  <c r="T42" i="18"/>
  <c r="W42" i="5"/>
  <c r="AA4" i="18"/>
  <c r="AB4" i="18"/>
  <c r="AD4" i="18" s="1"/>
  <c r="M4" i="5"/>
  <c r="W74" i="5"/>
  <c r="T74" i="18"/>
  <c r="W19" i="5"/>
  <c r="T19" i="18"/>
  <c r="T245" i="18"/>
  <c r="W245" i="5"/>
  <c r="T146" i="18"/>
  <c r="U146" i="18" s="1"/>
  <c r="AK146" i="5" s="1"/>
  <c r="W146" i="5"/>
  <c r="R121" i="18"/>
  <c r="V121" i="5" s="1"/>
  <c r="AB270" i="18"/>
  <c r="AB116" i="18"/>
  <c r="AA116" i="18"/>
  <c r="M116" i="5"/>
  <c r="AA145" i="18"/>
  <c r="AB145" i="18"/>
  <c r="M145" i="5"/>
  <c r="AB253" i="18"/>
  <c r="AA253" i="18"/>
  <c r="AA159" i="18"/>
  <c r="M159" i="5"/>
  <c r="AB159" i="18"/>
  <c r="AA184" i="18"/>
  <c r="AB184" i="18"/>
  <c r="AB41" i="18"/>
  <c r="AA41" i="18"/>
  <c r="M56" i="5"/>
  <c r="AA56" i="18"/>
  <c r="AB140" i="18"/>
  <c r="M140" i="5"/>
  <c r="AB168" i="18"/>
  <c r="M168" i="5"/>
  <c r="T252" i="18"/>
  <c r="W252" i="5"/>
  <c r="M285" i="5"/>
  <c r="AA285" i="18"/>
  <c r="AB285" i="18"/>
  <c r="M129" i="5"/>
  <c r="AA129" i="18"/>
  <c r="AB129" i="18"/>
  <c r="T226" i="18"/>
  <c r="W226" i="5"/>
  <c r="T50" i="18"/>
  <c r="U50" i="18" s="1"/>
  <c r="AK50" i="5" s="1"/>
  <c r="W50" i="5"/>
  <c r="AA212" i="18"/>
  <c r="M212" i="5"/>
  <c r="AB212" i="18"/>
  <c r="AA24" i="18"/>
  <c r="AB24" i="18"/>
  <c r="M24" i="5"/>
  <c r="M40" i="5"/>
  <c r="AB40" i="18"/>
  <c r="AA40" i="18"/>
  <c r="T130" i="18"/>
  <c r="W130" i="5"/>
  <c r="AB35" i="18"/>
  <c r="AA35" i="18"/>
  <c r="M35" i="5"/>
  <c r="R274" i="18"/>
  <c r="V274" i="5" s="1"/>
  <c r="AB99" i="18"/>
  <c r="AA99" i="18"/>
  <c r="M99" i="5"/>
  <c r="AA28" i="18"/>
  <c r="AB28" i="18"/>
  <c r="M28" i="5"/>
  <c r="W211" i="5"/>
  <c r="T211" i="18"/>
  <c r="AA269" i="18"/>
  <c r="AB269" i="18"/>
  <c r="M269" i="5"/>
  <c r="T47" i="18"/>
  <c r="W47" i="5"/>
  <c r="V199" i="18"/>
  <c r="R199" i="18"/>
  <c r="V199" i="5" s="1"/>
  <c r="M222" i="5"/>
  <c r="AB222" i="18"/>
  <c r="AA222" i="18"/>
  <c r="AB286" i="18"/>
  <c r="AA286" i="18"/>
  <c r="M286" i="5"/>
  <c r="M141" i="5"/>
  <c r="AA141" i="18"/>
  <c r="AB141" i="18"/>
  <c r="AA213" i="18"/>
  <c r="M213" i="5"/>
  <c r="AB277" i="18"/>
  <c r="AA277" i="18"/>
  <c r="AD280" i="18"/>
  <c r="AB273" i="18"/>
  <c r="M273" i="5"/>
  <c r="AA273" i="18"/>
  <c r="M210" i="5"/>
  <c r="AA210" i="18"/>
  <c r="AB210" i="18"/>
  <c r="T60" i="18"/>
  <c r="U60" i="18" s="1"/>
  <c r="AK60" i="5" s="1"/>
  <c r="W60" i="5"/>
  <c r="T177" i="18"/>
  <c r="W177" i="5"/>
  <c r="M229" i="5"/>
  <c r="AA229" i="18"/>
  <c r="AB229" i="18"/>
  <c r="T13" i="18"/>
  <c r="W13" i="5"/>
  <c r="T246" i="18"/>
  <c r="W246" i="5"/>
  <c r="T115" i="18"/>
  <c r="W115" i="5"/>
  <c r="T82" i="18"/>
  <c r="W82" i="5"/>
  <c r="W95" i="5"/>
  <c r="T95" i="18"/>
  <c r="U95" i="18" s="1"/>
  <c r="AK95" i="5" s="1"/>
  <c r="T279" i="18"/>
  <c r="U279" i="18" s="1"/>
  <c r="AK279" i="5" s="1"/>
  <c r="W279" i="5"/>
  <c r="R247" i="18"/>
  <c r="V247" i="5" s="1"/>
  <c r="T78" i="18"/>
  <c r="U78" i="18" s="1"/>
  <c r="AK78" i="5" s="1"/>
  <c r="W78" i="5"/>
  <c r="T183" i="18"/>
  <c r="W183" i="5"/>
  <c r="W300" i="5"/>
  <c r="T300" i="18"/>
  <c r="U300" i="18" s="1"/>
  <c r="AK300" i="5" s="1"/>
  <c r="AA62" i="18"/>
  <c r="M62" i="5"/>
  <c r="AB62" i="18"/>
  <c r="T238" i="18"/>
  <c r="W238" i="5"/>
  <c r="T283" i="18"/>
  <c r="W283" i="5"/>
  <c r="W33" i="5"/>
  <c r="T33" i="18"/>
  <c r="U33" i="18" s="1"/>
  <c r="AK33" i="5" s="1"/>
  <c r="T295" i="18"/>
  <c r="W295" i="5"/>
  <c r="T73" i="18"/>
  <c r="W73" i="5"/>
  <c r="T187" i="18"/>
  <c r="U187" i="18" s="1"/>
  <c r="AK187" i="5" s="1"/>
  <c r="W187" i="5"/>
  <c r="AB239" i="18"/>
  <c r="M270" i="5"/>
  <c r="V198" i="18"/>
  <c r="T110" i="18"/>
  <c r="W110" i="5"/>
  <c r="AB255" i="18"/>
  <c r="AA255" i="18"/>
  <c r="M255" i="5"/>
  <c r="W273" i="5"/>
  <c r="T273" i="18"/>
  <c r="AB160" i="18"/>
  <c r="M160" i="5"/>
  <c r="R120" i="18"/>
  <c r="V120" i="5" s="1"/>
  <c r="W235" i="5"/>
  <c r="T235" i="18"/>
  <c r="AB84" i="18"/>
  <c r="M84" i="5"/>
  <c r="AA84" i="18"/>
  <c r="AA109" i="18"/>
  <c r="M109" i="5"/>
  <c r="AB109" i="18"/>
  <c r="M61" i="5"/>
  <c r="AB61" i="18"/>
  <c r="T99" i="18"/>
  <c r="W99" i="5"/>
  <c r="AB12" i="18"/>
  <c r="M12" i="5"/>
  <c r="AA12" i="18"/>
  <c r="M78" i="5"/>
  <c r="AA78" i="18"/>
  <c r="AB78" i="18"/>
  <c r="W135" i="5"/>
  <c r="T135" i="18"/>
  <c r="T7" i="18"/>
  <c r="W7" i="5"/>
  <c r="M54" i="5"/>
  <c r="AA54" i="18"/>
  <c r="AB54" i="18"/>
  <c r="R172" i="18"/>
  <c r="V172" i="5" s="1"/>
  <c r="W67" i="5"/>
  <c r="T67" i="18"/>
  <c r="W62" i="5"/>
  <c r="T62" i="18"/>
  <c r="T215" i="18"/>
  <c r="W215" i="5"/>
  <c r="T253" i="18"/>
  <c r="W253" i="5"/>
  <c r="AB276" i="18"/>
  <c r="AA276" i="18"/>
  <c r="M276" i="5"/>
  <c r="AB120" i="18"/>
  <c r="AA120" i="18"/>
  <c r="M120" i="5"/>
  <c r="T139" i="18"/>
  <c r="U139" i="18" s="1"/>
  <c r="AK139" i="5" s="1"/>
  <c r="W139" i="5"/>
  <c r="T251" i="18"/>
  <c r="U251" i="18" s="1"/>
  <c r="AK251" i="5" s="1"/>
  <c r="W251" i="5"/>
  <c r="T202" i="18"/>
  <c r="U202" i="18" s="1"/>
  <c r="AK202" i="5" s="1"/>
  <c r="W202" i="5"/>
  <c r="R225" i="18"/>
  <c r="V225" i="5" s="1"/>
  <c r="AB98" i="18"/>
  <c r="AA98" i="18"/>
  <c r="M98" i="5"/>
  <c r="M162" i="5"/>
  <c r="AB162" i="18"/>
  <c r="AA162" i="18"/>
  <c r="T89" i="18"/>
  <c r="U89" i="18" s="1"/>
  <c r="AK89" i="5" s="1"/>
  <c r="W89" i="5"/>
  <c r="AB226" i="18"/>
  <c r="AA226" i="18"/>
  <c r="M226" i="5"/>
  <c r="M69" i="5"/>
  <c r="AA69" i="18"/>
  <c r="AB69" i="18"/>
  <c r="W123" i="5"/>
  <c r="T123" i="18"/>
  <c r="U123" i="18" s="1"/>
  <c r="AK123" i="5" s="1"/>
  <c r="T191" i="18"/>
  <c r="U191" i="18" s="1"/>
  <c r="AK191" i="5" s="1"/>
  <c r="W191" i="5"/>
  <c r="M291" i="5"/>
  <c r="AA291" i="18"/>
  <c r="AB291" i="18"/>
  <c r="AA33" i="18"/>
  <c r="M33" i="5"/>
  <c r="AB33" i="18"/>
  <c r="AB214" i="18"/>
  <c r="AA214" i="18"/>
  <c r="M214" i="5"/>
  <c r="W25" i="5"/>
  <c r="T25" i="18"/>
  <c r="AD198" i="18"/>
  <c r="M232" i="5"/>
  <c r="AA232" i="18"/>
  <c r="AB232" i="18"/>
  <c r="T218" i="18"/>
  <c r="W218" i="5"/>
  <c r="T165" i="18"/>
  <c r="W165" i="5"/>
  <c r="AA279" i="18"/>
  <c r="M279" i="5"/>
  <c r="AB279" i="18"/>
  <c r="AA142" i="18"/>
  <c r="AC142" i="18" s="1"/>
  <c r="H142" i="8" s="1"/>
  <c r="M142" i="5"/>
  <c r="AB142" i="18"/>
  <c r="T259" i="18"/>
  <c r="W259" i="5"/>
  <c r="T172" i="18"/>
  <c r="U172" i="18" s="1"/>
  <c r="AK172" i="5" s="1"/>
  <c r="W172" i="5"/>
  <c r="AB72" i="18"/>
  <c r="AA72" i="18"/>
  <c r="M72" i="5"/>
  <c r="W98" i="5"/>
  <c r="T98" i="18"/>
  <c r="T270" i="18"/>
  <c r="W270" i="5"/>
  <c r="T194" i="18"/>
  <c r="W194" i="5"/>
  <c r="T129" i="18"/>
  <c r="W129" i="5"/>
  <c r="T12" i="18"/>
  <c r="W12" i="5"/>
  <c r="V148" i="18"/>
  <c r="R148" i="18"/>
  <c r="V148" i="5" s="1"/>
  <c r="T122" i="18"/>
  <c r="U122" i="18" s="1"/>
  <c r="AK122" i="5" s="1"/>
  <c r="W122" i="5"/>
  <c r="R53" i="18"/>
  <c r="V53" i="5" s="1"/>
  <c r="T167" i="18"/>
  <c r="W167" i="5"/>
  <c r="R78" i="18"/>
  <c r="V78" i="5" s="1"/>
  <c r="W79" i="5"/>
  <c r="T79" i="18"/>
  <c r="T6" i="18"/>
  <c r="U6" i="18" s="1"/>
  <c r="AK6" i="5" s="1"/>
  <c r="W6" i="5"/>
  <c r="T65" i="18"/>
  <c r="W65" i="5"/>
  <c r="T14" i="18"/>
  <c r="W14" i="5"/>
  <c r="T228" i="18"/>
  <c r="W228" i="5"/>
  <c r="T29" i="18"/>
  <c r="U29" i="18" s="1"/>
  <c r="AK29" i="5" s="1"/>
  <c r="W29" i="5"/>
  <c r="AB104" i="18"/>
  <c r="AA104" i="18"/>
  <c r="M104" i="5"/>
  <c r="R65" i="18"/>
  <c r="V65" i="5" s="1"/>
  <c r="R255" i="18"/>
  <c r="V255" i="5" s="1"/>
  <c r="T254" i="18"/>
  <c r="W254" i="5"/>
  <c r="T243" i="18"/>
  <c r="U243" i="18" s="1"/>
  <c r="AK243" i="5" s="1"/>
  <c r="W243" i="5"/>
  <c r="M117" i="5"/>
  <c r="AA117" i="18"/>
  <c r="AB117" i="18"/>
  <c r="M10" i="5"/>
  <c r="AA10" i="18"/>
  <c r="M66" i="5"/>
  <c r="AA66" i="18"/>
  <c r="R178" i="18"/>
  <c r="V178" i="5" s="1"/>
  <c r="M130" i="5"/>
  <c r="AB130" i="18"/>
  <c r="M111" i="5"/>
  <c r="AA111" i="18"/>
  <c r="AB77" i="18"/>
  <c r="AA77" i="18"/>
  <c r="AC77" i="18" s="1"/>
  <c r="H77" i="8" s="1"/>
  <c r="AA60" i="18"/>
  <c r="AB60" i="18"/>
  <c r="AB32" i="18"/>
  <c r="M32" i="5"/>
  <c r="AA32" i="18"/>
  <c r="AB43" i="18"/>
  <c r="AA43" i="18"/>
  <c r="M43" i="5"/>
  <c r="AB127" i="18"/>
  <c r="M127" i="5"/>
  <c r="AA127" i="18"/>
  <c r="AB197" i="18"/>
  <c r="M197" i="5"/>
  <c r="AA197" i="18"/>
  <c r="R58" i="18"/>
  <c r="V58" i="5" s="1"/>
  <c r="T8" i="18"/>
  <c r="U8" i="18" s="1"/>
  <c r="AK8" i="5" s="1"/>
  <c r="W8" i="5"/>
  <c r="T69" i="18"/>
  <c r="W69" i="5"/>
  <c r="M16" i="5"/>
  <c r="AA16" i="18"/>
  <c r="AC16" i="18" s="1"/>
  <c r="H16" i="8" s="1"/>
  <c r="AB16" i="18"/>
  <c r="R146" i="18"/>
  <c r="V146" i="5" s="1"/>
  <c r="T92" i="18"/>
  <c r="W92" i="5"/>
  <c r="M45" i="5"/>
  <c r="AA45" i="18"/>
  <c r="AB45" i="18"/>
  <c r="R123" i="18"/>
  <c r="V123" i="5" s="1"/>
  <c r="T178" i="18"/>
  <c r="U178" i="18" s="1"/>
  <c r="AK178" i="5" s="1"/>
  <c r="W178" i="5"/>
  <c r="T206" i="18"/>
  <c r="U206" i="18" s="1"/>
  <c r="AK206" i="5" s="1"/>
  <c r="W206" i="5"/>
  <c r="T41" i="18"/>
  <c r="W41" i="5"/>
  <c r="W274" i="5"/>
  <c r="T274" i="18"/>
  <c r="U274" i="18" s="1"/>
  <c r="AK274" i="5" s="1"/>
  <c r="M263" i="5"/>
  <c r="AB263" i="18"/>
  <c r="AA263" i="18"/>
  <c r="AB107" i="18"/>
  <c r="M107" i="5"/>
  <c r="AA107" i="18"/>
  <c r="W58" i="5"/>
  <c r="T58" i="18"/>
  <c r="U58" i="18" s="1"/>
  <c r="AK58" i="5" s="1"/>
  <c r="W231" i="5"/>
  <c r="T231" i="18"/>
  <c r="T71" i="18"/>
  <c r="W71" i="5"/>
  <c r="AA150" i="18"/>
  <c r="M150" i="5"/>
  <c r="AB150" i="18"/>
  <c r="W43" i="5"/>
  <c r="T43" i="18"/>
  <c r="U43" i="18" s="1"/>
  <c r="AK43" i="5" s="1"/>
  <c r="R37" i="18"/>
  <c r="V37" i="5" s="1"/>
  <c r="M289" i="5"/>
  <c r="AB289" i="18"/>
  <c r="M128" i="5"/>
  <c r="AB128" i="18"/>
  <c r="AA128" i="18"/>
  <c r="T24" i="18"/>
  <c r="U24" i="18" s="1"/>
  <c r="AK24" i="5" s="1"/>
  <c r="W24" i="5"/>
  <c r="W63" i="5"/>
  <c r="T63" i="18"/>
  <c r="U63" i="18" s="1"/>
  <c r="AK63" i="5" s="1"/>
  <c r="AA240" i="18"/>
  <c r="M240" i="5"/>
  <c r="AB240" i="18"/>
  <c r="AA5" i="18"/>
  <c r="M5" i="5"/>
  <c r="AB5" i="18"/>
  <c r="T143" i="18"/>
  <c r="W143" i="5"/>
  <c r="W32" i="5"/>
  <c r="T32" i="18"/>
  <c r="T66" i="18"/>
  <c r="W66" i="5"/>
  <c r="T290" i="18"/>
  <c r="W290" i="5"/>
  <c r="T141" i="18"/>
  <c r="W141" i="5"/>
  <c r="T181" i="18"/>
  <c r="W181" i="5"/>
  <c r="W104" i="5"/>
  <c r="T104" i="18"/>
  <c r="T182" i="18"/>
  <c r="W182" i="5"/>
  <c r="W204" i="5"/>
  <c r="T204" i="18"/>
  <c r="T132" i="18"/>
  <c r="U132" i="18" s="1"/>
  <c r="AK132" i="5" s="1"/>
  <c r="W132" i="5"/>
  <c r="T134" i="18"/>
  <c r="W134" i="5"/>
  <c r="T103" i="18"/>
  <c r="W103" i="5"/>
  <c r="T84" i="18"/>
  <c r="U84" i="18" s="1"/>
  <c r="AK84" i="5" s="1"/>
  <c r="W84" i="5"/>
  <c r="T11" i="18"/>
  <c r="W11" i="5"/>
  <c r="T113" i="18"/>
  <c r="U113" i="18" s="1"/>
  <c r="AK113" i="5" s="1"/>
  <c r="W113" i="5"/>
  <c r="AB188" i="18"/>
  <c r="AA188" i="18"/>
  <c r="M188" i="5"/>
  <c r="T97" i="18"/>
  <c r="W97" i="5"/>
  <c r="AB287" i="18"/>
  <c r="AA287" i="18"/>
  <c r="M287" i="5"/>
  <c r="T120" i="18"/>
  <c r="U120" i="18" s="1"/>
  <c r="AK120" i="5" s="1"/>
  <c r="W120" i="5"/>
  <c r="T247" i="18"/>
  <c r="U247" i="18" s="1"/>
  <c r="AK247" i="5" s="1"/>
  <c r="W247" i="5"/>
  <c r="M223" i="5"/>
  <c r="AA223" i="18"/>
  <c r="AB223" i="18"/>
  <c r="W195" i="5"/>
  <c r="T195" i="18"/>
  <c r="R132" i="18"/>
  <c r="V132" i="5" s="1"/>
  <c r="R122" i="18"/>
  <c r="V122" i="5" s="1"/>
  <c r="T27" i="18"/>
  <c r="W27" i="5"/>
  <c r="T261" i="18"/>
  <c r="U261" i="18" s="1"/>
  <c r="AK261" i="5" s="1"/>
  <c r="W261" i="5"/>
  <c r="V27" i="19"/>
  <c r="V97" i="19"/>
  <c r="Y97" i="19" s="1"/>
  <c r="A97" i="9" s="1"/>
  <c r="V74" i="19"/>
  <c r="AC74" i="19" s="1"/>
  <c r="H74" i="9" s="1"/>
  <c r="V152" i="19"/>
  <c r="AE152" i="19" s="1"/>
  <c r="AH152" i="19" s="1"/>
  <c r="K152" i="9" s="1"/>
  <c r="V235" i="19"/>
  <c r="AC235" i="19" s="1"/>
  <c r="H235" i="9" s="1"/>
  <c r="V153" i="19"/>
  <c r="AE153" i="19" s="1"/>
  <c r="AJ153" i="19" s="1"/>
  <c r="M153" i="9" s="1"/>
  <c r="V195" i="19"/>
  <c r="AK239" i="19"/>
  <c r="N239" i="9" s="1"/>
  <c r="V88" i="19"/>
  <c r="AE88" i="19" s="1"/>
  <c r="AI88" i="19" s="1"/>
  <c r="L88" i="9" s="1"/>
  <c r="V187" i="19"/>
  <c r="AF187" i="19" s="1"/>
  <c r="J187" i="9" s="1"/>
  <c r="V203" i="19"/>
  <c r="AF203" i="19" s="1"/>
  <c r="J203" i="9" s="1"/>
  <c r="AM255" i="19"/>
  <c r="P255" i="9" s="1"/>
  <c r="V53" i="19"/>
  <c r="AC53" i="19" s="1"/>
  <c r="H53" i="9" s="1"/>
  <c r="V186" i="19"/>
  <c r="AE186" i="19" s="1"/>
  <c r="AL186" i="19" s="1"/>
  <c r="O186" i="9" s="1"/>
  <c r="V134" i="19"/>
  <c r="AF134" i="19" s="1"/>
  <c r="J134" i="9" s="1"/>
  <c r="V222" i="19"/>
  <c r="AF222" i="19" s="1"/>
  <c r="J222" i="9" s="1"/>
  <c r="V42" i="19"/>
  <c r="Y42" i="19" s="1"/>
  <c r="A42" i="9" s="1"/>
  <c r="V19" i="19"/>
  <c r="AE19" i="19" s="1"/>
  <c r="AJ19" i="19" s="1"/>
  <c r="M19" i="9" s="1"/>
  <c r="V160" i="19"/>
  <c r="V82" i="19"/>
  <c r="Y82" i="19" s="1"/>
  <c r="A82" i="9" s="1"/>
  <c r="V234" i="19"/>
  <c r="AF234" i="19" s="1"/>
  <c r="J234" i="9" s="1"/>
  <c r="V129" i="19"/>
  <c r="V163" i="19"/>
  <c r="AC163" i="19" s="1"/>
  <c r="H163" i="9" s="1"/>
  <c r="U258" i="18"/>
  <c r="AK258" i="5" s="1"/>
  <c r="V258" i="18"/>
  <c r="V103" i="19"/>
  <c r="AE103" i="19" s="1"/>
  <c r="AM103" i="19" s="1"/>
  <c r="P103" i="9" s="1"/>
  <c r="V110" i="19"/>
  <c r="V257" i="19"/>
  <c r="AF257" i="19" s="1"/>
  <c r="J257" i="9" s="1"/>
  <c r="AH255" i="19"/>
  <c r="K255" i="9" s="1"/>
  <c r="V76" i="19"/>
  <c r="AJ255" i="19"/>
  <c r="M255" i="9" s="1"/>
  <c r="V35" i="19"/>
  <c r="AF35" i="19" s="1"/>
  <c r="J35" i="9" s="1"/>
  <c r="V213" i="19"/>
  <c r="AF213" i="19" s="1"/>
  <c r="J213" i="9" s="1"/>
  <c r="AI255" i="19"/>
  <c r="L255" i="9" s="1"/>
  <c r="V95" i="19"/>
  <c r="AE95" i="19" s="1"/>
  <c r="AL95" i="19" s="1"/>
  <c r="O95" i="9" s="1"/>
  <c r="AL239" i="19"/>
  <c r="O239" i="9" s="1"/>
  <c r="V111" i="19"/>
  <c r="Y111" i="19" s="1"/>
  <c r="A111" i="9" s="1"/>
  <c r="V218" i="19"/>
  <c r="AF218" i="19" s="1"/>
  <c r="J218" i="9" s="1"/>
  <c r="AK179" i="19"/>
  <c r="N179" i="9" s="1"/>
  <c r="V217" i="19"/>
  <c r="AE217" i="19" s="1"/>
  <c r="AM217" i="19" s="1"/>
  <c r="P217" i="9" s="1"/>
  <c r="V48" i="19"/>
  <c r="Y48" i="19" s="1"/>
  <c r="A48" i="9" s="1"/>
  <c r="V105" i="19"/>
  <c r="AE105" i="19" s="1"/>
  <c r="AH105" i="19" s="1"/>
  <c r="K105" i="9" s="1"/>
  <c r="V91" i="19"/>
  <c r="AE91" i="19" s="1"/>
  <c r="AL91" i="19" s="1"/>
  <c r="O91" i="9" s="1"/>
  <c r="V277" i="19"/>
  <c r="Y277" i="19" s="1"/>
  <c r="A277" i="9" s="1"/>
  <c r="V157" i="19"/>
  <c r="AE157" i="19" s="1"/>
  <c r="AH157" i="19" s="1"/>
  <c r="K157" i="9" s="1"/>
  <c r="V112" i="19"/>
  <c r="V184" i="19"/>
  <c r="AE184" i="19" s="1"/>
  <c r="AL184" i="19" s="1"/>
  <c r="O184" i="9" s="1"/>
  <c r="V141" i="19"/>
  <c r="V192" i="19"/>
  <c r="AF192" i="19" s="1"/>
  <c r="J192" i="9" s="1"/>
  <c r="V98" i="19"/>
  <c r="AE98" i="19" s="1"/>
  <c r="AL98" i="19" s="1"/>
  <c r="O98" i="9" s="1"/>
  <c r="V20" i="19"/>
  <c r="AE20" i="19" s="1"/>
  <c r="AM20" i="19" s="1"/>
  <c r="P20" i="9" s="1"/>
  <c r="V25" i="19"/>
  <c r="AE25" i="19" s="1"/>
  <c r="AI25" i="19" s="1"/>
  <c r="L25" i="9" s="1"/>
  <c r="V62" i="19"/>
  <c r="Y62" i="19" s="1"/>
  <c r="A62" i="9" s="1"/>
  <c r="V175" i="19"/>
  <c r="AF175" i="19" s="1"/>
  <c r="J175" i="9" s="1"/>
  <c r="V253" i="19"/>
  <c r="AF253" i="19" s="1"/>
  <c r="J253" i="9" s="1"/>
  <c r="V96" i="19"/>
  <c r="AE96" i="19" s="1"/>
  <c r="AI96" i="19" s="1"/>
  <c r="L96" i="9" s="1"/>
  <c r="U57" i="18"/>
  <c r="AK57" i="5" s="1"/>
  <c r="V57" i="18"/>
  <c r="V214" i="19"/>
  <c r="AF214" i="19" s="1"/>
  <c r="J214" i="9" s="1"/>
  <c r="V145" i="19"/>
  <c r="V94" i="19"/>
  <c r="AF94" i="19" s="1"/>
  <c r="J94" i="9" s="1"/>
  <c r="V181" i="19"/>
  <c r="AC181" i="19" s="1"/>
  <c r="H181" i="9" s="1"/>
  <c r="V249" i="19"/>
  <c r="AF249" i="19" s="1"/>
  <c r="J249" i="9" s="1"/>
  <c r="V13" i="19"/>
  <c r="AC13" i="19" s="1"/>
  <c r="H13" i="9" s="1"/>
  <c r="U213" i="18"/>
  <c r="AK213" i="5" s="1"/>
  <c r="V213" i="18"/>
  <c r="V154" i="19"/>
  <c r="AC154" i="19" s="1"/>
  <c r="H154" i="9" s="1"/>
  <c r="V208" i="19"/>
  <c r="AE208" i="19" s="1"/>
  <c r="AJ208" i="19" s="1"/>
  <c r="M208" i="9" s="1"/>
  <c r="V80" i="19"/>
  <c r="AE80" i="19" s="1"/>
  <c r="AL80" i="19" s="1"/>
  <c r="O80" i="9" s="1"/>
  <c r="V171" i="19"/>
  <c r="AC171" i="19" s="1"/>
  <c r="H171" i="9" s="1"/>
  <c r="V135" i="19"/>
  <c r="AE135" i="19" s="1"/>
  <c r="AH135" i="19" s="1"/>
  <c r="K135" i="9" s="1"/>
  <c r="V270" i="19"/>
  <c r="AE270" i="19" s="1"/>
  <c r="AH270" i="19" s="1"/>
  <c r="K270" i="9" s="1"/>
  <c r="V246" i="19"/>
  <c r="AE246" i="19" s="1"/>
  <c r="AH246" i="19" s="1"/>
  <c r="K246" i="9" s="1"/>
  <c r="V117" i="19"/>
  <c r="AE117" i="19" s="1"/>
  <c r="AM117" i="19" s="1"/>
  <c r="P117" i="9" s="1"/>
  <c r="V147" i="19"/>
  <c r="AF147" i="19" s="1"/>
  <c r="J147" i="9" s="1"/>
  <c r="V39" i="19"/>
  <c r="Y39" i="19" s="1"/>
  <c r="A39" i="9" s="1"/>
  <c r="V252" i="19"/>
  <c r="AE252" i="19" s="1"/>
  <c r="AM252" i="19" s="1"/>
  <c r="P252" i="9" s="1"/>
  <c r="V133" i="19"/>
  <c r="AF133" i="19" s="1"/>
  <c r="J133" i="9" s="1"/>
  <c r="V238" i="19"/>
  <c r="AF238" i="19" s="1"/>
  <c r="J238" i="9" s="1"/>
  <c r="V231" i="19"/>
  <c r="AC231" i="19" s="1"/>
  <c r="H231" i="9" s="1"/>
  <c r="V286" i="19"/>
  <c r="AE286" i="19" s="1"/>
  <c r="AM286" i="19" s="1"/>
  <c r="P286" i="9" s="1"/>
  <c r="V40" i="19"/>
  <c r="AH239" i="19"/>
  <c r="K239" i="9" s="1"/>
  <c r="AE23" i="19"/>
  <c r="AK23" i="19" s="1"/>
  <c r="N23" i="9" s="1"/>
  <c r="AF23" i="19"/>
  <c r="J23" i="9" s="1"/>
  <c r="AC23" i="19"/>
  <c r="H23" i="9" s="1"/>
  <c r="Y23" i="19"/>
  <c r="AM179" i="19"/>
  <c r="P179" i="9" s="1"/>
  <c r="AE84" i="19"/>
  <c r="AI84" i="19" s="1"/>
  <c r="L84" i="9" s="1"/>
  <c r="AC84" i="19"/>
  <c r="H84" i="9" s="1"/>
  <c r="AF84" i="19"/>
  <c r="J84" i="9" s="1"/>
  <c r="Y84" i="19"/>
  <c r="AD12" i="19"/>
  <c r="AD284" i="19"/>
  <c r="AD225" i="19"/>
  <c r="AS138" i="19"/>
  <c r="AT138" i="19" s="1"/>
  <c r="AS280" i="19"/>
  <c r="AT280" i="19" s="1"/>
  <c r="AS279" i="19"/>
  <c r="AT279" i="19" s="1"/>
  <c r="AS46" i="19"/>
  <c r="AT46" i="19" s="1"/>
  <c r="AS119" i="19"/>
  <c r="AT119" i="19" s="1"/>
  <c r="AS107" i="19"/>
  <c r="AT107" i="19" s="1"/>
  <c r="AS169" i="19"/>
  <c r="AT169" i="19" s="1"/>
  <c r="AS269" i="19"/>
  <c r="AT269" i="19" s="1"/>
  <c r="AS32" i="19"/>
  <c r="AT32" i="19" s="1"/>
  <c r="AS63" i="19"/>
  <c r="AT63" i="19" s="1"/>
  <c r="AS239" i="19"/>
  <c r="AT239" i="19" s="1"/>
  <c r="AS194" i="19"/>
  <c r="AT194" i="19" s="1"/>
  <c r="AS165" i="19"/>
  <c r="AT165" i="19" s="1"/>
  <c r="AS200" i="19"/>
  <c r="AT200" i="19" s="1"/>
  <c r="AS75" i="19"/>
  <c r="AT75" i="19" s="1"/>
  <c r="AS275" i="19"/>
  <c r="AT275" i="19" s="1"/>
  <c r="AS15" i="19"/>
  <c r="AT15" i="19" s="1"/>
  <c r="AS146" i="19"/>
  <c r="AT146" i="19" s="1"/>
  <c r="AS122" i="19"/>
  <c r="AT122" i="19" s="1"/>
  <c r="AS254" i="19"/>
  <c r="AT254" i="19" s="1"/>
  <c r="AS162" i="19"/>
  <c r="AT162" i="19" s="1"/>
  <c r="AS72" i="19"/>
  <c r="AT72" i="19" s="1"/>
  <c r="AS287" i="19"/>
  <c r="AT287" i="19" s="1"/>
  <c r="AS109" i="19"/>
  <c r="AT109" i="19" s="1"/>
  <c r="AS201" i="19"/>
  <c r="AT201" i="19" s="1"/>
  <c r="AS214" i="19"/>
  <c r="AT214" i="19" s="1"/>
  <c r="AS49" i="19"/>
  <c r="AT49" i="19" s="1"/>
  <c r="AS187" i="19"/>
  <c r="AT187" i="19" s="1"/>
  <c r="AS148" i="19"/>
  <c r="AT148" i="19" s="1"/>
  <c r="AS251" i="19"/>
  <c r="AT251" i="19" s="1"/>
  <c r="AS111" i="19"/>
  <c r="AT111" i="19" s="1"/>
  <c r="AS211" i="19"/>
  <c r="AT211" i="19" s="1"/>
  <c r="AS288" i="19"/>
  <c r="AT288" i="19" s="1"/>
  <c r="AS10" i="19"/>
  <c r="AT10" i="19" s="1"/>
  <c r="AS206" i="19"/>
  <c r="AT206" i="19" s="1"/>
  <c r="AS283" i="19"/>
  <c r="AT283" i="19" s="1"/>
  <c r="AS155" i="19"/>
  <c r="AT155" i="19" s="1"/>
  <c r="AS41" i="19"/>
  <c r="AT41" i="19" s="1"/>
  <c r="AS223" i="19"/>
  <c r="AT223" i="19" s="1"/>
  <c r="AS176" i="19"/>
  <c r="AT176" i="19" s="1"/>
  <c r="AS40" i="19"/>
  <c r="AT40" i="19" s="1"/>
  <c r="AS245" i="19"/>
  <c r="AT245" i="19" s="1"/>
  <c r="AS39" i="19"/>
  <c r="AT39" i="19" s="1"/>
  <c r="AS233" i="19"/>
  <c r="AT233" i="19" s="1"/>
  <c r="AS145" i="19"/>
  <c r="AT145" i="19" s="1"/>
  <c r="AS96" i="19"/>
  <c r="AT96" i="19" s="1"/>
  <c r="AS118" i="19"/>
  <c r="AT118" i="19" s="1"/>
  <c r="AS296" i="19"/>
  <c r="AT296" i="19" s="1"/>
  <c r="AS93" i="19"/>
  <c r="AT93" i="19" s="1"/>
  <c r="AS229" i="19"/>
  <c r="AT229" i="19" s="1"/>
  <c r="AS250" i="19"/>
  <c r="AT250" i="19" s="1"/>
  <c r="AS9" i="19"/>
  <c r="AT9" i="19" s="1"/>
  <c r="AS293" i="19"/>
  <c r="AT293" i="19" s="1"/>
  <c r="AS147" i="19"/>
  <c r="AT147" i="19" s="1"/>
  <c r="AS221" i="19"/>
  <c r="AT221" i="19" s="1"/>
  <c r="AS51" i="19"/>
  <c r="AT51" i="19" s="1"/>
  <c r="AS281" i="19"/>
  <c r="AT281" i="19" s="1"/>
  <c r="AS61" i="19"/>
  <c r="AT61" i="19" s="1"/>
  <c r="AS136" i="19"/>
  <c r="AT136" i="19" s="1"/>
  <c r="AS188" i="19"/>
  <c r="AT188" i="19" s="1"/>
  <c r="AS143" i="19"/>
  <c r="AT143" i="19" s="1"/>
  <c r="AS272" i="19"/>
  <c r="AT272" i="19" s="1"/>
  <c r="AS267" i="19"/>
  <c r="AT267" i="19" s="1"/>
  <c r="AS86" i="19"/>
  <c r="AT86" i="19" s="1"/>
  <c r="AS216" i="19"/>
  <c r="AT216" i="19" s="1"/>
  <c r="AS193" i="19"/>
  <c r="AT193" i="19" s="1"/>
  <c r="AS154" i="19"/>
  <c r="AT154" i="19" s="1"/>
  <c r="AS62" i="19"/>
  <c r="AT62" i="19" s="1"/>
  <c r="AS204" i="19"/>
  <c r="AT204" i="19" s="1"/>
  <c r="AS186" i="19"/>
  <c r="AT186" i="19" s="1"/>
  <c r="AS7" i="19"/>
  <c r="AT7" i="19" s="1"/>
  <c r="AS98" i="19"/>
  <c r="AT98" i="19" s="1"/>
  <c r="AS178" i="19"/>
  <c r="AT178" i="19" s="1"/>
  <c r="AS80" i="19"/>
  <c r="AT80" i="19" s="1"/>
  <c r="AS83" i="19"/>
  <c r="AT83" i="19" s="1"/>
  <c r="AS294" i="19"/>
  <c r="AT294" i="19" s="1"/>
  <c r="AS226" i="19"/>
  <c r="AT226" i="19" s="1"/>
  <c r="AS104" i="19"/>
  <c r="AT104" i="19" s="1"/>
  <c r="AS263" i="19"/>
  <c r="AT263" i="19" s="1"/>
  <c r="AS149" i="19"/>
  <c r="AT149" i="19" s="1"/>
  <c r="AS183" i="19"/>
  <c r="AT183" i="19" s="1"/>
  <c r="AS45" i="19"/>
  <c r="AT45" i="19" s="1"/>
  <c r="AS14" i="19"/>
  <c r="AT14" i="19" s="1"/>
  <c r="AS67" i="19"/>
  <c r="AT67" i="19" s="1"/>
  <c r="AS244" i="19"/>
  <c r="AT244" i="19" s="1"/>
  <c r="AS74" i="19"/>
  <c r="AT74" i="19" s="1"/>
  <c r="AS179" i="19"/>
  <c r="AT179" i="19" s="1"/>
  <c r="AS129" i="19"/>
  <c r="AT129" i="19" s="1"/>
  <c r="AS153" i="19"/>
  <c r="AT153" i="19" s="1"/>
  <c r="AS212" i="19"/>
  <c r="AT212" i="19" s="1"/>
  <c r="AS66" i="19"/>
  <c r="AT66" i="19" s="1"/>
  <c r="AS171" i="19"/>
  <c r="AT171" i="19" s="1"/>
  <c r="AS24" i="19"/>
  <c r="AT24" i="19" s="1"/>
  <c r="AS121" i="19"/>
  <c r="AT121" i="19" s="1"/>
  <c r="AS139" i="19"/>
  <c r="AT139" i="19" s="1"/>
  <c r="AS181" i="19"/>
  <c r="AT181" i="19" s="1"/>
  <c r="AS222" i="19"/>
  <c r="AT222" i="19" s="1"/>
  <c r="AS59" i="19"/>
  <c r="AT59" i="19" s="1"/>
  <c r="AS215" i="19"/>
  <c r="AT215" i="19" s="1"/>
  <c r="AS150" i="19"/>
  <c r="AT150" i="19" s="1"/>
  <c r="AS17" i="19"/>
  <c r="AT17" i="19" s="1"/>
  <c r="AS73" i="19"/>
  <c r="AT73" i="19" s="1"/>
  <c r="AS264" i="19"/>
  <c r="AT264" i="19" s="1"/>
  <c r="AS208" i="19"/>
  <c r="AT208" i="19" s="1"/>
  <c r="AS12" i="19"/>
  <c r="AT12" i="19" s="1"/>
  <c r="AS234" i="19"/>
  <c r="AT234" i="19" s="1"/>
  <c r="AS85" i="19"/>
  <c r="AT85" i="19" s="1"/>
  <c r="AS44" i="19"/>
  <c r="AT44" i="19" s="1"/>
  <c r="AS95" i="19"/>
  <c r="AT95" i="19" s="1"/>
  <c r="AS77" i="19"/>
  <c r="AT77" i="19" s="1"/>
  <c r="AS144" i="19"/>
  <c r="AT144" i="19" s="1"/>
  <c r="AS4" i="19"/>
  <c r="AT4" i="19" s="1"/>
  <c r="AS174" i="19"/>
  <c r="AT174" i="19" s="1"/>
  <c r="AS117" i="19"/>
  <c r="AT117" i="19" s="1"/>
  <c r="AS22" i="19"/>
  <c r="AT22" i="19" s="1"/>
  <c r="AS160" i="19"/>
  <c r="AT160" i="19" s="1"/>
  <c r="AS57" i="19"/>
  <c r="AT57" i="19" s="1"/>
  <c r="AS265" i="19"/>
  <c r="AT265" i="19" s="1"/>
  <c r="AS82" i="19"/>
  <c r="AT82" i="19" s="1"/>
  <c r="AS205" i="19"/>
  <c r="AT205" i="19" s="1"/>
  <c r="AS52" i="19"/>
  <c r="AT52" i="19" s="1"/>
  <c r="AS273" i="19"/>
  <c r="AT273" i="19" s="1"/>
  <c r="AS65" i="19"/>
  <c r="AT65" i="19" s="1"/>
  <c r="AS243" i="19"/>
  <c r="AT243" i="19" s="1"/>
  <c r="AS21" i="19"/>
  <c r="AT21" i="19" s="1"/>
  <c r="AS76" i="19"/>
  <c r="AT76" i="19" s="1"/>
  <c r="AS242" i="19"/>
  <c r="AT242" i="19" s="1"/>
  <c r="AS81" i="19"/>
  <c r="AT81" i="19" s="1"/>
  <c r="AS235" i="19"/>
  <c r="AT235" i="19" s="1"/>
  <c r="AS68" i="19"/>
  <c r="AT68" i="19" s="1"/>
  <c r="AS247" i="19"/>
  <c r="AT247" i="19" s="1"/>
  <c r="AS58" i="19"/>
  <c r="AT58" i="19" s="1"/>
  <c r="AS252" i="19"/>
  <c r="AT252" i="19" s="1"/>
  <c r="AS274" i="19"/>
  <c r="AT274" i="19" s="1"/>
  <c r="AS11" i="19"/>
  <c r="AT11" i="19" s="1"/>
  <c r="AS172" i="19"/>
  <c r="AT172" i="19" s="1"/>
  <c r="AS210" i="19"/>
  <c r="AT210" i="19" s="1"/>
  <c r="AS8" i="19"/>
  <c r="AT8" i="19" s="1"/>
  <c r="AS101" i="19"/>
  <c r="AT101" i="19" s="1"/>
  <c r="AS207" i="19"/>
  <c r="AT207" i="19" s="1"/>
  <c r="AS257" i="19"/>
  <c r="AT257" i="19" s="1"/>
  <c r="AS159" i="19"/>
  <c r="AT159" i="19" s="1"/>
  <c r="AS300" i="19"/>
  <c r="AT300" i="19" s="1"/>
  <c r="AS131" i="19"/>
  <c r="AT131" i="19" s="1"/>
  <c r="AS108" i="19"/>
  <c r="AT108" i="19" s="1"/>
  <c r="AS299" i="19"/>
  <c r="AT299" i="19" s="1"/>
  <c r="AS102" i="19"/>
  <c r="AT102" i="19" s="1"/>
  <c r="AS189" i="19"/>
  <c r="AT189" i="19" s="1"/>
  <c r="AS36" i="19"/>
  <c r="AT36" i="19" s="1"/>
  <c r="AS69" i="19"/>
  <c r="AT69" i="19" s="1"/>
  <c r="AS90" i="19"/>
  <c r="AT90" i="19" s="1"/>
  <c r="AS213" i="19"/>
  <c r="AT213" i="19" s="1"/>
  <c r="AS232" i="19"/>
  <c r="AT232" i="19" s="1"/>
  <c r="AS91" i="19"/>
  <c r="AT91" i="19" s="1"/>
  <c r="AS238" i="19"/>
  <c r="AT238" i="19" s="1"/>
  <c r="AS106" i="19"/>
  <c r="AT106" i="19" s="1"/>
  <c r="AS276" i="19"/>
  <c r="AT276" i="19" s="1"/>
  <c r="AS116" i="19"/>
  <c r="AT116" i="19" s="1"/>
  <c r="AS164" i="19"/>
  <c r="AT164" i="19" s="1"/>
  <c r="AS94" i="19"/>
  <c r="AT94" i="19" s="1"/>
  <c r="AS284" i="19"/>
  <c r="AT284" i="19" s="1"/>
  <c r="AS87" i="19"/>
  <c r="AT87" i="19" s="1"/>
  <c r="AS140" i="19"/>
  <c r="AT140" i="19" s="1"/>
  <c r="AS286" i="19"/>
  <c r="AT286" i="19" s="1"/>
  <c r="AS103" i="19"/>
  <c r="AT103" i="19" s="1"/>
  <c r="AS156" i="19"/>
  <c r="AT156" i="19" s="1"/>
  <c r="AS132" i="19"/>
  <c r="AT132" i="19" s="1"/>
  <c r="AS270" i="19"/>
  <c r="AT270" i="19" s="1"/>
  <c r="AS133" i="19"/>
  <c r="AT133" i="19" s="1"/>
  <c r="AS195" i="19"/>
  <c r="AT195" i="19" s="1"/>
  <c r="AS168" i="19"/>
  <c r="AT168" i="19" s="1"/>
  <c r="AS16" i="19"/>
  <c r="AT16" i="19" s="1"/>
  <c r="AS202" i="19"/>
  <c r="AT202" i="19" s="1"/>
  <c r="AS105" i="19"/>
  <c r="AT105" i="19" s="1"/>
  <c r="AS64" i="19"/>
  <c r="AT64" i="19" s="1"/>
  <c r="AS35" i="19"/>
  <c r="AT35" i="19" s="1"/>
  <c r="AS277" i="19"/>
  <c r="AT277" i="19" s="1"/>
  <c r="AS134" i="19"/>
  <c r="AT134" i="19" s="1"/>
  <c r="AS88" i="19"/>
  <c r="AT88" i="19" s="1"/>
  <c r="AS266" i="19"/>
  <c r="AT266" i="19" s="1"/>
  <c r="AS55" i="19"/>
  <c r="AT55" i="19" s="1"/>
  <c r="AS26" i="19"/>
  <c r="AT26" i="19" s="1"/>
  <c r="AS259" i="19"/>
  <c r="AT259" i="19" s="1"/>
  <c r="AS34" i="19"/>
  <c r="AT34" i="19" s="1"/>
  <c r="AS260" i="19"/>
  <c r="AT260" i="19" s="1"/>
  <c r="AS236" i="19"/>
  <c r="AT236" i="19" s="1"/>
  <c r="AS100" i="19"/>
  <c r="AT100" i="19" s="1"/>
  <c r="AS292" i="19"/>
  <c r="AT292" i="19" s="1"/>
  <c r="AS25" i="19"/>
  <c r="AT25" i="19" s="1"/>
  <c r="AS163" i="19"/>
  <c r="AT163" i="19" s="1"/>
  <c r="AS271" i="19"/>
  <c r="AT271" i="19" s="1"/>
  <c r="AS27" i="19"/>
  <c r="AT27" i="19" s="1"/>
  <c r="AS261" i="19"/>
  <c r="AT261" i="19" s="1"/>
  <c r="AS127" i="19"/>
  <c r="AT127" i="19" s="1"/>
  <c r="AS219" i="19"/>
  <c r="AT219" i="19" s="1"/>
  <c r="AS161" i="19"/>
  <c r="AT161" i="19" s="1"/>
  <c r="AS198" i="19"/>
  <c r="AT198" i="19" s="1"/>
  <c r="AS30" i="19"/>
  <c r="AT30" i="19" s="1"/>
  <c r="AS220" i="19"/>
  <c r="AT220" i="19" s="1"/>
  <c r="AS19" i="19"/>
  <c r="AT19" i="19" s="1"/>
  <c r="AS185" i="19"/>
  <c r="AT185" i="19" s="1"/>
  <c r="AS192" i="19"/>
  <c r="AT192" i="19" s="1"/>
  <c r="AS38" i="19"/>
  <c r="AT38" i="19" s="1"/>
  <c r="AS37" i="19"/>
  <c r="AT37" i="19" s="1"/>
  <c r="AS177" i="19"/>
  <c r="AT177" i="19" s="1"/>
  <c r="AS166" i="19"/>
  <c r="AT166" i="19" s="1"/>
  <c r="AS33" i="19"/>
  <c r="AT33" i="19" s="1"/>
  <c r="AS298" i="19"/>
  <c r="AT298" i="19" s="1"/>
  <c r="AS218" i="19"/>
  <c r="AT218" i="19" s="1"/>
  <c r="AS28" i="19"/>
  <c r="AT28" i="19" s="1"/>
  <c r="AS295" i="19"/>
  <c r="AT295" i="19" s="1"/>
  <c r="AS123" i="19"/>
  <c r="AT123" i="19" s="1"/>
  <c r="AS128" i="19"/>
  <c r="AT128" i="19" s="1"/>
  <c r="AS5" i="19"/>
  <c r="AT5" i="19" s="1"/>
  <c r="AS137" i="19"/>
  <c r="AT137" i="19" s="1"/>
  <c r="AS29" i="19"/>
  <c r="AT29" i="19" s="1"/>
  <c r="AS151" i="19"/>
  <c r="AT151" i="19" s="1"/>
  <c r="AS289" i="19"/>
  <c r="AT289" i="19" s="1"/>
  <c r="AS89" i="19"/>
  <c r="AT89" i="19" s="1"/>
  <c r="AS217" i="19"/>
  <c r="AT217" i="19" s="1"/>
  <c r="AS282" i="19"/>
  <c r="AT282" i="19" s="1"/>
  <c r="AS125" i="19"/>
  <c r="AT125" i="19" s="1"/>
  <c r="AS203" i="19"/>
  <c r="AT203" i="19" s="1"/>
  <c r="AS262" i="19"/>
  <c r="AT262" i="19" s="1"/>
  <c r="AS18" i="19"/>
  <c r="AT18" i="19" s="1"/>
  <c r="AS196" i="19"/>
  <c r="AT196" i="19" s="1"/>
  <c r="AS97" i="19"/>
  <c r="AT97" i="19" s="1"/>
  <c r="AS227" i="19"/>
  <c r="AT227" i="19" s="1"/>
  <c r="AS152" i="19"/>
  <c r="AT152" i="19" s="1"/>
  <c r="AS60" i="19"/>
  <c r="AT60" i="19" s="1"/>
  <c r="AS158" i="19"/>
  <c r="AT158" i="19" s="1"/>
  <c r="AS54" i="19"/>
  <c r="AT54" i="19" s="1"/>
  <c r="AS258" i="19"/>
  <c r="AT258" i="19" s="1"/>
  <c r="AS225" i="19"/>
  <c r="AT225" i="19" s="1"/>
  <c r="AS255" i="19"/>
  <c r="AT255" i="19" s="1"/>
  <c r="AS56" i="19"/>
  <c r="AT56" i="19" s="1"/>
  <c r="AS249" i="19"/>
  <c r="AT249" i="19" s="1"/>
  <c r="AS130" i="19"/>
  <c r="AT130" i="19" s="1"/>
  <c r="AS256" i="19"/>
  <c r="AT256" i="19" s="1"/>
  <c r="AS241" i="19"/>
  <c r="AT241" i="19" s="1"/>
  <c r="AS48" i="19"/>
  <c r="AT48" i="19" s="1"/>
  <c r="AS31" i="19"/>
  <c r="AT31" i="19" s="1"/>
  <c r="AS248" i="19"/>
  <c r="AT248" i="19" s="1"/>
  <c r="AS237" i="19"/>
  <c r="AT237" i="19" s="1"/>
  <c r="AS78" i="19"/>
  <c r="AT78" i="19" s="1"/>
  <c r="AS184" i="19"/>
  <c r="AT184" i="19" s="1"/>
  <c r="AS110" i="19"/>
  <c r="AT110" i="19" s="1"/>
  <c r="AS92" i="19"/>
  <c r="AT92" i="19" s="1"/>
  <c r="AS285" i="19"/>
  <c r="AT285" i="19" s="1"/>
  <c r="AS50" i="19"/>
  <c r="AT50" i="19" s="1"/>
  <c r="AS173" i="19"/>
  <c r="AT173" i="19" s="1"/>
  <c r="AS157" i="19"/>
  <c r="AT157" i="19" s="1"/>
  <c r="AS47" i="19"/>
  <c r="AT47" i="19" s="1"/>
  <c r="AS114" i="19"/>
  <c r="AT114" i="19" s="1"/>
  <c r="AS197" i="19"/>
  <c r="AT197" i="19" s="1"/>
  <c r="AS190" i="19"/>
  <c r="AT190" i="19" s="1"/>
  <c r="AS113" i="19"/>
  <c r="AT113" i="19" s="1"/>
  <c r="AS167" i="19"/>
  <c r="AT167" i="19" s="1"/>
  <c r="AS182" i="19"/>
  <c r="AT182" i="19" s="1"/>
  <c r="AS13" i="19"/>
  <c r="AT13" i="19" s="1"/>
  <c r="AS142" i="19"/>
  <c r="AT142" i="19" s="1"/>
  <c r="AS209" i="19"/>
  <c r="AT209" i="19" s="1"/>
  <c r="AS230" i="19"/>
  <c r="AT230" i="19" s="1"/>
  <c r="AS115" i="19"/>
  <c r="AT115" i="19" s="1"/>
  <c r="AS240" i="19"/>
  <c r="AT240" i="19" s="1"/>
  <c r="AS53" i="19"/>
  <c r="AT53" i="19" s="1"/>
  <c r="AS124" i="19"/>
  <c r="AT124" i="19" s="1"/>
  <c r="AS224" i="19"/>
  <c r="AT224" i="19" s="1"/>
  <c r="AS6" i="19"/>
  <c r="AT6" i="19" s="1"/>
  <c r="AS170" i="19"/>
  <c r="AT170" i="19" s="1"/>
  <c r="AS175" i="19"/>
  <c r="AT175" i="19" s="1"/>
  <c r="AS290" i="19"/>
  <c r="AT290" i="19" s="1"/>
  <c r="AS120" i="19"/>
  <c r="AT120" i="19" s="1"/>
  <c r="AS291" i="19"/>
  <c r="AT291" i="19" s="1"/>
  <c r="AS23" i="19"/>
  <c r="AT23" i="19" s="1"/>
  <c r="AS199" i="19"/>
  <c r="AT199" i="19" s="1"/>
  <c r="AS126" i="19"/>
  <c r="AT126" i="19" s="1"/>
  <c r="AS112" i="19"/>
  <c r="AT112" i="19" s="1"/>
  <c r="AS99" i="19"/>
  <c r="AT99" i="19" s="1"/>
  <c r="AS191" i="19"/>
  <c r="AT191" i="19" s="1"/>
  <c r="AS278" i="19"/>
  <c r="AT278" i="19" s="1"/>
  <c r="AS20" i="19"/>
  <c r="AT20" i="19" s="1"/>
  <c r="AS79" i="19"/>
  <c r="AT79" i="19" s="1"/>
  <c r="AS71" i="19"/>
  <c r="AT71" i="19" s="1"/>
  <c r="AS135" i="19"/>
  <c r="AT135" i="19" s="1"/>
  <c r="AS180" i="19"/>
  <c r="AT180" i="19" s="1"/>
  <c r="AS141" i="19"/>
  <c r="AT141" i="19" s="1"/>
  <c r="AS297" i="19"/>
  <c r="AT297" i="19" s="1"/>
  <c r="AS84" i="19"/>
  <c r="AT84" i="19" s="1"/>
  <c r="AS228" i="19"/>
  <c r="AT228" i="19" s="1"/>
  <c r="AS42" i="19"/>
  <c r="AT42" i="19" s="1"/>
  <c r="AS268" i="19"/>
  <c r="AT268" i="19" s="1"/>
  <c r="AS253" i="19"/>
  <c r="AT253" i="19" s="1"/>
  <c r="AS43" i="19"/>
  <c r="AT43" i="19" s="1"/>
  <c r="AS231" i="19"/>
  <c r="AT231" i="19" s="1"/>
  <c r="AS246" i="19"/>
  <c r="AT246" i="19" s="1"/>
  <c r="AS70" i="19"/>
  <c r="AT70" i="19" s="1"/>
  <c r="AD84" i="19"/>
  <c r="AD178" i="19"/>
  <c r="AC57" i="19"/>
  <c r="H57" i="9" s="1"/>
  <c r="V215" i="19"/>
  <c r="AF176" i="19"/>
  <c r="J176" i="9" s="1"/>
  <c r="AE176" i="19"/>
  <c r="AH176" i="19" s="1"/>
  <c r="K176" i="9" s="1"/>
  <c r="AC176" i="19"/>
  <c r="H176" i="9" s="1"/>
  <c r="Y176" i="19"/>
  <c r="A176" i="9" s="1"/>
  <c r="V230" i="19"/>
  <c r="AC18" i="19"/>
  <c r="H18" i="9" s="1"/>
  <c r="AE18" i="19"/>
  <c r="AJ18" i="19" s="1"/>
  <c r="M18" i="9" s="1"/>
  <c r="AF18" i="19"/>
  <c r="J18" i="9" s="1"/>
  <c r="Y18" i="19"/>
  <c r="A18" i="9" s="1"/>
  <c r="V190" i="19"/>
  <c r="V292" i="19"/>
  <c r="AE104" i="19"/>
  <c r="AK104" i="19" s="1"/>
  <c r="N104" i="9" s="1"/>
  <c r="AC104" i="19"/>
  <c r="H104" i="9" s="1"/>
  <c r="AF104" i="19"/>
  <c r="J104" i="9" s="1"/>
  <c r="Y104" i="19"/>
  <c r="V207" i="19"/>
  <c r="AC119" i="19"/>
  <c r="H119" i="9" s="1"/>
  <c r="AF119" i="19"/>
  <c r="J119" i="9" s="1"/>
  <c r="AE119" i="19"/>
  <c r="AI119" i="19" s="1"/>
  <c r="L119" i="9" s="1"/>
  <c r="Y119" i="19"/>
  <c r="A119" i="9" s="1"/>
  <c r="V17" i="19"/>
  <c r="AC128" i="19"/>
  <c r="H128" i="9" s="1"/>
  <c r="V115" i="19"/>
  <c r="AO255" i="19"/>
  <c r="I255" i="9"/>
  <c r="V300" i="19"/>
  <c r="V173" i="19"/>
  <c r="V223" i="19"/>
  <c r="V219" i="19"/>
  <c r="AE283" i="19"/>
  <c r="AC283" i="19"/>
  <c r="H283" i="9" s="1"/>
  <c r="AF283" i="19"/>
  <c r="J283" i="9" s="1"/>
  <c r="Y283" i="19"/>
  <c r="A283" i="9" s="1"/>
  <c r="V121" i="19"/>
  <c r="AC195" i="19"/>
  <c r="H195" i="9" s="1"/>
  <c r="AF195" i="19"/>
  <c r="J195" i="9" s="1"/>
  <c r="AE195" i="19"/>
  <c r="AK195" i="19" s="1"/>
  <c r="N195" i="9" s="1"/>
  <c r="V159" i="19"/>
  <c r="R270" i="20"/>
  <c r="V270" i="7" s="1"/>
  <c r="T187" i="20"/>
  <c r="U187" i="20" s="1"/>
  <c r="AK187" i="7" s="1"/>
  <c r="W187" i="7"/>
  <c r="T170" i="20"/>
  <c r="U170" i="20" s="1"/>
  <c r="AK170" i="7" s="1"/>
  <c r="W170" i="7"/>
  <c r="R72" i="20"/>
  <c r="V72" i="7" s="1"/>
  <c r="T243" i="20"/>
  <c r="U243" i="20" s="1"/>
  <c r="AK243" i="7" s="1"/>
  <c r="W243" i="7"/>
  <c r="T127" i="20"/>
  <c r="U127" i="20" s="1"/>
  <c r="AK127" i="7" s="1"/>
  <c r="W127" i="7"/>
  <c r="R241" i="20"/>
  <c r="V241" i="7" s="1"/>
  <c r="R127" i="20"/>
  <c r="V127" i="7" s="1"/>
  <c r="T70" i="20"/>
  <c r="U70" i="20" s="1"/>
  <c r="AK70" i="7" s="1"/>
  <c r="W70" i="7"/>
  <c r="R162" i="20"/>
  <c r="V162" i="7" s="1"/>
  <c r="R274" i="20"/>
  <c r="V274" i="7" s="1"/>
  <c r="R70" i="20"/>
  <c r="V70" i="7" s="1"/>
  <c r="R104" i="20"/>
  <c r="V104" i="7" s="1"/>
  <c r="T231" i="20"/>
  <c r="U231" i="20" s="1"/>
  <c r="AK231" i="7" s="1"/>
  <c r="W231" i="7"/>
  <c r="T10" i="20"/>
  <c r="U10" i="20" s="1"/>
  <c r="AK10" i="7" s="1"/>
  <c r="W10" i="7"/>
  <c r="T235" i="20"/>
  <c r="U235" i="20" s="1"/>
  <c r="AK235" i="7" s="1"/>
  <c r="W235" i="7"/>
  <c r="T296" i="20"/>
  <c r="U296" i="20" s="1"/>
  <c r="AK296" i="7" s="1"/>
  <c r="W296" i="7"/>
  <c r="T94" i="20"/>
  <c r="U94" i="20" s="1"/>
  <c r="AK94" i="7" s="1"/>
  <c r="W94" i="7"/>
  <c r="T123" i="20"/>
  <c r="U123" i="20" s="1"/>
  <c r="AK123" i="7" s="1"/>
  <c r="W123" i="7"/>
  <c r="T8" i="20"/>
  <c r="U8" i="20" s="1"/>
  <c r="AK8" i="7" s="1"/>
  <c r="W8" i="7"/>
  <c r="R125" i="20"/>
  <c r="V125" i="7" s="1"/>
  <c r="R238" i="20"/>
  <c r="V238" i="7" s="1"/>
  <c r="T196" i="20"/>
  <c r="U196" i="20" s="1"/>
  <c r="AK196" i="7" s="1"/>
  <c r="W196" i="7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T166" i="20"/>
  <c r="U166" i="20" s="1"/>
  <c r="AK166" i="7" s="1"/>
  <c r="W166" i="7"/>
  <c r="T114" i="20"/>
  <c r="U114" i="20" s="1"/>
  <c r="AK114" i="7" s="1"/>
  <c r="W114" i="7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T118" i="20"/>
  <c r="U118" i="20" s="1"/>
  <c r="AK118" i="7" s="1"/>
  <c r="W118" i="7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AA6" i="20"/>
  <c r="AB6" i="20"/>
  <c r="AD6" i="20" s="1"/>
  <c r="M6" i="7"/>
  <c r="AB36" i="20"/>
  <c r="AD36" i="20" s="1"/>
  <c r="AA36" i="20"/>
  <c r="M36" i="7"/>
  <c r="AA114" i="20"/>
  <c r="AB114" i="20"/>
  <c r="M114" i="7"/>
  <c r="AB144" i="20"/>
  <c r="AA144" i="20"/>
  <c r="M144" i="7"/>
  <c r="AA283" i="20"/>
  <c r="M283" i="7"/>
  <c r="AB283" i="20"/>
  <c r="AD283" i="20" s="1"/>
  <c r="AA165" i="20"/>
  <c r="AB165" i="20"/>
  <c r="M165" i="7"/>
  <c r="AB199" i="20"/>
  <c r="AD199" i="20" s="1"/>
  <c r="AA199" i="20"/>
  <c r="M199" i="7"/>
  <c r="AA273" i="20"/>
  <c r="AB273" i="20"/>
  <c r="AD273" i="20" s="1"/>
  <c r="M273" i="7"/>
  <c r="AB8" i="20"/>
  <c r="AA8" i="20"/>
  <c r="M8" i="7"/>
  <c r="AB246" i="20"/>
  <c r="M246" i="21" s="1"/>
  <c r="N246" i="21" s="1"/>
  <c r="AA246" i="20"/>
  <c r="M246" i="7"/>
  <c r="AB276" i="20"/>
  <c r="AD276" i="20" s="1"/>
  <c r="AA276" i="20"/>
  <c r="M276" i="7"/>
  <c r="AB63" i="20"/>
  <c r="AD63" i="20" s="1"/>
  <c r="AA63" i="20"/>
  <c r="M63" i="7"/>
  <c r="AA137" i="20"/>
  <c r="AB137" i="20"/>
  <c r="M137" i="7"/>
  <c r="AB171" i="20"/>
  <c r="AA171" i="20"/>
  <c r="M171" i="7"/>
  <c r="AA46" i="20"/>
  <c r="AB46" i="20"/>
  <c r="M46" i="7"/>
  <c r="AB76" i="20"/>
  <c r="AA76" i="20"/>
  <c r="M76" i="7"/>
  <c r="AB162" i="20"/>
  <c r="AA162" i="20"/>
  <c r="M162" i="7"/>
  <c r="AB184" i="20"/>
  <c r="AA184" i="20"/>
  <c r="M184" i="7"/>
  <c r="AA287" i="20"/>
  <c r="M287" i="7"/>
  <c r="AB287" i="20"/>
  <c r="AB141" i="20"/>
  <c r="M141" i="7"/>
  <c r="AA141" i="20"/>
  <c r="AA175" i="20"/>
  <c r="M175" i="7"/>
  <c r="AB175" i="20"/>
  <c r="AB249" i="20"/>
  <c r="M249" i="7"/>
  <c r="AA249" i="20"/>
  <c r="AA13" i="20"/>
  <c r="M13" i="7"/>
  <c r="AB13" i="20"/>
  <c r="M13" i="21" s="1"/>
  <c r="N13" i="21" s="1"/>
  <c r="AA158" i="20"/>
  <c r="M158" i="7"/>
  <c r="AB158" i="20"/>
  <c r="AA188" i="20"/>
  <c r="M188" i="7"/>
  <c r="AB188" i="20"/>
  <c r="AA274" i="20"/>
  <c r="M274" i="7"/>
  <c r="AB274" i="20"/>
  <c r="AB49" i="20"/>
  <c r="AA49" i="20"/>
  <c r="M49" i="7"/>
  <c r="AA83" i="20"/>
  <c r="M83" i="7"/>
  <c r="AB83" i="20"/>
  <c r="M83" i="21" s="1"/>
  <c r="N83" i="21" s="1"/>
  <c r="AA253" i="20"/>
  <c r="AB253" i="20"/>
  <c r="AD253" i="20" s="1"/>
  <c r="M253" i="7"/>
  <c r="AB17" i="20"/>
  <c r="AA17" i="20"/>
  <c r="M17" i="7"/>
  <c r="AA66" i="20"/>
  <c r="AB66" i="20"/>
  <c r="M66" i="21" s="1"/>
  <c r="N66" i="21" s="1"/>
  <c r="M66" i="7"/>
  <c r="AB96" i="20"/>
  <c r="AA96" i="20"/>
  <c r="M96" i="7"/>
  <c r="AB14" i="20"/>
  <c r="M14" i="7"/>
  <c r="AA14" i="20"/>
  <c r="AA44" i="20"/>
  <c r="M44" i="7"/>
  <c r="AB44" i="20"/>
  <c r="AB122" i="20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R76" i="20"/>
  <c r="V76" i="7" s="1"/>
  <c r="R143" i="20"/>
  <c r="V143" i="7" s="1"/>
  <c r="R250" i="20"/>
  <c r="V250" i="7" s="1"/>
  <c r="R297" i="20"/>
  <c r="V297" i="7" s="1"/>
  <c r="V71" i="19"/>
  <c r="V21" i="19"/>
  <c r="V172" i="19"/>
  <c r="V73" i="19"/>
  <c r="V61" i="19"/>
  <c r="V142" i="19"/>
  <c r="V46" i="19"/>
  <c r="V164" i="19"/>
  <c r="AC116" i="19"/>
  <c r="H116" i="9" s="1"/>
  <c r="AH179" i="19"/>
  <c r="K179" i="9" s="1"/>
  <c r="Y188" i="19"/>
  <c r="A188" i="9" s="1"/>
  <c r="AD44" i="19"/>
  <c r="AD257" i="19"/>
  <c r="AD160" i="19"/>
  <c r="AD116" i="19"/>
  <c r="AD8" i="19"/>
  <c r="AD29" i="19"/>
  <c r="V45" i="19"/>
  <c r="V123" i="19"/>
  <c r="V9" i="19"/>
  <c r="V248" i="19"/>
  <c r="AE166" i="19"/>
  <c r="AI166" i="19" s="1"/>
  <c r="L166" i="9" s="1"/>
  <c r="V132" i="19"/>
  <c r="AC199" i="19"/>
  <c r="H199" i="9" s="1"/>
  <c r="AF199" i="19"/>
  <c r="J199" i="9" s="1"/>
  <c r="AE199" i="19"/>
  <c r="AL199" i="19" s="1"/>
  <c r="O199" i="9" s="1"/>
  <c r="Y199" i="19"/>
  <c r="AL255" i="19"/>
  <c r="O255" i="9" s="1"/>
  <c r="V242" i="19"/>
  <c r="V87" i="19"/>
  <c r="V224" i="19"/>
  <c r="V202" i="19"/>
  <c r="V7" i="19"/>
  <c r="AC275" i="19"/>
  <c r="H275" i="9" s="1"/>
  <c r="AE275" i="19"/>
  <c r="AI275" i="19" s="1"/>
  <c r="L275" i="9" s="1"/>
  <c r="R291" i="20"/>
  <c r="V291" i="7" s="1"/>
  <c r="R249" i="20"/>
  <c r="V249" i="7" s="1"/>
  <c r="R179" i="20"/>
  <c r="V179" i="7" s="1"/>
  <c r="R262" i="20"/>
  <c r="V262" i="7" s="1"/>
  <c r="R168" i="20"/>
  <c r="V168" i="7" s="1"/>
  <c r="T48" i="20"/>
  <c r="U48" i="20" s="1"/>
  <c r="AK48" i="7" s="1"/>
  <c r="W48" i="7"/>
  <c r="R300" i="20"/>
  <c r="V300" i="7" s="1"/>
  <c r="T168" i="20"/>
  <c r="U168" i="20" s="1"/>
  <c r="AK168" i="7" s="1"/>
  <c r="W168" i="7"/>
  <c r="T34" i="20"/>
  <c r="U34" i="20" s="1"/>
  <c r="AK34" i="7" s="1"/>
  <c r="W34" i="7"/>
  <c r="T160" i="20"/>
  <c r="W160" i="7"/>
  <c r="T300" i="20"/>
  <c r="U300" i="20" s="1"/>
  <c r="AK300" i="7" s="1"/>
  <c r="W300" i="7"/>
  <c r="T213" i="20"/>
  <c r="U213" i="20" s="1"/>
  <c r="AK213" i="7" s="1"/>
  <c r="W213" i="7"/>
  <c r="T69" i="20"/>
  <c r="U69" i="20" s="1"/>
  <c r="AK69" i="7" s="1"/>
  <c r="W69" i="7"/>
  <c r="T162" i="20"/>
  <c r="U162" i="20" s="1"/>
  <c r="AK162" i="7" s="1"/>
  <c r="W162" i="7"/>
  <c r="R298" i="20"/>
  <c r="V298" i="7" s="1"/>
  <c r="T224" i="20"/>
  <c r="W224" i="7"/>
  <c r="R280" i="20"/>
  <c r="V280" i="7" s="1"/>
  <c r="R50" i="20"/>
  <c r="V50" i="7" s="1"/>
  <c r="R133" i="20"/>
  <c r="V133" i="7" s="1"/>
  <c r="T42" i="20"/>
  <c r="U42" i="20" s="1"/>
  <c r="AK42" i="7" s="1"/>
  <c r="W42" i="7"/>
  <c r="T86" i="20"/>
  <c r="U86" i="20" s="1"/>
  <c r="AK86" i="7" s="1"/>
  <c r="W86" i="7"/>
  <c r="R74" i="20"/>
  <c r="V74" i="7" s="1"/>
  <c r="T287" i="20"/>
  <c r="U287" i="20" s="1"/>
  <c r="AK287" i="7" s="1"/>
  <c r="W287" i="7"/>
  <c r="T68" i="20"/>
  <c r="W68" i="7"/>
  <c r="R175" i="20"/>
  <c r="V175" i="7" s="1"/>
  <c r="R60" i="20"/>
  <c r="V60" i="7" s="1"/>
  <c r="T252" i="20"/>
  <c r="U252" i="20" s="1"/>
  <c r="AK252" i="7" s="1"/>
  <c r="W252" i="7"/>
  <c r="T33" i="20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T124" i="20"/>
  <c r="U124" i="20" s="1"/>
  <c r="AK124" i="7" s="1"/>
  <c r="W124" i="7"/>
  <c r="R59" i="20"/>
  <c r="V59" i="7" s="1"/>
  <c r="R229" i="20"/>
  <c r="V229" i="7" s="1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AA237" i="20"/>
  <c r="AB237" i="20"/>
  <c r="M237" i="7"/>
  <c r="AB271" i="20"/>
  <c r="AA271" i="20"/>
  <c r="M271" i="7"/>
  <c r="AA50" i="20"/>
  <c r="AB50" i="20"/>
  <c r="AD50" i="20" s="1"/>
  <c r="M50" i="7"/>
  <c r="AB80" i="20"/>
  <c r="AA80" i="20"/>
  <c r="M80" i="7"/>
  <c r="AA292" i="20"/>
  <c r="AB292" i="20"/>
  <c r="M292" i="7"/>
  <c r="AA101" i="20"/>
  <c r="M101" i="7"/>
  <c r="AB101" i="20"/>
  <c r="AA135" i="20"/>
  <c r="M135" i="7"/>
  <c r="AB135" i="20"/>
  <c r="AA209" i="20"/>
  <c r="AB209" i="20"/>
  <c r="M209" i="7"/>
  <c r="AA243" i="20"/>
  <c r="M243" i="7"/>
  <c r="AB243" i="20"/>
  <c r="AD243" i="20" s="1"/>
  <c r="AB182" i="20"/>
  <c r="AA182" i="20"/>
  <c r="M182" i="7"/>
  <c r="AB212" i="20"/>
  <c r="AA212" i="20"/>
  <c r="M212" i="7"/>
  <c r="AB298" i="20"/>
  <c r="AA298" i="20"/>
  <c r="M298" i="7"/>
  <c r="AB73" i="20"/>
  <c r="AA73" i="20"/>
  <c r="M73" i="7"/>
  <c r="AB107" i="20"/>
  <c r="AA107" i="20"/>
  <c r="M107" i="7"/>
  <c r="AB277" i="20"/>
  <c r="AA277" i="20"/>
  <c r="M277" i="7"/>
  <c r="AB12" i="20"/>
  <c r="AA12" i="20"/>
  <c r="M12" i="7"/>
  <c r="AA90" i="20"/>
  <c r="AB90" i="20"/>
  <c r="M90" i="7"/>
  <c r="AB120" i="20"/>
  <c r="AA120" i="20"/>
  <c r="M120" i="7"/>
  <c r="AA294" i="20"/>
  <c r="M294" i="7"/>
  <c r="AB294" i="20"/>
  <c r="M294" i="21" s="1"/>
  <c r="N294" i="21" s="1"/>
  <c r="AA77" i="20"/>
  <c r="M77" i="7"/>
  <c r="AB77" i="20"/>
  <c r="AA111" i="20"/>
  <c r="M111" i="7"/>
  <c r="AB111" i="20"/>
  <c r="M111" i="21" s="1"/>
  <c r="N111" i="21" s="1"/>
  <c r="AB185" i="20"/>
  <c r="AD185" i="20" s="1"/>
  <c r="M185" i="7"/>
  <c r="AA185" i="20"/>
  <c r="AA219" i="20"/>
  <c r="M219" i="7"/>
  <c r="AB219" i="20"/>
  <c r="AA94" i="20"/>
  <c r="AB94" i="20"/>
  <c r="M94" i="7"/>
  <c r="AA124" i="20"/>
  <c r="M124" i="7"/>
  <c r="AB124" i="20"/>
  <c r="AD124" i="20" s="1"/>
  <c r="AA210" i="20"/>
  <c r="M210" i="7"/>
  <c r="AB210" i="20"/>
  <c r="AA232" i="20"/>
  <c r="M232" i="7"/>
  <c r="AB232" i="20"/>
  <c r="AA19" i="20"/>
  <c r="M19" i="7"/>
  <c r="AB19" i="20"/>
  <c r="AA189" i="20"/>
  <c r="AB189" i="20"/>
  <c r="AD189" i="20" s="1"/>
  <c r="M189" i="7"/>
  <c r="AB223" i="20"/>
  <c r="AD223" i="20" s="1"/>
  <c r="AA223" i="20"/>
  <c r="M223" i="7"/>
  <c r="AB297" i="20"/>
  <c r="AA297" i="20"/>
  <c r="M297" i="7"/>
  <c r="AB32" i="20"/>
  <c r="AA32" i="20"/>
  <c r="M32" i="7"/>
  <c r="AB245" i="20"/>
  <c r="M245" i="7"/>
  <c r="AA245" i="20"/>
  <c r="AA9" i="20"/>
  <c r="M9" i="7"/>
  <c r="AB9" i="20"/>
  <c r="AB58" i="20"/>
  <c r="AD58" i="20" s="1"/>
  <c r="M58" i="7"/>
  <c r="AA58" i="20"/>
  <c r="AA88" i="20"/>
  <c r="M88" i="7"/>
  <c r="AB88" i="20"/>
  <c r="R17" i="20"/>
  <c r="V17" i="7" s="1"/>
  <c r="T22" i="20"/>
  <c r="U22" i="20" s="1"/>
  <c r="AK22" i="7" s="1"/>
  <c r="W22" i="7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V281" i="19"/>
  <c r="AF76" i="19"/>
  <c r="J76" i="9" s="1"/>
  <c r="AE76" i="19"/>
  <c r="AM76" i="19" s="1"/>
  <c r="P76" i="9" s="1"/>
  <c r="AC76" i="19"/>
  <c r="H76" i="9" s="1"/>
  <c r="Y76" i="19"/>
  <c r="A76" i="9" s="1"/>
  <c r="V267" i="19"/>
  <c r="V51" i="19"/>
  <c r="V32" i="19"/>
  <c r="V236" i="19"/>
  <c r="V63" i="19"/>
  <c r="V113" i="19"/>
  <c r="V101" i="19"/>
  <c r="AE162" i="19"/>
  <c r="AH162" i="19" s="1"/>
  <c r="K162" i="9" s="1"/>
  <c r="AC284" i="19"/>
  <c r="H284" i="9" s="1"/>
  <c r="AF284" i="19"/>
  <c r="J284" i="9" s="1"/>
  <c r="AE284" i="19"/>
  <c r="AH284" i="19" s="1"/>
  <c r="K284" i="9" s="1"/>
  <c r="Y284" i="19"/>
  <c r="A284" i="9" s="1"/>
  <c r="AE291" i="19"/>
  <c r="AH291" i="19" s="1"/>
  <c r="K291" i="9" s="1"/>
  <c r="AF291" i="19"/>
  <c r="J291" i="9" s="1"/>
  <c r="AJ179" i="19"/>
  <c r="M179" i="9" s="1"/>
  <c r="AD263" i="19"/>
  <c r="AD246" i="19"/>
  <c r="AD102" i="19"/>
  <c r="V85" i="19"/>
  <c r="AC67" i="19"/>
  <c r="H67" i="9" s="1"/>
  <c r="AF67" i="19"/>
  <c r="J67" i="9" s="1"/>
  <c r="AE67" i="19"/>
  <c r="AH67" i="19" s="1"/>
  <c r="K67" i="9" s="1"/>
  <c r="Y67" i="19"/>
  <c r="A67" i="9" s="1"/>
  <c r="AF264" i="19"/>
  <c r="J264" i="9" s="1"/>
  <c r="AE264" i="19"/>
  <c r="AL264" i="19" s="1"/>
  <c r="O264" i="9" s="1"/>
  <c r="AC264" i="19"/>
  <c r="H264" i="9" s="1"/>
  <c r="Y264" i="19"/>
  <c r="A264" i="9" s="1"/>
  <c r="V183" i="19"/>
  <c r="V177" i="19"/>
  <c r="V216" i="19"/>
  <c r="V109" i="19"/>
  <c r="V8" i="19"/>
  <c r="V150" i="19"/>
  <c r="Y68" i="19"/>
  <c r="A68" i="9" s="1"/>
  <c r="V106" i="19"/>
  <c r="V206" i="19"/>
  <c r="V24" i="19"/>
  <c r="AC259" i="19"/>
  <c r="H259" i="9" s="1"/>
  <c r="AF259" i="19"/>
  <c r="J259" i="9" s="1"/>
  <c r="AE259" i="19"/>
  <c r="AH259" i="19" s="1"/>
  <c r="K259" i="9" s="1"/>
  <c r="Y259" i="19"/>
  <c r="A259" i="9" s="1"/>
  <c r="V158" i="19"/>
  <c r="T40" i="20"/>
  <c r="U40" i="20" s="1"/>
  <c r="AK40" i="7" s="1"/>
  <c r="W40" i="7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T97" i="20"/>
  <c r="U97" i="20" s="1"/>
  <c r="AK97" i="7" s="1"/>
  <c r="W97" i="7"/>
  <c r="R90" i="20"/>
  <c r="V90" i="7" s="1"/>
  <c r="T299" i="20"/>
  <c r="U299" i="20" s="1"/>
  <c r="AK299" i="7" s="1"/>
  <c r="W299" i="7"/>
  <c r="R97" i="20"/>
  <c r="V97" i="7" s="1"/>
  <c r="R48" i="20"/>
  <c r="V48" i="7" s="1"/>
  <c r="T188" i="20"/>
  <c r="U188" i="20" s="1"/>
  <c r="AK188" i="7" s="1"/>
  <c r="W188" i="7"/>
  <c r="R299" i="20"/>
  <c r="V299" i="7" s="1"/>
  <c r="T251" i="20"/>
  <c r="U251" i="20" s="1"/>
  <c r="AK251" i="7" s="1"/>
  <c r="W251" i="7"/>
  <c r="T149" i="20"/>
  <c r="U149" i="20" s="1"/>
  <c r="AK149" i="7" s="1"/>
  <c r="W149" i="7"/>
  <c r="T216" i="20"/>
  <c r="U216" i="20" s="1"/>
  <c r="AK216" i="7" s="1"/>
  <c r="W216" i="7"/>
  <c r="T223" i="20"/>
  <c r="U223" i="20" s="1"/>
  <c r="AK223" i="7" s="1"/>
  <c r="W223" i="7"/>
  <c r="R69" i="20"/>
  <c r="V69" i="7" s="1"/>
  <c r="R105" i="20"/>
  <c r="V105" i="7" s="1"/>
  <c r="T295" i="20"/>
  <c r="U295" i="20" s="1"/>
  <c r="AK295" i="7" s="1"/>
  <c r="W295" i="7"/>
  <c r="T18" i="20"/>
  <c r="U18" i="20" s="1"/>
  <c r="AK18" i="7" s="1"/>
  <c r="W18" i="7"/>
  <c r="R255" i="20"/>
  <c r="V255" i="7" s="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R78" i="20"/>
  <c r="V78" i="7" s="1"/>
  <c r="T220" i="20"/>
  <c r="U220" i="20" s="1"/>
  <c r="AK220" i="7" s="1"/>
  <c r="W220" i="7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R244" i="20"/>
  <c r="V244" i="7" s="1"/>
  <c r="R172" i="20"/>
  <c r="V172" i="7" s="1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R203" i="20"/>
  <c r="V203" i="7" s="1"/>
  <c r="T205" i="20"/>
  <c r="U205" i="20" s="1"/>
  <c r="AK205" i="7" s="1"/>
  <c r="W205" i="7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T218" i="20"/>
  <c r="U218" i="20" s="1"/>
  <c r="AK218" i="7" s="1"/>
  <c r="W218" i="7"/>
  <c r="R201" i="20"/>
  <c r="V201" i="7" s="1"/>
  <c r="T161" i="20"/>
  <c r="U161" i="20" s="1"/>
  <c r="AK161" i="7" s="1"/>
  <c r="W161" i="7"/>
  <c r="T171" i="20"/>
  <c r="U171" i="20" s="1"/>
  <c r="AK171" i="7" s="1"/>
  <c r="W171" i="7"/>
  <c r="T41" i="20"/>
  <c r="U41" i="20" s="1"/>
  <c r="AK41" i="7" s="1"/>
  <c r="W41" i="7"/>
  <c r="T62" i="20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M300" i="7"/>
  <c r="AA173" i="20"/>
  <c r="AB173" i="20"/>
  <c r="M173" i="7"/>
  <c r="AB207" i="20"/>
  <c r="AA207" i="20"/>
  <c r="M207" i="7"/>
  <c r="AB281" i="20"/>
  <c r="AD281" i="20" s="1"/>
  <c r="AA281" i="20"/>
  <c r="M281" i="7"/>
  <c r="AB16" i="20"/>
  <c r="AA16" i="20"/>
  <c r="M16" i="7"/>
  <c r="AB254" i="20"/>
  <c r="AA254" i="20"/>
  <c r="M254" i="7"/>
  <c r="AB29" i="20"/>
  <c r="M29" i="21" s="1"/>
  <c r="N29" i="21" s="1"/>
  <c r="AA29" i="20"/>
  <c r="M29" i="7"/>
  <c r="AB71" i="20"/>
  <c r="AA71" i="20"/>
  <c r="M71" i="7"/>
  <c r="AB145" i="20"/>
  <c r="M145" i="7"/>
  <c r="AA145" i="20"/>
  <c r="AB179" i="20"/>
  <c r="AA179" i="20"/>
  <c r="M179" i="7"/>
  <c r="AA118" i="20"/>
  <c r="AB118" i="20"/>
  <c r="M118" i="7"/>
  <c r="AB148" i="20"/>
  <c r="AD148" i="20" s="1"/>
  <c r="AA148" i="20"/>
  <c r="M148" i="7"/>
  <c r="AB234" i="20"/>
  <c r="AA234" i="20"/>
  <c r="M234" i="7"/>
  <c r="AB256" i="20"/>
  <c r="M256" i="21" s="1"/>
  <c r="N256" i="21" s="1"/>
  <c r="AA256" i="20"/>
  <c r="M256" i="7"/>
  <c r="AB43" i="20"/>
  <c r="AA43" i="20"/>
  <c r="M43" i="7"/>
  <c r="AA213" i="20"/>
  <c r="AB213" i="20"/>
  <c r="M213" i="21" s="1"/>
  <c r="N213" i="21" s="1"/>
  <c r="M213" i="7"/>
  <c r="AB247" i="20"/>
  <c r="AA247" i="20"/>
  <c r="M247" i="7"/>
  <c r="AA26" i="20"/>
  <c r="AB26" i="20"/>
  <c r="M26" i="7"/>
  <c r="AB56" i="20"/>
  <c r="M56" i="21" s="1"/>
  <c r="N56" i="21" s="1"/>
  <c r="AA56" i="20"/>
  <c r="M56" i="7"/>
  <c r="AA230" i="20"/>
  <c r="M230" i="7"/>
  <c r="AB230" i="20"/>
  <c r="AA260" i="20"/>
  <c r="M260" i="7"/>
  <c r="AB260" i="20"/>
  <c r="M260" i="21" s="1"/>
  <c r="N260" i="21" s="1"/>
  <c r="AA47" i="20"/>
  <c r="M47" i="7"/>
  <c r="AB47" i="20"/>
  <c r="AA121" i="20"/>
  <c r="M121" i="7"/>
  <c r="AB121" i="20"/>
  <c r="AA155" i="20"/>
  <c r="M155" i="7"/>
  <c r="AB155" i="20"/>
  <c r="M30" i="7"/>
  <c r="AA30" i="20"/>
  <c r="AB30" i="20"/>
  <c r="AB60" i="20"/>
  <c r="AA60" i="20"/>
  <c r="M60" i="7"/>
  <c r="AB146" i="20"/>
  <c r="AA146" i="20"/>
  <c r="M146" i="7"/>
  <c r="AA168" i="20"/>
  <c r="M168" i="7"/>
  <c r="AB168" i="20"/>
  <c r="AD168" i="20" s="1"/>
  <c r="AB291" i="20"/>
  <c r="AA291" i="20"/>
  <c r="M291" i="7"/>
  <c r="AB125" i="20"/>
  <c r="AA125" i="20"/>
  <c r="M125" i="7"/>
  <c r="AB159" i="20"/>
  <c r="AA159" i="20"/>
  <c r="M159" i="7"/>
  <c r="AA233" i="20"/>
  <c r="AB233" i="20"/>
  <c r="M233" i="21" s="1"/>
  <c r="N233" i="21" s="1"/>
  <c r="M233" i="7"/>
  <c r="AB267" i="20"/>
  <c r="AA267" i="20"/>
  <c r="M267" i="7"/>
  <c r="AB181" i="20"/>
  <c r="AD181" i="20" s="1"/>
  <c r="M181" i="7"/>
  <c r="AA181" i="20"/>
  <c r="AA215" i="20"/>
  <c r="M215" i="7"/>
  <c r="AB215" i="20"/>
  <c r="AA289" i="20"/>
  <c r="M289" i="7"/>
  <c r="AB289" i="20"/>
  <c r="AA24" i="20"/>
  <c r="M24" i="7"/>
  <c r="AB24" i="20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V178" i="19"/>
  <c r="V226" i="19"/>
  <c r="V193" i="19"/>
  <c r="AE273" i="19"/>
  <c r="AH273" i="19" s="1"/>
  <c r="K273" i="9" s="1"/>
  <c r="AE140" i="19"/>
  <c r="AH140" i="19" s="1"/>
  <c r="K140" i="9" s="1"/>
  <c r="AC140" i="19"/>
  <c r="H140" i="9" s="1"/>
  <c r="AF140" i="19"/>
  <c r="J140" i="9" s="1"/>
  <c r="Y140" i="19"/>
  <c r="A140" i="9" s="1"/>
  <c r="Y175" i="19"/>
  <c r="A175" i="9" s="1"/>
  <c r="AE37" i="19"/>
  <c r="AL37" i="19" s="1"/>
  <c r="O37" i="9" s="1"/>
  <c r="V143" i="19"/>
  <c r="V204" i="19"/>
  <c r="V244" i="19"/>
  <c r="V6" i="19"/>
  <c r="V276" i="19"/>
  <c r="V269" i="19"/>
  <c r="V108" i="19"/>
  <c r="V279" i="19"/>
  <c r="V138" i="19"/>
  <c r="V54" i="19"/>
  <c r="V220" i="19"/>
  <c r="V298" i="19"/>
  <c r="T194" i="20"/>
  <c r="U194" i="20" s="1"/>
  <c r="AK194" i="7" s="1"/>
  <c r="W194" i="7"/>
  <c r="R186" i="20"/>
  <c r="V186" i="7" s="1"/>
  <c r="R16" i="20"/>
  <c r="V16" i="7" s="1"/>
  <c r="T241" i="20"/>
  <c r="U241" i="20" s="1"/>
  <c r="AK241" i="7" s="1"/>
  <c r="W241" i="7"/>
  <c r="T142" i="20"/>
  <c r="U142" i="20" s="1"/>
  <c r="AK142" i="7" s="1"/>
  <c r="W142" i="7"/>
  <c r="V170" i="20"/>
  <c r="R170" i="20"/>
  <c r="V170" i="7" s="1"/>
  <c r="T113" i="20"/>
  <c r="U113" i="20" s="1"/>
  <c r="AK113" i="7" s="1"/>
  <c r="W113" i="7"/>
  <c r="R24" i="20"/>
  <c r="V24" i="7" s="1"/>
  <c r="R151" i="20"/>
  <c r="V151" i="7" s="1"/>
  <c r="R113" i="20"/>
  <c r="V113" i="7" s="1"/>
  <c r="T207" i="20"/>
  <c r="U207" i="20" s="1"/>
  <c r="AK207" i="7" s="1"/>
  <c r="W207" i="7"/>
  <c r="R80" i="20"/>
  <c r="V80" i="7" s="1"/>
  <c r="R34" i="20"/>
  <c r="V34" i="7" s="1"/>
  <c r="R188" i="20"/>
  <c r="V188" i="7" s="1"/>
  <c r="T257" i="20"/>
  <c r="U257" i="20" s="1"/>
  <c r="AK257" i="7" s="1"/>
  <c r="W257" i="7"/>
  <c r="R213" i="20"/>
  <c r="V213" i="7" s="1"/>
  <c r="R149" i="20"/>
  <c r="V149" i="7" s="1"/>
  <c r="R126" i="20"/>
  <c r="V126" i="7" s="1"/>
  <c r="R10" i="20"/>
  <c r="V10" i="7" s="1"/>
  <c r="T61" i="20"/>
  <c r="U61" i="20" s="1"/>
  <c r="AK61" i="7" s="1"/>
  <c r="W61" i="7"/>
  <c r="T238" i="20"/>
  <c r="U238" i="20" s="1"/>
  <c r="AK238" i="7" s="1"/>
  <c r="W238" i="7"/>
  <c r="R266" i="20"/>
  <c r="V266" i="7" s="1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T16" i="20"/>
  <c r="U16" i="20" s="1"/>
  <c r="AK16" i="7" s="1"/>
  <c r="W16" i="7"/>
  <c r="T189" i="20"/>
  <c r="U189" i="20" s="1"/>
  <c r="AK189" i="7" s="1"/>
  <c r="W189" i="7"/>
  <c r="R14" i="20"/>
  <c r="V14" i="7" s="1"/>
  <c r="T267" i="20"/>
  <c r="U267" i="20" s="1"/>
  <c r="AK267" i="7" s="1"/>
  <c r="W267" i="7"/>
  <c r="R230" i="20"/>
  <c r="V230" i="7" s="1"/>
  <c r="R163" i="20"/>
  <c r="V163" i="7" s="1"/>
  <c r="R166" i="20"/>
  <c r="V166" i="7" s="1"/>
  <c r="R88" i="20"/>
  <c r="V88" i="7" s="1"/>
  <c r="T93" i="20"/>
  <c r="U93" i="20" s="1"/>
  <c r="AK93" i="7" s="1"/>
  <c r="W93" i="7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R232" i="20"/>
  <c r="V232" i="7" s="1"/>
  <c r="T190" i="20"/>
  <c r="U190" i="20" s="1"/>
  <c r="AK190" i="7" s="1"/>
  <c r="W190" i="7"/>
  <c r="R146" i="20"/>
  <c r="V146" i="7" s="1"/>
  <c r="V96" i="20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R67" i="20"/>
  <c r="V67" i="7" s="1"/>
  <c r="T29" i="20"/>
  <c r="U29" i="20" s="1"/>
  <c r="AK29" i="7" s="1"/>
  <c r="W29" i="7"/>
  <c r="T185" i="20"/>
  <c r="U185" i="20" s="1"/>
  <c r="AK185" i="7" s="1"/>
  <c r="W185" i="7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W23" i="7"/>
  <c r="T254" i="20"/>
  <c r="U254" i="20" s="1"/>
  <c r="AK254" i="7" s="1"/>
  <c r="W254" i="7"/>
  <c r="R174" i="20"/>
  <c r="V174" i="7" s="1"/>
  <c r="T100" i="20"/>
  <c r="U100" i="20" s="1"/>
  <c r="AK100" i="7" s="1"/>
  <c r="W100" i="7"/>
  <c r="T19" i="20"/>
  <c r="W19" i="7"/>
  <c r="T156" i="20"/>
  <c r="U156" i="20" s="1"/>
  <c r="AK156" i="7" s="1"/>
  <c r="W156" i="7"/>
  <c r="T229" i="20"/>
  <c r="U229" i="20" s="1"/>
  <c r="AK229" i="7" s="1"/>
  <c r="W229" i="7"/>
  <c r="T163" i="20"/>
  <c r="U163" i="20" s="1"/>
  <c r="AK163" i="7" s="1"/>
  <c r="W163" i="7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AA109" i="20"/>
  <c r="M109" i="7"/>
  <c r="AB143" i="20"/>
  <c r="AA143" i="20"/>
  <c r="M143" i="7"/>
  <c r="AA217" i="20"/>
  <c r="AB217" i="20"/>
  <c r="M217" i="7"/>
  <c r="AB251" i="20"/>
  <c r="AA251" i="20"/>
  <c r="M251" i="7"/>
  <c r="AA190" i="20"/>
  <c r="M190" i="7"/>
  <c r="AB190" i="20"/>
  <c r="AB220" i="20"/>
  <c r="AA220" i="20"/>
  <c r="M220" i="7"/>
  <c r="AB7" i="20"/>
  <c r="AA7" i="20"/>
  <c r="M7" i="7"/>
  <c r="AB81" i="20"/>
  <c r="AA81" i="20"/>
  <c r="M81" i="7"/>
  <c r="AB115" i="20"/>
  <c r="AA115" i="20"/>
  <c r="M115" i="7"/>
  <c r="AA54" i="20"/>
  <c r="AB54" i="20"/>
  <c r="M54" i="7"/>
  <c r="AB84" i="20"/>
  <c r="AD84" i="20" s="1"/>
  <c r="AA84" i="20"/>
  <c r="M84" i="7"/>
  <c r="AB170" i="20"/>
  <c r="AA170" i="20"/>
  <c r="M170" i="7"/>
  <c r="AB192" i="20"/>
  <c r="AA192" i="20"/>
  <c r="M192" i="7"/>
  <c r="AA296" i="20"/>
  <c r="AB296" i="20"/>
  <c r="M296" i="7"/>
  <c r="AA149" i="20"/>
  <c r="AB149" i="20"/>
  <c r="M149" i="7"/>
  <c r="AB183" i="20"/>
  <c r="M183" i="21" s="1"/>
  <c r="N183" i="21" s="1"/>
  <c r="AA183" i="20"/>
  <c r="M183" i="7"/>
  <c r="AA257" i="20"/>
  <c r="AB257" i="20"/>
  <c r="M257" i="7"/>
  <c r="AB21" i="20"/>
  <c r="AA21" i="20"/>
  <c r="M21" i="7"/>
  <c r="AA166" i="20"/>
  <c r="M166" i="7"/>
  <c r="AB166" i="20"/>
  <c r="AA196" i="20"/>
  <c r="M196" i="7"/>
  <c r="AB196" i="20"/>
  <c r="AA282" i="20"/>
  <c r="M282" i="7"/>
  <c r="AB282" i="20"/>
  <c r="AA57" i="20"/>
  <c r="M57" i="7"/>
  <c r="AB57" i="20"/>
  <c r="AA91" i="20"/>
  <c r="M91" i="7"/>
  <c r="AB91" i="20"/>
  <c r="M91" i="21" s="1"/>
  <c r="N91" i="21" s="1"/>
  <c r="AB261" i="20"/>
  <c r="AD261" i="20" s="1"/>
  <c r="M261" i="7"/>
  <c r="AA261" i="20"/>
  <c r="AA25" i="20"/>
  <c r="M25" i="7"/>
  <c r="AB25" i="20"/>
  <c r="AB74" i="20"/>
  <c r="M74" i="7"/>
  <c r="AA74" i="20"/>
  <c r="AB104" i="20"/>
  <c r="AA104" i="20"/>
  <c r="M104" i="7"/>
  <c r="AA278" i="20"/>
  <c r="AB278" i="20"/>
  <c r="M278" i="7"/>
  <c r="AB61" i="20"/>
  <c r="AA61" i="20"/>
  <c r="M61" i="7"/>
  <c r="AB95" i="20"/>
  <c r="AA95" i="20"/>
  <c r="M95" i="7"/>
  <c r="AA169" i="20"/>
  <c r="AB169" i="20"/>
  <c r="M169" i="7"/>
  <c r="AB203" i="20"/>
  <c r="AD203" i="20" s="1"/>
  <c r="AA203" i="20"/>
  <c r="M203" i="7"/>
  <c r="AA117" i="20"/>
  <c r="M117" i="7"/>
  <c r="AB117" i="20"/>
  <c r="AA151" i="20"/>
  <c r="M151" i="7"/>
  <c r="AB151" i="20"/>
  <c r="AD151" i="20" s="1"/>
  <c r="AB225" i="20"/>
  <c r="M225" i="7"/>
  <c r="AA225" i="20"/>
  <c r="AA259" i="20"/>
  <c r="M259" i="7"/>
  <c r="AB259" i="20"/>
  <c r="M259" i="21" s="1"/>
  <c r="N259" i="21" s="1"/>
  <c r="R33" i="20"/>
  <c r="V33" i="7" s="1"/>
  <c r="T38" i="20"/>
  <c r="U38" i="20" s="1"/>
  <c r="AK38" i="7" s="1"/>
  <c r="W38" i="7"/>
  <c r="R108" i="20"/>
  <c r="V108" i="7" s="1"/>
  <c r="T182" i="20"/>
  <c r="U182" i="20" s="1"/>
  <c r="AK182" i="7" s="1"/>
  <c r="W182" i="7"/>
  <c r="T230" i="20"/>
  <c r="U230" i="20" s="1"/>
  <c r="AK230" i="7" s="1"/>
  <c r="W230" i="7"/>
  <c r="V107" i="19"/>
  <c r="V240" i="19"/>
  <c r="V125" i="19"/>
  <c r="V185" i="19"/>
  <c r="AE44" i="19"/>
  <c r="AM44" i="19" s="1"/>
  <c r="P44" i="9" s="1"/>
  <c r="AF44" i="19"/>
  <c r="J44" i="9" s="1"/>
  <c r="AC44" i="19"/>
  <c r="H44" i="9" s="1"/>
  <c r="Y44" i="19"/>
  <c r="A44" i="9" s="1"/>
  <c r="AE151" i="19"/>
  <c r="AH151" i="19" s="1"/>
  <c r="K151" i="9" s="1"/>
  <c r="AF151" i="19"/>
  <c r="J151" i="9" s="1"/>
  <c r="AC151" i="19"/>
  <c r="H151" i="9" s="1"/>
  <c r="Y151" i="19"/>
  <c r="A151" i="9" s="1"/>
  <c r="AC200" i="19"/>
  <c r="H200" i="9" s="1"/>
  <c r="AE26" i="19"/>
  <c r="AJ26" i="19" s="1"/>
  <c r="M26" i="9" s="1"/>
  <c r="AC26" i="19"/>
  <c r="H26" i="9" s="1"/>
  <c r="AF26" i="19"/>
  <c r="J26" i="9" s="1"/>
  <c r="Y26" i="19"/>
  <c r="A26" i="9" s="1"/>
  <c r="AF101" i="18"/>
  <c r="J101" i="8" s="1"/>
  <c r="AE101" i="18"/>
  <c r="AK101" i="18" s="1"/>
  <c r="N101" i="8" s="1"/>
  <c r="Y101" i="18"/>
  <c r="A101" i="8" s="1"/>
  <c r="I179" i="9"/>
  <c r="AO179" i="19"/>
  <c r="AD43" i="19"/>
  <c r="V205" i="19"/>
  <c r="AC91" i="19"/>
  <c r="H91" i="9" s="1"/>
  <c r="AC209" i="18"/>
  <c r="H209" i="8" s="1"/>
  <c r="AE209" i="18"/>
  <c r="AJ209" i="18" s="1"/>
  <c r="M209" i="8" s="1"/>
  <c r="AF209" i="18"/>
  <c r="J209" i="8" s="1"/>
  <c r="Y209" i="18"/>
  <c r="A209" i="8" s="1"/>
  <c r="AC145" i="19"/>
  <c r="H145" i="9" s="1"/>
  <c r="AF145" i="19"/>
  <c r="J145" i="9" s="1"/>
  <c r="AE145" i="19"/>
  <c r="AL145" i="19" s="1"/>
  <c r="O145" i="9" s="1"/>
  <c r="Y145" i="19"/>
  <c r="A145" i="9" s="1"/>
  <c r="U65" i="19"/>
  <c r="AK65" i="6" s="1"/>
  <c r="V65" i="19"/>
  <c r="V12" i="19"/>
  <c r="AE221" i="19"/>
  <c r="AH221" i="19" s="1"/>
  <c r="K221" i="9" s="1"/>
  <c r="AF221" i="19"/>
  <c r="J221" i="9" s="1"/>
  <c r="AC221" i="19"/>
  <c r="H221" i="9" s="1"/>
  <c r="Y221" i="19"/>
  <c r="A221" i="9" s="1"/>
  <c r="AE92" i="19"/>
  <c r="AI92" i="19" s="1"/>
  <c r="L92" i="9" s="1"/>
  <c r="AC92" i="19"/>
  <c r="H92" i="9" s="1"/>
  <c r="AF92" i="19"/>
  <c r="J92" i="9" s="1"/>
  <c r="Y92" i="19"/>
  <c r="A92" i="9" s="1"/>
  <c r="V241" i="19"/>
  <c r="V233" i="19"/>
  <c r="V237" i="19"/>
  <c r="AC22" i="19"/>
  <c r="H22" i="9" s="1"/>
  <c r="AE22" i="19"/>
  <c r="AL22" i="19" s="1"/>
  <c r="O22" i="9" s="1"/>
  <c r="AF22" i="19"/>
  <c r="J22" i="9" s="1"/>
  <c r="Y22" i="19"/>
  <c r="A22" i="9" s="1"/>
  <c r="V124" i="19"/>
  <c r="V209" i="19"/>
  <c r="AC111" i="19"/>
  <c r="H111" i="9" s="1"/>
  <c r="AE13" i="19"/>
  <c r="AK13" i="19" s="1"/>
  <c r="N13" i="9" s="1"/>
  <c r="AF79" i="19"/>
  <c r="J79" i="9" s="1"/>
  <c r="AE79" i="19"/>
  <c r="AM79" i="19" s="1"/>
  <c r="P79" i="9" s="1"/>
  <c r="AC79" i="19"/>
  <c r="H79" i="9" s="1"/>
  <c r="Y79" i="19"/>
  <c r="A79" i="9" s="1"/>
  <c r="AC130" i="19"/>
  <c r="H130" i="9" s="1"/>
  <c r="AF130" i="19"/>
  <c r="J130" i="9" s="1"/>
  <c r="AE130" i="19"/>
  <c r="AI130" i="19" s="1"/>
  <c r="L130" i="9" s="1"/>
  <c r="Y130" i="19"/>
  <c r="A130" i="9" s="1"/>
  <c r="V156" i="19"/>
  <c r="T72" i="20"/>
  <c r="U72" i="20" s="1"/>
  <c r="AK72" i="7" s="1"/>
  <c r="W72" i="7"/>
  <c r="T262" i="20"/>
  <c r="U262" i="20" s="1"/>
  <c r="AK262" i="7" s="1"/>
  <c r="W262" i="7"/>
  <c r="T90" i="20"/>
  <c r="U90" i="20" s="1"/>
  <c r="AK90" i="7" s="1"/>
  <c r="W90" i="7"/>
  <c r="T24" i="20"/>
  <c r="U24" i="20" s="1"/>
  <c r="AK24" i="7" s="1"/>
  <c r="W24" i="7"/>
  <c r="R187" i="20"/>
  <c r="V187" i="7" s="1"/>
  <c r="T151" i="20"/>
  <c r="U151" i="20" s="1"/>
  <c r="AK151" i="7" s="1"/>
  <c r="W151" i="7"/>
  <c r="R286" i="20"/>
  <c r="V286" i="7" s="1"/>
  <c r="R208" i="20"/>
  <c r="V208" i="7" s="1"/>
  <c r="R183" i="20"/>
  <c r="V183" i="7" s="1"/>
  <c r="T152" i="20"/>
  <c r="U152" i="20" s="1"/>
  <c r="AK152" i="7" s="1"/>
  <c r="W152" i="7"/>
  <c r="T239" i="20"/>
  <c r="U239" i="20" s="1"/>
  <c r="AK239" i="7" s="1"/>
  <c r="W239" i="7"/>
  <c r="T298" i="20"/>
  <c r="U298" i="20" s="1"/>
  <c r="AK298" i="7" s="1"/>
  <c r="W298" i="7"/>
  <c r="R152" i="20"/>
  <c r="V152" i="7" s="1"/>
  <c r="R207" i="20"/>
  <c r="V207" i="7" s="1"/>
  <c r="T50" i="20"/>
  <c r="U50" i="20" s="1"/>
  <c r="AK50" i="7" s="1"/>
  <c r="W50" i="7"/>
  <c r="R251" i="20"/>
  <c r="V251" i="7" s="1"/>
  <c r="T81" i="20"/>
  <c r="U81" i="20" s="1"/>
  <c r="AK81" i="7" s="1"/>
  <c r="W81" i="7"/>
  <c r="T255" i="20"/>
  <c r="U255" i="20" s="1"/>
  <c r="AK255" i="7" s="1"/>
  <c r="W255" i="7"/>
  <c r="T74" i="20"/>
  <c r="U74" i="20" s="1"/>
  <c r="AK74" i="7" s="1"/>
  <c r="W74" i="7"/>
  <c r="R73" i="20"/>
  <c r="V73" i="7" s="1"/>
  <c r="R68" i="20"/>
  <c r="V68" i="7" s="1"/>
  <c r="T175" i="20"/>
  <c r="U175" i="20" s="1"/>
  <c r="AK175" i="7" s="1"/>
  <c r="W175" i="7"/>
  <c r="T133" i="20"/>
  <c r="U133" i="20" s="1"/>
  <c r="AK133" i="7" s="1"/>
  <c r="W133" i="7"/>
  <c r="R123" i="20"/>
  <c r="V123" i="7" s="1"/>
  <c r="T291" i="20"/>
  <c r="U291" i="20" s="1"/>
  <c r="AK291" i="7" s="1"/>
  <c r="W291" i="7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R156" i="20"/>
  <c r="V156" i="7" s="1"/>
  <c r="T82" i="20"/>
  <c r="U82" i="20" s="1"/>
  <c r="AK82" i="7" s="1"/>
  <c r="W82" i="7"/>
  <c r="R55" i="20"/>
  <c r="V55" i="7" s="1"/>
  <c r="T102" i="20"/>
  <c r="U102" i="20" s="1"/>
  <c r="AK102" i="7" s="1"/>
  <c r="W102" i="7"/>
  <c r="R13" i="20"/>
  <c r="V13" i="7" s="1"/>
  <c r="T212" i="20"/>
  <c r="U212" i="20" s="1"/>
  <c r="AK212" i="7" s="1"/>
  <c r="W212" i="7"/>
  <c r="T155" i="20"/>
  <c r="U155" i="20" s="1"/>
  <c r="AK155" i="7" s="1"/>
  <c r="W155" i="7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T169" i="20"/>
  <c r="U169" i="20" s="1"/>
  <c r="AK169" i="7" s="1"/>
  <c r="W169" i="7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T225" i="20"/>
  <c r="U225" i="20" s="1"/>
  <c r="AK225" i="7" s="1"/>
  <c r="W225" i="7"/>
  <c r="T204" i="20"/>
  <c r="U204" i="20" s="1"/>
  <c r="AK204" i="7" s="1"/>
  <c r="W204" i="7"/>
  <c r="R154" i="20"/>
  <c r="V154" i="7" s="1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R27" i="20"/>
  <c r="V27" i="7" s="1"/>
  <c r="T15" i="20"/>
  <c r="U15" i="20" s="1"/>
  <c r="AK15" i="7" s="1"/>
  <c r="W15" i="7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V214" i="20"/>
  <c r="R214" i="20"/>
  <c r="V214" i="7" s="1"/>
  <c r="T138" i="20"/>
  <c r="U138" i="20" s="1"/>
  <c r="AK138" i="7" s="1"/>
  <c r="W138" i="7"/>
  <c r="R19" i="20"/>
  <c r="V19" i="7" s="1"/>
  <c r="T13" i="20"/>
  <c r="U13" i="20" s="1"/>
  <c r="AK13" i="7" s="1"/>
  <c r="W13" i="7"/>
  <c r="AB262" i="20"/>
  <c r="AA262" i="20"/>
  <c r="M262" i="7"/>
  <c r="AB41" i="20"/>
  <c r="AA41" i="20"/>
  <c r="M41" i="7"/>
  <c r="AB79" i="20"/>
  <c r="AA79" i="20"/>
  <c r="M79" i="7"/>
  <c r="AA153" i="20"/>
  <c r="AB153" i="20"/>
  <c r="M153" i="7"/>
  <c r="AB187" i="20"/>
  <c r="AA187" i="20"/>
  <c r="M187" i="7"/>
  <c r="AA126" i="20"/>
  <c r="AB126" i="20"/>
  <c r="M126" i="7"/>
  <c r="AA156" i="20"/>
  <c r="M156" i="7"/>
  <c r="AB156" i="20"/>
  <c r="AD156" i="20" s="1"/>
  <c r="AA242" i="20"/>
  <c r="M242" i="7"/>
  <c r="AB242" i="20"/>
  <c r="AB264" i="20"/>
  <c r="AA264" i="20"/>
  <c r="M264" i="7"/>
  <c r="AA51" i="20"/>
  <c r="M51" i="7"/>
  <c r="AB51" i="20"/>
  <c r="AB285" i="20"/>
  <c r="AA285" i="20"/>
  <c r="M285" i="7"/>
  <c r="AB20" i="20"/>
  <c r="AA20" i="20"/>
  <c r="M20" i="7"/>
  <c r="AA98" i="20"/>
  <c r="AB98" i="20"/>
  <c r="M98" i="7"/>
  <c r="AB128" i="20"/>
  <c r="AA128" i="20"/>
  <c r="M128" i="7"/>
  <c r="AB295" i="20"/>
  <c r="AA295" i="20"/>
  <c r="M295" i="7"/>
  <c r="AB85" i="20"/>
  <c r="AA85" i="20"/>
  <c r="M85" i="7"/>
  <c r="AB119" i="20"/>
  <c r="AA119" i="20"/>
  <c r="M119" i="7"/>
  <c r="AA193" i="20"/>
  <c r="AB193" i="20"/>
  <c r="M193" i="7"/>
  <c r="AB227" i="20"/>
  <c r="AA227" i="20"/>
  <c r="M227" i="7"/>
  <c r="AB102" i="20"/>
  <c r="M102" i="7"/>
  <c r="AA102" i="20"/>
  <c r="AA132" i="20"/>
  <c r="M132" i="7"/>
  <c r="AB132" i="20"/>
  <c r="AA218" i="20"/>
  <c r="M218" i="7"/>
  <c r="AB218" i="20"/>
  <c r="AA240" i="20"/>
  <c r="M240" i="7"/>
  <c r="AB240" i="20"/>
  <c r="AA27" i="20"/>
  <c r="M27" i="7"/>
  <c r="AB27" i="20"/>
  <c r="AA197" i="20"/>
  <c r="AB197" i="20"/>
  <c r="M197" i="7"/>
  <c r="AB231" i="20"/>
  <c r="AA231" i="20"/>
  <c r="M231" i="7"/>
  <c r="M10" i="7"/>
  <c r="AB10" i="20"/>
  <c r="AA10" i="20"/>
  <c r="AB40" i="20"/>
  <c r="AA40" i="20"/>
  <c r="M40" i="7"/>
  <c r="AB214" i="20"/>
  <c r="AA214" i="20"/>
  <c r="M214" i="7"/>
  <c r="AB244" i="20"/>
  <c r="AA244" i="20"/>
  <c r="M244" i="7"/>
  <c r="AB31" i="20"/>
  <c r="AA31" i="20"/>
  <c r="M31" i="7"/>
  <c r="AB105" i="20"/>
  <c r="AA105" i="20"/>
  <c r="M105" i="7"/>
  <c r="AB139" i="20"/>
  <c r="AA139" i="20"/>
  <c r="M139" i="7"/>
  <c r="AA53" i="20"/>
  <c r="M53" i="7"/>
  <c r="AB53" i="20"/>
  <c r="AA87" i="20"/>
  <c r="M87" i="7"/>
  <c r="AB87" i="20"/>
  <c r="AB161" i="20"/>
  <c r="M161" i="21" s="1"/>
  <c r="N161" i="21" s="1"/>
  <c r="M161" i="7"/>
  <c r="AA161" i="20"/>
  <c r="AA195" i="20"/>
  <c r="M195" i="7"/>
  <c r="AB195" i="20"/>
  <c r="AD195" i="20" s="1"/>
  <c r="R41" i="20"/>
  <c r="V41" i="7" s="1"/>
  <c r="T46" i="20"/>
  <c r="U46" i="20" s="1"/>
  <c r="AK46" i="7" s="1"/>
  <c r="W46" i="7"/>
  <c r="R116" i="20"/>
  <c r="V116" i="7" s="1"/>
  <c r="R195" i="20"/>
  <c r="V195" i="7" s="1"/>
  <c r="R265" i="20"/>
  <c r="V265" i="7" s="1"/>
  <c r="V161" i="19"/>
  <c r="AE99" i="19"/>
  <c r="AL99" i="19" s="1"/>
  <c r="O99" i="9" s="1"/>
  <c r="V131" i="19"/>
  <c r="AF69" i="19"/>
  <c r="J69" i="9" s="1"/>
  <c r="AE69" i="19"/>
  <c r="AH69" i="19" s="1"/>
  <c r="K69" i="9" s="1"/>
  <c r="Y69" i="19"/>
  <c r="A69" i="9" s="1"/>
  <c r="V180" i="19"/>
  <c r="AO239" i="19"/>
  <c r="I239" i="9"/>
  <c r="AD297" i="19"/>
  <c r="AD189" i="19"/>
  <c r="AE222" i="19"/>
  <c r="AM222" i="19" s="1"/>
  <c r="P222" i="9" s="1"/>
  <c r="AE129" i="19"/>
  <c r="AL129" i="19" s="1"/>
  <c r="O129" i="9" s="1"/>
  <c r="AC129" i="19"/>
  <c r="H129" i="9" s="1"/>
  <c r="AF129" i="19"/>
  <c r="J129" i="9" s="1"/>
  <c r="Y129" i="19"/>
  <c r="A129" i="9" s="1"/>
  <c r="AE141" i="19"/>
  <c r="AL141" i="19" s="1"/>
  <c r="O141" i="9" s="1"/>
  <c r="AC141" i="19"/>
  <c r="H141" i="9" s="1"/>
  <c r="AF141" i="19"/>
  <c r="J141" i="9" s="1"/>
  <c r="Y141" i="19"/>
  <c r="A141" i="9" s="1"/>
  <c r="AE27" i="19"/>
  <c r="AI27" i="19" s="1"/>
  <c r="L27" i="9" s="1"/>
  <c r="AC27" i="19"/>
  <c r="H27" i="9" s="1"/>
  <c r="AF27" i="19"/>
  <c r="J27" i="9" s="1"/>
  <c r="Y27" i="19"/>
  <c r="V11" i="19"/>
  <c r="V295" i="19"/>
  <c r="V30" i="19"/>
  <c r="AF297" i="19"/>
  <c r="J297" i="9" s="1"/>
  <c r="AE265" i="18"/>
  <c r="AK265" i="18" s="1"/>
  <c r="N265" i="8" s="1"/>
  <c r="AF265" i="18"/>
  <c r="J265" i="8" s="1"/>
  <c r="Y265" i="18"/>
  <c r="A265" i="8" s="1"/>
  <c r="AF28" i="19"/>
  <c r="J28" i="9" s="1"/>
  <c r="AE28" i="19"/>
  <c r="AL28" i="19" s="1"/>
  <c r="O28" i="9" s="1"/>
  <c r="AC28" i="19"/>
  <c r="H28" i="9" s="1"/>
  <c r="Y28" i="19"/>
  <c r="A28" i="9" s="1"/>
  <c r="V50" i="19"/>
  <c r="V228" i="19"/>
  <c r="V229" i="19"/>
  <c r="V261" i="19"/>
  <c r="V268" i="19"/>
  <c r="V251" i="19"/>
  <c r="V66" i="19"/>
  <c r="V282" i="19"/>
  <c r="V10" i="19"/>
  <c r="V131" i="20"/>
  <c r="R131" i="20"/>
  <c r="V131" i="7" s="1"/>
  <c r="R272" i="20"/>
  <c r="V272" i="7" s="1"/>
  <c r="T286" i="20"/>
  <c r="U286" i="20" s="1"/>
  <c r="AK286" i="7" s="1"/>
  <c r="W286" i="7"/>
  <c r="V40" i="20"/>
  <c r="R40" i="20"/>
  <c r="V40" i="7" s="1"/>
  <c r="T183" i="20"/>
  <c r="U183" i="20" s="1"/>
  <c r="AK183" i="7" s="1"/>
  <c r="W183" i="7"/>
  <c r="T290" i="20"/>
  <c r="U290" i="20" s="1"/>
  <c r="AK290" i="7" s="1"/>
  <c r="W290" i="7"/>
  <c r="R243" i="20"/>
  <c r="V243" i="7" s="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R206" i="20"/>
  <c r="V206" i="7" s="1"/>
  <c r="R239" i="20"/>
  <c r="V239" i="7" s="1"/>
  <c r="T80" i="20"/>
  <c r="U80" i="20" s="1"/>
  <c r="AK80" i="7" s="1"/>
  <c r="W80" i="7"/>
  <c r="T73" i="20"/>
  <c r="U73" i="20" s="1"/>
  <c r="AK73" i="7" s="1"/>
  <c r="W73" i="7"/>
  <c r="R216" i="20"/>
  <c r="V216" i="7" s="1"/>
  <c r="R231" i="20"/>
  <c r="V231" i="7" s="1"/>
  <c r="R224" i="20"/>
  <c r="V224" i="7" s="1"/>
  <c r="R112" i="20"/>
  <c r="V112" i="7" s="1"/>
  <c r="R81" i="20"/>
  <c r="V81" i="7" s="1"/>
  <c r="T282" i="20"/>
  <c r="U282" i="20" s="1"/>
  <c r="AK282" i="7" s="1"/>
  <c r="W282" i="7"/>
  <c r="R295" i="20"/>
  <c r="V295" i="7" s="1"/>
  <c r="T294" i="20"/>
  <c r="U294" i="20" s="1"/>
  <c r="AK294" i="7" s="1"/>
  <c r="W294" i="7"/>
  <c r="R8" i="20"/>
  <c r="V8" i="7" s="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R107" i="20"/>
  <c r="V107" i="7" s="1"/>
  <c r="T9" i="20"/>
  <c r="U9" i="20" s="1"/>
  <c r="AK9" i="7" s="1"/>
  <c r="W9" i="7"/>
  <c r="T261" i="20"/>
  <c r="U261" i="20" s="1"/>
  <c r="AK261" i="7" s="1"/>
  <c r="W261" i="7"/>
  <c r="T98" i="20"/>
  <c r="U98" i="20" s="1"/>
  <c r="AK98" i="7" s="1"/>
  <c r="W98" i="7"/>
  <c r="R276" i="20"/>
  <c r="V276" i="7" s="1"/>
  <c r="R219" i="20"/>
  <c r="V219" i="7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R293" i="20"/>
  <c r="V293" i="7" s="1"/>
  <c r="R256" i="20"/>
  <c r="V256" i="7" s="1"/>
  <c r="R211" i="20"/>
  <c r="V211" i="7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T7" i="20"/>
  <c r="U7" i="20" s="1"/>
  <c r="AK7" i="7" s="1"/>
  <c r="W7" i="7"/>
  <c r="T226" i="20"/>
  <c r="U226" i="20" s="1"/>
  <c r="AK226" i="7" s="1"/>
  <c r="W226" i="7"/>
  <c r="R181" i="20"/>
  <c r="V181" i="7" s="1"/>
  <c r="R115" i="20"/>
  <c r="V115" i="7" s="1"/>
  <c r="R37" i="20"/>
  <c r="V37" i="7" s="1"/>
  <c r="T281" i="20"/>
  <c r="U281" i="20" s="1"/>
  <c r="AK281" i="7" s="1"/>
  <c r="W281" i="7"/>
  <c r="R226" i="20"/>
  <c r="V226" i="7" s="1"/>
  <c r="T103" i="20"/>
  <c r="U103" i="20" s="1"/>
  <c r="AK103" i="7" s="1"/>
  <c r="W103" i="7"/>
  <c r="T12" i="20"/>
  <c r="U12" i="20" s="1"/>
  <c r="AK12" i="7" s="1"/>
  <c r="W12" i="7"/>
  <c r="AB198" i="20"/>
  <c r="AA198" i="20"/>
  <c r="M198" i="7"/>
  <c r="AB228" i="20"/>
  <c r="AA228" i="20"/>
  <c r="M228" i="7"/>
  <c r="AB15" i="20"/>
  <c r="AA15" i="20"/>
  <c r="M15" i="7"/>
  <c r="AB89" i="20"/>
  <c r="AA89" i="20"/>
  <c r="M89" i="7"/>
  <c r="AB123" i="20"/>
  <c r="AA123" i="20"/>
  <c r="M123" i="7"/>
  <c r="AA62" i="20"/>
  <c r="AB62" i="20"/>
  <c r="M62" i="7"/>
  <c r="AB92" i="20"/>
  <c r="AA92" i="20"/>
  <c r="M92" i="7"/>
  <c r="AB178" i="20"/>
  <c r="AA178" i="20"/>
  <c r="M178" i="7"/>
  <c r="AA200" i="20"/>
  <c r="M200" i="7"/>
  <c r="AB200" i="20"/>
  <c r="AD188" i="20"/>
  <c r="AD182" i="20"/>
  <c r="AD291" i="20"/>
  <c r="B50" i="16"/>
  <c r="AD215" i="20"/>
  <c r="AD88" i="20"/>
  <c r="AD77" i="20"/>
  <c r="AD260" i="20"/>
  <c r="AD219" i="20"/>
  <c r="AD184" i="20"/>
  <c r="AD120" i="20"/>
  <c r="AD271" i="20"/>
  <c r="AD26" i="20"/>
  <c r="AD300" i="20"/>
  <c r="AD135" i="20"/>
  <c r="AD19" i="20"/>
  <c r="AA221" i="20"/>
  <c r="AB221" i="20"/>
  <c r="M221" i="7"/>
  <c r="AB255" i="20"/>
  <c r="AA255" i="20"/>
  <c r="M255" i="7"/>
  <c r="AA34" i="20"/>
  <c r="AB34" i="20"/>
  <c r="M34" i="7"/>
  <c r="AB64" i="20"/>
  <c r="AA64" i="20"/>
  <c r="M64" i="7"/>
  <c r="AB238" i="20"/>
  <c r="AA238" i="20"/>
  <c r="M238" i="7"/>
  <c r="AB268" i="20"/>
  <c r="AA268" i="20"/>
  <c r="M268" i="7"/>
  <c r="AB55" i="20"/>
  <c r="AA55" i="20"/>
  <c r="M55" i="7"/>
  <c r="AB129" i="20"/>
  <c r="AA129" i="20"/>
  <c r="M129" i="7"/>
  <c r="AB163" i="20"/>
  <c r="M163" i="21" s="1"/>
  <c r="N163" i="21" s="1"/>
  <c r="AA163" i="20"/>
  <c r="M163" i="7"/>
  <c r="AB38" i="20"/>
  <c r="M38" i="7"/>
  <c r="AA38" i="20"/>
  <c r="AA68" i="20"/>
  <c r="M68" i="7"/>
  <c r="AB68" i="20"/>
  <c r="AD68" i="20" s="1"/>
  <c r="AA154" i="20"/>
  <c r="M154" i="7"/>
  <c r="AB154" i="20"/>
  <c r="AA176" i="20"/>
  <c r="M176" i="7"/>
  <c r="AB176" i="20"/>
  <c r="AB284" i="20"/>
  <c r="AD284" i="20" s="1"/>
  <c r="M284" i="7"/>
  <c r="AA284" i="20"/>
  <c r="AA133" i="20"/>
  <c r="M133" i="7"/>
  <c r="AB133" i="20"/>
  <c r="AA167" i="20"/>
  <c r="M167" i="7"/>
  <c r="AB167" i="20"/>
  <c r="AA241" i="20"/>
  <c r="AB241" i="20"/>
  <c r="M241" i="7"/>
  <c r="AA275" i="20"/>
  <c r="M275" i="7"/>
  <c r="AB275" i="20"/>
  <c r="AB150" i="20"/>
  <c r="AA150" i="20"/>
  <c r="M150" i="7"/>
  <c r="AB180" i="20"/>
  <c r="AA180" i="20"/>
  <c r="M180" i="7"/>
  <c r="AB266" i="20"/>
  <c r="AA266" i="20"/>
  <c r="M266" i="7"/>
  <c r="AB37" i="20"/>
  <c r="AA37" i="20"/>
  <c r="M37" i="7"/>
  <c r="AB75" i="20"/>
  <c r="AA75" i="20"/>
  <c r="M75" i="7"/>
  <c r="AA236" i="20"/>
  <c r="M236" i="7"/>
  <c r="AB236" i="20"/>
  <c r="M236" i="21" s="1"/>
  <c r="N236" i="21" s="1"/>
  <c r="AA23" i="20"/>
  <c r="M23" i="7"/>
  <c r="AB23" i="20"/>
  <c r="AA97" i="20"/>
  <c r="M97" i="7"/>
  <c r="AB97" i="20"/>
  <c r="AA131" i="20"/>
  <c r="M131" i="7"/>
  <c r="AB131" i="20"/>
  <c r="R49" i="20"/>
  <c r="V49" i="7" s="1"/>
  <c r="T54" i="20"/>
  <c r="W54" i="7"/>
  <c r="R122" i="20"/>
  <c r="V122" i="7" s="1"/>
  <c r="R242" i="20"/>
  <c r="V242" i="7" s="1"/>
  <c r="R273" i="20"/>
  <c r="V273" i="7" s="1"/>
  <c r="V52" i="19"/>
  <c r="V254" i="19"/>
  <c r="V165" i="19"/>
  <c r="Y95" i="19"/>
  <c r="A95" i="9" s="1"/>
  <c r="V197" i="19"/>
  <c r="V47" i="19"/>
  <c r="V285" i="19"/>
  <c r="AC75" i="19"/>
  <c r="H75" i="9" s="1"/>
  <c r="AF75" i="19"/>
  <c r="J75" i="9" s="1"/>
  <c r="AE75" i="19"/>
  <c r="AH75" i="19" s="1"/>
  <c r="K75" i="9" s="1"/>
  <c r="Y75" i="19"/>
  <c r="A75" i="9" s="1"/>
  <c r="AE272" i="19"/>
  <c r="AL272" i="19" s="1"/>
  <c r="O272" i="9" s="1"/>
  <c r="AC59" i="19"/>
  <c r="H59" i="9" s="1"/>
  <c r="AE59" i="19"/>
  <c r="AK59" i="19" s="1"/>
  <c r="N59" i="9" s="1"/>
  <c r="AF59" i="19"/>
  <c r="J59" i="9" s="1"/>
  <c r="Y59" i="19"/>
  <c r="A59" i="9" s="1"/>
  <c r="AF16" i="18"/>
  <c r="J16" i="8" s="1"/>
  <c r="AE16" i="18"/>
  <c r="AH16" i="18" s="1"/>
  <c r="K16" i="8" s="1"/>
  <c r="Y16" i="18"/>
  <c r="A16" i="8" s="1"/>
  <c r="AC247" i="19"/>
  <c r="H247" i="9" s="1"/>
  <c r="AE247" i="19"/>
  <c r="AL247" i="19" s="1"/>
  <c r="O247" i="9" s="1"/>
  <c r="AF247" i="19"/>
  <c r="J247" i="9" s="1"/>
  <c r="Y247" i="19"/>
  <c r="A247" i="9" s="1"/>
  <c r="V289" i="19"/>
  <c r="AE242" i="18"/>
  <c r="AH242" i="18" s="1"/>
  <c r="K242" i="8" s="1"/>
  <c r="AF112" i="19"/>
  <c r="J112" i="9" s="1"/>
  <c r="AE112" i="19"/>
  <c r="AI112" i="19" s="1"/>
  <c r="L112" i="9" s="1"/>
  <c r="AC112" i="19"/>
  <c r="H112" i="9" s="1"/>
  <c r="Y112" i="19"/>
  <c r="A112" i="9" s="1"/>
  <c r="AD261" i="19"/>
  <c r="AC41" i="19"/>
  <c r="H41" i="9" s="1"/>
  <c r="AF41" i="19"/>
  <c r="J41" i="9" s="1"/>
  <c r="AE41" i="19"/>
  <c r="AI41" i="19" s="1"/>
  <c r="L41" i="9" s="1"/>
  <c r="Y41" i="19"/>
  <c r="A41" i="9" s="1"/>
  <c r="AE260" i="19"/>
  <c r="AK260" i="19" s="1"/>
  <c r="N260" i="9" s="1"/>
  <c r="AC260" i="19"/>
  <c r="H260" i="9" s="1"/>
  <c r="AF260" i="19"/>
  <c r="J260" i="9" s="1"/>
  <c r="Y260" i="19"/>
  <c r="A260" i="9" s="1"/>
  <c r="V120" i="19"/>
  <c r="AE60" i="19"/>
  <c r="AM60" i="19" s="1"/>
  <c r="P60" i="9" s="1"/>
  <c r="AC60" i="19"/>
  <c r="H60" i="9" s="1"/>
  <c r="AF60" i="19"/>
  <c r="J60" i="9" s="1"/>
  <c r="Y60" i="19"/>
  <c r="A60" i="9" s="1"/>
  <c r="AE100" i="19"/>
  <c r="AK100" i="19" s="1"/>
  <c r="N100" i="9" s="1"/>
  <c r="AF100" i="19"/>
  <c r="J100" i="9" s="1"/>
  <c r="AC100" i="19"/>
  <c r="H100" i="9" s="1"/>
  <c r="Y100" i="19"/>
  <c r="AF83" i="19"/>
  <c r="J83" i="9" s="1"/>
  <c r="AE83" i="19"/>
  <c r="AM83" i="19" s="1"/>
  <c r="P83" i="9" s="1"/>
  <c r="AC83" i="19"/>
  <c r="H83" i="9" s="1"/>
  <c r="Y83" i="19"/>
  <c r="A83" i="9" s="1"/>
  <c r="AE136" i="19"/>
  <c r="AL136" i="19" s="1"/>
  <c r="O136" i="9" s="1"/>
  <c r="AC136" i="19"/>
  <c r="H136" i="9" s="1"/>
  <c r="AF136" i="19"/>
  <c r="J136" i="9" s="1"/>
  <c r="Y136" i="19"/>
  <c r="A136" i="9" s="1"/>
  <c r="AF135" i="19"/>
  <c r="J135" i="9" s="1"/>
  <c r="AE231" i="19"/>
  <c r="AL231" i="19" s="1"/>
  <c r="O231" i="9" s="1"/>
  <c r="V86" i="19"/>
  <c r="AE14" i="19"/>
  <c r="AM14" i="19" s="1"/>
  <c r="P14" i="9" s="1"/>
  <c r="AF14" i="19"/>
  <c r="J14" i="9" s="1"/>
  <c r="AC14" i="19"/>
  <c r="H14" i="9" s="1"/>
  <c r="Y14" i="19"/>
  <c r="AC38" i="19"/>
  <c r="H38" i="9" s="1"/>
  <c r="AF38" i="19"/>
  <c r="J38" i="9" s="1"/>
  <c r="AE38" i="19"/>
  <c r="AJ38" i="19" s="1"/>
  <c r="M38" i="9" s="1"/>
  <c r="Y38" i="19"/>
  <c r="V250" i="19"/>
  <c r="V280" i="19"/>
  <c r="V243" i="19"/>
  <c r="V148" i="19"/>
  <c r="V58" i="19"/>
  <c r="V258" i="19"/>
  <c r="V70" i="19"/>
  <c r="T179" i="20"/>
  <c r="U179" i="20" s="1"/>
  <c r="AK179" i="7" s="1"/>
  <c r="W179" i="7"/>
  <c r="R196" i="20"/>
  <c r="V196" i="7" s="1"/>
  <c r="R26" i="20"/>
  <c r="V26" i="7" s="1"/>
  <c r="R194" i="20"/>
  <c r="V194" i="7" s="1"/>
  <c r="T186" i="20"/>
  <c r="U186" i="20" s="1"/>
  <c r="AK186" i="7" s="1"/>
  <c r="W186" i="7"/>
  <c r="T264" i="20"/>
  <c r="U264" i="20" s="1"/>
  <c r="AK264" i="7" s="1"/>
  <c r="W264" i="7"/>
  <c r="R160" i="20"/>
  <c r="V160" i="7" s="1"/>
  <c r="R142" i="20"/>
  <c r="V142" i="7" s="1"/>
  <c r="R264" i="20"/>
  <c r="V264" i="7" s="1"/>
  <c r="T64" i="20"/>
  <c r="U64" i="20" s="1"/>
  <c r="AK64" i="7" s="1"/>
  <c r="W64" i="7"/>
  <c r="T91" i="20"/>
  <c r="U91" i="20" s="1"/>
  <c r="AK91" i="7" s="1"/>
  <c r="W91" i="7"/>
  <c r="T280" i="20"/>
  <c r="U280" i="20" s="1"/>
  <c r="AK280" i="7" s="1"/>
  <c r="W280" i="7"/>
  <c r="R164" i="20"/>
  <c r="V164" i="7" s="1"/>
  <c r="T105" i="20"/>
  <c r="U105" i="20" s="1"/>
  <c r="AK105" i="7" s="1"/>
  <c r="W105" i="7"/>
  <c r="T112" i="20"/>
  <c r="U112" i="20" s="1"/>
  <c r="AK112" i="7" s="1"/>
  <c r="W112" i="7"/>
  <c r="R257" i="20"/>
  <c r="V257" i="7" s="1"/>
  <c r="T266" i="20"/>
  <c r="U266" i="20" s="1"/>
  <c r="AK266" i="7" s="1"/>
  <c r="W266" i="7"/>
  <c r="R223" i="20"/>
  <c r="V223" i="7" s="1"/>
  <c r="R215" i="20"/>
  <c r="V215" i="7" s="1"/>
  <c r="R247" i="20"/>
  <c r="V247" i="7" s="1"/>
  <c r="R275" i="20"/>
  <c r="V275" i="7" s="1"/>
  <c r="T78" i="20"/>
  <c r="U78" i="20" s="1"/>
  <c r="AK78" i="7" s="1"/>
  <c r="W78" i="7"/>
  <c r="R42" i="20"/>
  <c r="V42" i="7" s="1"/>
  <c r="V86" i="20"/>
  <c r="R86" i="20"/>
  <c r="V86" i="7" s="1"/>
  <c r="T26" i="20"/>
  <c r="U26" i="20" s="1"/>
  <c r="AK26" i="7" s="1"/>
  <c r="W26" i="7"/>
  <c r="R32" i="20"/>
  <c r="V32" i="7" s="1"/>
  <c r="T106" i="20"/>
  <c r="U106" i="20" s="1"/>
  <c r="AK106" i="7" s="1"/>
  <c r="W106" i="7"/>
  <c r="R31" i="20"/>
  <c r="V31" i="7" s="1"/>
  <c r="T278" i="20"/>
  <c r="U278" i="20" s="1"/>
  <c r="AK278" i="7" s="1"/>
  <c r="W278" i="7"/>
  <c r="T192" i="20"/>
  <c r="U192" i="20" s="1"/>
  <c r="AK192" i="7" s="1"/>
  <c r="W192" i="7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T268" i="20"/>
  <c r="U268" i="20" s="1"/>
  <c r="AK268" i="7" s="1"/>
  <c r="W268" i="7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T120" i="20"/>
  <c r="U120" i="20" s="1"/>
  <c r="AK120" i="7" s="1"/>
  <c r="W120" i="7"/>
  <c r="T79" i="20"/>
  <c r="U79" i="20" s="1"/>
  <c r="AK79" i="7" s="1"/>
  <c r="W79" i="7"/>
  <c r="R92" i="20"/>
  <c r="V92" i="7" s="1"/>
  <c r="T273" i="20"/>
  <c r="U273" i="20" s="1"/>
  <c r="AK273" i="7" s="1"/>
  <c r="W273" i="7"/>
  <c r="T248" i="20"/>
  <c r="U248" i="20" s="1"/>
  <c r="AK248" i="7" s="1"/>
  <c r="W248" i="7"/>
  <c r="R191" i="20"/>
  <c r="V191" i="7" s="1"/>
  <c r="R184" i="20"/>
  <c r="V184" i="7" s="1"/>
  <c r="R119" i="20"/>
  <c r="V119" i="7" s="1"/>
  <c r="R147" i="20"/>
  <c r="V147" i="7" s="1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R180" i="20"/>
  <c r="V180" i="7" s="1"/>
  <c r="T111" i="20"/>
  <c r="U111" i="20" s="1"/>
  <c r="AK111" i="7" s="1"/>
  <c r="W111" i="7"/>
  <c r="T25" i="20"/>
  <c r="U25" i="20" s="1"/>
  <c r="AK25" i="7" s="1"/>
  <c r="W25" i="7"/>
  <c r="R62" i="20"/>
  <c r="V62" i="7" s="1"/>
  <c r="R269" i="20"/>
  <c r="V269" i="7" s="1"/>
  <c r="R217" i="20"/>
  <c r="V217" i="7" s="1"/>
  <c r="R167" i="20"/>
  <c r="V167" i="7" s="1"/>
  <c r="R121" i="20"/>
  <c r="V121" i="7" s="1"/>
  <c r="R23" i="20"/>
  <c r="V23" i="7" s="1"/>
  <c r="T269" i="20"/>
  <c r="U269" i="20" s="1"/>
  <c r="AK269" i="7" s="1"/>
  <c r="W269" i="7"/>
  <c r="R233" i="20"/>
  <c r="V233" i="7" s="1"/>
  <c r="R118" i="20"/>
  <c r="V118" i="7" s="1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AA164" i="20"/>
  <c r="M164" i="7"/>
  <c r="AB250" i="20"/>
  <c r="AA250" i="20"/>
  <c r="M250" i="7"/>
  <c r="AB272" i="20"/>
  <c r="AA272" i="20"/>
  <c r="M272" i="7"/>
  <c r="AB59" i="20"/>
  <c r="M59" i="21" s="1"/>
  <c r="N59" i="21" s="1"/>
  <c r="AA59" i="20"/>
  <c r="M59" i="7"/>
  <c r="AA293" i="20"/>
  <c r="M293" i="7"/>
  <c r="AB293" i="20"/>
  <c r="AB28" i="20"/>
  <c r="AA28" i="20"/>
  <c r="M28" i="7"/>
  <c r="AA106" i="20"/>
  <c r="AB106" i="20"/>
  <c r="M106" i="7"/>
  <c r="AB136" i="20"/>
  <c r="AA136" i="20"/>
  <c r="M136" i="7"/>
  <c r="AB299" i="20"/>
  <c r="AA299" i="20"/>
  <c r="M299" i="7"/>
  <c r="AA157" i="20"/>
  <c r="AB157" i="20"/>
  <c r="M157" i="7"/>
  <c r="AB191" i="20"/>
  <c r="AD191" i="20" s="1"/>
  <c r="AA191" i="20"/>
  <c r="M191" i="7"/>
  <c r="AA265" i="20"/>
  <c r="AB265" i="20"/>
  <c r="M265" i="7"/>
  <c r="AB33" i="20"/>
  <c r="AA33" i="20"/>
  <c r="M33" i="7"/>
  <c r="AB174" i="20"/>
  <c r="AA174" i="20"/>
  <c r="M174" i="7"/>
  <c r="AB204" i="20"/>
  <c r="AA204" i="20"/>
  <c r="M204" i="7"/>
  <c r="AB290" i="20"/>
  <c r="AA290" i="20"/>
  <c r="M290" i="7"/>
  <c r="AB65" i="20"/>
  <c r="AA65" i="20"/>
  <c r="M65" i="7"/>
  <c r="AB99" i="20"/>
  <c r="AD99" i="20" s="1"/>
  <c r="AA99" i="20"/>
  <c r="M99" i="7"/>
  <c r="AB269" i="20"/>
  <c r="M269" i="7"/>
  <c r="AA269" i="20"/>
  <c r="AA4" i="20"/>
  <c r="M4" i="7"/>
  <c r="AB4" i="20"/>
  <c r="AB82" i="20"/>
  <c r="M82" i="7"/>
  <c r="AA82" i="20"/>
  <c r="AA112" i="20"/>
  <c r="M112" i="7"/>
  <c r="AB112" i="20"/>
  <c r="AB286" i="20"/>
  <c r="AA286" i="20"/>
  <c r="M286" i="7"/>
  <c r="AA69" i="20"/>
  <c r="M69" i="7"/>
  <c r="AB69" i="20"/>
  <c r="AA103" i="20"/>
  <c r="M103" i="7"/>
  <c r="AB103" i="20"/>
  <c r="AB177" i="20"/>
  <c r="M177" i="7"/>
  <c r="AA177" i="20"/>
  <c r="AA211" i="20"/>
  <c r="M211" i="7"/>
  <c r="AB211" i="20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AA224" i="20"/>
  <c r="M224" i="7"/>
  <c r="AB11" i="20"/>
  <c r="AA11" i="20"/>
  <c r="M11" i="7"/>
  <c r="AA172" i="20"/>
  <c r="M172" i="7"/>
  <c r="AB172" i="20"/>
  <c r="AA258" i="20"/>
  <c r="M258" i="7"/>
  <c r="AB258" i="20"/>
  <c r="AA5" i="20"/>
  <c r="M5" i="7"/>
  <c r="AB5" i="20"/>
  <c r="AA67" i="20"/>
  <c r="M67" i="7"/>
  <c r="AB67" i="20"/>
  <c r="R57" i="20"/>
  <c r="V57" i="7" s="1"/>
  <c r="R84" i="20"/>
  <c r="V84" i="7" s="1"/>
  <c r="V130" i="20"/>
  <c r="R130" i="20"/>
  <c r="V130" i="7" s="1"/>
  <c r="V234" i="20"/>
  <c r="R234" i="20"/>
  <c r="V234" i="7" s="1"/>
  <c r="R281" i="20"/>
  <c r="V281" i="7" s="1"/>
  <c r="V55" i="19"/>
  <c r="V266" i="19"/>
  <c r="V114" i="19"/>
  <c r="U265" i="19"/>
  <c r="AK265" i="6" s="1"/>
  <c r="V265" i="19"/>
  <c r="Y147" i="19"/>
  <c r="A147" i="9" s="1"/>
  <c r="AE293" i="19"/>
  <c r="AM293" i="19" s="1"/>
  <c r="P293" i="9" s="1"/>
  <c r="AC293" i="19"/>
  <c r="H293" i="9" s="1"/>
  <c r="AF293" i="19"/>
  <c r="J293" i="9" s="1"/>
  <c r="Y293" i="19"/>
  <c r="A293" i="9" s="1"/>
  <c r="AL179" i="19"/>
  <c r="O179" i="9" s="1"/>
  <c r="AE155" i="19"/>
  <c r="AJ155" i="19" s="1"/>
  <c r="M155" i="9" s="1"/>
  <c r="V31" i="19"/>
  <c r="V56" i="19"/>
  <c r="AE278" i="19"/>
  <c r="AL278" i="19" s="1"/>
  <c r="O278" i="9" s="1"/>
  <c r="Y77" i="19"/>
  <c r="A77" i="9" s="1"/>
  <c r="AC33" i="19"/>
  <c r="H33" i="9" s="1"/>
  <c r="AF33" i="19"/>
  <c r="J33" i="9" s="1"/>
  <c r="AE33" i="19"/>
  <c r="Y33" i="19"/>
  <c r="A33" i="9" s="1"/>
  <c r="Y118" i="19"/>
  <c r="A118" i="9" s="1"/>
  <c r="AE110" i="19"/>
  <c r="AC110" i="19"/>
  <c r="H110" i="9" s="1"/>
  <c r="AF110" i="19"/>
  <c r="J110" i="9" s="1"/>
  <c r="Y110" i="19"/>
  <c r="A110" i="9" s="1"/>
  <c r="V36" i="19"/>
  <c r="V149" i="19"/>
  <c r="AE31" i="18"/>
  <c r="AL31" i="18" s="1"/>
  <c r="O31" i="8" s="1"/>
  <c r="V167" i="19"/>
  <c r="V256" i="19"/>
  <c r="V16" i="19"/>
  <c r="AF160" i="19"/>
  <c r="J160" i="9" s="1"/>
  <c r="AE160" i="19"/>
  <c r="AJ160" i="19" s="1"/>
  <c r="M160" i="9" s="1"/>
  <c r="AC160" i="19"/>
  <c r="H160" i="9" s="1"/>
  <c r="Y160" i="19"/>
  <c r="A160" i="9" s="1"/>
  <c r="V49" i="19"/>
  <c r="V43" i="19"/>
  <c r="R178" i="20"/>
  <c r="V178" i="7" s="1"/>
  <c r="R89" i="20"/>
  <c r="V89" i="7" s="1"/>
  <c r="R65" i="20"/>
  <c r="V65" i="7" s="1"/>
  <c r="T259" i="20"/>
  <c r="U259" i="20" s="1"/>
  <c r="AK259" i="7" s="1"/>
  <c r="W259" i="7"/>
  <c r="T208" i="20"/>
  <c r="U208" i="20" s="1"/>
  <c r="AK208" i="7" s="1"/>
  <c r="W208" i="7"/>
  <c r="R134" i="20"/>
  <c r="V134" i="7" s="1"/>
  <c r="R259" i="20"/>
  <c r="V259" i="7" s="1"/>
  <c r="T134" i="20"/>
  <c r="U134" i="20" s="1"/>
  <c r="AK134" i="7" s="1"/>
  <c r="W134" i="7"/>
  <c r="R290" i="20"/>
  <c r="V290" i="7" s="1"/>
  <c r="T104" i="20"/>
  <c r="U104" i="20" s="1"/>
  <c r="AK104" i="7" s="1"/>
  <c r="W104" i="7"/>
  <c r="R64" i="20"/>
  <c r="V64" i="7" s="1"/>
  <c r="R91" i="20"/>
  <c r="V91" i="7" s="1"/>
  <c r="T126" i="20"/>
  <c r="U126" i="20" s="1"/>
  <c r="AK126" i="7" s="1"/>
  <c r="W126" i="7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T288" i="20"/>
  <c r="U288" i="20" s="1"/>
  <c r="AK288" i="7" s="1"/>
  <c r="W288" i="7"/>
  <c r="R235" i="20"/>
  <c r="V235" i="7" s="1"/>
  <c r="R296" i="20"/>
  <c r="V296" i="7" s="1"/>
  <c r="T279" i="20"/>
  <c r="U279" i="20" s="1"/>
  <c r="AK279" i="7" s="1"/>
  <c r="W279" i="7"/>
  <c r="R61" i="20"/>
  <c r="V61" i="7" s="1"/>
  <c r="R18" i="20"/>
  <c r="V18" i="7" s="1"/>
  <c r="T272" i="20"/>
  <c r="U272" i="20" s="1"/>
  <c r="AK272" i="7" s="1"/>
  <c r="W272" i="7"/>
  <c r="T65" i="20"/>
  <c r="U65" i="20" s="1"/>
  <c r="AK65" i="7" s="1"/>
  <c r="W65" i="7"/>
  <c r="R141" i="20"/>
  <c r="V141" i="7" s="1"/>
  <c r="T108" i="20"/>
  <c r="U108" i="20" s="1"/>
  <c r="AK108" i="7" s="1"/>
  <c r="W108" i="7"/>
  <c r="R252" i="20"/>
  <c r="V252" i="7" s="1"/>
  <c r="R228" i="20"/>
  <c r="V228" i="7" s="1"/>
  <c r="V189" i="20"/>
  <c r="R189" i="20"/>
  <c r="V189" i="7" s="1"/>
  <c r="R102" i="20"/>
  <c r="V102" i="7" s="1"/>
  <c r="V11" i="20"/>
  <c r="R11" i="20"/>
  <c r="V11" i="7" s="1"/>
  <c r="T202" i="20"/>
  <c r="U202" i="20" s="1"/>
  <c r="AK202" i="7" s="1"/>
  <c r="W202" i="7"/>
  <c r="R109" i="20"/>
  <c r="V109" i="7" s="1"/>
  <c r="T283" i="20"/>
  <c r="U283" i="20" s="1"/>
  <c r="AK283" i="7" s="1"/>
  <c r="W283" i="7"/>
  <c r="T200" i="20"/>
  <c r="U200" i="20" s="1"/>
  <c r="AK200" i="7" s="1"/>
  <c r="W200" i="7"/>
  <c r="R137" i="20"/>
  <c r="V137" i="7" s="1"/>
  <c r="R132" i="20"/>
  <c r="V132" i="7" s="1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R227" i="20"/>
  <c r="V227" i="7" s="1"/>
  <c r="R173" i="20"/>
  <c r="V173" i="7" s="1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T195" i="20"/>
  <c r="U195" i="20" s="1"/>
  <c r="AK195" i="7" s="1"/>
  <c r="W195" i="7"/>
  <c r="T139" i="20"/>
  <c r="U139" i="20" s="1"/>
  <c r="AK139" i="7" s="1"/>
  <c r="W139" i="7"/>
  <c r="V135" i="20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R199" i="20"/>
  <c r="V199" i="7" s="1"/>
  <c r="R103" i="20"/>
  <c r="V103" i="7" s="1"/>
  <c r="R83" i="20"/>
  <c r="V83" i="7" s="1"/>
  <c r="R15" i="20"/>
  <c r="V15" i="7" s="1"/>
  <c r="R277" i="20"/>
  <c r="V277" i="7" s="1"/>
  <c r="R220" i="20"/>
  <c r="V220" i="7" s="1"/>
  <c r="R117" i="20"/>
  <c r="V117" i="7" s="1"/>
  <c r="R22" i="20"/>
  <c r="V22" i="7" s="1"/>
  <c r="AA270" i="20"/>
  <c r="M270" i="7"/>
  <c r="AB270" i="20"/>
  <c r="AA70" i="20"/>
  <c r="AB70" i="20"/>
  <c r="M70" i="7"/>
  <c r="AB100" i="20"/>
  <c r="AA100" i="20"/>
  <c r="M100" i="7"/>
  <c r="AB186" i="20"/>
  <c r="AD186" i="20" s="1"/>
  <c r="AA186" i="20"/>
  <c r="M186" i="7"/>
  <c r="AB208" i="20"/>
  <c r="AA208" i="20"/>
  <c r="M208" i="7"/>
  <c r="AB138" i="20"/>
  <c r="AA138" i="20"/>
  <c r="M138" i="7"/>
  <c r="AA229" i="20"/>
  <c r="AB229" i="20"/>
  <c r="M229" i="7"/>
  <c r="AA263" i="20"/>
  <c r="M263" i="7"/>
  <c r="AB263" i="20"/>
  <c r="AB42" i="20"/>
  <c r="M42" i="7"/>
  <c r="AA42" i="20"/>
  <c r="AA72" i="20"/>
  <c r="M72" i="7"/>
  <c r="AB72" i="20"/>
  <c r="AB279" i="20"/>
  <c r="AA279" i="20"/>
  <c r="M279" i="7"/>
  <c r="AB93" i="20"/>
  <c r="AD93" i="20" s="1"/>
  <c r="AA93" i="20"/>
  <c r="M93" i="7"/>
  <c r="AB127" i="20"/>
  <c r="AA127" i="20"/>
  <c r="M127" i="7"/>
  <c r="AA201" i="20"/>
  <c r="AB201" i="20"/>
  <c r="M201" i="7"/>
  <c r="AB235" i="20"/>
  <c r="AA235" i="20"/>
  <c r="M235" i="7"/>
  <c r="AA110" i="20"/>
  <c r="AB110" i="20"/>
  <c r="M110" i="7"/>
  <c r="AB140" i="20"/>
  <c r="AA140" i="20"/>
  <c r="M140" i="7"/>
  <c r="AB226" i="20"/>
  <c r="AA226" i="20"/>
  <c r="M226" i="7"/>
  <c r="AB248" i="20"/>
  <c r="AA248" i="20"/>
  <c r="M248" i="7"/>
  <c r="AB35" i="20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7"/>
  <c r="AA18" i="20"/>
  <c r="AA48" i="20"/>
  <c r="M48" i="7"/>
  <c r="AB48" i="20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AA147" i="20"/>
  <c r="M147" i="7"/>
  <c r="AA22" i="20"/>
  <c r="AB22" i="20"/>
  <c r="M22" i="7"/>
  <c r="AB52" i="20"/>
  <c r="AA52" i="20"/>
  <c r="M52" i="7"/>
  <c r="AA130" i="20"/>
  <c r="AB130" i="20"/>
  <c r="M130" i="7"/>
  <c r="AB160" i="20"/>
  <c r="AA160" i="20"/>
  <c r="M160" i="7"/>
  <c r="AB78" i="20"/>
  <c r="M78" i="7"/>
  <c r="AA78" i="20"/>
  <c r="AA108" i="20"/>
  <c r="M108" i="7"/>
  <c r="AB108" i="20"/>
  <c r="AA194" i="20"/>
  <c r="M194" i="7"/>
  <c r="AB194" i="20"/>
  <c r="AA216" i="20"/>
  <c r="M216" i="7"/>
  <c r="AB216" i="20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R129" i="20"/>
  <c r="V129" i="7" s="1"/>
  <c r="R258" i="20"/>
  <c r="V258" i="7" s="1"/>
  <c r="R289" i="20"/>
  <c r="V289" i="7" s="1"/>
  <c r="V170" i="19"/>
  <c r="V168" i="19"/>
  <c r="V225" i="19"/>
  <c r="V15" i="19"/>
  <c r="V227" i="19"/>
  <c r="V189" i="19"/>
  <c r="T5" i="7" l="1"/>
  <c r="Q5" i="20"/>
  <c r="R5" i="20" s="1"/>
  <c r="V5" i="7" s="1"/>
  <c r="S5" i="20"/>
  <c r="AD276" i="18"/>
  <c r="M276" i="21"/>
  <c r="N276" i="21" s="1"/>
  <c r="AD75" i="18"/>
  <c r="M75" i="21"/>
  <c r="N75" i="21" s="1"/>
  <c r="AF31" i="18"/>
  <c r="J31" i="8" s="1"/>
  <c r="V137" i="19"/>
  <c r="AC31" i="18"/>
  <c r="H31" i="8" s="1"/>
  <c r="AC278" i="19"/>
  <c r="H278" i="9" s="1"/>
  <c r="V240" i="20"/>
  <c r="Y200" i="19"/>
  <c r="A200" i="9" s="1"/>
  <c r="M5" i="21"/>
  <c r="N5" i="21" s="1"/>
  <c r="AD16" i="18"/>
  <c r="M16" i="21"/>
  <c r="N16" i="21" s="1"/>
  <c r="AD43" i="18"/>
  <c r="M43" i="21"/>
  <c r="N43" i="21" s="1"/>
  <c r="AD291" i="18"/>
  <c r="M291" i="21"/>
  <c r="N291" i="21" s="1"/>
  <c r="AD162" i="18"/>
  <c r="M162" i="21"/>
  <c r="N162" i="21" s="1"/>
  <c r="AD239" i="18"/>
  <c r="M239" i="21"/>
  <c r="N239" i="21" s="1"/>
  <c r="AD28" i="18"/>
  <c r="M28" i="21"/>
  <c r="N28" i="21" s="1"/>
  <c r="AD35" i="18"/>
  <c r="M35" i="21"/>
  <c r="N35" i="21" s="1"/>
  <c r="AD129" i="18"/>
  <c r="M129" i="21"/>
  <c r="N129" i="21" s="1"/>
  <c r="AD184" i="18"/>
  <c r="M184" i="21"/>
  <c r="N184" i="21" s="1"/>
  <c r="AD145" i="18"/>
  <c r="M145" i="21"/>
  <c r="N145" i="21" s="1"/>
  <c r="AD265" i="18"/>
  <c r="M265" i="21"/>
  <c r="N265" i="21" s="1"/>
  <c r="AD283" i="18"/>
  <c r="M283" i="21"/>
  <c r="N283" i="21" s="1"/>
  <c r="AD108" i="18"/>
  <c r="M108" i="21"/>
  <c r="N108" i="21" s="1"/>
  <c r="AD206" i="18"/>
  <c r="M206" i="21"/>
  <c r="N206" i="21" s="1"/>
  <c r="AD148" i="18"/>
  <c r="M148" i="21"/>
  <c r="N148" i="21" s="1"/>
  <c r="AD50" i="18"/>
  <c r="M50" i="21"/>
  <c r="N50" i="21" s="1"/>
  <c r="AD251" i="18"/>
  <c r="M251" i="21"/>
  <c r="N251" i="21" s="1"/>
  <c r="AD14" i="18"/>
  <c r="M14" i="21"/>
  <c r="N14" i="21" s="1"/>
  <c r="AD31" i="18"/>
  <c r="M31" i="21"/>
  <c r="N31" i="21" s="1"/>
  <c r="AD238" i="18"/>
  <c r="M238" i="21"/>
  <c r="N238" i="21" s="1"/>
  <c r="AD298" i="18"/>
  <c r="M298" i="21"/>
  <c r="N298" i="21" s="1"/>
  <c r="AD245" i="18"/>
  <c r="M245" i="21"/>
  <c r="N245" i="21" s="1"/>
  <c r="AD293" i="18"/>
  <c r="M293" i="21"/>
  <c r="N293" i="21" s="1"/>
  <c r="AD191" i="18"/>
  <c r="M191" i="21"/>
  <c r="N191" i="21" s="1"/>
  <c r="AD37" i="18"/>
  <c r="M37" i="21"/>
  <c r="N37" i="21" s="1"/>
  <c r="AD85" i="18"/>
  <c r="M85" i="21"/>
  <c r="N85" i="21" s="1"/>
  <c r="AD30" i="18"/>
  <c r="M30" i="21"/>
  <c r="N30" i="21" s="1"/>
  <c r="AD46" i="18"/>
  <c r="M46" i="21"/>
  <c r="N46" i="21" s="1"/>
  <c r="AD96" i="18"/>
  <c r="M96" i="21"/>
  <c r="N96" i="21" s="1"/>
  <c r="AD158" i="18"/>
  <c r="M158" i="21"/>
  <c r="N158" i="21" s="1"/>
  <c r="AD94" i="18"/>
  <c r="M94" i="21"/>
  <c r="N94" i="21" s="1"/>
  <c r="AD217" i="18"/>
  <c r="M217" i="21"/>
  <c r="N217" i="21" s="1"/>
  <c r="AD190" i="18"/>
  <c r="M190" i="21"/>
  <c r="N190" i="21" s="1"/>
  <c r="AD90" i="18"/>
  <c r="M90" i="21"/>
  <c r="N90" i="21" s="1"/>
  <c r="M275" i="21"/>
  <c r="N275" i="21" s="1"/>
  <c r="AD201" i="18"/>
  <c r="M201" i="21"/>
  <c r="N201" i="21" s="1"/>
  <c r="V64" i="19"/>
  <c r="X5" i="21"/>
  <c r="M218" i="21"/>
  <c r="N218" i="21" s="1"/>
  <c r="U294" i="18"/>
  <c r="AK294" i="5" s="1"/>
  <c r="V294" i="18"/>
  <c r="M113" i="21"/>
  <c r="N113" i="21" s="1"/>
  <c r="U78" i="19"/>
  <c r="AK78" i="6" s="1"/>
  <c r="V78" i="19"/>
  <c r="AD188" i="18"/>
  <c r="M188" i="21"/>
  <c r="N188" i="21" s="1"/>
  <c r="AD84" i="18"/>
  <c r="M84" i="21"/>
  <c r="N84" i="21" s="1"/>
  <c r="AD167" i="18"/>
  <c r="M167" i="21"/>
  <c r="N167" i="21" s="1"/>
  <c r="AF278" i="19"/>
  <c r="J278" i="9" s="1"/>
  <c r="AE200" i="19"/>
  <c r="AL200" i="19" s="1"/>
  <c r="O200" i="9" s="1"/>
  <c r="AC175" i="19"/>
  <c r="H175" i="9" s="1"/>
  <c r="AD150" i="18"/>
  <c r="M150" i="21"/>
  <c r="N150" i="21" s="1"/>
  <c r="AD45" i="18"/>
  <c r="M45" i="21"/>
  <c r="N45" i="21" s="1"/>
  <c r="AD197" i="18"/>
  <c r="M197" i="21"/>
  <c r="N197" i="21" s="1"/>
  <c r="AD130" i="18"/>
  <c r="M130" i="21"/>
  <c r="N130" i="21" s="1"/>
  <c r="AD142" i="18"/>
  <c r="M142" i="21"/>
  <c r="N142" i="21" s="1"/>
  <c r="AD78" i="18"/>
  <c r="M78" i="21"/>
  <c r="N78" i="21" s="1"/>
  <c r="AD61" i="18"/>
  <c r="M61" i="21"/>
  <c r="N61" i="21" s="1"/>
  <c r="AD210" i="18"/>
  <c r="M210" i="21"/>
  <c r="N210" i="21" s="1"/>
  <c r="AD277" i="18"/>
  <c r="M277" i="21"/>
  <c r="N277" i="21" s="1"/>
  <c r="AD286" i="18"/>
  <c r="M286" i="21"/>
  <c r="N286" i="21" s="1"/>
  <c r="AD159" i="18"/>
  <c r="M159" i="21"/>
  <c r="N159" i="21" s="1"/>
  <c r="AD278" i="18"/>
  <c r="M278" i="21"/>
  <c r="N278" i="21" s="1"/>
  <c r="AD112" i="18"/>
  <c r="M112" i="21"/>
  <c r="N112" i="21" s="1"/>
  <c r="AD247" i="18"/>
  <c r="M247" i="21"/>
  <c r="N247" i="21" s="1"/>
  <c r="AD23" i="18"/>
  <c r="M23" i="21"/>
  <c r="N23" i="21" s="1"/>
  <c r="AD88" i="18"/>
  <c r="M88" i="21"/>
  <c r="N88" i="21" s="1"/>
  <c r="AD65" i="18"/>
  <c r="M65" i="21"/>
  <c r="N65" i="21" s="1"/>
  <c r="AD102" i="18"/>
  <c r="M102" i="21"/>
  <c r="N102" i="21" s="1"/>
  <c r="AD92" i="18"/>
  <c r="M92" i="21"/>
  <c r="N92" i="21" s="1"/>
  <c r="AD143" i="18"/>
  <c r="M143" i="21"/>
  <c r="N143" i="21" s="1"/>
  <c r="AD19" i="18"/>
  <c r="M19" i="21"/>
  <c r="N19" i="21" s="1"/>
  <c r="AD225" i="18"/>
  <c r="M225" i="21"/>
  <c r="N225" i="21" s="1"/>
  <c r="AD122" i="18"/>
  <c r="M122" i="21"/>
  <c r="N122" i="21" s="1"/>
  <c r="AD155" i="18"/>
  <c r="M155" i="21"/>
  <c r="N155" i="21" s="1"/>
  <c r="AD147" i="18"/>
  <c r="M147" i="21"/>
  <c r="N147" i="21" s="1"/>
  <c r="AD114" i="18"/>
  <c r="M114" i="21"/>
  <c r="N114" i="21" s="1"/>
  <c r="AD118" i="18"/>
  <c r="M118" i="21"/>
  <c r="N118" i="21" s="1"/>
  <c r="AD9" i="18"/>
  <c r="M9" i="21"/>
  <c r="N9" i="21" s="1"/>
  <c r="AD172" i="18"/>
  <c r="M172" i="21"/>
  <c r="N172" i="21" s="1"/>
  <c r="AD216" i="19"/>
  <c r="AC69" i="19"/>
  <c r="H69" i="9" s="1"/>
  <c r="U56" i="18"/>
  <c r="AK56" i="5" s="1"/>
  <c r="V56" i="18"/>
  <c r="U127" i="19"/>
  <c r="AK127" i="6" s="1"/>
  <c r="V127" i="19"/>
  <c r="V29" i="19"/>
  <c r="U144" i="19"/>
  <c r="AK144" i="6" s="1"/>
  <c r="V144" i="19"/>
  <c r="AD212" i="18"/>
  <c r="M212" i="21"/>
  <c r="N212" i="21" s="1"/>
  <c r="AD11" i="18"/>
  <c r="M11" i="21"/>
  <c r="N11" i="21" s="1"/>
  <c r="AD262" i="18"/>
  <c r="M262" i="21"/>
  <c r="N262" i="21" s="1"/>
  <c r="AD207" i="18"/>
  <c r="M207" i="21"/>
  <c r="N207" i="21" s="1"/>
  <c r="AD89" i="18"/>
  <c r="M89" i="21"/>
  <c r="N89" i="21" s="1"/>
  <c r="AE175" i="19"/>
  <c r="AL175" i="19" s="1"/>
  <c r="O175" i="9" s="1"/>
  <c r="AC252" i="19"/>
  <c r="H252" i="9" s="1"/>
  <c r="V182" i="19"/>
  <c r="AD223" i="18"/>
  <c r="M223" i="21"/>
  <c r="N223" i="21" s="1"/>
  <c r="AD240" i="18"/>
  <c r="M240" i="21"/>
  <c r="N240" i="21" s="1"/>
  <c r="AD128" i="18"/>
  <c r="M128" i="21"/>
  <c r="N128" i="21" s="1"/>
  <c r="AD32" i="18"/>
  <c r="M32" i="21"/>
  <c r="N32" i="21" s="1"/>
  <c r="AD54" i="18"/>
  <c r="M54" i="21"/>
  <c r="N54" i="21" s="1"/>
  <c r="AD255" i="18"/>
  <c r="M255" i="21"/>
  <c r="N255" i="21" s="1"/>
  <c r="AD229" i="18"/>
  <c r="M229" i="21"/>
  <c r="N229" i="21" s="1"/>
  <c r="AD269" i="18"/>
  <c r="M269" i="21"/>
  <c r="N269" i="21" s="1"/>
  <c r="AD285" i="18"/>
  <c r="M285" i="21"/>
  <c r="N285" i="21" s="1"/>
  <c r="AD140" i="18"/>
  <c r="M140" i="21"/>
  <c r="N140" i="21" s="1"/>
  <c r="AD125" i="18"/>
  <c r="M125" i="21"/>
  <c r="N125" i="21" s="1"/>
  <c r="AD110" i="18"/>
  <c r="M110" i="21"/>
  <c r="N110" i="21" s="1"/>
  <c r="AD205" i="18"/>
  <c r="M205" i="21"/>
  <c r="N205" i="21" s="1"/>
  <c r="AD64" i="18"/>
  <c r="M64" i="21"/>
  <c r="N64" i="21" s="1"/>
  <c r="AD230" i="18"/>
  <c r="M230" i="21"/>
  <c r="N230" i="21" s="1"/>
  <c r="AD20" i="18"/>
  <c r="M20" i="21"/>
  <c r="N20" i="21" s="1"/>
  <c r="AD95" i="18"/>
  <c r="M95" i="21"/>
  <c r="N95" i="21" s="1"/>
  <c r="AD186" i="18"/>
  <c r="M186" i="21"/>
  <c r="N186" i="21" s="1"/>
  <c r="AD21" i="18"/>
  <c r="M21" i="21"/>
  <c r="N21" i="21" s="1"/>
  <c r="AD204" i="18"/>
  <c r="M204" i="21"/>
  <c r="N204" i="21" s="1"/>
  <c r="AD274" i="18"/>
  <c r="M274" i="21"/>
  <c r="N274" i="21" s="1"/>
  <c r="AD151" i="18"/>
  <c r="M151" i="21"/>
  <c r="N151" i="21" s="1"/>
  <c r="AD15" i="18"/>
  <c r="M15" i="21"/>
  <c r="N15" i="21" s="1"/>
  <c r="AD154" i="18"/>
  <c r="M154" i="21"/>
  <c r="N154" i="21" s="1"/>
  <c r="AD17" i="18"/>
  <c r="M17" i="21"/>
  <c r="N17" i="21" s="1"/>
  <c r="AD242" i="18"/>
  <c r="M242" i="21"/>
  <c r="N242" i="21" s="1"/>
  <c r="AD177" i="18"/>
  <c r="M177" i="21"/>
  <c r="N177" i="21" s="1"/>
  <c r="AD290" i="18"/>
  <c r="M290" i="21"/>
  <c r="N290" i="21" s="1"/>
  <c r="V36" i="18"/>
  <c r="AF36" i="18" s="1"/>
  <c r="J36" i="8" s="1"/>
  <c r="AD80" i="18"/>
  <c r="M80" i="21"/>
  <c r="N80" i="21" s="1"/>
  <c r="AD267" i="18"/>
  <c r="M267" i="21"/>
  <c r="N267" i="21" s="1"/>
  <c r="AD137" i="18"/>
  <c r="M137" i="21"/>
  <c r="N137" i="21" s="1"/>
  <c r="AD258" i="18"/>
  <c r="M258" i="21"/>
  <c r="N258" i="21" s="1"/>
  <c r="AD68" i="18"/>
  <c r="M68" i="21"/>
  <c r="N68" i="21" s="1"/>
  <c r="AD194" i="18"/>
  <c r="M194" i="21"/>
  <c r="N194" i="21" s="1"/>
  <c r="AD192" i="18"/>
  <c r="M192" i="21"/>
  <c r="N192" i="21" s="1"/>
  <c r="AD174" i="18"/>
  <c r="M174" i="21"/>
  <c r="N174" i="21" s="1"/>
  <c r="AD224" i="18"/>
  <c r="M224" i="21"/>
  <c r="N224" i="21" s="1"/>
  <c r="AD299" i="18"/>
  <c r="M299" i="21"/>
  <c r="N299" i="21" s="1"/>
  <c r="AD166" i="18"/>
  <c r="M166" i="21"/>
  <c r="N166" i="21" s="1"/>
  <c r="AD219" i="18"/>
  <c r="M219" i="21"/>
  <c r="N219" i="21" s="1"/>
  <c r="AD139" i="18"/>
  <c r="M139" i="21"/>
  <c r="N139" i="21" s="1"/>
  <c r="AD235" i="18"/>
  <c r="M235" i="21"/>
  <c r="N235" i="21" s="1"/>
  <c r="AD79" i="18"/>
  <c r="M79" i="21"/>
  <c r="N79" i="21" s="1"/>
  <c r="AD261" i="18"/>
  <c r="M261" i="21"/>
  <c r="N261" i="21" s="1"/>
  <c r="AD115" i="18"/>
  <c r="M115" i="21"/>
  <c r="N115" i="21" s="1"/>
  <c r="AD49" i="18"/>
  <c r="M49" i="21"/>
  <c r="N49" i="21" s="1"/>
  <c r="AD182" i="18"/>
  <c r="M182" i="21"/>
  <c r="N182" i="21" s="1"/>
  <c r="M57" i="21"/>
  <c r="N57" i="21" s="1"/>
  <c r="T5" i="19"/>
  <c r="W5" i="6"/>
  <c r="AD189" i="18"/>
  <c r="M189" i="21"/>
  <c r="N189" i="21" s="1"/>
  <c r="AD221" i="18"/>
  <c r="M221" i="21"/>
  <c r="N221" i="21" s="1"/>
  <c r="AD193" i="18"/>
  <c r="M193" i="21"/>
  <c r="N193" i="21" s="1"/>
  <c r="AE42" i="19"/>
  <c r="AL42" i="19" s="1"/>
  <c r="O42" i="9" s="1"/>
  <c r="V211" i="19"/>
  <c r="AC40" i="19"/>
  <c r="H40" i="9" s="1"/>
  <c r="V274" i="19"/>
  <c r="AE274" i="19" s="1"/>
  <c r="AH274" i="19" s="1"/>
  <c r="K274" i="9" s="1"/>
  <c r="AD287" i="18"/>
  <c r="M287" i="21"/>
  <c r="N287" i="21" s="1"/>
  <c r="AD60" i="18"/>
  <c r="M60" i="21"/>
  <c r="N60" i="21" s="1"/>
  <c r="AD104" i="18"/>
  <c r="M104" i="21"/>
  <c r="N104" i="21" s="1"/>
  <c r="AD232" i="18"/>
  <c r="M232" i="21"/>
  <c r="N232" i="21" s="1"/>
  <c r="AD214" i="18"/>
  <c r="M214" i="21"/>
  <c r="N214" i="21" s="1"/>
  <c r="AD226" i="18"/>
  <c r="M226" i="21"/>
  <c r="N226" i="21" s="1"/>
  <c r="AD98" i="18"/>
  <c r="M98" i="21"/>
  <c r="N98" i="21" s="1"/>
  <c r="AD109" i="18"/>
  <c r="M109" i="21"/>
  <c r="N109" i="21" s="1"/>
  <c r="AD222" i="18"/>
  <c r="M222" i="21"/>
  <c r="N222" i="21" s="1"/>
  <c r="AD99" i="18"/>
  <c r="M99" i="21"/>
  <c r="N99" i="21" s="1"/>
  <c r="AD40" i="18"/>
  <c r="M40" i="21"/>
  <c r="N40" i="21" s="1"/>
  <c r="AC56" i="18"/>
  <c r="H56" i="8" s="1"/>
  <c r="AD116" i="18"/>
  <c r="M116" i="21"/>
  <c r="N116" i="21" s="1"/>
  <c r="AD135" i="18"/>
  <c r="M135" i="21"/>
  <c r="N135" i="21" s="1"/>
  <c r="AD272" i="18"/>
  <c r="M272" i="21"/>
  <c r="N272" i="21" s="1"/>
  <c r="AD296" i="18"/>
  <c r="M296" i="21"/>
  <c r="N296" i="21" s="1"/>
  <c r="AD126" i="18"/>
  <c r="M126" i="21"/>
  <c r="N126" i="21" s="1"/>
  <c r="AD234" i="18"/>
  <c r="M234" i="21"/>
  <c r="N234" i="21" s="1"/>
  <c r="AD268" i="18"/>
  <c r="M268" i="21"/>
  <c r="N268" i="21" s="1"/>
  <c r="AD250" i="18"/>
  <c r="M250" i="21"/>
  <c r="N250" i="21" s="1"/>
  <c r="AD73" i="18"/>
  <c r="M73" i="21"/>
  <c r="N73" i="21" s="1"/>
  <c r="AD18" i="18"/>
  <c r="M18" i="21"/>
  <c r="N18" i="21" s="1"/>
  <c r="AD138" i="18"/>
  <c r="M138" i="21"/>
  <c r="N138" i="21" s="1"/>
  <c r="AD101" i="18"/>
  <c r="M101" i="21"/>
  <c r="N101" i="21" s="1"/>
  <c r="AD82" i="18"/>
  <c r="M82" i="21"/>
  <c r="N82" i="21" s="1"/>
  <c r="S4" i="20"/>
  <c r="T4" i="20" s="1"/>
  <c r="U4" i="20" s="1"/>
  <c r="AK4" i="7" s="1"/>
  <c r="AD195" i="18"/>
  <c r="M195" i="21"/>
  <c r="N195" i="21" s="1"/>
  <c r="AD39" i="18"/>
  <c r="M39" i="21"/>
  <c r="N39" i="21" s="1"/>
  <c r="AD81" i="18"/>
  <c r="M81" i="21"/>
  <c r="N81" i="21" s="1"/>
  <c r="AD292" i="18"/>
  <c r="M292" i="21"/>
  <c r="N292" i="21" s="1"/>
  <c r="AD106" i="18"/>
  <c r="M106" i="21"/>
  <c r="N106" i="21" s="1"/>
  <c r="AD169" i="18"/>
  <c r="M169" i="21"/>
  <c r="N169" i="21" s="1"/>
  <c r="AD300" i="18"/>
  <c r="M300" i="21"/>
  <c r="N300" i="21" s="1"/>
  <c r="AD170" i="18"/>
  <c r="M170" i="21"/>
  <c r="N170" i="21" s="1"/>
  <c r="AD168" i="18"/>
  <c r="M168" i="21"/>
  <c r="N168" i="21" s="1"/>
  <c r="AD252" i="18"/>
  <c r="M252" i="21"/>
  <c r="N252" i="21" s="1"/>
  <c r="AD97" i="18"/>
  <c r="M97" i="21"/>
  <c r="N97" i="21" s="1"/>
  <c r="AD164" i="18"/>
  <c r="M164" i="21"/>
  <c r="N164" i="21" s="1"/>
  <c r="AD133" i="18"/>
  <c r="M133" i="21"/>
  <c r="N133" i="21" s="1"/>
  <c r="AD34" i="18"/>
  <c r="M34" i="21"/>
  <c r="N34" i="21" s="1"/>
  <c r="AD289" i="18"/>
  <c r="M289" i="21"/>
  <c r="N289" i="21" s="1"/>
  <c r="AD107" i="18"/>
  <c r="M107" i="21"/>
  <c r="N107" i="21" s="1"/>
  <c r="AD127" i="18"/>
  <c r="M127" i="21"/>
  <c r="N127" i="21" s="1"/>
  <c r="AD72" i="18"/>
  <c r="M72" i="21"/>
  <c r="N72" i="21" s="1"/>
  <c r="AD279" i="18"/>
  <c r="M279" i="21"/>
  <c r="N279" i="21" s="1"/>
  <c r="AD33" i="18"/>
  <c r="M33" i="21"/>
  <c r="N33" i="21" s="1"/>
  <c r="AD62" i="18"/>
  <c r="M62" i="21"/>
  <c r="N62" i="21" s="1"/>
  <c r="AD141" i="18"/>
  <c r="M141" i="21"/>
  <c r="N141" i="21" s="1"/>
  <c r="AD270" i="18"/>
  <c r="M270" i="21"/>
  <c r="N270" i="21" s="1"/>
  <c r="AD297" i="18"/>
  <c r="M297" i="21"/>
  <c r="N297" i="21" s="1"/>
  <c r="AD208" i="18"/>
  <c r="M208" i="21"/>
  <c r="N208" i="21" s="1"/>
  <c r="AD48" i="18"/>
  <c r="M48" i="21"/>
  <c r="N48" i="21" s="1"/>
  <c r="AD136" i="18"/>
  <c r="M136" i="21"/>
  <c r="N136" i="21" s="1"/>
  <c r="AD6" i="18"/>
  <c r="M6" i="21"/>
  <c r="N6" i="21" s="1"/>
  <c r="AD241" i="18"/>
  <c r="M241" i="21"/>
  <c r="N241" i="21" s="1"/>
  <c r="AD176" i="18"/>
  <c r="M176" i="21"/>
  <c r="N176" i="21" s="1"/>
  <c r="AD281" i="18"/>
  <c r="M281" i="21"/>
  <c r="N281" i="21" s="1"/>
  <c r="AD180" i="18"/>
  <c r="M180" i="21"/>
  <c r="N180" i="21" s="1"/>
  <c r="AD282" i="18"/>
  <c r="M282" i="21"/>
  <c r="N282" i="21" s="1"/>
  <c r="AD215" i="18"/>
  <c r="M215" i="21"/>
  <c r="N215" i="21" s="1"/>
  <c r="AD185" i="18"/>
  <c r="M185" i="21"/>
  <c r="N185" i="21" s="1"/>
  <c r="AD231" i="18"/>
  <c r="M231" i="21"/>
  <c r="N231" i="21" s="1"/>
  <c r="AD149" i="18"/>
  <c r="M149" i="21"/>
  <c r="N149" i="21" s="1"/>
  <c r="Q4" i="20"/>
  <c r="R4" i="20" s="1"/>
  <c r="V4" i="7" s="1"/>
  <c r="AD249" i="18"/>
  <c r="M249" i="21"/>
  <c r="N249" i="21" s="1"/>
  <c r="AD228" i="18"/>
  <c r="M228" i="21"/>
  <c r="N228" i="21" s="1"/>
  <c r="AD200" i="18"/>
  <c r="M200" i="21"/>
  <c r="N200" i="21" s="1"/>
  <c r="AD153" i="18"/>
  <c r="M153" i="21"/>
  <c r="N153" i="21" s="1"/>
  <c r="AD100" i="18"/>
  <c r="M100" i="21"/>
  <c r="N100" i="21" s="1"/>
  <c r="AD36" i="18"/>
  <c r="M36" i="21"/>
  <c r="N36" i="21" s="1"/>
  <c r="AD244" i="18"/>
  <c r="M244" i="21"/>
  <c r="N244" i="21" s="1"/>
  <c r="AD171" i="18"/>
  <c r="M171" i="21"/>
  <c r="N171" i="21" s="1"/>
  <c r="AD103" i="18"/>
  <c r="M103" i="21"/>
  <c r="N103" i="21" s="1"/>
  <c r="AD264" i="18"/>
  <c r="M264" i="21"/>
  <c r="N264" i="21" s="1"/>
  <c r="AD42" i="18"/>
  <c r="M42" i="21"/>
  <c r="N42" i="21" s="1"/>
  <c r="AD93" i="18"/>
  <c r="M93" i="21"/>
  <c r="N93" i="21" s="1"/>
  <c r="AD74" i="18"/>
  <c r="M74" i="21"/>
  <c r="N74" i="21" s="1"/>
  <c r="AD67" i="18"/>
  <c r="M67" i="21"/>
  <c r="N67" i="21" s="1"/>
  <c r="AD119" i="18"/>
  <c r="M119" i="21"/>
  <c r="N119" i="21" s="1"/>
  <c r="AC118" i="19"/>
  <c r="H118" i="9" s="1"/>
  <c r="AD254" i="18"/>
  <c r="M254" i="21"/>
  <c r="N254" i="21" s="1"/>
  <c r="AD173" i="18"/>
  <c r="M173" i="21"/>
  <c r="N173" i="21" s="1"/>
  <c r="U248" i="18"/>
  <c r="AK248" i="5" s="1"/>
  <c r="V248" i="18"/>
  <c r="AD38" i="18"/>
  <c r="M38" i="21"/>
  <c r="N38" i="21" s="1"/>
  <c r="AD76" i="18"/>
  <c r="M76" i="21"/>
  <c r="N76" i="21" s="1"/>
  <c r="AD120" i="18"/>
  <c r="M120" i="21"/>
  <c r="N120" i="21" s="1"/>
  <c r="AD160" i="18"/>
  <c r="M160" i="21"/>
  <c r="N160" i="21" s="1"/>
  <c r="AD253" i="18"/>
  <c r="M253" i="21"/>
  <c r="N253" i="21" s="1"/>
  <c r="AD51" i="18"/>
  <c r="M51" i="21"/>
  <c r="N51" i="21" s="1"/>
  <c r="AD203" i="18"/>
  <c r="M203" i="21"/>
  <c r="N203" i="21" s="1"/>
  <c r="AD196" i="18"/>
  <c r="M196" i="21"/>
  <c r="N196" i="21" s="1"/>
  <c r="AD26" i="18"/>
  <c r="M26" i="21"/>
  <c r="N26" i="21" s="1"/>
  <c r="AD179" i="18"/>
  <c r="M179" i="21"/>
  <c r="N179" i="21" s="1"/>
  <c r="AD44" i="18"/>
  <c r="M44" i="21"/>
  <c r="N44" i="21" s="1"/>
  <c r="AD87" i="18"/>
  <c r="M87" i="21"/>
  <c r="N87" i="21" s="1"/>
  <c r="AC294" i="18"/>
  <c r="H294" i="8" s="1"/>
  <c r="AD70" i="18"/>
  <c r="M70" i="21"/>
  <c r="N70" i="21" s="1"/>
  <c r="AD295" i="18"/>
  <c r="M295" i="21"/>
  <c r="N295" i="21" s="1"/>
  <c r="AD157" i="18"/>
  <c r="M157" i="21"/>
  <c r="N157" i="21" s="1"/>
  <c r="AD257" i="18"/>
  <c r="M257" i="21"/>
  <c r="N257" i="21" s="1"/>
  <c r="AD202" i="18"/>
  <c r="M202" i="21"/>
  <c r="N202" i="21" s="1"/>
  <c r="AD156" i="18"/>
  <c r="M156" i="21"/>
  <c r="N156" i="21" s="1"/>
  <c r="AD22" i="18"/>
  <c r="M22" i="21"/>
  <c r="N22" i="21" s="1"/>
  <c r="AD52" i="18"/>
  <c r="M52" i="21"/>
  <c r="N52" i="21" s="1"/>
  <c r="V203" i="18"/>
  <c r="AD237" i="18"/>
  <c r="M237" i="21"/>
  <c r="N237" i="21" s="1"/>
  <c r="AD124" i="18"/>
  <c r="M124" i="21"/>
  <c r="N124" i="21" s="1"/>
  <c r="AD211" i="18"/>
  <c r="M211" i="21"/>
  <c r="N211" i="21" s="1"/>
  <c r="AD227" i="18"/>
  <c r="M227" i="21"/>
  <c r="N227" i="21" s="1"/>
  <c r="AD165" i="18"/>
  <c r="M165" i="21"/>
  <c r="N165" i="21" s="1"/>
  <c r="AD58" i="18"/>
  <c r="M58" i="21"/>
  <c r="N58" i="21" s="1"/>
  <c r="M8" i="21"/>
  <c r="N8" i="21" s="1"/>
  <c r="AD117" i="18"/>
  <c r="M117" i="21"/>
  <c r="N117" i="21" s="1"/>
  <c r="AD132" i="18"/>
  <c r="M132" i="21"/>
  <c r="N132" i="21" s="1"/>
  <c r="AD121" i="18"/>
  <c r="M121" i="21"/>
  <c r="N121" i="21" s="1"/>
  <c r="AD263" i="18"/>
  <c r="M263" i="21"/>
  <c r="N263" i="21" s="1"/>
  <c r="AD77" i="18"/>
  <c r="M77" i="21"/>
  <c r="N77" i="21" s="1"/>
  <c r="AD69" i="18"/>
  <c r="M69" i="21"/>
  <c r="N69" i="21" s="1"/>
  <c r="AD12" i="18"/>
  <c r="M12" i="21"/>
  <c r="N12" i="21" s="1"/>
  <c r="AD273" i="18"/>
  <c r="M273" i="21"/>
  <c r="N273" i="21" s="1"/>
  <c r="AD24" i="18"/>
  <c r="M24" i="21"/>
  <c r="N24" i="21" s="1"/>
  <c r="AD41" i="18"/>
  <c r="M41" i="21"/>
  <c r="N41" i="21" s="1"/>
  <c r="AD220" i="18"/>
  <c r="M220" i="21"/>
  <c r="N220" i="21" s="1"/>
  <c r="AD284" i="18"/>
  <c r="M284" i="21"/>
  <c r="N284" i="21" s="1"/>
  <c r="AD63" i="18"/>
  <c r="M63" i="21"/>
  <c r="N63" i="21" s="1"/>
  <c r="AD105" i="18"/>
  <c r="M105" i="21"/>
  <c r="N105" i="21" s="1"/>
  <c r="AD25" i="18"/>
  <c r="M25" i="21"/>
  <c r="N25" i="21" s="1"/>
  <c r="AD123" i="18"/>
  <c r="M123" i="21"/>
  <c r="N123" i="21" s="1"/>
  <c r="AD243" i="18"/>
  <c r="M243" i="21"/>
  <c r="N243" i="21" s="1"/>
  <c r="AD178" i="18"/>
  <c r="M178" i="21"/>
  <c r="N178" i="21" s="1"/>
  <c r="AD55" i="18"/>
  <c r="M55" i="21"/>
  <c r="N55" i="21" s="1"/>
  <c r="AD266" i="18"/>
  <c r="M266" i="21"/>
  <c r="N266" i="21" s="1"/>
  <c r="AD181" i="18"/>
  <c r="M181" i="21"/>
  <c r="N181" i="21" s="1"/>
  <c r="AD7" i="18"/>
  <c r="M7" i="21"/>
  <c r="N7" i="21" s="1"/>
  <c r="AD146" i="18"/>
  <c r="M146" i="21"/>
  <c r="N146" i="21" s="1"/>
  <c r="AD209" i="18"/>
  <c r="M209" i="21"/>
  <c r="N209" i="21" s="1"/>
  <c r="AD71" i="18"/>
  <c r="M71" i="21"/>
  <c r="N71" i="21" s="1"/>
  <c r="AD187" i="18"/>
  <c r="M187" i="21"/>
  <c r="N187" i="21" s="1"/>
  <c r="AD27" i="18"/>
  <c r="M27" i="21"/>
  <c r="N27" i="21" s="1"/>
  <c r="AD131" i="18"/>
  <c r="M131" i="21"/>
  <c r="N131" i="21" s="1"/>
  <c r="AD271" i="18"/>
  <c r="M271" i="21"/>
  <c r="N271" i="21" s="1"/>
  <c r="AD199" i="18"/>
  <c r="M199" i="21"/>
  <c r="N199" i="21" s="1"/>
  <c r="V232" i="18"/>
  <c r="AC232" i="18" s="1"/>
  <c r="H232" i="8" s="1"/>
  <c r="AD248" i="18"/>
  <c r="M248" i="21"/>
  <c r="N248" i="21" s="1"/>
  <c r="M144" i="21"/>
  <c r="N144" i="21" s="1"/>
  <c r="T5" i="5"/>
  <c r="S5" i="18"/>
  <c r="Q5" i="18"/>
  <c r="R5" i="18" s="1"/>
  <c r="V5" i="5" s="1"/>
  <c r="U118" i="18"/>
  <c r="AK118" i="5" s="1"/>
  <c r="V118" i="18"/>
  <c r="AE102" i="19"/>
  <c r="AF102" i="19"/>
  <c r="J102" i="9" s="1"/>
  <c r="Y102" i="19"/>
  <c r="A102" i="9" s="1"/>
  <c r="AD5" i="18"/>
  <c r="F188" i="11"/>
  <c r="AU270" i="18"/>
  <c r="B270" i="8" s="1"/>
  <c r="AU96" i="18"/>
  <c r="B96" i="8" s="1"/>
  <c r="F255" i="11"/>
  <c r="AU25" i="18"/>
  <c r="B25" i="8" s="1"/>
  <c r="F52" i="11"/>
  <c r="AU242" i="18"/>
  <c r="B242" i="8" s="1"/>
  <c r="F192" i="11"/>
  <c r="AU190" i="18"/>
  <c r="B190" i="8" s="1"/>
  <c r="AU32" i="18"/>
  <c r="B32" i="8" s="1"/>
  <c r="F168" i="11"/>
  <c r="F129" i="11"/>
  <c r="AU219" i="18"/>
  <c r="B219" i="8" s="1"/>
  <c r="F50" i="11"/>
  <c r="AU262" i="18"/>
  <c r="B262" i="8" s="1"/>
  <c r="F171" i="11"/>
  <c r="F151" i="11"/>
  <c r="AU27" i="18"/>
  <c r="B27" i="8" s="1"/>
  <c r="F107" i="11"/>
  <c r="AU277" i="18"/>
  <c r="B277" i="8" s="1"/>
  <c r="F276" i="11"/>
  <c r="F31" i="11"/>
  <c r="F111" i="11"/>
  <c r="F76" i="11"/>
  <c r="F115" i="11"/>
  <c r="AU273" i="18"/>
  <c r="B273" i="8" s="1"/>
  <c r="F142" i="11"/>
  <c r="F62" i="11"/>
  <c r="F283" i="11"/>
  <c r="AU284" i="18"/>
  <c r="B284" i="8" s="1"/>
  <c r="F30" i="11"/>
  <c r="F112" i="11"/>
  <c r="F86" i="11"/>
  <c r="F208" i="11"/>
  <c r="AU128" i="18"/>
  <c r="B128" i="8" s="1"/>
  <c r="F251" i="11"/>
  <c r="F249" i="11"/>
  <c r="F94" i="11"/>
  <c r="F296" i="11"/>
  <c r="F43" i="11"/>
  <c r="F36" i="11"/>
  <c r="F288" i="11"/>
  <c r="AU131" i="18"/>
  <c r="B131" i="8" s="1"/>
  <c r="F176" i="11"/>
  <c r="F143" i="11"/>
  <c r="F46" i="11"/>
  <c r="F237" i="11"/>
  <c r="AU159" i="18"/>
  <c r="B159" i="8" s="1"/>
  <c r="F21" i="11"/>
  <c r="F82" i="11"/>
  <c r="AU102" i="18"/>
  <c r="B102" i="8" s="1"/>
  <c r="F29" i="11"/>
  <c r="AU60" i="18"/>
  <c r="B60" i="8" s="1"/>
  <c r="F121" i="11"/>
  <c r="AU194" i="18"/>
  <c r="B194" i="8" s="1"/>
  <c r="F163" i="11"/>
  <c r="F87" i="11"/>
  <c r="F259" i="11"/>
  <c r="AU240" i="18"/>
  <c r="B240" i="8" s="1"/>
  <c r="AU72" i="18"/>
  <c r="B72" i="8" s="1"/>
  <c r="F15" i="11"/>
  <c r="AU189" i="18"/>
  <c r="B189" i="8" s="1"/>
  <c r="AU246" i="18"/>
  <c r="B246" i="8" s="1"/>
  <c r="AU236" i="18"/>
  <c r="B236" i="8" s="1"/>
  <c r="F57" i="11"/>
  <c r="F253" i="11"/>
  <c r="AU24" i="18"/>
  <c r="B24" i="8" s="1"/>
  <c r="F224" i="11"/>
  <c r="F97" i="11"/>
  <c r="F241" i="11"/>
  <c r="AU12" i="18"/>
  <c r="B12" i="8" s="1"/>
  <c r="AU45" i="18"/>
  <c r="B45" i="8" s="1"/>
  <c r="F145" i="11"/>
  <c r="F227" i="11"/>
  <c r="AU113" i="18"/>
  <c r="B113" i="8" s="1"/>
  <c r="F92" i="11"/>
  <c r="AU170" i="18"/>
  <c r="B170" i="8" s="1"/>
  <c r="F11" i="11"/>
  <c r="AU215" i="18"/>
  <c r="B215" i="8" s="1"/>
  <c r="F158" i="11"/>
  <c r="F204" i="11"/>
  <c r="F175" i="11"/>
  <c r="F267" i="11"/>
  <c r="F187" i="11"/>
  <c r="F26" i="11"/>
  <c r="F292" i="11"/>
  <c r="AU150" i="18"/>
  <c r="B150" i="8" s="1"/>
  <c r="AU134" i="18"/>
  <c r="B134" i="8" s="1"/>
  <c r="F38" i="11"/>
  <c r="AU269" i="18"/>
  <c r="B269" i="8" s="1"/>
  <c r="F81" i="11"/>
  <c r="AU275" i="18"/>
  <c r="B275" i="8" s="1"/>
  <c r="AU42" i="18"/>
  <c r="B42" i="8" s="1"/>
  <c r="F180" i="11"/>
  <c r="AU291" i="18"/>
  <c r="B291" i="8" s="1"/>
  <c r="AU160" i="18"/>
  <c r="B160" i="8" s="1"/>
  <c r="AU126" i="18"/>
  <c r="B126" i="8" s="1"/>
  <c r="F10" i="11"/>
  <c r="AU136" i="18"/>
  <c r="B136" i="8" s="1"/>
  <c r="F127" i="11"/>
  <c r="AU155" i="18"/>
  <c r="B155" i="8" s="1"/>
  <c r="F218" i="11"/>
  <c r="AU298" i="18"/>
  <c r="B298" i="8" s="1"/>
  <c r="AU300" i="18"/>
  <c r="B300" i="8" s="1"/>
  <c r="F16" i="11"/>
  <c r="AU295" i="18"/>
  <c r="B295" i="8" s="1"/>
  <c r="F74" i="11"/>
  <c r="F228" i="11"/>
  <c r="AU261" i="18"/>
  <c r="B261" i="8" s="1"/>
  <c r="F40" i="11"/>
  <c r="AU67" i="18"/>
  <c r="B67" i="8" s="1"/>
  <c r="AU186" i="18"/>
  <c r="AU200" i="18"/>
  <c r="B200" i="8" s="1"/>
  <c r="AU73" i="18"/>
  <c r="B73" i="8" s="1"/>
  <c r="AU147" i="18"/>
  <c r="B147" i="8" s="1"/>
  <c r="AU98" i="18"/>
  <c r="B98" i="8" s="1"/>
  <c r="AU34" i="18"/>
  <c r="B34" i="8" s="1"/>
  <c r="F69" i="11"/>
  <c r="F235" i="11"/>
  <c r="AU117" i="18"/>
  <c r="B117" i="8" s="1"/>
  <c r="AU233" i="18"/>
  <c r="B233" i="8" s="1"/>
  <c r="F122" i="11"/>
  <c r="AU165" i="18"/>
  <c r="B165" i="8" s="1"/>
  <c r="F201" i="11"/>
  <c r="F209" i="11"/>
  <c r="AU53" i="18"/>
  <c r="B53" i="8" s="1"/>
  <c r="AU28" i="18"/>
  <c r="B28" i="8" s="1"/>
  <c r="F179" i="11"/>
  <c r="F264" i="11"/>
  <c r="AU256" i="18"/>
  <c r="B256" i="8" s="1"/>
  <c r="F56" i="11"/>
  <c r="F205" i="11"/>
  <c r="AU47" i="18"/>
  <c r="B47" i="8" s="1"/>
  <c r="AU214" i="18"/>
  <c r="B214" i="8" s="1"/>
  <c r="F154" i="11"/>
  <c r="F63" i="11"/>
  <c r="AU65" i="18"/>
  <c r="B65" i="8" s="1"/>
  <c r="AU250" i="18"/>
  <c r="B250" i="8" s="1"/>
  <c r="AU279" i="18"/>
  <c r="B279" i="8" s="1"/>
  <c r="AU39" i="18"/>
  <c r="B39" i="8" s="1"/>
  <c r="AU148" i="18"/>
  <c r="B148" i="8" s="1"/>
  <c r="F211" i="11"/>
  <c r="F257" i="11"/>
  <c r="F91" i="11"/>
  <c r="F195" i="11"/>
  <c r="AU210" i="18"/>
  <c r="B210" i="8" s="1"/>
  <c r="F198" i="11"/>
  <c r="AU299" i="18"/>
  <c r="B299" i="8" s="1"/>
  <c r="F173" i="11"/>
  <c r="AU281" i="18"/>
  <c r="B281" i="8" s="1"/>
  <c r="F140" i="11"/>
  <c r="AU223" i="18"/>
  <c r="B223" i="8" s="1"/>
  <c r="F174" i="11"/>
  <c r="F182" i="11"/>
  <c r="F161" i="11"/>
  <c r="F116" i="11"/>
  <c r="F231" i="11"/>
  <c r="AU222" i="18"/>
  <c r="B222" i="8" s="1"/>
  <c r="F68" i="11"/>
  <c r="F119" i="11"/>
  <c r="F146" i="11"/>
  <c r="F58" i="11"/>
  <c r="AU268" i="18"/>
  <c r="B268" i="8" s="1"/>
  <c r="AU132" i="18"/>
  <c r="B132" i="8" s="1"/>
  <c r="F125" i="11"/>
  <c r="AU110" i="18"/>
  <c r="B110" i="8" s="1"/>
  <c r="F271" i="11"/>
  <c r="AU108" i="18"/>
  <c r="B108" i="8" s="1"/>
  <c r="F120" i="11"/>
  <c r="F203" i="11"/>
  <c r="F123" i="11"/>
  <c r="AU13" i="18"/>
  <c r="B13" i="8" s="1"/>
  <c r="F212" i="11"/>
  <c r="F197" i="11"/>
  <c r="AU247" i="18"/>
  <c r="B247" i="8" s="1"/>
  <c r="AU206" i="18"/>
  <c r="B206" i="8" s="1"/>
  <c r="F221" i="11"/>
  <c r="F217" i="11"/>
  <c r="F18" i="11"/>
  <c r="AU54" i="18"/>
  <c r="B54" i="8" s="1"/>
  <c r="AU90" i="18"/>
  <c r="B90" i="8" s="1"/>
  <c r="AU156" i="18"/>
  <c r="B156" i="8" s="1"/>
  <c r="AU14" i="18"/>
  <c r="B14" i="8" s="1"/>
  <c r="F265" i="11"/>
  <c r="F66" i="11"/>
  <c r="F196" i="11"/>
  <c r="F178" i="11"/>
  <c r="F8" i="11"/>
  <c r="F101" i="11"/>
  <c r="F230" i="11"/>
  <c r="F245" i="11"/>
  <c r="AU7" i="18"/>
  <c r="B7" i="8" s="1"/>
  <c r="F238" i="11"/>
  <c r="F254" i="11"/>
  <c r="F289" i="11"/>
  <c r="F20" i="11"/>
  <c r="AU114" i="18"/>
  <c r="B114" i="8" s="1"/>
  <c r="AU258" i="18"/>
  <c r="B258" i="8" s="1"/>
  <c r="AU248" i="18"/>
  <c r="B248" i="8" s="1"/>
  <c r="F80" i="11"/>
  <c r="F93" i="11"/>
  <c r="AU191" i="18"/>
  <c r="B191" i="8" s="1"/>
  <c r="AU294" i="18"/>
  <c r="B294" i="8" s="1"/>
  <c r="F225" i="11"/>
  <c r="F49" i="11"/>
  <c r="AU193" i="18"/>
  <c r="B193" i="8" s="1"/>
  <c r="F181" i="11"/>
  <c r="AU89" i="18"/>
  <c r="B89" i="8" s="1"/>
  <c r="AU37" i="18"/>
  <c r="B37" i="8" s="1"/>
  <c r="F75" i="11"/>
  <c r="F55" i="11"/>
  <c r="F61" i="11"/>
  <c r="AU162" i="18"/>
  <c r="B162" i="8" s="1"/>
  <c r="AU35" i="18"/>
  <c r="B35" i="8" s="1"/>
  <c r="AU169" i="18"/>
  <c r="B169" i="8" s="1"/>
  <c r="AU172" i="18"/>
  <c r="B172" i="8" s="1"/>
  <c r="F199" i="11"/>
  <c r="F103" i="11"/>
  <c r="F287" i="11"/>
  <c r="AU95" i="18"/>
  <c r="B95" i="8" s="1"/>
  <c r="AU6" i="18"/>
  <c r="B6" i="8" s="1"/>
  <c r="F71" i="11"/>
  <c r="F239" i="11"/>
  <c r="AU184" i="18"/>
  <c r="B184" i="8" s="1"/>
  <c r="F77" i="11"/>
  <c r="AU183" i="18"/>
  <c r="B183" i="8" s="1"/>
  <c r="F149" i="11"/>
  <c r="F234" i="11"/>
  <c r="F100" i="11"/>
  <c r="F243" i="11"/>
  <c r="AU9" i="18"/>
  <c r="B9" i="8" s="1"/>
  <c r="F33" i="11"/>
  <c r="AU84" i="18"/>
  <c r="B84" i="8" s="1"/>
  <c r="F141" i="11"/>
  <c r="F297" i="11"/>
  <c r="F41" i="11"/>
  <c r="F19" i="11"/>
  <c r="F144" i="11"/>
  <c r="AU213" i="18"/>
  <c r="B213" i="8" s="1"/>
  <c r="AU106" i="18"/>
  <c r="B106" i="8" s="1"/>
  <c r="F202" i="11"/>
  <c r="F244" i="11"/>
  <c r="F23" i="11"/>
  <c r="F167" i="11"/>
  <c r="F286" i="11"/>
  <c r="AU164" i="18"/>
  <c r="B164" i="8" s="1"/>
  <c r="F293" i="11"/>
  <c r="F185" i="11"/>
  <c r="F226" i="11"/>
  <c r="F124" i="11"/>
  <c r="F278" i="11"/>
  <c r="F139" i="11"/>
  <c r="F44" i="11"/>
  <c r="F280" i="11"/>
  <c r="F70" i="11"/>
  <c r="F220" i="11"/>
  <c r="AU266" i="18"/>
  <c r="B266" i="8" s="1"/>
  <c r="F130" i="11"/>
  <c r="AU137" i="18"/>
  <c r="B137" i="8" s="1"/>
  <c r="AU260" i="18"/>
  <c r="B260" i="8" s="1"/>
  <c r="F282" i="11"/>
  <c r="F83" i="11"/>
  <c r="F290" i="11"/>
  <c r="F22" i="11"/>
  <c r="F135" i="11"/>
  <c r="F252" i="11"/>
  <c r="F274" i="11"/>
  <c r="AU272" i="18"/>
  <c r="B272" i="8" s="1"/>
  <c r="F104" i="11"/>
  <c r="F51" i="11"/>
  <c r="F152" i="11"/>
  <c r="F78" i="11"/>
  <c r="F177" i="11"/>
  <c r="AU64" i="18"/>
  <c r="B64" i="8" s="1"/>
  <c r="F79" i="11"/>
  <c r="AU133" i="18"/>
  <c r="B133" i="8" s="1"/>
  <c r="F285" i="11"/>
  <c r="F118" i="11"/>
  <c r="F5" i="11"/>
  <c r="F263" i="11"/>
  <c r="F105" i="11"/>
  <c r="F229" i="11"/>
  <c r="F17" i="11"/>
  <c r="AU153" i="18"/>
  <c r="B153" i="8" s="1"/>
  <c r="AU109" i="18"/>
  <c r="B109" i="8" s="1"/>
  <c r="F216" i="11"/>
  <c r="F48" i="11"/>
  <c r="F85" i="11"/>
  <c r="AU232" i="18"/>
  <c r="B232" i="8" s="1"/>
  <c r="F88" i="11"/>
  <c r="F166" i="11"/>
  <c r="AU207" i="18"/>
  <c r="B207" i="8" s="1"/>
  <c r="AU59" i="18"/>
  <c r="B59" i="8" s="1"/>
  <c r="F157" i="11"/>
  <c r="F138" i="11"/>
  <c r="AU99" i="18"/>
  <c r="B99" i="8" s="1"/>
  <c r="Y98" i="19"/>
  <c r="A98" i="9" s="1"/>
  <c r="Y231" i="19"/>
  <c r="A231" i="9" s="1"/>
  <c r="AF116" i="19"/>
  <c r="J116" i="9" s="1"/>
  <c r="Y246" i="19"/>
  <c r="A246" i="9" s="1"/>
  <c r="AF231" i="19"/>
  <c r="J231" i="9" s="1"/>
  <c r="AF95" i="19"/>
  <c r="J95" i="9" s="1"/>
  <c r="Y105" i="19"/>
  <c r="A105" i="9" s="1"/>
  <c r="AF188" i="19"/>
  <c r="J188" i="9" s="1"/>
  <c r="AF246" i="19"/>
  <c r="J246" i="9" s="1"/>
  <c r="Y90" i="19"/>
  <c r="A90" i="9" s="1"/>
  <c r="AC95" i="19"/>
  <c r="H95" i="9" s="1"/>
  <c r="AF105" i="19"/>
  <c r="J105" i="9" s="1"/>
  <c r="AC188" i="19"/>
  <c r="H188" i="9" s="1"/>
  <c r="AE90" i="19"/>
  <c r="AM90" i="19" s="1"/>
  <c r="P90" i="9" s="1"/>
  <c r="V295" i="20"/>
  <c r="AC105" i="19"/>
  <c r="H105" i="9" s="1"/>
  <c r="Y201" i="19"/>
  <c r="A201" i="9" s="1"/>
  <c r="AE77" i="18"/>
  <c r="AJ77" i="18" s="1"/>
  <c r="M77" i="8" s="1"/>
  <c r="AC246" i="19"/>
  <c r="H246" i="9" s="1"/>
  <c r="AF90" i="19"/>
  <c r="J90" i="9" s="1"/>
  <c r="AF201" i="19"/>
  <c r="J201" i="9" s="1"/>
  <c r="AC276" i="18"/>
  <c r="H276" i="8" s="1"/>
  <c r="V103" i="20"/>
  <c r="AF103" i="20" s="1"/>
  <c r="J103" i="10" s="1"/>
  <c r="AC201" i="19"/>
  <c r="H201" i="9" s="1"/>
  <c r="Y116" i="19"/>
  <c r="A116" i="9" s="1"/>
  <c r="AC99" i="19"/>
  <c r="H99" i="9" s="1"/>
  <c r="AE263" i="19"/>
  <c r="AJ263" i="19" s="1"/>
  <c r="M263" i="9" s="1"/>
  <c r="G234" i="21"/>
  <c r="H234" i="21" s="1"/>
  <c r="BO234" i="21" s="1"/>
  <c r="BP234" i="21" s="1"/>
  <c r="AC155" i="19"/>
  <c r="H155" i="9" s="1"/>
  <c r="AE40" i="19"/>
  <c r="AK40" i="19" s="1"/>
  <c r="N40" i="9" s="1"/>
  <c r="Y126" i="19"/>
  <c r="A126" i="9" s="1"/>
  <c r="AF263" i="19"/>
  <c r="J263" i="9" s="1"/>
  <c r="Y274" i="19"/>
  <c r="A274" i="9" s="1"/>
  <c r="G29" i="21"/>
  <c r="H29" i="21" s="1"/>
  <c r="BO29" i="21" s="1"/>
  <c r="BP29" i="21" s="1"/>
  <c r="V67" i="20"/>
  <c r="AF155" i="19"/>
  <c r="J155" i="9" s="1"/>
  <c r="Y271" i="19"/>
  <c r="A271" i="9" s="1"/>
  <c r="AC19" i="19"/>
  <c r="H19" i="9" s="1"/>
  <c r="AF126" i="19"/>
  <c r="J126" i="9" s="1"/>
  <c r="AC263" i="19"/>
  <c r="H263" i="9" s="1"/>
  <c r="AC274" i="19"/>
  <c r="H274" i="9" s="1"/>
  <c r="G294" i="21"/>
  <c r="H294" i="21" s="1"/>
  <c r="BO294" i="21" s="1"/>
  <c r="BP294" i="21" s="1"/>
  <c r="V109" i="20"/>
  <c r="Y28" i="18"/>
  <c r="A28" i="8" s="1"/>
  <c r="V118" i="20"/>
  <c r="AC271" i="19"/>
  <c r="H271" i="9" s="1"/>
  <c r="Y191" i="19"/>
  <c r="A191" i="9" s="1"/>
  <c r="AC35" i="19"/>
  <c r="H35" i="9" s="1"/>
  <c r="AE126" i="19"/>
  <c r="AH126" i="19" s="1"/>
  <c r="K126" i="9" s="1"/>
  <c r="G213" i="21"/>
  <c r="H213" i="21" s="1"/>
  <c r="BO213" i="21" s="1"/>
  <c r="BP213" i="21" s="1"/>
  <c r="G59" i="21"/>
  <c r="H59" i="21" s="1"/>
  <c r="BO59" i="21" s="1"/>
  <c r="BP59" i="21" s="1"/>
  <c r="AE28" i="18"/>
  <c r="AL28" i="18" s="1"/>
  <c r="O28" i="8" s="1"/>
  <c r="AE271" i="19"/>
  <c r="AM271" i="19" s="1"/>
  <c r="P271" i="9" s="1"/>
  <c r="AC103" i="19"/>
  <c r="H103" i="9" s="1"/>
  <c r="AC191" i="19"/>
  <c r="H191" i="9" s="1"/>
  <c r="AE74" i="19"/>
  <c r="AK74" i="19" s="1"/>
  <c r="N74" i="9" s="1"/>
  <c r="G124" i="21"/>
  <c r="H124" i="21" s="1"/>
  <c r="BO124" i="21" s="1"/>
  <c r="BP124" i="21" s="1"/>
  <c r="Y214" i="19"/>
  <c r="A214" i="9" s="1"/>
  <c r="Y146" i="19"/>
  <c r="A146" i="9" s="1"/>
  <c r="AC28" i="18"/>
  <c r="H28" i="8" s="1"/>
  <c r="V180" i="18"/>
  <c r="AC146" i="19"/>
  <c r="H146" i="9" s="1"/>
  <c r="T4" i="6"/>
  <c r="Q4" i="19"/>
  <c r="S4" i="19"/>
  <c r="AE191" i="19"/>
  <c r="AH191" i="19" s="1"/>
  <c r="K191" i="9" s="1"/>
  <c r="V27" i="20"/>
  <c r="G26" i="21"/>
  <c r="H26" i="21" s="1"/>
  <c r="BO26" i="21" s="1"/>
  <c r="BP26" i="21" s="1"/>
  <c r="Y37" i="19"/>
  <c r="A37" i="9" s="1"/>
  <c r="Y203" i="19"/>
  <c r="A203" i="9" s="1"/>
  <c r="AE146" i="19"/>
  <c r="AI146" i="19" s="1"/>
  <c r="L146" i="9" s="1"/>
  <c r="U198" i="19"/>
  <c r="AK198" i="6" s="1"/>
  <c r="V198" i="19"/>
  <c r="AE93" i="19"/>
  <c r="Y93" i="19"/>
  <c r="A93" i="9" s="1"/>
  <c r="AF93" i="19"/>
  <c r="J93" i="9" s="1"/>
  <c r="G222" i="21"/>
  <c r="H222" i="21" s="1"/>
  <c r="BO222" i="21" s="1"/>
  <c r="BP222" i="21" s="1"/>
  <c r="AF37" i="19"/>
  <c r="J37" i="9" s="1"/>
  <c r="V242" i="20"/>
  <c r="AD47" i="20"/>
  <c r="G278" i="21"/>
  <c r="H278" i="21" s="1"/>
  <c r="BO278" i="21" s="1"/>
  <c r="BP278" i="21" s="1"/>
  <c r="V37" i="18"/>
  <c r="Y88" i="19"/>
  <c r="A88" i="9" s="1"/>
  <c r="AF163" i="19"/>
  <c r="J163" i="9" s="1"/>
  <c r="AC135" i="19"/>
  <c r="H135" i="9" s="1"/>
  <c r="Y194" i="19"/>
  <c r="A194" i="9" s="1"/>
  <c r="Y134" i="19"/>
  <c r="A134" i="9" s="1"/>
  <c r="G248" i="21"/>
  <c r="H248" i="21" s="1"/>
  <c r="BO248" i="21" s="1"/>
  <c r="BP248" i="21" s="1"/>
  <c r="G202" i="21"/>
  <c r="H202" i="21" s="1"/>
  <c r="BO202" i="21" s="1"/>
  <c r="BP202" i="21" s="1"/>
  <c r="G89" i="21"/>
  <c r="H89" i="21" s="1"/>
  <c r="BO89" i="21" s="1"/>
  <c r="BP89" i="21" s="1"/>
  <c r="G281" i="21"/>
  <c r="H281" i="21" s="1"/>
  <c r="BO281" i="21" s="1"/>
  <c r="BP281" i="21" s="1"/>
  <c r="G9" i="21"/>
  <c r="H9" i="21" s="1"/>
  <c r="BO9" i="21" s="1"/>
  <c r="BP9" i="21" s="1"/>
  <c r="G19" i="21"/>
  <c r="H19" i="21" s="1"/>
  <c r="BO19" i="21" s="1"/>
  <c r="BP19" i="21" s="1"/>
  <c r="G68" i="21"/>
  <c r="H68" i="21" s="1"/>
  <c r="BO68" i="21" s="1"/>
  <c r="BP68" i="21" s="1"/>
  <c r="G67" i="21"/>
  <c r="H67" i="21" s="1"/>
  <c r="BO67" i="21" s="1"/>
  <c r="BP67" i="21" s="1"/>
  <c r="G80" i="21"/>
  <c r="H80" i="21" s="1"/>
  <c r="BO80" i="21" s="1"/>
  <c r="BP80" i="21" s="1"/>
  <c r="U210" i="19"/>
  <c r="AK210" i="6" s="1"/>
  <c r="V210" i="19"/>
  <c r="AF194" i="19"/>
  <c r="J194" i="9" s="1"/>
  <c r="AF262" i="19"/>
  <c r="J262" i="9" s="1"/>
  <c r="G141" i="21"/>
  <c r="H141" i="21" s="1"/>
  <c r="BO141" i="21" s="1"/>
  <c r="BP141" i="21" s="1"/>
  <c r="G259" i="21"/>
  <c r="H259" i="21" s="1"/>
  <c r="BO259" i="21" s="1"/>
  <c r="BP259" i="21" s="1"/>
  <c r="G81" i="21"/>
  <c r="H81" i="21" s="1"/>
  <c r="BO81" i="21" s="1"/>
  <c r="BP81" i="21" s="1"/>
  <c r="G52" i="21"/>
  <c r="H52" i="21" s="1"/>
  <c r="BO52" i="21" s="1"/>
  <c r="BP52" i="21" s="1"/>
  <c r="G60" i="21"/>
  <c r="H60" i="21" s="1"/>
  <c r="BO60" i="21" s="1"/>
  <c r="BP60" i="21" s="1"/>
  <c r="G252" i="21"/>
  <c r="H252" i="21" s="1"/>
  <c r="BO252" i="21" s="1"/>
  <c r="BP252" i="21" s="1"/>
  <c r="G121" i="21"/>
  <c r="H121" i="21" s="1"/>
  <c r="BO121" i="21" s="1"/>
  <c r="BP121" i="21" s="1"/>
  <c r="G71" i="21"/>
  <c r="H71" i="21" s="1"/>
  <c r="BO71" i="21" s="1"/>
  <c r="BP71" i="21" s="1"/>
  <c r="G204" i="21"/>
  <c r="H204" i="21" s="1"/>
  <c r="BO204" i="21" s="1"/>
  <c r="BP204" i="21" s="1"/>
  <c r="AF142" i="18"/>
  <c r="J142" i="8" s="1"/>
  <c r="AE142" i="18"/>
  <c r="Y142" i="18"/>
  <c r="A142" i="8" s="1"/>
  <c r="AC194" i="19"/>
  <c r="H194" i="9" s="1"/>
  <c r="G189" i="21"/>
  <c r="H189" i="21" s="1"/>
  <c r="BO189" i="21" s="1"/>
  <c r="BP189" i="21" s="1"/>
  <c r="G44" i="21"/>
  <c r="H44" i="21" s="1"/>
  <c r="BO44" i="21" s="1"/>
  <c r="BP44" i="21" s="1"/>
  <c r="G118" i="21"/>
  <c r="H118" i="21" s="1"/>
  <c r="BO118" i="21" s="1"/>
  <c r="BP118" i="21" s="1"/>
  <c r="G130" i="21"/>
  <c r="H130" i="21" s="1"/>
  <c r="BO130" i="21" s="1"/>
  <c r="BP130" i="21" s="1"/>
  <c r="G93" i="21"/>
  <c r="H93" i="21" s="1"/>
  <c r="G53" i="21"/>
  <c r="H53" i="21" s="1"/>
  <c r="BO53" i="21" s="1"/>
  <c r="BP53" i="21" s="1"/>
  <c r="G167" i="21"/>
  <c r="H167" i="21" s="1"/>
  <c r="BO167" i="21" s="1"/>
  <c r="BP167" i="21" s="1"/>
  <c r="G106" i="21"/>
  <c r="H106" i="21" s="1"/>
  <c r="BO106" i="21" s="1"/>
  <c r="BP106" i="21" s="1"/>
  <c r="G267" i="21"/>
  <c r="H267" i="21" s="1"/>
  <c r="BO267" i="21" s="1"/>
  <c r="BP267" i="21" s="1"/>
  <c r="AF288" i="19"/>
  <c r="J288" i="9" s="1"/>
  <c r="U34" i="19"/>
  <c r="AK34" i="6" s="1"/>
  <c r="V34" i="19"/>
  <c r="U174" i="19"/>
  <c r="AK174" i="6" s="1"/>
  <c r="V174" i="19"/>
  <c r="V207" i="20"/>
  <c r="Y249" i="19"/>
  <c r="A249" i="9" s="1"/>
  <c r="G171" i="21"/>
  <c r="H171" i="21" s="1"/>
  <c r="BO171" i="21" s="1"/>
  <c r="BP171" i="21" s="1"/>
  <c r="G108" i="21"/>
  <c r="H108" i="21" s="1"/>
  <c r="BO108" i="21" s="1"/>
  <c r="BP108" i="21" s="1"/>
  <c r="G161" i="21"/>
  <c r="H161" i="21" s="1"/>
  <c r="BO161" i="21" s="1"/>
  <c r="BP161" i="21" s="1"/>
  <c r="G117" i="21"/>
  <c r="H117" i="21" s="1"/>
  <c r="BO117" i="21" s="1"/>
  <c r="BP117" i="21" s="1"/>
  <c r="G111" i="21"/>
  <c r="H111" i="21" s="1"/>
  <c r="G230" i="21"/>
  <c r="H230" i="21" s="1"/>
  <c r="BO230" i="21" s="1"/>
  <c r="BP230" i="21" s="1"/>
  <c r="G277" i="21"/>
  <c r="H277" i="21" s="1"/>
  <c r="BO277" i="21" s="1"/>
  <c r="BP277" i="21" s="1"/>
  <c r="G282" i="21"/>
  <c r="H282" i="21" s="1"/>
  <c r="BO282" i="21" s="1"/>
  <c r="BP282" i="21" s="1"/>
  <c r="G245" i="21"/>
  <c r="H245" i="21" s="1"/>
  <c r="BO245" i="21" s="1"/>
  <c r="BP245" i="21" s="1"/>
  <c r="G139" i="21"/>
  <c r="H139" i="21" s="1"/>
  <c r="BO139" i="21" s="1"/>
  <c r="BP139" i="21" s="1"/>
  <c r="V290" i="20"/>
  <c r="AC290" i="20" s="1"/>
  <c r="H290" i="10" s="1"/>
  <c r="V218" i="20"/>
  <c r="AC249" i="19"/>
  <c r="H249" i="9" s="1"/>
  <c r="G244" i="21"/>
  <c r="H244" i="21" s="1"/>
  <c r="BO244" i="21" s="1"/>
  <c r="BP244" i="21" s="1"/>
  <c r="G120" i="21"/>
  <c r="H120" i="21" s="1"/>
  <c r="BO120" i="21" s="1"/>
  <c r="BP120" i="21" s="1"/>
  <c r="G262" i="21"/>
  <c r="H262" i="21" s="1"/>
  <c r="BO262" i="21" s="1"/>
  <c r="BP262" i="21" s="1"/>
  <c r="G140" i="21"/>
  <c r="H140" i="21" s="1"/>
  <c r="BO140" i="21" s="1"/>
  <c r="BP140" i="21" s="1"/>
  <c r="G219" i="21"/>
  <c r="H219" i="21" s="1"/>
  <c r="BO219" i="21" s="1"/>
  <c r="BP219" i="21" s="1"/>
  <c r="G274" i="21"/>
  <c r="H274" i="21" s="1"/>
  <c r="BO274" i="21" s="1"/>
  <c r="BP274" i="21" s="1"/>
  <c r="G5" i="21"/>
  <c r="H5" i="21" s="1"/>
  <c r="G22" i="21"/>
  <c r="H22" i="21" s="1"/>
  <c r="G289" i="21"/>
  <c r="H289" i="21" s="1"/>
  <c r="BO289" i="21" s="1"/>
  <c r="BP289" i="21" s="1"/>
  <c r="G214" i="21"/>
  <c r="H214" i="21" s="1"/>
  <c r="BO214" i="21" s="1"/>
  <c r="BP214" i="21" s="1"/>
  <c r="U169" i="19"/>
  <c r="AK169" i="6" s="1"/>
  <c r="V169" i="19"/>
  <c r="AF299" i="19"/>
  <c r="J299" i="9" s="1"/>
  <c r="Y135" i="19"/>
  <c r="A135" i="9" s="1"/>
  <c r="AE249" i="19"/>
  <c r="AJ249" i="19" s="1"/>
  <c r="M249" i="9" s="1"/>
  <c r="G64" i="21"/>
  <c r="H64" i="21" s="1"/>
  <c r="BO64" i="21" s="1"/>
  <c r="BP64" i="21" s="1"/>
  <c r="G218" i="21"/>
  <c r="H218" i="21" s="1"/>
  <c r="BO218" i="21" s="1"/>
  <c r="BP218" i="21" s="1"/>
  <c r="G95" i="21"/>
  <c r="H95" i="21" s="1"/>
  <c r="BO95" i="21" s="1"/>
  <c r="BP95" i="21" s="1"/>
  <c r="G291" i="21"/>
  <c r="H291" i="21" s="1"/>
  <c r="BO291" i="21" s="1"/>
  <c r="BP291" i="21" s="1"/>
  <c r="G110" i="21"/>
  <c r="H110" i="21" s="1"/>
  <c r="BO110" i="21" s="1"/>
  <c r="BP110" i="21" s="1"/>
  <c r="G172" i="21"/>
  <c r="H172" i="21" s="1"/>
  <c r="BO172" i="21" s="1"/>
  <c r="BP172" i="21" s="1"/>
  <c r="G87" i="21"/>
  <c r="H87" i="21" s="1"/>
  <c r="BO87" i="21" s="1"/>
  <c r="BP87" i="21" s="1"/>
  <c r="G181" i="21"/>
  <c r="H181" i="21" s="1"/>
  <c r="BO181" i="21" s="1"/>
  <c r="BP181" i="21" s="1"/>
  <c r="G156" i="21"/>
  <c r="H156" i="21" s="1"/>
  <c r="BO156" i="21" s="1"/>
  <c r="BP156" i="21" s="1"/>
  <c r="AE89" i="19"/>
  <c r="AL89" i="19" s="1"/>
  <c r="O89" i="9" s="1"/>
  <c r="G135" i="21"/>
  <c r="H135" i="21" s="1"/>
  <c r="BO135" i="21" s="1"/>
  <c r="BP135" i="21" s="1"/>
  <c r="G57" i="21"/>
  <c r="H57" i="21" s="1"/>
  <c r="BO57" i="21" s="1"/>
  <c r="BP57" i="21" s="1"/>
  <c r="G154" i="21"/>
  <c r="H154" i="21" s="1"/>
  <c r="BO154" i="21" s="1"/>
  <c r="BP154" i="21" s="1"/>
  <c r="G100" i="21"/>
  <c r="H100" i="21" s="1"/>
  <c r="BO100" i="21" s="1"/>
  <c r="BP100" i="21" s="1"/>
  <c r="G166" i="21"/>
  <c r="H166" i="21" s="1"/>
  <c r="BO166" i="21" s="1"/>
  <c r="BP166" i="21" s="1"/>
  <c r="G221" i="21"/>
  <c r="H221" i="21" s="1"/>
  <c r="BO221" i="21" s="1"/>
  <c r="BP221" i="21" s="1"/>
  <c r="G212" i="21"/>
  <c r="H212" i="21" s="1"/>
  <c r="BO212" i="21" s="1"/>
  <c r="BP212" i="21" s="1"/>
  <c r="G210" i="21"/>
  <c r="H210" i="21" s="1"/>
  <c r="BO210" i="21" s="1"/>
  <c r="BP210" i="21" s="1"/>
  <c r="G184" i="21"/>
  <c r="H184" i="21" s="1"/>
  <c r="BO184" i="21" s="1"/>
  <c r="BP184" i="21" s="1"/>
  <c r="U290" i="19"/>
  <c r="AK290" i="6" s="1"/>
  <c r="V290" i="19"/>
  <c r="G45" i="21"/>
  <c r="H45" i="21" s="1"/>
  <c r="BO45" i="21" s="1"/>
  <c r="BP45" i="21" s="1"/>
  <c r="G175" i="21"/>
  <c r="H175" i="21" s="1"/>
  <c r="BO175" i="21" s="1"/>
  <c r="BP175" i="21" s="1"/>
  <c r="G293" i="21"/>
  <c r="H293" i="21" s="1"/>
  <c r="BO293" i="21" s="1"/>
  <c r="BP293" i="21" s="1"/>
  <c r="G285" i="21"/>
  <c r="H285" i="21" s="1"/>
  <c r="BO285" i="21" s="1"/>
  <c r="BP285" i="21" s="1"/>
  <c r="G198" i="21"/>
  <c r="H198" i="21" s="1"/>
  <c r="BO198" i="21" s="1"/>
  <c r="BP198" i="21" s="1"/>
  <c r="G122" i="21"/>
  <c r="H122" i="21" s="1"/>
  <c r="BO122" i="21" s="1"/>
  <c r="BP122" i="21" s="1"/>
  <c r="G257" i="21"/>
  <c r="H257" i="21" s="1"/>
  <c r="BO257" i="21" s="1"/>
  <c r="BP257" i="21" s="1"/>
  <c r="G115" i="21"/>
  <c r="H115" i="21" s="1"/>
  <c r="BO115" i="21" s="1"/>
  <c r="BP115" i="21" s="1"/>
  <c r="G23" i="21"/>
  <c r="H23" i="21" s="1"/>
  <c r="BO23" i="21" s="1"/>
  <c r="BP23" i="21" s="1"/>
  <c r="G188" i="21"/>
  <c r="H188" i="21" s="1"/>
  <c r="BO188" i="21" s="1"/>
  <c r="BP188" i="21" s="1"/>
  <c r="G134" i="21"/>
  <c r="H134" i="21" s="1"/>
  <c r="BO134" i="21" s="1"/>
  <c r="BP134" i="21" s="1"/>
  <c r="G186" i="21"/>
  <c r="H186" i="21" s="1"/>
  <c r="BO186" i="21" s="1"/>
  <c r="BP186" i="21" s="1"/>
  <c r="G207" i="21"/>
  <c r="H207" i="21" s="1"/>
  <c r="BO207" i="21" s="1"/>
  <c r="BP207" i="21" s="1"/>
  <c r="G152" i="21"/>
  <c r="H152" i="21" s="1"/>
  <c r="BO152" i="21" s="1"/>
  <c r="BP152" i="21" s="1"/>
  <c r="G69" i="21"/>
  <c r="H69" i="21" s="1"/>
  <c r="BO69" i="21" s="1"/>
  <c r="BP69" i="21" s="1"/>
  <c r="G227" i="21"/>
  <c r="H227" i="21" s="1"/>
  <c r="BO227" i="21" s="1"/>
  <c r="BP227" i="21" s="1"/>
  <c r="G72" i="21"/>
  <c r="H72" i="21" s="1"/>
  <c r="BO72" i="21" s="1"/>
  <c r="BP72" i="21" s="1"/>
  <c r="G211" i="21"/>
  <c r="H211" i="21" s="1"/>
  <c r="BO211" i="21" s="1"/>
  <c r="BP211" i="21" s="1"/>
  <c r="G34" i="21"/>
  <c r="H34" i="21" s="1"/>
  <c r="BO34" i="21" s="1"/>
  <c r="BP34" i="21" s="1"/>
  <c r="G160" i="21"/>
  <c r="H160" i="21" s="1"/>
  <c r="BO160" i="21" s="1"/>
  <c r="BP160" i="21" s="1"/>
  <c r="G131" i="21"/>
  <c r="H131" i="21" s="1"/>
  <c r="BO131" i="21" s="1"/>
  <c r="BP131" i="21" s="1"/>
  <c r="G24" i="21"/>
  <c r="H24" i="21" s="1"/>
  <c r="BO24" i="21" s="1"/>
  <c r="BP24" i="21" s="1"/>
  <c r="G128" i="21"/>
  <c r="H128" i="21" s="1"/>
  <c r="BO128" i="21" s="1"/>
  <c r="BP128" i="21" s="1"/>
  <c r="G151" i="21"/>
  <c r="H151" i="21" s="1"/>
  <c r="BO151" i="21" s="1"/>
  <c r="BP151" i="21" s="1"/>
  <c r="G125" i="21"/>
  <c r="H125" i="21" s="1"/>
  <c r="BO125" i="21" s="1"/>
  <c r="BP125" i="21" s="1"/>
  <c r="G258" i="21"/>
  <c r="H258" i="21" s="1"/>
  <c r="BO258" i="21" s="1"/>
  <c r="BP258" i="21" s="1"/>
  <c r="G136" i="21"/>
  <c r="H136" i="21" s="1"/>
  <c r="BO136" i="21" s="1"/>
  <c r="BP136" i="21" s="1"/>
  <c r="G206" i="21"/>
  <c r="H206" i="21" s="1"/>
  <c r="BO206" i="21" s="1"/>
  <c r="BP206" i="21" s="1"/>
  <c r="G73" i="21"/>
  <c r="H73" i="21" s="1"/>
  <c r="BO73" i="21" s="1"/>
  <c r="BP73" i="21" s="1"/>
  <c r="G264" i="21"/>
  <c r="H264" i="21" s="1"/>
  <c r="BO264" i="21" s="1"/>
  <c r="BP264" i="21" s="1"/>
  <c r="G190" i="21"/>
  <c r="H190" i="21" s="1"/>
  <c r="BO190" i="21" s="1"/>
  <c r="BP190" i="21" s="1"/>
  <c r="G129" i="21"/>
  <c r="H129" i="21" s="1"/>
  <c r="BO129" i="21" s="1"/>
  <c r="BP129" i="21" s="1"/>
  <c r="G18" i="21"/>
  <c r="H18" i="21" s="1"/>
  <c r="BO18" i="21" s="1"/>
  <c r="BP18" i="21" s="1"/>
  <c r="G225" i="21"/>
  <c r="H225" i="21" s="1"/>
  <c r="BO225" i="21" s="1"/>
  <c r="BP225" i="21" s="1"/>
  <c r="G215" i="21"/>
  <c r="H215" i="21" s="1"/>
  <c r="BO215" i="21" s="1"/>
  <c r="BP215" i="21" s="1"/>
  <c r="G42" i="21"/>
  <c r="H42" i="21" s="1"/>
  <c r="BO42" i="21" s="1"/>
  <c r="BP42" i="21" s="1"/>
  <c r="G300" i="21"/>
  <c r="H300" i="21" s="1"/>
  <c r="BO300" i="21" s="1"/>
  <c r="BP300" i="21" s="1"/>
  <c r="G75" i="21"/>
  <c r="H75" i="21" s="1"/>
  <c r="BO75" i="21" s="1"/>
  <c r="BP75" i="21" s="1"/>
  <c r="G231" i="21"/>
  <c r="H231" i="21" s="1"/>
  <c r="BO231" i="21" s="1"/>
  <c r="BP231" i="21" s="1"/>
  <c r="G79" i="21"/>
  <c r="H79" i="21" s="1"/>
  <c r="BO79" i="21" s="1"/>
  <c r="BP79" i="21" s="1"/>
  <c r="G170" i="21"/>
  <c r="H170" i="21" s="1"/>
  <c r="BO170" i="21" s="1"/>
  <c r="BP170" i="21" s="1"/>
  <c r="G284" i="21"/>
  <c r="H284" i="21" s="1"/>
  <c r="BO284" i="21" s="1"/>
  <c r="BP284" i="21" s="1"/>
  <c r="G180" i="21"/>
  <c r="H180" i="21" s="1"/>
  <c r="BO180" i="21" s="1"/>
  <c r="BP180" i="21" s="1"/>
  <c r="G299" i="21"/>
  <c r="H299" i="21" s="1"/>
  <c r="BO299" i="21" s="1"/>
  <c r="BP299" i="21" s="1"/>
  <c r="G149" i="21"/>
  <c r="H149" i="21" s="1"/>
  <c r="BO149" i="21" s="1"/>
  <c r="BP149" i="21" s="1"/>
  <c r="G46" i="21"/>
  <c r="H46" i="21" s="1"/>
  <c r="BO46" i="21" s="1"/>
  <c r="BP46" i="21" s="1"/>
  <c r="G286" i="21"/>
  <c r="H286" i="21" s="1"/>
  <c r="BO286" i="21" s="1"/>
  <c r="BP286" i="21" s="1"/>
  <c r="G270" i="21"/>
  <c r="H270" i="21" s="1"/>
  <c r="BO270" i="21" s="1"/>
  <c r="BP270" i="21" s="1"/>
  <c r="G30" i="21"/>
  <c r="H30" i="21" s="1"/>
  <c r="BO30" i="21" s="1"/>
  <c r="BP30" i="21" s="1"/>
  <c r="G263" i="21"/>
  <c r="H263" i="21" s="1"/>
  <c r="BO263" i="21" s="1"/>
  <c r="BP263" i="21" s="1"/>
  <c r="G251" i="21"/>
  <c r="H251" i="21" s="1"/>
  <c r="BO251" i="21" s="1"/>
  <c r="BP251" i="21" s="1"/>
  <c r="G119" i="21"/>
  <c r="H119" i="21" s="1"/>
  <c r="BO119" i="21" s="1"/>
  <c r="BP119" i="21" s="1"/>
  <c r="G11" i="21"/>
  <c r="H11" i="21" s="1"/>
  <c r="BO11" i="21" s="1"/>
  <c r="BP11" i="21" s="1"/>
  <c r="G112" i="21"/>
  <c r="H112" i="21" s="1"/>
  <c r="BO112" i="21" s="1"/>
  <c r="BP112" i="21" s="1"/>
  <c r="G246" i="21"/>
  <c r="H246" i="21" s="1"/>
  <c r="BO246" i="21" s="1"/>
  <c r="BP246" i="21" s="1"/>
  <c r="G147" i="21"/>
  <c r="H147" i="21" s="1"/>
  <c r="BO147" i="21" s="1"/>
  <c r="BP147" i="21" s="1"/>
  <c r="G194" i="21"/>
  <c r="H194" i="21" s="1"/>
  <c r="BO194" i="21" s="1"/>
  <c r="BP194" i="21" s="1"/>
  <c r="G150" i="21"/>
  <c r="H150" i="21" s="1"/>
  <c r="BO150" i="21" s="1"/>
  <c r="BP150" i="21" s="1"/>
  <c r="G77" i="21"/>
  <c r="H77" i="21" s="1"/>
  <c r="BO77" i="21" s="1"/>
  <c r="BP77" i="21" s="1"/>
  <c r="G243" i="21"/>
  <c r="H243" i="21" s="1"/>
  <c r="BO243" i="21" s="1"/>
  <c r="BP243" i="21" s="1"/>
  <c r="G240" i="21"/>
  <c r="H240" i="21" s="1"/>
  <c r="BO240" i="21" s="1"/>
  <c r="BP240" i="21" s="1"/>
  <c r="G173" i="21"/>
  <c r="H173" i="21" s="1"/>
  <c r="BO173" i="21" s="1"/>
  <c r="BP173" i="21" s="1"/>
  <c r="G297" i="21"/>
  <c r="H297" i="21" s="1"/>
  <c r="BO297" i="21" s="1"/>
  <c r="BP297" i="21" s="1"/>
  <c r="G187" i="21"/>
  <c r="H187" i="21" s="1"/>
  <c r="BO187" i="21" s="1"/>
  <c r="BP187" i="21" s="1"/>
  <c r="G261" i="21"/>
  <c r="H261" i="21" s="1"/>
  <c r="BO261" i="21" s="1"/>
  <c r="BP261" i="21" s="1"/>
  <c r="G86" i="21"/>
  <c r="H86" i="21" s="1"/>
  <c r="BO86" i="21" s="1"/>
  <c r="BP86" i="21" s="1"/>
  <c r="G37" i="21"/>
  <c r="H37" i="21" s="1"/>
  <c r="BO37" i="21" s="1"/>
  <c r="BP37" i="21" s="1"/>
  <c r="G41" i="21"/>
  <c r="H41" i="21" s="1"/>
  <c r="BO41" i="21" s="1"/>
  <c r="BP41" i="21" s="1"/>
  <c r="G228" i="21"/>
  <c r="H228" i="21" s="1"/>
  <c r="BO228" i="21" s="1"/>
  <c r="BP228" i="21" s="1"/>
  <c r="G58" i="21"/>
  <c r="H58" i="21" s="1"/>
  <c r="BO58" i="21" s="1"/>
  <c r="BP58" i="21" s="1"/>
  <c r="G27" i="21"/>
  <c r="H27" i="21" s="1"/>
  <c r="BO27" i="21" s="1"/>
  <c r="BP27" i="21" s="1"/>
  <c r="G255" i="21"/>
  <c r="H255" i="21" s="1"/>
  <c r="BO255" i="21" s="1"/>
  <c r="BP255" i="21" s="1"/>
  <c r="G104" i="21"/>
  <c r="H104" i="21" s="1"/>
  <c r="BO104" i="21" s="1"/>
  <c r="BP104" i="21" s="1"/>
  <c r="G50" i="21"/>
  <c r="H50" i="21" s="1"/>
  <c r="BO50" i="21" s="1"/>
  <c r="BP50" i="21" s="1"/>
  <c r="G133" i="21"/>
  <c r="H133" i="21" s="1"/>
  <c r="BO133" i="21" s="1"/>
  <c r="BP133" i="21" s="1"/>
  <c r="G266" i="21"/>
  <c r="H266" i="21" s="1"/>
  <c r="BO266" i="21" s="1"/>
  <c r="BP266" i="21" s="1"/>
  <c r="G148" i="21"/>
  <c r="H148" i="21" s="1"/>
  <c r="BO148" i="21" s="1"/>
  <c r="BP148" i="21" s="1"/>
  <c r="G220" i="21"/>
  <c r="H220" i="21" s="1"/>
  <c r="BO220" i="21" s="1"/>
  <c r="BP220" i="21" s="1"/>
  <c r="G74" i="21"/>
  <c r="H74" i="21" s="1"/>
  <c r="BO74" i="21" s="1"/>
  <c r="BP74" i="21" s="1"/>
  <c r="G241" i="21"/>
  <c r="H241" i="21" s="1"/>
  <c r="BO241" i="21" s="1"/>
  <c r="BP241" i="21" s="1"/>
  <c r="G49" i="21"/>
  <c r="H49" i="21" s="1"/>
  <c r="BO49" i="21" s="1"/>
  <c r="BP49" i="21" s="1"/>
  <c r="G197" i="21"/>
  <c r="H197" i="21" s="1"/>
  <c r="BO197" i="21" s="1"/>
  <c r="BP197" i="21" s="1"/>
  <c r="G132" i="21"/>
  <c r="H132" i="21" s="1"/>
  <c r="BO132" i="21" s="1"/>
  <c r="BP132" i="21" s="1"/>
  <c r="G65" i="21"/>
  <c r="H65" i="21" s="1"/>
  <c r="BO65" i="21" s="1"/>
  <c r="BP65" i="21" s="1"/>
  <c r="G8" i="21"/>
  <c r="H8" i="21" s="1"/>
  <c r="BO8" i="21" s="1"/>
  <c r="BP8" i="21" s="1"/>
  <c r="G83" i="21"/>
  <c r="H83" i="21" s="1"/>
  <c r="BO83" i="21" s="1"/>
  <c r="BP83" i="21" s="1"/>
  <c r="G4" i="21"/>
  <c r="H4" i="21" s="1"/>
  <c r="BO4" i="21" s="1"/>
  <c r="BP4" i="21" s="1"/>
  <c r="M4" i="12" s="1"/>
  <c r="G279" i="21"/>
  <c r="H279" i="21" s="1"/>
  <c r="BO279" i="21" s="1"/>
  <c r="BP279" i="21" s="1"/>
  <c r="G168" i="21"/>
  <c r="H168" i="21" s="1"/>
  <c r="BO168" i="21" s="1"/>
  <c r="BP168" i="21" s="1"/>
  <c r="G101" i="21"/>
  <c r="H101" i="21" s="1"/>
  <c r="BO101" i="21" s="1"/>
  <c r="BP101" i="21" s="1"/>
  <c r="G142" i="21"/>
  <c r="H142" i="21" s="1"/>
  <c r="BO142" i="21" s="1"/>
  <c r="BP142" i="21" s="1"/>
  <c r="G288" i="21"/>
  <c r="H288" i="21" s="1"/>
  <c r="BO288" i="21" s="1"/>
  <c r="BP288" i="21" s="1"/>
  <c r="G159" i="21"/>
  <c r="H159" i="21" s="1"/>
  <c r="BO159" i="21" s="1"/>
  <c r="BP159" i="21" s="1"/>
  <c r="G242" i="21"/>
  <c r="H242" i="21" s="1"/>
  <c r="BO242" i="21" s="1"/>
  <c r="BP242" i="21" s="1"/>
  <c r="G229" i="21"/>
  <c r="H229" i="21" s="1"/>
  <c r="BO229" i="21" s="1"/>
  <c r="BP229" i="21" s="1"/>
  <c r="G174" i="21"/>
  <c r="H174" i="21" s="1"/>
  <c r="BO174" i="21" s="1"/>
  <c r="BP174" i="21" s="1"/>
  <c r="G280" i="21"/>
  <c r="H280" i="21" s="1"/>
  <c r="BO280" i="21" s="1"/>
  <c r="BP280" i="21" s="1"/>
  <c r="G55" i="21"/>
  <c r="H55" i="21" s="1"/>
  <c r="BO55" i="21" s="1"/>
  <c r="BP55" i="21" s="1"/>
  <c r="G200" i="21"/>
  <c r="H200" i="21" s="1"/>
  <c r="BO200" i="21" s="1"/>
  <c r="BP200" i="21" s="1"/>
  <c r="G145" i="21"/>
  <c r="H145" i="21" s="1"/>
  <c r="BO145" i="21" s="1"/>
  <c r="BP145" i="21" s="1"/>
  <c r="G250" i="21"/>
  <c r="H250" i="21" s="1"/>
  <c r="BO250" i="21" s="1"/>
  <c r="BP250" i="21" s="1"/>
  <c r="G63" i="21"/>
  <c r="H63" i="21" s="1"/>
  <c r="BO63" i="21" s="1"/>
  <c r="BP63" i="21" s="1"/>
  <c r="G153" i="21"/>
  <c r="H153" i="21" s="1"/>
  <c r="BO153" i="21" s="1"/>
  <c r="BP153" i="21" s="1"/>
  <c r="G48" i="21"/>
  <c r="H48" i="21" s="1"/>
  <c r="BO48" i="21" s="1"/>
  <c r="BP48" i="21" s="1"/>
  <c r="G82" i="21"/>
  <c r="H82" i="21" s="1"/>
  <c r="BO82" i="21" s="1"/>
  <c r="BP82" i="21" s="1"/>
  <c r="G271" i="21"/>
  <c r="H271" i="21" s="1"/>
  <c r="BO271" i="21" s="1"/>
  <c r="BP271" i="21" s="1"/>
  <c r="G195" i="21"/>
  <c r="H195" i="21" s="1"/>
  <c r="BO195" i="21" s="1"/>
  <c r="BP195" i="21" s="1"/>
  <c r="G107" i="21"/>
  <c r="H107" i="21" s="1"/>
  <c r="BO107" i="21" s="1"/>
  <c r="BP107" i="21" s="1"/>
  <c r="G32" i="21"/>
  <c r="H32" i="21" s="1"/>
  <c r="BO32" i="21" s="1"/>
  <c r="BP32" i="21" s="1"/>
  <c r="G127" i="21"/>
  <c r="H127" i="21" s="1"/>
  <c r="BO127" i="21" s="1"/>
  <c r="BP127" i="21" s="1"/>
  <c r="G91" i="21"/>
  <c r="H91" i="21" s="1"/>
  <c r="BO91" i="21" s="1"/>
  <c r="BP91" i="21" s="1"/>
  <c r="G193" i="21"/>
  <c r="H193" i="21" s="1"/>
  <c r="BO193" i="21" s="1"/>
  <c r="BP193" i="21" s="1"/>
  <c r="G6" i="21"/>
  <c r="H6" i="21" s="1"/>
  <c r="BO6" i="21" s="1"/>
  <c r="BP6" i="21" s="1"/>
  <c r="G217" i="21"/>
  <c r="H217" i="21" s="1"/>
  <c r="BO217" i="21" s="1"/>
  <c r="BP217" i="21" s="1"/>
  <c r="G254" i="21"/>
  <c r="H254" i="21" s="1"/>
  <c r="BO254" i="21" s="1"/>
  <c r="BP254" i="21" s="1"/>
  <c r="G85" i="21"/>
  <c r="H85" i="21" s="1"/>
  <c r="BO85" i="21" s="1"/>
  <c r="BP85" i="21" s="1"/>
  <c r="G265" i="21"/>
  <c r="H265" i="21" s="1"/>
  <c r="BO265" i="21" s="1"/>
  <c r="BP265" i="21" s="1"/>
  <c r="G99" i="21"/>
  <c r="H99" i="21" s="1"/>
  <c r="BO99" i="21" s="1"/>
  <c r="BP99" i="21" s="1"/>
  <c r="G238" i="21"/>
  <c r="H238" i="21" s="1"/>
  <c r="BO238" i="21" s="1"/>
  <c r="BP238" i="21" s="1"/>
  <c r="G256" i="21"/>
  <c r="H256" i="21" s="1"/>
  <c r="BO256" i="21" s="1"/>
  <c r="BP256" i="21" s="1"/>
  <c r="G78" i="21"/>
  <c r="H78" i="21" s="1"/>
  <c r="BO78" i="21" s="1"/>
  <c r="BP78" i="21" s="1"/>
  <c r="G109" i="21"/>
  <c r="H109" i="21" s="1"/>
  <c r="BO109" i="21" s="1"/>
  <c r="BP109" i="21" s="1"/>
  <c r="G169" i="21"/>
  <c r="H169" i="21" s="1"/>
  <c r="BO169" i="21" s="1"/>
  <c r="BP169" i="21" s="1"/>
  <c r="G103" i="21"/>
  <c r="H103" i="21" s="1"/>
  <c r="BO103" i="21" s="1"/>
  <c r="BP103" i="21" s="1"/>
  <c r="G7" i="21"/>
  <c r="H7" i="21" s="1"/>
  <c r="BO7" i="21" s="1"/>
  <c r="BP7" i="21" s="1"/>
  <c r="G236" i="21"/>
  <c r="H236" i="21" s="1"/>
  <c r="BO236" i="21" s="1"/>
  <c r="BP236" i="21" s="1"/>
  <c r="G216" i="21"/>
  <c r="H216" i="21" s="1"/>
  <c r="BO216" i="21" s="1"/>
  <c r="BP216" i="21" s="1"/>
  <c r="G209" i="21"/>
  <c r="H209" i="21" s="1"/>
  <c r="BO209" i="21" s="1"/>
  <c r="BP209" i="21" s="1"/>
  <c r="G15" i="21"/>
  <c r="H15" i="21" s="1"/>
  <c r="BO15" i="21" s="1"/>
  <c r="BP15" i="21" s="1"/>
  <c r="G235" i="21"/>
  <c r="H235" i="21" s="1"/>
  <c r="BO235" i="21" s="1"/>
  <c r="BP235" i="21" s="1"/>
  <c r="G43" i="21"/>
  <c r="H43" i="21" s="1"/>
  <c r="BO43" i="21" s="1"/>
  <c r="BP43" i="21" s="1"/>
  <c r="G275" i="21"/>
  <c r="H275" i="21" s="1"/>
  <c r="BO275" i="21" s="1"/>
  <c r="BP275" i="21" s="1"/>
  <c r="G39" i="21"/>
  <c r="H39" i="21" s="1"/>
  <c r="BO39" i="21" s="1"/>
  <c r="BP39" i="21" s="1"/>
  <c r="G51" i="21"/>
  <c r="H51" i="21" s="1"/>
  <c r="BO51" i="21" s="1"/>
  <c r="BP51" i="21" s="1"/>
  <c r="G70" i="21"/>
  <c r="H70" i="21" s="1"/>
  <c r="BO70" i="21" s="1"/>
  <c r="BP70" i="21" s="1"/>
  <c r="G249" i="21"/>
  <c r="H249" i="21" s="1"/>
  <c r="BO249" i="21" s="1"/>
  <c r="BP249" i="21" s="1"/>
  <c r="G182" i="21"/>
  <c r="H182" i="21" s="1"/>
  <c r="BO182" i="21" s="1"/>
  <c r="BP182" i="21" s="1"/>
  <c r="G287" i="21"/>
  <c r="H287" i="21" s="1"/>
  <c r="BO287" i="21" s="1"/>
  <c r="BP287" i="21" s="1"/>
  <c r="G138" i="21"/>
  <c r="H138" i="21" s="1"/>
  <c r="BO138" i="21" s="1"/>
  <c r="BP138" i="21" s="1"/>
  <c r="G247" i="21"/>
  <c r="H247" i="21" s="1"/>
  <c r="BO247" i="21" s="1"/>
  <c r="BP247" i="21" s="1"/>
  <c r="G114" i="21"/>
  <c r="H114" i="21" s="1"/>
  <c r="BO114" i="21" s="1"/>
  <c r="BP114" i="21" s="1"/>
  <c r="G192" i="21"/>
  <c r="H192" i="21" s="1"/>
  <c r="BO192" i="21" s="1"/>
  <c r="BP192" i="21" s="1"/>
  <c r="G62" i="21"/>
  <c r="H62" i="21" s="1"/>
  <c r="BO62" i="21" s="1"/>
  <c r="BP62" i="21" s="1"/>
  <c r="G224" i="21"/>
  <c r="H224" i="21" s="1"/>
  <c r="BO224" i="21" s="1"/>
  <c r="BP224" i="21" s="1"/>
  <c r="G157" i="21"/>
  <c r="H157" i="21" s="1"/>
  <c r="BO157" i="21" s="1"/>
  <c r="BP157" i="21" s="1"/>
  <c r="G92" i="21"/>
  <c r="H92" i="21" s="1"/>
  <c r="BO92" i="21" s="1"/>
  <c r="BP92" i="21" s="1"/>
  <c r="G177" i="21"/>
  <c r="H177" i="21" s="1"/>
  <c r="BO177" i="21" s="1"/>
  <c r="BP177" i="21" s="1"/>
  <c r="G126" i="21"/>
  <c r="H126" i="21" s="1"/>
  <c r="BO126" i="21" s="1"/>
  <c r="BP126" i="21" s="1"/>
  <c r="G33" i="21"/>
  <c r="H33" i="21" s="1"/>
  <c r="BO33" i="21" s="1"/>
  <c r="BP33" i="21" s="1"/>
  <c r="G268" i="21"/>
  <c r="H268" i="21" s="1"/>
  <c r="BO268" i="21" s="1"/>
  <c r="BP268" i="21" s="1"/>
  <c r="G90" i="21"/>
  <c r="H90" i="21" s="1"/>
  <c r="BO90" i="21" s="1"/>
  <c r="BP90" i="21" s="1"/>
  <c r="G10" i="21"/>
  <c r="H10" i="21" s="1"/>
  <c r="BO10" i="21" s="1"/>
  <c r="BP10" i="21" s="1"/>
  <c r="G13" i="21"/>
  <c r="H13" i="21" s="1"/>
  <c r="BO13" i="21" s="1"/>
  <c r="BP13" i="21" s="1"/>
  <c r="G143" i="21"/>
  <c r="H143" i="21" s="1"/>
  <c r="BO143" i="21" s="1"/>
  <c r="BP143" i="21" s="1"/>
  <c r="G16" i="21"/>
  <c r="H16" i="21" s="1"/>
  <c r="BO16" i="21" s="1"/>
  <c r="BP16" i="21" s="1"/>
  <c r="G158" i="21"/>
  <c r="H158" i="21" s="1"/>
  <c r="BO158" i="21" s="1"/>
  <c r="BP158" i="21" s="1"/>
  <c r="G296" i="21"/>
  <c r="H296" i="21" s="1"/>
  <c r="BO296" i="21" s="1"/>
  <c r="BP296" i="21" s="1"/>
  <c r="G292" i="21"/>
  <c r="H292" i="21" s="1"/>
  <c r="BO292" i="21" s="1"/>
  <c r="BP292" i="21" s="1"/>
  <c r="G144" i="21"/>
  <c r="H144" i="21" s="1"/>
  <c r="BO144" i="21" s="1"/>
  <c r="BP144" i="21" s="1"/>
  <c r="G269" i="21"/>
  <c r="H269" i="21" s="1"/>
  <c r="BO269" i="21" s="1"/>
  <c r="BP269" i="21" s="1"/>
  <c r="G208" i="21"/>
  <c r="H208" i="21" s="1"/>
  <c r="BO208" i="21" s="1"/>
  <c r="BP208" i="21" s="1"/>
  <c r="G199" i="21"/>
  <c r="H199" i="21" s="1"/>
  <c r="BO199" i="21" s="1"/>
  <c r="BP199" i="21" s="1"/>
  <c r="G97" i="21"/>
  <c r="H97" i="21" s="1"/>
  <c r="BO97" i="21" s="1"/>
  <c r="BP97" i="21" s="1"/>
  <c r="G272" i="21"/>
  <c r="H272" i="21" s="1"/>
  <c r="BO272" i="21" s="1"/>
  <c r="BP272" i="21" s="1"/>
  <c r="G273" i="21"/>
  <c r="H273" i="21" s="1"/>
  <c r="BO273" i="21" s="1"/>
  <c r="BP273" i="21" s="1"/>
  <c r="G14" i="21"/>
  <c r="H14" i="21" s="1"/>
  <c r="BO14" i="21" s="1"/>
  <c r="BP14" i="21" s="1"/>
  <c r="G105" i="21"/>
  <c r="H105" i="21" s="1"/>
  <c r="BO105" i="21" s="1"/>
  <c r="BP105" i="21" s="1"/>
  <c r="G283" i="21"/>
  <c r="H283" i="21" s="1"/>
  <c r="BO283" i="21" s="1"/>
  <c r="BP283" i="21" s="1"/>
  <c r="G123" i="21"/>
  <c r="H123" i="21" s="1"/>
  <c r="BO123" i="21" s="1"/>
  <c r="BP123" i="21" s="1"/>
  <c r="G12" i="21"/>
  <c r="H12" i="21" s="1"/>
  <c r="BO12" i="21" s="1"/>
  <c r="BP12" i="21" s="1"/>
  <c r="G137" i="21"/>
  <c r="H137" i="21" s="1"/>
  <c r="BO137" i="21" s="1"/>
  <c r="BP137" i="21" s="1"/>
  <c r="G84" i="21"/>
  <c r="H84" i="21" s="1"/>
  <c r="BO84" i="21" s="1"/>
  <c r="BP84" i="21" s="1"/>
  <c r="G164" i="21"/>
  <c r="H164" i="21" s="1"/>
  <c r="BO164" i="21" s="1"/>
  <c r="BP164" i="21" s="1"/>
  <c r="G25" i="21"/>
  <c r="H25" i="21" s="1"/>
  <c r="BO25" i="21" s="1"/>
  <c r="BP25" i="21" s="1"/>
  <c r="G253" i="21"/>
  <c r="H253" i="21" s="1"/>
  <c r="BO253" i="21" s="1"/>
  <c r="BP253" i="21" s="1"/>
  <c r="G61" i="21"/>
  <c r="H61" i="21" s="1"/>
  <c r="BO61" i="21" s="1"/>
  <c r="BP61" i="21" s="1"/>
  <c r="G191" i="21"/>
  <c r="H191" i="21" s="1"/>
  <c r="BO191" i="21" s="1"/>
  <c r="BP191" i="21" s="1"/>
  <c r="G276" i="21"/>
  <c r="H276" i="21" s="1"/>
  <c r="BO276" i="21" s="1"/>
  <c r="BP276" i="21" s="1"/>
  <c r="G163" i="21"/>
  <c r="H163" i="21" s="1"/>
  <c r="BO163" i="21" s="1"/>
  <c r="BP163" i="21" s="1"/>
  <c r="G260" i="21"/>
  <c r="H260" i="21" s="1"/>
  <c r="BO260" i="21" s="1"/>
  <c r="BP260" i="21" s="1"/>
  <c r="G162" i="21"/>
  <c r="H162" i="21" s="1"/>
  <c r="BO162" i="21" s="1"/>
  <c r="BP162" i="21" s="1"/>
  <c r="G17" i="21"/>
  <c r="H17" i="21" s="1"/>
  <c r="BO17" i="21" s="1"/>
  <c r="BP17" i="21" s="1"/>
  <c r="G203" i="21"/>
  <c r="H203" i="21" s="1"/>
  <c r="BO203" i="21" s="1"/>
  <c r="BP203" i="21" s="1"/>
  <c r="G116" i="21"/>
  <c r="H116" i="21" s="1"/>
  <c r="BO116" i="21" s="1"/>
  <c r="BP116" i="21" s="1"/>
  <c r="G295" i="21"/>
  <c r="H295" i="21" s="1"/>
  <c r="BO295" i="21" s="1"/>
  <c r="BP295" i="21" s="1"/>
  <c r="G185" i="21"/>
  <c r="H185" i="21" s="1"/>
  <c r="BO185" i="21" s="1"/>
  <c r="BP185" i="21" s="1"/>
  <c r="G98" i="21"/>
  <c r="H98" i="21" s="1"/>
  <c r="BO98" i="21" s="1"/>
  <c r="BP98" i="21" s="1"/>
  <c r="G47" i="21"/>
  <c r="H47" i="21" s="1"/>
  <c r="BO47" i="21" s="1"/>
  <c r="BP47" i="21" s="1"/>
  <c r="G155" i="21"/>
  <c r="H155" i="21" s="1"/>
  <c r="BO155" i="21" s="1"/>
  <c r="BP155" i="21" s="1"/>
  <c r="G36" i="21"/>
  <c r="H36" i="21" s="1"/>
  <c r="BO36" i="21" s="1"/>
  <c r="BP36" i="21" s="1"/>
  <c r="G38" i="21"/>
  <c r="H38" i="21" s="1"/>
  <c r="BO38" i="21" s="1"/>
  <c r="BP38" i="21" s="1"/>
  <c r="G178" i="21"/>
  <c r="H178" i="21" s="1"/>
  <c r="BO178" i="21" s="1"/>
  <c r="BP178" i="21" s="1"/>
  <c r="G102" i="21"/>
  <c r="H102" i="21" s="1"/>
  <c r="BO102" i="21" s="1"/>
  <c r="BP102" i="21" s="1"/>
  <c r="G226" i="21"/>
  <c r="H226" i="21" s="1"/>
  <c r="BO226" i="21" s="1"/>
  <c r="BP226" i="21" s="1"/>
  <c r="G96" i="21"/>
  <c r="H96" i="21" s="1"/>
  <c r="BO96" i="21" s="1"/>
  <c r="BP96" i="21" s="1"/>
  <c r="G56" i="21"/>
  <c r="H56" i="21" s="1"/>
  <c r="BO56" i="21" s="1"/>
  <c r="BP56" i="21" s="1"/>
  <c r="G201" i="21"/>
  <c r="H201" i="21" s="1"/>
  <c r="BO201" i="21" s="1"/>
  <c r="BP201" i="21" s="1"/>
  <c r="G20" i="21"/>
  <c r="H20" i="21" s="1"/>
  <c r="BO20" i="21" s="1"/>
  <c r="BP20" i="21" s="1"/>
  <c r="G54" i="21"/>
  <c r="H54" i="21" s="1"/>
  <c r="BO54" i="21" s="1"/>
  <c r="BP54" i="21" s="1"/>
  <c r="G232" i="21"/>
  <c r="H232" i="21" s="1"/>
  <c r="BO232" i="21" s="1"/>
  <c r="BP232" i="21" s="1"/>
  <c r="G146" i="21"/>
  <c r="H146" i="21" s="1"/>
  <c r="BO146" i="21" s="1"/>
  <c r="BP146" i="21" s="1"/>
  <c r="G28" i="21"/>
  <c r="H28" i="21" s="1"/>
  <c r="BO28" i="21" s="1"/>
  <c r="BP28" i="21" s="1"/>
  <c r="G31" i="21"/>
  <c r="H31" i="21" s="1"/>
  <c r="BO31" i="21" s="1"/>
  <c r="BP31" i="21" s="1"/>
  <c r="G76" i="21"/>
  <c r="H76" i="21" s="1"/>
  <c r="BO76" i="21" s="1"/>
  <c r="BP76" i="21" s="1"/>
  <c r="G176" i="21"/>
  <c r="H176" i="21" s="1"/>
  <c r="BO176" i="21" s="1"/>
  <c r="BP176" i="21" s="1"/>
  <c r="G21" i="21"/>
  <c r="H21" i="21" s="1"/>
  <c r="BO21" i="21" s="1"/>
  <c r="BP21" i="21" s="1"/>
  <c r="G179" i="21"/>
  <c r="H179" i="21" s="1"/>
  <c r="BO179" i="21" s="1"/>
  <c r="BP179" i="21" s="1"/>
  <c r="G88" i="21"/>
  <c r="H88" i="21" s="1"/>
  <c r="BO88" i="21" s="1"/>
  <c r="BP88" i="21" s="1"/>
  <c r="G183" i="21"/>
  <c r="H183" i="21" s="1"/>
  <c r="BO183" i="21" s="1"/>
  <c r="BP183" i="21" s="1"/>
  <c r="G205" i="21"/>
  <c r="H205" i="21" s="1"/>
  <c r="BO205" i="21" s="1"/>
  <c r="BP205" i="21" s="1"/>
  <c r="G239" i="21"/>
  <c r="H239" i="21" s="1"/>
  <c r="BO239" i="21" s="1"/>
  <c r="BP239" i="21" s="1"/>
  <c r="G40" i="21"/>
  <c r="H40" i="21" s="1"/>
  <c r="BO40" i="21" s="1"/>
  <c r="BP40" i="21" s="1"/>
  <c r="G290" i="21"/>
  <c r="H290" i="21" s="1"/>
  <c r="BO290" i="21" s="1"/>
  <c r="BP290" i="21" s="1"/>
  <c r="G94" i="21"/>
  <c r="H94" i="21" s="1"/>
  <c r="BO94" i="21" s="1"/>
  <c r="BP94" i="21" s="1"/>
  <c r="G237" i="21"/>
  <c r="H237" i="21" s="1"/>
  <c r="BO237" i="21" s="1"/>
  <c r="BP237" i="21" s="1"/>
  <c r="G35" i="21"/>
  <c r="H35" i="21" s="1"/>
  <c r="BO35" i="21" s="1"/>
  <c r="BP35" i="21" s="1"/>
  <c r="G223" i="21"/>
  <c r="H223" i="21" s="1"/>
  <c r="BO223" i="21" s="1"/>
  <c r="BP223" i="21" s="1"/>
  <c r="G298" i="21"/>
  <c r="H298" i="21" s="1"/>
  <c r="BO298" i="21" s="1"/>
  <c r="BP298" i="21" s="1"/>
  <c r="G196" i="21"/>
  <c r="H196" i="21" s="1"/>
  <c r="BO196" i="21" s="1"/>
  <c r="BP196" i="21" s="1"/>
  <c r="G66" i="21"/>
  <c r="H66" i="21" s="1"/>
  <c r="BO66" i="21" s="1"/>
  <c r="BP66" i="21" s="1"/>
  <c r="G233" i="21"/>
  <c r="H233" i="21" s="1"/>
  <c r="BO233" i="21" s="1"/>
  <c r="BP233" i="21" s="1"/>
  <c r="G165" i="21"/>
  <c r="H165" i="21" s="1"/>
  <c r="BO165" i="21" s="1"/>
  <c r="BP165" i="21" s="1"/>
  <c r="AU196" i="18"/>
  <c r="B196" i="8" s="1"/>
  <c r="AJ124" i="18"/>
  <c r="M124" i="8" s="1"/>
  <c r="AM124" i="18"/>
  <c r="P124" i="8" s="1"/>
  <c r="AI124" i="18"/>
  <c r="L124" i="8" s="1"/>
  <c r="I124" i="8"/>
  <c r="AO124" i="18"/>
  <c r="AK124" i="18"/>
  <c r="N124" i="8" s="1"/>
  <c r="AL124" i="18"/>
  <c r="O124" i="8" s="1"/>
  <c r="F156" i="11"/>
  <c r="F14" i="11"/>
  <c r="AU217" i="18"/>
  <c r="B217" i="8" s="1"/>
  <c r="F54" i="11"/>
  <c r="AU265" i="18"/>
  <c r="B265" i="8" s="1"/>
  <c r="AU18" i="18"/>
  <c r="B18" i="8" s="1"/>
  <c r="F250" i="11"/>
  <c r="F214" i="11"/>
  <c r="AF88" i="19"/>
  <c r="J88" i="9" s="1"/>
  <c r="AF77" i="18"/>
  <c r="J77" i="8" s="1"/>
  <c r="V123" i="18"/>
  <c r="AC123" i="18" s="1"/>
  <c r="H123" i="8" s="1"/>
  <c r="AU205" i="18"/>
  <c r="B205" i="8" s="1"/>
  <c r="AE163" i="19"/>
  <c r="AH163" i="19" s="1"/>
  <c r="K163" i="9" s="1"/>
  <c r="AC299" i="19"/>
  <c r="H299" i="9" s="1"/>
  <c r="AC89" i="19"/>
  <c r="H89" i="9" s="1"/>
  <c r="AD183" i="20"/>
  <c r="AC297" i="19"/>
  <c r="H297" i="9" s="1"/>
  <c r="Y40" i="19"/>
  <c r="A40" i="9" s="1"/>
  <c r="AC262" i="19"/>
  <c r="H262" i="9" s="1"/>
  <c r="AE134" i="19"/>
  <c r="AH134" i="19" s="1"/>
  <c r="K134" i="9" s="1"/>
  <c r="AF274" i="19"/>
  <c r="J274" i="9" s="1"/>
  <c r="AC291" i="19"/>
  <c r="H291" i="9" s="1"/>
  <c r="Y72" i="18"/>
  <c r="A72" i="8" s="1"/>
  <c r="V132" i="20"/>
  <c r="Y132" i="20" s="1"/>
  <c r="A132" i="10" s="1"/>
  <c r="AE118" i="19"/>
  <c r="AM118" i="19" s="1"/>
  <c r="P118" i="9" s="1"/>
  <c r="AF48" i="19"/>
  <c r="J48" i="9" s="1"/>
  <c r="AD122" i="20"/>
  <c r="V265" i="20"/>
  <c r="AF265" i="20" s="1"/>
  <c r="J265" i="10" s="1"/>
  <c r="AC272" i="18"/>
  <c r="H272" i="8" s="1"/>
  <c r="AF40" i="19"/>
  <c r="J40" i="9" s="1"/>
  <c r="AC134" i="19"/>
  <c r="H134" i="9" s="1"/>
  <c r="AF81" i="19"/>
  <c r="J81" i="9" s="1"/>
  <c r="AF118" i="19"/>
  <c r="J118" i="9" s="1"/>
  <c r="V43" i="20"/>
  <c r="V42" i="20"/>
  <c r="AC42" i="20" s="1"/>
  <c r="H42" i="10" s="1"/>
  <c r="F223" i="11"/>
  <c r="AD49" i="20"/>
  <c r="Y212" i="19"/>
  <c r="A212" i="9" s="1"/>
  <c r="Y296" i="19"/>
  <c r="A296" i="9" s="1"/>
  <c r="V15" i="20"/>
  <c r="AE171" i="19"/>
  <c r="AL171" i="19" s="1"/>
  <c r="O171" i="9" s="1"/>
  <c r="V180" i="20"/>
  <c r="Y99" i="19"/>
  <c r="A99" i="9" s="1"/>
  <c r="AC212" i="19"/>
  <c r="H212" i="9" s="1"/>
  <c r="AE296" i="19"/>
  <c r="AM296" i="19" s="1"/>
  <c r="P296" i="9" s="1"/>
  <c r="AC294" i="19"/>
  <c r="H294" i="9" s="1"/>
  <c r="V122" i="18"/>
  <c r="AE122" i="18" s="1"/>
  <c r="AH122" i="18" s="1"/>
  <c r="K122" i="8" s="1"/>
  <c r="AC180" i="18"/>
  <c r="H180" i="8" s="1"/>
  <c r="AC68" i="18"/>
  <c r="H68" i="8" s="1"/>
  <c r="V216" i="20"/>
  <c r="Y299" i="19"/>
  <c r="A299" i="9" s="1"/>
  <c r="AD175" i="20"/>
  <c r="Y297" i="19"/>
  <c r="A297" i="9" s="1"/>
  <c r="AF99" i="19"/>
  <c r="J99" i="9" s="1"/>
  <c r="Y262" i="19"/>
  <c r="A262" i="9" s="1"/>
  <c r="AE212" i="19"/>
  <c r="AJ212" i="19" s="1"/>
  <c r="M212" i="9" s="1"/>
  <c r="AC296" i="19"/>
  <c r="H296" i="9" s="1"/>
  <c r="AE72" i="18"/>
  <c r="AH72" i="18" s="1"/>
  <c r="K72" i="8" s="1"/>
  <c r="AC72" i="18"/>
  <c r="H72" i="8" s="1"/>
  <c r="F222" i="11"/>
  <c r="Y163" i="19"/>
  <c r="A163" i="9" s="1"/>
  <c r="Y122" i="19"/>
  <c r="A122" i="9" s="1"/>
  <c r="Y89" i="19"/>
  <c r="A89" i="9" s="1"/>
  <c r="V289" i="20"/>
  <c r="AF232" i="19"/>
  <c r="J232" i="9" s="1"/>
  <c r="AD81" i="20"/>
  <c r="AE97" i="19"/>
  <c r="AI97" i="19" s="1"/>
  <c r="L97" i="9" s="1"/>
  <c r="AD277" i="20"/>
  <c r="V69" i="20"/>
  <c r="AF117" i="19"/>
  <c r="J117" i="9" s="1"/>
  <c r="AC97" i="19"/>
  <c r="H97" i="9" s="1"/>
  <c r="V234" i="18"/>
  <c r="AF234" i="18" s="1"/>
  <c r="J234" i="8" s="1"/>
  <c r="AF53" i="19"/>
  <c r="J53" i="9" s="1"/>
  <c r="V201" i="20"/>
  <c r="F39" i="11"/>
  <c r="AU56" i="18"/>
  <c r="B56" i="8" s="1"/>
  <c r="F279" i="11"/>
  <c r="F256" i="11"/>
  <c r="AU63" i="18"/>
  <c r="B63" i="8" s="1"/>
  <c r="AU68" i="18"/>
  <c r="B68" i="8" s="1"/>
  <c r="V233" i="20"/>
  <c r="AE232" i="19"/>
  <c r="AH232" i="19" s="1"/>
  <c r="K232" i="9" s="1"/>
  <c r="AD146" i="20"/>
  <c r="AE35" i="19"/>
  <c r="AI35" i="19" s="1"/>
  <c r="L35" i="9" s="1"/>
  <c r="AU221" i="18"/>
  <c r="B221" i="8" s="1"/>
  <c r="Y273" i="19"/>
  <c r="A273" i="9" s="1"/>
  <c r="AF57" i="19"/>
  <c r="J57" i="9" s="1"/>
  <c r="AC81" i="19"/>
  <c r="H81" i="9" s="1"/>
  <c r="AC48" i="18"/>
  <c r="H48" i="8" s="1"/>
  <c r="V159" i="20"/>
  <c r="AC232" i="19"/>
  <c r="H232" i="9" s="1"/>
  <c r="AD60" i="20"/>
  <c r="Y19" i="19"/>
  <c r="A19" i="9" s="1"/>
  <c r="Y74" i="19"/>
  <c r="A74" i="9" s="1"/>
  <c r="AC273" i="19"/>
  <c r="H273" i="9" s="1"/>
  <c r="AE57" i="19"/>
  <c r="AK57" i="19" s="1"/>
  <c r="N57" i="9" s="1"/>
  <c r="Y294" i="19"/>
  <c r="A294" i="9" s="1"/>
  <c r="AE81" i="19"/>
  <c r="AJ81" i="19" s="1"/>
  <c r="M81" i="9" s="1"/>
  <c r="V208" i="18"/>
  <c r="AE276" i="18"/>
  <c r="AM276" i="18" s="1"/>
  <c r="P276" i="8" s="1"/>
  <c r="AC77" i="19"/>
  <c r="H77" i="9" s="1"/>
  <c r="AU116" i="18"/>
  <c r="B116" i="8" s="1"/>
  <c r="AE122" i="19"/>
  <c r="AI122" i="19" s="1"/>
  <c r="L122" i="9" s="1"/>
  <c r="AF19" i="19"/>
  <c r="J19" i="9" s="1"/>
  <c r="AF74" i="19"/>
  <c r="J74" i="9" s="1"/>
  <c r="F247" i="11"/>
  <c r="AF68" i="19"/>
  <c r="J68" i="9" s="1"/>
  <c r="Y287" i="19"/>
  <c r="A287" i="9" s="1"/>
  <c r="AU123" i="18"/>
  <c r="B123" i="8" s="1"/>
  <c r="F110" i="11"/>
  <c r="AE294" i="19"/>
  <c r="AL294" i="19" s="1"/>
  <c r="O294" i="9" s="1"/>
  <c r="V102" i="18"/>
  <c r="Y102" i="18" s="1"/>
  <c r="A102" i="8" s="1"/>
  <c r="Y266" i="18"/>
  <c r="A266" i="8" s="1"/>
  <c r="AE77" i="19"/>
  <c r="AI77" i="19" s="1"/>
  <c r="L77" i="9" s="1"/>
  <c r="V142" i="20"/>
  <c r="AE142" i="20" s="1"/>
  <c r="AH142" i="20" s="1"/>
  <c r="K142" i="10" s="1"/>
  <c r="AF122" i="19"/>
  <c r="J122" i="9" s="1"/>
  <c r="Y103" i="19"/>
  <c r="A103" i="9" s="1"/>
  <c r="AD142" i="20"/>
  <c r="Y13" i="19"/>
  <c r="A13" i="9" s="1"/>
  <c r="Y272" i="18"/>
  <c r="A272" i="8" s="1"/>
  <c r="AC68" i="19"/>
  <c r="H68" i="9" s="1"/>
  <c r="AE287" i="19"/>
  <c r="AM287" i="19" s="1"/>
  <c r="P287" i="9" s="1"/>
  <c r="Y166" i="19"/>
  <c r="A166" i="9" s="1"/>
  <c r="AU125" i="18"/>
  <c r="B125" i="8" s="1"/>
  <c r="V292" i="18"/>
  <c r="AC292" i="18" s="1"/>
  <c r="H292" i="8" s="1"/>
  <c r="AE266" i="18"/>
  <c r="AJ266" i="18" s="1"/>
  <c r="M266" i="8" s="1"/>
  <c r="V121" i="20"/>
  <c r="AC121" i="20" s="1"/>
  <c r="H121" i="10" s="1"/>
  <c r="AF103" i="19"/>
  <c r="J103" i="9" s="1"/>
  <c r="AD179" i="20"/>
  <c r="AF13" i="19"/>
  <c r="J13" i="9" s="1"/>
  <c r="AE272" i="18"/>
  <c r="AI272" i="18" s="1"/>
  <c r="L272" i="8" s="1"/>
  <c r="Y35" i="19"/>
  <c r="A35" i="9" s="1"/>
  <c r="AU212" i="18"/>
  <c r="B212" i="8" s="1"/>
  <c r="AF287" i="19"/>
  <c r="J287" i="9" s="1"/>
  <c r="AC166" i="19"/>
  <c r="H166" i="9" s="1"/>
  <c r="F132" i="11"/>
  <c r="AU182" i="18"/>
  <c r="B182" i="8" s="1"/>
  <c r="AE68" i="18"/>
  <c r="Y68" i="18"/>
  <c r="A68" i="8" s="1"/>
  <c r="AF68" i="18"/>
  <c r="J68" i="8" s="1"/>
  <c r="AE180" i="18"/>
  <c r="Y180" i="18"/>
  <c r="A180" i="8" s="1"/>
  <c r="AF180" i="18"/>
  <c r="J180" i="8" s="1"/>
  <c r="AD297" i="20"/>
  <c r="V18" i="20"/>
  <c r="AM155" i="19"/>
  <c r="P155" i="9" s="1"/>
  <c r="AU174" i="18"/>
  <c r="B174" i="8" s="1"/>
  <c r="AD107" i="20"/>
  <c r="AU120" i="18"/>
  <c r="B120" i="8" s="1"/>
  <c r="AU119" i="18"/>
  <c r="B119" i="8" s="1"/>
  <c r="AK77" i="18"/>
  <c r="N77" i="8" s="1"/>
  <c r="AF276" i="18"/>
  <c r="J276" i="8" s="1"/>
  <c r="AE205" i="18"/>
  <c r="Y205" i="18"/>
  <c r="A205" i="8" s="1"/>
  <c r="AF205" i="18"/>
  <c r="J205" i="8" s="1"/>
  <c r="AU179" i="18"/>
  <c r="B179" i="8" s="1"/>
  <c r="AU235" i="18"/>
  <c r="B235" i="8" s="1"/>
  <c r="F200" i="11"/>
  <c r="F147" i="11"/>
  <c r="F53" i="11"/>
  <c r="F34" i="11"/>
  <c r="F73" i="11"/>
  <c r="F233" i="11"/>
  <c r="F98" i="11"/>
  <c r="F117" i="11"/>
  <c r="F65" i="11"/>
  <c r="F28" i="11"/>
  <c r="F47" i="11"/>
  <c r="F165" i="11"/>
  <c r="AU69" i="18"/>
  <c r="B69" i="8" s="1"/>
  <c r="AU264" i="18"/>
  <c r="B264" i="8" s="1"/>
  <c r="AU209" i="18"/>
  <c r="B209" i="8" s="1"/>
  <c r="AU122" i="18"/>
  <c r="B122" i="8" s="1"/>
  <c r="AU66" i="18"/>
  <c r="B66" i="8" s="1"/>
  <c r="AU154" i="18"/>
  <c r="B154" i="8" s="1"/>
  <c r="AU201" i="18"/>
  <c r="B201" i="8" s="1"/>
  <c r="F90" i="11"/>
  <c r="AU251" i="18"/>
  <c r="B251" i="8" s="1"/>
  <c r="F106" i="11"/>
  <c r="F4" i="11"/>
  <c r="F153" i="11"/>
  <c r="AU297" i="18"/>
  <c r="B297" i="8" s="1"/>
  <c r="W4" i="7"/>
  <c r="M4" i="21"/>
  <c r="N4" i="21" s="1"/>
  <c r="O4" i="21" s="1"/>
  <c r="F99" i="11"/>
  <c r="AU138" i="18"/>
  <c r="B138" i="8" s="1"/>
  <c r="F59" i="11"/>
  <c r="AU124" i="18"/>
  <c r="B124" i="8" s="1"/>
  <c r="AU167" i="18"/>
  <c r="B167" i="8" s="1"/>
  <c r="F266" i="11"/>
  <c r="F9" i="11"/>
  <c r="AU168" i="18"/>
  <c r="B168" i="8" s="1"/>
  <c r="F12" i="11"/>
  <c r="AU220" i="18"/>
  <c r="B220" i="8" s="1"/>
  <c r="F137" i="11"/>
  <c r="AU278" i="18"/>
  <c r="B278" i="8" s="1"/>
  <c r="AU139" i="18"/>
  <c r="B139" i="8" s="1"/>
  <c r="AU101" i="18"/>
  <c r="B101" i="8" s="1"/>
  <c r="AU280" i="18"/>
  <c r="B280" i="8" s="1"/>
  <c r="AU130" i="18"/>
  <c r="B130" i="8" s="1"/>
  <c r="AU61" i="18"/>
  <c r="B61" i="8" s="1"/>
  <c r="AU44" i="18"/>
  <c r="B44" i="8" s="1"/>
  <c r="AU70" i="18"/>
  <c r="B70" i="8" s="1"/>
  <c r="F35" i="11"/>
  <c r="F37" i="11"/>
  <c r="F89" i="11"/>
  <c r="F294" i="11"/>
  <c r="AU80" i="18"/>
  <c r="B80" i="8" s="1"/>
  <c r="F295" i="11"/>
  <c r="AU103" i="18"/>
  <c r="B103" i="8" s="1"/>
  <c r="AU74" i="18"/>
  <c r="B74" i="8" s="1"/>
  <c r="F261" i="11"/>
  <c r="AU271" i="18"/>
  <c r="B271" i="8" s="1"/>
  <c r="AU239" i="18"/>
  <c r="B239" i="8" s="1"/>
  <c r="AU231" i="18"/>
  <c r="B231" i="8" s="1"/>
  <c r="AU161" i="18"/>
  <c r="B161" i="8" s="1"/>
  <c r="AU140" i="18"/>
  <c r="B140" i="8" s="1"/>
  <c r="AU40" i="18"/>
  <c r="B40" i="8" s="1"/>
  <c r="F13" i="11"/>
  <c r="AU203" i="18"/>
  <c r="B203" i="8" s="1"/>
  <c r="F108" i="11"/>
  <c r="F281" i="11"/>
  <c r="F206" i="11"/>
  <c r="AU197" i="18"/>
  <c r="B197" i="8" s="1"/>
  <c r="AU52" i="18"/>
  <c r="B52" i="8" s="1"/>
  <c r="AU33" i="18"/>
  <c r="B33" i="8" s="1"/>
  <c r="AU100" i="18"/>
  <c r="B100" i="8" s="1"/>
  <c r="AU149" i="18"/>
  <c r="B149" i="8" s="1"/>
  <c r="F207" i="11"/>
  <c r="AU157" i="18"/>
  <c r="B157" i="8" s="1"/>
  <c r="F84" i="11"/>
  <c r="F184" i="11"/>
  <c r="AU166" i="18"/>
  <c r="B166" i="8" s="1"/>
  <c r="F164" i="11"/>
  <c r="AU144" i="18"/>
  <c r="B144" i="8" s="1"/>
  <c r="AU19" i="18"/>
  <c r="B19" i="8" s="1"/>
  <c r="AU141" i="18"/>
  <c r="B141" i="8" s="1"/>
  <c r="AU77" i="18"/>
  <c r="B77" i="8" s="1"/>
  <c r="AU243" i="18"/>
  <c r="B243" i="8" s="1"/>
  <c r="AU88" i="18"/>
  <c r="B88" i="8" s="1"/>
  <c r="AU185" i="18"/>
  <c r="B185" i="8" s="1"/>
  <c r="AU293" i="18"/>
  <c r="B293" i="8" s="1"/>
  <c r="AU41" i="18"/>
  <c r="B41" i="8" s="1"/>
  <c r="AU85" i="18"/>
  <c r="B85" i="8" s="1"/>
  <c r="AU226" i="18"/>
  <c r="B226" i="8" s="1"/>
  <c r="AU23" i="18"/>
  <c r="B23" i="8" s="1"/>
  <c r="F213" i="11"/>
  <c r="AU244" i="18"/>
  <c r="B244" i="8" s="1"/>
  <c r="F183" i="11"/>
  <c r="F232" i="11"/>
  <c r="AU286" i="18"/>
  <c r="B286" i="8" s="1"/>
  <c r="AU202" i="18"/>
  <c r="B202" i="8" s="1"/>
  <c r="AU234" i="18"/>
  <c r="B234" i="8" s="1"/>
  <c r="F186" i="11"/>
  <c r="AU228" i="18"/>
  <c r="B228" i="8" s="1"/>
  <c r="F67" i="11"/>
  <c r="F300" i="11"/>
  <c r="AU16" i="18"/>
  <c r="B16" i="8" s="1"/>
  <c r="AU91" i="18"/>
  <c r="B91" i="8" s="1"/>
  <c r="AU211" i="18"/>
  <c r="B211" i="8" s="1"/>
  <c r="F136" i="11"/>
  <c r="F148" i="11"/>
  <c r="F150" i="11"/>
  <c r="AE196" i="19"/>
  <c r="AI196" i="19" s="1"/>
  <c r="L196" i="9" s="1"/>
  <c r="AE48" i="19"/>
  <c r="AI48" i="19" s="1"/>
  <c r="L48" i="9" s="1"/>
  <c r="AD274" i="20"/>
  <c r="V169" i="20"/>
  <c r="AC94" i="19"/>
  <c r="H94" i="9" s="1"/>
  <c r="F210" i="11"/>
  <c r="AC36" i="18"/>
  <c r="H36" i="8" s="1"/>
  <c r="Y117" i="19"/>
  <c r="A117" i="9" s="1"/>
  <c r="V225" i="18"/>
  <c r="AE225" i="18" s="1"/>
  <c r="AC54" i="18"/>
  <c r="H54" i="8" s="1"/>
  <c r="V18" i="18"/>
  <c r="AC185" i="18"/>
  <c r="H185" i="8" s="1"/>
  <c r="AD137" i="20"/>
  <c r="Y286" i="19"/>
  <c r="A286" i="9" s="1"/>
  <c r="AE288" i="19"/>
  <c r="AM288" i="19" s="1"/>
  <c r="P288" i="9" s="1"/>
  <c r="AC117" i="19"/>
  <c r="H117" i="9" s="1"/>
  <c r="V255" i="18"/>
  <c r="AC255" i="18" s="1"/>
  <c r="H255" i="8" s="1"/>
  <c r="Y54" i="18"/>
  <c r="A54" i="8" s="1"/>
  <c r="AF286" i="19"/>
  <c r="J286" i="9" s="1"/>
  <c r="AC184" i="19"/>
  <c r="H184" i="9" s="1"/>
  <c r="Y186" i="19"/>
  <c r="A186" i="9" s="1"/>
  <c r="AU195" i="18"/>
  <c r="B195" i="8" s="1"/>
  <c r="V108" i="18"/>
  <c r="AC108" i="18" s="1"/>
  <c r="H108" i="8" s="1"/>
  <c r="AC266" i="18"/>
  <c r="H266" i="8" s="1"/>
  <c r="AC242" i="18"/>
  <c r="H242" i="8" s="1"/>
  <c r="AU11" i="18"/>
  <c r="B11" i="8" s="1"/>
  <c r="AU92" i="18"/>
  <c r="B92" i="8" s="1"/>
  <c r="AU257" i="18"/>
  <c r="B257" i="8" s="1"/>
  <c r="Y153" i="19"/>
  <c r="A153" i="9" s="1"/>
  <c r="V173" i="20"/>
  <c r="AF173" i="20" s="1"/>
  <c r="J173" i="10" s="1"/>
  <c r="Y85" i="18"/>
  <c r="A85" i="8" s="1"/>
  <c r="AU158" i="18"/>
  <c r="B158" i="8" s="1"/>
  <c r="AC234" i="19"/>
  <c r="H234" i="9" s="1"/>
  <c r="AD104" i="20"/>
  <c r="AD96" i="20"/>
  <c r="Y94" i="19"/>
  <c r="A94" i="9" s="1"/>
  <c r="AU173" i="18"/>
  <c r="B173" i="8" s="1"/>
  <c r="AF153" i="19"/>
  <c r="J153" i="9" s="1"/>
  <c r="AC286" i="19"/>
  <c r="H286" i="9" s="1"/>
  <c r="F299" i="11"/>
  <c r="V14" i="20"/>
  <c r="Y36" i="18"/>
  <c r="A36" i="8" s="1"/>
  <c r="AF186" i="19"/>
  <c r="J186" i="9" s="1"/>
  <c r="Y288" i="19"/>
  <c r="A288" i="9" s="1"/>
  <c r="V263" i="20"/>
  <c r="AE263" i="20" s="1"/>
  <c r="AI263" i="20" s="1"/>
  <c r="L263" i="10" s="1"/>
  <c r="V263" i="18"/>
  <c r="AF263" i="18" s="1"/>
  <c r="J263" i="8" s="1"/>
  <c r="AD44" i="20"/>
  <c r="V239" i="20"/>
  <c r="AE239" i="20" s="1"/>
  <c r="AI239" i="20" s="1"/>
  <c r="L239" i="10" s="1"/>
  <c r="V258" i="20"/>
  <c r="AD76" i="20"/>
  <c r="V243" i="20"/>
  <c r="AC243" i="20" s="1"/>
  <c r="H243" i="10" s="1"/>
  <c r="AE154" i="19"/>
  <c r="AM154" i="19" s="1"/>
  <c r="P154" i="9" s="1"/>
  <c r="AF85" i="18"/>
  <c r="J85" i="8" s="1"/>
  <c r="F215" i="11"/>
  <c r="AE94" i="19"/>
  <c r="AL94" i="19" s="1"/>
  <c r="O94" i="9" s="1"/>
  <c r="AU198" i="18"/>
  <c r="B198" i="8" s="1"/>
  <c r="AC153" i="19"/>
  <c r="H153" i="9" s="1"/>
  <c r="AE36" i="18"/>
  <c r="AL36" i="18" s="1"/>
  <c r="O36" i="8" s="1"/>
  <c r="AU218" i="18"/>
  <c r="B218" i="8" s="1"/>
  <c r="AC186" i="19"/>
  <c r="H186" i="9" s="1"/>
  <c r="F134" i="11"/>
  <c r="V172" i="18"/>
  <c r="AC48" i="19"/>
  <c r="H48" i="9" s="1"/>
  <c r="V64" i="20"/>
  <c r="AF64" i="20" s="1"/>
  <c r="J64" i="10" s="1"/>
  <c r="AJ92" i="19"/>
  <c r="M92" i="9" s="1"/>
  <c r="F298" i="11"/>
  <c r="AU274" i="18"/>
  <c r="B274" i="8" s="1"/>
  <c r="AU208" i="18"/>
  <c r="B208" i="8" s="1"/>
  <c r="AU285" i="18"/>
  <c r="B285" i="8" s="1"/>
  <c r="AU48" i="18"/>
  <c r="B48" i="8" s="1"/>
  <c r="AU152" i="18"/>
  <c r="B152" i="8" s="1"/>
  <c r="AU229" i="18"/>
  <c r="B229" i="8" s="1"/>
  <c r="AU105" i="18"/>
  <c r="B105" i="8" s="1"/>
  <c r="AU177" i="18"/>
  <c r="B177" i="8" s="1"/>
  <c r="AU290" i="18"/>
  <c r="B290" i="8" s="1"/>
  <c r="AU104" i="18"/>
  <c r="B104" i="8" s="1"/>
  <c r="AU283" i="18"/>
  <c r="B283" i="8" s="1"/>
  <c r="F284" i="11"/>
  <c r="F128" i="11"/>
  <c r="AU86" i="18"/>
  <c r="B86" i="8" s="1"/>
  <c r="AU112" i="18"/>
  <c r="B112" i="8" s="1"/>
  <c r="AU17" i="18"/>
  <c r="B17" i="8" s="1"/>
  <c r="AU135" i="18"/>
  <c r="B135" i="8" s="1"/>
  <c r="AU83" i="18"/>
  <c r="B83" i="8" s="1"/>
  <c r="AU30" i="18"/>
  <c r="B30" i="8" s="1"/>
  <c r="F240" i="11"/>
  <c r="AU259" i="18"/>
  <c r="B259" i="8" s="1"/>
  <c r="F159" i="11"/>
  <c r="F246" i="11"/>
  <c r="AU87" i="18"/>
  <c r="B87" i="8" s="1"/>
  <c r="AU188" i="18"/>
  <c r="B188" i="8" s="1"/>
  <c r="AU276" i="18"/>
  <c r="B276" i="8" s="1"/>
  <c r="F277" i="11"/>
  <c r="F242" i="11"/>
  <c r="F270" i="11"/>
  <c r="F96" i="11"/>
  <c r="F45" i="11"/>
  <c r="F27" i="11"/>
  <c r="F273" i="11"/>
  <c r="AU151" i="18"/>
  <c r="B151" i="8" s="1"/>
  <c r="AU171" i="18"/>
  <c r="B171" i="8" s="1"/>
  <c r="F24" i="11"/>
  <c r="AU192" i="18"/>
  <c r="B192" i="8" s="1"/>
  <c r="F219" i="11"/>
  <c r="F190" i="11"/>
  <c r="AU97" i="18"/>
  <c r="B97" i="8" s="1"/>
  <c r="AU227" i="18"/>
  <c r="B227" i="8" s="1"/>
  <c r="AU224" i="18"/>
  <c r="B224" i="8" s="1"/>
  <c r="AU78" i="18"/>
  <c r="B78" i="8" s="1"/>
  <c r="F113" i="11"/>
  <c r="AU249" i="18"/>
  <c r="B249" i="8" s="1"/>
  <c r="F109" i="11"/>
  <c r="AU115" i="18"/>
  <c r="B115" i="8" s="1"/>
  <c r="AU79" i="18"/>
  <c r="B79" i="8" s="1"/>
  <c r="F262" i="11"/>
  <c r="F268" i="11"/>
  <c r="AU58" i="18"/>
  <c r="B58" i="8" s="1"/>
  <c r="AU241" i="18"/>
  <c r="B241" i="8" s="1"/>
  <c r="F32" i="11"/>
  <c r="F25" i="11"/>
  <c r="AU255" i="18"/>
  <c r="B255" i="8" s="1"/>
  <c r="F260" i="11"/>
  <c r="AU253" i="18"/>
  <c r="B253" i="8" s="1"/>
  <c r="AU145" i="18"/>
  <c r="B145" i="8" s="1"/>
  <c r="AU62" i="18"/>
  <c r="B62" i="8" s="1"/>
  <c r="AU76" i="18"/>
  <c r="B76" i="8" s="1"/>
  <c r="AU263" i="18"/>
  <c r="B263" i="8" s="1"/>
  <c r="AU107" i="18"/>
  <c r="B107" i="8" s="1"/>
  <c r="AU146" i="18"/>
  <c r="B146" i="8" s="1"/>
  <c r="AU51" i="18"/>
  <c r="B51" i="8" s="1"/>
  <c r="AU282" i="18"/>
  <c r="B282" i="8" s="1"/>
  <c r="F64" i="11"/>
  <c r="AU111" i="18"/>
  <c r="B111" i="8" s="1"/>
  <c r="AU118" i="18"/>
  <c r="B118" i="8" s="1"/>
  <c r="AU252" i="18"/>
  <c r="B252" i="8" s="1"/>
  <c r="AU216" i="18"/>
  <c r="B216" i="8" s="1"/>
  <c r="AU31" i="18"/>
  <c r="B31" i="8" s="1"/>
  <c r="AU5" i="18"/>
  <c r="B5" i="8" s="1"/>
  <c r="AU50" i="18"/>
  <c r="B50" i="8" s="1"/>
  <c r="AU129" i="18"/>
  <c r="B129" i="8" s="1"/>
  <c r="F272" i="11"/>
  <c r="AU22" i="18"/>
  <c r="B22" i="8" s="1"/>
  <c r="AU142" i="18"/>
  <c r="F133" i="11"/>
  <c r="A242" i="21"/>
  <c r="F95" i="11"/>
  <c r="AU71" i="18"/>
  <c r="B71" i="8" s="1"/>
  <c r="V88" i="20"/>
  <c r="AC88" i="20" s="1"/>
  <c r="H88" i="10" s="1"/>
  <c r="F193" i="11"/>
  <c r="AC214" i="19"/>
  <c r="H214" i="9" s="1"/>
  <c r="Y245" i="19"/>
  <c r="A245" i="9" s="1"/>
  <c r="F191" i="11"/>
  <c r="F258" i="11"/>
  <c r="AU20" i="18"/>
  <c r="B20" i="8" s="1"/>
  <c r="AC88" i="19"/>
  <c r="H88" i="9" s="1"/>
  <c r="AF97" i="19"/>
  <c r="J97" i="9" s="1"/>
  <c r="AU199" i="18"/>
  <c r="B199" i="8" s="1"/>
  <c r="V60" i="18"/>
  <c r="AE60" i="18" s="1"/>
  <c r="AH60" i="18" s="1"/>
  <c r="K60" i="8" s="1"/>
  <c r="AU289" i="18"/>
  <c r="B289" i="8" s="1"/>
  <c r="AU238" i="18"/>
  <c r="B238" i="8" s="1"/>
  <c r="Y25" i="19"/>
  <c r="A25" i="9" s="1"/>
  <c r="AD257" i="20"/>
  <c r="AD57" i="20"/>
  <c r="V107" i="20"/>
  <c r="Y107" i="20" s="1"/>
  <c r="A107" i="10" s="1"/>
  <c r="V158" i="20"/>
  <c r="AC158" i="20" s="1"/>
  <c r="H158" i="10" s="1"/>
  <c r="Y217" i="19"/>
  <c r="A217" i="9" s="1"/>
  <c r="AE214" i="19"/>
  <c r="AH214" i="19" s="1"/>
  <c r="K214" i="9" s="1"/>
  <c r="AC245" i="19"/>
  <c r="H245" i="9" s="1"/>
  <c r="AU55" i="18"/>
  <c r="B55" i="8" s="1"/>
  <c r="V26" i="18"/>
  <c r="Y26" i="18" s="1"/>
  <c r="A26" i="8" s="1"/>
  <c r="AC25" i="19"/>
  <c r="H25" i="9" s="1"/>
  <c r="AU178" i="18"/>
  <c r="B178" i="8" s="1"/>
  <c r="AU8" i="18"/>
  <c r="B8" i="8" s="1"/>
  <c r="AU287" i="18"/>
  <c r="B287" i="8" s="1"/>
  <c r="F172" i="11"/>
  <c r="V166" i="20"/>
  <c r="Y166" i="20" s="1"/>
  <c r="A166" i="10" s="1"/>
  <c r="V10" i="20"/>
  <c r="AF217" i="19"/>
  <c r="J217" i="9" s="1"/>
  <c r="V249" i="20"/>
  <c r="AE245" i="19"/>
  <c r="AM245" i="19" s="1"/>
  <c r="P245" i="9" s="1"/>
  <c r="AU225" i="18"/>
  <c r="B225" i="8" s="1"/>
  <c r="V111" i="18"/>
  <c r="AE111" i="18" s="1"/>
  <c r="AL111" i="18" s="1"/>
  <c r="O111" i="8" s="1"/>
  <c r="AC106" i="18"/>
  <c r="H106" i="8" s="1"/>
  <c r="AF25" i="19"/>
  <c r="J25" i="9" s="1"/>
  <c r="AU230" i="18"/>
  <c r="B230" i="8" s="1"/>
  <c r="AD144" i="20"/>
  <c r="AD9" i="20"/>
  <c r="V8" i="20"/>
  <c r="AF8" i="20" s="1"/>
  <c r="J8" i="10" s="1"/>
  <c r="AC217" i="19"/>
  <c r="H217" i="9" s="1"/>
  <c r="AU181" i="18"/>
  <c r="B181" i="8" s="1"/>
  <c r="AU49" i="18"/>
  <c r="B49" i="8" s="1"/>
  <c r="AE82" i="19"/>
  <c r="AM82" i="19" s="1"/>
  <c r="P82" i="9" s="1"/>
  <c r="F114" i="11"/>
  <c r="W4" i="5"/>
  <c r="V145" i="18"/>
  <c r="Y145" i="18" s="1"/>
  <c r="A145" i="8" s="1"/>
  <c r="AF48" i="18"/>
  <c r="J48" i="8" s="1"/>
  <c r="AE48" i="18"/>
  <c r="Y48" i="18"/>
  <c r="A48" i="8" s="1"/>
  <c r="V257" i="20"/>
  <c r="AC257" i="20" s="1"/>
  <c r="H257" i="10" s="1"/>
  <c r="F7" i="11"/>
  <c r="Y242" i="18"/>
  <c r="A242" i="8" s="1"/>
  <c r="AD141" i="20"/>
  <c r="AD132" i="20"/>
  <c r="F6" i="11"/>
  <c r="F169" i="11"/>
  <c r="F162" i="11"/>
  <c r="AU75" i="18"/>
  <c r="B75" i="8" s="1"/>
  <c r="V244" i="20"/>
  <c r="AF244" i="20" s="1"/>
  <c r="J244" i="10" s="1"/>
  <c r="Y53" i="19"/>
  <c r="A53" i="9" s="1"/>
  <c r="Y162" i="19"/>
  <c r="A162" i="9" s="1"/>
  <c r="AU93" i="18"/>
  <c r="B93" i="8" s="1"/>
  <c r="V175" i="18"/>
  <c r="Y175" i="18" s="1"/>
  <c r="A175" i="8" s="1"/>
  <c r="V94" i="18"/>
  <c r="AF94" i="18" s="1"/>
  <c r="J94" i="8" s="1"/>
  <c r="V40" i="18"/>
  <c r="A40" i="21" s="1"/>
  <c r="AU254" i="18"/>
  <c r="B254" i="8" s="1"/>
  <c r="AU245" i="18"/>
  <c r="B245" i="8" s="1"/>
  <c r="AF242" i="18"/>
  <c r="J242" i="8" s="1"/>
  <c r="AM74" i="19"/>
  <c r="P74" i="9" s="1"/>
  <c r="AE53" i="19"/>
  <c r="AH53" i="19" s="1"/>
  <c r="K53" i="9" s="1"/>
  <c r="AF162" i="19"/>
  <c r="J162" i="9" s="1"/>
  <c r="F248" i="11"/>
  <c r="V63" i="18"/>
  <c r="AF63" i="18" s="1"/>
  <c r="J63" i="8" s="1"/>
  <c r="AC85" i="18"/>
  <c r="H85" i="8" s="1"/>
  <c r="AF72" i="19"/>
  <c r="J72" i="9" s="1"/>
  <c r="AE72" i="19"/>
  <c r="AL72" i="19" s="1"/>
  <c r="O72" i="9" s="1"/>
  <c r="Y72" i="19"/>
  <c r="A72" i="9" s="1"/>
  <c r="V89" i="20"/>
  <c r="AF89" i="20" s="1"/>
  <c r="J89" i="10" s="1"/>
  <c r="AD32" i="20"/>
  <c r="AD170" i="20"/>
  <c r="AJ74" i="19"/>
  <c r="M74" i="9" s="1"/>
  <c r="AF42" i="19"/>
  <c r="J42" i="9" s="1"/>
  <c r="AU143" i="18"/>
  <c r="B143" i="8" s="1"/>
  <c r="AU176" i="18"/>
  <c r="B176" i="8" s="1"/>
  <c r="Y171" i="19"/>
  <c r="A171" i="9" s="1"/>
  <c r="AF196" i="19"/>
  <c r="J196" i="9" s="1"/>
  <c r="AC96" i="19"/>
  <c r="H96" i="9" s="1"/>
  <c r="F170" i="11"/>
  <c r="AU94" i="18"/>
  <c r="B94" i="8" s="1"/>
  <c r="Y272" i="19"/>
  <c r="A272" i="9" s="1"/>
  <c r="V22" i="20"/>
  <c r="Y22" i="20" s="1"/>
  <c r="A22" i="10" s="1"/>
  <c r="AC42" i="19"/>
  <c r="H42" i="9" s="1"/>
  <c r="AF171" i="19"/>
  <c r="J171" i="9" s="1"/>
  <c r="V32" i="20"/>
  <c r="Y32" i="20" s="1"/>
  <c r="A32" i="10" s="1"/>
  <c r="AC196" i="19"/>
  <c r="H196" i="9" s="1"/>
  <c r="AF272" i="19"/>
  <c r="J272" i="9" s="1"/>
  <c r="AD46" i="20"/>
  <c r="AD56" i="20"/>
  <c r="AD200" i="20"/>
  <c r="AD210" i="20"/>
  <c r="AC222" i="19"/>
  <c r="H222" i="9" s="1"/>
  <c r="AF111" i="19"/>
  <c r="J111" i="9" s="1"/>
  <c r="AF91" i="19"/>
  <c r="J91" i="9" s="1"/>
  <c r="AM54" i="18"/>
  <c r="P54" i="8" s="1"/>
  <c r="Y275" i="19"/>
  <c r="A275" i="9" s="1"/>
  <c r="AE185" i="18"/>
  <c r="AK185" i="18" s="1"/>
  <c r="N185" i="8" s="1"/>
  <c r="AU163" i="18"/>
  <c r="B163" i="8" s="1"/>
  <c r="F194" i="11"/>
  <c r="AU121" i="18"/>
  <c r="B121" i="8" s="1"/>
  <c r="AF128" i="19"/>
  <c r="J128" i="9" s="1"/>
  <c r="AF108" i="18"/>
  <c r="J108" i="8" s="1"/>
  <c r="V96" i="18"/>
  <c r="AF96" i="18" s="1"/>
  <c r="J96" i="8" s="1"/>
  <c r="AU57" i="18"/>
  <c r="B57" i="8" s="1"/>
  <c r="F72" i="11"/>
  <c r="AU46" i="18"/>
  <c r="B46" i="8" s="1"/>
  <c r="V220" i="20"/>
  <c r="AC220" i="20" s="1"/>
  <c r="H220" i="10" s="1"/>
  <c r="AU237" i="18"/>
  <c r="B237" i="8" s="1"/>
  <c r="AU204" i="18"/>
  <c r="B204" i="8" s="1"/>
  <c r="AC147" i="19"/>
  <c r="H147" i="9" s="1"/>
  <c r="I54" i="8"/>
  <c r="AF98" i="19"/>
  <c r="J98" i="9" s="1"/>
  <c r="AD231" i="20"/>
  <c r="AD207" i="20"/>
  <c r="AD233" i="20"/>
  <c r="AD246" i="20"/>
  <c r="Y235" i="19"/>
  <c r="A235" i="9" s="1"/>
  <c r="Y80" i="19"/>
  <c r="A80" i="9" s="1"/>
  <c r="V66" i="20"/>
  <c r="Y66" i="20" s="1"/>
  <c r="A66" i="10" s="1"/>
  <c r="F236" i="11"/>
  <c r="AI186" i="19"/>
  <c r="L186" i="9" s="1"/>
  <c r="AL76" i="19"/>
  <c r="O76" i="9" s="1"/>
  <c r="AU81" i="18"/>
  <c r="B81" i="8" s="1"/>
  <c r="F269" i="11"/>
  <c r="AU21" i="18"/>
  <c r="B21" i="8" s="1"/>
  <c r="AU10" i="18"/>
  <c r="B10" i="8" s="1"/>
  <c r="AU187" i="18"/>
  <c r="B187" i="8" s="1"/>
  <c r="V8" i="18"/>
  <c r="U55" i="18"/>
  <c r="AK55" i="5" s="1"/>
  <c r="V55" i="18"/>
  <c r="U125" i="18"/>
  <c r="AK125" i="5" s="1"/>
  <c r="V125" i="18"/>
  <c r="AE147" i="19"/>
  <c r="AH147" i="19" s="1"/>
  <c r="K147" i="9" s="1"/>
  <c r="V184" i="20"/>
  <c r="V31" i="20"/>
  <c r="AE31" i="20" s="1"/>
  <c r="AI31" i="20" s="1"/>
  <c r="L31" i="10" s="1"/>
  <c r="AC98" i="19"/>
  <c r="H98" i="9" s="1"/>
  <c r="AU288" i="18"/>
  <c r="B288" i="8" s="1"/>
  <c r="AU36" i="18"/>
  <c r="B36" i="8" s="1"/>
  <c r="AU43" i="18"/>
  <c r="B43" i="8" s="1"/>
  <c r="AD12" i="20"/>
  <c r="AD155" i="20"/>
  <c r="AD66" i="20"/>
  <c r="AD256" i="20"/>
  <c r="AD83" i="20"/>
  <c r="AF235" i="19"/>
  <c r="J235" i="9" s="1"/>
  <c r="AF80" i="19"/>
  <c r="J80" i="9" s="1"/>
  <c r="AU127" i="18"/>
  <c r="B127" i="8" s="1"/>
  <c r="AU15" i="18"/>
  <c r="B15" i="8" s="1"/>
  <c r="AH217" i="19"/>
  <c r="K217" i="9" s="1"/>
  <c r="AI76" i="19"/>
  <c r="L76" i="9" s="1"/>
  <c r="AC203" i="19"/>
  <c r="H203" i="9" s="1"/>
  <c r="AU38" i="18"/>
  <c r="B38" i="8" s="1"/>
  <c r="AU82" i="18"/>
  <c r="B82" i="8" s="1"/>
  <c r="AL54" i="18"/>
  <c r="O54" i="8" s="1"/>
  <c r="U133" i="18"/>
  <c r="AK133" i="5" s="1"/>
  <c r="V133" i="18"/>
  <c r="U192" i="18"/>
  <c r="AK192" i="5" s="1"/>
  <c r="V192" i="18"/>
  <c r="V277" i="20"/>
  <c r="AF277" i="20" s="1"/>
  <c r="J277" i="10" s="1"/>
  <c r="AU267" i="18"/>
  <c r="B267" i="8" s="1"/>
  <c r="AU175" i="18"/>
  <c r="B175" i="8" s="1"/>
  <c r="F131" i="11"/>
  <c r="AI54" i="18"/>
  <c r="L54" i="8" s="1"/>
  <c r="AD254" i="20"/>
  <c r="AD24" i="20"/>
  <c r="AE235" i="19"/>
  <c r="AJ235" i="19" s="1"/>
  <c r="M235" i="9" s="1"/>
  <c r="AC80" i="19"/>
  <c r="H80" i="9" s="1"/>
  <c r="AK54" i="18"/>
  <c r="N54" i="8" s="1"/>
  <c r="V205" i="20"/>
  <c r="Y185" i="18"/>
  <c r="A185" i="8" s="1"/>
  <c r="AE203" i="19"/>
  <c r="AL203" i="19" s="1"/>
  <c r="O203" i="9" s="1"/>
  <c r="AU180" i="18"/>
  <c r="B180" i="8" s="1"/>
  <c r="F42" i="11"/>
  <c r="F275" i="11"/>
  <c r="F60" i="11"/>
  <c r="AU29" i="18"/>
  <c r="B29" i="8" s="1"/>
  <c r="V120" i="18"/>
  <c r="AE120" i="18" s="1"/>
  <c r="AM120" i="18" s="1"/>
  <c r="P120" i="8" s="1"/>
  <c r="V84" i="18"/>
  <c r="AE84" i="18" s="1"/>
  <c r="AL84" i="18" s="1"/>
  <c r="O84" i="8" s="1"/>
  <c r="V137" i="18"/>
  <c r="V38" i="18"/>
  <c r="U17" i="18"/>
  <c r="AK17" i="5" s="1"/>
  <c r="V17" i="18"/>
  <c r="U64" i="18"/>
  <c r="AK64" i="5" s="1"/>
  <c r="V64" i="18"/>
  <c r="AC64" i="18" s="1"/>
  <c r="H64" i="8" s="1"/>
  <c r="AE232" i="18"/>
  <c r="AF232" i="18"/>
  <c r="J232" i="8" s="1"/>
  <c r="Y232" i="18"/>
  <c r="A232" i="8" s="1"/>
  <c r="V33" i="18"/>
  <c r="AC33" i="18" s="1"/>
  <c r="H33" i="8" s="1"/>
  <c r="U126" i="18"/>
  <c r="AK126" i="5" s="1"/>
  <c r="V126" i="18"/>
  <c r="AC126" i="18" s="1"/>
  <c r="H126" i="8" s="1"/>
  <c r="V115" i="20"/>
  <c r="AF115" i="20" s="1"/>
  <c r="J115" i="10" s="1"/>
  <c r="AE111" i="19"/>
  <c r="AH111" i="19" s="1"/>
  <c r="K111" i="9" s="1"/>
  <c r="U75" i="18"/>
  <c r="AK75" i="5" s="1"/>
  <c r="V75" i="18"/>
  <c r="AO54" i="18"/>
  <c r="AD228" i="20"/>
  <c r="AD125" i="20"/>
  <c r="Y222" i="19"/>
  <c r="A222" i="9" s="1"/>
  <c r="Y91" i="19"/>
  <c r="A91" i="9" s="1"/>
  <c r="AH54" i="18"/>
  <c r="K54" i="8" s="1"/>
  <c r="F155" i="11"/>
  <c r="F189" i="11"/>
  <c r="F126" i="11"/>
  <c r="F160" i="11"/>
  <c r="F291" i="11"/>
  <c r="AF185" i="18"/>
  <c r="J185" i="8" s="1"/>
  <c r="AK166" i="19"/>
  <c r="N166" i="9" s="1"/>
  <c r="Y128" i="19"/>
  <c r="A128" i="9" s="1"/>
  <c r="F102" i="11"/>
  <c r="AU292" i="18"/>
  <c r="B292" i="8" s="1"/>
  <c r="AU26" i="18"/>
  <c r="B26" i="8" s="1"/>
  <c r="Y181" i="19"/>
  <c r="A181" i="9" s="1"/>
  <c r="AU296" i="18"/>
  <c r="B296" i="8" s="1"/>
  <c r="V78" i="18"/>
  <c r="AE78" i="18" s="1"/>
  <c r="V262" i="18"/>
  <c r="AC262" i="18" s="1"/>
  <c r="H262" i="8" s="1"/>
  <c r="V154" i="18"/>
  <c r="AF154" i="18" s="1"/>
  <c r="J154" i="8" s="1"/>
  <c r="AD118" i="20"/>
  <c r="AD213" i="20"/>
  <c r="AD41" i="20"/>
  <c r="AD152" i="20"/>
  <c r="AD292" i="20"/>
  <c r="V232" i="20"/>
  <c r="AE232" i="20" s="1"/>
  <c r="V188" i="20"/>
  <c r="AC188" i="20" s="1"/>
  <c r="H188" i="10" s="1"/>
  <c r="V114" i="20"/>
  <c r="AC114" i="20" s="1"/>
  <c r="H114" i="10" s="1"/>
  <c r="U227" i="18"/>
  <c r="AK227" i="5" s="1"/>
  <c r="V227" i="18"/>
  <c r="U52" i="18"/>
  <c r="AK52" i="5" s="1"/>
  <c r="V52" i="18"/>
  <c r="AC52" i="18" s="1"/>
  <c r="H52" i="8" s="1"/>
  <c r="Y264" i="18"/>
  <c r="A264" i="8" s="1"/>
  <c r="AC264" i="18"/>
  <c r="H264" i="8" s="1"/>
  <c r="AE264" i="18"/>
  <c r="AF264" i="18"/>
  <c r="J264" i="8" s="1"/>
  <c r="AD71" i="20"/>
  <c r="U62" i="20"/>
  <c r="AK62" i="7" s="1"/>
  <c r="V62" i="20"/>
  <c r="Y62" i="20" s="1"/>
  <c r="A62" i="10" s="1"/>
  <c r="AD212" i="20"/>
  <c r="AD209" i="20"/>
  <c r="U33" i="20"/>
  <c r="AK33" i="7" s="1"/>
  <c r="V33" i="20"/>
  <c r="AF33" i="20" s="1"/>
  <c r="J33" i="10" s="1"/>
  <c r="U68" i="20"/>
  <c r="AK68" i="7" s="1"/>
  <c r="V68" i="20"/>
  <c r="AF68" i="20" s="1"/>
  <c r="J68" i="10" s="1"/>
  <c r="U224" i="20"/>
  <c r="AK224" i="7" s="1"/>
  <c r="V224" i="20"/>
  <c r="AF224" i="20" s="1"/>
  <c r="J224" i="10" s="1"/>
  <c r="U160" i="20"/>
  <c r="AK160" i="7" s="1"/>
  <c r="V160" i="20"/>
  <c r="AC160" i="20" s="1"/>
  <c r="H160" i="10" s="1"/>
  <c r="U54" i="20"/>
  <c r="AK54" i="7" s="1"/>
  <c r="V54" i="20"/>
  <c r="AE54" i="20" s="1"/>
  <c r="AH54" i="20" s="1"/>
  <c r="K54" i="10" s="1"/>
  <c r="AM110" i="19"/>
  <c r="P110" i="9" s="1"/>
  <c r="AK110" i="19"/>
  <c r="N110" i="9" s="1"/>
  <c r="AD94" i="20"/>
  <c r="AD166" i="20"/>
  <c r="AD296" i="20"/>
  <c r="AD115" i="20"/>
  <c r="AD109" i="20"/>
  <c r="U19" i="20"/>
  <c r="AK19" i="7" s="1"/>
  <c r="V19" i="20"/>
  <c r="AF19" i="20" s="1"/>
  <c r="J19" i="10" s="1"/>
  <c r="U23" i="20"/>
  <c r="AK23" i="7" s="1"/>
  <c r="V23" i="20"/>
  <c r="AD27" i="20"/>
  <c r="AD128" i="20"/>
  <c r="AD242" i="20"/>
  <c r="AD111" i="20"/>
  <c r="U76" i="18"/>
  <c r="AK76" i="5" s="1"/>
  <c r="V76" i="18"/>
  <c r="U117" i="18"/>
  <c r="AK117" i="5" s="1"/>
  <c r="V117" i="18"/>
  <c r="U233" i="18"/>
  <c r="AK233" i="5" s="1"/>
  <c r="V233" i="18"/>
  <c r="A233" i="21" s="1"/>
  <c r="U10" i="18"/>
  <c r="AK10" i="5" s="1"/>
  <c r="V10" i="18"/>
  <c r="U121" i="18"/>
  <c r="AK121" i="5" s="1"/>
  <c r="V121" i="18"/>
  <c r="A121" i="21" s="1"/>
  <c r="U260" i="18"/>
  <c r="AK260" i="5" s="1"/>
  <c r="V260" i="18"/>
  <c r="V179" i="18"/>
  <c r="U170" i="18"/>
  <c r="AK170" i="5" s="1"/>
  <c r="V170" i="18"/>
  <c r="A170" i="21" s="1"/>
  <c r="V235" i="20"/>
  <c r="AC235" i="20" s="1"/>
  <c r="H235" i="10" s="1"/>
  <c r="U27" i="18"/>
  <c r="AK27" i="5" s="1"/>
  <c r="V27" i="18"/>
  <c r="A27" i="21" s="1"/>
  <c r="U105" i="18"/>
  <c r="AK105" i="5" s="1"/>
  <c r="V105" i="18"/>
  <c r="U287" i="18"/>
  <c r="AK287" i="5" s="1"/>
  <c r="V287" i="18"/>
  <c r="U32" i="18"/>
  <c r="AK32" i="5" s="1"/>
  <c r="V32" i="18"/>
  <c r="U257" i="18"/>
  <c r="AK257" i="5" s="1"/>
  <c r="V257" i="18"/>
  <c r="AD87" i="20"/>
  <c r="AD40" i="20"/>
  <c r="V94" i="20"/>
  <c r="AE62" i="19"/>
  <c r="AI62" i="19" s="1"/>
  <c r="L62" i="9" s="1"/>
  <c r="AC62" i="19"/>
  <c r="H62" i="9" s="1"/>
  <c r="AF62" i="19"/>
  <c r="J62" i="9" s="1"/>
  <c r="AF184" i="19"/>
  <c r="J184" i="9" s="1"/>
  <c r="Y184" i="19"/>
  <c r="A184" i="9" s="1"/>
  <c r="U97" i="18"/>
  <c r="AK97" i="5" s="1"/>
  <c r="V97" i="18"/>
  <c r="U204" i="18"/>
  <c r="AK204" i="5" s="1"/>
  <c r="V204" i="18"/>
  <c r="U130" i="18"/>
  <c r="AK130" i="5" s="1"/>
  <c r="V130" i="18"/>
  <c r="U46" i="18"/>
  <c r="AK46" i="5" s="1"/>
  <c r="V46" i="18"/>
  <c r="V278" i="18"/>
  <c r="AF60" i="18"/>
  <c r="J60" i="8" s="1"/>
  <c r="Y60" i="18"/>
  <c r="A60" i="8" s="1"/>
  <c r="AC60" i="18"/>
  <c r="H60" i="8" s="1"/>
  <c r="U30" i="18"/>
  <c r="AK30" i="5" s="1"/>
  <c r="V30" i="18"/>
  <c r="U34" i="18"/>
  <c r="AK34" i="5" s="1"/>
  <c r="V34" i="18"/>
  <c r="Y94" i="18"/>
  <c r="A94" i="8" s="1"/>
  <c r="Y111" i="18"/>
  <c r="A111" i="8" s="1"/>
  <c r="AF111" i="18"/>
  <c r="AF122" i="18"/>
  <c r="J122" i="8" s="1"/>
  <c r="AC122" i="18"/>
  <c r="H122" i="8" s="1"/>
  <c r="Y122" i="18"/>
  <c r="A122" i="8" s="1"/>
  <c r="U168" i="18"/>
  <c r="AK168" i="5" s="1"/>
  <c r="V168" i="18"/>
  <c r="V144" i="20"/>
  <c r="V113" i="20"/>
  <c r="AF113" i="20" s="1"/>
  <c r="J113" i="10" s="1"/>
  <c r="Y187" i="19"/>
  <c r="A187" i="9" s="1"/>
  <c r="AH76" i="19"/>
  <c r="K76" i="9" s="1"/>
  <c r="AK119" i="19"/>
  <c r="N119" i="9" s="1"/>
  <c r="AJ195" i="19"/>
  <c r="M195" i="9" s="1"/>
  <c r="Y195" i="19"/>
  <c r="A195" i="9" s="1"/>
  <c r="U73" i="18"/>
  <c r="AK73" i="5" s="1"/>
  <c r="V73" i="18"/>
  <c r="U238" i="18"/>
  <c r="AK238" i="5" s="1"/>
  <c r="V238" i="18"/>
  <c r="U196" i="18"/>
  <c r="AK196" i="5" s="1"/>
  <c r="V196" i="18"/>
  <c r="U249" i="18"/>
  <c r="AK249" i="5" s="1"/>
  <c r="V249" i="18"/>
  <c r="AD20" i="20"/>
  <c r="AK273" i="19"/>
  <c r="N273" i="9" s="1"/>
  <c r="AC187" i="19"/>
  <c r="H187" i="9" s="1"/>
  <c r="AE63" i="18"/>
  <c r="AC63" i="18"/>
  <c r="H63" i="8" s="1"/>
  <c r="U12" i="18"/>
  <c r="AK12" i="5" s="1"/>
  <c r="V12" i="18"/>
  <c r="U67" i="18"/>
  <c r="AK67" i="5" s="1"/>
  <c r="V67" i="18"/>
  <c r="A67" i="21" s="1"/>
  <c r="U7" i="18"/>
  <c r="AK7" i="5" s="1"/>
  <c r="V7" i="18"/>
  <c r="Y198" i="18"/>
  <c r="A198" i="8" s="1"/>
  <c r="AF198" i="18"/>
  <c r="J198" i="8" s="1"/>
  <c r="AE198" i="18"/>
  <c r="AH198" i="18" s="1"/>
  <c r="K198" i="8" s="1"/>
  <c r="AC198" i="18"/>
  <c r="H198" i="8" s="1"/>
  <c r="U61" i="18"/>
  <c r="AK61" i="5" s="1"/>
  <c r="V61" i="18"/>
  <c r="U150" i="18"/>
  <c r="AK150" i="5" s="1"/>
  <c r="V150" i="18"/>
  <c r="V187" i="20"/>
  <c r="AE187" i="20" s="1"/>
  <c r="AI187" i="20" s="1"/>
  <c r="L187" i="10" s="1"/>
  <c r="AC192" i="19"/>
  <c r="H192" i="9" s="1"/>
  <c r="AE187" i="19"/>
  <c r="AJ187" i="19" s="1"/>
  <c r="M187" i="9" s="1"/>
  <c r="AM283" i="19"/>
  <c r="P283" i="9" s="1"/>
  <c r="AI283" i="19"/>
  <c r="L283" i="9" s="1"/>
  <c r="AH283" i="19"/>
  <c r="K283" i="9" s="1"/>
  <c r="U65" i="18"/>
  <c r="AK65" i="5" s="1"/>
  <c r="V65" i="18"/>
  <c r="U167" i="18"/>
  <c r="AK167" i="5" s="1"/>
  <c r="V167" i="18"/>
  <c r="U221" i="18"/>
  <c r="AK221" i="5" s="1"/>
  <c r="V221" i="18"/>
  <c r="U285" i="18"/>
  <c r="AK285" i="5" s="1"/>
  <c r="V285" i="18"/>
  <c r="U298" i="18"/>
  <c r="AK298" i="5" s="1"/>
  <c r="V298" i="18"/>
  <c r="U114" i="18"/>
  <c r="AK114" i="5" s="1"/>
  <c r="V114" i="18"/>
  <c r="U93" i="18"/>
  <c r="AK93" i="5" s="1"/>
  <c r="V93" i="18"/>
  <c r="U166" i="18"/>
  <c r="AK166" i="5" s="1"/>
  <c r="V166" i="18"/>
  <c r="AH23" i="19"/>
  <c r="K23" i="9" s="1"/>
  <c r="U141" i="18"/>
  <c r="AK141" i="5" s="1"/>
  <c r="V141" i="18"/>
  <c r="U143" i="18"/>
  <c r="AK143" i="5" s="1"/>
  <c r="V143" i="18"/>
  <c r="AC37" i="18"/>
  <c r="H37" i="8" s="1"/>
  <c r="AE37" i="18"/>
  <c r="AF37" i="18"/>
  <c r="J37" i="8" s="1"/>
  <c r="Y37" i="18"/>
  <c r="A37" i="8" s="1"/>
  <c r="U71" i="18"/>
  <c r="AK71" i="5" s="1"/>
  <c r="V71" i="18"/>
  <c r="U69" i="18"/>
  <c r="AK69" i="5" s="1"/>
  <c r="V69" i="18"/>
  <c r="A69" i="21" s="1"/>
  <c r="AC69" i="21" s="1"/>
  <c r="U218" i="18"/>
  <c r="AK218" i="5" s="1"/>
  <c r="V218" i="18"/>
  <c r="A218" i="21" s="1"/>
  <c r="U135" i="18"/>
  <c r="AK135" i="5" s="1"/>
  <c r="V135" i="18"/>
  <c r="A135" i="21" s="1"/>
  <c r="U273" i="18"/>
  <c r="AK273" i="5" s="1"/>
  <c r="V273" i="18"/>
  <c r="U82" i="18"/>
  <c r="AK82" i="5" s="1"/>
  <c r="V82" i="18"/>
  <c r="U245" i="18"/>
  <c r="AK245" i="5" s="1"/>
  <c r="V245" i="18"/>
  <c r="U15" i="18"/>
  <c r="AK15" i="5" s="1"/>
  <c r="V15" i="18"/>
  <c r="A15" i="21" s="1"/>
  <c r="U239" i="18"/>
  <c r="AK239" i="5" s="1"/>
  <c r="V239" i="18"/>
  <c r="U296" i="18"/>
  <c r="AK296" i="5" s="1"/>
  <c r="V296" i="18"/>
  <c r="V45" i="18"/>
  <c r="U244" i="18"/>
  <c r="AK244" i="5" s="1"/>
  <c r="V244" i="18"/>
  <c r="U222" i="18"/>
  <c r="AK222" i="5" s="1"/>
  <c r="V222" i="18"/>
  <c r="V193" i="18"/>
  <c r="U81" i="18"/>
  <c r="AK81" i="5" s="1"/>
  <c r="V81" i="18"/>
  <c r="U51" i="18"/>
  <c r="AK51" i="5" s="1"/>
  <c r="V51" i="18"/>
  <c r="V89" i="18"/>
  <c r="V241" i="18"/>
  <c r="U197" i="18"/>
  <c r="AK197" i="5" s="1"/>
  <c r="V197" i="18"/>
  <c r="V187" i="18"/>
  <c r="U128" i="18"/>
  <c r="AK128" i="5" s="1"/>
  <c r="V128" i="18"/>
  <c r="U277" i="18"/>
  <c r="AK277" i="5" s="1"/>
  <c r="V277" i="18"/>
  <c r="V132" i="18"/>
  <c r="U231" i="18"/>
  <c r="AK231" i="5" s="1"/>
  <c r="V231" i="18"/>
  <c r="U92" i="18"/>
  <c r="AK92" i="5" s="1"/>
  <c r="V92" i="18"/>
  <c r="V53" i="18"/>
  <c r="U129" i="18"/>
  <c r="AK129" i="5" s="1"/>
  <c r="V129" i="18"/>
  <c r="U99" i="18"/>
  <c r="AK99" i="5" s="1"/>
  <c r="V99" i="18"/>
  <c r="U295" i="18"/>
  <c r="AK295" i="5" s="1"/>
  <c r="V295" i="18"/>
  <c r="U211" i="18"/>
  <c r="AK211" i="5" s="1"/>
  <c r="V211" i="18"/>
  <c r="U19" i="18"/>
  <c r="AK19" i="5" s="1"/>
  <c r="V19" i="18"/>
  <c r="U42" i="18"/>
  <c r="AK42" i="5" s="1"/>
  <c r="V42" i="18"/>
  <c r="U200" i="18"/>
  <c r="AK200" i="5" s="1"/>
  <c r="V200" i="18"/>
  <c r="U23" i="18"/>
  <c r="AK23" i="5" s="1"/>
  <c r="V23" i="18"/>
  <c r="U100" i="18"/>
  <c r="AK100" i="5" s="1"/>
  <c r="V100" i="18"/>
  <c r="U44" i="18"/>
  <c r="AK44" i="5" s="1"/>
  <c r="V44" i="18"/>
  <c r="V162" i="18"/>
  <c r="U91" i="18"/>
  <c r="AK91" i="5" s="1"/>
  <c r="V91" i="18"/>
  <c r="V29" i="18"/>
  <c r="U286" i="18"/>
  <c r="AK286" i="5" s="1"/>
  <c r="V286" i="18"/>
  <c r="V50" i="18"/>
  <c r="V243" i="18"/>
  <c r="V43" i="18"/>
  <c r="A43" i="21" s="1"/>
  <c r="U39" i="18"/>
  <c r="AK39" i="5" s="1"/>
  <c r="V39" i="18"/>
  <c r="U237" i="18"/>
  <c r="AK237" i="5" s="1"/>
  <c r="V237" i="18"/>
  <c r="U80" i="18"/>
  <c r="AK80" i="5" s="1"/>
  <c r="V80" i="18"/>
  <c r="V144" i="18"/>
  <c r="AF219" i="18"/>
  <c r="J219" i="8" s="1"/>
  <c r="AC219" i="18"/>
  <c r="H219" i="8" s="1"/>
  <c r="Y219" i="18"/>
  <c r="A219" i="8" s="1"/>
  <c r="AE219" i="18"/>
  <c r="V119" i="18"/>
  <c r="U163" i="18"/>
  <c r="AK163" i="5" s="1"/>
  <c r="V163" i="18"/>
  <c r="AI208" i="19"/>
  <c r="L208" i="9" s="1"/>
  <c r="AJ152" i="19"/>
  <c r="M152" i="9" s="1"/>
  <c r="U195" i="18"/>
  <c r="AK195" i="5" s="1"/>
  <c r="V195" i="18"/>
  <c r="U103" i="18"/>
  <c r="AK103" i="5" s="1"/>
  <c r="V103" i="18"/>
  <c r="A103" i="21" s="1"/>
  <c r="U182" i="18"/>
  <c r="AK182" i="5" s="1"/>
  <c r="V182" i="18"/>
  <c r="U290" i="18"/>
  <c r="AK290" i="5" s="1"/>
  <c r="V290" i="18"/>
  <c r="V178" i="18"/>
  <c r="Y255" i="18"/>
  <c r="A255" i="8" s="1"/>
  <c r="AF255" i="18"/>
  <c r="J255" i="8" s="1"/>
  <c r="U79" i="18"/>
  <c r="AK79" i="5" s="1"/>
  <c r="V79" i="18"/>
  <c r="U253" i="18"/>
  <c r="AK253" i="5" s="1"/>
  <c r="V253" i="18"/>
  <c r="AE172" i="18"/>
  <c r="AC172" i="18"/>
  <c r="H172" i="8" s="1"/>
  <c r="Y172" i="18"/>
  <c r="A172" i="8" s="1"/>
  <c r="AF172" i="18"/>
  <c r="J172" i="8" s="1"/>
  <c r="U235" i="18"/>
  <c r="AK235" i="5" s="1"/>
  <c r="V235" i="18"/>
  <c r="V247" i="18"/>
  <c r="U115" i="18"/>
  <c r="AK115" i="5" s="1"/>
  <c r="V115" i="18"/>
  <c r="V274" i="18"/>
  <c r="U107" i="18"/>
  <c r="AK107" i="5" s="1"/>
  <c r="V107" i="18"/>
  <c r="U217" i="18"/>
  <c r="AK217" i="5" s="1"/>
  <c r="V217" i="18"/>
  <c r="U140" i="18"/>
  <c r="AK140" i="5" s="1"/>
  <c r="V140" i="18"/>
  <c r="U282" i="18"/>
  <c r="AK282" i="5" s="1"/>
  <c r="V282" i="18"/>
  <c r="U158" i="18"/>
  <c r="AK158" i="5" s="1"/>
  <c r="V158" i="18"/>
  <c r="U127" i="18"/>
  <c r="AK127" i="5" s="1"/>
  <c r="V127" i="18"/>
  <c r="U151" i="18"/>
  <c r="AK151" i="5" s="1"/>
  <c r="V151" i="18"/>
  <c r="V22" i="18"/>
  <c r="V201" i="18"/>
  <c r="V261" i="18"/>
  <c r="Y263" i="18"/>
  <c r="A263" i="8" s="1"/>
  <c r="U216" i="18"/>
  <c r="AK216" i="5" s="1"/>
  <c r="V216" i="18"/>
  <c r="U49" i="18"/>
  <c r="AK49" i="5" s="1"/>
  <c r="V49" i="18"/>
  <c r="U173" i="18"/>
  <c r="AK173" i="5" s="1"/>
  <c r="V173" i="18"/>
  <c r="U59" i="18"/>
  <c r="AK59" i="5" s="1"/>
  <c r="V59" i="18"/>
  <c r="U256" i="18"/>
  <c r="AK256" i="5" s="1"/>
  <c r="V256" i="18"/>
  <c r="U229" i="18"/>
  <c r="AK229" i="5" s="1"/>
  <c r="V229" i="18"/>
  <c r="V6" i="18"/>
  <c r="U289" i="18"/>
  <c r="AK289" i="5" s="1"/>
  <c r="V289" i="18"/>
  <c r="A289" i="21" s="1"/>
  <c r="AF289" i="21" s="1"/>
  <c r="U236" i="18"/>
  <c r="AK236" i="5" s="1"/>
  <c r="V236" i="18"/>
  <c r="V149" i="18"/>
  <c r="U207" i="18"/>
  <c r="AK207" i="5" s="1"/>
  <c r="V207" i="18"/>
  <c r="A207" i="21" s="1"/>
  <c r="V164" i="18"/>
  <c r="AF106" i="18"/>
  <c r="J106" i="8" s="1"/>
  <c r="AE106" i="18"/>
  <c r="Y106" i="18"/>
  <c r="A106" i="8" s="1"/>
  <c r="V191" i="18"/>
  <c r="U104" i="18"/>
  <c r="AK104" i="5" s="1"/>
  <c r="V104" i="18"/>
  <c r="V146" i="18"/>
  <c r="U228" i="18"/>
  <c r="AK228" i="5" s="1"/>
  <c r="V228" i="18"/>
  <c r="U194" i="18"/>
  <c r="AK194" i="5" s="1"/>
  <c r="V194" i="18"/>
  <c r="U177" i="18"/>
  <c r="AK177" i="5" s="1"/>
  <c r="V177" i="18"/>
  <c r="Y199" i="18"/>
  <c r="A199" i="8" s="1"/>
  <c r="AE199" i="18"/>
  <c r="AC199" i="18"/>
  <c r="H199" i="8" s="1"/>
  <c r="AF199" i="18"/>
  <c r="J199" i="8" s="1"/>
  <c r="U74" i="18"/>
  <c r="AK74" i="5" s="1"/>
  <c r="V74" i="18"/>
  <c r="U176" i="18"/>
  <c r="AK176" i="5" s="1"/>
  <c r="V176" i="18"/>
  <c r="U87" i="18"/>
  <c r="AK87" i="5" s="1"/>
  <c r="V87" i="18"/>
  <c r="V95" i="18"/>
  <c r="V139" i="18"/>
  <c r="U269" i="18"/>
  <c r="AK269" i="5" s="1"/>
  <c r="V269" i="18"/>
  <c r="V206" i="18"/>
  <c r="V113" i="18"/>
  <c r="U299" i="18"/>
  <c r="AK299" i="5" s="1"/>
  <c r="V299" i="18"/>
  <c r="A299" i="21" s="1"/>
  <c r="U160" i="18"/>
  <c r="AK160" i="5" s="1"/>
  <c r="V160" i="18"/>
  <c r="U21" i="18"/>
  <c r="AK21" i="5" s="1"/>
  <c r="V21" i="18"/>
  <c r="U240" i="18"/>
  <c r="AK240" i="5" s="1"/>
  <c r="V240" i="18"/>
  <c r="A240" i="21" s="1"/>
  <c r="AF203" i="18"/>
  <c r="J203" i="8" s="1"/>
  <c r="AC203" i="18"/>
  <c r="H203" i="8" s="1"/>
  <c r="AE203" i="18"/>
  <c r="Y203" i="18"/>
  <c r="A203" i="8" s="1"/>
  <c r="U214" i="18"/>
  <c r="AK214" i="5" s="1"/>
  <c r="V214" i="18"/>
  <c r="U297" i="18"/>
  <c r="AK297" i="5" s="1"/>
  <c r="V297" i="18"/>
  <c r="U280" i="18"/>
  <c r="AK280" i="5" s="1"/>
  <c r="V280" i="18"/>
  <c r="U250" i="18"/>
  <c r="AK250" i="5" s="1"/>
  <c r="V250" i="18"/>
  <c r="U134" i="18"/>
  <c r="AK134" i="5" s="1"/>
  <c r="V134" i="18"/>
  <c r="U66" i="18"/>
  <c r="AK66" i="5" s="1"/>
  <c r="V66" i="18"/>
  <c r="V58" i="18"/>
  <c r="AC225" i="18"/>
  <c r="H225" i="8" s="1"/>
  <c r="Y225" i="18"/>
  <c r="A225" i="8" s="1"/>
  <c r="AF225" i="18"/>
  <c r="U215" i="18"/>
  <c r="AK215" i="5" s="1"/>
  <c r="V215" i="18"/>
  <c r="U246" i="18"/>
  <c r="AK246" i="5" s="1"/>
  <c r="V246" i="18"/>
  <c r="U226" i="18"/>
  <c r="AK226" i="5" s="1"/>
  <c r="V226" i="18"/>
  <c r="U252" i="18"/>
  <c r="AK252" i="5" s="1"/>
  <c r="V252" i="18"/>
  <c r="U268" i="18"/>
  <c r="AK268" i="5" s="1"/>
  <c r="V268" i="18"/>
  <c r="U174" i="18"/>
  <c r="AK174" i="5" s="1"/>
  <c r="V174" i="18"/>
  <c r="U212" i="18"/>
  <c r="AK212" i="5" s="1"/>
  <c r="V212" i="18"/>
  <c r="U291" i="18"/>
  <c r="AK291" i="5" s="1"/>
  <c r="V291" i="18"/>
  <c r="AE96" i="18"/>
  <c r="U293" i="18"/>
  <c r="AK293" i="5" s="1"/>
  <c r="V293" i="18"/>
  <c r="U220" i="18"/>
  <c r="AK220" i="5" s="1"/>
  <c r="V220" i="18"/>
  <c r="V188" i="18"/>
  <c r="AC156" i="18"/>
  <c r="H156" i="8" s="1"/>
  <c r="AF156" i="18"/>
  <c r="J156" i="8" s="1"/>
  <c r="Y156" i="18"/>
  <c r="A156" i="8" s="1"/>
  <c r="AE156" i="18"/>
  <c r="U184" i="18"/>
  <c r="AK184" i="5" s="1"/>
  <c r="V184" i="18"/>
  <c r="V251" i="18"/>
  <c r="U186" i="18"/>
  <c r="AK186" i="5" s="1"/>
  <c r="V186" i="18"/>
  <c r="V24" i="18"/>
  <c r="U210" i="18"/>
  <c r="AK210" i="5" s="1"/>
  <c r="V210" i="18"/>
  <c r="V152" i="18"/>
  <c r="U112" i="18"/>
  <c r="AK112" i="5" s="1"/>
  <c r="V112" i="18"/>
  <c r="U147" i="18"/>
  <c r="AK147" i="5" s="1"/>
  <c r="V147" i="18"/>
  <c r="U223" i="18"/>
  <c r="AK223" i="5" s="1"/>
  <c r="V223" i="18"/>
  <c r="U14" i="18"/>
  <c r="AK14" i="5" s="1"/>
  <c r="V14" i="18"/>
  <c r="Y78" i="18"/>
  <c r="A78" i="8" s="1"/>
  <c r="Y148" i="18"/>
  <c r="A148" i="8" s="1"/>
  <c r="AC148" i="18"/>
  <c r="H148" i="8" s="1"/>
  <c r="AF148" i="18"/>
  <c r="J148" i="8" s="1"/>
  <c r="AE148" i="18"/>
  <c r="AH148" i="18" s="1"/>
  <c r="K148" i="8" s="1"/>
  <c r="U270" i="18"/>
  <c r="AK270" i="5" s="1"/>
  <c r="V270" i="18"/>
  <c r="U25" i="18"/>
  <c r="AK25" i="5" s="1"/>
  <c r="V25" i="18"/>
  <c r="U62" i="18"/>
  <c r="AK62" i="5" s="1"/>
  <c r="V62" i="18"/>
  <c r="U283" i="18"/>
  <c r="AK283" i="5" s="1"/>
  <c r="V283" i="18"/>
  <c r="U47" i="18"/>
  <c r="AK47" i="5" s="1"/>
  <c r="V47" i="18"/>
  <c r="U131" i="18"/>
  <c r="AK131" i="5" s="1"/>
  <c r="V131" i="18"/>
  <c r="A131" i="21" s="1"/>
  <c r="AC136" i="18"/>
  <c r="H136" i="8" s="1"/>
  <c r="AE136" i="18"/>
  <c r="AF136" i="18"/>
  <c r="J136" i="8" s="1"/>
  <c r="Y136" i="18"/>
  <c r="A136" i="8" s="1"/>
  <c r="U157" i="18"/>
  <c r="AK157" i="5" s="1"/>
  <c r="V157" i="18"/>
  <c r="U109" i="18"/>
  <c r="AK109" i="5" s="1"/>
  <c r="V109" i="18"/>
  <c r="U70" i="18"/>
  <c r="AK70" i="5" s="1"/>
  <c r="V70" i="18"/>
  <c r="U153" i="18"/>
  <c r="AK153" i="5" s="1"/>
  <c r="V153" i="18"/>
  <c r="U190" i="18"/>
  <c r="AK190" i="5" s="1"/>
  <c r="V190" i="18"/>
  <c r="AF230" i="18"/>
  <c r="J230" i="8" s="1"/>
  <c r="AC230" i="18"/>
  <c r="H230" i="8" s="1"/>
  <c r="AE230" i="18"/>
  <c r="Y230" i="18"/>
  <c r="A230" i="8" s="1"/>
  <c r="AF171" i="18"/>
  <c r="J171" i="8" s="1"/>
  <c r="Y171" i="18"/>
  <c r="A171" i="8" s="1"/>
  <c r="AE171" i="18"/>
  <c r="AC171" i="18"/>
  <c r="H171" i="8" s="1"/>
  <c r="AF102" i="18"/>
  <c r="J102" i="8" s="1"/>
  <c r="U281" i="18"/>
  <c r="AK281" i="5" s="1"/>
  <c r="V281" i="18"/>
  <c r="AE26" i="18"/>
  <c r="AH26" i="18" s="1"/>
  <c r="K26" i="8" s="1"/>
  <c r="AF8" i="18"/>
  <c r="J8" i="8" s="1"/>
  <c r="AE8" i="18"/>
  <c r="AC8" i="18"/>
  <c r="H8" i="8" s="1"/>
  <c r="Y8" i="18"/>
  <c r="A8" i="8" s="1"/>
  <c r="U138" i="18"/>
  <c r="AK138" i="5" s="1"/>
  <c r="V138" i="18"/>
  <c r="U275" i="18"/>
  <c r="AK275" i="5" s="1"/>
  <c r="V275" i="18"/>
  <c r="U224" i="18"/>
  <c r="AK224" i="5" s="1"/>
  <c r="V224" i="18"/>
  <c r="A224" i="21" s="1"/>
  <c r="U88" i="18"/>
  <c r="AK88" i="5" s="1"/>
  <c r="V88" i="18"/>
  <c r="AF262" i="18"/>
  <c r="J262" i="8" s="1"/>
  <c r="V202" i="18"/>
  <c r="U116" i="18"/>
  <c r="AK116" i="5" s="1"/>
  <c r="V116" i="18"/>
  <c r="U284" i="18"/>
  <c r="AK284" i="5" s="1"/>
  <c r="V284" i="18"/>
  <c r="V86" i="18"/>
  <c r="U267" i="18"/>
  <c r="AK267" i="5" s="1"/>
  <c r="V267" i="18"/>
  <c r="U11" i="18"/>
  <c r="AK11" i="5" s="1"/>
  <c r="V11" i="18"/>
  <c r="A11" i="21" s="1"/>
  <c r="U181" i="18"/>
  <c r="AK181" i="5" s="1"/>
  <c r="V181" i="18"/>
  <c r="U41" i="18"/>
  <c r="AK41" i="5" s="1"/>
  <c r="V41" i="18"/>
  <c r="U254" i="18"/>
  <c r="AK254" i="5" s="1"/>
  <c r="V254" i="18"/>
  <c r="U98" i="18"/>
  <c r="AK98" i="5" s="1"/>
  <c r="V98" i="18"/>
  <c r="U259" i="18"/>
  <c r="AK259" i="5" s="1"/>
  <c r="V259" i="18"/>
  <c r="U165" i="18"/>
  <c r="AK165" i="5" s="1"/>
  <c r="V165" i="18"/>
  <c r="U110" i="18"/>
  <c r="AK110" i="5" s="1"/>
  <c r="V110" i="18"/>
  <c r="U183" i="18"/>
  <c r="AK183" i="5" s="1"/>
  <c r="V183" i="18"/>
  <c r="U13" i="18"/>
  <c r="AK13" i="5" s="1"/>
  <c r="V13" i="18"/>
  <c r="U271" i="18"/>
  <c r="AK271" i="5" s="1"/>
  <c r="V271" i="18"/>
  <c r="U90" i="18"/>
  <c r="AK90" i="5" s="1"/>
  <c r="V90" i="18"/>
  <c r="U288" i="18"/>
  <c r="AK288" i="5" s="1"/>
  <c r="V288" i="18"/>
  <c r="U159" i="18"/>
  <c r="AK159" i="5" s="1"/>
  <c r="V159" i="18"/>
  <c r="U161" i="18"/>
  <c r="AK161" i="5" s="1"/>
  <c r="V161" i="18"/>
  <c r="U20" i="18"/>
  <c r="AK20" i="5" s="1"/>
  <c r="V20" i="18"/>
  <c r="U169" i="18"/>
  <c r="AK169" i="5" s="1"/>
  <c r="V169" i="18"/>
  <c r="A169" i="21" s="1"/>
  <c r="U35" i="18"/>
  <c r="AK35" i="5" s="1"/>
  <c r="V35" i="18"/>
  <c r="V279" i="18"/>
  <c r="U155" i="18"/>
  <c r="AK155" i="5" s="1"/>
  <c r="V155" i="18"/>
  <c r="U83" i="18"/>
  <c r="AK83" i="5" s="1"/>
  <c r="V83" i="18"/>
  <c r="V300" i="18"/>
  <c r="AC189" i="18"/>
  <c r="H189" i="8" s="1"/>
  <c r="AE189" i="18"/>
  <c r="AF189" i="18"/>
  <c r="J189" i="8" s="1"/>
  <c r="Y189" i="18"/>
  <c r="A189" i="8" s="1"/>
  <c r="U9" i="18"/>
  <c r="AK9" i="5" s="1"/>
  <c r="V9" i="18"/>
  <c r="AC208" i="19"/>
  <c r="H208" i="9" s="1"/>
  <c r="AE181" i="19"/>
  <c r="AI181" i="19" s="1"/>
  <c r="L181" i="9" s="1"/>
  <c r="V129" i="20"/>
  <c r="AF129" i="20" s="1"/>
  <c r="J129" i="10" s="1"/>
  <c r="AD165" i="20"/>
  <c r="AD173" i="20"/>
  <c r="AD143" i="20"/>
  <c r="AD245" i="20"/>
  <c r="AC82" i="19"/>
  <c r="H82" i="9" s="1"/>
  <c r="AF208" i="19"/>
  <c r="J208" i="9" s="1"/>
  <c r="AF181" i="19"/>
  <c r="J181" i="9" s="1"/>
  <c r="V227" i="20"/>
  <c r="AD85" i="20"/>
  <c r="V36" i="20"/>
  <c r="AE36" i="20" s="1"/>
  <c r="AM36" i="20" s="1"/>
  <c r="P36" i="10" s="1"/>
  <c r="V102" i="20"/>
  <c r="Y102" i="20" s="1"/>
  <c r="A102" i="10" s="1"/>
  <c r="V194" i="20"/>
  <c r="AF194" i="20" s="1"/>
  <c r="J194" i="10" s="1"/>
  <c r="AD74" i="20"/>
  <c r="AD218" i="20"/>
  <c r="AD117" i="20"/>
  <c r="AD105" i="20"/>
  <c r="AD234" i="20"/>
  <c r="AD7" i="20"/>
  <c r="V296" i="20"/>
  <c r="AE296" i="20" s="1"/>
  <c r="AI296" i="20" s="1"/>
  <c r="L296" i="10" s="1"/>
  <c r="AK160" i="19"/>
  <c r="N160" i="9" s="1"/>
  <c r="AD237" i="20"/>
  <c r="AD14" i="20"/>
  <c r="AD230" i="20"/>
  <c r="AD289" i="20"/>
  <c r="AD51" i="20"/>
  <c r="AD98" i="20"/>
  <c r="AK26" i="19"/>
  <c r="N26" i="9" s="1"/>
  <c r="Y157" i="19"/>
  <c r="A157" i="9" s="1"/>
  <c r="V213" i="20"/>
  <c r="AC213" i="20" s="1"/>
  <c r="H213" i="10" s="1"/>
  <c r="AF82" i="19"/>
  <c r="J82" i="9" s="1"/>
  <c r="Y152" i="19"/>
  <c r="A152" i="9" s="1"/>
  <c r="AD121" i="20"/>
  <c r="Y252" i="19"/>
  <c r="A252" i="9" s="1"/>
  <c r="Y257" i="19"/>
  <c r="A257" i="9" s="1"/>
  <c r="AL152" i="19"/>
  <c r="O152" i="9" s="1"/>
  <c r="AI184" i="19"/>
  <c r="L184" i="9" s="1"/>
  <c r="AF152" i="19"/>
  <c r="J152" i="9" s="1"/>
  <c r="AD8" i="20"/>
  <c r="AD294" i="20"/>
  <c r="AD206" i="20"/>
  <c r="V123" i="20"/>
  <c r="Y123" i="20" s="1"/>
  <c r="A123" i="10" s="1"/>
  <c r="Y238" i="19"/>
  <c r="A238" i="9" s="1"/>
  <c r="V111" i="20"/>
  <c r="V119" i="20"/>
  <c r="AD232" i="20"/>
  <c r="AD187" i="20"/>
  <c r="AD162" i="20"/>
  <c r="AD102" i="20"/>
  <c r="AD287" i="20"/>
  <c r="AD197" i="20"/>
  <c r="AD17" i="20"/>
  <c r="AD25" i="20"/>
  <c r="AH22" i="19"/>
  <c r="K22" i="9" s="1"/>
  <c r="AJ105" i="19"/>
  <c r="M105" i="9" s="1"/>
  <c r="AK286" i="19"/>
  <c r="N286" i="9" s="1"/>
  <c r="AE238" i="19"/>
  <c r="AL238" i="19" s="1"/>
  <c r="O238" i="9" s="1"/>
  <c r="AF157" i="19"/>
  <c r="J157" i="9" s="1"/>
  <c r="AH252" i="19"/>
  <c r="K252" i="9" s="1"/>
  <c r="V17" i="20"/>
  <c r="AE17" i="20" s="1"/>
  <c r="AH17" i="20" s="1"/>
  <c r="K17" i="10" s="1"/>
  <c r="AK152" i="19"/>
  <c r="N152" i="9" s="1"/>
  <c r="AM184" i="19"/>
  <c r="P184" i="9" s="1"/>
  <c r="Y208" i="19"/>
  <c r="A208" i="9" s="1"/>
  <c r="U4" i="18"/>
  <c r="AK4" i="5" s="1"/>
  <c r="V4" i="18"/>
  <c r="AE234" i="19"/>
  <c r="AM234" i="19" s="1"/>
  <c r="P234" i="9" s="1"/>
  <c r="AD21" i="20"/>
  <c r="AD53" i="20"/>
  <c r="AD278" i="20"/>
  <c r="AC157" i="19"/>
  <c r="H157" i="9" s="1"/>
  <c r="V199" i="20"/>
  <c r="V137" i="20"/>
  <c r="V228" i="20"/>
  <c r="Y228" i="20" s="1"/>
  <c r="A228" i="10" s="1"/>
  <c r="Y234" i="19"/>
  <c r="A234" i="9" s="1"/>
  <c r="AD193" i="20"/>
  <c r="AD251" i="20"/>
  <c r="AD161" i="20"/>
  <c r="AH129" i="19"/>
  <c r="K129" i="9" s="1"/>
  <c r="V124" i="20"/>
  <c r="AF124" i="20" s="1"/>
  <c r="J124" i="10" s="1"/>
  <c r="V156" i="20"/>
  <c r="AF156" i="20" s="1"/>
  <c r="J156" i="10" s="1"/>
  <c r="AM105" i="19"/>
  <c r="P105" i="9" s="1"/>
  <c r="AC238" i="19"/>
  <c r="H238" i="9" s="1"/>
  <c r="Y20" i="19"/>
  <c r="A20" i="9" s="1"/>
  <c r="AE133" i="19"/>
  <c r="AI133" i="19" s="1"/>
  <c r="L133" i="9" s="1"/>
  <c r="AF252" i="19"/>
  <c r="J252" i="9" s="1"/>
  <c r="AC152" i="19"/>
  <c r="H152" i="9" s="1"/>
  <c r="AK208" i="19"/>
  <c r="N208" i="9" s="1"/>
  <c r="AD149" i="20"/>
  <c r="V92" i="20"/>
  <c r="V49" i="20"/>
  <c r="AF49" i="20" s="1"/>
  <c r="J49" i="10" s="1"/>
  <c r="AD16" i="20"/>
  <c r="AD240" i="20"/>
  <c r="AD196" i="20"/>
  <c r="AD259" i="20"/>
  <c r="AD169" i="20"/>
  <c r="AD214" i="20"/>
  <c r="AH40" i="19"/>
  <c r="K40" i="9" s="1"/>
  <c r="AJ274" i="19"/>
  <c r="M274" i="9" s="1"/>
  <c r="V203" i="20"/>
  <c r="A203" i="21" s="1"/>
  <c r="AH128" i="19"/>
  <c r="K128" i="9" s="1"/>
  <c r="AM104" i="19"/>
  <c r="P104" i="9" s="1"/>
  <c r="V197" i="20"/>
  <c r="AF197" i="20" s="1"/>
  <c r="J197" i="10" s="1"/>
  <c r="Y154" i="19"/>
  <c r="A154" i="9" s="1"/>
  <c r="AF96" i="19"/>
  <c r="J96" i="9" s="1"/>
  <c r="Y213" i="19"/>
  <c r="A213" i="9" s="1"/>
  <c r="AD90" i="20"/>
  <c r="AD80" i="20"/>
  <c r="AD13" i="20"/>
  <c r="AD264" i="20"/>
  <c r="AL27" i="19"/>
  <c r="O27" i="9" s="1"/>
  <c r="AK274" i="19"/>
  <c r="N274" i="9" s="1"/>
  <c r="AJ273" i="19"/>
  <c r="M273" i="9" s="1"/>
  <c r="AM259" i="19"/>
  <c r="P259" i="9" s="1"/>
  <c r="AI67" i="19"/>
  <c r="L67" i="9" s="1"/>
  <c r="AC133" i="19"/>
  <c r="H133" i="9" s="1"/>
  <c r="AK291" i="19"/>
  <c r="N291" i="9" s="1"/>
  <c r="AI195" i="19"/>
  <c r="L195" i="9" s="1"/>
  <c r="AL18" i="19"/>
  <c r="O18" i="9" s="1"/>
  <c r="V91" i="20"/>
  <c r="AF91" i="20" s="1"/>
  <c r="J91" i="10" s="1"/>
  <c r="AM160" i="19"/>
  <c r="P160" i="9" s="1"/>
  <c r="AF154" i="19"/>
  <c r="J154" i="9" s="1"/>
  <c r="V196" i="20"/>
  <c r="Y196" i="20" s="1"/>
  <c r="A196" i="10" s="1"/>
  <c r="AM299" i="19"/>
  <c r="P299" i="9" s="1"/>
  <c r="AL38" i="19"/>
  <c r="O38" i="9" s="1"/>
  <c r="AE213" i="19"/>
  <c r="AL213" i="19" s="1"/>
  <c r="O213" i="9" s="1"/>
  <c r="AJ95" i="19"/>
  <c r="M95" i="9" s="1"/>
  <c r="AD192" i="20"/>
  <c r="AJ27" i="19"/>
  <c r="M27" i="9" s="1"/>
  <c r="V251" i="20"/>
  <c r="AF251" i="20" s="1"/>
  <c r="J251" i="10" s="1"/>
  <c r="AL286" i="19"/>
  <c r="O286" i="9" s="1"/>
  <c r="AE277" i="19"/>
  <c r="AM277" i="19" s="1"/>
  <c r="P277" i="9" s="1"/>
  <c r="AH20" i="19"/>
  <c r="K20" i="9" s="1"/>
  <c r="AJ252" i="19"/>
  <c r="M252" i="9" s="1"/>
  <c r="V61" i="20"/>
  <c r="A61" i="21" s="1"/>
  <c r="AL293" i="19"/>
  <c r="O293" i="9" s="1"/>
  <c r="V57" i="20"/>
  <c r="V167" i="20"/>
  <c r="AJ299" i="19"/>
  <c r="M299" i="9" s="1"/>
  <c r="AI38" i="19"/>
  <c r="L38" i="9" s="1"/>
  <c r="AC213" i="19"/>
  <c r="H213" i="9" s="1"/>
  <c r="AJ260" i="19"/>
  <c r="M260" i="9" s="1"/>
  <c r="AH95" i="19"/>
  <c r="K95" i="9" s="1"/>
  <c r="AD288" i="20"/>
  <c r="AD15" i="20"/>
  <c r="AD119" i="20"/>
  <c r="AD190" i="20"/>
  <c r="AD10" i="20"/>
  <c r="AH27" i="19"/>
  <c r="K27" i="9" s="1"/>
  <c r="Y218" i="19"/>
  <c r="A218" i="9" s="1"/>
  <c r="AL40" i="19"/>
  <c r="O40" i="9" s="1"/>
  <c r="V176" i="20"/>
  <c r="AC176" i="20" s="1"/>
  <c r="H176" i="10" s="1"/>
  <c r="AF277" i="19"/>
  <c r="J277" i="9" s="1"/>
  <c r="AI20" i="19"/>
  <c r="L20" i="9" s="1"/>
  <c r="AL140" i="19"/>
  <c r="O140" i="9" s="1"/>
  <c r="AJ259" i="19"/>
  <c r="M259" i="9" s="1"/>
  <c r="Y270" i="19"/>
  <c r="A270" i="9" s="1"/>
  <c r="AC257" i="19"/>
  <c r="H257" i="9" s="1"/>
  <c r="AJ176" i="19"/>
  <c r="M176" i="9" s="1"/>
  <c r="V292" i="20"/>
  <c r="AC292" i="20" s="1"/>
  <c r="H292" i="10" s="1"/>
  <c r="AI293" i="19"/>
  <c r="L293" i="9" s="1"/>
  <c r="V281" i="20"/>
  <c r="Y281" i="20" s="1"/>
  <c r="A281" i="10" s="1"/>
  <c r="Y96" i="19"/>
  <c r="A96" i="9" s="1"/>
  <c r="AK83" i="19"/>
  <c r="N83" i="9" s="1"/>
  <c r="AM100" i="19"/>
  <c r="P100" i="9" s="1"/>
  <c r="AM260" i="19"/>
  <c r="P260" i="9" s="1"/>
  <c r="AI95" i="19"/>
  <c r="L95" i="9" s="1"/>
  <c r="AD79" i="20"/>
  <c r="AD262" i="20"/>
  <c r="AD139" i="20"/>
  <c r="AD126" i="20"/>
  <c r="AK27" i="19"/>
  <c r="N27" i="9" s="1"/>
  <c r="AJ22" i="19"/>
  <c r="M22" i="9" s="1"/>
  <c r="AJ221" i="19"/>
  <c r="M221" i="9" s="1"/>
  <c r="AI157" i="19"/>
  <c r="L157" i="9" s="1"/>
  <c r="AC277" i="19"/>
  <c r="H277" i="9" s="1"/>
  <c r="AL20" i="19"/>
  <c r="O20" i="9" s="1"/>
  <c r="AJ140" i="19"/>
  <c r="M140" i="9" s="1"/>
  <c r="AK259" i="19"/>
  <c r="N259" i="9" s="1"/>
  <c r="AJ270" i="19"/>
  <c r="M270" i="9" s="1"/>
  <c r="AE257" i="19"/>
  <c r="AH257" i="19" s="1"/>
  <c r="K257" i="9" s="1"/>
  <c r="AI176" i="19"/>
  <c r="L176" i="9" s="1"/>
  <c r="AH294" i="19"/>
  <c r="K294" i="9" s="1"/>
  <c r="AF258" i="18"/>
  <c r="J258" i="8" s="1"/>
  <c r="AE258" i="18"/>
  <c r="AC258" i="18"/>
  <c r="H258" i="8" s="1"/>
  <c r="Y258" i="18"/>
  <c r="A258" i="8" s="1"/>
  <c r="AK246" i="19"/>
  <c r="N246" i="9" s="1"/>
  <c r="AL96" i="19"/>
  <c r="O96" i="9" s="1"/>
  <c r="AI83" i="19"/>
  <c r="L83" i="9" s="1"/>
  <c r="AI260" i="19"/>
  <c r="L260" i="9" s="1"/>
  <c r="AH247" i="19"/>
  <c r="K247" i="9" s="1"/>
  <c r="AD227" i="20"/>
  <c r="AD247" i="20"/>
  <c r="AD91" i="20"/>
  <c r="AD282" i="20"/>
  <c r="AD244" i="20"/>
  <c r="AD54" i="20"/>
  <c r="AD285" i="20"/>
  <c r="V245" i="20"/>
  <c r="AE245" i="20" s="1"/>
  <c r="AM27" i="19"/>
  <c r="P27" i="9" s="1"/>
  <c r="V30" i="20"/>
  <c r="AE30" i="20" s="1"/>
  <c r="AK30" i="20" s="1"/>
  <c r="N30" i="10" s="1"/>
  <c r="AE218" i="19"/>
  <c r="AH218" i="19" s="1"/>
  <c r="K218" i="9" s="1"/>
  <c r="AK22" i="19"/>
  <c r="N22" i="9" s="1"/>
  <c r="AL221" i="19"/>
  <c r="O221" i="9" s="1"/>
  <c r="V149" i="20"/>
  <c r="Y149" i="20" s="1"/>
  <c r="A149" i="10" s="1"/>
  <c r="AC20" i="19"/>
  <c r="H20" i="9" s="1"/>
  <c r="V58" i="20"/>
  <c r="AF58" i="20" s="1"/>
  <c r="J58" i="10" s="1"/>
  <c r="AL259" i="19"/>
  <c r="O259" i="9" s="1"/>
  <c r="AK217" i="19"/>
  <c r="N217" i="9" s="1"/>
  <c r="Y133" i="19"/>
  <c r="A133" i="9" s="1"/>
  <c r="AJ162" i="19"/>
  <c r="M162" i="9" s="1"/>
  <c r="AJ166" i="19"/>
  <c r="M166" i="9" s="1"/>
  <c r="AF270" i="19"/>
  <c r="J270" i="9" s="1"/>
  <c r="AM176" i="19"/>
  <c r="P176" i="9" s="1"/>
  <c r="AM84" i="19"/>
  <c r="P84" i="9" s="1"/>
  <c r="AM294" i="19"/>
  <c r="P294" i="9" s="1"/>
  <c r="V53" i="20"/>
  <c r="AI246" i="19"/>
  <c r="L246" i="9" s="1"/>
  <c r="V223" i="20"/>
  <c r="AC223" i="20" s="1"/>
  <c r="H223" i="10" s="1"/>
  <c r="V164" i="20"/>
  <c r="AC164" i="20" s="1"/>
  <c r="H164" i="10" s="1"/>
  <c r="V264" i="20"/>
  <c r="A264" i="21" s="1"/>
  <c r="AM231" i="19"/>
  <c r="P231" i="9" s="1"/>
  <c r="AH83" i="19"/>
  <c r="K83" i="9" s="1"/>
  <c r="AL100" i="19"/>
  <c r="O100" i="9" s="1"/>
  <c r="AL59" i="19"/>
  <c r="O59" i="9" s="1"/>
  <c r="AD101" i="20"/>
  <c r="AD225" i="20"/>
  <c r="AD145" i="20"/>
  <c r="AD267" i="20"/>
  <c r="AD61" i="20"/>
  <c r="AD298" i="20"/>
  <c r="V77" i="20"/>
  <c r="A77" i="21" s="1"/>
  <c r="V55" i="20"/>
  <c r="Y55" i="20" s="1"/>
  <c r="A55" i="10" s="1"/>
  <c r="AC218" i="19"/>
  <c r="H218" i="9" s="1"/>
  <c r="V34" i="20"/>
  <c r="AF34" i="20" s="1"/>
  <c r="J34" i="10" s="1"/>
  <c r="AF20" i="19"/>
  <c r="J20" i="9" s="1"/>
  <c r="V48" i="20"/>
  <c r="A48" i="21" s="1"/>
  <c r="AI259" i="19"/>
  <c r="L259" i="9" s="1"/>
  <c r="AI217" i="19"/>
  <c r="L217" i="9" s="1"/>
  <c r="AM162" i="19"/>
  <c r="P162" i="9" s="1"/>
  <c r="AL166" i="19"/>
  <c r="O166" i="9" s="1"/>
  <c r="AI128" i="19"/>
  <c r="L128" i="9" s="1"/>
  <c r="AC270" i="19"/>
  <c r="H270" i="9" s="1"/>
  <c r="AM152" i="19"/>
  <c r="P152" i="9" s="1"/>
  <c r="AL83" i="19"/>
  <c r="O83" i="9" s="1"/>
  <c r="AL67" i="19"/>
  <c r="O67" i="9" s="1"/>
  <c r="AJ246" i="19"/>
  <c r="M246" i="9" s="1"/>
  <c r="V260" i="20"/>
  <c r="AC260" i="20" s="1"/>
  <c r="H260" i="10" s="1"/>
  <c r="AM96" i="19"/>
  <c r="P96" i="9" s="1"/>
  <c r="AJ231" i="19"/>
  <c r="M231" i="9" s="1"/>
  <c r="AL135" i="19"/>
  <c r="O135" i="9" s="1"/>
  <c r="AI271" i="19"/>
  <c r="L271" i="9" s="1"/>
  <c r="AD114" i="20"/>
  <c r="V181" i="20"/>
  <c r="A181" i="21" s="1"/>
  <c r="V287" i="20"/>
  <c r="AC287" i="20" s="1"/>
  <c r="H287" i="10" s="1"/>
  <c r="AJ129" i="19"/>
  <c r="M129" i="9" s="1"/>
  <c r="AJ35" i="19"/>
  <c r="M35" i="9" s="1"/>
  <c r="AK287" i="19"/>
  <c r="N287" i="9" s="1"/>
  <c r="AK188" i="19"/>
  <c r="N188" i="9" s="1"/>
  <c r="AK84" i="19"/>
  <c r="N84" i="9" s="1"/>
  <c r="AJ97" i="19"/>
  <c r="M97" i="9" s="1"/>
  <c r="V178" i="20"/>
  <c r="AI278" i="19"/>
  <c r="L278" i="9" s="1"/>
  <c r="AL246" i="19"/>
  <c r="O246" i="9" s="1"/>
  <c r="V206" i="20"/>
  <c r="AF206" i="20" s="1"/>
  <c r="J206" i="10" s="1"/>
  <c r="AM141" i="19"/>
  <c r="P141" i="9" s="1"/>
  <c r="AK129" i="19"/>
  <c r="N129" i="9" s="1"/>
  <c r="AM19" i="19"/>
  <c r="P19" i="9" s="1"/>
  <c r="AI286" i="19"/>
  <c r="L286" i="9" s="1"/>
  <c r="AK92" i="19"/>
  <c r="N92" i="9" s="1"/>
  <c r="AH74" i="19"/>
  <c r="K74" i="9" s="1"/>
  <c r="AM140" i="19"/>
  <c r="P140" i="9" s="1"/>
  <c r="AL273" i="19"/>
  <c r="O273" i="9" s="1"/>
  <c r="Y192" i="19"/>
  <c r="A192" i="9" s="1"/>
  <c r="AJ67" i="19"/>
  <c r="M67" i="9" s="1"/>
  <c r="AH188" i="19"/>
  <c r="K188" i="9" s="1"/>
  <c r="AL283" i="19"/>
  <c r="O283" i="9" s="1"/>
  <c r="AM128" i="19"/>
  <c r="P128" i="9" s="1"/>
  <c r="AL104" i="19"/>
  <c r="O104" i="9" s="1"/>
  <c r="AI152" i="19"/>
  <c r="L152" i="9" s="1"/>
  <c r="AH184" i="19"/>
  <c r="K184" i="9" s="1"/>
  <c r="AI294" i="19"/>
  <c r="L294" i="9" s="1"/>
  <c r="AL23" i="19"/>
  <c r="O23" i="9" s="1"/>
  <c r="AM246" i="19"/>
  <c r="P246" i="9" s="1"/>
  <c r="AJ83" i="19"/>
  <c r="M83" i="9" s="1"/>
  <c r="AH100" i="19"/>
  <c r="K100" i="9" s="1"/>
  <c r="AL260" i="19"/>
  <c r="O260" i="9" s="1"/>
  <c r="AD73" i="20"/>
  <c r="AD29" i="20"/>
  <c r="V219" i="20"/>
  <c r="Y219" i="20" s="1"/>
  <c r="A219" i="10" s="1"/>
  <c r="AL92" i="19"/>
  <c r="O92" i="9" s="1"/>
  <c r="AK140" i="19"/>
  <c r="N140" i="9" s="1"/>
  <c r="AK67" i="19"/>
  <c r="N67" i="9" s="1"/>
  <c r="AI252" i="19"/>
  <c r="L252" i="9" s="1"/>
  <c r="AF39" i="19"/>
  <c r="J39" i="9" s="1"/>
  <c r="AD158" i="20"/>
  <c r="AD249" i="20"/>
  <c r="V41" i="20"/>
  <c r="AJ13" i="19"/>
  <c r="M13" i="9" s="1"/>
  <c r="AL19" i="19"/>
  <c r="O19" i="9" s="1"/>
  <c r="AM92" i="19"/>
  <c r="P92" i="9" s="1"/>
  <c r="AI221" i="19"/>
  <c r="L221" i="9" s="1"/>
  <c r="AE253" i="19"/>
  <c r="AK253" i="19" s="1"/>
  <c r="N253" i="9" s="1"/>
  <c r="AI140" i="19"/>
  <c r="L140" i="9" s="1"/>
  <c r="AI68" i="19"/>
  <c r="L68" i="9" s="1"/>
  <c r="AI287" i="19"/>
  <c r="L287" i="9" s="1"/>
  <c r="AM67" i="19"/>
  <c r="P67" i="9" s="1"/>
  <c r="AK201" i="19"/>
  <c r="N201" i="9" s="1"/>
  <c r="AE39" i="19"/>
  <c r="AK39" i="19" s="1"/>
  <c r="N39" i="9" s="1"/>
  <c r="AJ188" i="19"/>
  <c r="M188" i="9" s="1"/>
  <c r="V141" i="20"/>
  <c r="AE141" i="20" s="1"/>
  <c r="AI141" i="20" s="1"/>
  <c r="L141" i="10" s="1"/>
  <c r="AL160" i="19"/>
  <c r="O160" i="9" s="1"/>
  <c r="AL154" i="19"/>
  <c r="O154" i="9" s="1"/>
  <c r="V217" i="20"/>
  <c r="Y217" i="20" s="1"/>
  <c r="A217" i="10" s="1"/>
  <c r="AM41" i="19"/>
  <c r="P41" i="9" s="1"/>
  <c r="V122" i="20"/>
  <c r="A122" i="21" s="1"/>
  <c r="AD153" i="20"/>
  <c r="AD43" i="20"/>
  <c r="AD30" i="20"/>
  <c r="V52" i="20"/>
  <c r="Y52" i="20" s="1"/>
  <c r="A52" i="10" s="1"/>
  <c r="V231" i="20"/>
  <c r="AC231" i="20" s="1"/>
  <c r="H231" i="10" s="1"/>
  <c r="AM13" i="19"/>
  <c r="P13" i="9" s="1"/>
  <c r="AI19" i="19"/>
  <c r="L19" i="9" s="1"/>
  <c r="AK35" i="19"/>
  <c r="N35" i="9" s="1"/>
  <c r="AK249" i="19"/>
  <c r="N249" i="9" s="1"/>
  <c r="AH92" i="19"/>
  <c r="K92" i="9" s="1"/>
  <c r="AC253" i="19"/>
  <c r="H253" i="9" s="1"/>
  <c r="AI200" i="19"/>
  <c r="L200" i="9" s="1"/>
  <c r="AL151" i="19"/>
  <c r="O151" i="9" s="1"/>
  <c r="AH68" i="19"/>
  <c r="K68" i="9" s="1"/>
  <c r="AJ217" i="19"/>
  <c r="M217" i="9" s="1"/>
  <c r="AJ287" i="19"/>
  <c r="M287" i="9" s="1"/>
  <c r="AL201" i="19"/>
  <c r="O201" i="9" s="1"/>
  <c r="AC39" i="19"/>
  <c r="H39" i="9" s="1"/>
  <c r="AM188" i="19"/>
  <c r="P188" i="9" s="1"/>
  <c r="AL116" i="19"/>
  <c r="O116" i="9" s="1"/>
  <c r="AJ128" i="19"/>
  <c r="M128" i="9" s="1"/>
  <c r="AH208" i="19"/>
  <c r="K208" i="9" s="1"/>
  <c r="AJ23" i="19"/>
  <c r="M23" i="9" s="1"/>
  <c r="AH160" i="19"/>
  <c r="K160" i="9" s="1"/>
  <c r="AK96" i="19"/>
  <c r="N96" i="9" s="1"/>
  <c r="AH231" i="19"/>
  <c r="K231" i="9" s="1"/>
  <c r="AM95" i="19"/>
  <c r="P95" i="9" s="1"/>
  <c r="AD217" i="20"/>
  <c r="AD95" i="20"/>
  <c r="V256" i="20"/>
  <c r="A256" i="21" s="1"/>
  <c r="AL13" i="19"/>
  <c r="O13" i="9" s="1"/>
  <c r="AM22" i="19"/>
  <c r="P22" i="9" s="1"/>
  <c r="AK19" i="19"/>
  <c r="N19" i="9" s="1"/>
  <c r="AM35" i="19"/>
  <c r="P35" i="9" s="1"/>
  <c r="AK105" i="19"/>
  <c r="N105" i="9" s="1"/>
  <c r="AH249" i="19"/>
  <c r="K249" i="9" s="1"/>
  <c r="Y253" i="19"/>
  <c r="A253" i="9" s="1"/>
  <c r="AL263" i="19"/>
  <c r="O263" i="9" s="1"/>
  <c r="AH200" i="19"/>
  <c r="K200" i="9" s="1"/>
  <c r="AI151" i="19"/>
  <c r="L151" i="9" s="1"/>
  <c r="AK212" i="19"/>
  <c r="N212" i="9" s="1"/>
  <c r="AI37" i="19"/>
  <c r="L37" i="9" s="1"/>
  <c r="V4" i="20"/>
  <c r="AC4" i="20" s="1"/>
  <c r="H4" i="10" s="1"/>
  <c r="V299" i="20"/>
  <c r="AK68" i="19"/>
  <c r="N68" i="9" s="1"/>
  <c r="AH287" i="19"/>
  <c r="K287" i="9" s="1"/>
  <c r="AE192" i="19"/>
  <c r="AM192" i="19" s="1"/>
  <c r="P192" i="9" s="1"/>
  <c r="AM201" i="19"/>
  <c r="P201" i="9" s="1"/>
  <c r="AH116" i="19"/>
  <c r="K116" i="9" s="1"/>
  <c r="AK128" i="19"/>
  <c r="N128" i="9" s="1"/>
  <c r="AH117" i="19"/>
  <c r="K117" i="9" s="1"/>
  <c r="V117" i="20"/>
  <c r="AF117" i="20" s="1"/>
  <c r="J117" i="10" s="1"/>
  <c r="V83" i="20"/>
  <c r="AC83" i="20" s="1"/>
  <c r="H83" i="10" s="1"/>
  <c r="V252" i="20"/>
  <c r="AE252" i="20" s="1"/>
  <c r="AL252" i="20" s="1"/>
  <c r="O252" i="10" s="1"/>
  <c r="AI110" i="19"/>
  <c r="L110" i="9" s="1"/>
  <c r="AH96" i="19"/>
  <c r="K96" i="9" s="1"/>
  <c r="AL90" i="19"/>
  <c r="O90" i="9" s="1"/>
  <c r="AI231" i="19"/>
  <c r="L231" i="9" s="1"/>
  <c r="AJ135" i="19"/>
  <c r="M135" i="9" s="1"/>
  <c r="AK95" i="19"/>
  <c r="N95" i="9" s="1"/>
  <c r="AD220" i="20"/>
  <c r="AD159" i="20"/>
  <c r="AD171" i="20"/>
  <c r="AM129" i="19"/>
  <c r="P129" i="9" s="1"/>
  <c r="V152" i="20"/>
  <c r="Y152" i="20" s="1"/>
  <c r="AI22" i="19"/>
  <c r="L22" i="9" s="1"/>
  <c r="AL35" i="19"/>
  <c r="O35" i="9" s="1"/>
  <c r="AM249" i="19"/>
  <c r="P249" i="9" s="1"/>
  <c r="AH286" i="19"/>
  <c r="K286" i="9" s="1"/>
  <c r="AM200" i="19"/>
  <c r="P200" i="9" s="1"/>
  <c r="AL287" i="19"/>
  <c r="O287" i="9" s="1"/>
  <c r="AL188" i="19"/>
  <c r="O188" i="9" s="1"/>
  <c r="AI116" i="19"/>
  <c r="L116" i="9" s="1"/>
  <c r="AJ84" i="19"/>
  <c r="M84" i="9" s="1"/>
  <c r="AM278" i="19"/>
  <c r="P278" i="9" s="1"/>
  <c r="AK98" i="19"/>
  <c r="N98" i="9" s="1"/>
  <c r="AJ14" i="19"/>
  <c r="M14" i="9" s="1"/>
  <c r="AK90" i="19"/>
  <c r="N90" i="9" s="1"/>
  <c r="AJ60" i="19"/>
  <c r="M60" i="9" s="1"/>
  <c r="AM75" i="19"/>
  <c r="P75" i="9" s="1"/>
  <c r="AD241" i="20"/>
  <c r="AD150" i="20"/>
  <c r="AM99" i="19"/>
  <c r="P99" i="9" s="1"/>
  <c r="AI13" i="19"/>
  <c r="L13" i="9" s="1"/>
  <c r="AK153" i="19"/>
  <c r="N153" i="9" s="1"/>
  <c r="AL105" i="19"/>
  <c r="O105" i="9" s="1"/>
  <c r="AM37" i="19"/>
  <c r="P37" i="9" s="1"/>
  <c r="AJ175" i="19"/>
  <c r="M175" i="9" s="1"/>
  <c r="AL291" i="19"/>
  <c r="O291" i="9" s="1"/>
  <c r="AK88" i="19"/>
  <c r="N88" i="9" s="1"/>
  <c r="AF213" i="18"/>
  <c r="J213" i="8" s="1"/>
  <c r="Y213" i="18"/>
  <c r="A213" i="8" s="1"/>
  <c r="AE213" i="18"/>
  <c r="AC213" i="18"/>
  <c r="H213" i="8" s="1"/>
  <c r="V65" i="20"/>
  <c r="AE65" i="20" s="1"/>
  <c r="AI65" i="20" s="1"/>
  <c r="L65" i="10" s="1"/>
  <c r="AJ293" i="19"/>
  <c r="M293" i="9" s="1"/>
  <c r="AL25" i="19"/>
  <c r="O25" i="9" s="1"/>
  <c r="AJ98" i="19"/>
  <c r="M98" i="9" s="1"/>
  <c r="AJ194" i="19"/>
  <c r="M194" i="9" s="1"/>
  <c r="AI153" i="19"/>
  <c r="L153" i="9" s="1"/>
  <c r="AM262" i="19"/>
  <c r="P262" i="9" s="1"/>
  <c r="V16" i="20"/>
  <c r="A16" i="21" s="1"/>
  <c r="AI104" i="19"/>
  <c r="L104" i="9" s="1"/>
  <c r="AM18" i="19"/>
  <c r="P18" i="9" s="1"/>
  <c r="AK25" i="19"/>
  <c r="N25" i="9" s="1"/>
  <c r="AI98" i="19"/>
  <c r="L98" i="9" s="1"/>
  <c r="AH260" i="19"/>
  <c r="K260" i="9" s="1"/>
  <c r="AI272" i="19"/>
  <c r="L272" i="9" s="1"/>
  <c r="AK297" i="19"/>
  <c r="N297" i="9" s="1"/>
  <c r="AI222" i="19"/>
  <c r="L222" i="9" s="1"/>
  <c r="AM69" i="19"/>
  <c r="P69" i="9" s="1"/>
  <c r="AM194" i="19"/>
  <c r="P194" i="9" s="1"/>
  <c r="AK79" i="19"/>
  <c r="N79" i="9" s="1"/>
  <c r="AL153" i="19"/>
  <c r="O153" i="9" s="1"/>
  <c r="AL68" i="19"/>
  <c r="O68" i="9" s="1"/>
  <c r="AH201" i="19"/>
  <c r="K201" i="9" s="1"/>
  <c r="AL252" i="19"/>
  <c r="O252" i="9" s="1"/>
  <c r="AI291" i="19"/>
  <c r="L291" i="9" s="1"/>
  <c r="AJ184" i="19"/>
  <c r="M184" i="9" s="1"/>
  <c r="AH98" i="19"/>
  <c r="K98" i="9" s="1"/>
  <c r="AK60" i="19"/>
  <c r="N60" i="9" s="1"/>
  <c r="AI297" i="19"/>
  <c r="L297" i="9" s="1"/>
  <c r="AK222" i="19"/>
  <c r="N222" i="9" s="1"/>
  <c r="AI79" i="19"/>
  <c r="L79" i="9" s="1"/>
  <c r="AJ200" i="19"/>
  <c r="M200" i="9" s="1"/>
  <c r="AJ157" i="19"/>
  <c r="M157" i="9" s="1"/>
  <c r="AJ151" i="19"/>
  <c r="M151" i="9" s="1"/>
  <c r="AM212" i="19"/>
  <c r="P212" i="9" s="1"/>
  <c r="V168" i="20"/>
  <c r="AJ199" i="19"/>
  <c r="M199" i="9" s="1"/>
  <c r="AK184" i="19"/>
  <c r="N184" i="9" s="1"/>
  <c r="AH293" i="19"/>
  <c r="K293" i="9" s="1"/>
  <c r="AD129" i="20"/>
  <c r="AD37" i="20"/>
  <c r="AD180" i="20"/>
  <c r="AL74" i="19"/>
  <c r="O74" i="9" s="1"/>
  <c r="AK263" i="19"/>
  <c r="N263" i="9" s="1"/>
  <c r="AH262" i="19"/>
  <c r="K262" i="9" s="1"/>
  <c r="AK200" i="19"/>
  <c r="N200" i="9" s="1"/>
  <c r="AK157" i="19"/>
  <c r="N157" i="9" s="1"/>
  <c r="AM151" i="19"/>
  <c r="P151" i="9" s="1"/>
  <c r="AI212" i="19"/>
  <c r="L212" i="9" s="1"/>
  <c r="AJ291" i="19"/>
  <c r="M291" i="9" s="1"/>
  <c r="AM284" i="19"/>
  <c r="P284" i="9" s="1"/>
  <c r="AM208" i="19"/>
  <c r="P208" i="9" s="1"/>
  <c r="AJ110" i="19"/>
  <c r="M110" i="9" s="1"/>
  <c r="AJ278" i="19"/>
  <c r="M278" i="9" s="1"/>
  <c r="AI155" i="19"/>
  <c r="L155" i="9" s="1"/>
  <c r="V269" i="20"/>
  <c r="AF269" i="20" s="1"/>
  <c r="J269" i="10" s="1"/>
  <c r="V247" i="20"/>
  <c r="A247" i="21" s="1"/>
  <c r="AL247" i="21" s="1"/>
  <c r="AH25" i="19"/>
  <c r="K25" i="9" s="1"/>
  <c r="AJ96" i="19"/>
  <c r="M96" i="9" s="1"/>
  <c r="AH60" i="19"/>
  <c r="K60" i="9" s="1"/>
  <c r="AL112" i="19"/>
  <c r="O112" i="9" s="1"/>
  <c r="AD34" i="20"/>
  <c r="V212" i="20"/>
  <c r="Y212" i="20" s="1"/>
  <c r="A212" i="10" s="1"/>
  <c r="AM68" i="19"/>
  <c r="P68" i="9" s="1"/>
  <c r="AK186" i="19"/>
  <c r="N186" i="9" s="1"/>
  <c r="AJ264" i="19"/>
  <c r="M264" i="9" s="1"/>
  <c r="AH88" i="19"/>
  <c r="K88" i="9" s="1"/>
  <c r="AF57" i="18"/>
  <c r="J57" i="8" s="1"/>
  <c r="AE57" i="18"/>
  <c r="Y57" i="18"/>
  <c r="A57" i="8" s="1"/>
  <c r="AC57" i="18"/>
  <c r="H57" i="8" s="1"/>
  <c r="AJ42" i="19"/>
  <c r="M42" i="9" s="1"/>
  <c r="AH110" i="19"/>
  <c r="K110" i="9" s="1"/>
  <c r="AH278" i="19"/>
  <c r="K278" i="9" s="1"/>
  <c r="AL155" i="19"/>
  <c r="O155" i="9" s="1"/>
  <c r="AJ136" i="19"/>
  <c r="M136" i="9" s="1"/>
  <c r="AL60" i="19"/>
  <c r="O60" i="9" s="1"/>
  <c r="AJ41" i="19"/>
  <c r="M41" i="9" s="1"/>
  <c r="AD163" i="20"/>
  <c r="AD55" i="20"/>
  <c r="AD238" i="20"/>
  <c r="AD23" i="20"/>
  <c r="AD75" i="20"/>
  <c r="AD64" i="20"/>
  <c r="AM94" i="19"/>
  <c r="P94" i="9" s="1"/>
  <c r="AI80" i="19"/>
  <c r="L80" i="9" s="1"/>
  <c r="AH212" i="19"/>
  <c r="K212" i="9" s="1"/>
  <c r="AJ186" i="19"/>
  <c r="M186" i="9" s="1"/>
  <c r="AI264" i="19"/>
  <c r="L264" i="9" s="1"/>
  <c r="V75" i="20"/>
  <c r="AM88" i="19"/>
  <c r="P88" i="9" s="1"/>
  <c r="AL208" i="19"/>
  <c r="O208" i="9" s="1"/>
  <c r="AH42" i="19"/>
  <c r="K42" i="9" s="1"/>
  <c r="AH14" i="19"/>
  <c r="K14" i="9" s="1"/>
  <c r="AI60" i="19"/>
  <c r="L60" i="9" s="1"/>
  <c r="AJ75" i="19"/>
  <c r="M75" i="9" s="1"/>
  <c r="AD176" i="20"/>
  <c r="AD266" i="20"/>
  <c r="AD221" i="20"/>
  <c r="AI94" i="19"/>
  <c r="L94" i="9" s="1"/>
  <c r="AK99" i="19"/>
  <c r="N99" i="9" s="1"/>
  <c r="AK151" i="19"/>
  <c r="N151" i="9" s="1"/>
  <c r="AI44" i="19"/>
  <c r="L44" i="9" s="1"/>
  <c r="AK37" i="19"/>
  <c r="N37" i="9" s="1"/>
  <c r="AI175" i="19"/>
  <c r="L175" i="9" s="1"/>
  <c r="AM264" i="19"/>
  <c r="P264" i="9" s="1"/>
  <c r="AK162" i="19"/>
  <c r="N162" i="9" s="1"/>
  <c r="AK76" i="19"/>
  <c r="N76" i="9" s="1"/>
  <c r="AH146" i="19"/>
  <c r="K146" i="9" s="1"/>
  <c r="AJ104" i="19"/>
  <c r="M104" i="9" s="1"/>
  <c r="AM242" i="18"/>
  <c r="P242" i="8" s="1"/>
  <c r="AI209" i="18"/>
  <c r="L209" i="8" s="1"/>
  <c r="AH209" i="18"/>
  <c r="K209" i="8" s="1"/>
  <c r="AK209" i="18"/>
  <c r="N209" i="8" s="1"/>
  <c r="AK85" i="18"/>
  <c r="N85" i="8" s="1"/>
  <c r="AL16" i="18"/>
  <c r="O16" i="8" s="1"/>
  <c r="AI242" i="18"/>
  <c r="L242" i="8" s="1"/>
  <c r="AI31" i="18"/>
  <c r="L31" i="8" s="1"/>
  <c r="AM16" i="18"/>
  <c r="P16" i="8" s="1"/>
  <c r="AK16" i="18"/>
  <c r="N16" i="8" s="1"/>
  <c r="AC266" i="19"/>
  <c r="H266" i="9" s="1"/>
  <c r="AF266" i="19"/>
  <c r="J266" i="9" s="1"/>
  <c r="AE266" i="19"/>
  <c r="AL266" i="19" s="1"/>
  <c r="O266" i="9" s="1"/>
  <c r="Y266" i="19"/>
  <c r="AC170" i="19"/>
  <c r="H170" i="9" s="1"/>
  <c r="AF170" i="19"/>
  <c r="J170" i="9" s="1"/>
  <c r="AE170" i="19"/>
  <c r="AM170" i="19" s="1"/>
  <c r="P170" i="9" s="1"/>
  <c r="Y170" i="19"/>
  <c r="AC15" i="20"/>
  <c r="H15" i="10" s="1"/>
  <c r="AE15" i="20"/>
  <c r="AJ15" i="20" s="1"/>
  <c r="M15" i="10" s="1"/>
  <c r="AF15" i="20"/>
  <c r="J15" i="10" s="1"/>
  <c r="Y15" i="20"/>
  <c r="A15" i="10" s="1"/>
  <c r="AF228" i="20"/>
  <c r="J228" i="10" s="1"/>
  <c r="AF141" i="20"/>
  <c r="J141" i="10" s="1"/>
  <c r="V134" i="20"/>
  <c r="AO160" i="19"/>
  <c r="I160" i="9"/>
  <c r="AJ154" i="19"/>
  <c r="AE167" i="19"/>
  <c r="AH167" i="19" s="1"/>
  <c r="K167" i="9" s="1"/>
  <c r="AF167" i="19"/>
  <c r="J167" i="9" s="1"/>
  <c r="AC167" i="19"/>
  <c r="H167" i="9" s="1"/>
  <c r="Y167" i="19"/>
  <c r="AJ31" i="18"/>
  <c r="M31" i="8" s="1"/>
  <c r="AE149" i="19"/>
  <c r="AI149" i="19" s="1"/>
  <c r="L149" i="9" s="1"/>
  <c r="AC149" i="19"/>
  <c r="H149" i="9" s="1"/>
  <c r="AF149" i="19"/>
  <c r="J149" i="9" s="1"/>
  <c r="Y149" i="19"/>
  <c r="AM42" i="19"/>
  <c r="P42" i="9" s="1"/>
  <c r="AO110" i="19"/>
  <c r="I110" i="9"/>
  <c r="AJ77" i="19"/>
  <c r="M77" i="9" s="1"/>
  <c r="I278" i="9"/>
  <c r="AO278" i="19"/>
  <c r="AK155" i="19"/>
  <c r="N155" i="9" s="1"/>
  <c r="AO293" i="19"/>
  <c r="I293" i="9"/>
  <c r="AF55" i="19"/>
  <c r="J55" i="9" s="1"/>
  <c r="AE55" i="19"/>
  <c r="AL55" i="19" s="1"/>
  <c r="O55" i="9" s="1"/>
  <c r="AC55" i="19"/>
  <c r="H55" i="9" s="1"/>
  <c r="Y55" i="19"/>
  <c r="A55" i="9" s="1"/>
  <c r="V84" i="20"/>
  <c r="AC118" i="20"/>
  <c r="H118" i="10" s="1"/>
  <c r="AF118" i="20"/>
  <c r="J118" i="10" s="1"/>
  <c r="AE118" i="20"/>
  <c r="AL118" i="20" s="1"/>
  <c r="O118" i="10" s="1"/>
  <c r="Y118" i="20"/>
  <c r="A118" i="10" s="1"/>
  <c r="A118" i="21"/>
  <c r="AE121" i="20"/>
  <c r="AK121" i="20" s="1"/>
  <c r="N121" i="10" s="1"/>
  <c r="AC62" i="20"/>
  <c r="H62" i="10" s="1"/>
  <c r="AE197" i="20"/>
  <c r="AM197" i="20" s="1"/>
  <c r="P197" i="10" s="1"/>
  <c r="AC197" i="20"/>
  <c r="H197" i="10" s="1"/>
  <c r="Y197" i="20"/>
  <c r="A197" i="10" s="1"/>
  <c r="V147" i="20"/>
  <c r="AC159" i="20"/>
  <c r="H159" i="10" s="1"/>
  <c r="AF159" i="20"/>
  <c r="J159" i="10" s="1"/>
  <c r="AE159" i="20"/>
  <c r="AK159" i="20" s="1"/>
  <c r="N159" i="10" s="1"/>
  <c r="Y159" i="20"/>
  <c r="A159" i="10" s="1"/>
  <c r="V275" i="20"/>
  <c r="AJ25" i="19"/>
  <c r="M25" i="9" s="1"/>
  <c r="AL85" i="18"/>
  <c r="O85" i="8" s="1"/>
  <c r="AO98" i="19"/>
  <c r="I98" i="9"/>
  <c r="AI299" i="19"/>
  <c r="L299" i="9" s="1"/>
  <c r="AF250" i="19"/>
  <c r="J250" i="9" s="1"/>
  <c r="AE250" i="19"/>
  <c r="AM250" i="19" s="1"/>
  <c r="P250" i="9" s="1"/>
  <c r="AC250" i="19"/>
  <c r="H250" i="9" s="1"/>
  <c r="Y250" i="19"/>
  <c r="AK14" i="19"/>
  <c r="N14" i="9" s="1"/>
  <c r="AM122" i="19"/>
  <c r="P122" i="9" s="1"/>
  <c r="I90" i="9"/>
  <c r="AK231" i="19"/>
  <c r="AK135" i="19"/>
  <c r="N135" i="9" s="1"/>
  <c r="AM136" i="19"/>
  <c r="P136" i="9" s="1"/>
  <c r="AI100" i="19"/>
  <c r="L100" i="9" s="1"/>
  <c r="AO234" i="19"/>
  <c r="AJ271" i="19"/>
  <c r="M271" i="9" s="1"/>
  <c r="AK41" i="19"/>
  <c r="N41" i="9" s="1"/>
  <c r="AJ112" i="19"/>
  <c r="M112" i="9" s="1"/>
  <c r="AL242" i="18"/>
  <c r="O242" i="8" s="1"/>
  <c r="AE289" i="19"/>
  <c r="AL289" i="19" s="1"/>
  <c r="O289" i="9" s="1"/>
  <c r="AC289" i="19"/>
  <c r="H289" i="9" s="1"/>
  <c r="AF289" i="19"/>
  <c r="J289" i="9" s="1"/>
  <c r="Y289" i="19"/>
  <c r="A289" i="9" s="1"/>
  <c r="AK247" i="19"/>
  <c r="N247" i="9" s="1"/>
  <c r="AI16" i="18"/>
  <c r="L16" i="8" s="1"/>
  <c r="AI59" i="19"/>
  <c r="L59" i="9" s="1"/>
  <c r="AJ103" i="19"/>
  <c r="M103" i="9" s="1"/>
  <c r="AM272" i="19"/>
  <c r="P272" i="9" s="1"/>
  <c r="AI75" i="19"/>
  <c r="L75" i="9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AC261" i="19"/>
  <c r="H261" i="9" s="1"/>
  <c r="AF261" i="19"/>
  <c r="J261" i="9" s="1"/>
  <c r="AE261" i="19"/>
  <c r="AM261" i="19" s="1"/>
  <c r="P261" i="9" s="1"/>
  <c r="Y261" i="19"/>
  <c r="A261" i="9" s="1"/>
  <c r="AH28" i="19"/>
  <c r="K28" i="9" s="1"/>
  <c r="AJ265" i="18"/>
  <c r="M265" i="8" s="1"/>
  <c r="AJ297" i="19"/>
  <c r="M297" i="9" s="1"/>
  <c r="AJ94" i="19"/>
  <c r="M94" i="9" s="1"/>
  <c r="AF295" i="19"/>
  <c r="J295" i="9" s="1"/>
  <c r="AC295" i="19"/>
  <c r="H295" i="9" s="1"/>
  <c r="AE295" i="19"/>
  <c r="AI295" i="19" s="1"/>
  <c r="L295" i="9" s="1"/>
  <c r="Y295" i="19"/>
  <c r="A295" i="9" s="1"/>
  <c r="AH141" i="19"/>
  <c r="K141" i="9" s="1"/>
  <c r="AJ222" i="19"/>
  <c r="M222" i="9" s="1"/>
  <c r="AM80" i="19"/>
  <c r="P80" i="9" s="1"/>
  <c r="AC180" i="19"/>
  <c r="H180" i="9" s="1"/>
  <c r="AF180" i="19"/>
  <c r="J180" i="9" s="1"/>
  <c r="AE180" i="19"/>
  <c r="AM180" i="19" s="1"/>
  <c r="P180" i="9" s="1"/>
  <c r="Y180" i="19"/>
  <c r="A180" i="9" s="1"/>
  <c r="A180" i="21"/>
  <c r="AK69" i="19"/>
  <c r="N69" i="9" s="1"/>
  <c r="AE131" i="19"/>
  <c r="AM131" i="19" s="1"/>
  <c r="P131" i="9" s="1"/>
  <c r="AC131" i="19"/>
  <c r="H131" i="9" s="1"/>
  <c r="AF131" i="19"/>
  <c r="J131" i="9" s="1"/>
  <c r="Y131" i="19"/>
  <c r="A131" i="9" s="1"/>
  <c r="AH99" i="19"/>
  <c r="K99" i="9" s="1"/>
  <c r="V150" i="20"/>
  <c r="AF152" i="20"/>
  <c r="J152" i="10" s="1"/>
  <c r="AL79" i="19"/>
  <c r="O79" i="9" s="1"/>
  <c r="AO19" i="19"/>
  <c r="I19" i="9"/>
  <c r="AH35" i="19"/>
  <c r="K35" i="9" s="1"/>
  <c r="AO105" i="19"/>
  <c r="I105" i="9"/>
  <c r="AI126" i="19"/>
  <c r="L126" i="9" s="1"/>
  <c r="AJ286" i="19"/>
  <c r="M286" i="9" s="1"/>
  <c r="AM221" i="19"/>
  <c r="P221" i="9" s="1"/>
  <c r="AC12" i="19"/>
  <c r="H12" i="9" s="1"/>
  <c r="AF12" i="19"/>
  <c r="J12" i="9" s="1"/>
  <c r="AE12" i="19"/>
  <c r="AL12" i="19" s="1"/>
  <c r="O12" i="9" s="1"/>
  <c r="Y12" i="19"/>
  <c r="A12" i="9" s="1"/>
  <c r="AK145" i="19"/>
  <c r="N145" i="9" s="1"/>
  <c r="AL209" i="18"/>
  <c r="O209" i="8" s="1"/>
  <c r="AI74" i="19"/>
  <c r="L74" i="9" s="1"/>
  <c r="AI263" i="19"/>
  <c r="L263" i="9" s="1"/>
  <c r="AI262" i="19"/>
  <c r="L262" i="9" s="1"/>
  <c r="AL26" i="19"/>
  <c r="O26" i="9" s="1"/>
  <c r="AL157" i="19"/>
  <c r="O157" i="9" s="1"/>
  <c r="AJ44" i="19"/>
  <c r="M44" i="9" s="1"/>
  <c r="AM274" i="19"/>
  <c r="P274" i="9" s="1"/>
  <c r="M45" i="12"/>
  <c r="L45" i="12"/>
  <c r="L23" i="12"/>
  <c r="M23" i="12"/>
  <c r="M72" i="12"/>
  <c r="L72" i="12"/>
  <c r="M125" i="12"/>
  <c r="L125" i="12"/>
  <c r="M18" i="12"/>
  <c r="L18" i="12"/>
  <c r="AC185" i="19"/>
  <c r="H185" i="9" s="1"/>
  <c r="AF185" i="19"/>
  <c r="J185" i="9" s="1"/>
  <c r="AE185" i="19"/>
  <c r="AH185" i="19" s="1"/>
  <c r="K185" i="9" s="1"/>
  <c r="Y185" i="19"/>
  <c r="V35" i="20"/>
  <c r="AF96" i="20"/>
  <c r="J96" i="10" s="1"/>
  <c r="AE96" i="20"/>
  <c r="AM96" i="20" s="1"/>
  <c r="P96" i="10" s="1"/>
  <c r="AC96" i="20"/>
  <c r="H96" i="10" s="1"/>
  <c r="Y96" i="20"/>
  <c r="A96" i="10" s="1"/>
  <c r="V93" i="20"/>
  <c r="Y10" i="20"/>
  <c r="A10" i="10" s="1"/>
  <c r="V80" i="20"/>
  <c r="AC269" i="19"/>
  <c r="H269" i="9" s="1"/>
  <c r="AF269" i="19"/>
  <c r="J269" i="9" s="1"/>
  <c r="AE269" i="19"/>
  <c r="AH269" i="19" s="1"/>
  <c r="K269" i="9" s="1"/>
  <c r="Y269" i="19"/>
  <c r="A269" i="9" s="1"/>
  <c r="AJ20" i="19"/>
  <c r="M20" i="9" s="1"/>
  <c r="AJ37" i="19"/>
  <c r="M37" i="9" s="1"/>
  <c r="AK175" i="19"/>
  <c r="N175" i="9" s="1"/>
  <c r="AI273" i="19"/>
  <c r="L273" i="9" s="1"/>
  <c r="AF201" i="20"/>
  <c r="J201" i="10" s="1"/>
  <c r="AE201" i="20"/>
  <c r="AI201" i="20" s="1"/>
  <c r="L201" i="10" s="1"/>
  <c r="AC201" i="20"/>
  <c r="H201" i="10" s="1"/>
  <c r="Y201" i="20"/>
  <c r="A201" i="10" s="1"/>
  <c r="V225" i="20"/>
  <c r="A225" i="21" s="1"/>
  <c r="V155" i="20"/>
  <c r="AL217" i="19"/>
  <c r="O217" i="9" s="1"/>
  <c r="I186" i="9"/>
  <c r="AO186" i="19"/>
  <c r="AH264" i="19"/>
  <c r="K264" i="9" s="1"/>
  <c r="AO67" i="19"/>
  <c r="I67" i="9"/>
  <c r="I252" i="9"/>
  <c r="AO252" i="19"/>
  <c r="AL284" i="19"/>
  <c r="O284" i="9" s="1"/>
  <c r="AI162" i="19"/>
  <c r="L162" i="9" s="1"/>
  <c r="AF267" i="19"/>
  <c r="J267" i="9" s="1"/>
  <c r="AE267" i="19"/>
  <c r="AI267" i="19" s="1"/>
  <c r="L267" i="9" s="1"/>
  <c r="AC267" i="19"/>
  <c r="H267" i="9" s="1"/>
  <c r="Y267" i="19"/>
  <c r="A267" i="9" s="1"/>
  <c r="V79" i="20"/>
  <c r="V222" i="20"/>
  <c r="V190" i="20"/>
  <c r="V133" i="20"/>
  <c r="V262" i="20"/>
  <c r="AK199" i="19"/>
  <c r="A159" i="21"/>
  <c r="AM166" i="19"/>
  <c r="P166" i="9" s="1"/>
  <c r="AE9" i="19"/>
  <c r="AH9" i="19" s="1"/>
  <c r="K9" i="9" s="1"/>
  <c r="AF9" i="19"/>
  <c r="J9" i="9" s="1"/>
  <c r="AC9" i="19"/>
  <c r="H9" i="9" s="1"/>
  <c r="Y9" i="19"/>
  <c r="A9" i="9" s="1"/>
  <c r="AM146" i="19"/>
  <c r="P146" i="9" s="1"/>
  <c r="I188" i="9"/>
  <c r="AO188" i="19"/>
  <c r="AJ116" i="19"/>
  <c r="M116" i="9" s="1"/>
  <c r="AC21" i="19"/>
  <c r="H21" i="9" s="1"/>
  <c r="AF21" i="19"/>
  <c r="J21" i="9" s="1"/>
  <c r="AE21" i="19"/>
  <c r="AL21" i="19" s="1"/>
  <c r="O21" i="9" s="1"/>
  <c r="Y21" i="19"/>
  <c r="V162" i="20"/>
  <c r="AM195" i="19"/>
  <c r="P195" i="9" s="1"/>
  <c r="AL195" i="19"/>
  <c r="O195" i="9" s="1"/>
  <c r="AJ283" i="19"/>
  <c r="M283" i="9" s="1"/>
  <c r="AE173" i="19"/>
  <c r="AI173" i="19" s="1"/>
  <c r="L173" i="9" s="1"/>
  <c r="AC173" i="19"/>
  <c r="H173" i="9" s="1"/>
  <c r="AF173" i="19"/>
  <c r="J173" i="9" s="1"/>
  <c r="Y173" i="19"/>
  <c r="A173" i="9" s="1"/>
  <c r="AE300" i="19"/>
  <c r="AJ300" i="19" s="1"/>
  <c r="AC300" i="19"/>
  <c r="H300" i="9" s="1"/>
  <c r="AF300" i="19"/>
  <c r="J300" i="9" s="1"/>
  <c r="Y300" i="19"/>
  <c r="A300" i="9" s="1"/>
  <c r="AL270" i="19"/>
  <c r="O270" i="9" s="1"/>
  <c r="AC17" i="19"/>
  <c r="H17" i="9" s="1"/>
  <c r="AF17" i="19"/>
  <c r="J17" i="9" s="1"/>
  <c r="AE17" i="19"/>
  <c r="AJ17" i="19" s="1"/>
  <c r="M17" i="9" s="1"/>
  <c r="Y17" i="19"/>
  <c r="A17" i="9" s="1"/>
  <c r="AM119" i="19"/>
  <c r="P119" i="9" s="1"/>
  <c r="AH104" i="19"/>
  <c r="K104" i="9" s="1"/>
  <c r="AC190" i="19"/>
  <c r="H190" i="9" s="1"/>
  <c r="AF190" i="19"/>
  <c r="J190" i="9" s="1"/>
  <c r="AE190" i="19"/>
  <c r="AM190" i="19" s="1"/>
  <c r="P190" i="9" s="1"/>
  <c r="Y190" i="19"/>
  <c r="A190" i="9" s="1"/>
  <c r="I176" i="9"/>
  <c r="AO176" i="19"/>
  <c r="AE215" i="19"/>
  <c r="AJ215" i="19" s="1"/>
  <c r="M215" i="9" s="1"/>
  <c r="AC215" i="19"/>
  <c r="H215" i="9" s="1"/>
  <c r="AF215" i="19"/>
  <c r="J215" i="9" s="1"/>
  <c r="Y215" i="19"/>
  <c r="A215" i="9" s="1"/>
  <c r="AU246" i="19"/>
  <c r="B246" i="9" s="1"/>
  <c r="G246" i="11"/>
  <c r="G297" i="11"/>
  <c r="AU297" i="19"/>
  <c r="G191" i="11"/>
  <c r="AU191" i="19"/>
  <c r="G290" i="11"/>
  <c r="AU290" i="19"/>
  <c r="G115" i="11"/>
  <c r="AU115" i="19"/>
  <c r="B115" i="9" s="1"/>
  <c r="G190" i="11"/>
  <c r="AU190" i="19"/>
  <c r="B190" i="9" s="1"/>
  <c r="G92" i="11"/>
  <c r="AU92" i="19"/>
  <c r="G241" i="11"/>
  <c r="AU241" i="19"/>
  <c r="B241" i="9" s="1"/>
  <c r="G54" i="11"/>
  <c r="AU54" i="19"/>
  <c r="B54" i="9" s="1"/>
  <c r="G262" i="11"/>
  <c r="AU262" i="19"/>
  <c r="G29" i="11"/>
  <c r="AU29" i="19"/>
  <c r="G298" i="11"/>
  <c r="AU298" i="19"/>
  <c r="G19" i="11"/>
  <c r="AU19" i="19"/>
  <c r="B19" i="9" s="1"/>
  <c r="AU27" i="19"/>
  <c r="B27" i="9" s="1"/>
  <c r="G27" i="11"/>
  <c r="G34" i="11"/>
  <c r="AU34" i="19"/>
  <c r="G35" i="11"/>
  <c r="AU35" i="19"/>
  <c r="B35" i="9" s="1"/>
  <c r="G270" i="11"/>
  <c r="AU270" i="19"/>
  <c r="B270" i="9" s="1"/>
  <c r="G94" i="11"/>
  <c r="AU94" i="19"/>
  <c r="AU213" i="19"/>
  <c r="B213" i="9" s="1"/>
  <c r="G213" i="11"/>
  <c r="AU131" i="19"/>
  <c r="B131" i="9" s="1"/>
  <c r="G131" i="11"/>
  <c r="AU172" i="19"/>
  <c r="B172" i="9" s="1"/>
  <c r="G172" i="11"/>
  <c r="G81" i="11"/>
  <c r="AU81" i="19"/>
  <c r="G205" i="11"/>
  <c r="AU205" i="19"/>
  <c r="B205" i="9" s="1"/>
  <c r="G4" i="11"/>
  <c r="AU4" i="19"/>
  <c r="B4" i="9" s="1"/>
  <c r="G208" i="11"/>
  <c r="AU208" i="19"/>
  <c r="AU181" i="19"/>
  <c r="B181" i="9" s="1"/>
  <c r="G181" i="11"/>
  <c r="G129" i="11"/>
  <c r="AU129" i="19"/>
  <c r="G149" i="11"/>
  <c r="AU149" i="19"/>
  <c r="B149" i="9" s="1"/>
  <c r="G98" i="11"/>
  <c r="AU98" i="19"/>
  <c r="AU86" i="19"/>
  <c r="B86" i="9" s="1"/>
  <c r="G86" i="11"/>
  <c r="G51" i="11"/>
  <c r="AU51" i="19"/>
  <c r="B51" i="9" s="1"/>
  <c r="AU296" i="19"/>
  <c r="G296" i="11"/>
  <c r="G176" i="11"/>
  <c r="AU176" i="19"/>
  <c r="AU211" i="19"/>
  <c r="B211" i="9" s="1"/>
  <c r="G211" i="11"/>
  <c r="G109" i="11"/>
  <c r="AU109" i="19"/>
  <c r="B109" i="9" s="1"/>
  <c r="AU275" i="19"/>
  <c r="G275" i="11"/>
  <c r="G269" i="11"/>
  <c r="AU269" i="19"/>
  <c r="B269" i="9" s="1"/>
  <c r="AH84" i="19"/>
  <c r="K84" i="9" s="1"/>
  <c r="AO88" i="19"/>
  <c r="I88" i="9"/>
  <c r="AL117" i="19"/>
  <c r="O117" i="9" s="1"/>
  <c r="AO294" i="19"/>
  <c r="I294" i="9"/>
  <c r="AK97" i="19"/>
  <c r="N97" i="9" s="1"/>
  <c r="AE168" i="19"/>
  <c r="AL168" i="19" s="1"/>
  <c r="O168" i="9" s="1"/>
  <c r="AC168" i="19"/>
  <c r="H168" i="9" s="1"/>
  <c r="AF168" i="19"/>
  <c r="J168" i="9" s="1"/>
  <c r="Y168" i="19"/>
  <c r="AO33" i="19"/>
  <c r="I33" i="9"/>
  <c r="AI160" i="19"/>
  <c r="L160" i="9" s="1"/>
  <c r="AK154" i="19"/>
  <c r="N154" i="9" s="1"/>
  <c r="AK31" i="18"/>
  <c r="N31" i="8" s="1"/>
  <c r="AF36" i="19"/>
  <c r="J36" i="9" s="1"/>
  <c r="AE36" i="19"/>
  <c r="AM36" i="19" s="1"/>
  <c r="P36" i="9" s="1"/>
  <c r="AC36" i="19"/>
  <c r="H36" i="9" s="1"/>
  <c r="Y36" i="19"/>
  <c r="AI42" i="19"/>
  <c r="L42" i="9" s="1"/>
  <c r="AL110" i="19"/>
  <c r="O110" i="9" s="1"/>
  <c r="AK278" i="19"/>
  <c r="N278" i="9" s="1"/>
  <c r="AO246" i="19"/>
  <c r="I246" i="9"/>
  <c r="AK293" i="19"/>
  <c r="N293" i="9" s="1"/>
  <c r="AM25" i="19"/>
  <c r="P25" i="9" s="1"/>
  <c r="AH85" i="18"/>
  <c r="K85" i="8" s="1"/>
  <c r="AK299" i="19"/>
  <c r="N299" i="9" s="1"/>
  <c r="AM38" i="19"/>
  <c r="P38" i="9" s="1"/>
  <c r="AH38" i="19"/>
  <c r="K38" i="9" s="1"/>
  <c r="AI14" i="19"/>
  <c r="L14" i="9" s="1"/>
  <c r="AI136" i="19"/>
  <c r="L136" i="9" s="1"/>
  <c r="I83" i="9"/>
  <c r="AO83" i="19"/>
  <c r="I260" i="9"/>
  <c r="AO260" i="19"/>
  <c r="AL41" i="19"/>
  <c r="O41" i="9" s="1"/>
  <c r="AJ242" i="18"/>
  <c r="M242" i="8" s="1"/>
  <c r="AJ16" i="18"/>
  <c r="AL103" i="19"/>
  <c r="O103" i="9" s="1"/>
  <c r="AK75" i="19"/>
  <c r="N75" i="9" s="1"/>
  <c r="AO95" i="19"/>
  <c r="I95" i="9"/>
  <c r="V273" i="20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V99" i="20"/>
  <c r="V276" i="20"/>
  <c r="V81" i="20"/>
  <c r="AC131" i="20"/>
  <c r="H131" i="10" s="1"/>
  <c r="AF131" i="20"/>
  <c r="J131" i="10" s="1"/>
  <c r="AE131" i="20"/>
  <c r="AL131" i="20" s="1"/>
  <c r="O131" i="10" s="1"/>
  <c r="Y131" i="20"/>
  <c r="A131" i="10" s="1"/>
  <c r="AM28" i="19"/>
  <c r="P28" i="9" s="1"/>
  <c r="AL265" i="18"/>
  <c r="O265" i="8" s="1"/>
  <c r="AM297" i="19"/>
  <c r="P297" i="9" s="1"/>
  <c r="AK94" i="19"/>
  <c r="N94" i="9" s="1"/>
  <c r="AF30" i="19"/>
  <c r="J30" i="9" s="1"/>
  <c r="AE30" i="19"/>
  <c r="AJ30" i="19" s="1"/>
  <c r="AC30" i="19"/>
  <c r="H30" i="9" s="1"/>
  <c r="Y30" i="19"/>
  <c r="AF11" i="19"/>
  <c r="J11" i="9" s="1"/>
  <c r="AE11" i="19"/>
  <c r="AC11" i="19"/>
  <c r="H11" i="9" s="1"/>
  <c r="Y11" i="19"/>
  <c r="A11" i="9" s="1"/>
  <c r="AI141" i="19"/>
  <c r="L141" i="9" s="1"/>
  <c r="AL222" i="19"/>
  <c r="O222" i="9" s="1"/>
  <c r="AH80" i="19"/>
  <c r="K80" i="9" s="1"/>
  <c r="AJ69" i="19"/>
  <c r="M69" i="9" s="1"/>
  <c r="AI99" i="19"/>
  <c r="L99" i="9" s="1"/>
  <c r="AE265" i="20"/>
  <c r="AL265" i="20" s="1"/>
  <c r="O265" i="10" s="1"/>
  <c r="AF214" i="20"/>
  <c r="J214" i="10" s="1"/>
  <c r="AE214" i="20"/>
  <c r="AH214" i="20" s="1"/>
  <c r="K214" i="10" s="1"/>
  <c r="AC214" i="20"/>
  <c r="H214" i="10" s="1"/>
  <c r="Y214" i="20"/>
  <c r="A214" i="10" s="1"/>
  <c r="V139" i="20"/>
  <c r="V154" i="20"/>
  <c r="V286" i="20"/>
  <c r="AM130" i="19"/>
  <c r="P130" i="9" s="1"/>
  <c r="AJ79" i="19"/>
  <c r="M79" i="9" s="1"/>
  <c r="AM153" i="19"/>
  <c r="P153" i="9" s="1"/>
  <c r="AC209" i="19"/>
  <c r="H209" i="9" s="1"/>
  <c r="AF209" i="19"/>
  <c r="J209" i="9" s="1"/>
  <c r="AE209" i="19"/>
  <c r="AH209" i="19" s="1"/>
  <c r="K209" i="9" s="1"/>
  <c r="Y209" i="19"/>
  <c r="I22" i="9"/>
  <c r="AO22" i="19"/>
  <c r="AC237" i="19"/>
  <c r="H237" i="9" s="1"/>
  <c r="AF237" i="19"/>
  <c r="J237" i="9" s="1"/>
  <c r="AE237" i="19"/>
  <c r="AK237" i="19" s="1"/>
  <c r="N237" i="9" s="1"/>
  <c r="Y237" i="19"/>
  <c r="AO40" i="19"/>
  <c r="I40" i="9"/>
  <c r="AH19" i="19"/>
  <c r="K19" i="9" s="1"/>
  <c r="AI105" i="19"/>
  <c r="L105" i="9" s="1"/>
  <c r="AF233" i="19"/>
  <c r="J233" i="9" s="1"/>
  <c r="AE233" i="19"/>
  <c r="AJ233" i="19" s="1"/>
  <c r="M233" i="9" s="1"/>
  <c r="AC233" i="19"/>
  <c r="H233" i="9" s="1"/>
  <c r="Y233" i="19"/>
  <c r="AK126" i="19"/>
  <c r="N126" i="9" s="1"/>
  <c r="AC241" i="19"/>
  <c r="H241" i="9" s="1"/>
  <c r="AF241" i="19"/>
  <c r="J241" i="9" s="1"/>
  <c r="AE241" i="19"/>
  <c r="AM241" i="19" s="1"/>
  <c r="P241" i="9" s="1"/>
  <c r="Y241" i="19"/>
  <c r="A241" i="9" s="1"/>
  <c r="AO92" i="19"/>
  <c r="I92" i="9"/>
  <c r="AK221" i="19"/>
  <c r="N221" i="9" s="1"/>
  <c r="AJ145" i="19"/>
  <c r="M145" i="9" s="1"/>
  <c r="AI91" i="19"/>
  <c r="L91" i="9" s="1"/>
  <c r="AM263" i="19"/>
  <c r="P263" i="9" s="1"/>
  <c r="AJ262" i="19"/>
  <c r="M262" i="9" s="1"/>
  <c r="AM26" i="19"/>
  <c r="P26" i="9" s="1"/>
  <c r="I200" i="9"/>
  <c r="AO200" i="19"/>
  <c r="AM157" i="19"/>
  <c r="P157" i="9" s="1"/>
  <c r="AL134" i="19"/>
  <c r="O134" i="9" s="1"/>
  <c r="AH44" i="19"/>
  <c r="K44" i="9" s="1"/>
  <c r="AI274" i="19"/>
  <c r="L274" i="9" s="1"/>
  <c r="L170" i="12"/>
  <c r="M170" i="12"/>
  <c r="L30" i="12"/>
  <c r="M30" i="12"/>
  <c r="L194" i="12"/>
  <c r="M194" i="12"/>
  <c r="L104" i="12"/>
  <c r="M104" i="12"/>
  <c r="AC125" i="19"/>
  <c r="H125" i="9" s="1"/>
  <c r="AF125" i="19"/>
  <c r="J125" i="9" s="1"/>
  <c r="AE125" i="19"/>
  <c r="AH125" i="19" s="1"/>
  <c r="K125" i="9" s="1"/>
  <c r="Y125" i="19"/>
  <c r="A125" i="9" s="1"/>
  <c r="V174" i="20"/>
  <c r="V266" i="20"/>
  <c r="A266" i="21" s="1"/>
  <c r="V126" i="20"/>
  <c r="V24" i="20"/>
  <c r="AE298" i="19"/>
  <c r="AL298" i="19" s="1"/>
  <c r="O298" i="9" s="1"/>
  <c r="AC298" i="19"/>
  <c r="H298" i="9" s="1"/>
  <c r="AF298" i="19"/>
  <c r="J298" i="9" s="1"/>
  <c r="Y298" i="19"/>
  <c r="A298" i="9" s="1"/>
  <c r="AK20" i="19"/>
  <c r="N20" i="9" s="1"/>
  <c r="AH37" i="19"/>
  <c r="K37" i="9" s="1"/>
  <c r="AO140" i="19"/>
  <c r="I140" i="9"/>
  <c r="V39" i="20"/>
  <c r="V177" i="20"/>
  <c r="V97" i="20"/>
  <c r="AO259" i="19"/>
  <c r="I259" i="9"/>
  <c r="AO68" i="19"/>
  <c r="I68" i="9"/>
  <c r="AO287" i="19"/>
  <c r="I287" i="9"/>
  <c r="AM186" i="19"/>
  <c r="AH186" i="19"/>
  <c r="K186" i="9" s="1"/>
  <c r="AK264" i="19"/>
  <c r="N264" i="9" s="1"/>
  <c r="AK252" i="19"/>
  <c r="N252" i="9" s="1"/>
  <c r="AL162" i="19"/>
  <c r="O162" i="9" s="1"/>
  <c r="V185" i="20"/>
  <c r="V236" i="20"/>
  <c r="A236" i="21" s="1"/>
  <c r="V60" i="20"/>
  <c r="V280" i="20"/>
  <c r="V291" i="20"/>
  <c r="AM275" i="19"/>
  <c r="P275" i="9" s="1"/>
  <c r="AM199" i="19"/>
  <c r="P199" i="9" s="1"/>
  <c r="AH245" i="19"/>
  <c r="K245" i="9" s="1"/>
  <c r="AH166" i="19"/>
  <c r="K166" i="9" s="1"/>
  <c r="AE123" i="19"/>
  <c r="AH123" i="19" s="1"/>
  <c r="K123" i="9" s="1"/>
  <c r="AC123" i="19"/>
  <c r="H123" i="9" s="1"/>
  <c r="AF123" i="19"/>
  <c r="J123" i="9" s="1"/>
  <c r="Y123" i="19"/>
  <c r="AM116" i="19"/>
  <c r="P116" i="9" s="1"/>
  <c r="AE71" i="19"/>
  <c r="AJ71" i="19" s="1"/>
  <c r="M71" i="9" s="1"/>
  <c r="AF71" i="19"/>
  <c r="J71" i="9" s="1"/>
  <c r="AC71" i="19"/>
  <c r="H71" i="9" s="1"/>
  <c r="Y71" i="19"/>
  <c r="V76" i="20"/>
  <c r="V56" i="20"/>
  <c r="A56" i="21" s="1"/>
  <c r="V145" i="20"/>
  <c r="AH195" i="19"/>
  <c r="K195" i="9" s="1"/>
  <c r="AE121" i="19"/>
  <c r="AJ121" i="19" s="1"/>
  <c r="M121" i="9" s="1"/>
  <c r="AC121" i="19"/>
  <c r="H121" i="9" s="1"/>
  <c r="AF121" i="19"/>
  <c r="J121" i="9" s="1"/>
  <c r="Y121" i="19"/>
  <c r="A121" i="9" s="1"/>
  <c r="AK283" i="19"/>
  <c r="N283" i="9" s="1"/>
  <c r="I128" i="9"/>
  <c r="AO128" i="19"/>
  <c r="AK270" i="19"/>
  <c r="N270" i="9" s="1"/>
  <c r="AJ119" i="19"/>
  <c r="M119" i="9" s="1"/>
  <c r="AF207" i="19"/>
  <c r="J207" i="9" s="1"/>
  <c r="AC207" i="19"/>
  <c r="H207" i="9" s="1"/>
  <c r="AE207" i="19"/>
  <c r="AM207" i="19" s="1"/>
  <c r="P207" i="9" s="1"/>
  <c r="Y207" i="19"/>
  <c r="I152" i="9"/>
  <c r="AO152" i="19"/>
  <c r="AK176" i="19"/>
  <c r="N176" i="9" s="1"/>
  <c r="G231" i="11"/>
  <c r="AU231" i="19"/>
  <c r="G141" i="11"/>
  <c r="AU141" i="19"/>
  <c r="G99" i="11"/>
  <c r="AU99" i="19"/>
  <c r="B99" i="9" s="1"/>
  <c r="AU175" i="19"/>
  <c r="B175" i="9" s="1"/>
  <c r="G175" i="11"/>
  <c r="G230" i="11"/>
  <c r="AU230" i="19"/>
  <c r="G197" i="11"/>
  <c r="AU197" i="19"/>
  <c r="B197" i="9" s="1"/>
  <c r="G110" i="11"/>
  <c r="AU110" i="19"/>
  <c r="G256" i="11"/>
  <c r="AU256" i="19"/>
  <c r="B256" i="9" s="1"/>
  <c r="G158" i="11"/>
  <c r="AU158" i="19"/>
  <c r="B158" i="9" s="1"/>
  <c r="G203" i="11"/>
  <c r="AU203" i="19"/>
  <c r="G137" i="11"/>
  <c r="AU137" i="19"/>
  <c r="B137" i="9" s="1"/>
  <c r="G33" i="11"/>
  <c r="AU33" i="19"/>
  <c r="G220" i="11"/>
  <c r="AU220" i="19"/>
  <c r="B220" i="9" s="1"/>
  <c r="G271" i="11"/>
  <c r="AU271" i="19"/>
  <c r="B271" i="9" s="1"/>
  <c r="G259" i="11"/>
  <c r="AU259" i="19"/>
  <c r="G64" i="11"/>
  <c r="AU64" i="19"/>
  <c r="B64" i="9" s="1"/>
  <c r="G132" i="11"/>
  <c r="AU132" i="19"/>
  <c r="B132" i="9" s="1"/>
  <c r="AU164" i="19"/>
  <c r="B164" i="9" s="1"/>
  <c r="G164" i="11"/>
  <c r="AU90" i="19"/>
  <c r="B90" i="9" s="1"/>
  <c r="G90" i="11"/>
  <c r="G300" i="11"/>
  <c r="AU300" i="19"/>
  <c r="B300" i="9" s="1"/>
  <c r="G11" i="11"/>
  <c r="AU11" i="19"/>
  <c r="B11" i="9" s="1"/>
  <c r="G242" i="11"/>
  <c r="AU242" i="19"/>
  <c r="B242" i="9" s="1"/>
  <c r="G82" i="11"/>
  <c r="AU82" i="19"/>
  <c r="G144" i="11"/>
  <c r="AU144" i="19"/>
  <c r="B144" i="9" s="1"/>
  <c r="AU264" i="19"/>
  <c r="G264" i="11"/>
  <c r="G139" i="11"/>
  <c r="AU139" i="19"/>
  <c r="B139" i="9" s="1"/>
  <c r="G179" i="11"/>
  <c r="AU179" i="19"/>
  <c r="G263" i="11"/>
  <c r="AU263" i="19"/>
  <c r="G7" i="11"/>
  <c r="AU7" i="19"/>
  <c r="B7" i="9" s="1"/>
  <c r="G267" i="11"/>
  <c r="AU267" i="19"/>
  <c r="G221" i="11"/>
  <c r="AU221" i="19"/>
  <c r="B221" i="9" s="1"/>
  <c r="AU118" i="19"/>
  <c r="G118" i="11"/>
  <c r="G223" i="11"/>
  <c r="AU223" i="19"/>
  <c r="B223" i="9" s="1"/>
  <c r="G111" i="11"/>
  <c r="AU111" i="19"/>
  <c r="AU287" i="19"/>
  <c r="B287" i="9" s="1"/>
  <c r="G287" i="11"/>
  <c r="G75" i="11"/>
  <c r="AU75" i="19"/>
  <c r="G169" i="11"/>
  <c r="AU169" i="19"/>
  <c r="AL84" i="19"/>
  <c r="O84" i="9" s="1"/>
  <c r="AL88" i="19"/>
  <c r="O88" i="9" s="1"/>
  <c r="AJ294" i="19"/>
  <c r="M294" i="9" s="1"/>
  <c r="AM97" i="19"/>
  <c r="P97" i="9" s="1"/>
  <c r="AE11" i="20"/>
  <c r="AK11" i="20" s="1"/>
  <c r="N11" i="10" s="1"/>
  <c r="AF11" i="20"/>
  <c r="J11" i="10" s="1"/>
  <c r="AC11" i="20"/>
  <c r="H11" i="10" s="1"/>
  <c r="Y11" i="20"/>
  <c r="A11" i="10" s="1"/>
  <c r="AE235" i="20"/>
  <c r="AH235" i="20" s="1"/>
  <c r="K235" i="10" s="1"/>
  <c r="AC43" i="19"/>
  <c r="H43" i="9" s="1"/>
  <c r="AF43" i="19"/>
  <c r="J43" i="9" s="1"/>
  <c r="AE43" i="19"/>
  <c r="AL43" i="19" s="1"/>
  <c r="O43" i="9" s="1"/>
  <c r="Y43" i="19"/>
  <c r="A43" i="9" s="1"/>
  <c r="AC16" i="19"/>
  <c r="H16" i="9" s="1"/>
  <c r="AF16" i="19"/>
  <c r="J16" i="9" s="1"/>
  <c r="AE16" i="19"/>
  <c r="AL16" i="19" s="1"/>
  <c r="O16" i="9" s="1"/>
  <c r="Y16" i="19"/>
  <c r="A16" i="9" s="1"/>
  <c r="AH154" i="19"/>
  <c r="K154" i="9" s="1"/>
  <c r="AM31" i="18"/>
  <c r="P31" i="8" s="1"/>
  <c r="AK33" i="19"/>
  <c r="N33" i="9" s="1"/>
  <c r="AL33" i="19"/>
  <c r="O33" i="9" s="1"/>
  <c r="AE56" i="19"/>
  <c r="AH56" i="19" s="1"/>
  <c r="K56" i="9" s="1"/>
  <c r="AC56" i="19"/>
  <c r="H56" i="9" s="1"/>
  <c r="AF56" i="19"/>
  <c r="J56" i="9" s="1"/>
  <c r="Y56" i="19"/>
  <c r="I155" i="9"/>
  <c r="AO155" i="19"/>
  <c r="AC57" i="20"/>
  <c r="H57" i="10" s="1"/>
  <c r="AE57" i="20"/>
  <c r="AI57" i="20" s="1"/>
  <c r="L57" i="10" s="1"/>
  <c r="AF57" i="20"/>
  <c r="J57" i="10" s="1"/>
  <c r="Y57" i="20"/>
  <c r="A57" i="10" s="1"/>
  <c r="A57" i="21"/>
  <c r="AF57" i="21" s="1"/>
  <c r="AE233" i="20"/>
  <c r="AJ233" i="20" s="1"/>
  <c r="M233" i="10" s="1"/>
  <c r="AC233" i="20"/>
  <c r="H233" i="10" s="1"/>
  <c r="AF233" i="20"/>
  <c r="J233" i="10" s="1"/>
  <c r="Y233" i="20"/>
  <c r="AC167" i="20"/>
  <c r="H167" i="10" s="1"/>
  <c r="Y167" i="20"/>
  <c r="A167" i="10" s="1"/>
  <c r="AC247" i="20"/>
  <c r="H247" i="10" s="1"/>
  <c r="AF247" i="20"/>
  <c r="J247" i="10" s="1"/>
  <c r="Y247" i="20"/>
  <c r="A247" i="10" s="1"/>
  <c r="V26" i="20"/>
  <c r="AC258" i="19"/>
  <c r="H258" i="9" s="1"/>
  <c r="AF258" i="19"/>
  <c r="J258" i="9" s="1"/>
  <c r="AE258" i="19"/>
  <c r="AK258" i="19" s="1"/>
  <c r="N258" i="9" s="1"/>
  <c r="Y258" i="19"/>
  <c r="A258" i="21"/>
  <c r="AL258" i="21" s="1"/>
  <c r="AF148" i="19"/>
  <c r="J148" i="9" s="1"/>
  <c r="AE148" i="19"/>
  <c r="AM148" i="19" s="1"/>
  <c r="P148" i="9" s="1"/>
  <c r="AC148" i="19"/>
  <c r="H148" i="9" s="1"/>
  <c r="Y148" i="19"/>
  <c r="A148" i="9" s="1"/>
  <c r="AE243" i="19"/>
  <c r="AL243" i="19" s="1"/>
  <c r="O243" i="9" s="1"/>
  <c r="AC243" i="19"/>
  <c r="H243" i="9" s="1"/>
  <c r="AF243" i="19"/>
  <c r="J243" i="9" s="1"/>
  <c r="Y243" i="19"/>
  <c r="A243" i="9" s="1"/>
  <c r="AL299" i="19"/>
  <c r="O299" i="9" s="1"/>
  <c r="AK38" i="19"/>
  <c r="N38" i="9" s="1"/>
  <c r="AO135" i="19"/>
  <c r="I135" i="9"/>
  <c r="AH136" i="19"/>
  <c r="K136" i="9" s="1"/>
  <c r="AH41" i="19"/>
  <c r="K41" i="9" s="1"/>
  <c r="AH103" i="19"/>
  <c r="K103" i="9" s="1"/>
  <c r="AL75" i="19"/>
  <c r="O75" i="9" s="1"/>
  <c r="AC165" i="19"/>
  <c r="H165" i="9" s="1"/>
  <c r="AF165" i="19"/>
  <c r="J165" i="9" s="1"/>
  <c r="AE165" i="19"/>
  <c r="AL165" i="19" s="1"/>
  <c r="O165" i="9" s="1"/>
  <c r="Y165" i="19"/>
  <c r="AC52" i="19"/>
  <c r="H52" i="9" s="1"/>
  <c r="AF52" i="19"/>
  <c r="J52" i="9" s="1"/>
  <c r="AE52" i="19"/>
  <c r="AL52" i="19" s="1"/>
  <c r="O52" i="9" s="1"/>
  <c r="Y52" i="19"/>
  <c r="AD263" i="20"/>
  <c r="AD138" i="20"/>
  <c r="AD208" i="20"/>
  <c r="AD290" i="20"/>
  <c r="AD204" i="20"/>
  <c r="AD280" i="20"/>
  <c r="AD270" i="20"/>
  <c r="AD275" i="20"/>
  <c r="AD279" i="20"/>
  <c r="V293" i="20"/>
  <c r="AF107" i="20"/>
  <c r="J107" i="10" s="1"/>
  <c r="AC206" i="20"/>
  <c r="H206" i="10" s="1"/>
  <c r="AJ28" i="19"/>
  <c r="M28" i="9" s="1"/>
  <c r="AH265" i="18"/>
  <c r="K265" i="8" s="1"/>
  <c r="AL297" i="19"/>
  <c r="O297" i="9" s="1"/>
  <c r="AH94" i="19"/>
  <c r="K94" i="9" s="1"/>
  <c r="AJ141" i="19"/>
  <c r="AO129" i="19"/>
  <c r="I129" i="9"/>
  <c r="AH222" i="19"/>
  <c r="K222" i="9" s="1"/>
  <c r="AO235" i="19"/>
  <c r="AJ80" i="19"/>
  <c r="M80" i="9" s="1"/>
  <c r="AJ99" i="19"/>
  <c r="M99" i="9" s="1"/>
  <c r="V138" i="20"/>
  <c r="AE212" i="20"/>
  <c r="AL212" i="20" s="1"/>
  <c r="O212" i="10" s="1"/>
  <c r="AF156" i="19"/>
  <c r="J156" i="9" s="1"/>
  <c r="AE156" i="19"/>
  <c r="AH156" i="19" s="1"/>
  <c r="K156" i="9" s="1"/>
  <c r="AC156" i="19"/>
  <c r="H156" i="9" s="1"/>
  <c r="Y156" i="19"/>
  <c r="A156" i="9" s="1"/>
  <c r="AK130" i="19"/>
  <c r="N130" i="9" s="1"/>
  <c r="AH79" i="19"/>
  <c r="K79" i="9" s="1"/>
  <c r="AO13" i="19"/>
  <c r="I13" i="9"/>
  <c r="AH153" i="19"/>
  <c r="K153" i="9" s="1"/>
  <c r="AO249" i="19"/>
  <c r="I249" i="9"/>
  <c r="AL126" i="19"/>
  <c r="O126" i="9" s="1"/>
  <c r="AI145" i="19"/>
  <c r="L145" i="9" s="1"/>
  <c r="AO74" i="19"/>
  <c r="I74" i="9"/>
  <c r="AM91" i="19"/>
  <c r="P91" i="9" s="1"/>
  <c r="AE205" i="19"/>
  <c r="AK205" i="19" s="1"/>
  <c r="N205" i="9" s="1"/>
  <c r="AC205" i="19"/>
  <c r="H205" i="9" s="1"/>
  <c r="AF205" i="19"/>
  <c r="J205" i="9" s="1"/>
  <c r="Y205" i="19"/>
  <c r="A205" i="21"/>
  <c r="AL262" i="19"/>
  <c r="O262" i="9" s="1"/>
  <c r="AH101" i="18"/>
  <c r="K101" i="8" s="1"/>
  <c r="AI26" i="19"/>
  <c r="L26" i="9" s="1"/>
  <c r="AK134" i="19"/>
  <c r="N134" i="9" s="1"/>
  <c r="AK44" i="19"/>
  <c r="N44" i="9" s="1"/>
  <c r="I212" i="9"/>
  <c r="AO212" i="19"/>
  <c r="AL274" i="19"/>
  <c r="O274" i="9" s="1"/>
  <c r="M49" i="12"/>
  <c r="L49" i="12"/>
  <c r="M168" i="12"/>
  <c r="L168" i="12"/>
  <c r="M82" i="12"/>
  <c r="L82" i="12"/>
  <c r="AC240" i="19"/>
  <c r="H240" i="9" s="1"/>
  <c r="AE240" i="19"/>
  <c r="AJ240" i="19" s="1"/>
  <c r="M240" i="9" s="1"/>
  <c r="AF240" i="19"/>
  <c r="J240" i="9" s="1"/>
  <c r="Y240" i="19"/>
  <c r="A240" i="9" s="1"/>
  <c r="V128" i="20"/>
  <c r="V146" i="20"/>
  <c r="V82" i="20"/>
  <c r="V21" i="20"/>
  <c r="AE143" i="19"/>
  <c r="AI143" i="19" s="1"/>
  <c r="L143" i="9" s="1"/>
  <c r="AC143" i="19"/>
  <c r="H143" i="9" s="1"/>
  <c r="AF143" i="19"/>
  <c r="J143" i="9" s="1"/>
  <c r="Y143" i="19"/>
  <c r="A143" i="9" s="1"/>
  <c r="V100" i="20"/>
  <c r="V172" i="20"/>
  <c r="A172" i="21" s="1"/>
  <c r="V6" i="20"/>
  <c r="V221" i="20"/>
  <c r="V78" i="20"/>
  <c r="AC150" i="19"/>
  <c r="H150" i="9" s="1"/>
  <c r="AE150" i="19"/>
  <c r="AL150" i="19" s="1"/>
  <c r="O150" i="9" s="1"/>
  <c r="AF150" i="19"/>
  <c r="J150" i="9" s="1"/>
  <c r="Y150" i="19"/>
  <c r="A150" i="9" s="1"/>
  <c r="AE216" i="19"/>
  <c r="AL216" i="19" s="1"/>
  <c r="AF216" i="19"/>
  <c r="J216" i="9" s="1"/>
  <c r="AC216" i="19"/>
  <c r="H216" i="9" s="1"/>
  <c r="Y216" i="19"/>
  <c r="AO284" i="19"/>
  <c r="I284" i="9"/>
  <c r="AE101" i="19"/>
  <c r="AM101" i="19" s="1"/>
  <c r="P101" i="9" s="1"/>
  <c r="AC101" i="19"/>
  <c r="H101" i="9" s="1"/>
  <c r="AF101" i="19"/>
  <c r="J101" i="9" s="1"/>
  <c r="Y101" i="19"/>
  <c r="AE281" i="19"/>
  <c r="AM281" i="19" s="1"/>
  <c r="P281" i="9" s="1"/>
  <c r="AC281" i="19"/>
  <c r="H281" i="9" s="1"/>
  <c r="AF281" i="19"/>
  <c r="J281" i="9" s="1"/>
  <c r="Y281" i="19"/>
  <c r="V237" i="20"/>
  <c r="A237" i="21" s="1"/>
  <c r="V110" i="20"/>
  <c r="V278" i="20"/>
  <c r="V179" i="20"/>
  <c r="AK275" i="19"/>
  <c r="N275" i="9" s="1"/>
  <c r="AF224" i="19"/>
  <c r="J224" i="9" s="1"/>
  <c r="AC224" i="19"/>
  <c r="H224" i="9" s="1"/>
  <c r="AE224" i="19"/>
  <c r="AM224" i="19" s="1"/>
  <c r="P224" i="9" s="1"/>
  <c r="Y224" i="19"/>
  <c r="A224" i="9" s="1"/>
  <c r="AF45" i="19"/>
  <c r="J45" i="9" s="1"/>
  <c r="AE45" i="19"/>
  <c r="AL45" i="19" s="1"/>
  <c r="O45" i="9" s="1"/>
  <c r="AC45" i="19"/>
  <c r="H45" i="9" s="1"/>
  <c r="Y45" i="19"/>
  <c r="A45" i="9" s="1"/>
  <c r="I146" i="9"/>
  <c r="AO146" i="19"/>
  <c r="AE61" i="19"/>
  <c r="AI61" i="19" s="1"/>
  <c r="L61" i="9" s="1"/>
  <c r="AF61" i="19"/>
  <c r="J61" i="9" s="1"/>
  <c r="AC61" i="19"/>
  <c r="H61" i="9" s="1"/>
  <c r="Y61" i="19"/>
  <c r="AE73" i="19"/>
  <c r="AH73" i="19" s="1"/>
  <c r="K73" i="9" s="1"/>
  <c r="AF73" i="19"/>
  <c r="J73" i="9" s="1"/>
  <c r="AC73" i="19"/>
  <c r="H73" i="9" s="1"/>
  <c r="Y73" i="19"/>
  <c r="A73" i="9" s="1"/>
  <c r="V283" i="20"/>
  <c r="V209" i="20"/>
  <c r="AM270" i="19"/>
  <c r="P270" i="9" s="1"/>
  <c r="AO18" i="19"/>
  <c r="I18" i="9"/>
  <c r="AU43" i="19"/>
  <c r="B43" i="9" s="1"/>
  <c r="G43" i="11"/>
  <c r="G180" i="11"/>
  <c r="AU180" i="19"/>
  <c r="B180" i="9" s="1"/>
  <c r="G112" i="11"/>
  <c r="AU112" i="19"/>
  <c r="B112" i="9" s="1"/>
  <c r="G170" i="11"/>
  <c r="AU170" i="19"/>
  <c r="B170" i="9" s="1"/>
  <c r="G209" i="11"/>
  <c r="AU209" i="19"/>
  <c r="B209" i="9" s="1"/>
  <c r="AU114" i="19"/>
  <c r="B114" i="9" s="1"/>
  <c r="G114" i="11"/>
  <c r="G184" i="11"/>
  <c r="AU184" i="19"/>
  <c r="AU130" i="19"/>
  <c r="B130" i="9" s="1"/>
  <c r="G130" i="11"/>
  <c r="G60" i="11"/>
  <c r="AU60" i="19"/>
  <c r="B60" i="9" s="1"/>
  <c r="G125" i="11"/>
  <c r="AU125" i="19"/>
  <c r="B125" i="9" s="1"/>
  <c r="G5" i="11"/>
  <c r="AU5" i="19"/>
  <c r="G166" i="11"/>
  <c r="AU166" i="19"/>
  <c r="G30" i="11"/>
  <c r="AU30" i="19"/>
  <c r="B30" i="9" s="1"/>
  <c r="G163" i="11"/>
  <c r="AU163" i="19"/>
  <c r="G26" i="11"/>
  <c r="AU26" i="19"/>
  <c r="B26" i="9" s="1"/>
  <c r="G105" i="11"/>
  <c r="AU105" i="19"/>
  <c r="B105" i="9" s="1"/>
  <c r="G156" i="11"/>
  <c r="AU156" i="19"/>
  <c r="B156" i="9" s="1"/>
  <c r="G116" i="11"/>
  <c r="AU116" i="19"/>
  <c r="G69" i="11"/>
  <c r="AU69" i="19"/>
  <c r="G159" i="11"/>
  <c r="AU159" i="19"/>
  <c r="B159" i="9" s="1"/>
  <c r="G274" i="11"/>
  <c r="AU274" i="19"/>
  <c r="AU76" i="19"/>
  <c r="B76" i="9" s="1"/>
  <c r="G76" i="11"/>
  <c r="G265" i="11"/>
  <c r="AU265" i="19"/>
  <c r="B265" i="9" s="1"/>
  <c r="AU77" i="19"/>
  <c r="G77" i="11"/>
  <c r="G73" i="11"/>
  <c r="AU73" i="19"/>
  <c r="B73" i="9" s="1"/>
  <c r="AU121" i="19"/>
  <c r="B121" i="9" s="1"/>
  <c r="G121" i="11"/>
  <c r="G74" i="11"/>
  <c r="AU74" i="19"/>
  <c r="AU104" i="19"/>
  <c r="B104" i="9" s="1"/>
  <c r="G104" i="11"/>
  <c r="AU186" i="19"/>
  <c r="B186" i="9" s="1"/>
  <c r="G186" i="11"/>
  <c r="G272" i="11"/>
  <c r="AU272" i="19"/>
  <c r="B272" i="9" s="1"/>
  <c r="AU147" i="19"/>
  <c r="G147" i="11"/>
  <c r="G96" i="11"/>
  <c r="AU96" i="19"/>
  <c r="G41" i="11"/>
  <c r="AU41" i="19"/>
  <c r="G251" i="11"/>
  <c r="AU251" i="19"/>
  <c r="B251" i="9" s="1"/>
  <c r="G72" i="11"/>
  <c r="AU72" i="19"/>
  <c r="G200" i="11"/>
  <c r="AU200" i="19"/>
  <c r="G107" i="11"/>
  <c r="AU107" i="19"/>
  <c r="AL97" i="19"/>
  <c r="O97" i="9" s="1"/>
  <c r="AJ33" i="19"/>
  <c r="M33" i="9" s="1"/>
  <c r="AF31" i="19"/>
  <c r="J31" i="9" s="1"/>
  <c r="AE31" i="19"/>
  <c r="AJ31" i="19" s="1"/>
  <c r="M31" i="9" s="1"/>
  <c r="AC31" i="19"/>
  <c r="H31" i="9" s="1"/>
  <c r="Y31" i="19"/>
  <c r="A31" i="9" s="1"/>
  <c r="AF265" i="19"/>
  <c r="J265" i="9" s="1"/>
  <c r="AC265" i="19"/>
  <c r="H265" i="9" s="1"/>
  <c r="AE265" i="19"/>
  <c r="AK265" i="19" s="1"/>
  <c r="N265" i="9" s="1"/>
  <c r="Y265" i="19"/>
  <c r="AC70" i="19"/>
  <c r="H70" i="9" s="1"/>
  <c r="AF70" i="19"/>
  <c r="J70" i="9" s="1"/>
  <c r="AE70" i="19"/>
  <c r="AI70" i="19" s="1"/>
  <c r="L70" i="9" s="1"/>
  <c r="Y70" i="19"/>
  <c r="A70" i="9" s="1"/>
  <c r="AF58" i="19"/>
  <c r="J58" i="9" s="1"/>
  <c r="AE58" i="19"/>
  <c r="AH58" i="19" s="1"/>
  <c r="K58" i="9" s="1"/>
  <c r="AC58" i="19"/>
  <c r="H58" i="9" s="1"/>
  <c r="Y58" i="19"/>
  <c r="AE280" i="19"/>
  <c r="AI280" i="19" s="1"/>
  <c r="L280" i="9" s="1"/>
  <c r="AC280" i="19"/>
  <c r="H280" i="9" s="1"/>
  <c r="AF280" i="19"/>
  <c r="J280" i="9" s="1"/>
  <c r="Y280" i="19"/>
  <c r="A14" i="9"/>
  <c r="AK136" i="19"/>
  <c r="N136" i="9" s="1"/>
  <c r="A100" i="9"/>
  <c r="I271" i="9"/>
  <c r="AO271" i="19"/>
  <c r="I112" i="9"/>
  <c r="AO112" i="19"/>
  <c r="I247" i="9"/>
  <c r="AO247" i="19"/>
  <c r="AO59" i="19"/>
  <c r="I59" i="9"/>
  <c r="AI103" i="19"/>
  <c r="L103" i="9" s="1"/>
  <c r="I272" i="9"/>
  <c r="AO272" i="19"/>
  <c r="AC254" i="19"/>
  <c r="H254" i="9" s="1"/>
  <c r="AE254" i="19"/>
  <c r="AM254" i="19" s="1"/>
  <c r="P254" i="9" s="1"/>
  <c r="AF254" i="19"/>
  <c r="J254" i="9" s="1"/>
  <c r="Y254" i="19"/>
  <c r="A254" i="9" s="1"/>
  <c r="AF242" i="20"/>
  <c r="J242" i="10" s="1"/>
  <c r="AE242" i="20"/>
  <c r="AM242" i="20" s="1"/>
  <c r="P242" i="10" s="1"/>
  <c r="AC242" i="20"/>
  <c r="H242" i="10" s="1"/>
  <c r="Y242" i="20"/>
  <c r="A242" i="10" s="1"/>
  <c r="AD59" i="20"/>
  <c r="AD272" i="20"/>
  <c r="AD198" i="20"/>
  <c r="AD268" i="20"/>
  <c r="AD18" i="20"/>
  <c r="AD194" i="20"/>
  <c r="AD108" i="20"/>
  <c r="AD28" i="20"/>
  <c r="AD103" i="20"/>
  <c r="AD235" i="20"/>
  <c r="AD299" i="20"/>
  <c r="AF295" i="20"/>
  <c r="J295" i="10" s="1"/>
  <c r="AC295" i="20"/>
  <c r="H295" i="10" s="1"/>
  <c r="AE295" i="20"/>
  <c r="AJ295" i="20" s="1"/>
  <c r="M295" i="10" s="1"/>
  <c r="Y295" i="20"/>
  <c r="A295" i="10" s="1"/>
  <c r="V112" i="20"/>
  <c r="AF268" i="19"/>
  <c r="J268" i="9" s="1"/>
  <c r="AE268" i="19"/>
  <c r="AL268" i="19" s="1"/>
  <c r="O268" i="9" s="1"/>
  <c r="AC268" i="19"/>
  <c r="H268" i="9" s="1"/>
  <c r="Y268" i="19"/>
  <c r="A268" i="9" s="1"/>
  <c r="AI28" i="19"/>
  <c r="L28" i="9" s="1"/>
  <c r="AI265" i="18"/>
  <c r="L265" i="8" s="1"/>
  <c r="A27" i="9"/>
  <c r="AK141" i="19"/>
  <c r="N141" i="9" s="1"/>
  <c r="AK80" i="19"/>
  <c r="N80" i="9" s="1"/>
  <c r="AO69" i="19"/>
  <c r="I69" i="9"/>
  <c r="I194" i="9"/>
  <c r="AO194" i="19"/>
  <c r="V195" i="20"/>
  <c r="AF240" i="20"/>
  <c r="J240" i="10" s="1"/>
  <c r="AE240" i="20"/>
  <c r="AL240" i="20" s="1"/>
  <c r="O240" i="10" s="1"/>
  <c r="AC240" i="20"/>
  <c r="H240" i="10" s="1"/>
  <c r="Y240" i="20"/>
  <c r="A240" i="10" s="1"/>
  <c r="AC30" i="20"/>
  <c r="H30" i="10" s="1"/>
  <c r="V13" i="20"/>
  <c r="V183" i="20"/>
  <c r="AH130" i="19"/>
  <c r="K130" i="9" s="1"/>
  <c r="AM126" i="19"/>
  <c r="P126" i="9" s="1"/>
  <c r="AO286" i="19"/>
  <c r="I286" i="9"/>
  <c r="AM145" i="19"/>
  <c r="P145" i="9" s="1"/>
  <c r="AH91" i="19"/>
  <c r="K91" i="9" s="1"/>
  <c r="AO263" i="19"/>
  <c r="I263" i="9"/>
  <c r="I238" i="9"/>
  <c r="AL101" i="18"/>
  <c r="O101" i="8" s="1"/>
  <c r="AH26" i="19"/>
  <c r="K26" i="9" s="1"/>
  <c r="AJ134" i="19"/>
  <c r="M134" i="9" s="1"/>
  <c r="AL44" i="19"/>
  <c r="O44" i="9" s="1"/>
  <c r="M6" i="12"/>
  <c r="L6" i="12"/>
  <c r="M43" i="12"/>
  <c r="L43" i="12"/>
  <c r="AF107" i="19"/>
  <c r="J107" i="9" s="1"/>
  <c r="AE107" i="19"/>
  <c r="AM107" i="19" s="1"/>
  <c r="P107" i="9" s="1"/>
  <c r="AC107" i="19"/>
  <c r="H107" i="9" s="1"/>
  <c r="Y107" i="19"/>
  <c r="A107" i="9" s="1"/>
  <c r="AC166" i="20"/>
  <c r="H166" i="10" s="1"/>
  <c r="AF166" i="20"/>
  <c r="J166" i="10" s="1"/>
  <c r="AE166" i="20"/>
  <c r="AK166" i="20" s="1"/>
  <c r="N166" i="10" s="1"/>
  <c r="AF14" i="20"/>
  <c r="J14" i="10" s="1"/>
  <c r="AC14" i="20"/>
  <c r="H14" i="10" s="1"/>
  <c r="AE14" i="20"/>
  <c r="AL14" i="20" s="1"/>
  <c r="O14" i="10" s="1"/>
  <c r="Y14" i="20"/>
  <c r="A14" i="10" s="1"/>
  <c r="AE149" i="20"/>
  <c r="AH149" i="20" s="1"/>
  <c r="K149" i="10" s="1"/>
  <c r="AF220" i="19"/>
  <c r="J220" i="9" s="1"/>
  <c r="AE220" i="19"/>
  <c r="AM220" i="19" s="1"/>
  <c r="P220" i="9" s="1"/>
  <c r="AC220" i="19"/>
  <c r="H220" i="9" s="1"/>
  <c r="Y220" i="19"/>
  <c r="A220" i="9" s="1"/>
  <c r="A220" i="21"/>
  <c r="AC54" i="19"/>
  <c r="H54" i="9" s="1"/>
  <c r="AF54" i="19"/>
  <c r="J54" i="9" s="1"/>
  <c r="AE54" i="19"/>
  <c r="AH54" i="19" s="1"/>
  <c r="K54" i="9" s="1"/>
  <c r="Y54" i="19"/>
  <c r="A54" i="9" s="1"/>
  <c r="AF6" i="19"/>
  <c r="J6" i="9" s="1"/>
  <c r="AE6" i="19"/>
  <c r="AI6" i="19" s="1"/>
  <c r="L6" i="9" s="1"/>
  <c r="AC6" i="19"/>
  <c r="H6" i="9" s="1"/>
  <c r="Y6" i="19"/>
  <c r="A6" i="9" s="1"/>
  <c r="AO175" i="19"/>
  <c r="I175" i="9"/>
  <c r="I273" i="9"/>
  <c r="AO273" i="19"/>
  <c r="AC193" i="19"/>
  <c r="H193" i="9" s="1"/>
  <c r="AF193" i="19"/>
  <c r="J193" i="9" s="1"/>
  <c r="AE193" i="19"/>
  <c r="AJ193" i="19" s="1"/>
  <c r="M193" i="9" s="1"/>
  <c r="Y193" i="19"/>
  <c r="AF178" i="19"/>
  <c r="J178" i="9" s="1"/>
  <c r="AE178" i="19"/>
  <c r="AL178" i="19" s="1"/>
  <c r="O178" i="9" s="1"/>
  <c r="AC178" i="19"/>
  <c r="H178" i="9" s="1"/>
  <c r="Y178" i="19"/>
  <c r="A178" i="9" s="1"/>
  <c r="V51" i="20"/>
  <c r="V248" i="20"/>
  <c r="A248" i="21" s="1"/>
  <c r="AE299" i="20"/>
  <c r="AJ299" i="20" s="1"/>
  <c r="M299" i="10" s="1"/>
  <c r="AC299" i="20"/>
  <c r="H299" i="10" s="1"/>
  <c r="AF299" i="20"/>
  <c r="J299" i="10" s="1"/>
  <c r="Y299" i="20"/>
  <c r="A299" i="10" s="1"/>
  <c r="V90" i="20"/>
  <c r="AO187" i="19"/>
  <c r="AC85" i="19"/>
  <c r="H85" i="9" s="1"/>
  <c r="AE85" i="19"/>
  <c r="AL85" i="19" s="1"/>
  <c r="O85" i="9" s="1"/>
  <c r="AF85" i="19"/>
  <c r="J85" i="9" s="1"/>
  <c r="Y85" i="19"/>
  <c r="I201" i="9"/>
  <c r="AO201" i="19"/>
  <c r="AO291" i="19"/>
  <c r="I291" i="9"/>
  <c r="AJ284" i="19"/>
  <c r="M284" i="9" s="1"/>
  <c r="AE113" i="19"/>
  <c r="AI113" i="19" s="1"/>
  <c r="L113" i="9" s="1"/>
  <c r="AF113" i="19"/>
  <c r="J113" i="9" s="1"/>
  <c r="AC113" i="19"/>
  <c r="H113" i="9" s="1"/>
  <c r="Y113" i="19"/>
  <c r="AO76" i="19"/>
  <c r="I76" i="9"/>
  <c r="V254" i="20"/>
  <c r="V165" i="20"/>
  <c r="V106" i="20"/>
  <c r="A106" i="21" s="1"/>
  <c r="V74" i="20"/>
  <c r="V298" i="20"/>
  <c r="V300" i="20"/>
  <c r="AJ275" i="19"/>
  <c r="M275" i="9" s="1"/>
  <c r="AF7" i="19"/>
  <c r="J7" i="9" s="1"/>
  <c r="AC7" i="19"/>
  <c r="H7" i="9" s="1"/>
  <c r="AE7" i="19"/>
  <c r="AJ7" i="19" s="1"/>
  <c r="M7" i="9" s="1"/>
  <c r="Y7" i="19"/>
  <c r="AC87" i="19"/>
  <c r="H87" i="9" s="1"/>
  <c r="AF87" i="19"/>
  <c r="J87" i="9" s="1"/>
  <c r="AE87" i="19"/>
  <c r="AJ87" i="19" s="1"/>
  <c r="M87" i="9" s="1"/>
  <c r="Y87" i="19"/>
  <c r="A87" i="9" s="1"/>
  <c r="AH199" i="19"/>
  <c r="K199" i="9" s="1"/>
  <c r="AM203" i="19"/>
  <c r="P203" i="9" s="1"/>
  <c r="AF132" i="19"/>
  <c r="J132" i="9" s="1"/>
  <c r="AC132" i="19"/>
  <c r="H132" i="9" s="1"/>
  <c r="AE132" i="19"/>
  <c r="AK132" i="19" s="1"/>
  <c r="N132" i="9" s="1"/>
  <c r="Y132" i="19"/>
  <c r="V297" i="20"/>
  <c r="V198" i="20"/>
  <c r="V29" i="20"/>
  <c r="V171" i="20"/>
  <c r="V87" i="20"/>
  <c r="V193" i="20"/>
  <c r="V104" i="20"/>
  <c r="AI270" i="19"/>
  <c r="L270" i="9" s="1"/>
  <c r="AL119" i="19"/>
  <c r="O119" i="9" s="1"/>
  <c r="A104" i="9"/>
  <c r="AI18" i="19"/>
  <c r="L18" i="9" s="1"/>
  <c r="G253" i="11"/>
  <c r="AU253" i="19"/>
  <c r="B253" i="9" s="1"/>
  <c r="G135" i="11"/>
  <c r="AU135" i="19"/>
  <c r="B135" i="9" s="1"/>
  <c r="G126" i="11"/>
  <c r="AU126" i="19"/>
  <c r="B126" i="9" s="1"/>
  <c r="AU6" i="19"/>
  <c r="B6" i="9" s="1"/>
  <c r="G6" i="11"/>
  <c r="G142" i="11"/>
  <c r="AU142" i="19"/>
  <c r="B142" i="9" s="1"/>
  <c r="G47" i="11"/>
  <c r="AU47" i="19"/>
  <c r="B47" i="9" s="1"/>
  <c r="G78" i="11"/>
  <c r="AU78" i="19"/>
  <c r="G249" i="11"/>
  <c r="AU249" i="19"/>
  <c r="G152" i="11"/>
  <c r="AU152" i="19"/>
  <c r="G282" i="11"/>
  <c r="AU282" i="19"/>
  <c r="B282" i="9" s="1"/>
  <c r="AU128" i="19"/>
  <c r="B128" i="9" s="1"/>
  <c r="G128" i="11"/>
  <c r="G177" i="11"/>
  <c r="AU177" i="19"/>
  <c r="B177" i="9" s="1"/>
  <c r="G198" i="11"/>
  <c r="AU198" i="19"/>
  <c r="G25" i="11"/>
  <c r="AU25" i="19"/>
  <c r="AU55" i="19"/>
  <c r="B55" i="9" s="1"/>
  <c r="G55" i="11"/>
  <c r="AU202" i="19"/>
  <c r="B202" i="9" s="1"/>
  <c r="G202" i="11"/>
  <c r="G103" i="11"/>
  <c r="AU103" i="19"/>
  <c r="G276" i="11"/>
  <c r="AU276" i="19"/>
  <c r="B276" i="9" s="1"/>
  <c r="G36" i="11"/>
  <c r="AU36" i="19"/>
  <c r="B36" i="9" s="1"/>
  <c r="AU257" i="19"/>
  <c r="G257" i="11"/>
  <c r="AU252" i="19"/>
  <c r="G252" i="11"/>
  <c r="G21" i="11"/>
  <c r="AU21" i="19"/>
  <c r="B21" i="9" s="1"/>
  <c r="G57" i="11"/>
  <c r="AU57" i="19"/>
  <c r="B57" i="9" s="1"/>
  <c r="G95" i="11"/>
  <c r="AU95" i="19"/>
  <c r="G17" i="11"/>
  <c r="AU17" i="19"/>
  <c r="B17" i="9" s="1"/>
  <c r="G24" i="11"/>
  <c r="AU24" i="19"/>
  <c r="B24" i="9" s="1"/>
  <c r="G244" i="11"/>
  <c r="AU244" i="19"/>
  <c r="B244" i="9" s="1"/>
  <c r="G226" i="11"/>
  <c r="AU226" i="19"/>
  <c r="G204" i="11"/>
  <c r="AU204" i="19"/>
  <c r="B204" i="9" s="1"/>
  <c r="G143" i="11"/>
  <c r="AU143" i="19"/>
  <c r="G293" i="11"/>
  <c r="AU293" i="19"/>
  <c r="G145" i="11"/>
  <c r="AU145" i="19"/>
  <c r="B145" i="9" s="1"/>
  <c r="G155" i="11"/>
  <c r="AU155" i="19"/>
  <c r="B155" i="9" s="1"/>
  <c r="AU148" i="19"/>
  <c r="B148" i="9" s="1"/>
  <c r="G148" i="11"/>
  <c r="AU162" i="19"/>
  <c r="B162" i="9" s="1"/>
  <c r="G162" i="11"/>
  <c r="G165" i="11"/>
  <c r="AU165" i="19"/>
  <c r="B165" i="9" s="1"/>
  <c r="G119" i="11"/>
  <c r="AU119" i="19"/>
  <c r="B119" i="9" s="1"/>
  <c r="A84" i="9"/>
  <c r="I117" i="9"/>
  <c r="AO117" i="19"/>
  <c r="AC49" i="19"/>
  <c r="H49" i="9" s="1"/>
  <c r="AF49" i="19"/>
  <c r="J49" i="9" s="1"/>
  <c r="AE49" i="19"/>
  <c r="AM49" i="19" s="1"/>
  <c r="P49" i="9" s="1"/>
  <c r="Y49" i="19"/>
  <c r="A49" i="9" s="1"/>
  <c r="AE256" i="19"/>
  <c r="AK256" i="19" s="1"/>
  <c r="N256" i="9" s="1"/>
  <c r="AC256" i="19"/>
  <c r="H256" i="9" s="1"/>
  <c r="AF256" i="19"/>
  <c r="J256" i="9" s="1"/>
  <c r="Y256" i="19"/>
  <c r="A256" i="9" s="1"/>
  <c r="AI154" i="19"/>
  <c r="L154" i="9" s="1"/>
  <c r="AE189" i="19"/>
  <c r="AH189" i="19" s="1"/>
  <c r="K189" i="9" s="1"/>
  <c r="AF189" i="19"/>
  <c r="J189" i="9" s="1"/>
  <c r="AC189" i="19"/>
  <c r="H189" i="9" s="1"/>
  <c r="Y189" i="19"/>
  <c r="A189" i="9" s="1"/>
  <c r="A189" i="21"/>
  <c r="AL189" i="21" s="1"/>
  <c r="AE289" i="20"/>
  <c r="AM289" i="20" s="1"/>
  <c r="P289" i="10" s="1"/>
  <c r="AC289" i="20"/>
  <c r="H289" i="10" s="1"/>
  <c r="AF289" i="20"/>
  <c r="J289" i="10" s="1"/>
  <c r="Y289" i="20"/>
  <c r="A289" i="10" s="1"/>
  <c r="AF220" i="20"/>
  <c r="J220" i="10" s="1"/>
  <c r="AE103" i="20"/>
  <c r="AM103" i="20" s="1"/>
  <c r="P103" i="10" s="1"/>
  <c r="AC102" i="20"/>
  <c r="H102" i="10" s="1"/>
  <c r="AC18" i="20"/>
  <c r="H18" i="10" s="1"/>
  <c r="AF18" i="20"/>
  <c r="J18" i="10" s="1"/>
  <c r="AE18" i="20"/>
  <c r="AI18" i="20" s="1"/>
  <c r="L18" i="10" s="1"/>
  <c r="Y18" i="20"/>
  <c r="A18" i="10" s="1"/>
  <c r="AM33" i="19"/>
  <c r="P33" i="9" s="1"/>
  <c r="AH155" i="19"/>
  <c r="K155" i="9" s="1"/>
  <c r="AC234" i="20"/>
  <c r="H234" i="10" s="1"/>
  <c r="AF234" i="20"/>
  <c r="J234" i="10" s="1"/>
  <c r="AE234" i="20"/>
  <c r="AK234" i="20" s="1"/>
  <c r="N234" i="10" s="1"/>
  <c r="Y234" i="20"/>
  <c r="AF217" i="20"/>
  <c r="J217" i="10" s="1"/>
  <c r="AF184" i="20"/>
  <c r="J184" i="10" s="1"/>
  <c r="AE184" i="20"/>
  <c r="AI184" i="20" s="1"/>
  <c r="L184" i="10" s="1"/>
  <c r="AC184" i="20"/>
  <c r="H184" i="10" s="1"/>
  <c r="Y184" i="20"/>
  <c r="A184" i="10" s="1"/>
  <c r="V44" i="20"/>
  <c r="V215" i="20"/>
  <c r="AM98" i="19"/>
  <c r="P98" i="9" s="1"/>
  <c r="I96" i="9"/>
  <c r="AO96" i="19"/>
  <c r="I231" i="9"/>
  <c r="AO231" i="19"/>
  <c r="AM135" i="19"/>
  <c r="P135" i="9" s="1"/>
  <c r="AO60" i="19"/>
  <c r="I60" i="9"/>
  <c r="AK271" i="19"/>
  <c r="N271" i="9" s="1"/>
  <c r="AH112" i="19"/>
  <c r="K112" i="9" s="1"/>
  <c r="AM247" i="19"/>
  <c r="P247" i="9" s="1"/>
  <c r="AJ59" i="19"/>
  <c r="M59" i="9" s="1"/>
  <c r="AK103" i="19"/>
  <c r="N103" i="9" s="1"/>
  <c r="AJ272" i="19"/>
  <c r="M272" i="9" s="1"/>
  <c r="AF285" i="19"/>
  <c r="J285" i="9" s="1"/>
  <c r="AE285" i="19"/>
  <c r="AK285" i="19" s="1"/>
  <c r="N285" i="9" s="1"/>
  <c r="AC285" i="19"/>
  <c r="H285" i="9" s="1"/>
  <c r="Y285" i="19"/>
  <c r="AD123" i="20"/>
  <c r="AD89" i="20"/>
  <c r="AD82" i="20"/>
  <c r="AD258" i="20"/>
  <c r="AD172" i="20"/>
  <c r="AD31" i="20"/>
  <c r="AD33" i="20"/>
  <c r="AE169" i="20"/>
  <c r="AK169" i="20" s="1"/>
  <c r="N169" i="10" s="1"/>
  <c r="AF169" i="20"/>
  <c r="J169" i="10" s="1"/>
  <c r="AC169" i="20"/>
  <c r="H169" i="10" s="1"/>
  <c r="Y169" i="20"/>
  <c r="A169" i="10" s="1"/>
  <c r="V95" i="20"/>
  <c r="AE228" i="19"/>
  <c r="AI228" i="19" s="1"/>
  <c r="L228" i="9" s="1"/>
  <c r="AC228" i="19"/>
  <c r="H228" i="9" s="1"/>
  <c r="AF228" i="19"/>
  <c r="J228" i="9" s="1"/>
  <c r="Y228" i="19"/>
  <c r="AK28" i="19"/>
  <c r="N28" i="9" s="1"/>
  <c r="AO27" i="19"/>
  <c r="I27" i="9"/>
  <c r="AI129" i="19"/>
  <c r="L129" i="9" s="1"/>
  <c r="AE137" i="19"/>
  <c r="AH137" i="19" s="1"/>
  <c r="K137" i="9" s="1"/>
  <c r="AC137" i="19"/>
  <c r="H137" i="9" s="1"/>
  <c r="AF137" i="19"/>
  <c r="J137" i="9" s="1"/>
  <c r="Y137" i="19"/>
  <c r="A137" i="9" s="1"/>
  <c r="AK194" i="19"/>
  <c r="N194" i="9" s="1"/>
  <c r="AC205" i="20"/>
  <c r="H205" i="10" s="1"/>
  <c r="AF205" i="20"/>
  <c r="J205" i="10" s="1"/>
  <c r="AE205" i="20"/>
  <c r="AH205" i="20" s="1"/>
  <c r="K205" i="10" s="1"/>
  <c r="Y205" i="20"/>
  <c r="A205" i="10" s="1"/>
  <c r="V261" i="20"/>
  <c r="AL130" i="19"/>
  <c r="O130" i="9" s="1"/>
  <c r="AH13" i="19"/>
  <c r="K13" i="9" s="1"/>
  <c r="AO35" i="19"/>
  <c r="I35" i="9"/>
  <c r="AL249" i="19"/>
  <c r="O249" i="9" s="1"/>
  <c r="AI249" i="19"/>
  <c r="L249" i="9" s="1"/>
  <c r="AJ126" i="19"/>
  <c r="AH145" i="19"/>
  <c r="K145" i="9" s="1"/>
  <c r="AM209" i="18"/>
  <c r="P209" i="8" s="1"/>
  <c r="I209" i="8"/>
  <c r="AO209" i="18"/>
  <c r="AK91" i="19"/>
  <c r="N91" i="9" s="1"/>
  <c r="AJ101" i="18"/>
  <c r="M101" i="8" s="1"/>
  <c r="AM134" i="19"/>
  <c r="P134" i="9" s="1"/>
  <c r="AO151" i="19"/>
  <c r="I151" i="9"/>
  <c r="AL212" i="19"/>
  <c r="O212" i="9" s="1"/>
  <c r="V108" i="20"/>
  <c r="A108" i="21" s="1"/>
  <c r="AR108" i="21" s="1"/>
  <c r="AE66" i="20"/>
  <c r="AJ66" i="20" s="1"/>
  <c r="M66" i="10" s="1"/>
  <c r="AE94" i="20"/>
  <c r="AC94" i="20"/>
  <c r="H94" i="10" s="1"/>
  <c r="AF94" i="20"/>
  <c r="J94" i="10" s="1"/>
  <c r="Y94" i="20"/>
  <c r="A94" i="10" s="1"/>
  <c r="AC34" i="20"/>
  <c r="H34" i="10" s="1"/>
  <c r="AC113" i="20"/>
  <c r="H113" i="10" s="1"/>
  <c r="I277" i="9"/>
  <c r="AC244" i="19"/>
  <c r="H244" i="9" s="1"/>
  <c r="AF244" i="19"/>
  <c r="J244" i="9" s="1"/>
  <c r="AE244" i="19"/>
  <c r="AM244" i="19" s="1"/>
  <c r="P244" i="9" s="1"/>
  <c r="Y244" i="19"/>
  <c r="A244" i="9" s="1"/>
  <c r="AM175" i="19"/>
  <c r="P175" i="9" s="1"/>
  <c r="AM273" i="19"/>
  <c r="P273" i="9" s="1"/>
  <c r="AF139" i="19"/>
  <c r="J139" i="9" s="1"/>
  <c r="AE139" i="19"/>
  <c r="AI139" i="19" s="1"/>
  <c r="L139" i="9" s="1"/>
  <c r="AC139" i="19"/>
  <c r="H139" i="9" s="1"/>
  <c r="Y139" i="19"/>
  <c r="V38" i="20"/>
  <c r="AC244" i="20"/>
  <c r="H244" i="10" s="1"/>
  <c r="AE244" i="20"/>
  <c r="AJ244" i="20" s="1"/>
  <c r="M244" i="10" s="1"/>
  <c r="Y244" i="20"/>
  <c r="A244" i="10" s="1"/>
  <c r="V98" i="20"/>
  <c r="V268" i="20"/>
  <c r="V288" i="20"/>
  <c r="AC24" i="19"/>
  <c r="H24" i="9" s="1"/>
  <c r="AF24" i="19"/>
  <c r="J24" i="9" s="1"/>
  <c r="AE24" i="19"/>
  <c r="AM24" i="19" s="1"/>
  <c r="P24" i="9" s="1"/>
  <c r="Y24" i="19"/>
  <c r="AK288" i="19"/>
  <c r="N288" i="9" s="1"/>
  <c r="AJ201" i="19"/>
  <c r="M201" i="9" s="1"/>
  <c r="AO133" i="19"/>
  <c r="I133" i="9"/>
  <c r="AM291" i="19"/>
  <c r="P291" i="9" s="1"/>
  <c r="AF63" i="19"/>
  <c r="J63" i="9" s="1"/>
  <c r="AE63" i="19"/>
  <c r="AI63" i="19" s="1"/>
  <c r="L63" i="9" s="1"/>
  <c r="AC63" i="19"/>
  <c r="H63" i="9" s="1"/>
  <c r="Y63" i="19"/>
  <c r="AJ76" i="19"/>
  <c r="V246" i="20"/>
  <c r="V229" i="20"/>
  <c r="V46" i="20"/>
  <c r="A46" i="21" s="1"/>
  <c r="AC249" i="20"/>
  <c r="H249" i="10" s="1"/>
  <c r="AF249" i="20"/>
  <c r="J249" i="10" s="1"/>
  <c r="AE249" i="20"/>
  <c r="AI249" i="20" s="1"/>
  <c r="L249" i="10" s="1"/>
  <c r="Y249" i="20"/>
  <c r="A249" i="10" s="1"/>
  <c r="A249" i="21"/>
  <c r="AL275" i="19"/>
  <c r="O275" i="9" s="1"/>
  <c r="AF242" i="19"/>
  <c r="J242" i="9" s="1"/>
  <c r="AE242" i="19"/>
  <c r="AH242" i="19" s="1"/>
  <c r="K242" i="9" s="1"/>
  <c r="AC242" i="19"/>
  <c r="H242" i="9" s="1"/>
  <c r="Y242" i="19"/>
  <c r="A242" i="9" s="1"/>
  <c r="AI199" i="19"/>
  <c r="L199" i="9" s="1"/>
  <c r="AK146" i="19"/>
  <c r="N146" i="9" s="1"/>
  <c r="AF142" i="19"/>
  <c r="J142" i="9" s="1"/>
  <c r="AC142" i="19"/>
  <c r="H142" i="9" s="1"/>
  <c r="AE142" i="19"/>
  <c r="AJ142" i="19" s="1"/>
  <c r="M142" i="9" s="1"/>
  <c r="Y142" i="19"/>
  <c r="V28" i="20"/>
  <c r="V294" i="20"/>
  <c r="V238" i="20"/>
  <c r="V127" i="20"/>
  <c r="V241" i="20"/>
  <c r="V72" i="20"/>
  <c r="AH119" i="19"/>
  <c r="K119" i="9" s="1"/>
  <c r="AF292" i="19"/>
  <c r="J292" i="9" s="1"/>
  <c r="AE292" i="19"/>
  <c r="AH292" i="19" s="1"/>
  <c r="K292" i="9" s="1"/>
  <c r="AC292" i="19"/>
  <c r="H292" i="9" s="1"/>
  <c r="Y292" i="19"/>
  <c r="A292" i="9" s="1"/>
  <c r="AK18" i="19"/>
  <c r="N18" i="9" s="1"/>
  <c r="AL176" i="19"/>
  <c r="O176" i="9" s="1"/>
  <c r="AO184" i="19"/>
  <c r="I184" i="9"/>
  <c r="G268" i="11"/>
  <c r="AU268" i="19"/>
  <c r="B268" i="9" s="1"/>
  <c r="G71" i="11"/>
  <c r="AU71" i="19"/>
  <c r="B71" i="9" s="1"/>
  <c r="G199" i="11"/>
  <c r="AU199" i="19"/>
  <c r="B199" i="9" s="1"/>
  <c r="AU224" i="19"/>
  <c r="B224" i="9" s="1"/>
  <c r="G224" i="11"/>
  <c r="AU13" i="19"/>
  <c r="G13" i="11"/>
  <c r="G157" i="11"/>
  <c r="AU157" i="19"/>
  <c r="G237" i="11"/>
  <c r="AU237" i="19"/>
  <c r="B237" i="9" s="1"/>
  <c r="G56" i="11"/>
  <c r="AU56" i="19"/>
  <c r="B56" i="9" s="1"/>
  <c r="G227" i="11"/>
  <c r="AU227" i="19"/>
  <c r="B227" i="9" s="1"/>
  <c r="G217" i="11"/>
  <c r="AU217" i="19"/>
  <c r="G123" i="11"/>
  <c r="AU123" i="19"/>
  <c r="B123" i="9" s="1"/>
  <c r="G37" i="11"/>
  <c r="AU37" i="19"/>
  <c r="G161" i="11"/>
  <c r="AU161" i="19"/>
  <c r="B161" i="9" s="1"/>
  <c r="AU292" i="19"/>
  <c r="B292" i="9" s="1"/>
  <c r="G292" i="11"/>
  <c r="G266" i="11"/>
  <c r="AU266" i="19"/>
  <c r="B266" i="9" s="1"/>
  <c r="G16" i="11"/>
  <c r="AU16" i="19"/>
  <c r="B16" i="9" s="1"/>
  <c r="G286" i="11"/>
  <c r="AU286" i="19"/>
  <c r="B286" i="9" s="1"/>
  <c r="G106" i="11"/>
  <c r="AU106" i="19"/>
  <c r="G189" i="11"/>
  <c r="AU189" i="19"/>
  <c r="B189" i="9" s="1"/>
  <c r="G207" i="11"/>
  <c r="AU207" i="19"/>
  <c r="B207" i="9" s="1"/>
  <c r="G58" i="11"/>
  <c r="AU58" i="19"/>
  <c r="B58" i="9" s="1"/>
  <c r="G243" i="11"/>
  <c r="AU243" i="19"/>
  <c r="G160" i="11"/>
  <c r="AU160" i="19"/>
  <c r="B160" i="9" s="1"/>
  <c r="G44" i="11"/>
  <c r="AU44" i="19"/>
  <c r="G150" i="11"/>
  <c r="AU150" i="19"/>
  <c r="B150" i="9" s="1"/>
  <c r="G171" i="11"/>
  <c r="AU171" i="19"/>
  <c r="B171" i="9" s="1"/>
  <c r="G67" i="11"/>
  <c r="AU67" i="19"/>
  <c r="AU294" i="19"/>
  <c r="B294" i="9" s="1"/>
  <c r="G294" i="11"/>
  <c r="G62" i="11"/>
  <c r="AU62" i="19"/>
  <c r="G188" i="11"/>
  <c r="AU188" i="19"/>
  <c r="B188" i="9" s="1"/>
  <c r="G9" i="11"/>
  <c r="AU9" i="19"/>
  <c r="B9" i="9" s="1"/>
  <c r="G233" i="11"/>
  <c r="AU233" i="19"/>
  <c r="B233" i="9" s="1"/>
  <c r="G283" i="11"/>
  <c r="AU283" i="19"/>
  <c r="G187" i="11"/>
  <c r="AU187" i="19"/>
  <c r="G254" i="11"/>
  <c r="AU254" i="19"/>
  <c r="B254" i="9" s="1"/>
  <c r="G194" i="11"/>
  <c r="AU194" i="19"/>
  <c r="G46" i="11"/>
  <c r="AU46" i="19"/>
  <c r="AJ117" i="19"/>
  <c r="M117" i="9" s="1"/>
  <c r="A23" i="9"/>
  <c r="AO23" i="19"/>
  <c r="I23" i="9"/>
  <c r="AH97" i="19"/>
  <c r="K97" i="9" s="1"/>
  <c r="AK81" i="19"/>
  <c r="N81" i="9" s="1"/>
  <c r="A234" i="21"/>
  <c r="AC111" i="20"/>
  <c r="H111" i="10" s="1"/>
  <c r="AF111" i="20"/>
  <c r="J111" i="10" s="1"/>
  <c r="AE111" i="20"/>
  <c r="AJ111" i="20" s="1"/>
  <c r="Y111" i="20"/>
  <c r="A111" i="10" s="1"/>
  <c r="A111" i="21"/>
  <c r="Y292" i="20"/>
  <c r="A292" i="10" s="1"/>
  <c r="AO154" i="19"/>
  <c r="I154" i="9"/>
  <c r="I42" i="9"/>
  <c r="AO42" i="19"/>
  <c r="AI33" i="19"/>
  <c r="L33" i="9" s="1"/>
  <c r="AM85" i="18"/>
  <c r="P85" i="8" s="1"/>
  <c r="AO85" i="18"/>
  <c r="I85" i="8"/>
  <c r="AO299" i="19"/>
  <c r="I299" i="9"/>
  <c r="I14" i="9"/>
  <c r="AO14" i="19"/>
  <c r="I213" i="9"/>
  <c r="AO100" i="19"/>
  <c r="I100" i="9"/>
  <c r="AE120" i="19"/>
  <c r="AL120" i="19" s="1"/>
  <c r="O120" i="9" s="1"/>
  <c r="AC120" i="19"/>
  <c r="H120" i="9" s="1"/>
  <c r="AF120" i="19"/>
  <c r="J120" i="9" s="1"/>
  <c r="Y120" i="19"/>
  <c r="AH271" i="19"/>
  <c r="K271" i="9" s="1"/>
  <c r="AO41" i="19"/>
  <c r="I41" i="9"/>
  <c r="AM112" i="19"/>
  <c r="P112" i="9" s="1"/>
  <c r="AI247" i="19"/>
  <c r="L247" i="9" s="1"/>
  <c r="AM59" i="19"/>
  <c r="P59" i="9" s="1"/>
  <c r="AK272" i="19"/>
  <c r="N272" i="9" s="1"/>
  <c r="I75" i="9"/>
  <c r="AO75" i="19"/>
  <c r="AC47" i="19"/>
  <c r="H47" i="9" s="1"/>
  <c r="AF47" i="19"/>
  <c r="J47" i="9" s="1"/>
  <c r="AE47" i="19"/>
  <c r="AH47" i="19" s="1"/>
  <c r="K47" i="9" s="1"/>
  <c r="Y47" i="19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AE144" i="20"/>
  <c r="AM144" i="20" s="1"/>
  <c r="P144" i="10" s="1"/>
  <c r="AF144" i="20"/>
  <c r="J144" i="10" s="1"/>
  <c r="AC144" i="20"/>
  <c r="H144" i="10" s="1"/>
  <c r="Y144" i="20"/>
  <c r="A144" i="10" s="1"/>
  <c r="AC224" i="20"/>
  <c r="H224" i="10" s="1"/>
  <c r="Y224" i="20"/>
  <c r="A224" i="10" s="1"/>
  <c r="AE40" i="20"/>
  <c r="AI40" i="20" s="1"/>
  <c r="L40" i="10" s="1"/>
  <c r="AC40" i="20"/>
  <c r="H40" i="10" s="1"/>
  <c r="AF40" i="20"/>
  <c r="J40" i="10" s="1"/>
  <c r="Y40" i="20"/>
  <c r="A40" i="10" s="1"/>
  <c r="AC10" i="19"/>
  <c r="H10" i="9" s="1"/>
  <c r="AF10" i="19"/>
  <c r="J10" i="9" s="1"/>
  <c r="AE10" i="19"/>
  <c r="AM10" i="19" s="1"/>
  <c r="P10" i="9" s="1"/>
  <c r="Y10" i="19"/>
  <c r="A10" i="9" s="1"/>
  <c r="AC251" i="19"/>
  <c r="H251" i="9" s="1"/>
  <c r="AF251" i="19"/>
  <c r="J251" i="9" s="1"/>
  <c r="AE251" i="19"/>
  <c r="AH251" i="19" s="1"/>
  <c r="K251" i="9" s="1"/>
  <c r="Y251" i="19"/>
  <c r="A251" i="9" s="1"/>
  <c r="AC50" i="19"/>
  <c r="H50" i="9" s="1"/>
  <c r="AF50" i="19"/>
  <c r="J50" i="9" s="1"/>
  <c r="AE50" i="19"/>
  <c r="AL50" i="19" s="1"/>
  <c r="O50" i="9" s="1"/>
  <c r="Y50" i="19"/>
  <c r="A50" i="9" s="1"/>
  <c r="I297" i="9"/>
  <c r="AO297" i="19"/>
  <c r="AH194" i="19"/>
  <c r="K194" i="9" s="1"/>
  <c r="V116" i="20"/>
  <c r="AC19" i="20"/>
  <c r="H19" i="10" s="1"/>
  <c r="V12" i="20"/>
  <c r="V204" i="20"/>
  <c r="AE123" i="20"/>
  <c r="AM123" i="20" s="1"/>
  <c r="P123" i="10" s="1"/>
  <c r="Y68" i="20"/>
  <c r="A68" i="10" s="1"/>
  <c r="AJ130" i="19"/>
  <c r="M130" i="9" s="1"/>
  <c r="AO79" i="19"/>
  <c r="I79" i="9"/>
  <c r="I153" i="9"/>
  <c r="AO153" i="19"/>
  <c r="AO221" i="19"/>
  <c r="I221" i="9"/>
  <c r="AJ91" i="19"/>
  <c r="M91" i="9" s="1"/>
  <c r="AH263" i="19"/>
  <c r="K263" i="9" s="1"/>
  <c r="AO262" i="19"/>
  <c r="I262" i="9"/>
  <c r="AI101" i="18"/>
  <c r="L101" i="8" s="1"/>
  <c r="AO157" i="19"/>
  <c r="I157" i="9"/>
  <c r="AI134" i="19"/>
  <c r="L134" i="9" s="1"/>
  <c r="L239" i="12"/>
  <c r="M239" i="12"/>
  <c r="M113" i="12"/>
  <c r="L113" i="12"/>
  <c r="V163" i="20"/>
  <c r="AC138" i="19"/>
  <c r="H138" i="9" s="1"/>
  <c r="AF138" i="19"/>
  <c r="J138" i="9" s="1"/>
  <c r="AE138" i="19"/>
  <c r="AJ138" i="19" s="1"/>
  <c r="M138" i="9" s="1"/>
  <c r="Y138" i="19"/>
  <c r="A138" i="9" s="1"/>
  <c r="AO20" i="19"/>
  <c r="I20" i="9"/>
  <c r="AF204" i="19"/>
  <c r="J204" i="9" s="1"/>
  <c r="AE204" i="19"/>
  <c r="AL204" i="19" s="1"/>
  <c r="O204" i="9" s="1"/>
  <c r="AC204" i="19"/>
  <c r="H204" i="9" s="1"/>
  <c r="Y204" i="19"/>
  <c r="I37" i="9"/>
  <c r="AO37" i="19"/>
  <c r="AH175" i="19"/>
  <c r="K175" i="9" s="1"/>
  <c r="V101" i="20"/>
  <c r="V255" i="20"/>
  <c r="V105" i="20"/>
  <c r="AF206" i="19"/>
  <c r="J206" i="9" s="1"/>
  <c r="AE206" i="19"/>
  <c r="AM206" i="19" s="1"/>
  <c r="P206" i="9" s="1"/>
  <c r="AC206" i="19"/>
  <c r="H206" i="9" s="1"/>
  <c r="Y206" i="19"/>
  <c r="A206" i="9" s="1"/>
  <c r="AO217" i="19"/>
  <c r="I217" i="9"/>
  <c r="AE8" i="19"/>
  <c r="AI8" i="19" s="1"/>
  <c r="L8" i="9" s="1"/>
  <c r="AC8" i="19"/>
  <c r="H8" i="9" s="1"/>
  <c r="AF8" i="19"/>
  <c r="J8" i="9" s="1"/>
  <c r="Y8" i="19"/>
  <c r="AO264" i="19"/>
  <c r="I264" i="9"/>
  <c r="AO214" i="19"/>
  <c r="AI284" i="19"/>
  <c r="L284" i="9" s="1"/>
  <c r="AC236" i="19"/>
  <c r="H236" i="9" s="1"/>
  <c r="AF236" i="19"/>
  <c r="J236" i="9" s="1"/>
  <c r="AE236" i="19"/>
  <c r="AH236" i="19" s="1"/>
  <c r="K236" i="9" s="1"/>
  <c r="Y236" i="19"/>
  <c r="V63" i="20"/>
  <c r="A63" i="21" s="1"/>
  <c r="V271" i="20"/>
  <c r="V285" i="20"/>
  <c r="V161" i="20"/>
  <c r="V148" i="20"/>
  <c r="V175" i="20"/>
  <c r="AH275" i="19"/>
  <c r="K275" i="9" s="1"/>
  <c r="AJ146" i="19"/>
  <c r="M146" i="9" s="1"/>
  <c r="AO116" i="19"/>
  <c r="I116" i="9"/>
  <c r="AF46" i="19"/>
  <c r="J46" i="9" s="1"/>
  <c r="AC46" i="19"/>
  <c r="H46" i="9" s="1"/>
  <c r="AE46" i="19"/>
  <c r="AH46" i="19" s="1"/>
  <c r="K46" i="9" s="1"/>
  <c r="Y46" i="19"/>
  <c r="A46" i="9" s="1"/>
  <c r="V250" i="20"/>
  <c r="V253" i="20"/>
  <c r="V120" i="20"/>
  <c r="V284" i="20"/>
  <c r="V70" i="20"/>
  <c r="AO195" i="19"/>
  <c r="I195" i="9"/>
  <c r="AO283" i="19"/>
  <c r="I283" i="9"/>
  <c r="I104" i="9"/>
  <c r="AO104" i="19"/>
  <c r="AH18" i="19"/>
  <c r="K18" i="9" s="1"/>
  <c r="G42" i="11"/>
  <c r="AU42" i="19"/>
  <c r="G79" i="11"/>
  <c r="AU79" i="19"/>
  <c r="G23" i="11"/>
  <c r="AU23" i="19"/>
  <c r="B23" i="9" s="1"/>
  <c r="G124" i="11"/>
  <c r="AU124" i="19"/>
  <c r="B124" i="9" s="1"/>
  <c r="AU182" i="19"/>
  <c r="B182" i="9" s="1"/>
  <c r="G182" i="11"/>
  <c r="AU173" i="19"/>
  <c r="B173" i="9" s="1"/>
  <c r="G173" i="11"/>
  <c r="G248" i="11"/>
  <c r="AU248" i="19"/>
  <c r="B248" i="9" s="1"/>
  <c r="G255" i="11"/>
  <c r="AU255" i="19"/>
  <c r="G97" i="11"/>
  <c r="AU97" i="19"/>
  <c r="G89" i="11"/>
  <c r="AU89" i="19"/>
  <c r="B89" i="9" s="1"/>
  <c r="G295" i="11"/>
  <c r="AU295" i="19"/>
  <c r="B295" i="9" s="1"/>
  <c r="G38" i="11"/>
  <c r="AU38" i="19"/>
  <c r="B38" i="9" s="1"/>
  <c r="G219" i="11"/>
  <c r="AU219" i="19"/>
  <c r="B219" i="9" s="1"/>
  <c r="AU100" i="19"/>
  <c r="B100" i="9" s="1"/>
  <c r="G100" i="11"/>
  <c r="G88" i="11"/>
  <c r="AU88" i="19"/>
  <c r="G168" i="11"/>
  <c r="AU168" i="19"/>
  <c r="B168" i="9" s="1"/>
  <c r="G140" i="11"/>
  <c r="AU140" i="19"/>
  <c r="B140" i="9" s="1"/>
  <c r="AU238" i="19"/>
  <c r="B238" i="9" s="1"/>
  <c r="G238" i="11"/>
  <c r="G102" i="11"/>
  <c r="AU102" i="19"/>
  <c r="G101" i="11"/>
  <c r="AU101" i="19"/>
  <c r="B101" i="9" s="1"/>
  <c r="G247" i="11"/>
  <c r="AU247" i="19"/>
  <c r="G65" i="11"/>
  <c r="AU65" i="19"/>
  <c r="B65" i="9" s="1"/>
  <c r="G22" i="11"/>
  <c r="AU22" i="19"/>
  <c r="G85" i="11"/>
  <c r="AU85" i="19"/>
  <c r="B85" i="9" s="1"/>
  <c r="G215" i="11"/>
  <c r="AU215" i="19"/>
  <c r="G66" i="11"/>
  <c r="AU66" i="19"/>
  <c r="B66" i="9" s="1"/>
  <c r="AU14" i="19"/>
  <c r="B14" i="9" s="1"/>
  <c r="G14" i="11"/>
  <c r="G83" i="11"/>
  <c r="AU83" i="19"/>
  <c r="G154" i="11"/>
  <c r="AU154" i="19"/>
  <c r="B154" i="9" s="1"/>
  <c r="G136" i="11"/>
  <c r="AU136" i="19"/>
  <c r="G250" i="11"/>
  <c r="AU250" i="19"/>
  <c r="B250" i="9" s="1"/>
  <c r="G39" i="11"/>
  <c r="AU39" i="19"/>
  <c r="G206" i="11"/>
  <c r="AU206" i="19"/>
  <c r="B206" i="9" s="1"/>
  <c r="G49" i="11"/>
  <c r="AU49" i="19"/>
  <c r="B49" i="9" s="1"/>
  <c r="G122" i="11"/>
  <c r="AU122" i="19"/>
  <c r="G239" i="11"/>
  <c r="AU239" i="19"/>
  <c r="G279" i="11"/>
  <c r="AU279" i="19"/>
  <c r="B279" i="9" s="1"/>
  <c r="AO84" i="19"/>
  <c r="I84" i="9"/>
  <c r="AJ88" i="19"/>
  <c r="M88" i="9" s="1"/>
  <c r="AI117" i="19"/>
  <c r="L117" i="9" s="1"/>
  <c r="AO208" i="19"/>
  <c r="I208" i="9"/>
  <c r="AK294" i="19"/>
  <c r="N294" i="9" s="1"/>
  <c r="AI23" i="19"/>
  <c r="L23" i="9" s="1"/>
  <c r="AM23" i="19"/>
  <c r="P23" i="9" s="1"/>
  <c r="AC15" i="19"/>
  <c r="H15" i="9" s="1"/>
  <c r="AF15" i="19"/>
  <c r="J15" i="9" s="1"/>
  <c r="AE15" i="19"/>
  <c r="AH15" i="19" s="1"/>
  <c r="K15" i="9" s="1"/>
  <c r="Y15" i="19"/>
  <c r="A15" i="9" s="1"/>
  <c r="AE258" i="20"/>
  <c r="AM258" i="20" s="1"/>
  <c r="P258" i="10" s="1"/>
  <c r="AC258" i="20"/>
  <c r="H258" i="10" s="1"/>
  <c r="AF258" i="20"/>
  <c r="J258" i="10" s="1"/>
  <c r="Y258" i="20"/>
  <c r="A258" i="10" s="1"/>
  <c r="A277" i="21"/>
  <c r="AE199" i="20"/>
  <c r="AH199" i="20" s="1"/>
  <c r="K199" i="10" s="1"/>
  <c r="AC199" i="20"/>
  <c r="H199" i="10" s="1"/>
  <c r="AF199" i="20"/>
  <c r="J199" i="10" s="1"/>
  <c r="Y199" i="20"/>
  <c r="A199" i="10" s="1"/>
  <c r="A199" i="21"/>
  <c r="AC135" i="20"/>
  <c r="H135" i="10" s="1"/>
  <c r="AF135" i="20"/>
  <c r="J135" i="10" s="1"/>
  <c r="AE135" i="20"/>
  <c r="AK135" i="20" s="1"/>
  <c r="N135" i="10" s="1"/>
  <c r="Y135" i="20"/>
  <c r="A135" i="10" s="1"/>
  <c r="AE132" i="20"/>
  <c r="AI132" i="20" s="1"/>
  <c r="L132" i="10" s="1"/>
  <c r="AE109" i="20"/>
  <c r="AK109" i="20" s="1"/>
  <c r="N109" i="10" s="1"/>
  <c r="AF109" i="20"/>
  <c r="J109" i="10" s="1"/>
  <c r="AC109" i="20"/>
  <c r="H109" i="10" s="1"/>
  <c r="Y109" i="20"/>
  <c r="A109" i="10" s="1"/>
  <c r="AE189" i="20"/>
  <c r="AI189" i="20" s="1"/>
  <c r="L189" i="10" s="1"/>
  <c r="AC189" i="20"/>
  <c r="H189" i="10" s="1"/>
  <c r="AF189" i="20"/>
  <c r="J189" i="10" s="1"/>
  <c r="Y189" i="20"/>
  <c r="A189" i="10" s="1"/>
  <c r="AC61" i="20"/>
  <c r="H61" i="10" s="1"/>
  <c r="V259" i="20"/>
  <c r="AH31" i="18"/>
  <c r="K31" i="8" s="1"/>
  <c r="AO31" i="18"/>
  <c r="I31" i="8"/>
  <c r="AK42" i="19"/>
  <c r="N42" i="9" s="1"/>
  <c r="AH33" i="19"/>
  <c r="K33" i="9" s="1"/>
  <c r="AC114" i="19"/>
  <c r="H114" i="9" s="1"/>
  <c r="AE114" i="19"/>
  <c r="AH114" i="19" s="1"/>
  <c r="K114" i="9" s="1"/>
  <c r="AF114" i="19"/>
  <c r="J114" i="9" s="1"/>
  <c r="Y114" i="19"/>
  <c r="A114" i="9" s="1"/>
  <c r="AC130" i="20"/>
  <c r="H130" i="10" s="1"/>
  <c r="AF130" i="20"/>
  <c r="J130" i="10" s="1"/>
  <c r="AE130" i="20"/>
  <c r="AL130" i="20" s="1"/>
  <c r="O130" i="10" s="1"/>
  <c r="Y130" i="20"/>
  <c r="A130" i="21"/>
  <c r="AC23" i="20"/>
  <c r="H23" i="10" s="1"/>
  <c r="AF23" i="20"/>
  <c r="J23" i="10" s="1"/>
  <c r="AE23" i="20"/>
  <c r="AK23" i="20" s="1"/>
  <c r="N23" i="10" s="1"/>
  <c r="Y23" i="20"/>
  <c r="A23" i="10" s="1"/>
  <c r="AF180" i="20"/>
  <c r="J180" i="10" s="1"/>
  <c r="AE180" i="20"/>
  <c r="AI180" i="20" s="1"/>
  <c r="L180" i="10" s="1"/>
  <c r="AC180" i="20"/>
  <c r="H180" i="10" s="1"/>
  <c r="Y180" i="20"/>
  <c r="A180" i="10" s="1"/>
  <c r="AE43" i="20"/>
  <c r="AL43" i="20" s="1"/>
  <c r="O43" i="10" s="1"/>
  <c r="AF43" i="20"/>
  <c r="J43" i="10" s="1"/>
  <c r="AC43" i="20"/>
  <c r="H43" i="10" s="1"/>
  <c r="Y43" i="20"/>
  <c r="A43" i="10" s="1"/>
  <c r="V191" i="20"/>
  <c r="AC86" i="20"/>
  <c r="H86" i="10" s="1"/>
  <c r="AE86" i="20"/>
  <c r="AF86" i="20"/>
  <c r="J86" i="10" s="1"/>
  <c r="Y86" i="20"/>
  <c r="A86" i="10" s="1"/>
  <c r="AE164" i="20"/>
  <c r="AI164" i="20" s="1"/>
  <c r="L164" i="10" s="1"/>
  <c r="AF264" i="20"/>
  <c r="J264" i="10" s="1"/>
  <c r="AE264" i="20"/>
  <c r="AM264" i="20" s="1"/>
  <c r="P264" i="10" s="1"/>
  <c r="AO25" i="19"/>
  <c r="I25" i="9"/>
  <c r="AJ85" i="18"/>
  <c r="M85" i="8" s="1"/>
  <c r="AO38" i="19"/>
  <c r="I38" i="9"/>
  <c r="AL14" i="19"/>
  <c r="O14" i="9" s="1"/>
  <c r="AK122" i="19"/>
  <c r="N122" i="9" s="1"/>
  <c r="AC86" i="19"/>
  <c r="H86" i="9" s="1"/>
  <c r="AF86" i="19"/>
  <c r="J86" i="9" s="1"/>
  <c r="AE86" i="19"/>
  <c r="AM86" i="19" s="1"/>
  <c r="P86" i="9" s="1"/>
  <c r="Y86" i="19"/>
  <c r="A86" i="9" s="1"/>
  <c r="AI135" i="19"/>
  <c r="L135" i="9" s="1"/>
  <c r="AJ100" i="19"/>
  <c r="M100" i="9" s="1"/>
  <c r="AL271" i="19"/>
  <c r="O271" i="9" s="1"/>
  <c r="AK112" i="19"/>
  <c r="N112" i="9" s="1"/>
  <c r="AK242" i="18"/>
  <c r="N242" i="8" s="1"/>
  <c r="AO242" i="18"/>
  <c r="I242" i="8"/>
  <c r="AJ247" i="19"/>
  <c r="M247" i="9" s="1"/>
  <c r="AO16" i="18"/>
  <c r="I16" i="8"/>
  <c r="AH59" i="19"/>
  <c r="K59" i="9" s="1"/>
  <c r="AH272" i="19"/>
  <c r="K272" i="9" s="1"/>
  <c r="AC197" i="19"/>
  <c r="H197" i="9" s="1"/>
  <c r="AF197" i="19"/>
  <c r="J197" i="9" s="1"/>
  <c r="AE197" i="19"/>
  <c r="AK197" i="19" s="1"/>
  <c r="N197" i="9" s="1"/>
  <c r="Y197" i="19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AC282" i="19"/>
  <c r="H282" i="9" s="1"/>
  <c r="AF282" i="19"/>
  <c r="J282" i="9" s="1"/>
  <c r="AE282" i="19"/>
  <c r="AI282" i="19" s="1"/>
  <c r="L282" i="9" s="1"/>
  <c r="Y282" i="19"/>
  <c r="AC66" i="19"/>
  <c r="H66" i="9" s="1"/>
  <c r="AF66" i="19"/>
  <c r="J66" i="9" s="1"/>
  <c r="AE66" i="19"/>
  <c r="AL66" i="19" s="1"/>
  <c r="O66" i="9" s="1"/>
  <c r="Y66" i="19"/>
  <c r="AC229" i="19"/>
  <c r="H229" i="9" s="1"/>
  <c r="AF229" i="19"/>
  <c r="J229" i="9" s="1"/>
  <c r="AE229" i="19"/>
  <c r="AH229" i="19" s="1"/>
  <c r="K229" i="9" s="1"/>
  <c r="Y229" i="19"/>
  <c r="A229" i="9" s="1"/>
  <c r="AO94" i="19"/>
  <c r="I94" i="9"/>
  <c r="AO222" i="19"/>
  <c r="I222" i="9"/>
  <c r="AL69" i="19"/>
  <c r="O69" i="9" s="1"/>
  <c r="AI69" i="19"/>
  <c r="L69" i="9" s="1"/>
  <c r="AI194" i="19"/>
  <c r="L194" i="9" s="1"/>
  <c r="AO99" i="19"/>
  <c r="I99" i="9"/>
  <c r="AE77" i="20"/>
  <c r="AI77" i="20" s="1"/>
  <c r="L77" i="10" s="1"/>
  <c r="AC77" i="20"/>
  <c r="H77" i="10" s="1"/>
  <c r="AF77" i="20"/>
  <c r="J77" i="10" s="1"/>
  <c r="Y77" i="20"/>
  <c r="A77" i="10" s="1"/>
  <c r="AF207" i="20"/>
  <c r="J207" i="10" s="1"/>
  <c r="AE207" i="20"/>
  <c r="AM207" i="20" s="1"/>
  <c r="P207" i="10" s="1"/>
  <c r="AC207" i="20"/>
  <c r="H207" i="10" s="1"/>
  <c r="Y207" i="20"/>
  <c r="A207" i="10" s="1"/>
  <c r="AF187" i="20"/>
  <c r="J187" i="10" s="1"/>
  <c r="AE211" i="19"/>
  <c r="AH211" i="19" s="1"/>
  <c r="K211" i="9" s="1"/>
  <c r="AC211" i="19"/>
  <c r="H211" i="9" s="1"/>
  <c r="AF211" i="19"/>
  <c r="J211" i="9" s="1"/>
  <c r="Y211" i="19"/>
  <c r="A211" i="9" s="1"/>
  <c r="AF124" i="19"/>
  <c r="J124" i="9" s="1"/>
  <c r="AE124" i="19"/>
  <c r="AH124" i="19" s="1"/>
  <c r="K124" i="9" s="1"/>
  <c r="AC124" i="19"/>
  <c r="H124" i="9" s="1"/>
  <c r="Y124" i="19"/>
  <c r="A124" i="9" s="1"/>
  <c r="AF65" i="19"/>
  <c r="J65" i="9" s="1"/>
  <c r="AE65" i="19"/>
  <c r="AL65" i="19" s="1"/>
  <c r="O65" i="9" s="1"/>
  <c r="AC65" i="19"/>
  <c r="H65" i="9" s="1"/>
  <c r="Y65" i="19"/>
  <c r="AO145" i="19"/>
  <c r="I145" i="9"/>
  <c r="AO274" i="19"/>
  <c r="I274" i="9"/>
  <c r="L108" i="12"/>
  <c r="M108" i="12"/>
  <c r="M95" i="12"/>
  <c r="L95" i="12"/>
  <c r="L26" i="12"/>
  <c r="M26" i="12"/>
  <c r="M81" i="12"/>
  <c r="L81" i="12"/>
  <c r="M222" i="12"/>
  <c r="L222" i="12"/>
  <c r="M52" i="12"/>
  <c r="L52" i="12"/>
  <c r="M230" i="12"/>
  <c r="L230" i="12"/>
  <c r="L172" i="12"/>
  <c r="M172" i="12"/>
  <c r="L87" i="12"/>
  <c r="M87" i="12"/>
  <c r="M71" i="12"/>
  <c r="L71" i="12"/>
  <c r="M139" i="12"/>
  <c r="L139" i="12"/>
  <c r="AF176" i="20"/>
  <c r="J176" i="10" s="1"/>
  <c r="AF232" i="20"/>
  <c r="J232" i="10" s="1"/>
  <c r="V182" i="20"/>
  <c r="V279" i="20"/>
  <c r="V151" i="20"/>
  <c r="AC170" i="20"/>
  <c r="H170" i="10" s="1"/>
  <c r="AE170" i="20"/>
  <c r="AI170" i="20" s="1"/>
  <c r="L170" i="10" s="1"/>
  <c r="AF170" i="20"/>
  <c r="J170" i="10" s="1"/>
  <c r="Y170" i="20"/>
  <c r="A170" i="10" s="1"/>
  <c r="V186" i="20"/>
  <c r="AC279" i="19"/>
  <c r="H279" i="9" s="1"/>
  <c r="AF279" i="19"/>
  <c r="J279" i="9" s="1"/>
  <c r="AE279" i="19"/>
  <c r="AH279" i="19" s="1"/>
  <c r="K279" i="9" s="1"/>
  <c r="Y279" i="19"/>
  <c r="V25" i="20"/>
  <c r="V282" i="20"/>
  <c r="AF106" i="19"/>
  <c r="J106" i="9" s="1"/>
  <c r="AE106" i="19"/>
  <c r="AC106" i="19"/>
  <c r="H106" i="9" s="1"/>
  <c r="Y106" i="19"/>
  <c r="A106" i="9" s="1"/>
  <c r="AF109" i="19"/>
  <c r="J109" i="9" s="1"/>
  <c r="AE109" i="19"/>
  <c r="AL109" i="19" s="1"/>
  <c r="O109" i="9" s="1"/>
  <c r="AC109" i="19"/>
  <c r="H109" i="9" s="1"/>
  <c r="Y109" i="19"/>
  <c r="A109" i="9" s="1"/>
  <c r="AF177" i="19"/>
  <c r="J177" i="9" s="1"/>
  <c r="AE177" i="19"/>
  <c r="AH177" i="19" s="1"/>
  <c r="K177" i="9" s="1"/>
  <c r="AC177" i="19"/>
  <c r="H177" i="9" s="1"/>
  <c r="Y177" i="19"/>
  <c r="AC183" i="19"/>
  <c r="H183" i="9" s="1"/>
  <c r="AE183" i="19"/>
  <c r="AJ183" i="19" s="1"/>
  <c r="M183" i="9" s="1"/>
  <c r="AF183" i="19"/>
  <c r="J183" i="9" s="1"/>
  <c r="Y183" i="19"/>
  <c r="AK284" i="19"/>
  <c r="N284" i="9" s="1"/>
  <c r="AO162" i="19"/>
  <c r="I162" i="9"/>
  <c r="AC32" i="19"/>
  <c r="H32" i="9" s="1"/>
  <c r="AF32" i="19"/>
  <c r="J32" i="9" s="1"/>
  <c r="AE32" i="19"/>
  <c r="AK32" i="19" s="1"/>
  <c r="N32" i="9" s="1"/>
  <c r="Y32" i="19"/>
  <c r="A32" i="9" s="1"/>
  <c r="V20" i="20"/>
  <c r="V202" i="20"/>
  <c r="A202" i="21" s="1"/>
  <c r="V59" i="20"/>
  <c r="V200" i="20"/>
  <c r="V140" i="20"/>
  <c r="AC202" i="19"/>
  <c r="H202" i="9" s="1"/>
  <c r="AF202" i="19"/>
  <c r="J202" i="9" s="1"/>
  <c r="AE202" i="19"/>
  <c r="AM202" i="19" s="1"/>
  <c r="P202" i="9" s="1"/>
  <c r="Y202" i="19"/>
  <c r="A202" i="9" s="1"/>
  <c r="A199" i="9"/>
  <c r="I199" i="9"/>
  <c r="AO199" i="19"/>
  <c r="AK203" i="19"/>
  <c r="N203" i="9" s="1"/>
  <c r="I166" i="9"/>
  <c r="AO166" i="19"/>
  <c r="AL146" i="19"/>
  <c r="O146" i="9" s="1"/>
  <c r="V9" i="20"/>
  <c r="V136" i="20"/>
  <c r="V267" i="20"/>
  <c r="V125" i="20"/>
  <c r="V270" i="20"/>
  <c r="AF159" i="19"/>
  <c r="J159" i="9" s="1"/>
  <c r="AE159" i="19"/>
  <c r="AC159" i="19"/>
  <c r="H159" i="9" s="1"/>
  <c r="Y159" i="19"/>
  <c r="AF219" i="19"/>
  <c r="J219" i="9" s="1"/>
  <c r="AE219" i="19"/>
  <c r="AI219" i="19" s="1"/>
  <c r="L219" i="9" s="1"/>
  <c r="AC219" i="19"/>
  <c r="H219" i="9" s="1"/>
  <c r="Y219" i="19"/>
  <c r="A219" i="9" s="1"/>
  <c r="A219" i="21"/>
  <c r="AO119" i="19"/>
  <c r="I119" i="9"/>
  <c r="AF230" i="19"/>
  <c r="J230" i="9" s="1"/>
  <c r="AE230" i="19"/>
  <c r="AH230" i="19" s="1"/>
  <c r="K230" i="9" s="1"/>
  <c r="AC230" i="19"/>
  <c r="H230" i="9" s="1"/>
  <c r="Y230" i="19"/>
  <c r="A230" i="9" s="1"/>
  <c r="G228" i="11"/>
  <c r="AU228" i="19"/>
  <c r="B228" i="9" s="1"/>
  <c r="G20" i="11"/>
  <c r="AU20" i="19"/>
  <c r="G291" i="11"/>
  <c r="AU291" i="19"/>
  <c r="G53" i="11"/>
  <c r="AU53" i="19"/>
  <c r="G167" i="11"/>
  <c r="AU167" i="19"/>
  <c r="B167" i="9" s="1"/>
  <c r="AU50" i="19"/>
  <c r="B50" i="9" s="1"/>
  <c r="G50" i="11"/>
  <c r="G31" i="11"/>
  <c r="AU31" i="19"/>
  <c r="B31" i="9" s="1"/>
  <c r="AU225" i="19"/>
  <c r="B225" i="9" s="1"/>
  <c r="G225" i="11"/>
  <c r="G196" i="11"/>
  <c r="AU196" i="19"/>
  <c r="B196" i="9" s="1"/>
  <c r="AU289" i="19"/>
  <c r="B289" i="9" s="1"/>
  <c r="G289" i="11"/>
  <c r="G28" i="11"/>
  <c r="AU28" i="19"/>
  <c r="B28" i="9" s="1"/>
  <c r="G192" i="11"/>
  <c r="AU192" i="19"/>
  <c r="B192" i="9" s="1"/>
  <c r="AU127" i="19"/>
  <c r="B127" i="9" s="1"/>
  <c r="G127" i="11"/>
  <c r="G236" i="11"/>
  <c r="AU236" i="19"/>
  <c r="B236" i="9" s="1"/>
  <c r="G134" i="11"/>
  <c r="AU134" i="19"/>
  <c r="B134" i="9" s="1"/>
  <c r="G195" i="11"/>
  <c r="AU195" i="19"/>
  <c r="G87" i="11"/>
  <c r="AU87" i="19"/>
  <c r="B87" i="9" s="1"/>
  <c r="AU91" i="19"/>
  <c r="B91" i="9" s="1"/>
  <c r="G91" i="11"/>
  <c r="G299" i="11"/>
  <c r="AU299" i="19"/>
  <c r="B299" i="9" s="1"/>
  <c r="G8" i="11"/>
  <c r="AU8" i="19"/>
  <c r="B8" i="9" s="1"/>
  <c r="G68" i="11"/>
  <c r="AU68" i="19"/>
  <c r="G273" i="11"/>
  <c r="AU273" i="19"/>
  <c r="G117" i="11"/>
  <c r="AU117" i="19"/>
  <c r="AU234" i="19"/>
  <c r="B234" i="9" s="1"/>
  <c r="G234" i="11"/>
  <c r="G59" i="11"/>
  <c r="AU59" i="19"/>
  <c r="AU212" i="19"/>
  <c r="G212" i="11"/>
  <c r="AU45" i="19"/>
  <c r="B45" i="9" s="1"/>
  <c r="G45" i="11"/>
  <c r="G80" i="11"/>
  <c r="AU80" i="19"/>
  <c r="B80" i="9" s="1"/>
  <c r="G193" i="11"/>
  <c r="AU193" i="19"/>
  <c r="B193" i="9" s="1"/>
  <c r="G61" i="11"/>
  <c r="AU61" i="19"/>
  <c r="B61" i="9" s="1"/>
  <c r="G229" i="11"/>
  <c r="AU229" i="19"/>
  <c r="G245" i="11"/>
  <c r="AU245" i="19"/>
  <c r="AU10" i="19"/>
  <c r="B10" i="9" s="1"/>
  <c r="G10" i="11"/>
  <c r="G214" i="11"/>
  <c r="AU214" i="19"/>
  <c r="G146" i="11"/>
  <c r="AU146" i="19"/>
  <c r="G63" i="11"/>
  <c r="AU63" i="19"/>
  <c r="B63" i="9" s="1"/>
  <c r="G280" i="11"/>
  <c r="AU280" i="19"/>
  <c r="B280" i="9" s="1"/>
  <c r="AO97" i="19"/>
  <c r="I97" i="9"/>
  <c r="AE227" i="19"/>
  <c r="AM227" i="19" s="1"/>
  <c r="P227" i="9" s="1"/>
  <c r="AC227" i="19"/>
  <c r="H227" i="9" s="1"/>
  <c r="AF227" i="19"/>
  <c r="J227" i="9" s="1"/>
  <c r="Y227" i="19"/>
  <c r="A227" i="9" s="1"/>
  <c r="AC225" i="19"/>
  <c r="H225" i="9" s="1"/>
  <c r="AF225" i="19"/>
  <c r="J225" i="9" s="1"/>
  <c r="AE225" i="19"/>
  <c r="AI225" i="19" s="1"/>
  <c r="L225" i="9" s="1"/>
  <c r="Y225" i="19"/>
  <c r="A225" i="9" s="1"/>
  <c r="AC53" i="20"/>
  <c r="H53" i="10" s="1"/>
  <c r="A38" i="9"/>
  <c r="AO136" i="19"/>
  <c r="I136" i="9"/>
  <c r="I103" i="9"/>
  <c r="AO103" i="19"/>
  <c r="AD250" i="20"/>
  <c r="AD164" i="20"/>
  <c r="AD269" i="20"/>
  <c r="AD216" i="20"/>
  <c r="AD69" i="20"/>
  <c r="AE219" i="20"/>
  <c r="AJ219" i="20" s="1"/>
  <c r="M219" i="10" s="1"/>
  <c r="AF219" i="20"/>
  <c r="J219" i="10" s="1"/>
  <c r="AE216" i="20"/>
  <c r="AH216" i="20" s="1"/>
  <c r="K216" i="10" s="1"/>
  <c r="AF216" i="20"/>
  <c r="J216" i="10" s="1"/>
  <c r="AC216" i="20"/>
  <c r="H216" i="10" s="1"/>
  <c r="Y216" i="20"/>
  <c r="A216" i="10" s="1"/>
  <c r="V272" i="20"/>
  <c r="AO28" i="19"/>
  <c r="I28" i="9"/>
  <c r="AM265" i="18"/>
  <c r="P265" i="8" s="1"/>
  <c r="AO265" i="18"/>
  <c r="I265" i="8"/>
  <c r="AO141" i="19"/>
  <c r="I141" i="9"/>
  <c r="B186" i="8"/>
  <c r="AO80" i="19"/>
  <c r="I80" i="9"/>
  <c r="AE161" i="19"/>
  <c r="AM161" i="19" s="1"/>
  <c r="P161" i="9" s="1"/>
  <c r="AC161" i="19"/>
  <c r="H161" i="9" s="1"/>
  <c r="AF161" i="19"/>
  <c r="J161" i="9" s="1"/>
  <c r="Y161" i="19"/>
  <c r="A161" i="9" s="1"/>
  <c r="V85" i="20"/>
  <c r="AE27" i="20"/>
  <c r="AL27" i="20" s="1"/>
  <c r="O27" i="10" s="1"/>
  <c r="AF27" i="20"/>
  <c r="J27" i="10" s="1"/>
  <c r="AC27" i="20"/>
  <c r="H27" i="10" s="1"/>
  <c r="Y27" i="20"/>
  <c r="AC218" i="20"/>
  <c r="H218" i="10" s="1"/>
  <c r="AF218" i="20"/>
  <c r="J218" i="10" s="1"/>
  <c r="AE218" i="20"/>
  <c r="AI218" i="20" s="1"/>
  <c r="L218" i="10" s="1"/>
  <c r="Y218" i="20"/>
  <c r="A218" i="10" s="1"/>
  <c r="V73" i="20"/>
  <c r="AC251" i="20"/>
  <c r="H251" i="10" s="1"/>
  <c r="V208" i="20"/>
  <c r="AO130" i="19"/>
  <c r="I130" i="9"/>
  <c r="AO126" i="19"/>
  <c r="I126" i="9"/>
  <c r="AO91" i="19"/>
  <c r="I91" i="9"/>
  <c r="AM101" i="18"/>
  <c r="P101" i="8" s="1"/>
  <c r="I101" i="8"/>
  <c r="AO101" i="18"/>
  <c r="I26" i="9"/>
  <c r="AO26" i="19"/>
  <c r="AO134" i="19"/>
  <c r="I134" i="9"/>
  <c r="AO44" i="19"/>
  <c r="I44" i="9"/>
  <c r="M135" i="12"/>
  <c r="L135" i="12"/>
  <c r="M248" i="12"/>
  <c r="L248" i="12"/>
  <c r="M202" i="12"/>
  <c r="L202" i="12"/>
  <c r="L118" i="12"/>
  <c r="M118" i="12"/>
  <c r="L140" i="12"/>
  <c r="M140" i="12"/>
  <c r="M100" i="12"/>
  <c r="L100" i="12"/>
  <c r="M166" i="12"/>
  <c r="L166" i="12"/>
  <c r="M221" i="12"/>
  <c r="L221" i="12"/>
  <c r="L19" i="12"/>
  <c r="M19" i="12"/>
  <c r="M53" i="12"/>
  <c r="L53" i="12"/>
  <c r="M167" i="12"/>
  <c r="L167" i="12"/>
  <c r="L106" i="12"/>
  <c r="M106" i="12"/>
  <c r="M184" i="12"/>
  <c r="L184" i="12"/>
  <c r="M80" i="12"/>
  <c r="L80" i="12"/>
  <c r="AE67" i="20"/>
  <c r="AK67" i="20" s="1"/>
  <c r="N67" i="10" s="1"/>
  <c r="AC67" i="20"/>
  <c r="H67" i="10" s="1"/>
  <c r="AF67" i="20"/>
  <c r="J67" i="10" s="1"/>
  <c r="Y67" i="20"/>
  <c r="A67" i="10" s="1"/>
  <c r="V210" i="20"/>
  <c r="V230" i="20"/>
  <c r="A230" i="21" s="1"/>
  <c r="AE16" i="20"/>
  <c r="AJ16" i="20" s="1"/>
  <c r="M16" i="10" s="1"/>
  <c r="AF16" i="20"/>
  <c r="J16" i="10" s="1"/>
  <c r="AC16" i="20"/>
  <c r="H16" i="10" s="1"/>
  <c r="Y16" i="20"/>
  <c r="A16" i="10" s="1"/>
  <c r="AC108" i="19"/>
  <c r="H108" i="9" s="1"/>
  <c r="AF108" i="19"/>
  <c r="J108" i="9" s="1"/>
  <c r="AE108" i="19"/>
  <c r="AH108" i="19" s="1"/>
  <c r="K108" i="9" s="1"/>
  <c r="Y108" i="19"/>
  <c r="AE276" i="19"/>
  <c r="AL276" i="19" s="1"/>
  <c r="O276" i="9" s="1"/>
  <c r="AC276" i="19"/>
  <c r="H276" i="9" s="1"/>
  <c r="AF276" i="19"/>
  <c r="J276" i="9" s="1"/>
  <c r="Y276" i="19"/>
  <c r="A276" i="21"/>
  <c r="A161" i="21"/>
  <c r="AF226" i="19"/>
  <c r="J226" i="9" s="1"/>
  <c r="AE226" i="19"/>
  <c r="AH226" i="19" s="1"/>
  <c r="K226" i="9" s="1"/>
  <c r="AC226" i="19"/>
  <c r="H226" i="9" s="1"/>
  <c r="Y226" i="19"/>
  <c r="A226" i="9" s="1"/>
  <c r="V157" i="20"/>
  <c r="AE69" i="20"/>
  <c r="AL69" i="20" s="1"/>
  <c r="O69" i="10" s="1"/>
  <c r="AC69" i="20"/>
  <c r="H69" i="10" s="1"/>
  <c r="AF69" i="20"/>
  <c r="J69" i="10" s="1"/>
  <c r="Y69" i="20"/>
  <c r="AF48" i="20"/>
  <c r="J48" i="10" s="1"/>
  <c r="AC158" i="19"/>
  <c r="H158" i="9" s="1"/>
  <c r="AF158" i="19"/>
  <c r="J158" i="9" s="1"/>
  <c r="AE158" i="19"/>
  <c r="AH158" i="19" s="1"/>
  <c r="K158" i="9" s="1"/>
  <c r="Y158" i="19"/>
  <c r="AF51" i="19"/>
  <c r="J51" i="9" s="1"/>
  <c r="AC51" i="19"/>
  <c r="H51" i="9" s="1"/>
  <c r="AE51" i="19"/>
  <c r="AH51" i="19" s="1"/>
  <c r="K51" i="9" s="1"/>
  <c r="Y51" i="19"/>
  <c r="A51" i="21"/>
  <c r="AF51" i="21" s="1"/>
  <c r="V45" i="20"/>
  <c r="V192" i="20"/>
  <c r="V50" i="20"/>
  <c r="AC168" i="20"/>
  <c r="H168" i="10" s="1"/>
  <c r="AF168" i="20"/>
  <c r="J168" i="10" s="1"/>
  <c r="AE168" i="20"/>
  <c r="AI168" i="20" s="1"/>
  <c r="L168" i="10" s="1"/>
  <c r="Y168" i="20"/>
  <c r="A168" i="10" s="1"/>
  <c r="AO275" i="19"/>
  <c r="I275" i="9"/>
  <c r="AC248" i="19"/>
  <c r="H248" i="9" s="1"/>
  <c r="AF248" i="19"/>
  <c r="J248" i="9" s="1"/>
  <c r="AE248" i="19"/>
  <c r="AH248" i="19" s="1"/>
  <c r="K248" i="9" s="1"/>
  <c r="Y248" i="19"/>
  <c r="AF164" i="19"/>
  <c r="J164" i="9" s="1"/>
  <c r="AE164" i="19"/>
  <c r="AJ164" i="19" s="1"/>
  <c r="M164" i="9" s="1"/>
  <c r="AC164" i="19"/>
  <c r="H164" i="9" s="1"/>
  <c r="Y164" i="19"/>
  <c r="A164" i="9" s="1"/>
  <c r="AF172" i="19"/>
  <c r="J172" i="9" s="1"/>
  <c r="AE172" i="19"/>
  <c r="AH172" i="19" s="1"/>
  <c r="K172" i="9" s="1"/>
  <c r="AC172" i="19"/>
  <c r="H172" i="9" s="1"/>
  <c r="Y172" i="19"/>
  <c r="A172" i="9" s="1"/>
  <c r="V143" i="20"/>
  <c r="V71" i="20"/>
  <c r="V7" i="20"/>
  <c r="V153" i="20"/>
  <c r="V47" i="20"/>
  <c r="V274" i="20"/>
  <c r="AE223" i="19"/>
  <c r="AL223" i="19" s="1"/>
  <c r="O223" i="9" s="1"/>
  <c r="AC223" i="19"/>
  <c r="H223" i="9" s="1"/>
  <c r="AF223" i="19"/>
  <c r="J223" i="9" s="1"/>
  <c r="Y223" i="19"/>
  <c r="AC182" i="19"/>
  <c r="H182" i="9" s="1"/>
  <c r="AF182" i="19"/>
  <c r="J182" i="9" s="1"/>
  <c r="AE182" i="19"/>
  <c r="AI182" i="19" s="1"/>
  <c r="L182" i="9" s="1"/>
  <c r="Y182" i="19"/>
  <c r="A182" i="9" s="1"/>
  <c r="AF115" i="19"/>
  <c r="J115" i="9" s="1"/>
  <c r="AC115" i="19"/>
  <c r="H115" i="9" s="1"/>
  <c r="AE115" i="19"/>
  <c r="Y115" i="19"/>
  <c r="A115" i="9" s="1"/>
  <c r="AO270" i="19"/>
  <c r="I270" i="9"/>
  <c r="G70" i="11"/>
  <c r="AU70" i="19"/>
  <c r="AU84" i="19"/>
  <c r="B84" i="9" s="1"/>
  <c r="G84" i="11"/>
  <c r="G278" i="11"/>
  <c r="AU278" i="19"/>
  <c r="G120" i="11"/>
  <c r="AU120" i="19"/>
  <c r="B120" i="9" s="1"/>
  <c r="G240" i="11"/>
  <c r="AU240" i="19"/>
  <c r="B240" i="9" s="1"/>
  <c r="G113" i="11"/>
  <c r="AU113" i="19"/>
  <c r="B113" i="9" s="1"/>
  <c r="G285" i="11"/>
  <c r="AU285" i="19"/>
  <c r="B285" i="9" s="1"/>
  <c r="G48" i="11"/>
  <c r="AU48" i="19"/>
  <c r="B48" i="9" s="1"/>
  <c r="G258" i="11"/>
  <c r="AU258" i="19"/>
  <c r="B258" i="9" s="1"/>
  <c r="G18" i="11"/>
  <c r="AU18" i="19"/>
  <c r="G151" i="11"/>
  <c r="AU151" i="19"/>
  <c r="G218" i="11"/>
  <c r="AU218" i="19"/>
  <c r="G185" i="11"/>
  <c r="AU185" i="19"/>
  <c r="B185" i="9" s="1"/>
  <c r="G261" i="11"/>
  <c r="AU261" i="19"/>
  <c r="B261" i="9" s="1"/>
  <c r="G260" i="11"/>
  <c r="AU260" i="19"/>
  <c r="B260" i="9" s="1"/>
  <c r="AU277" i="19"/>
  <c r="G277" i="11"/>
  <c r="AU133" i="19"/>
  <c r="B133" i="9" s="1"/>
  <c r="G133" i="11"/>
  <c r="G284" i="11"/>
  <c r="AU284" i="19"/>
  <c r="G232" i="11"/>
  <c r="AU232" i="19"/>
  <c r="G108" i="11"/>
  <c r="AU108" i="19"/>
  <c r="B108" i="9" s="1"/>
  <c r="G210" i="11"/>
  <c r="AU210" i="19"/>
  <c r="B210" i="9" s="1"/>
  <c r="G235" i="11"/>
  <c r="AU235" i="19"/>
  <c r="G52" i="11"/>
  <c r="AU52" i="19"/>
  <c r="B52" i="9" s="1"/>
  <c r="G174" i="11"/>
  <c r="AU174" i="19"/>
  <c r="G12" i="11"/>
  <c r="AU12" i="19"/>
  <c r="B12" i="9" s="1"/>
  <c r="AU222" i="19"/>
  <c r="G222" i="11"/>
  <c r="G153" i="11"/>
  <c r="AU153" i="19"/>
  <c r="G183" i="11"/>
  <c r="AU183" i="19"/>
  <c r="B183" i="9" s="1"/>
  <c r="G178" i="11"/>
  <c r="AU178" i="19"/>
  <c r="B178" i="9" s="1"/>
  <c r="G216" i="11"/>
  <c r="AU216" i="19"/>
  <c r="B216" i="9" s="1"/>
  <c r="G281" i="11"/>
  <c r="AU281" i="19"/>
  <c r="B281" i="9" s="1"/>
  <c r="G93" i="11"/>
  <c r="AU93" i="19"/>
  <c r="G40" i="11"/>
  <c r="AU40" i="19"/>
  <c r="AU288" i="19"/>
  <c r="G288" i="11"/>
  <c r="G201" i="11"/>
  <c r="AU201" i="19"/>
  <c r="G15" i="11"/>
  <c r="AU15" i="19"/>
  <c r="G32" i="11"/>
  <c r="AU32" i="19"/>
  <c r="G138" i="11"/>
  <c r="AU138" i="19"/>
  <c r="AK117" i="19"/>
  <c r="N117" i="9" s="1"/>
  <c r="T5" i="20" l="1"/>
  <c r="W5" i="7"/>
  <c r="AL299" i="21"/>
  <c r="AI299" i="21"/>
  <c r="K299" i="21"/>
  <c r="BU299" i="21"/>
  <c r="AF299" i="21"/>
  <c r="AR299" i="21"/>
  <c r="AC299" i="21"/>
  <c r="AO299" i="21"/>
  <c r="AW299" i="21"/>
  <c r="BR299" i="21" s="1"/>
  <c r="AT299" i="13" s="1"/>
  <c r="AO207" i="21"/>
  <c r="AL207" i="21"/>
  <c r="AC207" i="21"/>
  <c r="AI207" i="21"/>
  <c r="AG207" i="21"/>
  <c r="T207" i="13" s="1"/>
  <c r="AF207" i="21"/>
  <c r="K207" i="21"/>
  <c r="BU207" i="21"/>
  <c r="AR207" i="21"/>
  <c r="L207" i="21"/>
  <c r="AW207" i="21"/>
  <c r="BR207" i="21" s="1"/>
  <c r="AT207" i="13" s="1"/>
  <c r="AG57" i="21"/>
  <c r="T57" i="13" s="1"/>
  <c r="U57" i="13"/>
  <c r="S57" i="13"/>
  <c r="AP218" i="21"/>
  <c r="AC218" i="13" s="1"/>
  <c r="AF218" i="21"/>
  <c r="AC218" i="21"/>
  <c r="AR218" i="21"/>
  <c r="AS218" i="21" s="1"/>
  <c r="AF218" i="13" s="1"/>
  <c r="BU218" i="21"/>
  <c r="AL218" i="21"/>
  <c r="AO218" i="21"/>
  <c r="O218" i="14" s="1"/>
  <c r="K218" i="21"/>
  <c r="AI218" i="21"/>
  <c r="L218" i="21"/>
  <c r="AW218" i="21"/>
  <c r="AX218" i="21" s="1"/>
  <c r="AS108" i="21"/>
  <c r="AF108" i="13" s="1"/>
  <c r="AE108" i="13"/>
  <c r="AG108" i="13"/>
  <c r="AM258" i="21"/>
  <c r="Z258" i="13" s="1"/>
  <c r="AA258" i="13"/>
  <c r="Y258" i="13"/>
  <c r="AG51" i="21"/>
  <c r="T51" i="13" s="1"/>
  <c r="U51" i="13"/>
  <c r="S51" i="13"/>
  <c r="AG289" i="21"/>
  <c r="T289" i="13" s="1"/>
  <c r="S289" i="13"/>
  <c r="U289" i="13"/>
  <c r="AD69" i="21"/>
  <c r="Q69" i="13" s="1"/>
  <c r="R69" i="13"/>
  <c r="P69" i="13"/>
  <c r="AM189" i="21"/>
  <c r="Z189" i="13" s="1"/>
  <c r="AA189" i="13"/>
  <c r="Y189" i="13"/>
  <c r="AM247" i="21"/>
  <c r="Z247" i="13" s="1"/>
  <c r="AA247" i="13"/>
  <c r="Y247" i="13"/>
  <c r="AC230" i="21"/>
  <c r="BU230" i="21"/>
  <c r="AF230" i="21"/>
  <c r="AR230" i="21"/>
  <c r="K230" i="21"/>
  <c r="AI230" i="21"/>
  <c r="AL230" i="21"/>
  <c r="L230" i="21"/>
  <c r="AW230" i="21"/>
  <c r="AX230" i="21" s="1"/>
  <c r="BU63" i="21"/>
  <c r="AR63" i="21"/>
  <c r="AC63" i="21"/>
  <c r="AI63" i="21"/>
  <c r="AO63" i="21"/>
  <c r="AL63" i="21"/>
  <c r="K63" i="21"/>
  <c r="L63" i="21"/>
  <c r="AW63" i="21"/>
  <c r="AZ63" i="21" s="1"/>
  <c r="AF48" i="21"/>
  <c r="BU48" i="21"/>
  <c r="L48" i="21"/>
  <c r="AI48" i="21"/>
  <c r="K48" i="21"/>
  <c r="AO48" i="21"/>
  <c r="AR48" i="21"/>
  <c r="AL48" i="21"/>
  <c r="AC48" i="21"/>
  <c r="AW48" i="21"/>
  <c r="BR48" i="21" s="1"/>
  <c r="AT48" i="13" s="1"/>
  <c r="AL61" i="21"/>
  <c r="AF61" i="21"/>
  <c r="BU61" i="21"/>
  <c r="AI61" i="21"/>
  <c r="AR61" i="21"/>
  <c r="AO61" i="21"/>
  <c r="K61" i="21"/>
  <c r="L61" i="21"/>
  <c r="AW61" i="21"/>
  <c r="BS61" i="21" s="1"/>
  <c r="AX61" i="13" s="1"/>
  <c r="AC61" i="21"/>
  <c r="AR131" i="21"/>
  <c r="BU131" i="21"/>
  <c r="AL131" i="21"/>
  <c r="AI131" i="21"/>
  <c r="AC131" i="21"/>
  <c r="K131" i="21"/>
  <c r="AF131" i="21"/>
  <c r="L131" i="21"/>
  <c r="AW131" i="21"/>
  <c r="AY131" i="21" s="1"/>
  <c r="AI43" i="21"/>
  <c r="AP43" i="21"/>
  <c r="AC43" i="13" s="1"/>
  <c r="AO43" i="21"/>
  <c r="BU43" i="21"/>
  <c r="K43" i="21"/>
  <c r="AC43" i="21"/>
  <c r="AR43" i="21"/>
  <c r="AL43" i="21"/>
  <c r="L43" i="21"/>
  <c r="AW43" i="21"/>
  <c r="BR43" i="21" s="1"/>
  <c r="AT43" i="13" s="1"/>
  <c r="AP27" i="21"/>
  <c r="AC27" i="13" s="1"/>
  <c r="AO27" i="21"/>
  <c r="K27" i="21"/>
  <c r="AI27" i="21"/>
  <c r="BU27" i="21"/>
  <c r="AL27" i="21"/>
  <c r="L27" i="21"/>
  <c r="H27" i="14" s="1"/>
  <c r="AR27" i="21"/>
  <c r="AC27" i="21"/>
  <c r="AW27" i="21"/>
  <c r="BL27" i="21" s="1"/>
  <c r="BF27" i="13" s="1"/>
  <c r="AI121" i="21"/>
  <c r="BU121" i="21"/>
  <c r="K121" i="21"/>
  <c r="AL121" i="21"/>
  <c r="AC121" i="21"/>
  <c r="AO121" i="21"/>
  <c r="L121" i="21"/>
  <c r="AR121" i="21"/>
  <c r="AW121" i="21"/>
  <c r="AZ121" i="21" s="1"/>
  <c r="BO22" i="21"/>
  <c r="BP22" i="21" s="1"/>
  <c r="M22" i="12" s="1"/>
  <c r="BO111" i="21"/>
  <c r="BP111" i="21" s="1"/>
  <c r="M111" i="12" s="1"/>
  <c r="BO93" i="21"/>
  <c r="BP93" i="21" s="1"/>
  <c r="M93" i="12" s="1"/>
  <c r="AF43" i="21"/>
  <c r="AF121" i="21"/>
  <c r="K205" i="21"/>
  <c r="AR205" i="21"/>
  <c r="AO205" i="21"/>
  <c r="BU205" i="21"/>
  <c r="AF205" i="21"/>
  <c r="AC205" i="21"/>
  <c r="AL205" i="21"/>
  <c r="AI205" i="21"/>
  <c r="AW205" i="21"/>
  <c r="BK205" i="21" s="1"/>
  <c r="AG225" i="21"/>
  <c r="T225" i="13" s="1"/>
  <c r="AR225" i="21"/>
  <c r="AF225" i="21"/>
  <c r="AO225" i="21"/>
  <c r="AL225" i="21"/>
  <c r="BU225" i="21"/>
  <c r="AI225" i="21"/>
  <c r="AC225" i="21"/>
  <c r="K225" i="21"/>
  <c r="L225" i="21"/>
  <c r="AW225" i="21"/>
  <c r="AX225" i="21" s="1"/>
  <c r="BU130" i="21"/>
  <c r="AO130" i="21"/>
  <c r="AI130" i="21"/>
  <c r="AF130" i="21"/>
  <c r="AR130" i="21"/>
  <c r="K130" i="21"/>
  <c r="AL130" i="21"/>
  <c r="AW130" i="21"/>
  <c r="AZ130" i="21" s="1"/>
  <c r="AI111" i="21"/>
  <c r="K111" i="21"/>
  <c r="AC111" i="21"/>
  <c r="BU111" i="21"/>
  <c r="AF111" i="21"/>
  <c r="AO111" i="21"/>
  <c r="AR111" i="21"/>
  <c r="AL111" i="21"/>
  <c r="AW111" i="21"/>
  <c r="AX111" i="21" s="1"/>
  <c r="AP46" i="21"/>
  <c r="AC46" i="13" s="1"/>
  <c r="AO46" i="21"/>
  <c r="BU46" i="21"/>
  <c r="AF46" i="21"/>
  <c r="AG46" i="21" s="1"/>
  <c r="T46" i="13" s="1"/>
  <c r="AR46" i="21"/>
  <c r="AI46" i="21"/>
  <c r="K46" i="21"/>
  <c r="L46" i="21" s="1"/>
  <c r="AC46" i="21"/>
  <c r="AW46" i="21"/>
  <c r="BK46" i="21" s="1"/>
  <c r="AF36" i="20"/>
  <c r="J36" i="10" s="1"/>
  <c r="A87" i="21"/>
  <c r="AR106" i="21"/>
  <c r="AJ106" i="21"/>
  <c r="W106" i="13" s="1"/>
  <c r="BU106" i="21"/>
  <c r="AI106" i="21"/>
  <c r="AL106" i="21"/>
  <c r="AO106" i="21"/>
  <c r="K106" i="21"/>
  <c r="L106" i="21" s="1"/>
  <c r="AC106" i="21"/>
  <c r="AF106" i="21"/>
  <c r="AW106" i="21"/>
  <c r="AX106" i="21" s="1"/>
  <c r="K220" i="21"/>
  <c r="AI220" i="21"/>
  <c r="BU220" i="21"/>
  <c r="AO220" i="21"/>
  <c r="AF220" i="21"/>
  <c r="AR220" i="21"/>
  <c r="AL220" i="21"/>
  <c r="AW220" i="21"/>
  <c r="AZ220" i="21" s="1"/>
  <c r="Y265" i="20"/>
  <c r="A265" i="10" s="1"/>
  <c r="Y239" i="20"/>
  <c r="A239" i="10" s="1"/>
  <c r="K118" i="21"/>
  <c r="AI118" i="21"/>
  <c r="BU118" i="21"/>
  <c r="L118" i="21"/>
  <c r="AR118" i="21"/>
  <c r="AL118" i="21"/>
  <c r="AO118" i="21"/>
  <c r="AC118" i="21"/>
  <c r="AW118" i="21"/>
  <c r="BK118" i="21" s="1"/>
  <c r="AK238" i="19"/>
  <c r="N238" i="9" s="1"/>
  <c r="AH90" i="19"/>
  <c r="K90" i="9" s="1"/>
  <c r="AL264" i="21"/>
  <c r="AJ264" i="21"/>
  <c r="W264" i="13" s="1"/>
  <c r="L264" i="21"/>
  <c r="AI264" i="21"/>
  <c r="K264" i="21"/>
  <c r="AR264" i="21"/>
  <c r="BU264" i="21"/>
  <c r="AC264" i="21"/>
  <c r="AO264" i="21"/>
  <c r="AW264" i="21"/>
  <c r="BS264" i="21" s="1"/>
  <c r="AX264" i="13" s="1"/>
  <c r="AR224" i="21"/>
  <c r="K224" i="21"/>
  <c r="BU224" i="21"/>
  <c r="AC224" i="21"/>
  <c r="AF224" i="21"/>
  <c r="AL224" i="21"/>
  <c r="AO224" i="21"/>
  <c r="AI224" i="21"/>
  <c r="AW224" i="21"/>
  <c r="AX224" i="21" s="1"/>
  <c r="AE102" i="18"/>
  <c r="AC78" i="18"/>
  <c r="H78" i="8" s="1"/>
  <c r="BO5" i="21"/>
  <c r="BP5" i="21" s="1"/>
  <c r="M5" i="12" s="1"/>
  <c r="AE248" i="18"/>
  <c r="AF248" i="18"/>
  <c r="J248" i="8" s="1"/>
  <c r="Y248" i="18"/>
  <c r="A248" i="8" s="1"/>
  <c r="AC248" i="18"/>
  <c r="H248" i="8" s="1"/>
  <c r="K189" i="21"/>
  <c r="L189" i="21" s="1"/>
  <c r="AF189" i="21"/>
  <c r="BU189" i="21"/>
  <c r="AR189" i="21"/>
  <c r="AO189" i="21"/>
  <c r="AI189" i="21"/>
  <c r="AC189" i="21"/>
  <c r="AW189" i="21"/>
  <c r="AX189" i="21" s="1"/>
  <c r="L161" i="21"/>
  <c r="K161" i="21"/>
  <c r="BU161" i="21"/>
  <c r="AF161" i="21"/>
  <c r="AO161" i="21"/>
  <c r="AC161" i="21"/>
  <c r="AI161" i="21"/>
  <c r="AR161" i="21"/>
  <c r="AL161" i="21"/>
  <c r="AW161" i="21"/>
  <c r="AX161" i="21" s="1"/>
  <c r="A229" i="21"/>
  <c r="Y114" i="20"/>
  <c r="A114" i="10" s="1"/>
  <c r="AO248" i="21"/>
  <c r="AL248" i="21"/>
  <c r="K248" i="21"/>
  <c r="BU248" i="21"/>
  <c r="AF248" i="21"/>
  <c r="AC248" i="21"/>
  <c r="AI248" i="21"/>
  <c r="AW248" i="21"/>
  <c r="AZ248" i="21" s="1"/>
  <c r="AC265" i="20"/>
  <c r="H265" i="10" s="1"/>
  <c r="AC239" i="20"/>
  <c r="H239" i="10" s="1"/>
  <c r="A75" i="21"/>
  <c r="AI40" i="19"/>
  <c r="L40" i="9" s="1"/>
  <c r="A265" i="21"/>
  <c r="A227" i="21"/>
  <c r="AF78" i="18"/>
  <c r="J78" i="8" s="1"/>
  <c r="A184" i="21"/>
  <c r="AF240" i="21"/>
  <c r="AM240" i="21"/>
  <c r="Z240" i="13" s="1"/>
  <c r="AL240" i="21"/>
  <c r="K240" i="21"/>
  <c r="BU240" i="21"/>
  <c r="AO240" i="21"/>
  <c r="AC240" i="21"/>
  <c r="AR240" i="21"/>
  <c r="AI240" i="21"/>
  <c r="AW240" i="21"/>
  <c r="BK240" i="21" s="1"/>
  <c r="A216" i="21"/>
  <c r="BU15" i="21"/>
  <c r="AO15" i="21"/>
  <c r="K15" i="21"/>
  <c r="AI15" i="21"/>
  <c r="AC15" i="21"/>
  <c r="AR15" i="21"/>
  <c r="AF15" i="21"/>
  <c r="AL15" i="21"/>
  <c r="AW15" i="21"/>
  <c r="BK15" i="21" s="1"/>
  <c r="AF135" i="21"/>
  <c r="AG135" i="21" s="1"/>
  <c r="BU135" i="21"/>
  <c r="AL135" i="21"/>
  <c r="AI135" i="21"/>
  <c r="AC135" i="21"/>
  <c r="AR135" i="21"/>
  <c r="AO135" i="21"/>
  <c r="K135" i="21"/>
  <c r="L135" i="21"/>
  <c r="AW135" i="21"/>
  <c r="AX135" i="21" s="1"/>
  <c r="AR40" i="21"/>
  <c r="BU40" i="21"/>
  <c r="K40" i="21"/>
  <c r="AI40" i="21"/>
  <c r="AO40" i="21"/>
  <c r="AC40" i="21"/>
  <c r="AL40" i="21"/>
  <c r="AW40" i="21"/>
  <c r="BS40" i="21" s="1"/>
  <c r="AX40" i="13" s="1"/>
  <c r="AL276" i="18"/>
  <c r="O276" i="8" s="1"/>
  <c r="AO131" i="21"/>
  <c r="AS276" i="21"/>
  <c r="AF276" i="13" s="1"/>
  <c r="AR276" i="21"/>
  <c r="AP276" i="21"/>
  <c r="AC276" i="13" s="1"/>
  <c r="K276" i="21"/>
  <c r="BU276" i="21"/>
  <c r="AI276" i="21"/>
  <c r="AF276" i="21"/>
  <c r="AL276" i="21"/>
  <c r="AO276" i="21"/>
  <c r="AC276" i="21"/>
  <c r="AW276" i="21"/>
  <c r="AZ276" i="21" s="1"/>
  <c r="AF277" i="21"/>
  <c r="BU277" i="21"/>
  <c r="AL277" i="21"/>
  <c r="AO277" i="21"/>
  <c r="K277" i="21"/>
  <c r="AI277" i="21"/>
  <c r="AC277" i="21"/>
  <c r="L277" i="21"/>
  <c r="AW277" i="21"/>
  <c r="AZ277" i="21" s="1"/>
  <c r="BU172" i="21"/>
  <c r="AC172" i="21"/>
  <c r="K172" i="21"/>
  <c r="AL172" i="21"/>
  <c r="AO172" i="21"/>
  <c r="AR172" i="21"/>
  <c r="AI172" i="21"/>
  <c r="AF172" i="21"/>
  <c r="L172" i="21"/>
  <c r="AW172" i="21"/>
  <c r="BR172" i="21" s="1"/>
  <c r="AT172" i="13" s="1"/>
  <c r="AL56" i="21"/>
  <c r="BU56" i="21"/>
  <c r="AI56" i="21"/>
  <c r="K56" i="21"/>
  <c r="L56" i="21" s="1"/>
  <c r="AP56" i="21"/>
  <c r="AC56" i="13" s="1"/>
  <c r="AF56" i="21"/>
  <c r="AO56" i="21"/>
  <c r="AC56" i="21"/>
  <c r="AR56" i="21"/>
  <c r="AW56" i="21"/>
  <c r="AX56" i="21" s="1"/>
  <c r="AF239" i="20"/>
  <c r="J239" i="10" s="1"/>
  <c r="AM133" i="19"/>
  <c r="P133" i="9" s="1"/>
  <c r="AI90" i="19"/>
  <c r="L90" i="9" s="1"/>
  <c r="BU103" i="21"/>
  <c r="AC103" i="21"/>
  <c r="AS103" i="21"/>
  <c r="AF103" i="13" s="1"/>
  <c r="AI103" i="21"/>
  <c r="AO103" i="21"/>
  <c r="AL103" i="21"/>
  <c r="AR103" i="21"/>
  <c r="K103" i="21"/>
  <c r="L103" i="21"/>
  <c r="AW103" i="21"/>
  <c r="AX103" i="21" s="1"/>
  <c r="AL67" i="21"/>
  <c r="K67" i="21"/>
  <c r="AF67" i="21"/>
  <c r="BU67" i="21"/>
  <c r="AI67" i="21"/>
  <c r="AR67" i="21"/>
  <c r="AO67" i="21"/>
  <c r="L67" i="21"/>
  <c r="H67" i="14" s="1"/>
  <c r="AW67" i="21"/>
  <c r="AX67" i="21" s="1"/>
  <c r="AR170" i="21"/>
  <c r="AF170" i="21"/>
  <c r="BU170" i="21"/>
  <c r="AO170" i="21"/>
  <c r="AC170" i="21"/>
  <c r="AI170" i="21"/>
  <c r="AJ170" i="21" s="1"/>
  <c r="W170" i="13" s="1"/>
  <c r="K170" i="21"/>
  <c r="AL170" i="21"/>
  <c r="AW170" i="21"/>
  <c r="AX170" i="21" s="1"/>
  <c r="AC130" i="21"/>
  <c r="AR277" i="21"/>
  <c r="AR248" i="21"/>
  <c r="AF264" i="21"/>
  <c r="AC144" i="19"/>
  <c r="H144" i="9" s="1"/>
  <c r="AE144" i="19"/>
  <c r="AF144" i="19"/>
  <c r="J144" i="9" s="1"/>
  <c r="Y144" i="19"/>
  <c r="A144" i="9" s="1"/>
  <c r="AF40" i="21"/>
  <c r="AL249" i="21"/>
  <c r="AI249" i="21"/>
  <c r="AF249" i="21"/>
  <c r="K249" i="21"/>
  <c r="BU249" i="21"/>
  <c r="AO249" i="21"/>
  <c r="AR249" i="21"/>
  <c r="AC249" i="21"/>
  <c r="AW249" i="21"/>
  <c r="BK249" i="21" s="1"/>
  <c r="BU266" i="21"/>
  <c r="AL266" i="21"/>
  <c r="AC266" i="21"/>
  <c r="AO266" i="21"/>
  <c r="K266" i="21"/>
  <c r="AI266" i="21"/>
  <c r="AF266" i="21"/>
  <c r="L266" i="21"/>
  <c r="AW266" i="21"/>
  <c r="AZ266" i="21" s="1"/>
  <c r="BU180" i="21"/>
  <c r="AF180" i="21"/>
  <c r="AR180" i="21"/>
  <c r="AC180" i="21"/>
  <c r="AL180" i="21"/>
  <c r="AO180" i="21"/>
  <c r="AI180" i="21"/>
  <c r="K180" i="21"/>
  <c r="L180" i="21" s="1"/>
  <c r="AW180" i="21"/>
  <c r="AX180" i="21" s="1"/>
  <c r="AR247" i="21"/>
  <c r="AO247" i="21"/>
  <c r="BU247" i="21"/>
  <c r="AI247" i="21"/>
  <c r="AF247" i="21"/>
  <c r="AC247" i="21"/>
  <c r="K247" i="21"/>
  <c r="L247" i="21"/>
  <c r="AW247" i="21"/>
  <c r="BL247" i="21" s="1"/>
  <c r="BF247" i="13" s="1"/>
  <c r="BU256" i="21"/>
  <c r="AL256" i="21"/>
  <c r="AC256" i="21"/>
  <c r="AR256" i="21"/>
  <c r="AO256" i="21"/>
  <c r="K256" i="21"/>
  <c r="AF256" i="21"/>
  <c r="AI256" i="21"/>
  <c r="AW256" i="21"/>
  <c r="BS256" i="21" s="1"/>
  <c r="AX256" i="13" s="1"/>
  <c r="BU122" i="21"/>
  <c r="AO122" i="21"/>
  <c r="O122" i="14" s="1"/>
  <c r="AL122" i="21"/>
  <c r="AR122" i="21"/>
  <c r="AI122" i="21"/>
  <c r="K122" i="21"/>
  <c r="AF122" i="21"/>
  <c r="L122" i="21"/>
  <c r="AW122" i="21"/>
  <c r="AZ122" i="21" s="1"/>
  <c r="BU203" i="21"/>
  <c r="AI203" i="21"/>
  <c r="AL203" i="21"/>
  <c r="AC203" i="21"/>
  <c r="AR203" i="21"/>
  <c r="AO203" i="21"/>
  <c r="K203" i="21"/>
  <c r="AF203" i="21"/>
  <c r="L203" i="21"/>
  <c r="AW203" i="21"/>
  <c r="BR203" i="21" s="1"/>
  <c r="AT203" i="13" s="1"/>
  <c r="K169" i="21"/>
  <c r="BU169" i="21"/>
  <c r="AC169" i="21"/>
  <c r="AF169" i="21"/>
  <c r="AR169" i="21"/>
  <c r="AO169" i="21"/>
  <c r="AL169" i="21"/>
  <c r="AI169" i="21"/>
  <c r="AW169" i="21"/>
  <c r="BK169" i="21" s="1"/>
  <c r="BU11" i="21"/>
  <c r="K11" i="21"/>
  <c r="AO11" i="21"/>
  <c r="AF11" i="21"/>
  <c r="AI11" i="21"/>
  <c r="AR11" i="21"/>
  <c r="AC11" i="21"/>
  <c r="AW11" i="21"/>
  <c r="AY11" i="21" s="1"/>
  <c r="AR233" i="21"/>
  <c r="AG233" i="21"/>
  <c r="T233" i="13" s="1"/>
  <c r="AF233" i="21"/>
  <c r="AO233" i="21"/>
  <c r="AL233" i="21"/>
  <c r="AJ233" i="21"/>
  <c r="W233" i="13" s="1"/>
  <c r="BU233" i="21"/>
  <c r="AC233" i="21"/>
  <c r="AI233" i="21"/>
  <c r="K233" i="21"/>
  <c r="L233" i="21" s="1"/>
  <c r="AW233" i="21"/>
  <c r="BK233" i="21" s="1"/>
  <c r="AF118" i="18"/>
  <c r="J118" i="8" s="1"/>
  <c r="Y118" i="18"/>
  <c r="A118" i="8" s="1"/>
  <c r="AE118" i="18"/>
  <c r="T5" i="18"/>
  <c r="W5" i="5"/>
  <c r="AF103" i="21"/>
  <c r="AE78" i="19"/>
  <c r="AF78" i="19"/>
  <c r="J78" i="9" s="1"/>
  <c r="Y78" i="19"/>
  <c r="A78" i="9" s="1"/>
  <c r="AI78" i="19"/>
  <c r="L78" i="9" s="1"/>
  <c r="AL78" i="19"/>
  <c r="O78" i="9" s="1"/>
  <c r="AK78" i="19"/>
  <c r="N78" i="9" s="1"/>
  <c r="AJ78" i="19"/>
  <c r="M78" i="9" s="1"/>
  <c r="AC78" i="19"/>
  <c r="H78" i="9" s="1"/>
  <c r="AM78" i="19"/>
  <c r="P78" i="9" s="1"/>
  <c r="AF63" i="21"/>
  <c r="AF202" i="21"/>
  <c r="AC202" i="21"/>
  <c r="AR202" i="21"/>
  <c r="BU202" i="21"/>
  <c r="AL202" i="21"/>
  <c r="AI202" i="21"/>
  <c r="AO202" i="21"/>
  <c r="K202" i="21"/>
  <c r="L202" i="21" s="1"/>
  <c r="AW202" i="21"/>
  <c r="BS202" i="21" s="1"/>
  <c r="AX202" i="13" s="1"/>
  <c r="AL108" i="21"/>
  <c r="BU108" i="21"/>
  <c r="AI108" i="21"/>
  <c r="AC108" i="21"/>
  <c r="AF108" i="21"/>
  <c r="K108" i="21"/>
  <c r="AO108" i="21"/>
  <c r="AW108" i="21"/>
  <c r="BK108" i="21" s="1"/>
  <c r="AR237" i="21"/>
  <c r="AF237" i="21"/>
  <c r="AS237" i="21"/>
  <c r="AF237" i="13" s="1"/>
  <c r="AC237" i="21"/>
  <c r="BU237" i="21"/>
  <c r="AI237" i="21"/>
  <c r="AO237" i="21"/>
  <c r="K237" i="21"/>
  <c r="L237" i="21" s="1"/>
  <c r="AL237" i="21"/>
  <c r="AW237" i="21"/>
  <c r="BK237" i="21" s="1"/>
  <c r="Y121" i="20"/>
  <c r="A121" i="10" s="1"/>
  <c r="AC77" i="21"/>
  <c r="BU77" i="21"/>
  <c r="AO77" i="21"/>
  <c r="AR77" i="21"/>
  <c r="K77" i="21"/>
  <c r="AI77" i="21"/>
  <c r="AL77" i="21"/>
  <c r="L77" i="21"/>
  <c r="AW77" i="21"/>
  <c r="BS77" i="21" s="1"/>
  <c r="AX77" i="13" s="1"/>
  <c r="AJ40" i="19"/>
  <c r="M40" i="9" s="1"/>
  <c r="AR289" i="21"/>
  <c r="AO289" i="21"/>
  <c r="BU289" i="21"/>
  <c r="AC289" i="21"/>
  <c r="AI289" i="21"/>
  <c r="AL289" i="21"/>
  <c r="K289" i="21"/>
  <c r="L289" i="21" s="1"/>
  <c r="AW289" i="21"/>
  <c r="AZ289" i="21" s="1"/>
  <c r="AJ90" i="19"/>
  <c r="M90" i="9" s="1"/>
  <c r="AE234" i="18"/>
  <c r="AH234" i="18" s="1"/>
  <c r="K234" i="8" s="1"/>
  <c r="A18" i="21"/>
  <c r="AI102" i="19"/>
  <c r="L102" i="9" s="1"/>
  <c r="AH102" i="19"/>
  <c r="K102" i="9" s="1"/>
  <c r="AO102" i="19"/>
  <c r="AL102" i="19"/>
  <c r="O102" i="9" s="1"/>
  <c r="AK102" i="19"/>
  <c r="N102" i="9" s="1"/>
  <c r="AM102" i="19"/>
  <c r="P102" i="9" s="1"/>
  <c r="AJ102" i="19"/>
  <c r="M102" i="9" s="1"/>
  <c r="I102" i="9"/>
  <c r="AC220" i="21"/>
  <c r="AC29" i="19"/>
  <c r="H29" i="9" s="1"/>
  <c r="Y29" i="19"/>
  <c r="A29" i="9" s="1"/>
  <c r="AF29" i="19"/>
  <c r="J29" i="9" s="1"/>
  <c r="AE29" i="19"/>
  <c r="AC64" i="19"/>
  <c r="H64" i="9" s="1"/>
  <c r="AF64" i="19"/>
  <c r="J64" i="9" s="1"/>
  <c r="AE64" i="19"/>
  <c r="Y64" i="19"/>
  <c r="A64" i="9" s="1"/>
  <c r="O5" i="21"/>
  <c r="AL199" i="21"/>
  <c r="AC199" i="21"/>
  <c r="AI199" i="21"/>
  <c r="AF199" i="21"/>
  <c r="K199" i="21"/>
  <c r="AO199" i="21"/>
  <c r="BU199" i="21"/>
  <c r="AD199" i="21"/>
  <c r="Q199" i="13" s="1"/>
  <c r="AR199" i="21"/>
  <c r="L199" i="21"/>
  <c r="AW199" i="21"/>
  <c r="BS199" i="21" s="1"/>
  <c r="AX199" i="13" s="1"/>
  <c r="AC234" i="21"/>
  <c r="AL234" i="21"/>
  <c r="AI234" i="21"/>
  <c r="K234" i="21"/>
  <c r="AO234" i="21"/>
  <c r="BU234" i="21"/>
  <c r="AF234" i="21"/>
  <c r="AG234" i="21" s="1"/>
  <c r="T234" i="13" s="1"/>
  <c r="AR234" i="21"/>
  <c r="AW234" i="21"/>
  <c r="BL234" i="21" s="1"/>
  <c r="BF234" i="13" s="1"/>
  <c r="AF258" i="21"/>
  <c r="AO258" i="21"/>
  <c r="AI258" i="21"/>
  <c r="AR258" i="21"/>
  <c r="K258" i="21"/>
  <c r="L258" i="21" s="1"/>
  <c r="BU258" i="21"/>
  <c r="AC258" i="21"/>
  <c r="AW258" i="21"/>
  <c r="AY258" i="21" s="1"/>
  <c r="BU57" i="21"/>
  <c r="AO57" i="21"/>
  <c r="K57" i="21"/>
  <c r="AI57" i="21"/>
  <c r="AL57" i="21"/>
  <c r="AC57" i="21"/>
  <c r="AR57" i="21"/>
  <c r="AW57" i="21"/>
  <c r="BK57" i="21" s="1"/>
  <c r="K236" i="21"/>
  <c r="AI236" i="21"/>
  <c r="AF236" i="21"/>
  <c r="BU236" i="21"/>
  <c r="AL236" i="21"/>
  <c r="AO236" i="21"/>
  <c r="AR236" i="21"/>
  <c r="AC236" i="21"/>
  <c r="L236" i="21"/>
  <c r="AW236" i="21"/>
  <c r="BK236" i="21" s="1"/>
  <c r="AC159" i="21"/>
  <c r="AO159" i="21"/>
  <c r="BU159" i="21"/>
  <c r="AR159" i="21"/>
  <c r="K159" i="21"/>
  <c r="AF159" i="21"/>
  <c r="AI159" i="21"/>
  <c r="AL159" i="21"/>
  <c r="L159" i="21"/>
  <c r="AW159" i="21"/>
  <c r="AX159" i="21" s="1"/>
  <c r="AF121" i="20"/>
  <c r="J121" i="10" s="1"/>
  <c r="AF16" i="21"/>
  <c r="W16" i="14" s="1"/>
  <c r="BU16" i="21"/>
  <c r="K16" i="21"/>
  <c r="AC16" i="21"/>
  <c r="AI16" i="21"/>
  <c r="AR16" i="21"/>
  <c r="AO16" i="21"/>
  <c r="AL16" i="21"/>
  <c r="L16" i="21"/>
  <c r="AW16" i="21"/>
  <c r="BK16" i="21" s="1"/>
  <c r="K181" i="21"/>
  <c r="AI181" i="21"/>
  <c r="BU181" i="21"/>
  <c r="AC181" i="21"/>
  <c r="AR181" i="21"/>
  <c r="Q181" i="14" s="1"/>
  <c r="AL181" i="21"/>
  <c r="AO181" i="21"/>
  <c r="AW181" i="21"/>
  <c r="AX181" i="21" s="1"/>
  <c r="AC102" i="18"/>
  <c r="H102" i="8" s="1"/>
  <c r="A252" i="21"/>
  <c r="AF69" i="21"/>
  <c r="BU69" i="21"/>
  <c r="AP69" i="21"/>
  <c r="AC69" i="13" s="1"/>
  <c r="AL69" i="21"/>
  <c r="AR69" i="21"/>
  <c r="AO69" i="21"/>
  <c r="AI69" i="21"/>
  <c r="K69" i="21"/>
  <c r="L69" i="21" s="1"/>
  <c r="AW69" i="21"/>
  <c r="AX69" i="21" s="1"/>
  <c r="Y234" i="18"/>
  <c r="A234" i="8" s="1"/>
  <c r="AF77" i="21"/>
  <c r="AF27" i="21"/>
  <c r="AC118" i="18"/>
  <c r="H118" i="8" s="1"/>
  <c r="AC127" i="19"/>
  <c r="H127" i="9" s="1"/>
  <c r="AF127" i="19"/>
  <c r="J127" i="9" s="1"/>
  <c r="Y127" i="19"/>
  <c r="A127" i="9" s="1"/>
  <c r="AE127" i="19"/>
  <c r="AF181" i="21"/>
  <c r="AE294" i="18"/>
  <c r="Y294" i="18"/>
  <c r="A294" i="8" s="1"/>
  <c r="AF294" i="18"/>
  <c r="J294" i="8" s="1"/>
  <c r="AO51" i="21"/>
  <c r="K51" i="21"/>
  <c r="AI51" i="21"/>
  <c r="BU51" i="21"/>
  <c r="AR51" i="21"/>
  <c r="AC51" i="21"/>
  <c r="AL51" i="21"/>
  <c r="L51" i="21"/>
  <c r="AW51" i="21"/>
  <c r="BS51" i="21" s="1"/>
  <c r="AX51" i="13" s="1"/>
  <c r="BU219" i="21"/>
  <c r="K219" i="21"/>
  <c r="AR219" i="21"/>
  <c r="AL219" i="21"/>
  <c r="AO219" i="21"/>
  <c r="AC219" i="21"/>
  <c r="AF219" i="21"/>
  <c r="AI219" i="21"/>
  <c r="AW219" i="21"/>
  <c r="AX219" i="21" s="1"/>
  <c r="AE247" i="20"/>
  <c r="AI247" i="20" s="1"/>
  <c r="L247" i="10" s="1"/>
  <c r="Y181" i="20"/>
  <c r="A181" i="10" s="1"/>
  <c r="Y203" i="20"/>
  <c r="A203" i="10" s="1"/>
  <c r="AO90" i="19"/>
  <c r="AM238" i="19"/>
  <c r="P238" i="9" s="1"/>
  <c r="AH187" i="19"/>
  <c r="K187" i="9" s="1"/>
  <c r="AM40" i="19"/>
  <c r="P40" i="9" s="1"/>
  <c r="A114" i="21"/>
  <c r="AC234" i="18"/>
  <c r="H234" i="8" s="1"/>
  <c r="AD242" i="21"/>
  <c r="Q242" i="13" s="1"/>
  <c r="AC242" i="21"/>
  <c r="AL242" i="21"/>
  <c r="AI242" i="21"/>
  <c r="K242" i="21"/>
  <c r="AF242" i="21"/>
  <c r="BU242" i="21"/>
  <c r="AR242" i="21"/>
  <c r="AO242" i="21"/>
  <c r="O242" i="14" s="1"/>
  <c r="L242" i="21"/>
  <c r="AW242" i="21"/>
  <c r="AZ242" i="21" s="1"/>
  <c r="AL46" i="21"/>
  <c r="AF118" i="21"/>
  <c r="AR266" i="21"/>
  <c r="AC67" i="21"/>
  <c r="AC122" i="21"/>
  <c r="U5" i="19"/>
  <c r="AK5" i="6" s="1"/>
  <c r="V5" i="19"/>
  <c r="AO230" i="21"/>
  <c r="Y56" i="18"/>
  <c r="A56" i="8" s="1"/>
  <c r="AE56" i="18"/>
  <c r="AF56" i="18"/>
  <c r="J56" i="8" s="1"/>
  <c r="AL11" i="21"/>
  <c r="AH276" i="18"/>
  <c r="K276" i="8" s="1"/>
  <c r="M40" i="12"/>
  <c r="M145" i="12"/>
  <c r="M233" i="12"/>
  <c r="L155" i="12"/>
  <c r="M162" i="12"/>
  <c r="M164" i="12"/>
  <c r="M33" i="12"/>
  <c r="M114" i="12"/>
  <c r="M39" i="12"/>
  <c r="M7" i="12"/>
  <c r="L32" i="12"/>
  <c r="M159" i="12"/>
  <c r="M8" i="12"/>
  <c r="M148" i="12"/>
  <c r="M149" i="12"/>
  <c r="M73" i="12"/>
  <c r="M207" i="12"/>
  <c r="M198" i="12"/>
  <c r="L218" i="12"/>
  <c r="M244" i="12"/>
  <c r="M85" i="12"/>
  <c r="M41" i="12"/>
  <c r="M186" i="12"/>
  <c r="AO185" i="18"/>
  <c r="L96" i="12"/>
  <c r="M96" i="12"/>
  <c r="L98" i="12"/>
  <c r="M98" i="12"/>
  <c r="M163" i="12"/>
  <c r="M97" i="12"/>
  <c r="M16" i="12"/>
  <c r="M169" i="12"/>
  <c r="L195" i="12"/>
  <c r="L142" i="12"/>
  <c r="M132" i="12"/>
  <c r="M133" i="12"/>
  <c r="M37" i="12"/>
  <c r="M77" i="12"/>
  <c r="L180" i="12"/>
  <c r="M34" i="12"/>
  <c r="M181" i="12"/>
  <c r="L204" i="12"/>
  <c r="M47" i="12"/>
  <c r="M247" i="12"/>
  <c r="M206" i="12"/>
  <c r="M156" i="12"/>
  <c r="M68" i="12"/>
  <c r="L22" i="12"/>
  <c r="M28" i="12"/>
  <c r="M226" i="12"/>
  <c r="M12" i="12"/>
  <c r="M143" i="12"/>
  <c r="M109" i="12"/>
  <c r="L101" i="12"/>
  <c r="M101" i="12"/>
  <c r="M197" i="12"/>
  <c r="M50" i="12"/>
  <c r="M150" i="12"/>
  <c r="M211" i="12"/>
  <c r="M9" i="12"/>
  <c r="M103" i="12"/>
  <c r="AK72" i="18"/>
  <c r="N72" i="8" s="1"/>
  <c r="M223" i="12"/>
  <c r="M146" i="12"/>
  <c r="L191" i="12"/>
  <c r="M208" i="12"/>
  <c r="L13" i="12"/>
  <c r="M13" i="12"/>
  <c r="M182" i="12"/>
  <c r="M44" i="12"/>
  <c r="M59" i="12"/>
  <c r="M66" i="12"/>
  <c r="M84" i="12"/>
  <c r="M42" i="12"/>
  <c r="M64" i="12"/>
  <c r="M35" i="12"/>
  <c r="M88" i="12"/>
  <c r="M232" i="12"/>
  <c r="M178" i="12"/>
  <c r="M116" i="12"/>
  <c r="M224" i="12"/>
  <c r="M249" i="12"/>
  <c r="M209" i="12"/>
  <c r="M193" i="12"/>
  <c r="M174" i="12"/>
  <c r="M241" i="12"/>
  <c r="M227" i="12"/>
  <c r="M245" i="12"/>
  <c r="M171" i="12"/>
  <c r="M89" i="12"/>
  <c r="M213" i="12"/>
  <c r="M29" i="12"/>
  <c r="M56" i="12"/>
  <c r="L93" i="12"/>
  <c r="M237" i="12"/>
  <c r="M38" i="12"/>
  <c r="L203" i="12"/>
  <c r="M105" i="12"/>
  <c r="M90" i="12"/>
  <c r="L62" i="12"/>
  <c r="M70" i="12"/>
  <c r="M238" i="12"/>
  <c r="L91" i="12"/>
  <c r="M153" i="12"/>
  <c r="M74" i="12"/>
  <c r="M27" i="12"/>
  <c r="L246" i="12"/>
  <c r="M231" i="12"/>
  <c r="M190" i="12"/>
  <c r="M69" i="12"/>
  <c r="M57" i="12"/>
  <c r="L124" i="12"/>
  <c r="L76" i="12"/>
  <c r="M158" i="12"/>
  <c r="L107" i="12"/>
  <c r="M243" i="12"/>
  <c r="M160" i="12"/>
  <c r="M165" i="12"/>
  <c r="M36" i="12"/>
  <c r="M17" i="12"/>
  <c r="L14" i="12"/>
  <c r="M14" i="12"/>
  <c r="M192" i="12"/>
  <c r="M51" i="12"/>
  <c r="M236" i="12"/>
  <c r="M99" i="12"/>
  <c r="M127" i="12"/>
  <c r="M63" i="12"/>
  <c r="M242" i="12"/>
  <c r="M83" i="12"/>
  <c r="M220" i="12"/>
  <c r="M58" i="12"/>
  <c r="M173" i="12"/>
  <c r="M112" i="12"/>
  <c r="M75" i="12"/>
  <c r="M24" i="12"/>
  <c r="L152" i="12"/>
  <c r="M122" i="12"/>
  <c r="M214" i="12"/>
  <c r="M141" i="12"/>
  <c r="M62" i="12"/>
  <c r="L90" i="12"/>
  <c r="AK28" i="18"/>
  <c r="N28" i="8" s="1"/>
  <c r="AM28" i="18"/>
  <c r="P28" i="8" s="1"/>
  <c r="L153" i="12"/>
  <c r="M191" i="12"/>
  <c r="L208" i="12"/>
  <c r="M48" i="12"/>
  <c r="AM77" i="18"/>
  <c r="P77" i="8" s="1"/>
  <c r="L171" i="12"/>
  <c r="L209" i="12"/>
  <c r="M187" i="12"/>
  <c r="AO77" i="18"/>
  <c r="L44" i="12"/>
  <c r="AM72" i="18"/>
  <c r="P72" i="8" s="1"/>
  <c r="AO72" i="18"/>
  <c r="AL77" i="18"/>
  <c r="O77" i="8" s="1"/>
  <c r="L174" i="12"/>
  <c r="M218" i="12"/>
  <c r="M79" i="12"/>
  <c r="I77" i="8"/>
  <c r="AH77" i="18"/>
  <c r="K77" i="8" s="1"/>
  <c r="AI77" i="18"/>
  <c r="L77" i="8" s="1"/>
  <c r="L38" i="12"/>
  <c r="AO213" i="19"/>
  <c r="AF142" i="20"/>
  <c r="J142" i="10" s="1"/>
  <c r="AE217" i="20"/>
  <c r="AI217" i="20" s="1"/>
  <c r="L217" i="10" s="1"/>
  <c r="AC103" i="20"/>
  <c r="H103" i="10" s="1"/>
  <c r="AE290" i="20"/>
  <c r="AM290" i="20" s="1"/>
  <c r="P290" i="10" s="1"/>
  <c r="L70" i="12"/>
  <c r="AO28" i="18"/>
  <c r="L74" i="12"/>
  <c r="AE107" i="20"/>
  <c r="AI107" i="20" s="1"/>
  <c r="L107" i="10" s="1"/>
  <c r="AE260" i="20"/>
  <c r="AK260" i="20" s="1"/>
  <c r="N260" i="10" s="1"/>
  <c r="Y235" i="20"/>
  <c r="A235" i="10" s="1"/>
  <c r="AI171" i="19"/>
  <c r="L171" i="9" s="1"/>
  <c r="AO191" i="19"/>
  <c r="AF42" i="20"/>
  <c r="J42" i="10" s="1"/>
  <c r="AI28" i="18"/>
  <c r="L28" i="8" s="1"/>
  <c r="AJ163" i="19"/>
  <c r="M163" i="9" s="1"/>
  <c r="AM163" i="19"/>
  <c r="P163" i="9" s="1"/>
  <c r="AC263" i="18"/>
  <c r="H263" i="8" s="1"/>
  <c r="Y115" i="20"/>
  <c r="A115" i="10" s="1"/>
  <c r="M204" i="12"/>
  <c r="AC277" i="20"/>
  <c r="H277" i="10" s="1"/>
  <c r="AF32" i="20"/>
  <c r="J32" i="10" s="1"/>
  <c r="AH288" i="19"/>
  <c r="K288" i="9" s="1"/>
  <c r="M91" i="12"/>
  <c r="L4" i="12"/>
  <c r="AC107" i="20"/>
  <c r="H107" i="10" s="1"/>
  <c r="AF235" i="20"/>
  <c r="J235" i="10" s="1"/>
  <c r="M246" i="12"/>
  <c r="AJ213" i="19"/>
  <c r="AO163" i="19"/>
  <c r="AH171" i="19"/>
  <c r="K171" i="9" s="1"/>
  <c r="AJ171" i="19"/>
  <c r="M171" i="9" s="1"/>
  <c r="AJ191" i="19"/>
  <c r="M191" i="9" s="1"/>
  <c r="AE263" i="18"/>
  <c r="A107" i="21"/>
  <c r="AC115" i="20"/>
  <c r="H115" i="10" s="1"/>
  <c r="M161" i="12"/>
  <c r="Y160" i="20"/>
  <c r="A160" i="10" s="1"/>
  <c r="AI213" i="19"/>
  <c r="L213" i="9" s="1"/>
  <c r="A24" i="21"/>
  <c r="AL191" i="19"/>
  <c r="O191" i="9" s="1"/>
  <c r="I163" i="9"/>
  <c r="AJ28" i="18"/>
  <c r="AK48" i="19"/>
  <c r="N48" i="9" s="1"/>
  <c r="AI288" i="19"/>
  <c r="L288" i="9" s="1"/>
  <c r="AK171" i="19"/>
  <c r="N171" i="9" s="1"/>
  <c r="M219" i="12"/>
  <c r="L57" i="12"/>
  <c r="AE115" i="20"/>
  <c r="AI115" i="20" s="1"/>
  <c r="L115" i="10" s="1"/>
  <c r="AF160" i="20"/>
  <c r="J160" i="10" s="1"/>
  <c r="I171" i="9"/>
  <c r="AM171" i="19"/>
  <c r="P171" i="9" s="1"/>
  <c r="L231" i="12"/>
  <c r="AK163" i="19"/>
  <c r="N163" i="9" s="1"/>
  <c r="AK191" i="19"/>
  <c r="N191" i="9" s="1"/>
  <c r="L68" i="12"/>
  <c r="AE160" i="20"/>
  <c r="AK160" i="20" s="1"/>
  <c r="N160" i="10" s="1"/>
  <c r="AO171" i="19"/>
  <c r="M203" i="12"/>
  <c r="Y142" i="20"/>
  <c r="A142" i="10" s="1"/>
  <c r="Y290" i="20"/>
  <c r="A290" i="10" s="1"/>
  <c r="L238" i="12"/>
  <c r="Y42" i="20"/>
  <c r="A42" i="10" s="1"/>
  <c r="AL48" i="19"/>
  <c r="O48" i="9" s="1"/>
  <c r="AI163" i="19"/>
  <c r="L163" i="9" s="1"/>
  <c r="A290" i="21"/>
  <c r="AF145" i="18"/>
  <c r="J145" i="8" s="1"/>
  <c r="AH28" i="18"/>
  <c r="K28" i="8" s="1"/>
  <c r="AC142" i="20"/>
  <c r="H142" i="10" s="1"/>
  <c r="Y103" i="20"/>
  <c r="A103" i="10" s="1"/>
  <c r="AF290" i="20"/>
  <c r="J290" i="10" s="1"/>
  <c r="AO288" i="19"/>
  <c r="I48" i="9"/>
  <c r="AE42" i="20"/>
  <c r="AK42" i="20" s="1"/>
  <c r="N42" i="10" s="1"/>
  <c r="AH48" i="19"/>
  <c r="K48" i="9" s="1"/>
  <c r="AI191" i="19"/>
  <c r="L191" i="9" s="1"/>
  <c r="AM191" i="19"/>
  <c r="P191" i="9" s="1"/>
  <c r="M130" i="12"/>
  <c r="AJ272" i="18"/>
  <c r="M272" i="8" s="1"/>
  <c r="A142" i="21"/>
  <c r="I28" i="8"/>
  <c r="I288" i="9"/>
  <c r="AO48" i="19"/>
  <c r="I191" i="9"/>
  <c r="AM48" i="19"/>
  <c r="P48" i="9" s="1"/>
  <c r="AL163" i="19"/>
  <c r="O163" i="9" s="1"/>
  <c r="AJ48" i="19"/>
  <c r="M48" i="9" s="1"/>
  <c r="L97" i="12"/>
  <c r="M180" i="12"/>
  <c r="L34" i="12"/>
  <c r="M137" i="12"/>
  <c r="L133" i="12"/>
  <c r="M142" i="12"/>
  <c r="L132" i="12"/>
  <c r="L163" i="12"/>
  <c r="M195" i="12"/>
  <c r="M200" i="12"/>
  <c r="L37" i="12"/>
  <c r="AJ72" i="18"/>
  <c r="M72" i="8" s="1"/>
  <c r="AI72" i="18"/>
  <c r="L72" i="8" s="1"/>
  <c r="L244" i="12"/>
  <c r="L181" i="12"/>
  <c r="AL72" i="18"/>
  <c r="O72" i="8" s="1"/>
  <c r="I72" i="8"/>
  <c r="L213" i="12"/>
  <c r="L109" i="12"/>
  <c r="L197" i="12"/>
  <c r="M205" i="12"/>
  <c r="L28" i="12"/>
  <c r="L12" i="12"/>
  <c r="L50" i="12"/>
  <c r="L233" i="12"/>
  <c r="AK89" i="19"/>
  <c r="N89" i="9" s="1"/>
  <c r="L8" i="12"/>
  <c r="AK118" i="19"/>
  <c r="N118" i="9" s="1"/>
  <c r="AM62" i="19"/>
  <c r="P62" i="9" s="1"/>
  <c r="AM187" i="19"/>
  <c r="P187" i="9" s="1"/>
  <c r="AI89" i="19"/>
  <c r="L89" i="9" s="1"/>
  <c r="M210" i="12"/>
  <c r="L245" i="12"/>
  <c r="L114" i="12"/>
  <c r="M32" i="12"/>
  <c r="L207" i="12"/>
  <c r="AI187" i="19"/>
  <c r="L187" i="9" s="1"/>
  <c r="AJ62" i="19"/>
  <c r="M62" i="9" s="1"/>
  <c r="AL187" i="19"/>
  <c r="O187" i="9" s="1"/>
  <c r="M155" i="12"/>
  <c r="Y65" i="20"/>
  <c r="A65" i="10" s="1"/>
  <c r="M11" i="12"/>
  <c r="L149" i="12"/>
  <c r="AH62" i="19"/>
  <c r="K62" i="9" s="1"/>
  <c r="AK62" i="19"/>
  <c r="N62" i="9" s="1"/>
  <c r="AL53" i="19"/>
  <c r="O53" i="9" s="1"/>
  <c r="AH89" i="19"/>
  <c r="K89" i="9" s="1"/>
  <c r="A235" i="21"/>
  <c r="AO62" i="19"/>
  <c r="I118" i="9"/>
  <c r="AC65" i="20"/>
  <c r="H65" i="10" s="1"/>
  <c r="A34" i="21"/>
  <c r="L33" i="12"/>
  <c r="Y257" i="20"/>
  <c r="A257" i="10" s="1"/>
  <c r="L39" i="12"/>
  <c r="M250" i="12"/>
  <c r="Y158" i="20"/>
  <c r="A158" i="10" s="1"/>
  <c r="L198" i="12"/>
  <c r="Y123" i="18"/>
  <c r="A123" i="8" s="1"/>
  <c r="Y61" i="20"/>
  <c r="A61" i="10" s="1"/>
  <c r="M176" i="12"/>
  <c r="AF65" i="20"/>
  <c r="J65" i="10" s="1"/>
  <c r="Y34" i="20"/>
  <c r="A34" i="10" s="1"/>
  <c r="L162" i="12"/>
  <c r="I89" i="9"/>
  <c r="AF123" i="18"/>
  <c r="J123" i="8" s="1"/>
  <c r="AH93" i="19"/>
  <c r="K93" i="9" s="1"/>
  <c r="AM93" i="19"/>
  <c r="P93" i="9" s="1"/>
  <c r="AO93" i="19"/>
  <c r="AJ93" i="19"/>
  <c r="M93" i="9" s="1"/>
  <c r="I93" i="9"/>
  <c r="AL93" i="19"/>
  <c r="O93" i="9" s="1"/>
  <c r="AI93" i="19"/>
  <c r="L93" i="9" s="1"/>
  <c r="AK93" i="19"/>
  <c r="N93" i="9" s="1"/>
  <c r="I62" i="9"/>
  <c r="L9" i="12"/>
  <c r="M124" i="12"/>
  <c r="AE61" i="20"/>
  <c r="AI61" i="20" s="1"/>
  <c r="L61" i="10" s="1"/>
  <c r="AE34" i="20"/>
  <c r="AI34" i="20" s="1"/>
  <c r="L34" i="10" s="1"/>
  <c r="L164" i="12"/>
  <c r="L159" i="12"/>
  <c r="AO89" i="19"/>
  <c r="A123" i="21"/>
  <c r="AK187" i="19"/>
  <c r="N187" i="9" s="1"/>
  <c r="L73" i="12"/>
  <c r="Z28" i="18"/>
  <c r="C28" i="8" s="1"/>
  <c r="AJ89" i="19"/>
  <c r="M89" i="9" s="1"/>
  <c r="AC154" i="18"/>
  <c r="H154" i="8" s="1"/>
  <c r="AE123" i="18"/>
  <c r="AJ123" i="18" s="1"/>
  <c r="AF198" i="19"/>
  <c r="J198" i="9" s="1"/>
  <c r="AE198" i="19"/>
  <c r="AI198" i="19" s="1"/>
  <c r="L198" i="9" s="1"/>
  <c r="Y198" i="19"/>
  <c r="A198" i="9" s="1"/>
  <c r="AC198" i="19"/>
  <c r="H198" i="9" s="1"/>
  <c r="R4" i="19"/>
  <c r="V4" i="6" s="1"/>
  <c r="AO118" i="19"/>
  <c r="AF61" i="20"/>
  <c r="J61" i="10" s="1"/>
  <c r="I187" i="9"/>
  <c r="Y188" i="20"/>
  <c r="A188" i="10" s="1"/>
  <c r="AC212" i="20"/>
  <c r="H212" i="10" s="1"/>
  <c r="Y296" i="20"/>
  <c r="A296" i="10" s="1"/>
  <c r="AM89" i="19"/>
  <c r="P89" i="9" s="1"/>
  <c r="A32" i="21"/>
  <c r="T4" i="19"/>
  <c r="U4" i="19" s="1"/>
  <c r="AK4" i="6" s="1"/>
  <c r="W4" i="6"/>
  <c r="A160" i="21"/>
  <c r="A115" i="21"/>
  <c r="AF175" i="18"/>
  <c r="J175" i="8" s="1"/>
  <c r="AE228" i="20"/>
  <c r="AM228" i="20" s="1"/>
  <c r="P228" i="10" s="1"/>
  <c r="A244" i="21"/>
  <c r="Y63" i="18"/>
  <c r="A63" i="8" s="1"/>
  <c r="AC111" i="18"/>
  <c r="H111" i="8" s="1"/>
  <c r="AC145" i="18"/>
  <c r="H145" i="8" s="1"/>
  <c r="A226" i="21"/>
  <c r="A260" i="21"/>
  <c r="A10" i="21"/>
  <c r="M76" i="12"/>
  <c r="L156" i="12"/>
  <c r="L160" i="12"/>
  <c r="AL133" i="19"/>
  <c r="O133" i="9" s="1"/>
  <c r="L42" i="12"/>
  <c r="L66" i="12"/>
  <c r="M65" i="12"/>
  <c r="L243" i="12"/>
  <c r="Z142" i="18"/>
  <c r="C142" i="8" s="1"/>
  <c r="AE210" i="19"/>
  <c r="AL210" i="19" s="1"/>
  <c r="O210" i="9" s="1"/>
  <c r="AC210" i="19"/>
  <c r="H210" i="9" s="1"/>
  <c r="AF210" i="19"/>
  <c r="J210" i="9" s="1"/>
  <c r="Y210" i="19"/>
  <c r="A210" i="9" s="1"/>
  <c r="I296" i="9"/>
  <c r="A68" i="21"/>
  <c r="L64" i="12"/>
  <c r="AF132" i="20"/>
  <c r="J132" i="10" s="1"/>
  <c r="AE68" i="20"/>
  <c r="AJ68" i="20" s="1"/>
  <c r="L158" i="12"/>
  <c r="L247" i="12"/>
  <c r="L103" i="12"/>
  <c r="AF260" i="20"/>
  <c r="J260" i="10" s="1"/>
  <c r="AC203" i="20"/>
  <c r="H203" i="10" s="1"/>
  <c r="AE10" i="20"/>
  <c r="AJ10" i="20" s="1"/>
  <c r="M10" i="10" s="1"/>
  <c r="AM232" i="19"/>
  <c r="P232" i="9" s="1"/>
  <c r="AC26" i="18"/>
  <c r="H26" i="8" s="1"/>
  <c r="AO296" i="19"/>
  <c r="L214" i="12"/>
  <c r="A64" i="21"/>
  <c r="AC132" i="20"/>
  <c r="H132" i="10" s="1"/>
  <c r="AE213" i="20"/>
  <c r="AI213" i="20" s="1"/>
  <c r="L213" i="10" s="1"/>
  <c r="L47" i="12"/>
  <c r="AC68" i="20"/>
  <c r="H68" i="10" s="1"/>
  <c r="AE203" i="20"/>
  <c r="AK203" i="20" s="1"/>
  <c r="N203" i="10" s="1"/>
  <c r="AC10" i="20"/>
  <c r="H10" i="10" s="1"/>
  <c r="AI82" i="19"/>
  <c r="L82" i="9" s="1"/>
  <c r="AI232" i="19"/>
  <c r="L232" i="9" s="1"/>
  <c r="AK232" i="19"/>
  <c r="N232" i="9" s="1"/>
  <c r="AF26" i="18"/>
  <c r="J26" i="8" s="1"/>
  <c r="Y64" i="20"/>
  <c r="A64" i="10" s="1"/>
  <c r="L40" i="12"/>
  <c r="L84" i="12"/>
  <c r="AI296" i="19"/>
  <c r="L296" i="9" s="1"/>
  <c r="M107" i="12"/>
  <c r="Y88" i="20"/>
  <c r="A88" i="10" s="1"/>
  <c r="AF203" i="20"/>
  <c r="J203" i="10" s="1"/>
  <c r="AF10" i="20"/>
  <c r="J10" i="10" s="1"/>
  <c r="AE174" i="19"/>
  <c r="AC174" i="19"/>
  <c r="H174" i="9" s="1"/>
  <c r="AF174" i="19"/>
  <c r="J174" i="9" s="1"/>
  <c r="Y174" i="19"/>
  <c r="A174" i="9" s="1"/>
  <c r="AL142" i="18"/>
  <c r="O142" i="8" s="1"/>
  <c r="AK142" i="18"/>
  <c r="N142" i="8" s="1"/>
  <c r="AH142" i="18"/>
  <c r="K142" i="8" s="1"/>
  <c r="I142" i="8"/>
  <c r="AO142" i="18"/>
  <c r="AM142" i="18"/>
  <c r="P142" i="8" s="1"/>
  <c r="AJ142" i="18"/>
  <c r="AI142" i="18"/>
  <c r="L142" i="8" s="1"/>
  <c r="AE64" i="20"/>
  <c r="AM64" i="20" s="1"/>
  <c r="P64" i="10" s="1"/>
  <c r="A232" i="21"/>
  <c r="AJ296" i="19"/>
  <c r="M296" i="9" s="1"/>
  <c r="AL296" i="19"/>
  <c r="O296" i="9" s="1"/>
  <c r="AK296" i="19"/>
  <c r="N296" i="9" s="1"/>
  <c r="M126" i="12"/>
  <c r="L85" i="12"/>
  <c r="AH296" i="19"/>
  <c r="K296" i="9" s="1"/>
  <c r="AF88" i="20"/>
  <c r="J88" i="10" s="1"/>
  <c r="I253" i="9"/>
  <c r="AC129" i="20"/>
  <c r="H129" i="10" s="1"/>
  <c r="L186" i="12"/>
  <c r="AO232" i="19"/>
  <c r="A92" i="21"/>
  <c r="A137" i="21"/>
  <c r="A132" i="21"/>
  <c r="AF290" i="19"/>
  <c r="J290" i="9" s="1"/>
  <c r="AE290" i="19"/>
  <c r="Y290" i="19"/>
  <c r="A290" i="9" s="1"/>
  <c r="AC290" i="19"/>
  <c r="H290" i="9" s="1"/>
  <c r="Y232" i="20"/>
  <c r="A232" i="10" s="1"/>
  <c r="L56" i="12"/>
  <c r="Y206" i="20"/>
  <c r="A206" i="10" s="1"/>
  <c r="AE88" i="20"/>
  <c r="AH88" i="20" s="1"/>
  <c r="K88" i="10" s="1"/>
  <c r="M119" i="12"/>
  <c r="I232" i="9"/>
  <c r="AE34" i="19"/>
  <c r="AI34" i="19" s="1"/>
  <c r="L34" i="9" s="1"/>
  <c r="AF34" i="19"/>
  <c r="J34" i="9" s="1"/>
  <c r="AC34" i="19"/>
  <c r="H34" i="9" s="1"/>
  <c r="AJ34" i="19"/>
  <c r="M34" i="9" s="1"/>
  <c r="Y34" i="19"/>
  <c r="A34" i="9" s="1"/>
  <c r="AC64" i="20"/>
  <c r="H64" i="10" s="1"/>
  <c r="A143" i="21"/>
  <c r="M212" i="12"/>
  <c r="M120" i="12"/>
  <c r="AC232" i="20"/>
  <c r="H232" i="10" s="1"/>
  <c r="AE122" i="20"/>
  <c r="AK122" i="20" s="1"/>
  <c r="N122" i="10" s="1"/>
  <c r="I82" i="9"/>
  <c r="AE206" i="20"/>
  <c r="AH206" i="20" s="1"/>
  <c r="K206" i="10" s="1"/>
  <c r="Y260" i="20"/>
  <c r="A260" i="10" s="1"/>
  <c r="A287" i="21"/>
  <c r="AE169" i="19"/>
  <c r="AF169" i="19"/>
  <c r="J169" i="9" s="1"/>
  <c r="Y169" i="19"/>
  <c r="A169" i="9" s="1"/>
  <c r="AC169" i="19"/>
  <c r="H169" i="9" s="1"/>
  <c r="Y251" i="20"/>
  <c r="A251" i="10" s="1"/>
  <c r="AJ232" i="19"/>
  <c r="M232" i="9" s="1"/>
  <c r="AL232" i="19"/>
  <c r="O232" i="9" s="1"/>
  <c r="M152" i="12"/>
  <c r="L165" i="12"/>
  <c r="L17" i="12"/>
  <c r="L224" i="12"/>
  <c r="L173" i="12"/>
  <c r="L112" i="12"/>
  <c r="L99" i="12"/>
  <c r="L242" i="12"/>
  <c r="L88" i="12"/>
  <c r="L178" i="12"/>
  <c r="L236" i="12"/>
  <c r="L63" i="12"/>
  <c r="L58" i="12"/>
  <c r="L75" i="12"/>
  <c r="M151" i="12"/>
  <c r="L227" i="12"/>
  <c r="M115" i="12"/>
  <c r="L35" i="12"/>
  <c r="M10" i="12"/>
  <c r="L193" i="12"/>
  <c r="L127" i="12"/>
  <c r="L241" i="12"/>
  <c r="AN124" i="18"/>
  <c r="Q124" i="8" s="1"/>
  <c r="Z72" i="18"/>
  <c r="C72" i="8" s="1"/>
  <c r="AO272" i="18"/>
  <c r="AL272" i="18"/>
  <c r="O272" i="8" s="1"/>
  <c r="AH272" i="18"/>
  <c r="K272" i="8" s="1"/>
  <c r="I272" i="8"/>
  <c r="AK272" i="18"/>
  <c r="N272" i="8" s="1"/>
  <c r="AM272" i="18"/>
  <c r="P272" i="8" s="1"/>
  <c r="Z265" i="18"/>
  <c r="C265" i="8" s="1"/>
  <c r="AI81" i="19"/>
  <c r="L81" i="9" s="1"/>
  <c r="I122" i="9"/>
  <c r="I81" i="9"/>
  <c r="AO122" i="19"/>
  <c r="AO81" i="19"/>
  <c r="AM81" i="19"/>
  <c r="P81" i="9" s="1"/>
  <c r="AL122" i="19"/>
  <c r="O122" i="9" s="1"/>
  <c r="AH81" i="19"/>
  <c r="K81" i="9" s="1"/>
  <c r="AJ122" i="19"/>
  <c r="M122" i="9" s="1"/>
  <c r="AL81" i="19"/>
  <c r="O81" i="9" s="1"/>
  <c r="AH122" i="19"/>
  <c r="K122" i="9" s="1"/>
  <c r="AH238" i="19"/>
  <c r="K238" i="9" s="1"/>
  <c r="A243" i="21"/>
  <c r="Z68" i="18"/>
  <c r="C68" i="8" s="1"/>
  <c r="AE48" i="20"/>
  <c r="AJ48" i="20" s="1"/>
  <c r="A117" i="21"/>
  <c r="A257" i="21"/>
  <c r="I53" i="9"/>
  <c r="AF243" i="20"/>
  <c r="J243" i="10" s="1"/>
  <c r="AL118" i="19"/>
  <c r="O118" i="9" s="1"/>
  <c r="AE62" i="20"/>
  <c r="AM62" i="20" s="1"/>
  <c r="P62" i="10" s="1"/>
  <c r="A52" i="21"/>
  <c r="A296" i="21"/>
  <c r="AE257" i="20"/>
  <c r="AM257" i="20" s="1"/>
  <c r="P257" i="10" s="1"/>
  <c r="A263" i="21"/>
  <c r="AE188" i="20"/>
  <c r="AL188" i="20" s="1"/>
  <c r="O188" i="10" s="1"/>
  <c r="AE158" i="20"/>
  <c r="AK158" i="20" s="1"/>
  <c r="N158" i="10" s="1"/>
  <c r="AF62" i="20"/>
  <c r="J62" i="10" s="1"/>
  <c r="A62" i="21"/>
  <c r="AF257" i="20"/>
  <c r="J257" i="10" s="1"/>
  <c r="Y263" i="20"/>
  <c r="A263" i="10" s="1"/>
  <c r="AF188" i="20"/>
  <c r="J188" i="10" s="1"/>
  <c r="AE281" i="20"/>
  <c r="AK281" i="20" s="1"/>
  <c r="N281" i="10" s="1"/>
  <c r="AJ53" i="19"/>
  <c r="M53" i="9" s="1"/>
  <c r="AF158" i="20"/>
  <c r="J158" i="10" s="1"/>
  <c r="AI53" i="19"/>
  <c r="L53" i="9" s="1"/>
  <c r="AK53" i="19"/>
  <c r="N53" i="9" s="1"/>
  <c r="A167" i="21"/>
  <c r="A158" i="21"/>
  <c r="AE292" i="18"/>
  <c r="AN77" i="18"/>
  <c r="Q77" i="8" s="1"/>
  <c r="AH118" i="19"/>
  <c r="K118" i="9" s="1"/>
  <c r="AF263" i="20"/>
  <c r="J263" i="10" s="1"/>
  <c r="A281" i="21"/>
  <c r="AF281" i="20"/>
  <c r="J281" i="10" s="1"/>
  <c r="AF292" i="18"/>
  <c r="J292" i="8" s="1"/>
  <c r="A12" i="21"/>
  <c r="AJ118" i="19"/>
  <c r="M118" i="9" s="1"/>
  <c r="AC263" i="20"/>
  <c r="H263" i="10" s="1"/>
  <c r="AC281" i="20"/>
  <c r="H281" i="10" s="1"/>
  <c r="AH36" i="18"/>
  <c r="K36" i="8" s="1"/>
  <c r="A188" i="21"/>
  <c r="A212" i="21"/>
  <c r="AI118" i="19"/>
  <c r="L118" i="9" s="1"/>
  <c r="Y243" i="20"/>
  <c r="A243" i="10" s="1"/>
  <c r="AC117" i="20"/>
  <c r="H117" i="10" s="1"/>
  <c r="AL300" i="19"/>
  <c r="O300" i="9" s="1"/>
  <c r="AM53" i="19"/>
  <c r="P53" i="9" s="1"/>
  <c r="Y48" i="20"/>
  <c r="A48" i="10" s="1"/>
  <c r="AC48" i="20"/>
  <c r="H48" i="10" s="1"/>
  <c r="AO53" i="19"/>
  <c r="AE243" i="20"/>
  <c r="AJ243" i="20" s="1"/>
  <c r="M243" i="10" s="1"/>
  <c r="AE117" i="20"/>
  <c r="AL117" i="20" s="1"/>
  <c r="O117" i="10" s="1"/>
  <c r="Y137" i="20"/>
  <c r="A137" i="10" s="1"/>
  <c r="A231" i="21"/>
  <c r="A83" i="21"/>
  <c r="AC91" i="20"/>
  <c r="H91" i="10" s="1"/>
  <c r="AC217" i="20"/>
  <c r="H217" i="10" s="1"/>
  <c r="AF212" i="20"/>
  <c r="J212" i="10" s="1"/>
  <c r="Y83" i="20"/>
  <c r="A83" i="10" s="1"/>
  <c r="AF52" i="20"/>
  <c r="J52" i="10" s="1"/>
  <c r="AF83" i="20"/>
  <c r="J83" i="10" s="1"/>
  <c r="AC52" i="20"/>
  <c r="H52" i="10" s="1"/>
  <c r="AC49" i="20"/>
  <c r="H49" i="10" s="1"/>
  <c r="AE40" i="18"/>
  <c r="AK40" i="18" s="1"/>
  <c r="N40" i="8" s="1"/>
  <c r="AE83" i="20"/>
  <c r="Y58" i="20"/>
  <c r="A58" i="10" s="1"/>
  <c r="AE52" i="20"/>
  <c r="AM52" i="20" s="1"/>
  <c r="P52" i="10" s="1"/>
  <c r="AF245" i="20"/>
  <c r="J245" i="10" s="1"/>
  <c r="AE58" i="20"/>
  <c r="AM58" i="20" s="1"/>
  <c r="P58" i="10" s="1"/>
  <c r="H48" i="14"/>
  <c r="AC120" i="18"/>
  <c r="H120" i="8" s="1"/>
  <c r="AF40" i="18"/>
  <c r="J40" i="8" s="1"/>
  <c r="AJ288" i="19"/>
  <c r="M288" i="9" s="1"/>
  <c r="AC18" i="18"/>
  <c r="H18" i="8" s="1"/>
  <c r="A217" i="21"/>
  <c r="A58" i="21"/>
  <c r="Y117" i="20"/>
  <c r="A117" i="10" s="1"/>
  <c r="AC58" i="20"/>
  <c r="H58" i="10" s="1"/>
  <c r="AO192" i="19"/>
  <c r="I192" i="9"/>
  <c r="A206" i="21"/>
  <c r="AC40" i="18"/>
  <c r="H40" i="8" s="1"/>
  <c r="Z124" i="18"/>
  <c r="C124" i="8" s="1"/>
  <c r="AK77" i="19"/>
  <c r="N77" i="9" s="1"/>
  <c r="AO77" i="19"/>
  <c r="AO82" i="19"/>
  <c r="AK131" i="20"/>
  <c r="N131" i="10" s="1"/>
  <c r="AK196" i="19"/>
  <c r="N196" i="9" s="1"/>
  <c r="AH77" i="19"/>
  <c r="K77" i="9" s="1"/>
  <c r="AL82" i="19"/>
  <c r="O82" i="9" s="1"/>
  <c r="AK85" i="19"/>
  <c r="N85" i="9" s="1"/>
  <c r="AL185" i="18"/>
  <c r="O185" i="8" s="1"/>
  <c r="AM196" i="19"/>
  <c r="P196" i="9" s="1"/>
  <c r="AK82" i="19"/>
  <c r="N82" i="9" s="1"/>
  <c r="AO57" i="19"/>
  <c r="AM137" i="19"/>
  <c r="P137" i="9" s="1"/>
  <c r="AJ36" i="18"/>
  <c r="M36" i="8" s="1"/>
  <c r="AL196" i="19"/>
  <c r="O196" i="9" s="1"/>
  <c r="AJ82" i="19"/>
  <c r="M82" i="9" s="1"/>
  <c r="AH82" i="19"/>
  <c r="K82" i="9" s="1"/>
  <c r="AM57" i="19"/>
  <c r="P57" i="9" s="1"/>
  <c r="I185" i="8"/>
  <c r="I77" i="9"/>
  <c r="I57" i="9"/>
  <c r="AH240" i="20"/>
  <c r="K240" i="10" s="1"/>
  <c r="AM77" i="19"/>
  <c r="P77" i="9" s="1"/>
  <c r="AJ196" i="19"/>
  <c r="M196" i="9" s="1"/>
  <c r="AL257" i="19"/>
  <c r="O257" i="9" s="1"/>
  <c r="I196" i="9"/>
  <c r="AM185" i="18"/>
  <c r="P185" i="8" s="1"/>
  <c r="AO196" i="19"/>
  <c r="AL77" i="19"/>
  <c r="O77" i="9" s="1"/>
  <c r="AH235" i="19"/>
  <c r="K235" i="9" s="1"/>
  <c r="AH196" i="19"/>
  <c r="K196" i="9" s="1"/>
  <c r="AL57" i="19"/>
  <c r="O57" i="9" s="1"/>
  <c r="Z266" i="18"/>
  <c r="C266" i="8" s="1"/>
  <c r="Z205" i="18"/>
  <c r="C205" i="8" s="1"/>
  <c r="I36" i="8"/>
  <c r="AL266" i="18"/>
  <c r="O266" i="8" s="1"/>
  <c r="AK276" i="18"/>
  <c r="N276" i="8" s="1"/>
  <c r="Z272" i="18"/>
  <c r="C272" i="8" s="1"/>
  <c r="AM36" i="18"/>
  <c r="P36" i="8" s="1"/>
  <c r="I266" i="8"/>
  <c r="AM266" i="18"/>
  <c r="P266" i="8" s="1"/>
  <c r="AH266" i="18"/>
  <c r="K266" i="8" s="1"/>
  <c r="AI266" i="18"/>
  <c r="L266" i="8" s="1"/>
  <c r="AO266" i="18"/>
  <c r="AI36" i="18"/>
  <c r="L36" i="8" s="1"/>
  <c r="AO36" i="18"/>
  <c r="AK36" i="18"/>
  <c r="N36" i="8" s="1"/>
  <c r="AK266" i="18"/>
  <c r="N266" i="8" s="1"/>
  <c r="A47" i="21"/>
  <c r="AE176" i="20"/>
  <c r="AH176" i="20" s="1"/>
  <c r="K176" i="10" s="1"/>
  <c r="AF213" i="20"/>
  <c r="J213" i="10" s="1"/>
  <c r="Y19" i="20"/>
  <c r="A19" i="10" s="1"/>
  <c r="AM257" i="19"/>
  <c r="P257" i="9" s="1"/>
  <c r="AC66" i="20"/>
  <c r="H66" i="10" s="1"/>
  <c r="I235" i="9"/>
  <c r="AF167" i="20"/>
  <c r="J167" i="10" s="1"/>
  <c r="A30" i="21"/>
  <c r="AC55" i="20"/>
  <c r="H55" i="10" s="1"/>
  <c r="AF256" i="20"/>
  <c r="J256" i="10" s="1"/>
  <c r="AM235" i="19"/>
  <c r="P235" i="9" s="1"/>
  <c r="A53" i="21"/>
  <c r="AL214" i="19"/>
  <c r="O214" i="9" s="1"/>
  <c r="AF120" i="18"/>
  <c r="J120" i="8" s="1"/>
  <c r="AE255" i="18"/>
  <c r="I255" i="8" s="1"/>
  <c r="AF33" i="18"/>
  <c r="J33" i="8" s="1"/>
  <c r="AE256" i="20"/>
  <c r="AK256" i="20" s="1"/>
  <c r="N256" i="10" s="1"/>
  <c r="A213" i="21"/>
  <c r="Y223" i="20"/>
  <c r="A223" i="10" s="1"/>
  <c r="AE19" i="20"/>
  <c r="AI19" i="20" s="1"/>
  <c r="L19" i="10" s="1"/>
  <c r="AF66" i="20"/>
  <c r="J66" i="10" s="1"/>
  <c r="I257" i="9"/>
  <c r="AF137" i="20"/>
  <c r="J137" i="10" s="1"/>
  <c r="Y173" i="20"/>
  <c r="A173" i="10" s="1"/>
  <c r="AF55" i="20"/>
  <c r="J55" i="10" s="1"/>
  <c r="AC256" i="20"/>
  <c r="H256" i="10" s="1"/>
  <c r="AH213" i="19"/>
  <c r="K213" i="9" s="1"/>
  <c r="AC228" i="20"/>
  <c r="H228" i="10" s="1"/>
  <c r="Y292" i="18"/>
  <c r="A292" i="8" s="1"/>
  <c r="Y33" i="18"/>
  <c r="A33" i="8" s="1"/>
  <c r="AE145" i="18"/>
  <c r="AM145" i="18" s="1"/>
  <c r="P145" i="8" s="1"/>
  <c r="AE55" i="20"/>
  <c r="AK55" i="20" s="1"/>
  <c r="N55" i="10" s="1"/>
  <c r="AJ180" i="18"/>
  <c r="AO180" i="18"/>
  <c r="AM180" i="18"/>
  <c r="P180" i="8" s="1"/>
  <c r="AK180" i="18"/>
  <c r="N180" i="8" s="1"/>
  <c r="AL180" i="18"/>
  <c r="O180" i="8" s="1"/>
  <c r="AI180" i="18"/>
  <c r="L180" i="8" s="1"/>
  <c r="I180" i="8"/>
  <c r="AH180" i="18"/>
  <c r="K180" i="8" s="1"/>
  <c r="Y187" i="20"/>
  <c r="A187" i="10" s="1"/>
  <c r="AE223" i="20"/>
  <c r="AK223" i="20" s="1"/>
  <c r="N223" i="10" s="1"/>
  <c r="Y122" i="20"/>
  <c r="A122" i="10" s="1"/>
  <c r="AO257" i="19"/>
  <c r="A254" i="21"/>
  <c r="AE173" i="20"/>
  <c r="AL173" i="20" s="1"/>
  <c r="O173" i="10" s="1"/>
  <c r="A173" i="21"/>
  <c r="Y141" i="20"/>
  <c r="A141" i="10" s="1"/>
  <c r="AI257" i="19"/>
  <c r="L257" i="9" s="1"/>
  <c r="Y154" i="18"/>
  <c r="A154" i="8" s="1"/>
  <c r="AI245" i="19"/>
  <c r="L245" i="9" s="1"/>
  <c r="AJ57" i="19"/>
  <c r="M57" i="9" s="1"/>
  <c r="AI276" i="18"/>
  <c r="L276" i="8" s="1"/>
  <c r="AO276" i="18"/>
  <c r="I276" i="8"/>
  <c r="AE33" i="18"/>
  <c r="AH33" i="18" s="1"/>
  <c r="K33" i="8" s="1"/>
  <c r="AC187" i="20"/>
  <c r="H187" i="10" s="1"/>
  <c r="AF223" i="20"/>
  <c r="J223" i="10" s="1"/>
  <c r="AM189" i="20"/>
  <c r="P189" i="10" s="1"/>
  <c r="AF122" i="20"/>
  <c r="J122" i="10" s="1"/>
  <c r="Y30" i="20"/>
  <c r="A30" i="10" s="1"/>
  <c r="Y129" i="20"/>
  <c r="A129" i="10" s="1"/>
  <c r="AC173" i="20"/>
  <c r="H173" i="10" s="1"/>
  <c r="AM214" i="19"/>
  <c r="P214" i="9" s="1"/>
  <c r="AC141" i="20"/>
  <c r="H141" i="10" s="1"/>
  <c r="AK133" i="19"/>
  <c r="N133" i="9" s="1"/>
  <c r="AE154" i="18"/>
  <c r="I154" i="8" s="1"/>
  <c r="A239" i="21"/>
  <c r="AC175" i="18"/>
  <c r="H175" i="8" s="1"/>
  <c r="Y108" i="18"/>
  <c r="A108" i="8" s="1"/>
  <c r="AI68" i="18"/>
  <c r="L68" i="8" s="1"/>
  <c r="AO68" i="18"/>
  <c r="I68" i="8"/>
  <c r="AJ68" i="18"/>
  <c r="AK68" i="18"/>
  <c r="N68" i="8" s="1"/>
  <c r="AH68" i="18"/>
  <c r="K68" i="8" s="1"/>
  <c r="AM68" i="18"/>
  <c r="P68" i="8" s="1"/>
  <c r="AL68" i="18"/>
  <c r="O68" i="8" s="1"/>
  <c r="AE208" i="18"/>
  <c r="AF208" i="18"/>
  <c r="J208" i="8" s="1"/>
  <c r="Y208" i="18"/>
  <c r="A208" i="8" s="1"/>
  <c r="AC208" i="18"/>
  <c r="H208" i="8" s="1"/>
  <c r="Y176" i="20"/>
  <c r="A176" i="10" s="1"/>
  <c r="AC89" i="20"/>
  <c r="H89" i="10" s="1"/>
  <c r="AJ257" i="19"/>
  <c r="M257" i="9" s="1"/>
  <c r="Y213" i="20"/>
  <c r="A213" i="10" s="1"/>
  <c r="Y156" i="20"/>
  <c r="A156" i="10" s="1"/>
  <c r="AC122" i="20"/>
  <c r="H122" i="10" s="1"/>
  <c r="Y92" i="20"/>
  <c r="A92" i="10" s="1"/>
  <c r="A241" i="21"/>
  <c r="AI235" i="19"/>
  <c r="L235" i="9" s="1"/>
  <c r="AF30" i="20"/>
  <c r="J30" i="10" s="1"/>
  <c r="AI268" i="19"/>
  <c r="L268" i="9" s="1"/>
  <c r="AE129" i="20"/>
  <c r="AM129" i="20" s="1"/>
  <c r="P129" i="10" s="1"/>
  <c r="AL235" i="19"/>
  <c r="O235" i="9" s="1"/>
  <c r="Y120" i="18"/>
  <c r="A120" i="8" s="1"/>
  <c r="AE175" i="18"/>
  <c r="AL175" i="18" s="1"/>
  <c r="O175" i="8" s="1"/>
  <c r="AH57" i="19"/>
  <c r="K57" i="9" s="1"/>
  <c r="AL288" i="19"/>
  <c r="O288" i="9" s="1"/>
  <c r="AJ276" i="18"/>
  <c r="AL205" i="18"/>
  <c r="O205" i="8" s="1"/>
  <c r="AJ205" i="18"/>
  <c r="AM205" i="18"/>
  <c r="P205" i="8" s="1"/>
  <c r="AO205" i="18"/>
  <c r="AK205" i="18"/>
  <c r="N205" i="8" s="1"/>
  <c r="AI205" i="18"/>
  <c r="L205" i="8" s="1"/>
  <c r="I205" i="8"/>
  <c r="AH205" i="18"/>
  <c r="K205" i="8" s="1"/>
  <c r="Y8" i="20"/>
  <c r="A8" i="10" s="1"/>
  <c r="AO245" i="19"/>
  <c r="AE167" i="20"/>
  <c r="AK167" i="20" s="1"/>
  <c r="N167" i="10" s="1"/>
  <c r="Y256" i="20"/>
  <c r="A256" i="10" s="1"/>
  <c r="AK235" i="19"/>
  <c r="N235" i="9" s="1"/>
  <c r="AH133" i="19"/>
  <c r="K133" i="9" s="1"/>
  <c r="A89" i="21"/>
  <c r="AI57" i="19"/>
  <c r="L57" i="9" s="1"/>
  <c r="AE108" i="18"/>
  <c r="AI108" i="18" s="1"/>
  <c r="L108" i="8" s="1"/>
  <c r="AJ185" i="18"/>
  <c r="M185" i="8" s="1"/>
  <c r="AI185" i="18"/>
  <c r="L185" i="8" s="1"/>
  <c r="AH185" i="18"/>
  <c r="K185" i="8" s="1"/>
  <c r="Z209" i="18"/>
  <c r="C209" i="8" s="1"/>
  <c r="Z16" i="18"/>
  <c r="C16" i="8" s="1"/>
  <c r="Z101" i="18"/>
  <c r="C101" i="8" s="1"/>
  <c r="AL120" i="18"/>
  <c r="O120" i="8" s="1"/>
  <c r="Z37" i="18"/>
  <c r="C37" i="8" s="1"/>
  <c r="Z85" i="18"/>
  <c r="C85" i="8" s="1"/>
  <c r="Z54" i="18"/>
  <c r="C54" i="8" s="1"/>
  <c r="Z264" i="18"/>
  <c r="C264" i="8" s="1"/>
  <c r="Z31" i="18"/>
  <c r="C31" i="8" s="1"/>
  <c r="Z36" i="18"/>
  <c r="C36" i="8" s="1"/>
  <c r="Z77" i="18"/>
  <c r="C77" i="8" s="1"/>
  <c r="Z156" i="18"/>
  <c r="C156" i="8" s="1"/>
  <c r="Z60" i="18"/>
  <c r="C60" i="8" s="1"/>
  <c r="Z185" i="18"/>
  <c r="C185" i="8" s="1"/>
  <c r="Z199" i="18"/>
  <c r="C199" i="8" s="1"/>
  <c r="Z102" i="18"/>
  <c r="C102" i="8" s="1"/>
  <c r="Z171" i="18"/>
  <c r="C171" i="8" s="1"/>
  <c r="B142" i="8"/>
  <c r="N218" i="14"/>
  <c r="AI137" i="19"/>
  <c r="L137" i="9" s="1"/>
  <c r="AL62" i="19"/>
  <c r="O62" i="9" s="1"/>
  <c r="AF18" i="18"/>
  <c r="J18" i="8" s="1"/>
  <c r="AE18" i="18"/>
  <c r="Y18" i="18"/>
  <c r="AK223" i="19"/>
  <c r="N223" i="9" s="1"/>
  <c r="AL137" i="19"/>
  <c r="O137" i="9" s="1"/>
  <c r="A22" i="21"/>
  <c r="Y40" i="18"/>
  <c r="A40" i="8" s="1"/>
  <c r="A129" i="21"/>
  <c r="A298" i="21"/>
  <c r="A65" i="21"/>
  <c r="A139" i="21"/>
  <c r="AK137" i="19"/>
  <c r="N137" i="9" s="1"/>
  <c r="A187" i="21"/>
  <c r="AJ137" i="19"/>
  <c r="M137" i="9" s="1"/>
  <c r="A251" i="21"/>
  <c r="Z219" i="18"/>
  <c r="C219" i="8" s="1"/>
  <c r="Z48" i="18"/>
  <c r="C48" i="8" s="1"/>
  <c r="Z148" i="18"/>
  <c r="C148" i="8" s="1"/>
  <c r="Z255" i="18"/>
  <c r="C255" i="8" s="1"/>
  <c r="Z276" i="18"/>
  <c r="C276" i="8" s="1"/>
  <c r="Z145" i="18"/>
  <c r="C145" i="8" s="1"/>
  <c r="Z225" i="18"/>
  <c r="C225" i="8" s="1"/>
  <c r="Z180" i="18"/>
  <c r="C180" i="8" s="1"/>
  <c r="Z189" i="18"/>
  <c r="C189" i="8" s="1"/>
  <c r="Z232" i="18"/>
  <c r="C232" i="8" s="1"/>
  <c r="Z106" i="18"/>
  <c r="C106" i="8" s="1"/>
  <c r="Z8" i="18"/>
  <c r="C8" i="8" s="1"/>
  <c r="Z122" i="18"/>
  <c r="C122" i="8" s="1"/>
  <c r="A91" i="21"/>
  <c r="AE4" i="20"/>
  <c r="AJ4" i="20" s="1"/>
  <c r="M4" i="10" s="1"/>
  <c r="AE114" i="20"/>
  <c r="AI114" i="20" s="1"/>
  <c r="L114" i="10" s="1"/>
  <c r="Y113" i="20"/>
  <c r="A113" i="10" s="1"/>
  <c r="AC32" i="20"/>
  <c r="H32" i="10" s="1"/>
  <c r="A165" i="21"/>
  <c r="AO238" i="19"/>
  <c r="AE49" i="20"/>
  <c r="AJ49" i="20" s="1"/>
  <c r="M49" i="10" s="1"/>
  <c r="AE22" i="20"/>
  <c r="AJ22" i="20" s="1"/>
  <c r="M22" i="10" s="1"/>
  <c r="AE152" i="20"/>
  <c r="AJ152" i="20" s="1"/>
  <c r="M152" i="10" s="1"/>
  <c r="AM118" i="20"/>
  <c r="P118" i="10" s="1"/>
  <c r="AK147" i="19"/>
  <c r="N147" i="9" s="1"/>
  <c r="Y84" i="18"/>
  <c r="A84" i="8" s="1"/>
  <c r="I245" i="9"/>
  <c r="A152" i="21"/>
  <c r="Z94" i="18"/>
  <c r="C94" i="8" s="1"/>
  <c r="AE251" i="20"/>
  <c r="AH251" i="20" s="1"/>
  <c r="K251" i="10" s="1"/>
  <c r="A49" i="21"/>
  <c r="A36" i="21"/>
  <c r="I218" i="9"/>
  <c r="AI203" i="19"/>
  <c r="L203" i="9" s="1"/>
  <c r="A8" i="21"/>
  <c r="AM138" i="19"/>
  <c r="P138" i="9" s="1"/>
  <c r="A245" i="21"/>
  <c r="AE224" i="20"/>
  <c r="AL224" i="20" s="1"/>
  <c r="O224" i="10" s="1"/>
  <c r="AH203" i="19"/>
  <c r="K203" i="9" s="1"/>
  <c r="AF114" i="20"/>
  <c r="J114" i="10" s="1"/>
  <c r="AE113" i="20"/>
  <c r="AJ113" i="20" s="1"/>
  <c r="M113" i="10" s="1"/>
  <c r="AE32" i="20"/>
  <c r="AM32" i="20" s="1"/>
  <c r="P32" i="10" s="1"/>
  <c r="Y36" i="20"/>
  <c r="A36" i="10" s="1"/>
  <c r="Y220" i="20"/>
  <c r="A220" i="10" s="1"/>
  <c r="AL218" i="19"/>
  <c r="O218" i="9" s="1"/>
  <c r="AL147" i="19"/>
  <c r="O147" i="9" s="1"/>
  <c r="AF22" i="20"/>
  <c r="J22" i="10" s="1"/>
  <c r="AJ238" i="19"/>
  <c r="M238" i="9" s="1"/>
  <c r="AC152" i="20"/>
  <c r="H152" i="10" s="1"/>
  <c r="AI118" i="20"/>
  <c r="L118" i="10" s="1"/>
  <c r="AH234" i="19"/>
  <c r="K234" i="9" s="1"/>
  <c r="AJ234" i="19"/>
  <c r="M234" i="9" s="1"/>
  <c r="A176" i="21"/>
  <c r="A119" i="21"/>
  <c r="Y262" i="18"/>
  <c r="A262" i="8" s="1"/>
  <c r="AC84" i="18"/>
  <c r="H84" i="8" s="1"/>
  <c r="AH72" i="19"/>
  <c r="K72" i="9" s="1"/>
  <c r="AM72" i="19"/>
  <c r="P72" i="9" s="1"/>
  <c r="AK72" i="19"/>
  <c r="N72" i="9" s="1"/>
  <c r="AJ72" i="19"/>
  <c r="M72" i="9" s="1"/>
  <c r="AO72" i="19"/>
  <c r="I72" i="9"/>
  <c r="AI72" i="19"/>
  <c r="L72" i="9" s="1"/>
  <c r="A164" i="21"/>
  <c r="AO218" i="19"/>
  <c r="Y164" i="20"/>
  <c r="A164" i="10" s="1"/>
  <c r="I214" i="9"/>
  <c r="AI218" i="19"/>
  <c r="L218" i="9" s="1"/>
  <c r="AC36" i="20"/>
  <c r="H36" i="10" s="1"/>
  <c r="AE220" i="20"/>
  <c r="AH220" i="20" s="1"/>
  <c r="K220" i="10" s="1"/>
  <c r="AI238" i="19"/>
  <c r="L238" i="9" s="1"/>
  <c r="AC22" i="20"/>
  <c r="H22" i="10" s="1"/>
  <c r="Z242" i="18"/>
  <c r="C242" i="8" s="1"/>
  <c r="Y245" i="20"/>
  <c r="A245" i="10" s="1"/>
  <c r="AI121" i="20"/>
  <c r="L121" i="10" s="1"/>
  <c r="AK118" i="20"/>
  <c r="N118" i="10" s="1"/>
  <c r="AJ167" i="19"/>
  <c r="M167" i="9" s="1"/>
  <c r="AJ214" i="19"/>
  <c r="M214" i="9" s="1"/>
  <c r="AK234" i="19"/>
  <c r="N234" i="9" s="1"/>
  <c r="AJ147" i="19"/>
  <c r="M147" i="9" s="1"/>
  <c r="AE262" i="18"/>
  <c r="AI262" i="18" s="1"/>
  <c r="L262" i="8" s="1"/>
  <c r="AF84" i="18"/>
  <c r="J84" i="8" s="1"/>
  <c r="AI234" i="19"/>
  <c r="L234" i="9" s="1"/>
  <c r="AI214" i="19"/>
  <c r="L214" i="9" s="1"/>
  <c r="AL245" i="19"/>
  <c r="O245" i="9" s="1"/>
  <c r="AO181" i="19"/>
  <c r="Y124" i="20"/>
  <c r="A124" i="10" s="1"/>
  <c r="AE8" i="20"/>
  <c r="AH8" i="20" s="1"/>
  <c r="K8" i="10" s="1"/>
  <c r="AM187" i="20"/>
  <c r="P187" i="10" s="1"/>
  <c r="Y287" i="20"/>
  <c r="A287" i="10" s="1"/>
  <c r="AF164" i="20"/>
  <c r="J164" i="10" s="1"/>
  <c r="AM147" i="19"/>
  <c r="P147" i="9" s="1"/>
  <c r="Y89" i="20"/>
  <c r="A89" i="10" s="1"/>
  <c r="Y277" i="20"/>
  <c r="A277" i="10" s="1"/>
  <c r="AM181" i="19"/>
  <c r="P181" i="9" s="1"/>
  <c r="Y231" i="20"/>
  <c r="A231" i="10" s="1"/>
  <c r="A300" i="21"/>
  <c r="AH101" i="19"/>
  <c r="K101" i="9" s="1"/>
  <c r="I181" i="9"/>
  <c r="AC245" i="20"/>
  <c r="H245" i="10" s="1"/>
  <c r="AI147" i="19"/>
  <c r="L147" i="9" s="1"/>
  <c r="A223" i="21"/>
  <c r="AJ245" i="19"/>
  <c r="M245" i="9" s="1"/>
  <c r="A197" i="21"/>
  <c r="A141" i="21"/>
  <c r="AM111" i="18"/>
  <c r="P111" i="8" s="1"/>
  <c r="AE94" i="18"/>
  <c r="AJ94" i="18" s="1"/>
  <c r="M94" i="8" s="1"/>
  <c r="AH48" i="18"/>
  <c r="K48" i="8" s="1"/>
  <c r="AK48" i="18"/>
  <c r="N48" i="8" s="1"/>
  <c r="AJ48" i="18"/>
  <c r="AL48" i="18"/>
  <c r="O48" i="8" s="1"/>
  <c r="AO48" i="18"/>
  <c r="AM48" i="18"/>
  <c r="P48" i="8" s="1"/>
  <c r="AI48" i="18"/>
  <c r="L48" i="8" s="1"/>
  <c r="I48" i="8"/>
  <c r="AJ187" i="20"/>
  <c r="M187" i="10" s="1"/>
  <c r="AE287" i="20"/>
  <c r="AM287" i="20" s="1"/>
  <c r="P287" i="10" s="1"/>
  <c r="AE89" i="20"/>
  <c r="AI89" i="20" s="1"/>
  <c r="L89" i="10" s="1"/>
  <c r="AE277" i="20"/>
  <c r="AK277" i="20" s="1"/>
  <c r="N277" i="10" s="1"/>
  <c r="A250" i="21"/>
  <c r="T69" i="14"/>
  <c r="AF231" i="20"/>
  <c r="J231" i="10" s="1"/>
  <c r="AO147" i="19"/>
  <c r="I203" i="9"/>
  <c r="AJ218" i="19"/>
  <c r="M218" i="9" s="1"/>
  <c r="AN54" i="18"/>
  <c r="Q54" i="8" s="1"/>
  <c r="AK214" i="19"/>
  <c r="N214" i="9" s="1"/>
  <c r="Y49" i="20"/>
  <c r="A49" i="10" s="1"/>
  <c r="Z230" i="18"/>
  <c r="C230" i="8" s="1"/>
  <c r="Z263" i="18"/>
  <c r="C263" i="8" s="1"/>
  <c r="AK218" i="19"/>
  <c r="N218" i="9" s="1"/>
  <c r="Z203" i="18"/>
  <c r="C203" i="8" s="1"/>
  <c r="AJ181" i="19"/>
  <c r="M181" i="9" s="1"/>
  <c r="A280" i="21"/>
  <c r="A194" i="21"/>
  <c r="A6" i="21"/>
  <c r="AC94" i="18"/>
  <c r="H94" i="8" s="1"/>
  <c r="AH181" i="19"/>
  <c r="K181" i="9" s="1"/>
  <c r="AE124" i="20"/>
  <c r="AM124" i="20" s="1"/>
  <c r="P124" i="10" s="1"/>
  <c r="AC8" i="20"/>
  <c r="H8" i="10" s="1"/>
  <c r="AF287" i="20"/>
  <c r="J287" i="10" s="1"/>
  <c r="AE231" i="20"/>
  <c r="AH231" i="20" s="1"/>
  <c r="K231" i="10" s="1"/>
  <c r="I147" i="9"/>
  <c r="AH66" i="20"/>
  <c r="K66" i="10" s="1"/>
  <c r="AI85" i="19"/>
  <c r="L85" i="9" s="1"/>
  <c r="AO203" i="19"/>
  <c r="AK245" i="19"/>
  <c r="N245" i="9" s="1"/>
  <c r="I234" i="9"/>
  <c r="AK181" i="19"/>
  <c r="N181" i="9" s="1"/>
  <c r="A17" i="21"/>
  <c r="A94" i="21"/>
  <c r="Y53" i="20"/>
  <c r="A53" i="10" s="1"/>
  <c r="AC269" i="20"/>
  <c r="H269" i="10" s="1"/>
  <c r="AC54" i="20"/>
  <c r="H54" i="10" s="1"/>
  <c r="AI150" i="19"/>
  <c r="L150" i="9" s="1"/>
  <c r="A21" i="21"/>
  <c r="AJ209" i="19"/>
  <c r="M209" i="9" s="1"/>
  <c r="AF31" i="20"/>
  <c r="J31" i="10" s="1"/>
  <c r="AL121" i="20"/>
  <c r="O121" i="10" s="1"/>
  <c r="AJ118" i="20"/>
  <c r="M118" i="10" s="1"/>
  <c r="A168" i="21"/>
  <c r="AL181" i="19"/>
  <c r="O181" i="9" s="1"/>
  <c r="AC96" i="18"/>
  <c r="H96" i="8" s="1"/>
  <c r="AK234" i="18"/>
  <c r="N234" i="8" s="1"/>
  <c r="Y227" i="18"/>
  <c r="AE227" i="18"/>
  <c r="AC227" i="18"/>
  <c r="H227" i="8" s="1"/>
  <c r="AF227" i="18"/>
  <c r="J227" i="8" s="1"/>
  <c r="AL232" i="18"/>
  <c r="AM232" i="18"/>
  <c r="P232" i="8" s="1"/>
  <c r="AH232" i="18"/>
  <c r="K232" i="8" s="1"/>
  <c r="AK232" i="18"/>
  <c r="N232" i="8" s="1"/>
  <c r="AO232" i="18"/>
  <c r="I232" i="8"/>
  <c r="AI232" i="18"/>
  <c r="L232" i="8" s="1"/>
  <c r="AJ232" i="18"/>
  <c r="Z78" i="18"/>
  <c r="C78" i="8" s="1"/>
  <c r="AE292" i="20"/>
  <c r="AM292" i="20" s="1"/>
  <c r="P292" i="10" s="1"/>
  <c r="A96" i="21"/>
  <c r="AF196" i="20"/>
  <c r="J196" i="10" s="1"/>
  <c r="A33" i="21"/>
  <c r="Y96" i="18"/>
  <c r="A23" i="21"/>
  <c r="AF53" i="20"/>
  <c r="J53" i="10" s="1"/>
  <c r="A55" i="21"/>
  <c r="AF292" i="20"/>
  <c r="J292" i="10" s="1"/>
  <c r="A292" i="21"/>
  <c r="Y119" i="20"/>
  <c r="A119" i="10" s="1"/>
  <c r="Y33" i="20"/>
  <c r="A33" i="10" s="1"/>
  <c r="A31" i="21"/>
  <c r="AM148" i="18"/>
  <c r="P148" i="8" s="1"/>
  <c r="AH264" i="18"/>
  <c r="K264" i="8" s="1"/>
  <c r="AM264" i="18"/>
  <c r="P264" i="8" s="1"/>
  <c r="AJ264" i="18"/>
  <c r="AO264" i="18"/>
  <c r="AK264" i="18"/>
  <c r="N264" i="8" s="1"/>
  <c r="AL264" i="18"/>
  <c r="O264" i="8" s="1"/>
  <c r="I264" i="8"/>
  <c r="AI264" i="18"/>
  <c r="L264" i="8" s="1"/>
  <c r="AF126" i="18"/>
  <c r="AE126" i="18"/>
  <c r="AI126" i="18" s="1"/>
  <c r="L126" i="8" s="1"/>
  <c r="Y126" i="18"/>
  <c r="Y17" i="18"/>
  <c r="AE17" i="18"/>
  <c r="AC17" i="18"/>
  <c r="H17" i="8" s="1"/>
  <c r="AF17" i="18"/>
  <c r="J17" i="8" s="1"/>
  <c r="AE64" i="18"/>
  <c r="AJ64" i="18" s="1"/>
  <c r="M64" i="8" s="1"/>
  <c r="AF64" i="18"/>
  <c r="Y64" i="18"/>
  <c r="A64" i="8" s="1"/>
  <c r="Y4" i="20"/>
  <c r="A4" i="10" s="1"/>
  <c r="Y54" i="20"/>
  <c r="A54" i="10" s="1"/>
  <c r="AJ15" i="19"/>
  <c r="M15" i="9" s="1"/>
  <c r="O69" i="14"/>
  <c r="AE119" i="20"/>
  <c r="AK119" i="20" s="1"/>
  <c r="N119" i="10" s="1"/>
  <c r="AC33" i="20"/>
  <c r="H33" i="10" s="1"/>
  <c r="AL111" i="19"/>
  <c r="O111" i="9" s="1"/>
  <c r="Y194" i="20"/>
  <c r="A194" i="10" s="1"/>
  <c r="AJ198" i="18"/>
  <c r="M198" i="8" s="1"/>
  <c r="AL122" i="18"/>
  <c r="O122" i="8" s="1"/>
  <c r="AI111" i="18"/>
  <c r="L111" i="8" s="1"/>
  <c r="AE53" i="20"/>
  <c r="AL53" i="20" s="1"/>
  <c r="O53" i="10" s="1"/>
  <c r="AF4" i="20"/>
  <c r="J4" i="10" s="1"/>
  <c r="AJ54" i="20"/>
  <c r="M54" i="10" s="1"/>
  <c r="AM8" i="19"/>
  <c r="P8" i="9" s="1"/>
  <c r="AK292" i="19"/>
  <c r="N292" i="9" s="1"/>
  <c r="A54" i="21"/>
  <c r="AF119" i="20"/>
  <c r="J119" i="10" s="1"/>
  <c r="AE33" i="20"/>
  <c r="AH33" i="20" s="1"/>
  <c r="K33" i="10" s="1"/>
  <c r="Z198" i="18"/>
  <c r="C198" i="8" s="1"/>
  <c r="I111" i="9"/>
  <c r="AE194" i="20"/>
  <c r="Y31" i="20"/>
  <c r="A31" i="10" s="1"/>
  <c r="AI111" i="19"/>
  <c r="L111" i="9" s="1"/>
  <c r="AK148" i="18"/>
  <c r="N148" i="8" s="1"/>
  <c r="AJ111" i="18"/>
  <c r="M111" i="8" s="1"/>
  <c r="AF75" i="18"/>
  <c r="Y75" i="18"/>
  <c r="AC75" i="18"/>
  <c r="H75" i="8" s="1"/>
  <c r="AE75" i="18"/>
  <c r="AF38" i="18"/>
  <c r="J38" i="8" s="1"/>
  <c r="Y38" i="18"/>
  <c r="AE38" i="18"/>
  <c r="AC38" i="18"/>
  <c r="H38" i="8" s="1"/>
  <c r="AJ203" i="19"/>
  <c r="M203" i="9" s="1"/>
  <c r="AC133" i="18"/>
  <c r="H133" i="8" s="1"/>
  <c r="AF133" i="18"/>
  <c r="J133" i="8" s="1"/>
  <c r="AE133" i="18"/>
  <c r="AJ133" i="18" s="1"/>
  <c r="Y133" i="18"/>
  <c r="A133" i="8" s="1"/>
  <c r="Y55" i="18"/>
  <c r="A55" i="8" s="1"/>
  <c r="AE55" i="18"/>
  <c r="AK55" i="18" s="1"/>
  <c r="N55" i="8" s="1"/>
  <c r="AF55" i="18"/>
  <c r="AC55" i="18"/>
  <c r="H55" i="8" s="1"/>
  <c r="AK69" i="20"/>
  <c r="N69" i="10" s="1"/>
  <c r="Y269" i="20"/>
  <c r="A269" i="10" s="1"/>
  <c r="AF54" i="20"/>
  <c r="J54" i="10" s="1"/>
  <c r="AL15" i="19"/>
  <c r="O15" i="9" s="1"/>
  <c r="AH8" i="19"/>
  <c r="K8" i="9" s="1"/>
  <c r="AJ101" i="19"/>
  <c r="M101" i="9" s="1"/>
  <c r="AJ205" i="19"/>
  <c r="M205" i="9" s="1"/>
  <c r="AJ107" i="20"/>
  <c r="M107" i="10" s="1"/>
  <c r="AK52" i="19"/>
  <c r="N52" i="9" s="1"/>
  <c r="AC119" i="20"/>
  <c r="H119" i="10" s="1"/>
  <c r="AL207" i="19"/>
  <c r="O207" i="9" s="1"/>
  <c r="AM209" i="19"/>
  <c r="P209" i="9" s="1"/>
  <c r="AJ214" i="20"/>
  <c r="M214" i="10" s="1"/>
  <c r="AO111" i="19"/>
  <c r="AC194" i="20"/>
  <c r="H194" i="10" s="1"/>
  <c r="AC31" i="20"/>
  <c r="H31" i="10" s="1"/>
  <c r="Z26" i="18"/>
  <c r="C26" i="8" s="1"/>
  <c r="AL192" i="19"/>
  <c r="O192" i="9" s="1"/>
  <c r="AJ111" i="19"/>
  <c r="M111" i="9" s="1"/>
  <c r="AK111" i="19"/>
  <c r="N111" i="9" s="1"/>
  <c r="AE52" i="18"/>
  <c r="AF52" i="18"/>
  <c r="Y52" i="18"/>
  <c r="AF137" i="18"/>
  <c r="J137" i="8" s="1"/>
  <c r="Y137" i="18"/>
  <c r="AC137" i="18"/>
  <c r="H137" i="8" s="1"/>
  <c r="AE137" i="18"/>
  <c r="AL184" i="20"/>
  <c r="O184" i="10" s="1"/>
  <c r="AK209" i="19"/>
  <c r="N209" i="9" s="1"/>
  <c r="AL197" i="20"/>
  <c r="O197" i="10" s="1"/>
  <c r="AM111" i="19"/>
  <c r="P111" i="9" s="1"/>
  <c r="AI234" i="18"/>
  <c r="L234" i="8" s="1"/>
  <c r="AF192" i="18"/>
  <c r="J192" i="8" s="1"/>
  <c r="AE192" i="18"/>
  <c r="AC192" i="18"/>
  <c r="H192" i="8" s="1"/>
  <c r="Y192" i="18"/>
  <c r="Y125" i="18"/>
  <c r="AE125" i="18"/>
  <c r="AC125" i="18"/>
  <c r="H125" i="8" s="1"/>
  <c r="AF125" i="18"/>
  <c r="Z175" i="18"/>
  <c r="C175" i="8" s="1"/>
  <c r="Z136" i="18"/>
  <c r="C136" i="8" s="1"/>
  <c r="Z172" i="18"/>
  <c r="C172" i="8" s="1"/>
  <c r="AK115" i="19"/>
  <c r="N115" i="9" s="1"/>
  <c r="AH115" i="19"/>
  <c r="K115" i="9" s="1"/>
  <c r="AL115" i="19"/>
  <c r="O115" i="9" s="1"/>
  <c r="AM115" i="19"/>
  <c r="P115" i="9" s="1"/>
  <c r="AH106" i="19"/>
  <c r="K106" i="9" s="1"/>
  <c r="AL106" i="19"/>
  <c r="O106" i="9" s="1"/>
  <c r="AM106" i="19"/>
  <c r="P106" i="9" s="1"/>
  <c r="AI106" i="19"/>
  <c r="L106" i="9" s="1"/>
  <c r="AJ106" i="19"/>
  <c r="M106" i="9" s="1"/>
  <c r="AK106" i="19"/>
  <c r="N106" i="9" s="1"/>
  <c r="AM159" i="19"/>
  <c r="P159" i="9" s="1"/>
  <c r="AI159" i="19"/>
  <c r="L159" i="9" s="1"/>
  <c r="AH232" i="20"/>
  <c r="K232" i="10" s="1"/>
  <c r="AJ232" i="20"/>
  <c r="M232" i="10" s="1"/>
  <c r="AL232" i="20"/>
  <c r="O232" i="10" s="1"/>
  <c r="AM94" i="20"/>
  <c r="P94" i="10" s="1"/>
  <c r="AJ94" i="20"/>
  <c r="M94" i="10" s="1"/>
  <c r="AC178" i="20"/>
  <c r="H178" i="10" s="1"/>
  <c r="AE178" i="20"/>
  <c r="AK178" i="20" s="1"/>
  <c r="N178" i="10" s="1"/>
  <c r="AF178" i="20"/>
  <c r="J178" i="10" s="1"/>
  <c r="Y178" i="20"/>
  <c r="A178" i="10" s="1"/>
  <c r="AM16" i="20"/>
  <c r="P16" i="10" s="1"/>
  <c r="AK251" i="20"/>
  <c r="N251" i="10" s="1"/>
  <c r="AC124" i="20"/>
  <c r="H124" i="10" s="1"/>
  <c r="A124" i="21"/>
  <c r="AJ189" i="20"/>
  <c r="M189" i="10" s="1"/>
  <c r="AK138" i="19"/>
  <c r="N138" i="9" s="1"/>
  <c r="AC17" i="20"/>
  <c r="H17" i="10" s="1"/>
  <c r="AI149" i="20"/>
  <c r="L149" i="10" s="1"/>
  <c r="AI251" i="20"/>
  <c r="L251" i="10" s="1"/>
  <c r="AK183" i="19"/>
  <c r="N183" i="9" s="1"/>
  <c r="AK46" i="19"/>
  <c r="N46" i="9" s="1"/>
  <c r="AJ204" i="19"/>
  <c r="M204" i="9" s="1"/>
  <c r="AF17" i="20"/>
  <c r="J17" i="10" s="1"/>
  <c r="AJ173" i="19"/>
  <c r="M173" i="9" s="1"/>
  <c r="AJ158" i="20"/>
  <c r="M158" i="10" s="1"/>
  <c r="AH224" i="20"/>
  <c r="K224" i="10" s="1"/>
  <c r="AK207" i="19"/>
  <c r="N207" i="9" s="1"/>
  <c r="AH173" i="19"/>
  <c r="K173" i="9" s="1"/>
  <c r="AE34" i="18"/>
  <c r="AM34" i="18" s="1"/>
  <c r="P34" i="8" s="1"/>
  <c r="AF34" i="18"/>
  <c r="AC34" i="18"/>
  <c r="H34" i="8" s="1"/>
  <c r="Y34" i="18"/>
  <c r="AF97" i="18"/>
  <c r="AE97" i="18"/>
  <c r="AL97" i="18" s="1"/>
  <c r="O97" i="8" s="1"/>
  <c r="AC97" i="18"/>
  <c r="H97" i="8" s="1"/>
  <c r="Y97" i="18"/>
  <c r="AC233" i="18"/>
  <c r="H233" i="8" s="1"/>
  <c r="AF233" i="18"/>
  <c r="J233" i="8" s="1"/>
  <c r="AE233" i="18"/>
  <c r="Y233" i="18"/>
  <c r="AI207" i="19"/>
  <c r="L207" i="9" s="1"/>
  <c r="AM215" i="19"/>
  <c r="P215" i="9" s="1"/>
  <c r="M123" i="8"/>
  <c r="AF187" i="18"/>
  <c r="AE187" i="18"/>
  <c r="AC187" i="18"/>
  <c r="H187" i="8" s="1"/>
  <c r="Y187" i="18"/>
  <c r="A187" i="8" s="1"/>
  <c r="AE93" i="18"/>
  <c r="AL93" i="18" s="1"/>
  <c r="O93" i="8" s="1"/>
  <c r="AF93" i="18"/>
  <c r="Y93" i="18"/>
  <c r="AC93" i="18"/>
  <c r="H93" i="8" s="1"/>
  <c r="AH63" i="18"/>
  <c r="K63" i="8" s="1"/>
  <c r="AM63" i="18"/>
  <c r="P63" i="8" s="1"/>
  <c r="I63" i="8"/>
  <c r="AO63" i="18"/>
  <c r="AJ63" i="18"/>
  <c r="AL63" i="18"/>
  <c r="O63" i="8" s="1"/>
  <c r="AI63" i="18"/>
  <c r="L63" i="8" s="1"/>
  <c r="AK63" i="18"/>
  <c r="N63" i="8" s="1"/>
  <c r="AE196" i="18"/>
  <c r="AL196" i="18" s="1"/>
  <c r="O196" i="8" s="1"/>
  <c r="AC196" i="18"/>
  <c r="H196" i="8" s="1"/>
  <c r="Y196" i="18"/>
  <c r="AF196" i="18"/>
  <c r="J196" i="8" s="1"/>
  <c r="AF179" i="18"/>
  <c r="AE179" i="18"/>
  <c r="AC179" i="18"/>
  <c r="H179" i="8" s="1"/>
  <c r="Y179" i="18"/>
  <c r="A179" i="8" s="1"/>
  <c r="AK172" i="19"/>
  <c r="N172" i="9" s="1"/>
  <c r="AJ120" i="19"/>
  <c r="M120" i="9" s="1"/>
  <c r="A178" i="21"/>
  <c r="AM193" i="19"/>
  <c r="P193" i="9" s="1"/>
  <c r="AI54" i="19"/>
  <c r="L54" i="9" s="1"/>
  <c r="AI240" i="20"/>
  <c r="L240" i="10" s="1"/>
  <c r="AI101" i="19"/>
  <c r="L101" i="9" s="1"/>
  <c r="AL107" i="20"/>
  <c r="O107" i="10" s="1"/>
  <c r="AJ247" i="20"/>
  <c r="M247" i="10" s="1"/>
  <c r="AJ207" i="19"/>
  <c r="M207" i="9" s="1"/>
  <c r="AK201" i="20"/>
  <c r="N201" i="10" s="1"/>
  <c r="J111" i="8"/>
  <c r="AL245" i="20"/>
  <c r="O245" i="10" s="1"/>
  <c r="AK245" i="20"/>
  <c r="N245" i="10" s="1"/>
  <c r="AJ245" i="20"/>
  <c r="M245" i="10" s="1"/>
  <c r="AI245" i="20"/>
  <c r="L245" i="10" s="1"/>
  <c r="AE91" i="18"/>
  <c r="AJ91" i="18" s="1"/>
  <c r="AC91" i="18"/>
  <c r="H91" i="8" s="1"/>
  <c r="AF91" i="18"/>
  <c r="J91" i="8" s="1"/>
  <c r="Y91" i="18"/>
  <c r="AF132" i="18"/>
  <c r="J132" i="8" s="1"/>
  <c r="AC132" i="18"/>
  <c r="H132" i="8" s="1"/>
  <c r="Y132" i="18"/>
  <c r="AE132" i="18"/>
  <c r="AL132" i="18" s="1"/>
  <c r="O132" i="8" s="1"/>
  <c r="AM50" i="19"/>
  <c r="P50" i="9" s="1"/>
  <c r="Y17" i="20"/>
  <c r="A17" i="10" s="1"/>
  <c r="AH207" i="19"/>
  <c r="K207" i="9" s="1"/>
  <c r="AF161" i="18"/>
  <c r="J161" i="8" s="1"/>
  <c r="AE161" i="18"/>
  <c r="AJ161" i="18" s="1"/>
  <c r="M161" i="8" s="1"/>
  <c r="AC161" i="18"/>
  <c r="H161" i="8" s="1"/>
  <c r="Y161" i="18"/>
  <c r="AE271" i="18"/>
  <c r="AC271" i="18"/>
  <c r="H271" i="8" s="1"/>
  <c r="Y271" i="18"/>
  <c r="AF271" i="18"/>
  <c r="J271" i="8" s="1"/>
  <c r="AE165" i="18"/>
  <c r="AH165" i="18" s="1"/>
  <c r="K165" i="8" s="1"/>
  <c r="AC165" i="18"/>
  <c r="H165" i="8" s="1"/>
  <c r="AF165" i="18"/>
  <c r="J165" i="8" s="1"/>
  <c r="Y165" i="18"/>
  <c r="A165" i="8" s="1"/>
  <c r="Y41" i="18"/>
  <c r="A41" i="8" s="1"/>
  <c r="AC41" i="18"/>
  <c r="H41" i="8" s="1"/>
  <c r="AF41" i="18"/>
  <c r="J41" i="8" s="1"/>
  <c r="AE41" i="18"/>
  <c r="AC86" i="18"/>
  <c r="H86" i="8" s="1"/>
  <c r="AF86" i="18"/>
  <c r="J86" i="8" s="1"/>
  <c r="AE86" i="18"/>
  <c r="AI86" i="18" s="1"/>
  <c r="L86" i="8" s="1"/>
  <c r="Y86" i="18"/>
  <c r="A86" i="21"/>
  <c r="AE138" i="18"/>
  <c r="AC138" i="18"/>
  <c r="H138" i="8" s="1"/>
  <c r="Y138" i="18"/>
  <c r="AF138" i="18"/>
  <c r="J138" i="8" s="1"/>
  <c r="AC70" i="18"/>
  <c r="H70" i="8" s="1"/>
  <c r="Y70" i="18"/>
  <c r="AF70" i="18"/>
  <c r="J70" i="8" s="1"/>
  <c r="AE70" i="18"/>
  <c r="AI136" i="18"/>
  <c r="L136" i="8" s="1"/>
  <c r="AK136" i="18"/>
  <c r="N136" i="8" s="1"/>
  <c r="AJ136" i="18"/>
  <c r="AH136" i="18"/>
  <c r="K136" i="8" s="1"/>
  <c r="AL136" i="18"/>
  <c r="O136" i="8" s="1"/>
  <c r="AO136" i="18"/>
  <c r="I136" i="8"/>
  <c r="AM136" i="18"/>
  <c r="P136" i="8" s="1"/>
  <c r="AF270" i="18"/>
  <c r="AE270" i="18"/>
  <c r="AK270" i="18" s="1"/>
  <c r="N270" i="8" s="1"/>
  <c r="Y270" i="18"/>
  <c r="AC270" i="18"/>
  <c r="H270" i="8" s="1"/>
  <c r="AK78" i="18"/>
  <c r="N78" i="8" s="1"/>
  <c r="I78" i="8"/>
  <c r="AM78" i="18"/>
  <c r="P78" i="8" s="1"/>
  <c r="AH78" i="18"/>
  <c r="K78" i="8" s="1"/>
  <c r="AI78" i="18"/>
  <c r="L78" i="8" s="1"/>
  <c r="AL78" i="18"/>
  <c r="O78" i="8" s="1"/>
  <c r="AO78" i="18"/>
  <c r="AJ78" i="18"/>
  <c r="AE112" i="18"/>
  <c r="Y112" i="18"/>
  <c r="AC112" i="18"/>
  <c r="H112" i="8" s="1"/>
  <c r="AF112" i="18"/>
  <c r="J112" i="8" s="1"/>
  <c r="AC251" i="18"/>
  <c r="H251" i="8" s="1"/>
  <c r="AF251" i="18"/>
  <c r="J251" i="8" s="1"/>
  <c r="AE251" i="18"/>
  <c r="AL251" i="18" s="1"/>
  <c r="O251" i="8" s="1"/>
  <c r="Y251" i="18"/>
  <c r="AF220" i="18"/>
  <c r="AC220" i="18"/>
  <c r="H220" i="8" s="1"/>
  <c r="Y220" i="18"/>
  <c r="A220" i="8" s="1"/>
  <c r="AE220" i="18"/>
  <c r="AM220" i="18" s="1"/>
  <c r="P220" i="8" s="1"/>
  <c r="AC291" i="18"/>
  <c r="H291" i="8" s="1"/>
  <c r="AF291" i="18"/>
  <c r="J291" i="8" s="1"/>
  <c r="AE291" i="18"/>
  <c r="AM291" i="18" s="1"/>
  <c r="P291" i="8" s="1"/>
  <c r="Y291" i="18"/>
  <c r="A291" i="8" s="1"/>
  <c r="AF252" i="18"/>
  <c r="Y252" i="18"/>
  <c r="A252" i="8" s="1"/>
  <c r="AC252" i="18"/>
  <c r="H252" i="8" s="1"/>
  <c r="AE252" i="18"/>
  <c r="J225" i="8"/>
  <c r="AC297" i="18"/>
  <c r="H297" i="8" s="1"/>
  <c r="Y297" i="18"/>
  <c r="A297" i="8" s="1"/>
  <c r="AE297" i="18"/>
  <c r="AH297" i="18" s="1"/>
  <c r="K297" i="8" s="1"/>
  <c r="AF297" i="18"/>
  <c r="J297" i="8" s="1"/>
  <c r="AF240" i="18"/>
  <c r="AE240" i="18"/>
  <c r="AM240" i="18" s="1"/>
  <c r="P240" i="8" s="1"/>
  <c r="Y240" i="18"/>
  <c r="A240" i="8" s="1"/>
  <c r="AC240" i="18"/>
  <c r="H240" i="8" s="1"/>
  <c r="AC160" i="18"/>
  <c r="H160" i="8" s="1"/>
  <c r="AE160" i="18"/>
  <c r="Y160" i="18"/>
  <c r="AF160" i="18"/>
  <c r="AE139" i="18"/>
  <c r="AF139" i="18"/>
  <c r="AC139" i="18"/>
  <c r="H139" i="8" s="1"/>
  <c r="Y139" i="18"/>
  <c r="AF228" i="18"/>
  <c r="J228" i="8" s="1"/>
  <c r="Y228" i="18"/>
  <c r="AE228" i="18"/>
  <c r="AM228" i="18" s="1"/>
  <c r="P228" i="8" s="1"/>
  <c r="AC228" i="18"/>
  <c r="H228" i="8" s="1"/>
  <c r="A228" i="21"/>
  <c r="AE201" i="18"/>
  <c r="AL201" i="18" s="1"/>
  <c r="O201" i="8" s="1"/>
  <c r="AF201" i="18"/>
  <c r="AC201" i="18"/>
  <c r="H201" i="8" s="1"/>
  <c r="Y201" i="18"/>
  <c r="A201" i="21"/>
  <c r="AC282" i="18"/>
  <c r="H282" i="8" s="1"/>
  <c r="AF282" i="18"/>
  <c r="J282" i="8" s="1"/>
  <c r="AE282" i="18"/>
  <c r="AM282" i="18" s="1"/>
  <c r="P282" i="8" s="1"/>
  <c r="Y282" i="18"/>
  <c r="A282" i="8" s="1"/>
  <c r="AF274" i="18"/>
  <c r="AC274" i="18"/>
  <c r="H274" i="8" s="1"/>
  <c r="Y274" i="18"/>
  <c r="AE274" i="18"/>
  <c r="AL274" i="18" s="1"/>
  <c r="O274" i="8" s="1"/>
  <c r="AL234" i="19"/>
  <c r="O234" i="9" s="1"/>
  <c r="AE155" i="18"/>
  <c r="AM155" i="18" s="1"/>
  <c r="P155" i="8" s="1"/>
  <c r="AF155" i="18"/>
  <c r="AC155" i="18"/>
  <c r="H155" i="8" s="1"/>
  <c r="Y155" i="18"/>
  <c r="AM26" i="18"/>
  <c r="P26" i="8" s="1"/>
  <c r="AK26" i="18"/>
  <c r="N26" i="8" s="1"/>
  <c r="AI26" i="18"/>
  <c r="L26" i="8" s="1"/>
  <c r="AO26" i="18"/>
  <c r="AJ26" i="18"/>
  <c r="I26" i="8"/>
  <c r="AK102" i="18"/>
  <c r="N102" i="8" s="1"/>
  <c r="AJ102" i="18"/>
  <c r="AH102" i="18"/>
  <c r="K102" i="8" s="1"/>
  <c r="AI102" i="18"/>
  <c r="L102" i="8" s="1"/>
  <c r="AM102" i="18"/>
  <c r="P102" i="8" s="1"/>
  <c r="AL102" i="18"/>
  <c r="O102" i="8" s="1"/>
  <c r="AO102" i="18"/>
  <c r="I102" i="8"/>
  <c r="AC188" i="18"/>
  <c r="H188" i="8" s="1"/>
  <c r="AE188" i="18"/>
  <c r="AI188" i="18" s="1"/>
  <c r="L188" i="8" s="1"/>
  <c r="Y188" i="18"/>
  <c r="AF188" i="18"/>
  <c r="Y134" i="18"/>
  <c r="AF134" i="18"/>
  <c r="AC134" i="18"/>
  <c r="H134" i="8" s="1"/>
  <c r="AE134" i="18"/>
  <c r="AH134" i="18" s="1"/>
  <c r="K134" i="8" s="1"/>
  <c r="AE104" i="18"/>
  <c r="AF104" i="18"/>
  <c r="J104" i="8" s="1"/>
  <c r="AC104" i="18"/>
  <c r="H104" i="8" s="1"/>
  <c r="Y104" i="18"/>
  <c r="AC207" i="18"/>
  <c r="H207" i="8" s="1"/>
  <c r="AF207" i="18"/>
  <c r="Y207" i="18"/>
  <c r="AE207" i="18"/>
  <c r="AH207" i="18" s="1"/>
  <c r="K207" i="8" s="1"/>
  <c r="AE229" i="18"/>
  <c r="AF229" i="18"/>
  <c r="J229" i="8" s="1"/>
  <c r="AC229" i="18"/>
  <c r="H229" i="8" s="1"/>
  <c r="Y229" i="18"/>
  <c r="AE49" i="18"/>
  <c r="AC49" i="18"/>
  <c r="H49" i="8" s="1"/>
  <c r="AF49" i="18"/>
  <c r="J49" i="8" s="1"/>
  <c r="Y49" i="18"/>
  <c r="AE261" i="18"/>
  <c r="AK261" i="18" s="1"/>
  <c r="N261" i="8" s="1"/>
  <c r="AC261" i="18"/>
  <c r="H261" i="8" s="1"/>
  <c r="AF261" i="18"/>
  <c r="Y261" i="18"/>
  <c r="AF103" i="18"/>
  <c r="AE103" i="18"/>
  <c r="AH103" i="18" s="1"/>
  <c r="K103" i="8" s="1"/>
  <c r="Y103" i="18"/>
  <c r="AC103" i="18"/>
  <c r="H103" i="8" s="1"/>
  <c r="Y163" i="18"/>
  <c r="AC163" i="18"/>
  <c r="H163" i="8" s="1"/>
  <c r="AE163" i="18"/>
  <c r="AF163" i="18"/>
  <c r="J163" i="8" s="1"/>
  <c r="AE80" i="18"/>
  <c r="AC80" i="18"/>
  <c r="H80" i="8" s="1"/>
  <c r="AF80" i="18"/>
  <c r="J80" i="8" s="1"/>
  <c r="Y80" i="18"/>
  <c r="AC39" i="18"/>
  <c r="H39" i="8" s="1"/>
  <c r="AE39" i="18"/>
  <c r="AF39" i="18"/>
  <c r="J39" i="8" s="1"/>
  <c r="Y39" i="18"/>
  <c r="AC23" i="18"/>
  <c r="H23" i="8" s="1"/>
  <c r="AF23" i="18"/>
  <c r="J23" i="8" s="1"/>
  <c r="AE23" i="18"/>
  <c r="Y23" i="18"/>
  <c r="AC42" i="18"/>
  <c r="H42" i="8" s="1"/>
  <c r="AE42" i="18"/>
  <c r="AJ42" i="18" s="1"/>
  <c r="M42" i="8" s="1"/>
  <c r="AF42" i="18"/>
  <c r="Y42" i="18"/>
  <c r="AC99" i="18"/>
  <c r="H99" i="8" s="1"/>
  <c r="AF99" i="18"/>
  <c r="J99" i="8" s="1"/>
  <c r="AE99" i="18"/>
  <c r="Y99" i="18"/>
  <c r="AC81" i="18"/>
  <c r="H81" i="8" s="1"/>
  <c r="AF81" i="18"/>
  <c r="J81" i="8" s="1"/>
  <c r="Y81" i="18"/>
  <c r="AE81" i="18"/>
  <c r="AC296" i="18"/>
  <c r="H296" i="8" s="1"/>
  <c r="AF296" i="18"/>
  <c r="Y296" i="18"/>
  <c r="AE296" i="18"/>
  <c r="AL296" i="18" s="1"/>
  <c r="O296" i="8" s="1"/>
  <c r="AF82" i="18"/>
  <c r="J82" i="8" s="1"/>
  <c r="AC82" i="18"/>
  <c r="H82" i="8" s="1"/>
  <c r="Y82" i="18"/>
  <c r="AE82" i="18"/>
  <c r="AF69" i="18"/>
  <c r="J69" i="8" s="1"/>
  <c r="AC69" i="18"/>
  <c r="H69" i="8" s="1"/>
  <c r="AE69" i="18"/>
  <c r="Y69" i="18"/>
  <c r="AE143" i="18"/>
  <c r="Y143" i="18"/>
  <c r="AC143" i="18"/>
  <c r="H143" i="8" s="1"/>
  <c r="AF143" i="18"/>
  <c r="J143" i="8" s="1"/>
  <c r="AF298" i="18"/>
  <c r="J298" i="8" s="1"/>
  <c r="AE298" i="18"/>
  <c r="Y298" i="18"/>
  <c r="AC298" i="18"/>
  <c r="H298" i="8" s="1"/>
  <c r="Y65" i="18"/>
  <c r="AF65" i="18"/>
  <c r="AE65" i="18"/>
  <c r="AC65" i="18"/>
  <c r="H65" i="8" s="1"/>
  <c r="AC67" i="18"/>
  <c r="H67" i="8" s="1"/>
  <c r="AE67" i="18"/>
  <c r="Y67" i="18"/>
  <c r="AF67" i="18"/>
  <c r="AK60" i="18"/>
  <c r="N60" i="8" s="1"/>
  <c r="I60" i="8"/>
  <c r="AI60" i="18"/>
  <c r="L60" i="8" s="1"/>
  <c r="AJ60" i="18"/>
  <c r="AM60" i="18"/>
  <c r="P60" i="8" s="1"/>
  <c r="AO60" i="18"/>
  <c r="AL60" i="18"/>
  <c r="O60" i="8" s="1"/>
  <c r="AF257" i="18"/>
  <c r="Y257" i="18"/>
  <c r="AE257" i="18"/>
  <c r="AC257" i="18"/>
  <c r="H257" i="8" s="1"/>
  <c r="AL26" i="18"/>
  <c r="O26" i="8" s="1"/>
  <c r="A41" i="21"/>
  <c r="AC279" i="18"/>
  <c r="H279" i="8" s="1"/>
  <c r="Y279" i="18"/>
  <c r="AF279" i="18"/>
  <c r="J279" i="8" s="1"/>
  <c r="AE279" i="18"/>
  <c r="AC284" i="18"/>
  <c r="H284" i="8" s="1"/>
  <c r="AE284" i="18"/>
  <c r="AK284" i="18" s="1"/>
  <c r="N284" i="8" s="1"/>
  <c r="AF284" i="18"/>
  <c r="Y284" i="18"/>
  <c r="AH171" i="18"/>
  <c r="K171" i="8" s="1"/>
  <c r="AJ171" i="18"/>
  <c r="AM171" i="18"/>
  <c r="P171" i="8" s="1"/>
  <c r="AL171" i="18"/>
  <c r="O171" i="8" s="1"/>
  <c r="AI171" i="18"/>
  <c r="L171" i="8" s="1"/>
  <c r="AO171" i="18"/>
  <c r="I171" i="8"/>
  <c r="AM230" i="18"/>
  <c r="P230" i="8" s="1"/>
  <c r="AJ230" i="18"/>
  <c r="AK230" i="18"/>
  <c r="N230" i="8" s="1"/>
  <c r="AH230" i="18"/>
  <c r="K230" i="8" s="1"/>
  <c r="AO230" i="18"/>
  <c r="I230" i="8"/>
  <c r="AL230" i="18"/>
  <c r="O230" i="8" s="1"/>
  <c r="AI230" i="18"/>
  <c r="L230" i="8" s="1"/>
  <c r="AF184" i="18"/>
  <c r="AE184" i="18"/>
  <c r="AH184" i="18" s="1"/>
  <c r="K184" i="8" s="1"/>
  <c r="Y184" i="18"/>
  <c r="A184" i="8" s="1"/>
  <c r="AC184" i="18"/>
  <c r="H184" i="8" s="1"/>
  <c r="AC95" i="18"/>
  <c r="H95" i="8" s="1"/>
  <c r="AE95" i="18"/>
  <c r="Y95" i="18"/>
  <c r="AF95" i="18"/>
  <c r="AC149" i="18"/>
  <c r="H149" i="8" s="1"/>
  <c r="Y149" i="18"/>
  <c r="AE149" i="18"/>
  <c r="AF149" i="18"/>
  <c r="J149" i="8" s="1"/>
  <c r="AE256" i="18"/>
  <c r="AC256" i="18"/>
  <c r="H256" i="8" s="1"/>
  <c r="Y256" i="18"/>
  <c r="AF256" i="18"/>
  <c r="J256" i="8" s="1"/>
  <c r="AF216" i="18"/>
  <c r="AC216" i="18"/>
  <c r="H216" i="8" s="1"/>
  <c r="AE216" i="18"/>
  <c r="AI216" i="18" s="1"/>
  <c r="L216" i="8" s="1"/>
  <c r="Y216" i="18"/>
  <c r="AC22" i="18"/>
  <c r="H22" i="8" s="1"/>
  <c r="AE22" i="18"/>
  <c r="Y22" i="18"/>
  <c r="AF22" i="18"/>
  <c r="AF115" i="18"/>
  <c r="AE115" i="18"/>
  <c r="AC115" i="18"/>
  <c r="H115" i="8" s="1"/>
  <c r="Y115" i="18"/>
  <c r="AH172" i="18"/>
  <c r="K172" i="8" s="1"/>
  <c r="AI172" i="18"/>
  <c r="L172" i="8" s="1"/>
  <c r="AL172" i="18"/>
  <c r="O172" i="8" s="1"/>
  <c r="AM172" i="18"/>
  <c r="P172" i="8" s="1"/>
  <c r="AJ172" i="18"/>
  <c r="AO172" i="18"/>
  <c r="I172" i="8"/>
  <c r="AK172" i="18"/>
  <c r="N172" i="8" s="1"/>
  <c r="AC195" i="18"/>
  <c r="H195" i="8" s="1"/>
  <c r="AF195" i="18"/>
  <c r="AE195" i="18"/>
  <c r="AJ195" i="18" s="1"/>
  <c r="M195" i="8" s="1"/>
  <c r="Y195" i="18"/>
  <c r="Y119" i="18"/>
  <c r="AC119" i="18"/>
  <c r="H119" i="8" s="1"/>
  <c r="AE119" i="18"/>
  <c r="AF119" i="18"/>
  <c r="J119" i="8" s="1"/>
  <c r="AL292" i="18"/>
  <c r="O292" i="8" s="1"/>
  <c r="AH292" i="18"/>
  <c r="K292" i="8" s="1"/>
  <c r="AM292" i="18"/>
  <c r="P292" i="8" s="1"/>
  <c r="AO292" i="18"/>
  <c r="I292" i="8"/>
  <c r="AK292" i="18"/>
  <c r="N292" i="8" s="1"/>
  <c r="AJ292" i="18"/>
  <c r="AI292" i="18"/>
  <c r="L292" i="8" s="1"/>
  <c r="AE43" i="18"/>
  <c r="AK43" i="18" s="1"/>
  <c r="N43" i="8" s="1"/>
  <c r="Y43" i="18"/>
  <c r="AC43" i="18"/>
  <c r="H43" i="8" s="1"/>
  <c r="AF43" i="18"/>
  <c r="AF19" i="18"/>
  <c r="J19" i="8" s="1"/>
  <c r="AE19" i="18"/>
  <c r="Y19" i="18"/>
  <c r="A19" i="21"/>
  <c r="AC19" i="18"/>
  <c r="H19" i="8" s="1"/>
  <c r="Y129" i="18"/>
  <c r="AC129" i="18"/>
  <c r="H129" i="8" s="1"/>
  <c r="AF129" i="18"/>
  <c r="AE129" i="18"/>
  <c r="AK129" i="18" s="1"/>
  <c r="N129" i="8" s="1"/>
  <c r="AE197" i="18"/>
  <c r="Y197" i="18"/>
  <c r="AC197" i="18"/>
  <c r="H197" i="8" s="1"/>
  <c r="AF197" i="18"/>
  <c r="J197" i="8" s="1"/>
  <c r="AE193" i="18"/>
  <c r="AL193" i="18" s="1"/>
  <c r="O193" i="8" s="1"/>
  <c r="AF193" i="18"/>
  <c r="AC193" i="18"/>
  <c r="H193" i="8" s="1"/>
  <c r="Y193" i="18"/>
  <c r="AE239" i="18"/>
  <c r="AC239" i="18"/>
  <c r="H239" i="8" s="1"/>
  <c r="Y239" i="18"/>
  <c r="AF239" i="18"/>
  <c r="J239" i="8" s="1"/>
  <c r="AC273" i="18"/>
  <c r="H273" i="8" s="1"/>
  <c r="AF273" i="18"/>
  <c r="J273" i="8" s="1"/>
  <c r="AE273" i="18"/>
  <c r="Y273" i="18"/>
  <c r="AC71" i="18"/>
  <c r="H71" i="8" s="1"/>
  <c r="AE71" i="18"/>
  <c r="AK71" i="18" s="1"/>
  <c r="N71" i="8" s="1"/>
  <c r="AF71" i="18"/>
  <c r="Y71" i="18"/>
  <c r="AE141" i="18"/>
  <c r="AI141" i="18" s="1"/>
  <c r="L141" i="8" s="1"/>
  <c r="AC141" i="18"/>
  <c r="H141" i="8" s="1"/>
  <c r="AF141" i="18"/>
  <c r="Y141" i="18"/>
  <c r="AE285" i="18"/>
  <c r="AC285" i="18"/>
  <c r="H285" i="8" s="1"/>
  <c r="AF285" i="18"/>
  <c r="J285" i="8" s="1"/>
  <c r="Y285" i="18"/>
  <c r="AF12" i="18"/>
  <c r="J12" i="8" s="1"/>
  <c r="AC12" i="18"/>
  <c r="H12" i="8" s="1"/>
  <c r="AE12" i="18"/>
  <c r="Y12" i="18"/>
  <c r="AF278" i="18"/>
  <c r="J278" i="8" s="1"/>
  <c r="AE278" i="18"/>
  <c r="AC278" i="18"/>
  <c r="H278" i="8" s="1"/>
  <c r="Y278" i="18"/>
  <c r="AE32" i="18"/>
  <c r="AC32" i="18"/>
  <c r="H32" i="8" s="1"/>
  <c r="AF32" i="18"/>
  <c r="J32" i="8" s="1"/>
  <c r="Y32" i="18"/>
  <c r="AJ234" i="18"/>
  <c r="I234" i="8"/>
  <c r="AM234" i="18"/>
  <c r="AL234" i="18"/>
  <c r="O234" i="8" s="1"/>
  <c r="AO234" i="18"/>
  <c r="AF260" i="18"/>
  <c r="J260" i="8" s="1"/>
  <c r="AE260" i="18"/>
  <c r="Y260" i="18"/>
  <c r="AC260" i="18"/>
  <c r="H260" i="8" s="1"/>
  <c r="AI266" i="19"/>
  <c r="L266" i="9" s="1"/>
  <c r="AK189" i="18"/>
  <c r="N189" i="8" s="1"/>
  <c r="AH189" i="18"/>
  <c r="K189" i="8" s="1"/>
  <c r="AM189" i="18"/>
  <c r="P189" i="8" s="1"/>
  <c r="I189" i="8"/>
  <c r="AO189" i="18"/>
  <c r="AL189" i="18"/>
  <c r="O189" i="8" s="1"/>
  <c r="AJ189" i="18"/>
  <c r="AI189" i="18"/>
  <c r="L189" i="8" s="1"/>
  <c r="Y35" i="18"/>
  <c r="AF35" i="18"/>
  <c r="J35" i="8" s="1"/>
  <c r="AE35" i="18"/>
  <c r="AC35" i="18"/>
  <c r="H35" i="8" s="1"/>
  <c r="Y159" i="18"/>
  <c r="AC159" i="18"/>
  <c r="H159" i="8" s="1"/>
  <c r="AE159" i="18"/>
  <c r="AF159" i="18"/>
  <c r="J159" i="8" s="1"/>
  <c r="AE13" i="18"/>
  <c r="AF13" i="18"/>
  <c r="J13" i="8" s="1"/>
  <c r="AC13" i="18"/>
  <c r="H13" i="8" s="1"/>
  <c r="Y13" i="18"/>
  <c r="AC259" i="18"/>
  <c r="H259" i="8" s="1"/>
  <c r="AF259" i="18"/>
  <c r="AE259" i="18"/>
  <c r="AJ259" i="18" s="1"/>
  <c r="M259" i="8" s="1"/>
  <c r="Y259" i="18"/>
  <c r="AC181" i="18"/>
  <c r="H181" i="8" s="1"/>
  <c r="AF181" i="18"/>
  <c r="J181" i="8" s="1"/>
  <c r="Y181" i="18"/>
  <c r="AE181" i="18"/>
  <c r="A88" i="21"/>
  <c r="AE88" i="18"/>
  <c r="AC88" i="18"/>
  <c r="H88" i="8" s="1"/>
  <c r="Y88" i="18"/>
  <c r="AF88" i="18"/>
  <c r="J88" i="8" s="1"/>
  <c r="AC281" i="18"/>
  <c r="H281" i="8" s="1"/>
  <c r="AF281" i="18"/>
  <c r="J281" i="8" s="1"/>
  <c r="AE281" i="18"/>
  <c r="Y281" i="18"/>
  <c r="AE109" i="18"/>
  <c r="AF109" i="18"/>
  <c r="J109" i="8" s="1"/>
  <c r="AC109" i="18"/>
  <c r="H109" i="8" s="1"/>
  <c r="Y109" i="18"/>
  <c r="Y131" i="18"/>
  <c r="AE131" i="18"/>
  <c r="AC131" i="18"/>
  <c r="H131" i="8" s="1"/>
  <c r="AF131" i="18"/>
  <c r="J131" i="8" s="1"/>
  <c r="AK120" i="18"/>
  <c r="N120" i="8" s="1"/>
  <c r="AH120" i="18"/>
  <c r="K120" i="8" s="1"/>
  <c r="AI120" i="18"/>
  <c r="L120" i="8" s="1"/>
  <c r="I120" i="8"/>
  <c r="AO120" i="18"/>
  <c r="AI148" i="18"/>
  <c r="L148" i="8" s="1"/>
  <c r="AO148" i="18"/>
  <c r="AL148" i="18"/>
  <c r="O148" i="8" s="1"/>
  <c r="I148" i="8"/>
  <c r="AJ148" i="18"/>
  <c r="AC14" i="18"/>
  <c r="H14" i="8" s="1"/>
  <c r="AF14" i="18"/>
  <c r="AE14" i="18"/>
  <c r="AH14" i="18" s="1"/>
  <c r="K14" i="8" s="1"/>
  <c r="Y14" i="18"/>
  <c r="A14" i="21"/>
  <c r="AC152" i="18"/>
  <c r="H152" i="8" s="1"/>
  <c r="AE152" i="18"/>
  <c r="Y152" i="18"/>
  <c r="AF152" i="18"/>
  <c r="J152" i="8" s="1"/>
  <c r="AE293" i="18"/>
  <c r="AF293" i="18"/>
  <c r="J293" i="8" s="1"/>
  <c r="Y293" i="18"/>
  <c r="AC293" i="18"/>
  <c r="H293" i="8" s="1"/>
  <c r="AE212" i="18"/>
  <c r="AF212" i="18"/>
  <c r="J212" i="8" s="1"/>
  <c r="Y212" i="18"/>
  <c r="AC212" i="18"/>
  <c r="H212" i="8" s="1"/>
  <c r="AE226" i="18"/>
  <c r="AM226" i="18" s="1"/>
  <c r="P226" i="8" s="1"/>
  <c r="Y226" i="18"/>
  <c r="AF226" i="18"/>
  <c r="AC226" i="18"/>
  <c r="H226" i="8" s="1"/>
  <c r="AC214" i="18"/>
  <c r="H214" i="8" s="1"/>
  <c r="AF214" i="18"/>
  <c r="AE214" i="18"/>
  <c r="Y214" i="18"/>
  <c r="Y299" i="18"/>
  <c r="AC299" i="18"/>
  <c r="H299" i="8" s="1"/>
  <c r="AE299" i="18"/>
  <c r="AH299" i="18" s="1"/>
  <c r="K299" i="8" s="1"/>
  <c r="AF299" i="18"/>
  <c r="AC87" i="18"/>
  <c r="H87" i="8" s="1"/>
  <c r="AF87" i="18"/>
  <c r="J87" i="8" s="1"/>
  <c r="Y87" i="18"/>
  <c r="AE87" i="18"/>
  <c r="AI199" i="18"/>
  <c r="L199" i="8" s="1"/>
  <c r="AK199" i="18"/>
  <c r="N199" i="8" s="1"/>
  <c r="AL199" i="18"/>
  <c r="O199" i="8" s="1"/>
  <c r="AJ199" i="18"/>
  <c r="M199" i="8" s="1"/>
  <c r="AO199" i="18"/>
  <c r="I199" i="8"/>
  <c r="AH199" i="18"/>
  <c r="K199" i="8" s="1"/>
  <c r="AM199" i="18"/>
  <c r="AF146" i="18"/>
  <c r="AE146" i="18"/>
  <c r="AL146" i="18" s="1"/>
  <c r="O146" i="8" s="1"/>
  <c r="Y146" i="18"/>
  <c r="AC146" i="18"/>
  <c r="H146" i="8" s="1"/>
  <c r="AE191" i="18"/>
  <c r="AK191" i="18" s="1"/>
  <c r="N191" i="8" s="1"/>
  <c r="AC191" i="18"/>
  <c r="H191" i="8" s="1"/>
  <c r="AF191" i="18"/>
  <c r="Y191" i="18"/>
  <c r="AF236" i="18"/>
  <c r="Y236" i="18"/>
  <c r="AC236" i="18"/>
  <c r="H236" i="8" s="1"/>
  <c r="AE236" i="18"/>
  <c r="AL236" i="18" s="1"/>
  <c r="O236" i="8" s="1"/>
  <c r="AC151" i="18"/>
  <c r="H151" i="8" s="1"/>
  <c r="Y151" i="18"/>
  <c r="AE151" i="18"/>
  <c r="AF151" i="18"/>
  <c r="J151" i="8" s="1"/>
  <c r="AE140" i="18"/>
  <c r="Y140" i="18"/>
  <c r="AC140" i="18"/>
  <c r="H140" i="8" s="1"/>
  <c r="AF140" i="18"/>
  <c r="J140" i="8" s="1"/>
  <c r="AE253" i="18"/>
  <c r="AF253" i="18"/>
  <c r="J253" i="8" s="1"/>
  <c r="AC253" i="18"/>
  <c r="H253" i="8" s="1"/>
  <c r="Y253" i="18"/>
  <c r="AE178" i="18"/>
  <c r="AL178" i="18" s="1"/>
  <c r="O178" i="8" s="1"/>
  <c r="Y178" i="18"/>
  <c r="AC178" i="18"/>
  <c r="H178" i="8" s="1"/>
  <c r="AF178" i="18"/>
  <c r="AI219" i="18"/>
  <c r="L219" i="8" s="1"/>
  <c r="AM219" i="18"/>
  <c r="P219" i="8" s="1"/>
  <c r="AK219" i="18"/>
  <c r="N219" i="8" s="1"/>
  <c r="AH219" i="18"/>
  <c r="K219" i="8" s="1"/>
  <c r="AJ219" i="18"/>
  <c r="AO219" i="18"/>
  <c r="AL219" i="18"/>
  <c r="O219" i="8" s="1"/>
  <c r="I219" i="8"/>
  <c r="AE243" i="18"/>
  <c r="AF243" i="18"/>
  <c r="J243" i="8" s="1"/>
  <c r="Y243" i="18"/>
  <c r="AC243" i="18"/>
  <c r="H243" i="8" s="1"/>
  <c r="AE162" i="18"/>
  <c r="AL162" i="18" s="1"/>
  <c r="O162" i="8" s="1"/>
  <c r="AC162" i="18"/>
  <c r="H162" i="8" s="1"/>
  <c r="Y162" i="18"/>
  <c r="AF162" i="18"/>
  <c r="AJ120" i="18"/>
  <c r="Y222" i="18"/>
  <c r="AF222" i="18"/>
  <c r="AC222" i="18"/>
  <c r="H222" i="8" s="1"/>
  <c r="AE222" i="18"/>
  <c r="AH222" i="18" s="1"/>
  <c r="K222" i="8" s="1"/>
  <c r="A214" i="21"/>
  <c r="A42" i="21"/>
  <c r="AK198" i="18"/>
  <c r="AI198" i="18"/>
  <c r="L198" i="8" s="1"/>
  <c r="AM198" i="18"/>
  <c r="P198" i="8" s="1"/>
  <c r="AO198" i="18"/>
  <c r="I198" i="8"/>
  <c r="AL198" i="18"/>
  <c r="O198" i="8" s="1"/>
  <c r="A144" i="21"/>
  <c r="AI122" i="18"/>
  <c r="L122" i="8" s="1"/>
  <c r="AK111" i="18"/>
  <c r="AO111" i="18"/>
  <c r="I111" i="8"/>
  <c r="AH111" i="18"/>
  <c r="K111" i="8" s="1"/>
  <c r="AF30" i="18"/>
  <c r="AE30" i="18"/>
  <c r="Y30" i="18"/>
  <c r="AC30" i="18"/>
  <c r="H30" i="8" s="1"/>
  <c r="AC46" i="18"/>
  <c r="H46" i="8" s="1"/>
  <c r="AE46" i="18"/>
  <c r="AH46" i="18" s="1"/>
  <c r="K46" i="8" s="1"/>
  <c r="Y46" i="18"/>
  <c r="AF46" i="18"/>
  <c r="AC287" i="18"/>
  <c r="H287" i="8" s="1"/>
  <c r="Y287" i="18"/>
  <c r="AF287" i="18"/>
  <c r="AE287" i="18"/>
  <c r="AM287" i="18" s="1"/>
  <c r="P287" i="8" s="1"/>
  <c r="AE117" i="18"/>
  <c r="AF117" i="18"/>
  <c r="J117" i="8" s="1"/>
  <c r="AC117" i="18"/>
  <c r="H117" i="8" s="1"/>
  <c r="Y117" i="18"/>
  <c r="AM266" i="19"/>
  <c r="P266" i="9" s="1"/>
  <c r="AJ133" i="19"/>
  <c r="M133" i="9" s="1"/>
  <c r="AE116" i="18"/>
  <c r="AH116" i="18" s="1"/>
  <c r="K116" i="8" s="1"/>
  <c r="Y116" i="18"/>
  <c r="AF116" i="18"/>
  <c r="AC116" i="18"/>
  <c r="H116" i="8" s="1"/>
  <c r="Y210" i="18"/>
  <c r="AF210" i="18"/>
  <c r="J210" i="8" s="1"/>
  <c r="AE210" i="18"/>
  <c r="AC210" i="18"/>
  <c r="H210" i="8" s="1"/>
  <c r="AM156" i="18"/>
  <c r="P156" i="8" s="1"/>
  <c r="AL156" i="18"/>
  <c r="O156" i="8" s="1"/>
  <c r="AH156" i="18"/>
  <c r="K156" i="8" s="1"/>
  <c r="I156" i="8"/>
  <c r="AI156" i="18"/>
  <c r="L156" i="8" s="1"/>
  <c r="AO156" i="18"/>
  <c r="AJ156" i="18"/>
  <c r="AK156" i="18"/>
  <c r="N156" i="8" s="1"/>
  <c r="AM225" i="18"/>
  <c r="P225" i="8" s="1"/>
  <c r="AJ225" i="18"/>
  <c r="M225" i="8" s="1"/>
  <c r="AO225" i="18"/>
  <c r="AK225" i="18"/>
  <c r="N225" i="8" s="1"/>
  <c r="AI225" i="18"/>
  <c r="L225" i="8" s="1"/>
  <c r="I225" i="8"/>
  <c r="AL225" i="18"/>
  <c r="O225" i="8" s="1"/>
  <c r="AH225" i="18"/>
  <c r="K225" i="8" s="1"/>
  <c r="AI154" i="18"/>
  <c r="L154" i="8" s="1"/>
  <c r="AC59" i="18"/>
  <c r="H59" i="8" s="1"/>
  <c r="AF59" i="18"/>
  <c r="J59" i="8" s="1"/>
  <c r="AE59" i="18"/>
  <c r="Y59" i="18"/>
  <c r="AC247" i="18"/>
  <c r="H247" i="8" s="1"/>
  <c r="AF247" i="18"/>
  <c r="AE247" i="18"/>
  <c r="AH247" i="18" s="1"/>
  <c r="K247" i="8" s="1"/>
  <c r="Y247" i="18"/>
  <c r="AF290" i="18"/>
  <c r="J290" i="8" s="1"/>
  <c r="AE290" i="18"/>
  <c r="AC290" i="18"/>
  <c r="H290" i="8" s="1"/>
  <c r="Y290" i="18"/>
  <c r="Y50" i="18"/>
  <c r="AC50" i="18"/>
  <c r="H50" i="8" s="1"/>
  <c r="AF50" i="18"/>
  <c r="AE50" i="18"/>
  <c r="AK50" i="18" s="1"/>
  <c r="N50" i="8" s="1"/>
  <c r="AF44" i="18"/>
  <c r="J44" i="8" s="1"/>
  <c r="AE44" i="18"/>
  <c r="AC44" i="18"/>
  <c r="H44" i="8" s="1"/>
  <c r="Y44" i="18"/>
  <c r="AC211" i="18"/>
  <c r="H211" i="8" s="1"/>
  <c r="AE211" i="18"/>
  <c r="Y211" i="18"/>
  <c r="AF211" i="18"/>
  <c r="J211" i="8" s="1"/>
  <c r="AE53" i="18"/>
  <c r="AH53" i="18" s="1"/>
  <c r="K53" i="8" s="1"/>
  <c r="Y53" i="18"/>
  <c r="AF53" i="18"/>
  <c r="AC53" i="18"/>
  <c r="H53" i="8" s="1"/>
  <c r="Z111" i="18"/>
  <c r="C111" i="8" s="1"/>
  <c r="AC241" i="18"/>
  <c r="H241" i="8" s="1"/>
  <c r="AF241" i="18"/>
  <c r="AE241" i="18"/>
  <c r="Y241" i="18"/>
  <c r="AC15" i="18"/>
  <c r="H15" i="8" s="1"/>
  <c r="Y15" i="18"/>
  <c r="AF15" i="18"/>
  <c r="J15" i="8" s="1"/>
  <c r="AE15" i="18"/>
  <c r="AE135" i="18"/>
  <c r="Y135" i="18"/>
  <c r="AC135" i="18"/>
  <c r="H135" i="8" s="1"/>
  <c r="AF135" i="18"/>
  <c r="J135" i="8" s="1"/>
  <c r="AE221" i="18"/>
  <c r="AC221" i="18"/>
  <c r="H221" i="8" s="1"/>
  <c r="AF221" i="18"/>
  <c r="J221" i="8" s="1"/>
  <c r="Y221" i="18"/>
  <c r="Y150" i="18"/>
  <c r="AF150" i="18"/>
  <c r="AC150" i="18"/>
  <c r="H150" i="8" s="1"/>
  <c r="AE150" i="18"/>
  <c r="AE238" i="18"/>
  <c r="Y238" i="18"/>
  <c r="AC238" i="18"/>
  <c r="H238" i="8" s="1"/>
  <c r="AF238" i="18"/>
  <c r="A109" i="21"/>
  <c r="AE121" i="18"/>
  <c r="AM121" i="18" s="1"/>
  <c r="P121" i="8" s="1"/>
  <c r="Y121" i="18"/>
  <c r="AF121" i="18"/>
  <c r="AC121" i="18"/>
  <c r="H121" i="8" s="1"/>
  <c r="Y300" i="18"/>
  <c r="AE300" i="18"/>
  <c r="AF300" i="18"/>
  <c r="AC300" i="18"/>
  <c r="H300" i="8" s="1"/>
  <c r="AE169" i="18"/>
  <c r="AF169" i="18"/>
  <c r="J169" i="8" s="1"/>
  <c r="AC169" i="18"/>
  <c r="H169" i="8" s="1"/>
  <c r="Y169" i="18"/>
  <c r="AF288" i="18"/>
  <c r="Y288" i="18"/>
  <c r="AC288" i="18"/>
  <c r="H288" i="8" s="1"/>
  <c r="AE288" i="18"/>
  <c r="Y183" i="18"/>
  <c r="AC183" i="18"/>
  <c r="H183" i="8" s="1"/>
  <c r="AF183" i="18"/>
  <c r="J183" i="8" s="1"/>
  <c r="AE183" i="18"/>
  <c r="AF98" i="18"/>
  <c r="Y98" i="18"/>
  <c r="AC98" i="18"/>
  <c r="H98" i="8" s="1"/>
  <c r="AE98" i="18"/>
  <c r="AL98" i="18" s="1"/>
  <c r="O98" i="8" s="1"/>
  <c r="AF11" i="18"/>
  <c r="J11" i="8" s="1"/>
  <c r="AC11" i="18"/>
  <c r="H11" i="8" s="1"/>
  <c r="AE11" i="18"/>
  <c r="Y11" i="18"/>
  <c r="AC224" i="18"/>
  <c r="H224" i="8" s="1"/>
  <c r="AF224" i="18"/>
  <c r="AE224" i="18"/>
  <c r="AI224" i="18" s="1"/>
  <c r="L224" i="8" s="1"/>
  <c r="Y224" i="18"/>
  <c r="AH8" i="18"/>
  <c r="K8" i="8" s="1"/>
  <c r="AK8" i="18"/>
  <c r="N8" i="8" s="1"/>
  <c r="AJ8" i="18"/>
  <c r="AI8" i="18"/>
  <c r="L8" i="8" s="1"/>
  <c r="AO8" i="18"/>
  <c r="AL8" i="18"/>
  <c r="O8" i="8" s="1"/>
  <c r="AM8" i="18"/>
  <c r="P8" i="8" s="1"/>
  <c r="I8" i="8"/>
  <c r="AM84" i="18"/>
  <c r="P84" i="8" s="1"/>
  <c r="AH84" i="18"/>
  <c r="K84" i="8" s="1"/>
  <c r="AO84" i="18"/>
  <c r="I84" i="8"/>
  <c r="AI84" i="18"/>
  <c r="L84" i="8" s="1"/>
  <c r="AK84" i="18"/>
  <c r="N84" i="8" s="1"/>
  <c r="AF190" i="18"/>
  <c r="AE190" i="18"/>
  <c r="AC190" i="18"/>
  <c r="H190" i="8" s="1"/>
  <c r="Y190" i="18"/>
  <c r="AC157" i="18"/>
  <c r="H157" i="8" s="1"/>
  <c r="Y157" i="18"/>
  <c r="AF157" i="18"/>
  <c r="J157" i="8" s="1"/>
  <c r="AE157" i="18"/>
  <c r="AF47" i="18"/>
  <c r="J47" i="8" s="1"/>
  <c r="AE47" i="18"/>
  <c r="Y47" i="18"/>
  <c r="AC47" i="18"/>
  <c r="H47" i="8" s="1"/>
  <c r="AC62" i="18"/>
  <c r="H62" i="8" s="1"/>
  <c r="AF62" i="18"/>
  <c r="AE62" i="18"/>
  <c r="Y62" i="18"/>
  <c r="Y223" i="18"/>
  <c r="AF223" i="18"/>
  <c r="J223" i="8" s="1"/>
  <c r="AE223" i="18"/>
  <c r="AC223" i="18"/>
  <c r="H223" i="8" s="1"/>
  <c r="AC174" i="18"/>
  <c r="H174" i="8" s="1"/>
  <c r="Y174" i="18"/>
  <c r="AF174" i="18"/>
  <c r="J174" i="8" s="1"/>
  <c r="AE174" i="18"/>
  <c r="AC246" i="18"/>
  <c r="H246" i="8" s="1"/>
  <c r="AF246" i="18"/>
  <c r="Y246" i="18"/>
  <c r="AE246" i="18"/>
  <c r="AH246" i="18" s="1"/>
  <c r="K246" i="8" s="1"/>
  <c r="AC58" i="18"/>
  <c r="H58" i="8" s="1"/>
  <c r="Y58" i="18"/>
  <c r="AF58" i="18"/>
  <c r="AE58" i="18"/>
  <c r="AJ58" i="18" s="1"/>
  <c r="M58" i="8" s="1"/>
  <c r="AE250" i="18"/>
  <c r="AC250" i="18"/>
  <c r="H250" i="8" s="1"/>
  <c r="Y250" i="18"/>
  <c r="AF250" i="18"/>
  <c r="J250" i="8" s="1"/>
  <c r="A113" i="21"/>
  <c r="AC113" i="18"/>
  <c r="H113" i="8" s="1"/>
  <c r="AF113" i="18"/>
  <c r="J113" i="8" s="1"/>
  <c r="AE113" i="18"/>
  <c r="Y113" i="18"/>
  <c r="AF176" i="18"/>
  <c r="J176" i="8" s="1"/>
  <c r="AC176" i="18"/>
  <c r="H176" i="8" s="1"/>
  <c r="AE176" i="18"/>
  <c r="Y176" i="18"/>
  <c r="AF177" i="18"/>
  <c r="J177" i="8" s="1"/>
  <c r="AE177" i="18"/>
  <c r="AC177" i="18"/>
  <c r="H177" i="8" s="1"/>
  <c r="Y177" i="18"/>
  <c r="AL106" i="18"/>
  <c r="O106" i="8" s="1"/>
  <c r="AH106" i="18"/>
  <c r="K106" i="8" s="1"/>
  <c r="AM106" i="18"/>
  <c r="P106" i="8" s="1"/>
  <c r="AI106" i="18"/>
  <c r="L106" i="8" s="1"/>
  <c r="AO106" i="18"/>
  <c r="AK106" i="18"/>
  <c r="N106" i="8" s="1"/>
  <c r="AJ106" i="18"/>
  <c r="I106" i="8"/>
  <c r="AE289" i="18"/>
  <c r="AF289" i="18"/>
  <c r="J289" i="8" s="1"/>
  <c r="AC289" i="18"/>
  <c r="H289" i="8" s="1"/>
  <c r="Y289" i="18"/>
  <c r="AC127" i="18"/>
  <c r="H127" i="8" s="1"/>
  <c r="Y127" i="18"/>
  <c r="AF127" i="18"/>
  <c r="J127" i="8" s="1"/>
  <c r="AE127" i="18"/>
  <c r="AE217" i="18"/>
  <c r="AF217" i="18"/>
  <c r="AC217" i="18"/>
  <c r="H217" i="8" s="1"/>
  <c r="Y217" i="18"/>
  <c r="AC235" i="18"/>
  <c r="H235" i="8" s="1"/>
  <c r="Y235" i="18"/>
  <c r="AF235" i="18"/>
  <c r="AE235" i="18"/>
  <c r="AL235" i="18" s="1"/>
  <c r="O235" i="8" s="1"/>
  <c r="AC79" i="18"/>
  <c r="H79" i="8" s="1"/>
  <c r="AF79" i="18"/>
  <c r="J79" i="8" s="1"/>
  <c r="AE79" i="18"/>
  <c r="Y79" i="18"/>
  <c r="AF286" i="18"/>
  <c r="J286" i="8" s="1"/>
  <c r="AE286" i="18"/>
  <c r="AC286" i="18"/>
  <c r="H286" i="8" s="1"/>
  <c r="Y286" i="18"/>
  <c r="AC92" i="18"/>
  <c r="H92" i="8" s="1"/>
  <c r="Y92" i="18"/>
  <c r="AF92" i="18"/>
  <c r="AE92" i="18"/>
  <c r="AC277" i="18"/>
  <c r="H277" i="8" s="1"/>
  <c r="AE277" i="18"/>
  <c r="AL277" i="18" s="1"/>
  <c r="O277" i="8" s="1"/>
  <c r="Y277" i="18"/>
  <c r="AF277" i="18"/>
  <c r="AE89" i="18"/>
  <c r="AC89" i="18"/>
  <c r="H89" i="8" s="1"/>
  <c r="AF89" i="18"/>
  <c r="J89" i="8" s="1"/>
  <c r="Y89" i="18"/>
  <c r="Y244" i="18"/>
  <c r="AC244" i="18"/>
  <c r="H244" i="8" s="1"/>
  <c r="AF244" i="18"/>
  <c r="AE244" i="18"/>
  <c r="AE168" i="18"/>
  <c r="AF168" i="18"/>
  <c r="J168" i="8" s="1"/>
  <c r="AC168" i="18"/>
  <c r="H168" i="8" s="1"/>
  <c r="Y168" i="18"/>
  <c r="AC130" i="18"/>
  <c r="H130" i="8" s="1"/>
  <c r="Y130" i="18"/>
  <c r="AF130" i="18"/>
  <c r="AE130" i="18"/>
  <c r="AH130" i="18" s="1"/>
  <c r="K130" i="8" s="1"/>
  <c r="AE105" i="18"/>
  <c r="AJ105" i="18" s="1"/>
  <c r="M105" i="8" s="1"/>
  <c r="Y105" i="18"/>
  <c r="AF105" i="18"/>
  <c r="AC105" i="18"/>
  <c r="H105" i="8" s="1"/>
  <c r="AE76" i="18"/>
  <c r="AC76" i="18"/>
  <c r="H76" i="8" s="1"/>
  <c r="AF76" i="18"/>
  <c r="Y76" i="18"/>
  <c r="AF83" i="18"/>
  <c r="AE83" i="18"/>
  <c r="AM83" i="18" s="1"/>
  <c r="P83" i="8" s="1"/>
  <c r="AC83" i="18"/>
  <c r="H83" i="8" s="1"/>
  <c r="Y83" i="18"/>
  <c r="AE202" i="18"/>
  <c r="AI202" i="18" s="1"/>
  <c r="L202" i="8" s="1"/>
  <c r="AC202" i="18"/>
  <c r="H202" i="8" s="1"/>
  <c r="AF202" i="18"/>
  <c r="Y202" i="18"/>
  <c r="Y24" i="18"/>
  <c r="AF24" i="18"/>
  <c r="AC24" i="18"/>
  <c r="H24" i="8" s="1"/>
  <c r="AE24" i="18"/>
  <c r="AM24" i="18" s="1"/>
  <c r="P24" i="8" s="1"/>
  <c r="AF66" i="18"/>
  <c r="J66" i="8" s="1"/>
  <c r="AE66" i="18"/>
  <c r="AC66" i="18"/>
  <c r="H66" i="8" s="1"/>
  <c r="Y66" i="18"/>
  <c r="AL203" i="18"/>
  <c r="AJ203" i="18"/>
  <c r="AI203" i="18"/>
  <c r="L203" i="8" s="1"/>
  <c r="AM203" i="18"/>
  <c r="P203" i="8" s="1"/>
  <c r="AH203" i="18"/>
  <c r="K203" i="8" s="1"/>
  <c r="AO203" i="18"/>
  <c r="AK203" i="18"/>
  <c r="N203" i="8" s="1"/>
  <c r="I203" i="8"/>
  <c r="AF206" i="18"/>
  <c r="Y206" i="18"/>
  <c r="AC206" i="18"/>
  <c r="H206" i="8" s="1"/>
  <c r="AE206" i="18"/>
  <c r="AI123" i="18"/>
  <c r="L123" i="8" s="1"/>
  <c r="I123" i="8"/>
  <c r="AE173" i="18"/>
  <c r="AH173" i="18" s="1"/>
  <c r="K173" i="8" s="1"/>
  <c r="AF173" i="18"/>
  <c r="AC173" i="18"/>
  <c r="H173" i="8" s="1"/>
  <c r="Y173" i="18"/>
  <c r="AC182" i="18"/>
  <c r="H182" i="8" s="1"/>
  <c r="AF182" i="18"/>
  <c r="J182" i="8" s="1"/>
  <c r="AE182" i="18"/>
  <c r="Y182" i="18"/>
  <c r="AC237" i="18"/>
  <c r="H237" i="8" s="1"/>
  <c r="AE237" i="18"/>
  <c r="Y237" i="18"/>
  <c r="AF237" i="18"/>
  <c r="J237" i="8" s="1"/>
  <c r="Y100" i="18"/>
  <c r="AF100" i="18"/>
  <c r="AE100" i="18"/>
  <c r="AI100" i="18" s="1"/>
  <c r="L100" i="8" s="1"/>
  <c r="AC100" i="18"/>
  <c r="H100" i="8" s="1"/>
  <c r="AE200" i="18"/>
  <c r="AM200" i="18" s="1"/>
  <c r="P200" i="8" s="1"/>
  <c r="AC200" i="18"/>
  <c r="H200" i="8" s="1"/>
  <c r="AF200" i="18"/>
  <c r="Y200" i="18"/>
  <c r="Y295" i="18"/>
  <c r="A295" i="21"/>
  <c r="AC295" i="18"/>
  <c r="H295" i="8" s="1"/>
  <c r="AF295" i="18"/>
  <c r="J295" i="8" s="1"/>
  <c r="AE295" i="18"/>
  <c r="AC51" i="18"/>
  <c r="H51" i="8" s="1"/>
  <c r="AE51" i="18"/>
  <c r="AF51" i="18"/>
  <c r="Y51" i="18"/>
  <c r="AF245" i="18"/>
  <c r="AE245" i="18"/>
  <c r="AC245" i="18"/>
  <c r="H245" i="8" s="1"/>
  <c r="Y245" i="18"/>
  <c r="AF218" i="18"/>
  <c r="J218" i="8" s="1"/>
  <c r="AE218" i="18"/>
  <c r="Y218" i="18"/>
  <c r="AC218" i="18"/>
  <c r="H218" i="8" s="1"/>
  <c r="AJ37" i="18"/>
  <c r="AL37" i="18"/>
  <c r="O37" i="8" s="1"/>
  <c r="AK37" i="18"/>
  <c r="N37" i="8" s="1"/>
  <c r="AI37" i="18"/>
  <c r="L37" i="8" s="1"/>
  <c r="AO37" i="18"/>
  <c r="I37" i="8"/>
  <c r="AH37" i="18"/>
  <c r="K37" i="8" s="1"/>
  <c r="AM37" i="18"/>
  <c r="P37" i="8" s="1"/>
  <c r="AF114" i="18"/>
  <c r="AE114" i="18"/>
  <c r="AC114" i="18"/>
  <c r="H114" i="8" s="1"/>
  <c r="Y114" i="18"/>
  <c r="AE167" i="18"/>
  <c r="AF167" i="18"/>
  <c r="J167" i="8" s="1"/>
  <c r="AC167" i="18"/>
  <c r="H167" i="8" s="1"/>
  <c r="Y167" i="18"/>
  <c r="AF61" i="18"/>
  <c r="Y61" i="18"/>
  <c r="AE61" i="18"/>
  <c r="AC61" i="18"/>
  <c r="H61" i="8" s="1"/>
  <c r="AC7" i="18"/>
  <c r="H7" i="8" s="1"/>
  <c r="AF7" i="18"/>
  <c r="J7" i="8" s="1"/>
  <c r="AE7" i="18"/>
  <c r="Y7" i="18"/>
  <c r="AC73" i="18"/>
  <c r="H73" i="8" s="1"/>
  <c r="AE73" i="18"/>
  <c r="AF73" i="18"/>
  <c r="J73" i="8" s="1"/>
  <c r="Y73" i="18"/>
  <c r="Y27" i="18"/>
  <c r="AE27" i="18"/>
  <c r="AC27" i="18"/>
  <c r="H27" i="8" s="1"/>
  <c r="AF27" i="18"/>
  <c r="J27" i="8" s="1"/>
  <c r="AE10" i="18"/>
  <c r="AC10" i="18"/>
  <c r="H10" i="8" s="1"/>
  <c r="AF10" i="18"/>
  <c r="J10" i="8" s="1"/>
  <c r="Y10" i="18"/>
  <c r="AF9" i="18"/>
  <c r="J9" i="8" s="1"/>
  <c r="Y9" i="18"/>
  <c r="AE9" i="18"/>
  <c r="AC9" i="18"/>
  <c r="H9" i="8" s="1"/>
  <c r="AE20" i="18"/>
  <c r="AF20" i="18"/>
  <c r="J20" i="8" s="1"/>
  <c r="AC20" i="18"/>
  <c r="H20" i="8" s="1"/>
  <c r="Y20" i="18"/>
  <c r="AC90" i="18"/>
  <c r="H90" i="8" s="1"/>
  <c r="AE90" i="18"/>
  <c r="Y90" i="18"/>
  <c r="AF90" i="18"/>
  <c r="J90" i="8" s="1"/>
  <c r="Y110" i="18"/>
  <c r="AF110" i="18"/>
  <c r="J110" i="8" s="1"/>
  <c r="AE110" i="18"/>
  <c r="AC110" i="18"/>
  <c r="H110" i="8" s="1"/>
  <c r="AF254" i="18"/>
  <c r="J254" i="8" s="1"/>
  <c r="AE254" i="18"/>
  <c r="AC254" i="18"/>
  <c r="H254" i="8" s="1"/>
  <c r="Y254" i="18"/>
  <c r="AE267" i="18"/>
  <c r="AI267" i="18" s="1"/>
  <c r="L267" i="8" s="1"/>
  <c r="Y267" i="18"/>
  <c r="AC267" i="18"/>
  <c r="H267" i="8" s="1"/>
  <c r="AF267" i="18"/>
  <c r="AF275" i="18"/>
  <c r="J275" i="8" s="1"/>
  <c r="Y275" i="18"/>
  <c r="AE275" i="18"/>
  <c r="AC275" i="18"/>
  <c r="H275" i="8" s="1"/>
  <c r="AC153" i="18"/>
  <c r="H153" i="8" s="1"/>
  <c r="AE153" i="18"/>
  <c r="AF153" i="18"/>
  <c r="J153" i="8" s="1"/>
  <c r="Y153" i="18"/>
  <c r="Y283" i="18"/>
  <c r="AE283" i="18"/>
  <c r="AF283" i="18"/>
  <c r="J283" i="8" s="1"/>
  <c r="AC283" i="18"/>
  <c r="H283" i="8" s="1"/>
  <c r="AC25" i="18"/>
  <c r="H25" i="8" s="1"/>
  <c r="AF25" i="18"/>
  <c r="J25" i="8" s="1"/>
  <c r="AE25" i="18"/>
  <c r="Y25" i="18"/>
  <c r="AF147" i="18"/>
  <c r="J147" i="8" s="1"/>
  <c r="Y147" i="18"/>
  <c r="AC147" i="18"/>
  <c r="H147" i="8" s="1"/>
  <c r="AE147" i="18"/>
  <c r="AF186" i="18"/>
  <c r="AC186" i="18"/>
  <c r="H186" i="8" s="1"/>
  <c r="AE186" i="18"/>
  <c r="Y186" i="18"/>
  <c r="AH96" i="18"/>
  <c r="K96" i="8" s="1"/>
  <c r="AK96" i="18"/>
  <c r="N96" i="8" s="1"/>
  <c r="AO96" i="18"/>
  <c r="AT96" i="21" s="1"/>
  <c r="AU96" i="21" s="1"/>
  <c r="I96" i="8"/>
  <c r="AJ96" i="18"/>
  <c r="AM96" i="18"/>
  <c r="P96" i="8" s="1"/>
  <c r="AI96" i="18"/>
  <c r="L96" i="8" s="1"/>
  <c r="AL96" i="18"/>
  <c r="O96" i="8" s="1"/>
  <c r="Y268" i="18"/>
  <c r="AF268" i="18"/>
  <c r="J268" i="8" s="1"/>
  <c r="AE268" i="18"/>
  <c r="AC268" i="18"/>
  <c r="H268" i="8" s="1"/>
  <c r="AC215" i="18"/>
  <c r="H215" i="8" s="1"/>
  <c r="AE215" i="18"/>
  <c r="AM215" i="18" s="1"/>
  <c r="P215" i="8" s="1"/>
  <c r="AF215" i="18"/>
  <c r="Y215" i="18"/>
  <c r="AF280" i="18"/>
  <c r="J280" i="8" s="1"/>
  <c r="AE280" i="18"/>
  <c r="Y280" i="18"/>
  <c r="AC280" i="18"/>
  <c r="H280" i="8" s="1"/>
  <c r="AF21" i="18"/>
  <c r="J21" i="8" s="1"/>
  <c r="AE21" i="18"/>
  <c r="Y21" i="18"/>
  <c r="AC21" i="18"/>
  <c r="H21" i="8" s="1"/>
  <c r="AE269" i="18"/>
  <c r="AC269" i="18"/>
  <c r="H269" i="8" s="1"/>
  <c r="AF269" i="18"/>
  <c r="J269" i="8" s="1"/>
  <c r="Y269" i="18"/>
  <c r="AF74" i="18"/>
  <c r="J74" i="8" s="1"/>
  <c r="AC74" i="18"/>
  <c r="H74" i="8" s="1"/>
  <c r="AE74" i="18"/>
  <c r="Y74" i="18"/>
  <c r="Y194" i="18"/>
  <c r="AF194" i="18"/>
  <c r="J194" i="8" s="1"/>
  <c r="AE194" i="18"/>
  <c r="AC194" i="18"/>
  <c r="H194" i="8" s="1"/>
  <c r="AF164" i="18"/>
  <c r="AE164" i="18"/>
  <c r="Y164" i="18"/>
  <c r="AC164" i="18"/>
  <c r="H164" i="8" s="1"/>
  <c r="Y6" i="18"/>
  <c r="AE6" i="18"/>
  <c r="AC6" i="18"/>
  <c r="H6" i="8" s="1"/>
  <c r="AF6" i="18"/>
  <c r="J6" i="8" s="1"/>
  <c r="AL263" i="18"/>
  <c r="O263" i="8" s="1"/>
  <c r="AM263" i="18"/>
  <c r="P263" i="8" s="1"/>
  <c r="AI263" i="18"/>
  <c r="L263" i="8" s="1"/>
  <c r="AK263" i="18"/>
  <c r="N263" i="8" s="1"/>
  <c r="AJ263" i="18"/>
  <c r="AH263" i="18"/>
  <c r="K263" i="8" s="1"/>
  <c r="I263" i="8"/>
  <c r="AO263" i="18"/>
  <c r="AC158" i="18"/>
  <c r="H158" i="8" s="1"/>
  <c r="AE158" i="18"/>
  <c r="Y158" i="18"/>
  <c r="AF158" i="18"/>
  <c r="J158" i="8" s="1"/>
  <c r="AC107" i="18"/>
  <c r="H107" i="8" s="1"/>
  <c r="Y107" i="18"/>
  <c r="AE107" i="18"/>
  <c r="AF107" i="18"/>
  <c r="J107" i="8" s="1"/>
  <c r="AJ84" i="18"/>
  <c r="AE144" i="18"/>
  <c r="Y144" i="18"/>
  <c r="AF144" i="18"/>
  <c r="J144" i="8" s="1"/>
  <c r="AC144" i="18"/>
  <c r="H144" i="8" s="1"/>
  <c r="AC29" i="18"/>
  <c r="H29" i="8" s="1"/>
  <c r="AF29" i="18"/>
  <c r="AE29" i="18"/>
  <c r="AH29" i="18" s="1"/>
  <c r="K29" i="8" s="1"/>
  <c r="Y29" i="18"/>
  <c r="AC231" i="18"/>
  <c r="H231" i="8" s="1"/>
  <c r="Y231" i="18"/>
  <c r="AF231" i="18"/>
  <c r="J231" i="8" s="1"/>
  <c r="AE231" i="18"/>
  <c r="AH231" i="18" s="1"/>
  <c r="K231" i="8" s="1"/>
  <c r="AC128" i="18"/>
  <c r="H128" i="8" s="1"/>
  <c r="AF128" i="18"/>
  <c r="J128" i="8" s="1"/>
  <c r="AE128" i="18"/>
  <c r="Y128" i="18"/>
  <c r="AF45" i="18"/>
  <c r="AE45" i="18"/>
  <c r="AC45" i="18"/>
  <c r="H45" i="8" s="1"/>
  <c r="Y45" i="18"/>
  <c r="AC166" i="18"/>
  <c r="H166" i="8" s="1"/>
  <c r="AE166" i="18"/>
  <c r="AK166" i="18" s="1"/>
  <c r="N166" i="8" s="1"/>
  <c r="AF166" i="18"/>
  <c r="Y166" i="18"/>
  <c r="A166" i="21"/>
  <c r="AH175" i="18"/>
  <c r="K175" i="8" s="1"/>
  <c r="AC249" i="18"/>
  <c r="H249" i="8" s="1"/>
  <c r="AE249" i="18"/>
  <c r="AH249" i="18" s="1"/>
  <c r="K249" i="8" s="1"/>
  <c r="AF249" i="18"/>
  <c r="Y249" i="18"/>
  <c r="AK171" i="18"/>
  <c r="N171" i="8" s="1"/>
  <c r="AK122" i="18"/>
  <c r="N122" i="8" s="1"/>
  <c r="AJ122" i="18"/>
  <c r="AM122" i="18"/>
  <c r="P122" i="8" s="1"/>
  <c r="AO122" i="18"/>
  <c r="I122" i="8"/>
  <c r="AK94" i="18"/>
  <c r="N94" i="8" s="1"/>
  <c r="AE204" i="18"/>
  <c r="Y204" i="18"/>
  <c r="AC204" i="18"/>
  <c r="H204" i="8" s="1"/>
  <c r="AF204" i="18"/>
  <c r="J204" i="8" s="1"/>
  <c r="AE170" i="18"/>
  <c r="AC170" i="18"/>
  <c r="H170" i="8" s="1"/>
  <c r="Y170" i="18"/>
  <c r="AF170" i="18"/>
  <c r="J170" i="8" s="1"/>
  <c r="A66" i="21"/>
  <c r="AC219" i="20"/>
  <c r="H219" i="10" s="1"/>
  <c r="AL159" i="19"/>
  <c r="O159" i="9" s="1"/>
  <c r="AK187" i="20"/>
  <c r="N187" i="10" s="1"/>
  <c r="AC264" i="20"/>
  <c r="H264" i="10" s="1"/>
  <c r="AI130" i="20"/>
  <c r="L130" i="10" s="1"/>
  <c r="AK15" i="19"/>
  <c r="N15" i="9" s="1"/>
  <c r="AC123" i="20"/>
  <c r="H123" i="10" s="1"/>
  <c r="AH144" i="20"/>
  <c r="K144" i="10" s="1"/>
  <c r="AE91" i="20"/>
  <c r="AL91" i="20" s="1"/>
  <c r="O91" i="10" s="1"/>
  <c r="I39" i="9"/>
  <c r="AF102" i="20"/>
  <c r="J102" i="10" s="1"/>
  <c r="A269" i="21"/>
  <c r="AF149" i="20"/>
  <c r="J149" i="10" s="1"/>
  <c r="AE196" i="20"/>
  <c r="AI196" i="20" s="1"/>
  <c r="L196" i="10" s="1"/>
  <c r="AJ150" i="19"/>
  <c r="M150" i="9" s="1"/>
  <c r="A156" i="21"/>
  <c r="AK247" i="20"/>
  <c r="N247" i="10" s="1"/>
  <c r="AJ56" i="19"/>
  <c r="M56" i="9" s="1"/>
  <c r="Y252" i="20"/>
  <c r="A252" i="10" s="1"/>
  <c r="AK121" i="19"/>
  <c r="N121" i="9" s="1"/>
  <c r="AL209" i="19"/>
  <c r="O209" i="9" s="1"/>
  <c r="AI300" i="19"/>
  <c r="L300" i="9" s="1"/>
  <c r="AL173" i="19"/>
  <c r="O173" i="9" s="1"/>
  <c r="AH39" i="19"/>
  <c r="K39" i="9" s="1"/>
  <c r="AM158" i="20"/>
  <c r="P158" i="10" s="1"/>
  <c r="AI277" i="19"/>
  <c r="L277" i="9" s="1"/>
  <c r="AJ121" i="20"/>
  <c r="M121" i="10" s="1"/>
  <c r="AM296" i="20"/>
  <c r="P296" i="10" s="1"/>
  <c r="AJ266" i="19"/>
  <c r="M266" i="9" s="1"/>
  <c r="AM218" i="19"/>
  <c r="P218" i="9" s="1"/>
  <c r="AF123" i="20"/>
  <c r="J123" i="10" s="1"/>
  <c r="AM63" i="19"/>
  <c r="P63" i="9" s="1"/>
  <c r="AO39" i="19"/>
  <c r="AL24" i="19"/>
  <c r="O24" i="9" s="1"/>
  <c r="AO277" i="19"/>
  <c r="AE102" i="20"/>
  <c r="AM102" i="20" s="1"/>
  <c r="P102" i="10" s="1"/>
  <c r="AC149" i="20"/>
  <c r="H149" i="10" s="1"/>
  <c r="AC196" i="20"/>
  <c r="H196" i="10" s="1"/>
  <c r="AM150" i="19"/>
  <c r="P150" i="9" s="1"/>
  <c r="AL247" i="20"/>
  <c r="O247" i="10" s="1"/>
  <c r="AC252" i="20"/>
  <c r="H252" i="10" s="1"/>
  <c r="AL123" i="19"/>
  <c r="O123" i="9" s="1"/>
  <c r="AC137" i="20"/>
  <c r="H137" i="10" s="1"/>
  <c r="AK173" i="19"/>
  <c r="N173" i="9" s="1"/>
  <c r="AJ159" i="20"/>
  <c r="M159" i="10" s="1"/>
  <c r="AM121" i="20"/>
  <c r="P121" i="10" s="1"/>
  <c r="AF296" i="20"/>
  <c r="J296" i="10" s="1"/>
  <c r="AK266" i="19"/>
  <c r="N266" i="9" s="1"/>
  <c r="Y75" i="20"/>
  <c r="A75" i="10" s="1"/>
  <c r="AC296" i="20"/>
  <c r="H296" i="10" s="1"/>
  <c r="AE4" i="18"/>
  <c r="AK4" i="18" s="1"/>
  <c r="N4" i="8" s="1"/>
  <c r="AF4" i="18"/>
  <c r="J4" i="8" s="1"/>
  <c r="AC4" i="18"/>
  <c r="H4" i="8" s="1"/>
  <c r="Y4" i="18"/>
  <c r="A4" i="8" s="1"/>
  <c r="AF252" i="20"/>
  <c r="J252" i="10" s="1"/>
  <c r="AJ123" i="19"/>
  <c r="M123" i="9" s="1"/>
  <c r="AK232" i="20"/>
  <c r="N232" i="10" s="1"/>
  <c r="AK164" i="20"/>
  <c r="N164" i="10" s="1"/>
  <c r="AE269" i="20"/>
  <c r="AE156" i="20"/>
  <c r="AK156" i="20" s="1"/>
  <c r="N156" i="10" s="1"/>
  <c r="AE92" i="20"/>
  <c r="AJ92" i="20" s="1"/>
  <c r="M92" i="10" s="1"/>
  <c r="AI7" i="19"/>
  <c r="L7" i="9" s="1"/>
  <c r="AM58" i="19"/>
  <c r="P58" i="9" s="1"/>
  <c r="AF75" i="20"/>
  <c r="J75" i="10" s="1"/>
  <c r="Y41" i="20"/>
  <c r="A41" i="10" s="1"/>
  <c r="AM123" i="19"/>
  <c r="P123" i="9" s="1"/>
  <c r="AF181" i="20"/>
  <c r="J181" i="10" s="1"/>
  <c r="Y227" i="20"/>
  <c r="A227" i="10" s="1"/>
  <c r="AE137" i="20"/>
  <c r="AI137" i="20" s="1"/>
  <c r="L137" i="10" s="1"/>
  <c r="AM10" i="20"/>
  <c r="P10" i="10" s="1"/>
  <c r="Z258" i="18"/>
  <c r="C258" i="8" s="1"/>
  <c r="AK168" i="20"/>
  <c r="N168" i="10" s="1"/>
  <c r="Y264" i="20"/>
  <c r="A264" i="10" s="1"/>
  <c r="AL164" i="20"/>
  <c r="O164" i="10" s="1"/>
  <c r="AM15" i="19"/>
  <c r="P15" i="9" s="1"/>
  <c r="AL138" i="19"/>
  <c r="O138" i="9" s="1"/>
  <c r="AC156" i="20"/>
  <c r="H156" i="10" s="1"/>
  <c r="AC92" i="20"/>
  <c r="H92" i="10" s="1"/>
  <c r="AK189" i="19"/>
  <c r="N189" i="9" s="1"/>
  <c r="AK7" i="19"/>
  <c r="N7" i="9" s="1"/>
  <c r="AM85" i="19"/>
  <c r="P85" i="9" s="1"/>
  <c r="AJ240" i="20"/>
  <c r="M240" i="10" s="1"/>
  <c r="AL58" i="19"/>
  <c r="O58" i="9" s="1"/>
  <c r="AE75" i="20"/>
  <c r="AL75" i="20" s="1"/>
  <c r="O75" i="10" s="1"/>
  <c r="AM143" i="19"/>
  <c r="P143" i="9" s="1"/>
  <c r="AC41" i="20"/>
  <c r="H41" i="10" s="1"/>
  <c r="A149" i="21"/>
  <c r="AM233" i="20"/>
  <c r="P233" i="10" s="1"/>
  <c r="AK123" i="19"/>
  <c r="N123" i="9" s="1"/>
  <c r="AC181" i="20"/>
  <c r="H181" i="10" s="1"/>
  <c r="AE227" i="20"/>
  <c r="AL227" i="20" s="1"/>
  <c r="O227" i="10" s="1"/>
  <c r="AH10" i="20"/>
  <c r="K10" i="10" s="1"/>
  <c r="AL96" i="20"/>
  <c r="O96" i="10" s="1"/>
  <c r="AH168" i="20"/>
  <c r="K168" i="10" s="1"/>
  <c r="AM251" i="20"/>
  <c r="P251" i="10" s="1"/>
  <c r="AH187" i="20"/>
  <c r="K187" i="10" s="1"/>
  <c r="AM66" i="19"/>
  <c r="P66" i="9" s="1"/>
  <c r="AL264" i="20"/>
  <c r="O264" i="10" s="1"/>
  <c r="AI15" i="19"/>
  <c r="L15" i="9" s="1"/>
  <c r="AF92" i="20"/>
  <c r="J92" i="10" s="1"/>
  <c r="Y91" i="20"/>
  <c r="A91" i="10" s="1"/>
  <c r="A102" i="21"/>
  <c r="AH7" i="19"/>
  <c r="K7" i="9" s="1"/>
  <c r="A196" i="21"/>
  <c r="AC75" i="20"/>
  <c r="H75" i="10" s="1"/>
  <c r="AE41" i="20"/>
  <c r="AI41" i="20" s="1"/>
  <c r="L41" i="10" s="1"/>
  <c r="AK16" i="19"/>
  <c r="N16" i="9" s="1"/>
  <c r="AE181" i="20"/>
  <c r="AL181" i="20" s="1"/>
  <c r="O181" i="10" s="1"/>
  <c r="AC227" i="20"/>
  <c r="H227" i="10" s="1"/>
  <c r="AL10" i="20"/>
  <c r="O10" i="10" s="1"/>
  <c r="AL277" i="19"/>
  <c r="O277" i="9" s="1"/>
  <c r="AI264" i="20"/>
  <c r="L264" i="10" s="1"/>
  <c r="AM7" i="19"/>
  <c r="P7" i="9" s="1"/>
  <c r="AI58" i="19"/>
  <c r="L58" i="9" s="1"/>
  <c r="AF41" i="20"/>
  <c r="J41" i="10" s="1"/>
  <c r="AM16" i="19"/>
  <c r="P16" i="9" s="1"/>
  <c r="AO253" i="19"/>
  <c r="AF227" i="20"/>
  <c r="J227" i="10" s="1"/>
  <c r="AK10" i="20"/>
  <c r="N10" i="10" s="1"/>
  <c r="Z57" i="18"/>
  <c r="C57" i="8" s="1"/>
  <c r="L247" i="14"/>
  <c r="AL86" i="19"/>
  <c r="O86" i="9" s="1"/>
  <c r="AH264" i="20"/>
  <c r="K264" i="10" s="1"/>
  <c r="AI43" i="20"/>
  <c r="L43" i="10" s="1"/>
  <c r="AL123" i="20"/>
  <c r="O123" i="10" s="1"/>
  <c r="AJ17" i="20"/>
  <c r="M17" i="10" s="1"/>
  <c r="AL66" i="20"/>
  <c r="O66" i="10" s="1"/>
  <c r="AJ217" i="20"/>
  <c r="M217" i="10" s="1"/>
  <c r="AI265" i="20"/>
  <c r="L265" i="10" s="1"/>
  <c r="AM17" i="19"/>
  <c r="P17" i="9" s="1"/>
  <c r="AK300" i="19"/>
  <c r="N300" i="9" s="1"/>
  <c r="AJ258" i="18"/>
  <c r="AH258" i="18"/>
  <c r="K258" i="8" s="1"/>
  <c r="AI258" i="18"/>
  <c r="L258" i="8" s="1"/>
  <c r="AK258" i="18"/>
  <c r="N258" i="8" s="1"/>
  <c r="AL258" i="18"/>
  <c r="O258" i="8" s="1"/>
  <c r="AO258" i="18"/>
  <c r="I258" i="8"/>
  <c r="AM258" i="18"/>
  <c r="P258" i="8" s="1"/>
  <c r="AJ230" i="19"/>
  <c r="M230" i="9" s="1"/>
  <c r="AJ264" i="20"/>
  <c r="M264" i="10" s="1"/>
  <c r="AH43" i="20"/>
  <c r="K43" i="10" s="1"/>
  <c r="AM54" i="20"/>
  <c r="P54" i="10" s="1"/>
  <c r="AI30" i="20"/>
  <c r="L30" i="10" s="1"/>
  <c r="AJ235" i="20"/>
  <c r="M235" i="10" s="1"/>
  <c r="AK71" i="19"/>
  <c r="N71" i="9" s="1"/>
  <c r="AL15" i="20"/>
  <c r="O15" i="10" s="1"/>
  <c r="AH253" i="19"/>
  <c r="K253" i="9" s="1"/>
  <c r="AL253" i="19"/>
  <c r="O253" i="9" s="1"/>
  <c r="AH277" i="19"/>
  <c r="K277" i="9" s="1"/>
  <c r="AK277" i="19"/>
  <c r="N277" i="9" s="1"/>
  <c r="AJ277" i="19"/>
  <c r="AJ69" i="20"/>
  <c r="M69" i="10" s="1"/>
  <c r="AM168" i="20"/>
  <c r="P168" i="10" s="1"/>
  <c r="AI69" i="20"/>
  <c r="L69" i="10" s="1"/>
  <c r="AK108" i="19"/>
  <c r="N108" i="9" s="1"/>
  <c r="AK264" i="20"/>
  <c r="N264" i="10" s="1"/>
  <c r="AL54" i="20"/>
  <c r="O54" i="10" s="1"/>
  <c r="AM19" i="20"/>
  <c r="P19" i="10" s="1"/>
  <c r="AJ50" i="19"/>
  <c r="M50" i="9" s="1"/>
  <c r="AK15" i="20"/>
  <c r="N15" i="10" s="1"/>
  <c r="AM213" i="19"/>
  <c r="P213" i="9" s="1"/>
  <c r="AK213" i="19"/>
  <c r="N213" i="9" s="1"/>
  <c r="AJ170" i="20"/>
  <c r="M170" i="10" s="1"/>
  <c r="AJ66" i="19"/>
  <c r="M66" i="9" s="1"/>
  <c r="AM247" i="20"/>
  <c r="P247" i="10" s="1"/>
  <c r="AK36" i="19"/>
  <c r="N36" i="9" s="1"/>
  <c r="AL228" i="20"/>
  <c r="O228" i="10" s="1"/>
  <c r="AH15" i="20"/>
  <c r="K15" i="10" s="1"/>
  <c r="AH170" i="19"/>
  <c r="K170" i="9" s="1"/>
  <c r="AK170" i="20"/>
  <c r="N170" i="10" s="1"/>
  <c r="AH66" i="19"/>
  <c r="K66" i="9" s="1"/>
  <c r="AM285" i="19"/>
  <c r="P285" i="9" s="1"/>
  <c r="AL36" i="20"/>
  <c r="O36" i="10" s="1"/>
  <c r="AI295" i="20"/>
  <c r="L295" i="10" s="1"/>
  <c r="AK156" i="19"/>
  <c r="N156" i="9" s="1"/>
  <c r="AI36" i="19"/>
  <c r="L36" i="9" s="1"/>
  <c r="AH168" i="19"/>
  <c r="K168" i="9" s="1"/>
  <c r="AH17" i="19"/>
  <c r="K17" i="9" s="1"/>
  <c r="AI228" i="20"/>
  <c r="L228" i="10" s="1"/>
  <c r="AI15" i="20"/>
  <c r="L15" i="10" s="1"/>
  <c r="AM69" i="20"/>
  <c r="P69" i="10" s="1"/>
  <c r="AJ248" i="19"/>
  <c r="M248" i="9" s="1"/>
  <c r="AL32" i="19"/>
  <c r="O32" i="9" s="1"/>
  <c r="AH77" i="20"/>
  <c r="K77" i="10" s="1"/>
  <c r="AK258" i="20"/>
  <c r="N258" i="10" s="1"/>
  <c r="AH285" i="19"/>
  <c r="K285" i="9" s="1"/>
  <c r="AH36" i="20"/>
  <c r="K36" i="10" s="1"/>
  <c r="AM299" i="20"/>
  <c r="P299" i="10" s="1"/>
  <c r="AM156" i="19"/>
  <c r="P156" i="9" s="1"/>
  <c r="AL36" i="19"/>
  <c r="O36" i="9" s="1"/>
  <c r="AI17" i="19"/>
  <c r="L17" i="9" s="1"/>
  <c r="AL141" i="20"/>
  <c r="O141" i="10" s="1"/>
  <c r="AM15" i="20"/>
  <c r="P15" i="10" s="1"/>
  <c r="AK257" i="19"/>
  <c r="N257" i="9" s="1"/>
  <c r="AJ77" i="20"/>
  <c r="M77" i="10" s="1"/>
  <c r="AI86" i="19"/>
  <c r="L86" i="9" s="1"/>
  <c r="AM114" i="19"/>
  <c r="P114" i="9" s="1"/>
  <c r="AH123" i="20"/>
  <c r="K123" i="10" s="1"/>
  <c r="AL122" i="20"/>
  <c r="O122" i="10" s="1"/>
  <c r="AK17" i="20"/>
  <c r="N17" i="10" s="1"/>
  <c r="AJ285" i="19"/>
  <c r="M285" i="9" s="1"/>
  <c r="AK31" i="19"/>
  <c r="N31" i="9" s="1"/>
  <c r="AJ156" i="19"/>
  <c r="M156" i="9" s="1"/>
  <c r="AH243" i="19"/>
  <c r="K243" i="9" s="1"/>
  <c r="AM265" i="20"/>
  <c r="P265" i="10" s="1"/>
  <c r="AH36" i="19"/>
  <c r="K36" i="9" s="1"/>
  <c r="AK17" i="19"/>
  <c r="N17" i="9" s="1"/>
  <c r="AK289" i="19"/>
  <c r="N289" i="9" s="1"/>
  <c r="AM141" i="20"/>
  <c r="P141" i="10" s="1"/>
  <c r="AH16" i="20"/>
  <c r="K16" i="10" s="1"/>
  <c r="AI227" i="19"/>
  <c r="L227" i="9" s="1"/>
  <c r="AJ142" i="20"/>
  <c r="M142" i="10" s="1"/>
  <c r="AK268" i="19"/>
  <c r="N268" i="9" s="1"/>
  <c r="AJ280" i="19"/>
  <c r="M280" i="9" s="1"/>
  <c r="AI235" i="20"/>
  <c r="L235" i="10" s="1"/>
  <c r="AJ117" i="20"/>
  <c r="M117" i="10" s="1"/>
  <c r="AL121" i="19"/>
  <c r="O121" i="9" s="1"/>
  <c r="AI131" i="20"/>
  <c r="L131" i="10" s="1"/>
  <c r="AI96" i="20"/>
  <c r="L96" i="10" s="1"/>
  <c r="AJ55" i="20"/>
  <c r="M55" i="10" s="1"/>
  <c r="AI131" i="19"/>
  <c r="L131" i="9" s="1"/>
  <c r="AH295" i="19"/>
  <c r="K295" i="9" s="1"/>
  <c r="AM239" i="20"/>
  <c r="P239" i="10" s="1"/>
  <c r="AJ250" i="19"/>
  <c r="M250" i="9" s="1"/>
  <c r="AL159" i="20"/>
  <c r="O159" i="10" s="1"/>
  <c r="AH141" i="20"/>
  <c r="K141" i="10" s="1"/>
  <c r="AJ158" i="19"/>
  <c r="M158" i="9" s="1"/>
  <c r="AK219" i="20"/>
  <c r="N219" i="10" s="1"/>
  <c r="AH207" i="20"/>
  <c r="K207" i="10" s="1"/>
  <c r="AJ130" i="20"/>
  <c r="M130" i="10" s="1"/>
  <c r="AJ114" i="19"/>
  <c r="M114" i="9" s="1"/>
  <c r="AL158" i="19"/>
  <c r="O158" i="9" s="1"/>
  <c r="AL16" i="20"/>
  <c r="O16" i="10" s="1"/>
  <c r="AH219" i="20"/>
  <c r="K219" i="10" s="1"/>
  <c r="AM115" i="20"/>
  <c r="P115" i="10" s="1"/>
  <c r="AH227" i="19"/>
  <c r="K227" i="9" s="1"/>
  <c r="AK43" i="20"/>
  <c r="N43" i="10" s="1"/>
  <c r="AK130" i="20"/>
  <c r="N130" i="10" s="1"/>
  <c r="AI109" i="20"/>
  <c r="L109" i="10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I257" i="20"/>
  <c r="L257" i="10" s="1"/>
  <c r="AM87" i="19"/>
  <c r="P87" i="9" s="1"/>
  <c r="AM149" i="20"/>
  <c r="P149" i="10" s="1"/>
  <c r="AH280" i="19"/>
  <c r="K280" i="9" s="1"/>
  <c r="AH52" i="19"/>
  <c r="K52" i="9" s="1"/>
  <c r="AJ16" i="19"/>
  <c r="M16" i="9" s="1"/>
  <c r="AK235" i="20"/>
  <c r="N235" i="10" s="1"/>
  <c r="AM11" i="20"/>
  <c r="P11" i="10" s="1"/>
  <c r="AH117" i="20"/>
  <c r="K117" i="10" s="1"/>
  <c r="AI121" i="19"/>
  <c r="L121" i="9" s="1"/>
  <c r="AJ131" i="20"/>
  <c r="M131" i="10" s="1"/>
  <c r="AM168" i="19"/>
  <c r="P168" i="9" s="1"/>
  <c r="AJ131" i="19"/>
  <c r="M131" i="9" s="1"/>
  <c r="AK250" i="19"/>
  <c r="N250" i="9" s="1"/>
  <c r="AK141" i="20"/>
  <c r="N141" i="10" s="1"/>
  <c r="AL39" i="19"/>
  <c r="O39" i="9" s="1"/>
  <c r="AJ39" i="19"/>
  <c r="M39" i="9" s="1"/>
  <c r="AM39" i="19"/>
  <c r="P39" i="9" s="1"/>
  <c r="AK280" i="19"/>
  <c r="N280" i="9" s="1"/>
  <c r="AH265" i="19"/>
  <c r="K265" i="9" s="1"/>
  <c r="AJ263" i="20"/>
  <c r="M263" i="10" s="1"/>
  <c r="AJ281" i="19"/>
  <c r="M281" i="9" s="1"/>
  <c r="AI233" i="19"/>
  <c r="L233" i="9" s="1"/>
  <c r="AK131" i="19"/>
  <c r="N131" i="9" s="1"/>
  <c r="AH250" i="19"/>
  <c r="K250" i="9" s="1"/>
  <c r="AI192" i="19"/>
  <c r="L192" i="9" s="1"/>
  <c r="AI16" i="20"/>
  <c r="L16" i="10" s="1"/>
  <c r="AJ115" i="20"/>
  <c r="M115" i="10" s="1"/>
  <c r="AJ115" i="19"/>
  <c r="M115" i="9" s="1"/>
  <c r="AJ172" i="19"/>
  <c r="M172" i="9" s="1"/>
  <c r="AJ251" i="20"/>
  <c r="M251" i="10" s="1"/>
  <c r="AI219" i="20"/>
  <c r="L219" i="10" s="1"/>
  <c r="AK115" i="20"/>
  <c r="N115" i="10" s="1"/>
  <c r="AK227" i="19"/>
  <c r="N227" i="9" s="1"/>
  <c r="AL187" i="20"/>
  <c r="O187" i="10" s="1"/>
  <c r="AL282" i="19"/>
  <c r="O282" i="9" s="1"/>
  <c r="AJ164" i="20"/>
  <c r="M164" i="10" s="1"/>
  <c r="AJ132" i="20"/>
  <c r="M132" i="10" s="1"/>
  <c r="AM135" i="20"/>
  <c r="P135" i="10" s="1"/>
  <c r="AL258" i="20"/>
  <c r="O258" i="10" s="1"/>
  <c r="AI236" i="19"/>
  <c r="L236" i="9" s="1"/>
  <c r="AJ206" i="19"/>
  <c r="M206" i="9" s="1"/>
  <c r="AI144" i="20"/>
  <c r="L144" i="10" s="1"/>
  <c r="AI122" i="20"/>
  <c r="L122" i="10" s="1"/>
  <c r="AH63" i="19"/>
  <c r="K63" i="9" s="1"/>
  <c r="AI94" i="20"/>
  <c r="L94" i="10" s="1"/>
  <c r="AI66" i="20"/>
  <c r="L66" i="10" s="1"/>
  <c r="AI285" i="19"/>
  <c r="L285" i="9" s="1"/>
  <c r="AK217" i="20"/>
  <c r="N217" i="10" s="1"/>
  <c r="AI234" i="20"/>
  <c r="L234" i="10" s="1"/>
  <c r="AL113" i="19"/>
  <c r="O113" i="9" s="1"/>
  <c r="AI299" i="20"/>
  <c r="L299" i="10" s="1"/>
  <c r="AI254" i="19"/>
  <c r="L254" i="9" s="1"/>
  <c r="AM280" i="19"/>
  <c r="P280" i="9" s="1"/>
  <c r="AI265" i="19"/>
  <c r="L265" i="9" s="1"/>
  <c r="AH31" i="19"/>
  <c r="K31" i="9" s="1"/>
  <c r="AM61" i="19"/>
  <c r="P61" i="9" s="1"/>
  <c r="AM45" i="19"/>
  <c r="P45" i="9" s="1"/>
  <c r="AK263" i="20"/>
  <c r="N263" i="10" s="1"/>
  <c r="AL281" i="19"/>
  <c r="O281" i="9" s="1"/>
  <c r="AK101" i="19"/>
  <c r="N101" i="9" s="1"/>
  <c r="AJ57" i="20"/>
  <c r="M57" i="10" s="1"/>
  <c r="AM56" i="19"/>
  <c r="P56" i="9" s="1"/>
  <c r="AL235" i="20"/>
  <c r="O235" i="10" s="1"/>
  <c r="AI252" i="20"/>
  <c r="L252" i="10" s="1"/>
  <c r="AM233" i="19"/>
  <c r="P233" i="9" s="1"/>
  <c r="AL214" i="20"/>
  <c r="O214" i="10" s="1"/>
  <c r="AM131" i="20"/>
  <c r="P131" i="10" s="1"/>
  <c r="AK52" i="20"/>
  <c r="N52" i="10" s="1"/>
  <c r="AJ36" i="19"/>
  <c r="M36" i="9" s="1"/>
  <c r="AL215" i="19"/>
  <c r="O215" i="9" s="1"/>
  <c r="AL269" i="19"/>
  <c r="O269" i="9" s="1"/>
  <c r="AH131" i="19"/>
  <c r="K131" i="9" s="1"/>
  <c r="AH180" i="19"/>
  <c r="K180" i="9" s="1"/>
  <c r="AL250" i="19"/>
  <c r="O250" i="9" s="1"/>
  <c r="AM219" i="20"/>
  <c r="P219" i="10" s="1"/>
  <c r="AL227" i="19"/>
  <c r="O227" i="9" s="1"/>
  <c r="AM109" i="20"/>
  <c r="P109" i="10" s="1"/>
  <c r="AK132" i="20"/>
  <c r="N132" i="10" s="1"/>
  <c r="AJ236" i="19"/>
  <c r="M236" i="9" s="1"/>
  <c r="AI172" i="19"/>
  <c r="L172" i="9" s="1"/>
  <c r="AL251" i="20"/>
  <c r="O251" i="10" s="1"/>
  <c r="AK216" i="20"/>
  <c r="N216" i="10" s="1"/>
  <c r="AL219" i="20"/>
  <c r="O219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M132" i="20"/>
  <c r="P132" i="10" s="1"/>
  <c r="AL135" i="20"/>
  <c r="O135" i="10" s="1"/>
  <c r="AJ258" i="20"/>
  <c r="M258" i="10" s="1"/>
  <c r="AL236" i="19"/>
  <c r="O236" i="9" s="1"/>
  <c r="AH68" i="20"/>
  <c r="K68" i="10" s="1"/>
  <c r="AM40" i="20"/>
  <c r="P40" i="10" s="1"/>
  <c r="AL144" i="20"/>
  <c r="O144" i="10" s="1"/>
  <c r="AM122" i="20"/>
  <c r="P122" i="10" s="1"/>
  <c r="AJ63" i="19"/>
  <c r="M63" i="9" s="1"/>
  <c r="AL94" i="20"/>
  <c r="O94" i="10" s="1"/>
  <c r="AK66" i="20"/>
  <c r="N66" i="10" s="1"/>
  <c r="AM217" i="20"/>
  <c r="P217" i="10" s="1"/>
  <c r="AH299" i="20"/>
  <c r="K299" i="10" s="1"/>
  <c r="AK149" i="20"/>
  <c r="N149" i="10" s="1"/>
  <c r="AJ14" i="20"/>
  <c r="M14" i="10" s="1"/>
  <c r="AJ254" i="19"/>
  <c r="M254" i="9" s="1"/>
  <c r="AK58" i="19"/>
  <c r="N58" i="9" s="1"/>
  <c r="AJ265" i="19"/>
  <c r="M265" i="9" s="1"/>
  <c r="AL73" i="19"/>
  <c r="O73" i="9" s="1"/>
  <c r="AH61" i="19"/>
  <c r="K61" i="9" s="1"/>
  <c r="AJ224" i="19"/>
  <c r="M224" i="9" s="1"/>
  <c r="AK281" i="19"/>
  <c r="N281" i="9" s="1"/>
  <c r="AH243" i="20"/>
  <c r="K243" i="10" s="1"/>
  <c r="AM235" i="20"/>
  <c r="P235" i="10" s="1"/>
  <c r="AH252" i="20"/>
  <c r="K252" i="10" s="1"/>
  <c r="AI11" i="20"/>
  <c r="L11" i="10" s="1"/>
  <c r="AI117" i="20"/>
  <c r="L117" i="10" s="1"/>
  <c r="AH121" i="19"/>
  <c r="K121" i="9" s="1"/>
  <c r="AM71" i="19"/>
  <c r="P71" i="9" s="1"/>
  <c r="AH131" i="20"/>
  <c r="K131" i="10" s="1"/>
  <c r="AJ269" i="19"/>
  <c r="M269" i="9" s="1"/>
  <c r="AJ180" i="19"/>
  <c r="M180" i="9" s="1"/>
  <c r="AJ141" i="20"/>
  <c r="M141" i="10" s="1"/>
  <c r="AJ192" i="19"/>
  <c r="M192" i="9" s="1"/>
  <c r="AI253" i="19"/>
  <c r="L253" i="9" s="1"/>
  <c r="AH130" i="20"/>
  <c r="K130" i="10" s="1"/>
  <c r="AJ109" i="20"/>
  <c r="M109" i="10" s="1"/>
  <c r="AI258" i="20"/>
  <c r="L258" i="10" s="1"/>
  <c r="AM236" i="19"/>
  <c r="P236" i="9" s="1"/>
  <c r="AJ19" i="20"/>
  <c r="M19" i="10" s="1"/>
  <c r="AJ144" i="20"/>
  <c r="M144" i="10" s="1"/>
  <c r="AL111" i="20"/>
  <c r="O111" i="10" s="1"/>
  <c r="AK63" i="19"/>
  <c r="N63" i="9" s="1"/>
  <c r="AH217" i="20"/>
  <c r="K217" i="10" s="1"/>
  <c r="AL299" i="20"/>
  <c r="O299" i="10" s="1"/>
  <c r="AJ149" i="20"/>
  <c r="M149" i="10" s="1"/>
  <c r="AI14" i="20"/>
  <c r="L14" i="10" s="1"/>
  <c r="AM265" i="19"/>
  <c r="P265" i="9" s="1"/>
  <c r="AK73" i="19"/>
  <c r="N73" i="9" s="1"/>
  <c r="AI281" i="19"/>
  <c r="L281" i="9" s="1"/>
  <c r="AL205" i="19"/>
  <c r="O205" i="9" s="1"/>
  <c r="AM252" i="20"/>
  <c r="P252" i="10" s="1"/>
  <c r="AL11" i="20"/>
  <c r="O11" i="10" s="1"/>
  <c r="AL233" i="19"/>
  <c r="O233" i="9" s="1"/>
  <c r="AH96" i="20"/>
  <c r="K96" i="10" s="1"/>
  <c r="AH192" i="19"/>
  <c r="K192" i="9" s="1"/>
  <c r="AK192" i="19"/>
  <c r="N192" i="9" s="1"/>
  <c r="AI39" i="19"/>
  <c r="L39" i="9" s="1"/>
  <c r="AK16" i="20"/>
  <c r="N16" i="10" s="1"/>
  <c r="AJ252" i="20"/>
  <c r="M252" i="10" s="1"/>
  <c r="AJ11" i="20"/>
  <c r="M11" i="10" s="1"/>
  <c r="AI115" i="19"/>
  <c r="L115" i="9" s="1"/>
  <c r="AL172" i="19"/>
  <c r="O172" i="9" s="1"/>
  <c r="AJ276" i="19"/>
  <c r="M276" i="9" s="1"/>
  <c r="AM170" i="20"/>
  <c r="P170" i="10" s="1"/>
  <c r="AI207" i="20"/>
  <c r="L207" i="10" s="1"/>
  <c r="AJ43" i="20"/>
  <c r="M43" i="10" s="1"/>
  <c r="AM130" i="20"/>
  <c r="P130" i="10" s="1"/>
  <c r="AL114" i="19"/>
  <c r="O114" i="9" s="1"/>
  <c r="AL109" i="20"/>
  <c r="O109" i="10" s="1"/>
  <c r="AH258" i="20"/>
  <c r="K258" i="10" s="1"/>
  <c r="AJ8" i="19"/>
  <c r="M8" i="9" s="1"/>
  <c r="AI10" i="19"/>
  <c r="L10" i="9" s="1"/>
  <c r="AL40" i="20"/>
  <c r="O40" i="10" s="1"/>
  <c r="AK144" i="20"/>
  <c r="N144" i="10" s="1"/>
  <c r="AM292" i="19"/>
  <c r="P292" i="9" s="1"/>
  <c r="AK257" i="20"/>
  <c r="N257" i="10" s="1"/>
  <c r="AK178" i="19"/>
  <c r="N178" i="9" s="1"/>
  <c r="AK220" i="19"/>
  <c r="N220" i="9" s="1"/>
  <c r="AJ268" i="19"/>
  <c r="M268" i="9" s="1"/>
  <c r="AK295" i="20"/>
  <c r="N295" i="10" s="1"/>
  <c r="AL280" i="19"/>
  <c r="O280" i="9" s="1"/>
  <c r="AM205" i="19"/>
  <c r="P205" i="9" s="1"/>
  <c r="AM52" i="19"/>
  <c r="P52" i="9" s="1"/>
  <c r="AK96" i="20"/>
  <c r="N96" i="10" s="1"/>
  <c r="AL131" i="19"/>
  <c r="O131" i="9" s="1"/>
  <c r="AJ239" i="20"/>
  <c r="M239" i="10" s="1"/>
  <c r="AI159" i="20"/>
  <c r="L159" i="10" s="1"/>
  <c r="AJ253" i="19"/>
  <c r="M253" i="9" s="1"/>
  <c r="AM253" i="19"/>
  <c r="P253" i="9" s="1"/>
  <c r="Z213" i="18"/>
  <c r="C213" i="8" s="1"/>
  <c r="M16" i="14"/>
  <c r="O16" i="14"/>
  <c r="AJ182" i="19"/>
  <c r="M182" i="9" s="1"/>
  <c r="AI51" i="19"/>
  <c r="L51" i="9" s="1"/>
  <c r="AM158" i="19"/>
  <c r="P158" i="9" s="1"/>
  <c r="AI67" i="20"/>
  <c r="L67" i="10" s="1"/>
  <c r="AL115" i="20"/>
  <c r="O115" i="10" s="1"/>
  <c r="AI230" i="19"/>
  <c r="L230" i="9" s="1"/>
  <c r="AJ159" i="19"/>
  <c r="M159" i="9" s="1"/>
  <c r="AK177" i="19"/>
  <c r="N177" i="9" s="1"/>
  <c r="AJ207" i="20"/>
  <c r="M207" i="10" s="1"/>
  <c r="AL77" i="20"/>
  <c r="O77" i="10" s="1"/>
  <c r="AL213" i="20"/>
  <c r="O213" i="10" s="1"/>
  <c r="AI292" i="19"/>
  <c r="L292" i="9" s="1"/>
  <c r="AH24" i="19"/>
  <c r="K24" i="9" s="1"/>
  <c r="AJ34" i="20"/>
  <c r="M34" i="10" s="1"/>
  <c r="AH94" i="20"/>
  <c r="K94" i="10" s="1"/>
  <c r="AJ189" i="19"/>
  <c r="M189" i="9" s="1"/>
  <c r="AJ256" i="19"/>
  <c r="M256" i="9" s="1"/>
  <c r="AI178" i="19"/>
  <c r="L178" i="9" s="1"/>
  <c r="AH193" i="19"/>
  <c r="K193" i="9" s="1"/>
  <c r="AK242" i="20"/>
  <c r="N242" i="10" s="1"/>
  <c r="AJ70" i="19"/>
  <c r="M70" i="9" s="1"/>
  <c r="AL31" i="19"/>
  <c r="O31" i="9" s="1"/>
  <c r="AM73" i="19"/>
  <c r="P73" i="9" s="1"/>
  <c r="AI216" i="19"/>
  <c r="L216" i="9" s="1"/>
  <c r="AI240" i="19"/>
  <c r="L240" i="9" s="1"/>
  <c r="AI52" i="19"/>
  <c r="L52" i="9" s="1"/>
  <c r="AI71" i="19"/>
  <c r="L71" i="9" s="1"/>
  <c r="AJ237" i="19"/>
  <c r="M237" i="9" s="1"/>
  <c r="AM214" i="20"/>
  <c r="P214" i="10" s="1"/>
  <c r="AJ52" i="20"/>
  <c r="M52" i="10" s="1"/>
  <c r="AL180" i="19"/>
  <c r="O180" i="9" s="1"/>
  <c r="AM295" i="19"/>
  <c r="P295" i="9" s="1"/>
  <c r="AL239" i="20"/>
  <c r="O239" i="10" s="1"/>
  <c r="AM289" i="19"/>
  <c r="P289" i="9" s="1"/>
  <c r="AM51" i="19"/>
  <c r="P51" i="9" s="1"/>
  <c r="AH67" i="20"/>
  <c r="K67" i="10" s="1"/>
  <c r="AI161" i="19"/>
  <c r="L161" i="9" s="1"/>
  <c r="AJ177" i="19"/>
  <c r="M177" i="9" s="1"/>
  <c r="AI279" i="19"/>
  <c r="L279" i="9" s="1"/>
  <c r="AM211" i="19"/>
  <c r="P211" i="9" s="1"/>
  <c r="AL207" i="20"/>
  <c r="O207" i="10" s="1"/>
  <c r="AK213" i="20"/>
  <c r="N213" i="10" s="1"/>
  <c r="AJ47" i="19"/>
  <c r="M47" i="9" s="1"/>
  <c r="AH249" i="20"/>
  <c r="K249" i="10" s="1"/>
  <c r="AI24" i="19"/>
  <c r="L24" i="9" s="1"/>
  <c r="AL139" i="19"/>
  <c r="O139" i="9" s="1"/>
  <c r="AL256" i="19"/>
  <c r="O256" i="9" s="1"/>
  <c r="AL87" i="19"/>
  <c r="O87" i="9" s="1"/>
  <c r="AL30" i="20"/>
  <c r="O30" i="10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3" i="20"/>
  <c r="O233" i="10" s="1"/>
  <c r="AL237" i="19"/>
  <c r="O237" i="9" s="1"/>
  <c r="AI214" i="20"/>
  <c r="L214" i="10" s="1"/>
  <c r="AK265" i="20"/>
  <c r="N265" i="10" s="1"/>
  <c r="AH52" i="20"/>
  <c r="K52" i="10" s="1"/>
  <c r="AL17" i="19"/>
  <c r="O17" i="9" s="1"/>
  <c r="AK180" i="19"/>
  <c r="N180" i="9" s="1"/>
  <c r="AK239" i="20"/>
  <c r="N239" i="10" s="1"/>
  <c r="AI289" i="19"/>
  <c r="L289" i="9" s="1"/>
  <c r="AI250" i="19"/>
  <c r="L250" i="9" s="1"/>
  <c r="AL51" i="19"/>
  <c r="O51" i="9" s="1"/>
  <c r="AM67" i="20"/>
  <c r="P67" i="10" s="1"/>
  <c r="AL218" i="20"/>
  <c r="O218" i="10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I135" i="20"/>
  <c r="L135" i="10" s="1"/>
  <c r="AL46" i="19"/>
  <c r="O46" i="9" s="1"/>
  <c r="AK206" i="19"/>
  <c r="N206" i="9" s="1"/>
  <c r="AH213" i="20"/>
  <c r="K213" i="10" s="1"/>
  <c r="AK68" i="20"/>
  <c r="N68" i="10" s="1"/>
  <c r="AH19" i="20"/>
  <c r="K19" i="10" s="1"/>
  <c r="AK40" i="20"/>
  <c r="N40" i="10" s="1"/>
  <c r="AM224" i="20"/>
  <c r="P224" i="10" s="1"/>
  <c r="AI47" i="19"/>
  <c r="L47" i="9" s="1"/>
  <c r="AK24" i="19"/>
  <c r="N24" i="9" s="1"/>
  <c r="AJ139" i="19"/>
  <c r="M139" i="9" s="1"/>
  <c r="AL205" i="20"/>
  <c r="O205" i="10" s="1"/>
  <c r="AL285" i="19"/>
  <c r="O285" i="9" s="1"/>
  <c r="AI193" i="19"/>
  <c r="L193" i="9" s="1"/>
  <c r="AJ30" i="20"/>
  <c r="M30" i="10" s="1"/>
  <c r="AH295" i="20"/>
  <c r="K295" i="10" s="1"/>
  <c r="AH242" i="20"/>
  <c r="K242" i="10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16" i="19"/>
  <c r="L16" i="9" s="1"/>
  <c r="AK214" i="20"/>
  <c r="N214" i="10" s="1"/>
  <c r="AH245" i="20"/>
  <c r="K245" i="10" s="1"/>
  <c r="AH289" i="19"/>
  <c r="K289" i="9" s="1"/>
  <c r="AI42" i="20"/>
  <c r="L42" i="10" s="1"/>
  <c r="AK167" i="19"/>
  <c r="N167" i="9" s="1"/>
  <c r="AL67" i="20"/>
  <c r="O67" i="10" s="1"/>
  <c r="AM218" i="20"/>
  <c r="P218" i="10" s="1"/>
  <c r="AI27" i="20"/>
  <c r="L27" i="10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J89" i="20"/>
  <c r="M89" i="10" s="1"/>
  <c r="AH135" i="20"/>
  <c r="K135" i="10" s="1"/>
  <c r="AJ46" i="19"/>
  <c r="M46" i="9" s="1"/>
  <c r="AL206" i="19"/>
  <c r="O206" i="9" s="1"/>
  <c r="AJ213" i="20"/>
  <c r="M213" i="10" s="1"/>
  <c r="AI68" i="20"/>
  <c r="L68" i="10" s="1"/>
  <c r="AJ123" i="20"/>
  <c r="M123" i="10" s="1"/>
  <c r="AJ10" i="19"/>
  <c r="M10" i="9" s="1"/>
  <c r="AH40" i="20"/>
  <c r="K40" i="10" s="1"/>
  <c r="AJ224" i="20"/>
  <c r="M224" i="10" s="1"/>
  <c r="AK47" i="19"/>
  <c r="N47" i="9" s="1"/>
  <c r="AJ91" i="20"/>
  <c r="M91" i="10" s="1"/>
  <c r="AK292" i="20"/>
  <c r="N292" i="10" s="1"/>
  <c r="AK249" i="20"/>
  <c r="N249" i="10" s="1"/>
  <c r="AJ24" i="19"/>
  <c r="M24" i="9" s="1"/>
  <c r="AK114" i="20"/>
  <c r="N114" i="10" s="1"/>
  <c r="AM139" i="19"/>
  <c r="P139" i="9" s="1"/>
  <c r="AI189" i="19"/>
  <c r="L189" i="9" s="1"/>
  <c r="AH178" i="19"/>
  <c r="K178" i="9" s="1"/>
  <c r="AL149" i="20"/>
  <c r="O149" i="10" s="1"/>
  <c r="AH30" i="20"/>
  <c r="K30" i="10" s="1"/>
  <c r="AK143" i="19"/>
  <c r="N143" i="9" s="1"/>
  <c r="AM240" i="19"/>
  <c r="P240" i="9" s="1"/>
  <c r="AH119" i="20"/>
  <c r="K119" i="10" s="1"/>
  <c r="AK233" i="20"/>
  <c r="N233" i="10" s="1"/>
  <c r="AL71" i="19"/>
  <c r="O71" i="9" s="1"/>
  <c r="AI168" i="19"/>
  <c r="L168" i="9" s="1"/>
  <c r="AJ42" i="20"/>
  <c r="M42" i="10" s="1"/>
  <c r="AH159" i="20"/>
  <c r="K159" i="10" s="1"/>
  <c r="AH266" i="19"/>
  <c r="K266" i="9" s="1"/>
  <c r="AK57" i="18"/>
  <c r="N57" i="8" s="1"/>
  <c r="AO57" i="18"/>
  <c r="AJ57" i="18"/>
  <c r="I57" i="8"/>
  <c r="AI57" i="18"/>
  <c r="L57" i="8" s="1"/>
  <c r="AH57" i="18"/>
  <c r="K57" i="8" s="1"/>
  <c r="AL57" i="18"/>
  <c r="O57" i="8" s="1"/>
  <c r="AM57" i="18"/>
  <c r="P57" i="8" s="1"/>
  <c r="AH218" i="20"/>
  <c r="K218" i="10" s="1"/>
  <c r="AI32" i="19"/>
  <c r="L32" i="9" s="1"/>
  <c r="AH109" i="19"/>
  <c r="K109" i="9" s="1"/>
  <c r="AJ279" i="19"/>
  <c r="M279" i="9" s="1"/>
  <c r="AJ211" i="19"/>
  <c r="M211" i="9" s="1"/>
  <c r="AL287" i="20"/>
  <c r="O287" i="10" s="1"/>
  <c r="AH197" i="19"/>
  <c r="K197" i="9" s="1"/>
  <c r="AL89" i="20"/>
  <c r="O89" i="10" s="1"/>
  <c r="AM46" i="19"/>
  <c r="P46" i="9" s="1"/>
  <c r="AL47" i="19"/>
  <c r="O47" i="9" s="1"/>
  <c r="AJ249" i="20"/>
  <c r="M249" i="10" s="1"/>
  <c r="AK139" i="19"/>
  <c r="N139" i="9" s="1"/>
  <c r="AH184" i="20"/>
  <c r="K184" i="10" s="1"/>
  <c r="AH18" i="20"/>
  <c r="K18" i="10" s="1"/>
  <c r="AJ103" i="20"/>
  <c r="M103" i="10" s="1"/>
  <c r="AM30" i="20"/>
  <c r="P30" i="10" s="1"/>
  <c r="AH30" i="19"/>
  <c r="K30" i="9" s="1"/>
  <c r="AJ9" i="19"/>
  <c r="M9" i="9" s="1"/>
  <c r="AH201" i="20"/>
  <c r="K201" i="10" s="1"/>
  <c r="AI10" i="20"/>
  <c r="L10" i="10" s="1"/>
  <c r="AL42" i="20"/>
  <c r="O42" i="10" s="1"/>
  <c r="AJ31" i="20"/>
  <c r="M31" i="10" s="1"/>
  <c r="AM167" i="19"/>
  <c r="P167" i="9" s="1"/>
  <c r="AJ218" i="20"/>
  <c r="M218" i="10" s="1"/>
  <c r="AH115" i="20"/>
  <c r="K115" i="10" s="1"/>
  <c r="AH287" i="20"/>
  <c r="K287" i="10" s="1"/>
  <c r="AI197" i="19"/>
  <c r="L197" i="9" s="1"/>
  <c r="AK54" i="20"/>
  <c r="N54" i="10" s="1"/>
  <c r="AM89" i="20"/>
  <c r="P89" i="10" s="1"/>
  <c r="AJ135" i="20"/>
  <c r="M135" i="10" s="1"/>
  <c r="AL199" i="20"/>
  <c r="O199" i="10" s="1"/>
  <c r="AI46" i="19"/>
  <c r="L46" i="9" s="1"/>
  <c r="AM68" i="20"/>
  <c r="P68" i="10" s="1"/>
  <c r="AM47" i="19"/>
  <c r="P47" i="9" s="1"/>
  <c r="AJ65" i="20"/>
  <c r="M65" i="10" s="1"/>
  <c r="AK111" i="20"/>
  <c r="N111" i="10" s="1"/>
  <c r="AM249" i="20"/>
  <c r="P249" i="10" s="1"/>
  <c r="AK87" i="19"/>
  <c r="N87" i="9" s="1"/>
  <c r="AI87" i="19"/>
  <c r="L87" i="9" s="1"/>
  <c r="AJ113" i="19"/>
  <c r="M113" i="9" s="1"/>
  <c r="AJ178" i="19"/>
  <c r="M178" i="9" s="1"/>
  <c r="AM295" i="20"/>
  <c r="P295" i="10" s="1"/>
  <c r="AL242" i="20"/>
  <c r="O242" i="10" s="1"/>
  <c r="AH70" i="19"/>
  <c r="K70" i="9" s="1"/>
  <c r="AJ216" i="19"/>
  <c r="M216" i="9" s="1"/>
  <c r="AI205" i="19"/>
  <c r="L205" i="9" s="1"/>
  <c r="AH260" i="20"/>
  <c r="K260" i="10" s="1"/>
  <c r="AI119" i="20"/>
  <c r="L119" i="10" s="1"/>
  <c r="AI233" i="20"/>
  <c r="L233" i="10" s="1"/>
  <c r="AM30" i="19"/>
  <c r="P30" i="9" s="1"/>
  <c r="AI215" i="19"/>
  <c r="L215" i="9" s="1"/>
  <c r="AM9" i="19"/>
  <c r="P9" i="9" s="1"/>
  <c r="AM42" i="20"/>
  <c r="P42" i="10" s="1"/>
  <c r="AI167" i="19"/>
  <c r="L167" i="9" s="1"/>
  <c r="AK213" i="18"/>
  <c r="N213" i="8" s="1"/>
  <c r="AM213" i="18"/>
  <c r="P213" i="8" s="1"/>
  <c r="AH213" i="18"/>
  <c r="K213" i="8" s="1"/>
  <c r="AI213" i="18"/>
  <c r="L213" i="8" s="1"/>
  <c r="AJ213" i="18"/>
  <c r="AO213" i="18"/>
  <c r="I213" i="8"/>
  <c r="AJ108" i="19"/>
  <c r="M108" i="9" s="1"/>
  <c r="AK218" i="20"/>
  <c r="N218" i="10" s="1"/>
  <c r="AM230" i="19"/>
  <c r="P230" i="9" s="1"/>
  <c r="AL279" i="19"/>
  <c r="O279" i="9" s="1"/>
  <c r="AJ197" i="19"/>
  <c r="M197" i="9" s="1"/>
  <c r="AH89" i="20"/>
  <c r="K89" i="10" s="1"/>
  <c r="AK199" i="20"/>
  <c r="N199" i="10" s="1"/>
  <c r="AI224" i="20"/>
  <c r="L224" i="10" s="1"/>
  <c r="AL249" i="20"/>
  <c r="O249" i="10" s="1"/>
  <c r="AK184" i="20"/>
  <c r="N184" i="10" s="1"/>
  <c r="AJ234" i="20"/>
  <c r="M234" i="10" s="1"/>
  <c r="AH87" i="19"/>
  <c r="K87" i="9" s="1"/>
  <c r="AH113" i="19"/>
  <c r="K113" i="9" s="1"/>
  <c r="AK193" i="19"/>
  <c r="N193" i="9" s="1"/>
  <c r="AL193" i="19"/>
  <c r="O193" i="9" s="1"/>
  <c r="AI242" i="20"/>
  <c r="L242" i="10" s="1"/>
  <c r="AL265" i="19"/>
  <c r="O265" i="9" s="1"/>
  <c r="AI31" i="19"/>
  <c r="L31" i="9" s="1"/>
  <c r="AI243" i="19"/>
  <c r="L243" i="9" s="1"/>
  <c r="AH148" i="19"/>
  <c r="K148" i="9" s="1"/>
  <c r="AJ260" i="20"/>
  <c r="M260" i="10" s="1"/>
  <c r="AK57" i="20"/>
  <c r="N57" i="10" s="1"/>
  <c r="AH16" i="19"/>
  <c r="K16" i="9" s="1"/>
  <c r="AK168" i="19"/>
  <c r="N168" i="9" s="1"/>
  <c r="AK215" i="19"/>
  <c r="N215" i="9" s="1"/>
  <c r="AH42" i="20"/>
  <c r="K42" i="10" s="1"/>
  <c r="AL31" i="20"/>
  <c r="O31" i="10" s="1"/>
  <c r="AH228" i="20"/>
  <c r="K228" i="10" s="1"/>
  <c r="AH234" i="20"/>
  <c r="K234" i="10" s="1"/>
  <c r="AM113" i="19"/>
  <c r="P113" i="9" s="1"/>
  <c r="AK254" i="19"/>
  <c r="N254" i="9" s="1"/>
  <c r="AH216" i="19"/>
  <c r="K216" i="9" s="1"/>
  <c r="AK212" i="20"/>
  <c r="N212" i="10" s="1"/>
  <c r="AJ52" i="19"/>
  <c r="M52" i="9" s="1"/>
  <c r="AJ148" i="19"/>
  <c r="M148" i="9" s="1"/>
  <c r="AM117" i="20"/>
  <c r="P117" i="10" s="1"/>
  <c r="AH298" i="19"/>
  <c r="K298" i="9" s="1"/>
  <c r="AH300" i="19"/>
  <c r="K300" i="9" s="1"/>
  <c r="AL213" i="18"/>
  <c r="O213" i="8" s="1"/>
  <c r="Z119" i="19"/>
  <c r="C119" i="9" s="1"/>
  <c r="AN209" i="18"/>
  <c r="Q209" i="8" s="1"/>
  <c r="Z145" i="19"/>
  <c r="C145" i="9" s="1"/>
  <c r="Z105" i="19"/>
  <c r="C105" i="9" s="1"/>
  <c r="Z246" i="19"/>
  <c r="C246" i="9" s="1"/>
  <c r="Z213" i="19"/>
  <c r="C213" i="9" s="1"/>
  <c r="Z99" i="19"/>
  <c r="C99" i="9" s="1"/>
  <c r="Z130" i="19"/>
  <c r="C130" i="9" s="1"/>
  <c r="Z104" i="19"/>
  <c r="C104" i="9" s="1"/>
  <c r="Z35" i="19"/>
  <c r="C35" i="9" s="1"/>
  <c r="Z188" i="19"/>
  <c r="C188" i="9" s="1"/>
  <c r="Z244" i="19"/>
  <c r="C244" i="9" s="1"/>
  <c r="Z27" i="19"/>
  <c r="C27" i="9" s="1"/>
  <c r="Z181" i="19"/>
  <c r="C181" i="9" s="1"/>
  <c r="Z126" i="19"/>
  <c r="C126" i="9" s="1"/>
  <c r="Z171" i="19"/>
  <c r="C171" i="9" s="1"/>
  <c r="Z162" i="19"/>
  <c r="C162" i="9" s="1"/>
  <c r="Z270" i="19"/>
  <c r="C270" i="9" s="1"/>
  <c r="Z26" i="19"/>
  <c r="C26" i="9" s="1"/>
  <c r="Z19" i="19"/>
  <c r="C19" i="9" s="1"/>
  <c r="Z140" i="19"/>
  <c r="C140" i="9" s="1"/>
  <c r="Z38" i="19"/>
  <c r="C38" i="9" s="1"/>
  <c r="Z199" i="19"/>
  <c r="C199" i="9" s="1"/>
  <c r="Z160" i="19"/>
  <c r="C160" i="9" s="1"/>
  <c r="Z221" i="19"/>
  <c r="C221" i="9" s="1"/>
  <c r="Z271" i="19"/>
  <c r="C271" i="9" s="1"/>
  <c r="Z242" i="19"/>
  <c r="C242" i="9" s="1"/>
  <c r="Z219" i="19"/>
  <c r="C219" i="9" s="1"/>
  <c r="Z109" i="19"/>
  <c r="C109" i="9" s="1"/>
  <c r="AN31" i="18"/>
  <c r="Q31" i="8" s="1"/>
  <c r="Z164" i="19"/>
  <c r="C164" i="9" s="1"/>
  <c r="Z131" i="19"/>
  <c r="C131" i="9" s="1"/>
  <c r="Z211" i="19"/>
  <c r="C211" i="9" s="1"/>
  <c r="Z115" i="19"/>
  <c r="C115" i="9" s="1"/>
  <c r="Z161" i="19"/>
  <c r="C161" i="9" s="1"/>
  <c r="Z202" i="19"/>
  <c r="C202" i="9" s="1"/>
  <c r="Z134" i="19"/>
  <c r="C134" i="9" s="1"/>
  <c r="Z114" i="19"/>
  <c r="C114" i="9" s="1"/>
  <c r="Z28" i="19"/>
  <c r="C28" i="9" s="1"/>
  <c r="Z156" i="19"/>
  <c r="C156" i="9" s="1"/>
  <c r="Z225" i="19"/>
  <c r="C225" i="9" s="1"/>
  <c r="Z6" i="19"/>
  <c r="C6" i="9" s="1"/>
  <c r="Z241" i="19"/>
  <c r="C241" i="9" s="1"/>
  <c r="Z73" i="19"/>
  <c r="C73" i="9" s="1"/>
  <c r="M30" i="9"/>
  <c r="M300" i="9"/>
  <c r="M68" i="10"/>
  <c r="O216" i="9"/>
  <c r="M48" i="10"/>
  <c r="M111" i="10"/>
  <c r="Z15" i="19"/>
  <c r="C15" i="9" s="1"/>
  <c r="B15" i="9"/>
  <c r="B93" i="9"/>
  <c r="Z93" i="19"/>
  <c r="C93" i="9" s="1"/>
  <c r="B174" i="9"/>
  <c r="B218" i="9"/>
  <c r="Z218" i="19"/>
  <c r="C218" i="9" s="1"/>
  <c r="AM223" i="19"/>
  <c r="P223" i="9" s="1"/>
  <c r="Z172" i="19"/>
  <c r="C172" i="9" s="1"/>
  <c r="AJ168" i="20"/>
  <c r="M168" i="10" s="1"/>
  <c r="AC50" i="20"/>
  <c r="H50" i="10" s="1"/>
  <c r="AF50" i="20"/>
  <c r="J50" i="10" s="1"/>
  <c r="AE50" i="20"/>
  <c r="AK50" i="20" s="1"/>
  <c r="N50" i="10" s="1"/>
  <c r="Y50" i="20"/>
  <c r="A50" i="10" s="1"/>
  <c r="AJ51" i="19"/>
  <c r="M51" i="9" s="1"/>
  <c r="AK158" i="19"/>
  <c r="AH48" i="20"/>
  <c r="K48" i="10" s="1"/>
  <c r="AM226" i="19"/>
  <c r="P226" i="9" s="1"/>
  <c r="AL108" i="19"/>
  <c r="AI108" i="19"/>
  <c r="L108" i="9" s="1"/>
  <c r="A27" i="10"/>
  <c r="AH161" i="19"/>
  <c r="K161" i="9" s="1"/>
  <c r="I219" i="10"/>
  <c r="AO219" i="20"/>
  <c r="I242" i="14"/>
  <c r="AM225" i="19"/>
  <c r="P225" i="9" s="1"/>
  <c r="AJ227" i="19"/>
  <c r="M227" i="9" s="1"/>
  <c r="B59" i="9"/>
  <c r="Z59" i="19"/>
  <c r="C59" i="9" s="1"/>
  <c r="B68" i="9"/>
  <c r="Z68" i="19"/>
  <c r="C68" i="9" s="1"/>
  <c r="AK230" i="19"/>
  <c r="N230" i="9" s="1"/>
  <c r="AH219" i="19"/>
  <c r="K219" i="9" s="1"/>
  <c r="AK159" i="19"/>
  <c r="N159" i="9" s="1"/>
  <c r="AE200" i="20"/>
  <c r="AF200" i="20"/>
  <c r="J200" i="10" s="1"/>
  <c r="AC200" i="20"/>
  <c r="H200" i="10" s="1"/>
  <c r="Y200" i="20"/>
  <c r="A200" i="10" s="1"/>
  <c r="A200" i="21"/>
  <c r="AI183" i="19"/>
  <c r="L183" i="9" s="1"/>
  <c r="AO109" i="19"/>
  <c r="I109" i="9"/>
  <c r="AH170" i="20"/>
  <c r="K170" i="10" s="1"/>
  <c r="AF151" i="20"/>
  <c r="J151" i="10" s="1"/>
  <c r="AE151" i="20"/>
  <c r="AC151" i="20"/>
  <c r="H151" i="10" s="1"/>
  <c r="Y151" i="20"/>
  <c r="A151" i="10" s="1"/>
  <c r="A151" i="21"/>
  <c r="AM232" i="20"/>
  <c r="P232" i="10" s="1"/>
  <c r="AJ124" i="19"/>
  <c r="AK211" i="19"/>
  <c r="N211" i="9" s="1"/>
  <c r="I207" i="10"/>
  <c r="AO207" i="20"/>
  <c r="AM77" i="20"/>
  <c r="P77" i="10" s="1"/>
  <c r="AN265" i="18"/>
  <c r="AO66" i="19"/>
  <c r="I66" i="9"/>
  <c r="AJ282" i="19"/>
  <c r="M282" i="9" s="1"/>
  <c r="AI287" i="20"/>
  <c r="L287" i="10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N242" i="18"/>
  <c r="Q242" i="8" s="1"/>
  <c r="AJ86" i="19"/>
  <c r="I164" i="10"/>
  <c r="AO164" i="20"/>
  <c r="AI54" i="20"/>
  <c r="L54" i="10" s="1"/>
  <c r="A130" i="10"/>
  <c r="AO130" i="20"/>
  <c r="I130" i="10"/>
  <c r="AI114" i="19"/>
  <c r="L114" i="9" s="1"/>
  <c r="AH109" i="20"/>
  <c r="K109" i="10" s="1"/>
  <c r="AO132" i="20"/>
  <c r="I132" i="10"/>
  <c r="AL8" i="19"/>
  <c r="AI206" i="19"/>
  <c r="L206" i="9" s="1"/>
  <c r="AK204" i="19"/>
  <c r="N204" i="9" s="1"/>
  <c r="I213" i="10"/>
  <c r="AO213" i="20"/>
  <c r="AK123" i="20"/>
  <c r="N123" i="10" s="1"/>
  <c r="AL19" i="20"/>
  <c r="O19" i="10" s="1"/>
  <c r="AC116" i="20"/>
  <c r="H116" i="10" s="1"/>
  <c r="AF116" i="20"/>
  <c r="J116" i="10" s="1"/>
  <c r="AE116" i="20"/>
  <c r="AI116" i="20" s="1"/>
  <c r="L116" i="10" s="1"/>
  <c r="Y116" i="20"/>
  <c r="A116" i="10" s="1"/>
  <c r="A116" i="21"/>
  <c r="AK50" i="19"/>
  <c r="N50" i="9" s="1"/>
  <c r="AH10" i="19"/>
  <c r="K10" i="9" s="1"/>
  <c r="AJ231" i="20"/>
  <c r="M231" i="10" s="1"/>
  <c r="AJ122" i="20"/>
  <c r="M122" i="10" s="1"/>
  <c r="I47" i="9"/>
  <c r="AO47" i="19"/>
  <c r="AK65" i="20"/>
  <c r="N65" i="10" s="1"/>
  <c r="AO292" i="20"/>
  <c r="I292" i="10"/>
  <c r="AM111" i="20"/>
  <c r="P111" i="10" s="1"/>
  <c r="B187" i="9"/>
  <c r="Z187" i="19"/>
  <c r="C187" i="9" s="1"/>
  <c r="Z243" i="19"/>
  <c r="C243" i="9" s="1"/>
  <c r="B243" i="9"/>
  <c r="Z106" i="19"/>
  <c r="C106" i="9" s="1"/>
  <c r="B106" i="9"/>
  <c r="B217" i="9"/>
  <c r="Z217" i="19"/>
  <c r="C217" i="9" s="1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Y127" i="20"/>
  <c r="A127" i="10" s="1"/>
  <c r="A127" i="21"/>
  <c r="AE46" i="20"/>
  <c r="AJ46" i="20" s="1"/>
  <c r="M46" i="10" s="1"/>
  <c r="AC46" i="20"/>
  <c r="H46" i="10" s="1"/>
  <c r="AF46" i="20"/>
  <c r="J46" i="10" s="1"/>
  <c r="Y46" i="20"/>
  <c r="A46" i="10" s="1"/>
  <c r="AM17" i="20"/>
  <c r="P17" i="10" s="1"/>
  <c r="AO24" i="19"/>
  <c r="I24" i="9"/>
  <c r="AL114" i="20"/>
  <c r="O114" i="10" s="1"/>
  <c r="AK94" i="20"/>
  <c r="N94" i="10" s="1"/>
  <c r="AO66" i="20"/>
  <c r="I66" i="10"/>
  <c r="M126" i="9"/>
  <c r="AO137" i="19"/>
  <c r="I137" i="9"/>
  <c r="A228" i="9"/>
  <c r="Z228" i="19"/>
  <c r="C228" i="9" s="1"/>
  <c r="AL142" i="20"/>
  <c r="O142" i="10" s="1"/>
  <c r="AJ184" i="20"/>
  <c r="M184" i="10" s="1"/>
  <c r="AM234" i="20"/>
  <c r="P234" i="10" s="1"/>
  <c r="AK18" i="20"/>
  <c r="N18" i="10" s="1"/>
  <c r="AJ36" i="20"/>
  <c r="M36" i="10" s="1"/>
  <c r="AL189" i="19"/>
  <c r="AM256" i="19"/>
  <c r="P256" i="9" s="1"/>
  <c r="Z49" i="19"/>
  <c r="C49" i="9" s="1"/>
  <c r="B103" i="9"/>
  <c r="Z103" i="19"/>
  <c r="C103" i="9" s="1"/>
  <c r="B198" i="9"/>
  <c r="B152" i="9"/>
  <c r="Z152" i="19"/>
  <c r="C152" i="9" s="1"/>
  <c r="AF198" i="20"/>
  <c r="J198" i="10" s="1"/>
  <c r="AE198" i="20"/>
  <c r="AL198" i="20" s="1"/>
  <c r="O198" i="10" s="1"/>
  <c r="AC198" i="20"/>
  <c r="H198" i="10" s="1"/>
  <c r="Y198" i="20"/>
  <c r="A198" i="10" s="1"/>
  <c r="A198" i="21"/>
  <c r="AC298" i="20"/>
  <c r="H298" i="10" s="1"/>
  <c r="AE298" i="20"/>
  <c r="AM298" i="20" s="1"/>
  <c r="P298" i="10" s="1"/>
  <c r="AF298" i="20"/>
  <c r="J298" i="10" s="1"/>
  <c r="Y298" i="20"/>
  <c r="A298" i="10" s="1"/>
  <c r="A113" i="9"/>
  <c r="Z113" i="19"/>
  <c r="C113" i="9" s="1"/>
  <c r="AH85" i="19"/>
  <c r="K85" i="9" s="1"/>
  <c r="I178" i="9"/>
  <c r="AO178" i="19"/>
  <c r="AJ54" i="19"/>
  <c r="AI220" i="19"/>
  <c r="L220" i="9" s="1"/>
  <c r="AM14" i="20"/>
  <c r="P14" i="10" s="1"/>
  <c r="AO30" i="20"/>
  <c r="I30" i="10"/>
  <c r="AM240" i="20"/>
  <c r="P240" i="10" s="1"/>
  <c r="AM268" i="19"/>
  <c r="P268" i="9" s="1"/>
  <c r="AE112" i="20"/>
  <c r="AH112" i="20" s="1"/>
  <c r="K112" i="10" s="1"/>
  <c r="AF112" i="20"/>
  <c r="J112" i="10" s="1"/>
  <c r="AC112" i="20"/>
  <c r="H112" i="10" s="1"/>
  <c r="Y112" i="20"/>
  <c r="A112" i="10" s="1"/>
  <c r="A112" i="21"/>
  <c r="AH254" i="19"/>
  <c r="K254" i="9" s="1"/>
  <c r="AM70" i="19"/>
  <c r="P70" i="9" s="1"/>
  <c r="Z107" i="19"/>
  <c r="C107" i="9" s="1"/>
  <c r="B107" i="9"/>
  <c r="B41" i="9"/>
  <c r="Z41" i="19"/>
  <c r="C41" i="9" s="1"/>
  <c r="B274" i="9"/>
  <c r="Z274" i="19"/>
  <c r="C274" i="9" s="1"/>
  <c r="AJ61" i="19"/>
  <c r="M61" i="9" s="1"/>
  <c r="AJ45" i="19"/>
  <c r="M45" i="9" s="1"/>
  <c r="AH263" i="20"/>
  <c r="K263" i="10" s="1"/>
  <c r="AE110" i="20"/>
  <c r="AI110" i="20" s="1"/>
  <c r="L110" i="10" s="1"/>
  <c r="AC110" i="20"/>
  <c r="H110" i="10" s="1"/>
  <c r="AF110" i="20"/>
  <c r="J110" i="10" s="1"/>
  <c r="Y110" i="20"/>
  <c r="A110" i="10" s="1"/>
  <c r="A110" i="21"/>
  <c r="AO101" i="19"/>
  <c r="I101" i="9"/>
  <c r="AK188" i="20"/>
  <c r="N188" i="10" s="1"/>
  <c r="AC21" i="20"/>
  <c r="H21" i="10" s="1"/>
  <c r="AE21" i="20"/>
  <c r="AK21" i="20" s="1"/>
  <c r="N21" i="10" s="1"/>
  <c r="AF21" i="20"/>
  <c r="J21" i="10" s="1"/>
  <c r="Y21" i="20"/>
  <c r="A21" i="10" s="1"/>
  <c r="AL240" i="19"/>
  <c r="O240" i="9" s="1"/>
  <c r="AL156" i="19"/>
  <c r="AK107" i="20"/>
  <c r="N107" i="10" s="1"/>
  <c r="AC293" i="20"/>
  <c r="H293" i="10" s="1"/>
  <c r="AF293" i="20"/>
  <c r="J293" i="10" s="1"/>
  <c r="AE293" i="20"/>
  <c r="AJ293" i="20" s="1"/>
  <c r="M293" i="10" s="1"/>
  <c r="Y293" i="20"/>
  <c r="A293" i="10" s="1"/>
  <c r="A293" i="21"/>
  <c r="AJ243" i="19"/>
  <c r="M243" i="9" s="1"/>
  <c r="AI148" i="19"/>
  <c r="L148" i="9" s="1"/>
  <c r="AM260" i="20"/>
  <c r="P260" i="10" s="1"/>
  <c r="AO119" i="20"/>
  <c r="I119" i="10"/>
  <c r="A233" i="10"/>
  <c r="AL57" i="20"/>
  <c r="O57" i="10" s="1"/>
  <c r="AL56" i="19"/>
  <c r="O56" i="9" s="1"/>
  <c r="Z43" i="19"/>
  <c r="C43" i="9" s="1"/>
  <c r="AH11" i="20"/>
  <c r="K11" i="10" s="1"/>
  <c r="AK117" i="20"/>
  <c r="N117" i="10" s="1"/>
  <c r="Z75" i="19"/>
  <c r="C75" i="9" s="1"/>
  <c r="B75" i="9"/>
  <c r="B263" i="9"/>
  <c r="Z263" i="19"/>
  <c r="C263" i="9" s="1"/>
  <c r="B33" i="9"/>
  <c r="Z33" i="19"/>
  <c r="C33" i="9" s="1"/>
  <c r="Z57" i="19"/>
  <c r="C57" i="9" s="1"/>
  <c r="I121" i="9"/>
  <c r="AO121" i="19"/>
  <c r="A71" i="9"/>
  <c r="Z71" i="19"/>
  <c r="C71" i="9" s="1"/>
  <c r="AF236" i="20"/>
  <c r="J236" i="10" s="1"/>
  <c r="AC236" i="20"/>
  <c r="H236" i="10" s="1"/>
  <c r="AE236" i="20"/>
  <c r="AJ236" i="20" s="1"/>
  <c r="M236" i="10" s="1"/>
  <c r="Y236" i="20"/>
  <c r="A236" i="10" s="1"/>
  <c r="AC177" i="20"/>
  <c r="H177" i="10" s="1"/>
  <c r="AF177" i="20"/>
  <c r="J177" i="10" s="1"/>
  <c r="AE177" i="20"/>
  <c r="AL177" i="20" s="1"/>
  <c r="O177" i="10" s="1"/>
  <c r="Y177" i="20"/>
  <c r="A177" i="10" s="1"/>
  <c r="AK233" i="19"/>
  <c r="N233" i="9" s="1"/>
  <c r="AM237" i="19"/>
  <c r="P237" i="9" s="1"/>
  <c r="AO209" i="19"/>
  <c r="I209" i="9"/>
  <c r="AO214" i="20"/>
  <c r="I214" i="10"/>
  <c r="AH265" i="20"/>
  <c r="K265" i="10" s="1"/>
  <c r="AL30" i="19"/>
  <c r="O30" i="9" s="1"/>
  <c r="AC81" i="20"/>
  <c r="H81" i="10" s="1"/>
  <c r="AF81" i="20"/>
  <c r="J81" i="10" s="1"/>
  <c r="AE81" i="20"/>
  <c r="AI81" i="20" s="1"/>
  <c r="L81" i="10" s="1"/>
  <c r="Y81" i="20"/>
  <c r="A81" i="10" s="1"/>
  <c r="A81" i="21"/>
  <c r="AI52" i="20"/>
  <c r="L52" i="10" s="1"/>
  <c r="Z155" i="19"/>
  <c r="C155" i="9" s="1"/>
  <c r="B275" i="9"/>
  <c r="Z275" i="19"/>
  <c r="C275" i="9" s="1"/>
  <c r="B296" i="9"/>
  <c r="Z296" i="19"/>
  <c r="C296" i="9" s="1"/>
  <c r="Z190" i="19"/>
  <c r="C190" i="9" s="1"/>
  <c r="AM300" i="19"/>
  <c r="P300" i="9" s="1"/>
  <c r="Z173" i="19"/>
  <c r="C173" i="9" s="1"/>
  <c r="AK9" i="19"/>
  <c r="N9" i="9" s="1"/>
  <c r="AE133" i="20"/>
  <c r="AK133" i="20" s="1"/>
  <c r="N133" i="10" s="1"/>
  <c r="AC133" i="20"/>
  <c r="H133" i="10" s="1"/>
  <c r="AF133" i="20"/>
  <c r="J133" i="10" s="1"/>
  <c r="Y133" i="20"/>
  <c r="A133" i="10" s="1"/>
  <c r="A133" i="21"/>
  <c r="Z186" i="19"/>
  <c r="C186" i="9" s="1"/>
  <c r="AJ201" i="20"/>
  <c r="M201" i="10" s="1"/>
  <c r="AK269" i="19"/>
  <c r="N269" i="9" s="1"/>
  <c r="A185" i="9"/>
  <c r="Z185" i="19"/>
  <c r="C185" i="9" s="1"/>
  <c r="A152" i="10"/>
  <c r="Z180" i="19"/>
  <c r="C180" i="9" s="1"/>
  <c r="AO180" i="19"/>
  <c r="I180" i="9"/>
  <c r="AM245" i="20"/>
  <c r="P245" i="10" s="1"/>
  <c r="AJ289" i="19"/>
  <c r="M289" i="9" s="1"/>
  <c r="AO250" i="19"/>
  <c r="I250" i="9"/>
  <c r="AM31" i="20"/>
  <c r="P31" i="10" s="1"/>
  <c r="AO121" i="20"/>
  <c r="I121" i="10"/>
  <c r="AH118" i="20"/>
  <c r="K118" i="10" s="1"/>
  <c r="A167" i="9"/>
  <c r="Z167" i="19"/>
  <c r="C167" i="9" s="1"/>
  <c r="AK170" i="19"/>
  <c r="N170" i="9" s="1"/>
  <c r="A177" i="21"/>
  <c r="Q61" i="14"/>
  <c r="B277" i="9"/>
  <c r="Z277" i="19"/>
  <c r="C277" i="9" s="1"/>
  <c r="AO182" i="19"/>
  <c r="I182" i="9"/>
  <c r="AH223" i="19"/>
  <c r="K223" i="9" s="1"/>
  <c r="AC274" i="20"/>
  <c r="H274" i="10" s="1"/>
  <c r="AE274" i="20"/>
  <c r="AL274" i="20" s="1"/>
  <c r="O274" i="10" s="1"/>
  <c r="AF274" i="20"/>
  <c r="J274" i="10" s="1"/>
  <c r="Y274" i="20"/>
  <c r="A274" i="10" s="1"/>
  <c r="A274" i="21"/>
  <c r="AO164" i="19"/>
  <c r="I164" i="9"/>
  <c r="AO248" i="19"/>
  <c r="I248" i="9"/>
  <c r="AC192" i="20"/>
  <c r="H192" i="10" s="1"/>
  <c r="AF192" i="20"/>
  <c r="J192" i="10" s="1"/>
  <c r="AE192" i="20"/>
  <c r="AM192" i="20" s="1"/>
  <c r="P192" i="10" s="1"/>
  <c r="Y192" i="20"/>
  <c r="A192" i="10" s="1"/>
  <c r="A192" i="21"/>
  <c r="AI48" i="20"/>
  <c r="L48" i="10" s="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Y208" i="20"/>
  <c r="A208" i="10" s="1"/>
  <c r="A208" i="21"/>
  <c r="AO27" i="20"/>
  <c r="I27" i="10"/>
  <c r="AO216" i="20"/>
  <c r="I216" i="10"/>
  <c r="AF59" i="20"/>
  <c r="J59" i="10" s="1"/>
  <c r="AE59" i="20"/>
  <c r="AM59" i="20" s="1"/>
  <c r="P59" i="10" s="1"/>
  <c r="AC59" i="20"/>
  <c r="H59" i="10" s="1"/>
  <c r="Y59" i="20"/>
  <c r="A59" i="10" s="1"/>
  <c r="A59" i="21"/>
  <c r="A177" i="9"/>
  <c r="Z177" i="19"/>
  <c r="C177" i="9" s="1"/>
  <c r="AF279" i="20"/>
  <c r="J279" i="10" s="1"/>
  <c r="AE279" i="20"/>
  <c r="AH279" i="20" s="1"/>
  <c r="K279" i="10" s="1"/>
  <c r="AC279" i="20"/>
  <c r="H279" i="10" s="1"/>
  <c r="Y279" i="20"/>
  <c r="A279" i="10" s="1"/>
  <c r="A65" i="9"/>
  <c r="Z65" i="19"/>
  <c r="C65" i="9" s="1"/>
  <c r="AO65" i="19"/>
  <c r="I65" i="9"/>
  <c r="AO229" i="19"/>
  <c r="I229" i="9"/>
  <c r="A66" i="9"/>
  <c r="Z66" i="19"/>
  <c r="C66" i="9" s="1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I160" i="10"/>
  <c r="AO160" i="20"/>
  <c r="AO86" i="20"/>
  <c r="I86" i="10"/>
  <c r="AO180" i="20"/>
  <c r="I180" i="10"/>
  <c r="B122" i="9"/>
  <c r="Z122" i="19"/>
  <c r="C122" i="9" s="1"/>
  <c r="B22" i="9"/>
  <c r="Z22" i="19"/>
  <c r="C22" i="9" s="1"/>
  <c r="B102" i="9"/>
  <c r="Z102" i="19"/>
  <c r="C102" i="9" s="1"/>
  <c r="B88" i="9"/>
  <c r="Z88" i="19"/>
  <c r="C88" i="9" s="1"/>
  <c r="AE70" i="20"/>
  <c r="AK70" i="20" s="1"/>
  <c r="N70" i="10" s="1"/>
  <c r="AC70" i="20"/>
  <c r="H70" i="10" s="1"/>
  <c r="AF70" i="20"/>
  <c r="J70" i="10" s="1"/>
  <c r="Y70" i="20"/>
  <c r="A70" i="10" s="1"/>
  <c r="AE105" i="20"/>
  <c r="AM105" i="20" s="1"/>
  <c r="P105" i="10" s="1"/>
  <c r="AC105" i="20"/>
  <c r="H105" i="10" s="1"/>
  <c r="AF105" i="20"/>
  <c r="J105" i="10" s="1"/>
  <c r="Y105" i="20"/>
  <c r="A105" i="10" s="1"/>
  <c r="A105" i="21"/>
  <c r="AC163" i="20"/>
  <c r="H163" i="10" s="1"/>
  <c r="AF163" i="20"/>
  <c r="J163" i="10" s="1"/>
  <c r="AE163" i="20"/>
  <c r="AH163" i="20" s="1"/>
  <c r="K163" i="10" s="1"/>
  <c r="Y163" i="20"/>
  <c r="A163" i="10" s="1"/>
  <c r="A163" i="21"/>
  <c r="A47" i="9"/>
  <c r="Z47" i="19"/>
  <c r="C47" i="9" s="1"/>
  <c r="I120" i="9"/>
  <c r="AO120" i="19"/>
  <c r="AF238" i="20"/>
  <c r="J238" i="10" s="1"/>
  <c r="AE238" i="20"/>
  <c r="AL238" i="20" s="1"/>
  <c r="O238" i="10" s="1"/>
  <c r="AC238" i="20"/>
  <c r="H238" i="10" s="1"/>
  <c r="Y238" i="20"/>
  <c r="A238" i="10" s="1"/>
  <c r="A238" i="21"/>
  <c r="A142" i="9"/>
  <c r="Z142" i="19"/>
  <c r="C142" i="9" s="1"/>
  <c r="I142" i="9"/>
  <c r="AO142" i="19"/>
  <c r="AO242" i="19"/>
  <c r="AT242" i="21" s="1"/>
  <c r="AU242" i="21" s="1"/>
  <c r="I242" i="9"/>
  <c r="AE229" i="20"/>
  <c r="AH229" i="20" s="1"/>
  <c r="K229" i="10" s="1"/>
  <c r="AC229" i="20"/>
  <c r="H229" i="10" s="1"/>
  <c r="AF229" i="20"/>
  <c r="J229" i="10" s="1"/>
  <c r="Y229" i="20"/>
  <c r="A229" i="10" s="1"/>
  <c r="M76" i="9"/>
  <c r="A24" i="9"/>
  <c r="Z24" i="19"/>
  <c r="C24" i="9" s="1"/>
  <c r="I244" i="10"/>
  <c r="AO244" i="20"/>
  <c r="I244" i="9"/>
  <c r="AO244" i="19"/>
  <c r="AO228" i="19"/>
  <c r="I228" i="9"/>
  <c r="AO169" i="20"/>
  <c r="I169" i="10"/>
  <c r="AO32" i="20"/>
  <c r="Z154" i="19"/>
  <c r="C154" i="9" s="1"/>
  <c r="AO103" i="20"/>
  <c r="I103" i="10"/>
  <c r="AO289" i="20"/>
  <c r="I289" i="10"/>
  <c r="AO49" i="19"/>
  <c r="I49" i="9"/>
  <c r="B252" i="9"/>
  <c r="Z252" i="19"/>
  <c r="C252" i="9" s="1"/>
  <c r="AF297" i="20"/>
  <c r="J297" i="10" s="1"/>
  <c r="AC297" i="20"/>
  <c r="H297" i="10" s="1"/>
  <c r="AE297" i="20"/>
  <c r="AL297" i="20" s="1"/>
  <c r="O297" i="10" s="1"/>
  <c r="Y297" i="20"/>
  <c r="A297" i="10" s="1"/>
  <c r="A297" i="21"/>
  <c r="A132" i="9"/>
  <c r="Z132" i="19"/>
  <c r="C132" i="9" s="1"/>
  <c r="I132" i="9"/>
  <c r="AO132" i="19"/>
  <c r="AC74" i="20"/>
  <c r="H74" i="10" s="1"/>
  <c r="AE74" i="20"/>
  <c r="AM74" i="20" s="1"/>
  <c r="P74" i="10" s="1"/>
  <c r="AF74" i="20"/>
  <c r="J74" i="10" s="1"/>
  <c r="Y74" i="20"/>
  <c r="A74" i="10" s="1"/>
  <c r="A74" i="21"/>
  <c r="I6" i="9"/>
  <c r="AO6" i="19"/>
  <c r="AO166" i="20"/>
  <c r="I166" i="10"/>
  <c r="AO107" i="19"/>
  <c r="I107" i="9"/>
  <c r="AC237" i="20"/>
  <c r="H237" i="10" s="1"/>
  <c r="AF237" i="20"/>
  <c r="J237" i="10" s="1"/>
  <c r="AE237" i="20"/>
  <c r="AH237" i="20" s="1"/>
  <c r="K237" i="10" s="1"/>
  <c r="Y237" i="20"/>
  <c r="A237" i="10" s="1"/>
  <c r="A216" i="9"/>
  <c r="Z216" i="19"/>
  <c r="C216" i="9" s="1"/>
  <c r="Z150" i="19"/>
  <c r="C150" i="9" s="1"/>
  <c r="AC82" i="20"/>
  <c r="H82" i="10" s="1"/>
  <c r="AF82" i="20"/>
  <c r="J82" i="10" s="1"/>
  <c r="AE82" i="20"/>
  <c r="AL82" i="20" s="1"/>
  <c r="O82" i="10" s="1"/>
  <c r="Y82" i="20"/>
  <c r="A82" i="10" s="1"/>
  <c r="A82" i="21"/>
  <c r="AO212" i="20"/>
  <c r="I212" i="10"/>
  <c r="I165" i="9"/>
  <c r="AO165" i="19"/>
  <c r="AO258" i="19"/>
  <c r="I258" i="9"/>
  <c r="AO43" i="19"/>
  <c r="I43" i="9"/>
  <c r="I83" i="10"/>
  <c r="AO83" i="20"/>
  <c r="B118" i="9"/>
  <c r="Z118" i="19"/>
  <c r="C118" i="9" s="1"/>
  <c r="A123" i="9"/>
  <c r="Z123" i="19"/>
  <c r="C123" i="9" s="1"/>
  <c r="AF185" i="20"/>
  <c r="J185" i="10" s="1"/>
  <c r="AE185" i="20"/>
  <c r="AI185" i="20" s="1"/>
  <c r="L185" i="10" s="1"/>
  <c r="AC185" i="20"/>
  <c r="H185" i="10" s="1"/>
  <c r="Y185" i="20"/>
  <c r="A185" i="10" s="1"/>
  <c r="P186" i="9"/>
  <c r="AF39" i="20"/>
  <c r="J39" i="10" s="1"/>
  <c r="AE39" i="20"/>
  <c r="AK39" i="20" s="1"/>
  <c r="N39" i="10" s="1"/>
  <c r="AC39" i="20"/>
  <c r="H39" i="10" s="1"/>
  <c r="Y39" i="20"/>
  <c r="A39" i="10" s="1"/>
  <c r="A39" i="21"/>
  <c r="AO298" i="19"/>
  <c r="I298" i="9"/>
  <c r="AC174" i="20"/>
  <c r="H174" i="10" s="1"/>
  <c r="AE174" i="20"/>
  <c r="AI174" i="20" s="1"/>
  <c r="L174" i="10" s="1"/>
  <c r="AF174" i="20"/>
  <c r="J174" i="10" s="1"/>
  <c r="Y174" i="20"/>
  <c r="A174" i="10" s="1"/>
  <c r="A174" i="21"/>
  <c r="AN101" i="18"/>
  <c r="Q101" i="8" s="1"/>
  <c r="AO241" i="19"/>
  <c r="I241" i="9"/>
  <c r="A209" i="9"/>
  <c r="Z209" i="19"/>
  <c r="C209" i="9" s="1"/>
  <c r="I11" i="9"/>
  <c r="AO11" i="19"/>
  <c r="AE276" i="20"/>
  <c r="AM276" i="20" s="1"/>
  <c r="P276" i="10" s="1"/>
  <c r="AC276" i="20"/>
  <c r="H276" i="10" s="1"/>
  <c r="AF276" i="20"/>
  <c r="J276" i="10" s="1"/>
  <c r="Y276" i="20"/>
  <c r="A276" i="10" s="1"/>
  <c r="AO227" i="20"/>
  <c r="I227" i="10"/>
  <c r="Z16" i="19"/>
  <c r="C16" i="9" s="1"/>
  <c r="A168" i="9"/>
  <c r="Z168" i="19"/>
  <c r="C168" i="9" s="1"/>
  <c r="Z129" i="19"/>
  <c r="C129" i="9" s="1"/>
  <c r="B129" i="9"/>
  <c r="B34" i="9"/>
  <c r="B29" i="9"/>
  <c r="B92" i="9"/>
  <c r="Z92" i="19"/>
  <c r="C92" i="9" s="1"/>
  <c r="Z191" i="19"/>
  <c r="C191" i="9" s="1"/>
  <c r="B191" i="9"/>
  <c r="AO190" i="19"/>
  <c r="I190" i="9"/>
  <c r="AF162" i="20"/>
  <c r="J162" i="10" s="1"/>
  <c r="AE162" i="20"/>
  <c r="AC162" i="20"/>
  <c r="H162" i="10" s="1"/>
  <c r="Y162" i="20"/>
  <c r="A162" i="10" s="1"/>
  <c r="A162" i="21"/>
  <c r="I21" i="9"/>
  <c r="AO21" i="19"/>
  <c r="N199" i="9"/>
  <c r="AF190" i="20"/>
  <c r="J190" i="10" s="1"/>
  <c r="AC190" i="20"/>
  <c r="H190" i="10" s="1"/>
  <c r="AE190" i="20"/>
  <c r="AK190" i="20" s="1"/>
  <c r="N190" i="10" s="1"/>
  <c r="Y190" i="20"/>
  <c r="A190" i="10" s="1"/>
  <c r="AO267" i="19"/>
  <c r="I267" i="9"/>
  <c r="AO203" i="20"/>
  <c r="I203" i="10"/>
  <c r="Z12" i="19"/>
  <c r="C12" i="9" s="1"/>
  <c r="AO12" i="19"/>
  <c r="I12" i="9"/>
  <c r="N231" i="9"/>
  <c r="AC275" i="20"/>
  <c r="H275" i="10" s="1"/>
  <c r="AF275" i="20"/>
  <c r="J275" i="10" s="1"/>
  <c r="AE275" i="20"/>
  <c r="AM275" i="20" s="1"/>
  <c r="P275" i="10" s="1"/>
  <c r="Y275" i="20"/>
  <c r="A275" i="10" s="1"/>
  <c r="A275" i="21"/>
  <c r="AO197" i="20"/>
  <c r="I197" i="10"/>
  <c r="AO55" i="19"/>
  <c r="I55" i="9"/>
  <c r="I149" i="9"/>
  <c r="AO149" i="19"/>
  <c r="AO296" i="20"/>
  <c r="I296" i="10"/>
  <c r="A70" i="21"/>
  <c r="Z201" i="19"/>
  <c r="C201" i="9" s="1"/>
  <c r="B201" i="9"/>
  <c r="B153" i="9"/>
  <c r="Z153" i="19"/>
  <c r="C153" i="9" s="1"/>
  <c r="B232" i="9"/>
  <c r="Z232" i="19"/>
  <c r="C232" i="9" s="1"/>
  <c r="B151" i="9"/>
  <c r="Z151" i="19"/>
  <c r="C151" i="9" s="1"/>
  <c r="B278" i="9"/>
  <c r="Z278" i="19"/>
  <c r="C278" i="9" s="1"/>
  <c r="Z182" i="19"/>
  <c r="C182" i="9" s="1"/>
  <c r="AJ223" i="19"/>
  <c r="M223" i="9" s="1"/>
  <c r="AF47" i="20"/>
  <c r="J47" i="10" s="1"/>
  <c r="AE47" i="20"/>
  <c r="AC47" i="20"/>
  <c r="H47" i="10" s="1"/>
  <c r="Y47" i="20"/>
  <c r="A47" i="10" s="1"/>
  <c r="AO172" i="19"/>
  <c r="I172" i="9"/>
  <c r="AK164" i="19"/>
  <c r="N164" i="9" s="1"/>
  <c r="AL168" i="20"/>
  <c r="O168" i="10" s="1"/>
  <c r="AC45" i="20"/>
  <c r="H45" i="10" s="1"/>
  <c r="AE45" i="20"/>
  <c r="AK45" i="20" s="1"/>
  <c r="N45" i="10" s="1"/>
  <c r="AF45" i="20"/>
  <c r="J45" i="10" s="1"/>
  <c r="Y45" i="20"/>
  <c r="A45" i="10" s="1"/>
  <c r="AK51" i="19"/>
  <c r="N51" i="9" s="1"/>
  <c r="AI158" i="19"/>
  <c r="L158" i="9" s="1"/>
  <c r="AL48" i="20"/>
  <c r="O48" i="10" s="1"/>
  <c r="A69" i="10"/>
  <c r="AO69" i="20"/>
  <c r="I69" i="10"/>
  <c r="AI226" i="19"/>
  <c r="L226" i="9" s="1"/>
  <c r="AI276" i="19"/>
  <c r="L276" i="9" s="1"/>
  <c r="AM108" i="19"/>
  <c r="P108" i="9" s="1"/>
  <c r="AO67" i="20"/>
  <c r="I67" i="10"/>
  <c r="AJ27" i="20"/>
  <c r="M27" i="10" s="1"/>
  <c r="AF85" i="20"/>
  <c r="J85" i="10" s="1"/>
  <c r="AC85" i="20"/>
  <c r="H85" i="10" s="1"/>
  <c r="AE85" i="20"/>
  <c r="AJ85" i="20" s="1"/>
  <c r="M85" i="10" s="1"/>
  <c r="Y85" i="20"/>
  <c r="A85" i="10" s="1"/>
  <c r="A85" i="21"/>
  <c r="AL161" i="19"/>
  <c r="O161" i="9" s="1"/>
  <c r="AL216" i="20"/>
  <c r="O216" i="10" s="1"/>
  <c r="W242" i="14"/>
  <c r="AK225" i="19"/>
  <c r="N225" i="9" s="1"/>
  <c r="B245" i="9"/>
  <c r="Z245" i="19"/>
  <c r="C245" i="9" s="1"/>
  <c r="Z195" i="19"/>
  <c r="C195" i="9" s="1"/>
  <c r="B195" i="9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Y270" i="20"/>
  <c r="A270" i="10" s="1"/>
  <c r="A270" i="2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Y202" i="20"/>
  <c r="A202" i="10" s="1"/>
  <c r="AH32" i="19"/>
  <c r="K32" i="9" s="1"/>
  <c r="AM183" i="19"/>
  <c r="P183" i="9" s="1"/>
  <c r="AO177" i="19"/>
  <c r="I177" i="9"/>
  <c r="AL170" i="20"/>
  <c r="O170" i="10" s="1"/>
  <c r="AF182" i="20"/>
  <c r="J182" i="10" s="1"/>
  <c r="AE182" i="20"/>
  <c r="AL182" i="20" s="1"/>
  <c r="O182" i="10" s="1"/>
  <c r="AC182" i="20"/>
  <c r="H182" i="10" s="1"/>
  <c r="Y182" i="20"/>
  <c r="A182" i="10" s="1"/>
  <c r="A182" i="21"/>
  <c r="AI232" i="20"/>
  <c r="L232" i="10" s="1"/>
  <c r="AK65" i="19"/>
  <c r="N65" i="9" s="1"/>
  <c r="AK124" i="19"/>
  <c r="N124" i="9" s="1"/>
  <c r="AM229" i="19"/>
  <c r="P229" i="9" s="1"/>
  <c r="AK287" i="20"/>
  <c r="N287" i="10" s="1"/>
  <c r="AC211" i="20"/>
  <c r="H211" i="10" s="1"/>
  <c r="AF211" i="20"/>
  <c r="J211" i="10" s="1"/>
  <c r="AE211" i="20"/>
  <c r="AL211" i="20" s="1"/>
  <c r="O211" i="10" s="1"/>
  <c r="Y211" i="20"/>
  <c r="A211" i="10" s="1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AL160" i="20"/>
  <c r="O160" i="10" s="1"/>
  <c r="AL86" i="20"/>
  <c r="O86" i="10" s="1"/>
  <c r="AM43" i="20"/>
  <c r="P43" i="10" s="1"/>
  <c r="AJ180" i="20"/>
  <c r="M180" i="10" s="1"/>
  <c r="AI23" i="20"/>
  <c r="L23" i="10" s="1"/>
  <c r="AM23" i="20"/>
  <c r="P23" i="10" s="1"/>
  <c r="AK114" i="19"/>
  <c r="N114" i="9" s="1"/>
  <c r="AO89" i="20"/>
  <c r="I89" i="10"/>
  <c r="AC284" i="20"/>
  <c r="H284" i="10" s="1"/>
  <c r="AF284" i="20"/>
  <c r="J284" i="10" s="1"/>
  <c r="AE284" i="20"/>
  <c r="AL284" i="20" s="1"/>
  <c r="O284" i="10" s="1"/>
  <c r="Y284" i="20"/>
  <c r="A284" i="10" s="1"/>
  <c r="A284" i="21"/>
  <c r="AE175" i="20"/>
  <c r="AL175" i="20" s="1"/>
  <c r="O175" i="10" s="1"/>
  <c r="AC175" i="20"/>
  <c r="H175" i="10" s="1"/>
  <c r="AF175" i="20"/>
  <c r="J175" i="10" s="1"/>
  <c r="Y175" i="20"/>
  <c r="A175" i="10" s="1"/>
  <c r="A175" i="21"/>
  <c r="AO236" i="19"/>
  <c r="I236" i="9"/>
  <c r="AH206" i="19"/>
  <c r="K206" i="9" s="1"/>
  <c r="AE255" i="20"/>
  <c r="AF255" i="20"/>
  <c r="J255" i="10" s="1"/>
  <c r="AC255" i="20"/>
  <c r="H255" i="10" s="1"/>
  <c r="Y255" i="20"/>
  <c r="A255" i="10" s="1"/>
  <c r="A255" i="21"/>
  <c r="AI138" i="19"/>
  <c r="L138" i="9" s="1"/>
  <c r="I68" i="10"/>
  <c r="AO68" i="20"/>
  <c r="AI123" i="20"/>
  <c r="L123" i="10" s="1"/>
  <c r="AK19" i="20"/>
  <c r="N19" i="10" s="1"/>
  <c r="A50" i="21"/>
  <c r="AJ251" i="19"/>
  <c r="M251" i="9" s="1"/>
  <c r="AO40" i="20"/>
  <c r="I40" i="10"/>
  <c r="AK224" i="20"/>
  <c r="N224" i="10" s="1"/>
  <c r="AH122" i="20"/>
  <c r="K122" i="10" s="1"/>
  <c r="AM120" i="19"/>
  <c r="P120" i="9" s="1"/>
  <c r="Z46" i="19"/>
  <c r="C46" i="9" s="1"/>
  <c r="B46" i="9"/>
  <c r="B283" i="9"/>
  <c r="Z283" i="19"/>
  <c r="C283" i="9" s="1"/>
  <c r="B62" i="9"/>
  <c r="Z62" i="19"/>
  <c r="C62" i="9" s="1"/>
  <c r="AL292" i="19"/>
  <c r="O292" i="9" s="1"/>
  <c r="AE294" i="20"/>
  <c r="AM294" i="20" s="1"/>
  <c r="P294" i="10" s="1"/>
  <c r="AC294" i="20"/>
  <c r="H294" i="10" s="1"/>
  <c r="AF294" i="20"/>
  <c r="J294" i="10" s="1"/>
  <c r="Y294" i="20"/>
  <c r="A294" i="10" s="1"/>
  <c r="A294" i="21"/>
  <c r="AK242" i="19"/>
  <c r="N242" i="9" s="1"/>
  <c r="AC246" i="20"/>
  <c r="H246" i="10" s="1"/>
  <c r="AF246" i="20"/>
  <c r="J246" i="10" s="1"/>
  <c r="AE246" i="20"/>
  <c r="Y246" i="20"/>
  <c r="A246" i="10" s="1"/>
  <c r="A246" i="21"/>
  <c r="A139" i="9"/>
  <c r="Z139" i="19"/>
  <c r="C139" i="9" s="1"/>
  <c r="AO139" i="19"/>
  <c r="I139" i="9"/>
  <c r="AM34" i="20"/>
  <c r="P34" i="10" s="1"/>
  <c r="AE108" i="20"/>
  <c r="AI108" i="20" s="1"/>
  <c r="L108" i="10" s="1"/>
  <c r="AC108" i="20"/>
  <c r="H108" i="10" s="1"/>
  <c r="AF108" i="20"/>
  <c r="J108" i="10" s="1"/>
  <c r="Y108" i="20"/>
  <c r="A108" i="10" s="1"/>
  <c r="AI205" i="20"/>
  <c r="L205" i="10" s="1"/>
  <c r="Z80" i="19"/>
  <c r="C80" i="9" s="1"/>
  <c r="AJ228" i="19"/>
  <c r="M228" i="9" s="1"/>
  <c r="AH228" i="19"/>
  <c r="K228" i="9" s="1"/>
  <c r="AJ169" i="20"/>
  <c r="M169" i="10" s="1"/>
  <c r="AM142" i="20"/>
  <c r="P142" i="10" s="1"/>
  <c r="AE44" i="20"/>
  <c r="AL44" i="20" s="1"/>
  <c r="O44" i="10" s="1"/>
  <c r="AF44" i="20"/>
  <c r="J44" i="10" s="1"/>
  <c r="AC44" i="20"/>
  <c r="H44" i="10" s="1"/>
  <c r="Y44" i="20"/>
  <c r="A44" i="10" s="1"/>
  <c r="A44" i="21"/>
  <c r="AM184" i="20"/>
  <c r="P184" i="10" s="1"/>
  <c r="AO217" i="20"/>
  <c r="I217" i="10"/>
  <c r="AJ18" i="20"/>
  <c r="M18" i="10" s="1"/>
  <c r="AK36" i="20"/>
  <c r="N36" i="10" s="1"/>
  <c r="AI103" i="20"/>
  <c r="L103" i="10" s="1"/>
  <c r="AL289" i="20"/>
  <c r="O289" i="10" s="1"/>
  <c r="AM189" i="19"/>
  <c r="P189" i="9" s="1"/>
  <c r="AH256" i="19"/>
  <c r="K256" i="9" s="1"/>
  <c r="Z226" i="19"/>
  <c r="C226" i="9" s="1"/>
  <c r="B226" i="9"/>
  <c r="Z95" i="19"/>
  <c r="C95" i="9" s="1"/>
  <c r="B95" i="9"/>
  <c r="B249" i="9"/>
  <c r="Z249" i="19"/>
  <c r="C249" i="9" s="1"/>
  <c r="AO7" i="19"/>
  <c r="I7" i="9"/>
  <c r="AE106" i="20"/>
  <c r="AM106" i="20" s="1"/>
  <c r="P106" i="10" s="1"/>
  <c r="AC106" i="20"/>
  <c r="H106" i="10" s="1"/>
  <c r="AF106" i="20"/>
  <c r="J106" i="10" s="1"/>
  <c r="Y106" i="20"/>
  <c r="A106" i="10" s="1"/>
  <c r="AO113" i="19"/>
  <c r="I113" i="9"/>
  <c r="AJ85" i="19"/>
  <c r="M85" i="9" s="1"/>
  <c r="AO299" i="20"/>
  <c r="I299" i="10"/>
  <c r="AK6" i="19"/>
  <c r="N6" i="9" s="1"/>
  <c r="AK54" i="19"/>
  <c r="N54" i="9" s="1"/>
  <c r="AL220" i="19"/>
  <c r="O220" i="9" s="1"/>
  <c r="AH14" i="20"/>
  <c r="K14" i="10" s="1"/>
  <c r="AM166" i="20"/>
  <c r="P166" i="10" s="1"/>
  <c r="AI107" i="19"/>
  <c r="L107" i="9" s="1"/>
  <c r="AH268" i="19"/>
  <c r="K268" i="9" s="1"/>
  <c r="AO295" i="20"/>
  <c r="I295" i="10"/>
  <c r="AO242" i="20"/>
  <c r="I242" i="10"/>
  <c r="AL254" i="19"/>
  <c r="O254" i="9" s="1"/>
  <c r="A58" i="9"/>
  <c r="Z58" i="19"/>
  <c r="C58" i="9" s="1"/>
  <c r="AO58" i="19"/>
  <c r="I58" i="9"/>
  <c r="Z31" i="19"/>
  <c r="C31" i="9" s="1"/>
  <c r="B200" i="9"/>
  <c r="Z200" i="19"/>
  <c r="C200" i="9" s="1"/>
  <c r="B96" i="9"/>
  <c r="Z96" i="19"/>
  <c r="C96" i="9" s="1"/>
  <c r="Z166" i="19"/>
  <c r="C166" i="9" s="1"/>
  <c r="B166" i="9"/>
  <c r="I73" i="9"/>
  <c r="AO73" i="19"/>
  <c r="AH45" i="19"/>
  <c r="K45" i="9" s="1"/>
  <c r="AK224" i="19"/>
  <c r="AL263" i="20"/>
  <c r="O263" i="10" s="1"/>
  <c r="AE78" i="20"/>
  <c r="AM78" i="20" s="1"/>
  <c r="P78" i="10" s="1"/>
  <c r="AC78" i="20"/>
  <c r="H78" i="10" s="1"/>
  <c r="AF78" i="20"/>
  <c r="J78" i="10" s="1"/>
  <c r="Y78" i="20"/>
  <c r="A78" i="10" s="1"/>
  <c r="A78" i="21"/>
  <c r="AC146" i="20"/>
  <c r="H146" i="10" s="1"/>
  <c r="AF146" i="20"/>
  <c r="J146" i="10" s="1"/>
  <c r="AE146" i="20"/>
  <c r="AK146" i="20" s="1"/>
  <c r="Y146" i="20"/>
  <c r="A146" i="10" s="1"/>
  <c r="A146" i="21"/>
  <c r="AK240" i="19"/>
  <c r="N240" i="9" s="1"/>
  <c r="A205" i="9"/>
  <c r="Z205" i="19"/>
  <c r="C205" i="9" s="1"/>
  <c r="Z286" i="19"/>
  <c r="C286" i="9" s="1"/>
  <c r="AJ212" i="20"/>
  <c r="M212" i="10" s="1"/>
  <c r="AF138" i="20"/>
  <c r="J138" i="10" s="1"/>
  <c r="AE138" i="20"/>
  <c r="AM138" i="20" s="1"/>
  <c r="P138" i="10" s="1"/>
  <c r="AC138" i="20"/>
  <c r="H138" i="10" s="1"/>
  <c r="Y138" i="20"/>
  <c r="A138" i="10" s="1"/>
  <c r="A138" i="21"/>
  <c r="AH107" i="20"/>
  <c r="K107" i="10" s="1"/>
  <c r="AO52" i="19"/>
  <c r="I52" i="9"/>
  <c r="AM243" i="19"/>
  <c r="P243" i="9" s="1"/>
  <c r="AK148" i="19"/>
  <c r="N148" i="9" s="1"/>
  <c r="A258" i="9"/>
  <c r="Z258" i="19"/>
  <c r="C258" i="9" s="1"/>
  <c r="AI260" i="20"/>
  <c r="L260" i="10" s="1"/>
  <c r="AO233" i="20"/>
  <c r="I233" i="10"/>
  <c r="AM57" i="20"/>
  <c r="P57" i="10" s="1"/>
  <c r="AL281" i="20"/>
  <c r="O281" i="10" s="1"/>
  <c r="AI281" i="20"/>
  <c r="L281" i="10" s="1"/>
  <c r="AI56" i="19"/>
  <c r="L56" i="9" s="1"/>
  <c r="AO16" i="19"/>
  <c r="AT16" i="21" s="1"/>
  <c r="AU16" i="21" s="1"/>
  <c r="I16" i="9"/>
  <c r="AJ43" i="19"/>
  <c r="AO235" i="20"/>
  <c r="I235" i="10"/>
  <c r="I252" i="10"/>
  <c r="AO252" i="20"/>
  <c r="AL83" i="20"/>
  <c r="O83" i="10" s="1"/>
  <c r="B179" i="9"/>
  <c r="Z179" i="19"/>
  <c r="C179" i="9" s="1"/>
  <c r="B82" i="9"/>
  <c r="Z82" i="19"/>
  <c r="C82" i="9" s="1"/>
  <c r="B259" i="9"/>
  <c r="Z259" i="19"/>
  <c r="C259" i="9" s="1"/>
  <c r="Z110" i="19"/>
  <c r="C110" i="9" s="1"/>
  <c r="B110" i="9"/>
  <c r="AO71" i="19"/>
  <c r="I71" i="9"/>
  <c r="AK298" i="19"/>
  <c r="N298" i="9" s="1"/>
  <c r="AE24" i="20"/>
  <c r="AH24" i="20" s="1"/>
  <c r="K24" i="10" s="1"/>
  <c r="AF24" i="20"/>
  <c r="J24" i="10" s="1"/>
  <c r="AC24" i="20"/>
  <c r="H24" i="10" s="1"/>
  <c r="Y24" i="20"/>
  <c r="A24" i="10" s="1"/>
  <c r="AM125" i="19"/>
  <c r="P125" i="9" s="1"/>
  <c r="AJ125" i="19"/>
  <c r="M125" i="9" s="1"/>
  <c r="Z253" i="19"/>
  <c r="C253" i="9" s="1"/>
  <c r="AH233" i="19"/>
  <c r="K233" i="9" s="1"/>
  <c r="AH237" i="19"/>
  <c r="K237" i="9" s="1"/>
  <c r="AK11" i="19"/>
  <c r="N11" i="9" s="1"/>
  <c r="AK30" i="19"/>
  <c r="N30" i="9" s="1"/>
  <c r="AC273" i="20"/>
  <c r="H273" i="10" s="1"/>
  <c r="AF273" i="20"/>
  <c r="J273" i="10" s="1"/>
  <c r="AE273" i="20"/>
  <c r="AH273" i="20" s="1"/>
  <c r="K273" i="10" s="1"/>
  <c r="Y273" i="20"/>
  <c r="A273" i="10" s="1"/>
  <c r="A273" i="21"/>
  <c r="Z89" i="19"/>
  <c r="C89" i="9" s="1"/>
  <c r="AO215" i="19"/>
  <c r="I215" i="9"/>
  <c r="Z17" i="19"/>
  <c r="C17" i="9" s="1"/>
  <c r="AO17" i="19"/>
  <c r="I17" i="9"/>
  <c r="A21" i="9"/>
  <c r="Z21" i="19"/>
  <c r="C21" i="9" s="1"/>
  <c r="AL9" i="19"/>
  <c r="O9" i="9" s="1"/>
  <c r="AC222" i="20"/>
  <c r="H222" i="10" s="1"/>
  <c r="AF222" i="20"/>
  <c r="J222" i="10" s="1"/>
  <c r="AE222" i="20"/>
  <c r="AH222" i="20" s="1"/>
  <c r="K222" i="10" s="1"/>
  <c r="Y222" i="20"/>
  <c r="A222" i="10" s="1"/>
  <c r="A222" i="21"/>
  <c r="AL267" i="19"/>
  <c r="O267" i="9" s="1"/>
  <c r="AF155" i="20"/>
  <c r="J155" i="10" s="1"/>
  <c r="AC155" i="20"/>
  <c r="H155" i="10" s="1"/>
  <c r="AE155" i="20"/>
  <c r="AM155" i="20" s="1"/>
  <c r="P155" i="10" s="1"/>
  <c r="Y155" i="20"/>
  <c r="A155" i="10" s="1"/>
  <c r="A155" i="21"/>
  <c r="AI203" i="20"/>
  <c r="L203" i="10" s="1"/>
  <c r="AM201" i="20"/>
  <c r="P201" i="10" s="1"/>
  <c r="AM269" i="19"/>
  <c r="P269" i="9" s="1"/>
  <c r="AC80" i="20"/>
  <c r="H80" i="10" s="1"/>
  <c r="AF80" i="20"/>
  <c r="J80" i="10" s="1"/>
  <c r="AE80" i="20"/>
  <c r="AM80" i="20" s="1"/>
  <c r="P80" i="10" s="1"/>
  <c r="Y80" i="20"/>
  <c r="A80" i="10" s="1"/>
  <c r="A80" i="21"/>
  <c r="I96" i="10"/>
  <c r="AO96" i="20"/>
  <c r="AM185" i="19"/>
  <c r="P185" i="9" s="1"/>
  <c r="AL185" i="19"/>
  <c r="O185" i="9" s="1"/>
  <c r="AK152" i="20"/>
  <c r="N152" i="10" s="1"/>
  <c r="AJ295" i="19"/>
  <c r="M295" i="9" s="1"/>
  <c r="AL261" i="19"/>
  <c r="O261" i="9" s="1"/>
  <c r="AH261" i="19"/>
  <c r="K261" i="9" s="1"/>
  <c r="I239" i="10"/>
  <c r="AO239" i="20"/>
  <c r="AC226" i="20"/>
  <c r="H226" i="10" s="1"/>
  <c r="AE226" i="20"/>
  <c r="AM226" i="20" s="1"/>
  <c r="P226" i="10" s="1"/>
  <c r="AF226" i="20"/>
  <c r="J226" i="10" s="1"/>
  <c r="Y226" i="20"/>
  <c r="A226" i="10" s="1"/>
  <c r="Z289" i="19"/>
  <c r="C289" i="9" s="1"/>
  <c r="I42" i="10"/>
  <c r="AO42" i="20"/>
  <c r="AH31" i="20"/>
  <c r="K31" i="10" s="1"/>
  <c r="AO159" i="20"/>
  <c r="I159" i="10"/>
  <c r="AI197" i="20"/>
  <c r="L197" i="10" s="1"/>
  <c r="I62" i="10"/>
  <c r="AO62" i="20"/>
  <c r="AM55" i="19"/>
  <c r="P55" i="9" s="1"/>
  <c r="AM149" i="19"/>
  <c r="P149" i="9" s="1"/>
  <c r="AO167" i="19"/>
  <c r="I167" i="9"/>
  <c r="AH296" i="20"/>
  <c r="K296" i="10" s="1"/>
  <c r="AK228" i="20"/>
  <c r="N228" i="10" s="1"/>
  <c r="AI170" i="19"/>
  <c r="L170" i="9" s="1"/>
  <c r="AI223" i="19"/>
  <c r="L223" i="9" s="1"/>
  <c r="AC153" i="20"/>
  <c r="H153" i="10" s="1"/>
  <c r="AF153" i="20"/>
  <c r="J153" i="10" s="1"/>
  <c r="AE153" i="20"/>
  <c r="Y153" i="20"/>
  <c r="A153" i="10" s="1"/>
  <c r="A153" i="21"/>
  <c r="AH164" i="19"/>
  <c r="K164" i="9" s="1"/>
  <c r="A248" i="9"/>
  <c r="Z248" i="19"/>
  <c r="C248" i="9" s="1"/>
  <c r="AL248" i="19"/>
  <c r="O248" i="9" s="1"/>
  <c r="AM48" i="20"/>
  <c r="P48" i="10" s="1"/>
  <c r="AJ226" i="19"/>
  <c r="AM276" i="19"/>
  <c r="P276" i="9" s="1"/>
  <c r="AH27" i="20"/>
  <c r="K27" i="10" s="1"/>
  <c r="AJ216" i="20"/>
  <c r="M216" i="10" s="1"/>
  <c r="I8" i="10"/>
  <c r="AO8" i="20"/>
  <c r="AJ225" i="19"/>
  <c r="AO219" i="19"/>
  <c r="I219" i="9"/>
  <c r="AF125" i="20"/>
  <c r="J125" i="10" s="1"/>
  <c r="AE125" i="20"/>
  <c r="AC125" i="20"/>
  <c r="H125" i="10" s="1"/>
  <c r="Y125" i="20"/>
  <c r="A125" i="10" s="1"/>
  <c r="AJ202" i="19"/>
  <c r="AF20" i="20"/>
  <c r="J20" i="10" s="1"/>
  <c r="AE20" i="20"/>
  <c r="AI20" i="20" s="1"/>
  <c r="L20" i="10" s="1"/>
  <c r="AC20" i="20"/>
  <c r="H20" i="10" s="1"/>
  <c r="Y20" i="20"/>
  <c r="A20" i="10" s="1"/>
  <c r="A20" i="21"/>
  <c r="AL183" i="19"/>
  <c r="O183" i="9" s="1"/>
  <c r="AC25" i="20"/>
  <c r="H25" i="10" s="1"/>
  <c r="AE25" i="20"/>
  <c r="AJ25" i="20" s="1"/>
  <c r="M25" i="10" s="1"/>
  <c r="AF25" i="20"/>
  <c r="J25" i="10" s="1"/>
  <c r="Y25" i="20"/>
  <c r="A25" i="10" s="1"/>
  <c r="A25" i="21"/>
  <c r="AF186" i="20"/>
  <c r="J186" i="10" s="1"/>
  <c r="AE186" i="20"/>
  <c r="AL186" i="20" s="1"/>
  <c r="O186" i="10" s="1"/>
  <c r="AC186" i="20"/>
  <c r="H186" i="10" s="1"/>
  <c r="Y186" i="20"/>
  <c r="A186" i="10" s="1"/>
  <c r="A186" i="2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I86" i="9"/>
  <c r="AJ160" i="20"/>
  <c r="M160" i="10" s="1"/>
  <c r="AK86" i="20"/>
  <c r="N86" i="10" s="1"/>
  <c r="AC191" i="20"/>
  <c r="H191" i="10" s="1"/>
  <c r="AF191" i="20"/>
  <c r="J191" i="10" s="1"/>
  <c r="AE191" i="20"/>
  <c r="AH191" i="20" s="1"/>
  <c r="K191" i="10" s="1"/>
  <c r="Y191" i="20"/>
  <c r="A191" i="10" s="1"/>
  <c r="A191" i="21"/>
  <c r="AK180" i="20"/>
  <c r="N180" i="10" s="1"/>
  <c r="AJ23" i="20"/>
  <c r="M23" i="10" s="1"/>
  <c r="AO189" i="20"/>
  <c r="I189" i="10"/>
  <c r="I199" i="10"/>
  <c r="AO199" i="20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Y120" i="20"/>
  <c r="A120" i="10" s="1"/>
  <c r="AC148" i="20"/>
  <c r="H148" i="10" s="1"/>
  <c r="AF148" i="20"/>
  <c r="J148" i="10" s="1"/>
  <c r="AE148" i="20"/>
  <c r="AI148" i="20" s="1"/>
  <c r="L148" i="10" s="1"/>
  <c r="Y148" i="20"/>
  <c r="A148" i="10" s="1"/>
  <c r="AF101" i="20"/>
  <c r="J101" i="10" s="1"/>
  <c r="AC101" i="20"/>
  <c r="H101" i="10" s="1"/>
  <c r="AE101" i="20"/>
  <c r="Y101" i="20"/>
  <c r="A101" i="10" s="1"/>
  <c r="A101" i="21"/>
  <c r="A204" i="9"/>
  <c r="Z204" i="19"/>
  <c r="C204" i="9" s="1"/>
  <c r="AO204" i="19"/>
  <c r="I204" i="9"/>
  <c r="Z127" i="19"/>
  <c r="C127" i="9" s="1"/>
  <c r="AC204" i="20"/>
  <c r="H204" i="10" s="1"/>
  <c r="AF204" i="20"/>
  <c r="J204" i="10" s="1"/>
  <c r="AE204" i="20"/>
  <c r="AH204" i="20" s="1"/>
  <c r="K204" i="10" s="1"/>
  <c r="Y204" i="20"/>
  <c r="A204" i="10" s="1"/>
  <c r="A204" i="21"/>
  <c r="Z50" i="19"/>
  <c r="C50" i="9" s="1"/>
  <c r="AO50" i="19"/>
  <c r="I50" i="9"/>
  <c r="AL251" i="19"/>
  <c r="O251" i="9" s="1"/>
  <c r="Z10" i="19"/>
  <c r="C10" i="9" s="1"/>
  <c r="AO10" i="19"/>
  <c r="I10" i="9"/>
  <c r="AI120" i="19"/>
  <c r="L120" i="9" s="1"/>
  <c r="AO65" i="20"/>
  <c r="I65" i="10"/>
  <c r="I111" i="10"/>
  <c r="AO111" i="20"/>
  <c r="B13" i="9"/>
  <c r="Z13" i="19"/>
  <c r="C13" i="9" s="1"/>
  <c r="Z292" i="19"/>
  <c r="C292" i="9" s="1"/>
  <c r="AF28" i="20"/>
  <c r="J28" i="10" s="1"/>
  <c r="AE28" i="20"/>
  <c r="AL28" i="20" s="1"/>
  <c r="O28" i="10" s="1"/>
  <c r="AC28" i="20"/>
  <c r="H28" i="10" s="1"/>
  <c r="Y28" i="20"/>
  <c r="A28" i="10" s="1"/>
  <c r="A28" i="21"/>
  <c r="AK142" i="19"/>
  <c r="N142" i="9" s="1"/>
  <c r="AJ242" i="19"/>
  <c r="M242" i="9" s="1"/>
  <c r="AO17" i="20"/>
  <c r="I17" i="10"/>
  <c r="AI244" i="20"/>
  <c r="L244" i="10" s="1"/>
  <c r="AH34" i="20"/>
  <c r="K34" i="10" s="1"/>
  <c r="AJ205" i="20"/>
  <c r="M205" i="10" s="1"/>
  <c r="AL228" i="19"/>
  <c r="O228" i="9" s="1"/>
  <c r="AM169" i="20"/>
  <c r="P169" i="10" s="1"/>
  <c r="A285" i="9"/>
  <c r="Z285" i="19"/>
  <c r="C285" i="9" s="1"/>
  <c r="AK142" i="20"/>
  <c r="N142" i="10" s="1"/>
  <c r="AO234" i="20"/>
  <c r="I234" i="10"/>
  <c r="AL18" i="20"/>
  <c r="O18" i="10" s="1"/>
  <c r="AK103" i="20"/>
  <c r="N103" i="10" s="1"/>
  <c r="AJ289" i="20"/>
  <c r="M289" i="10" s="1"/>
  <c r="Z189" i="19"/>
  <c r="C189" i="9" s="1"/>
  <c r="AI256" i="19"/>
  <c r="L256" i="9" s="1"/>
  <c r="AJ49" i="19"/>
  <c r="M49" i="9" s="1"/>
  <c r="B257" i="9"/>
  <c r="Z257" i="19"/>
  <c r="C257" i="9" s="1"/>
  <c r="AC104" i="20"/>
  <c r="H104" i="10" s="1"/>
  <c r="AF104" i="20"/>
  <c r="J104" i="10" s="1"/>
  <c r="AE104" i="20"/>
  <c r="AH104" i="20" s="1"/>
  <c r="K104" i="10" s="1"/>
  <c r="Y104" i="20"/>
  <c r="A104" i="10" s="1"/>
  <c r="A104" i="21"/>
  <c r="AJ132" i="19"/>
  <c r="A7" i="9"/>
  <c r="Z7" i="19"/>
  <c r="C7" i="9" s="1"/>
  <c r="AF165" i="20"/>
  <c r="J165" i="10" s="1"/>
  <c r="AC165" i="20"/>
  <c r="H165" i="10" s="1"/>
  <c r="AE165" i="20"/>
  <c r="AJ165" i="20" s="1"/>
  <c r="M165" i="10" s="1"/>
  <c r="Y165" i="20"/>
  <c r="A165" i="10" s="1"/>
  <c r="AE248" i="20"/>
  <c r="AJ248" i="20" s="1"/>
  <c r="M248" i="10" s="1"/>
  <c r="AC248" i="20"/>
  <c r="H248" i="10" s="1"/>
  <c r="AF248" i="20"/>
  <c r="J248" i="10" s="1"/>
  <c r="Y248" i="20"/>
  <c r="A248" i="10" s="1"/>
  <c r="AJ6" i="19"/>
  <c r="M6" i="9" s="1"/>
  <c r="AM54" i="19"/>
  <c r="P54" i="9" s="1"/>
  <c r="AJ220" i="19"/>
  <c r="AK14" i="20"/>
  <c r="N14" i="10" s="1"/>
  <c r="AH107" i="19"/>
  <c r="K107" i="9" s="1"/>
  <c r="AF183" i="20"/>
  <c r="J183" i="10" s="1"/>
  <c r="AE183" i="20"/>
  <c r="AC183" i="20"/>
  <c r="H183" i="10" s="1"/>
  <c r="Y183" i="20"/>
  <c r="A183" i="10" s="1"/>
  <c r="A183" i="21"/>
  <c r="I240" i="10"/>
  <c r="AO240" i="20"/>
  <c r="Z268" i="19"/>
  <c r="C268" i="9" s="1"/>
  <c r="Z254" i="19"/>
  <c r="C254" i="9" s="1"/>
  <c r="A280" i="9"/>
  <c r="Z280" i="19"/>
  <c r="C280" i="9" s="1"/>
  <c r="AO70" i="19"/>
  <c r="I70" i="9"/>
  <c r="B77" i="9"/>
  <c r="Z77" i="19"/>
  <c r="C77" i="9" s="1"/>
  <c r="A61" i="9"/>
  <c r="Z61" i="19"/>
  <c r="C61" i="9" s="1"/>
  <c r="AL61" i="19"/>
  <c r="O61" i="9" s="1"/>
  <c r="AK45" i="19"/>
  <c r="N45" i="9" s="1"/>
  <c r="AH224" i="19"/>
  <c r="K224" i="9" s="1"/>
  <c r="AM263" i="20"/>
  <c r="P263" i="10" s="1"/>
  <c r="A281" i="9"/>
  <c r="Z281" i="19"/>
  <c r="C281" i="9" s="1"/>
  <c r="AO216" i="19"/>
  <c r="I216" i="9"/>
  <c r="AO150" i="19"/>
  <c r="I150" i="9"/>
  <c r="AC221" i="20"/>
  <c r="H221" i="10" s="1"/>
  <c r="AF221" i="20"/>
  <c r="J221" i="10" s="1"/>
  <c r="AE221" i="20"/>
  <c r="AJ221" i="20" s="1"/>
  <c r="M221" i="10" s="1"/>
  <c r="Y221" i="20"/>
  <c r="A221" i="10" s="1"/>
  <c r="A221" i="21"/>
  <c r="I143" i="9"/>
  <c r="AO143" i="19"/>
  <c r="AC128" i="20"/>
  <c r="H128" i="10" s="1"/>
  <c r="AF128" i="20"/>
  <c r="J128" i="10" s="1"/>
  <c r="AE128" i="20"/>
  <c r="AJ128" i="20" s="1"/>
  <c r="M128" i="10" s="1"/>
  <c r="Y128" i="20"/>
  <c r="A128" i="10" s="1"/>
  <c r="A128" i="21"/>
  <c r="I156" i="9"/>
  <c r="AO156" i="19"/>
  <c r="AM212" i="20"/>
  <c r="P212" i="10" s="1"/>
  <c r="M141" i="9"/>
  <c r="AM107" i="20"/>
  <c r="P107" i="10" s="1"/>
  <c r="A52" i="9"/>
  <c r="Z52" i="19"/>
  <c r="C52" i="9" s="1"/>
  <c r="A165" i="9"/>
  <c r="Z165" i="19"/>
  <c r="C165" i="9" s="1"/>
  <c r="Z112" i="19"/>
  <c r="C112" i="9" s="1"/>
  <c r="AK243" i="19"/>
  <c r="N243" i="9" s="1"/>
  <c r="A148" i="21"/>
  <c r="AO247" i="20"/>
  <c r="I247" i="10"/>
  <c r="AL260" i="20"/>
  <c r="O260" i="10" s="1"/>
  <c r="AJ281" i="20"/>
  <c r="M281" i="10" s="1"/>
  <c r="AK56" i="19"/>
  <c r="N56" i="9" s="1"/>
  <c r="AH83" i="20"/>
  <c r="K83" i="10" s="1"/>
  <c r="AO123" i="19"/>
  <c r="I123" i="9"/>
  <c r="Z76" i="19"/>
  <c r="C76" i="9" s="1"/>
  <c r="AI298" i="19"/>
  <c r="L298" i="9" s="1"/>
  <c r="AE126" i="20"/>
  <c r="AJ126" i="20" s="1"/>
  <c r="M126" i="10" s="1"/>
  <c r="AF126" i="20"/>
  <c r="J126" i="10" s="1"/>
  <c r="AC126" i="20"/>
  <c r="H126" i="10" s="1"/>
  <c r="Y126" i="20"/>
  <c r="A126" i="10" s="1"/>
  <c r="A126" i="21"/>
  <c r="AI125" i="19"/>
  <c r="L125" i="9" s="1"/>
  <c r="AI241" i="19"/>
  <c r="L241" i="9" s="1"/>
  <c r="AI237" i="19"/>
  <c r="L237" i="9" s="1"/>
  <c r="AF286" i="20"/>
  <c r="J286" i="10" s="1"/>
  <c r="AC286" i="20"/>
  <c r="H286" i="10" s="1"/>
  <c r="AE286" i="20"/>
  <c r="Y286" i="20"/>
  <c r="A286" i="10" s="1"/>
  <c r="A286" i="21"/>
  <c r="AI11" i="19"/>
  <c r="L11" i="9" s="1"/>
  <c r="AI30" i="19"/>
  <c r="L30" i="9" s="1"/>
  <c r="Z135" i="19"/>
  <c r="C135" i="9" s="1"/>
  <c r="A36" i="9"/>
  <c r="Z36" i="19"/>
  <c r="C36" i="9" s="1"/>
  <c r="AH227" i="20"/>
  <c r="K227" i="10" s="1"/>
  <c r="AI129" i="20"/>
  <c r="L129" i="10" s="1"/>
  <c r="AO168" i="19"/>
  <c r="I168" i="9"/>
  <c r="Z294" i="19"/>
  <c r="C294" i="9" s="1"/>
  <c r="B81" i="9"/>
  <c r="Z81" i="19"/>
  <c r="C81" i="9" s="1"/>
  <c r="B94" i="9"/>
  <c r="Z94" i="19"/>
  <c r="C94" i="9" s="1"/>
  <c r="B262" i="9"/>
  <c r="Z262" i="19"/>
  <c r="C262" i="9" s="1"/>
  <c r="Z297" i="19"/>
  <c r="C297" i="9" s="1"/>
  <c r="B297" i="9"/>
  <c r="AI190" i="19"/>
  <c r="L190" i="9" s="1"/>
  <c r="AO173" i="19"/>
  <c r="I173" i="9"/>
  <c r="AI9" i="19"/>
  <c r="L9" i="9" s="1"/>
  <c r="AC79" i="20"/>
  <c r="H79" i="10" s="1"/>
  <c r="AF79" i="20"/>
  <c r="J79" i="10" s="1"/>
  <c r="AE79" i="20"/>
  <c r="AH79" i="20" s="1"/>
  <c r="K79" i="10" s="1"/>
  <c r="Y79" i="20"/>
  <c r="A79" i="10" s="1"/>
  <c r="A79" i="21"/>
  <c r="AK267" i="19"/>
  <c r="N267" i="9" s="1"/>
  <c r="AJ203" i="20"/>
  <c r="M203" i="10" s="1"/>
  <c r="AF225" i="20"/>
  <c r="J225" i="10" s="1"/>
  <c r="AC225" i="20"/>
  <c r="H225" i="10" s="1"/>
  <c r="AE225" i="20"/>
  <c r="AH225" i="20" s="1"/>
  <c r="K225" i="10" s="1"/>
  <c r="Y225" i="20"/>
  <c r="A225" i="10" s="1"/>
  <c r="AL201" i="20"/>
  <c r="O201" i="10" s="1"/>
  <c r="AI269" i="19"/>
  <c r="L269" i="9" s="1"/>
  <c r="AI185" i="19"/>
  <c r="L185" i="9" s="1"/>
  <c r="AK12" i="19"/>
  <c r="N12" i="9" s="1"/>
  <c r="AL295" i="19"/>
  <c r="O295" i="9" s="1"/>
  <c r="AK261" i="19"/>
  <c r="N261" i="9" s="1"/>
  <c r="AK31" i="20"/>
  <c r="N31" i="10" s="1"/>
  <c r="AK197" i="20"/>
  <c r="N197" i="10" s="1"/>
  <c r="AO118" i="20"/>
  <c r="I118" i="10"/>
  <c r="AI55" i="19"/>
  <c r="L55" i="9" s="1"/>
  <c r="AJ149" i="19"/>
  <c r="M154" i="9"/>
  <c r="AL296" i="20"/>
  <c r="O296" i="10" s="1"/>
  <c r="AJ228" i="20"/>
  <c r="M228" i="10" s="1"/>
  <c r="AJ170" i="19"/>
  <c r="M170" i="9" s="1"/>
  <c r="A279" i="21"/>
  <c r="Z138" i="19"/>
  <c r="C138" i="9" s="1"/>
  <c r="B138" i="9"/>
  <c r="B235" i="9"/>
  <c r="Z235" i="19"/>
  <c r="C235" i="9" s="1"/>
  <c r="B284" i="9"/>
  <c r="Z284" i="19"/>
  <c r="C284" i="9" s="1"/>
  <c r="B18" i="9"/>
  <c r="Z18" i="19"/>
  <c r="C18" i="9" s="1"/>
  <c r="AO115" i="19"/>
  <c r="I115" i="9"/>
  <c r="AM182" i="19"/>
  <c r="P182" i="9" s="1"/>
  <c r="AL182" i="19"/>
  <c r="O182" i="9" s="1"/>
  <c r="AE7" i="20"/>
  <c r="AH7" i="20" s="1"/>
  <c r="K7" i="10" s="1"/>
  <c r="AF7" i="20"/>
  <c r="J7" i="10" s="1"/>
  <c r="AC7" i="20"/>
  <c r="H7" i="10" s="1"/>
  <c r="Y7" i="20"/>
  <c r="A7" i="10" s="1"/>
  <c r="AM172" i="19"/>
  <c r="P172" i="9" s="1"/>
  <c r="AI164" i="19"/>
  <c r="L164" i="9" s="1"/>
  <c r="AM248" i="19"/>
  <c r="P248" i="9" s="1"/>
  <c r="AK48" i="20"/>
  <c r="N48" i="10" s="1"/>
  <c r="AH69" i="20"/>
  <c r="K69" i="10" s="1"/>
  <c r="AC157" i="20"/>
  <c r="H157" i="10" s="1"/>
  <c r="AF157" i="20"/>
  <c r="J157" i="10" s="1"/>
  <c r="AE157" i="20"/>
  <c r="AH157" i="20" s="1"/>
  <c r="K157" i="10" s="1"/>
  <c r="Y157" i="20"/>
  <c r="A157" i="10" s="1"/>
  <c r="A157" i="21"/>
  <c r="AL226" i="19"/>
  <c r="O226" i="9" s="1"/>
  <c r="AH276" i="19"/>
  <c r="K276" i="9" s="1"/>
  <c r="AO16" i="20"/>
  <c r="I16" i="10"/>
  <c r="AJ67" i="20"/>
  <c r="M67" i="10" s="1"/>
  <c r="AO251" i="20"/>
  <c r="I251" i="10"/>
  <c r="I218" i="10"/>
  <c r="AO218" i="20"/>
  <c r="AM27" i="20"/>
  <c r="P27" i="10" s="1"/>
  <c r="AI216" i="20"/>
  <c r="L216" i="10" s="1"/>
  <c r="AO115" i="20"/>
  <c r="I115" i="10"/>
  <c r="AL225" i="19"/>
  <c r="O225" i="9" s="1"/>
  <c r="Z146" i="19"/>
  <c r="C146" i="9" s="1"/>
  <c r="B146" i="9"/>
  <c r="Z229" i="19"/>
  <c r="C229" i="9" s="1"/>
  <c r="B229" i="9"/>
  <c r="Z117" i="19"/>
  <c r="C117" i="9" s="1"/>
  <c r="B117" i="9"/>
  <c r="Z291" i="19"/>
  <c r="C291" i="9" s="1"/>
  <c r="B291" i="9"/>
  <c r="AL219" i="19"/>
  <c r="O219" i="9" s="1"/>
  <c r="AF267" i="20"/>
  <c r="J267" i="10" s="1"/>
  <c r="AE267" i="20"/>
  <c r="AM267" i="20" s="1"/>
  <c r="P267" i="10" s="1"/>
  <c r="AC267" i="20"/>
  <c r="H267" i="10" s="1"/>
  <c r="Y267" i="20"/>
  <c r="A267" i="10" s="1"/>
  <c r="AI202" i="19"/>
  <c r="L202" i="9" s="1"/>
  <c r="AJ32" i="19"/>
  <c r="M32" i="9" s="1"/>
  <c r="AH183" i="19"/>
  <c r="K183" i="9" s="1"/>
  <c r="AL177" i="19"/>
  <c r="O177" i="9" s="1"/>
  <c r="AI109" i="19"/>
  <c r="L109" i="9" s="1"/>
  <c r="AO106" i="19"/>
  <c r="I106" i="9"/>
  <c r="AO279" i="19"/>
  <c r="I279" i="9"/>
  <c r="AH65" i="19"/>
  <c r="K65" i="9" s="1"/>
  <c r="AM124" i="19"/>
  <c r="P124" i="9" s="1"/>
  <c r="AO187" i="20"/>
  <c r="I187" i="10"/>
  <c r="AK207" i="20"/>
  <c r="N207" i="10" s="1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Z260" i="19"/>
  <c r="C260" i="9" s="1"/>
  <c r="AH160" i="20"/>
  <c r="K160" i="10" s="1"/>
  <c r="AO264" i="20"/>
  <c r="I264" i="10"/>
  <c r="AM164" i="20"/>
  <c r="P164" i="10" s="1"/>
  <c r="AM86" i="20"/>
  <c r="P86" i="10" s="1"/>
  <c r="AL180" i="20"/>
  <c r="O180" i="10" s="1"/>
  <c r="AH23" i="20"/>
  <c r="K23" i="10" s="1"/>
  <c r="AK89" i="20"/>
  <c r="N89" i="10" s="1"/>
  <c r="AH189" i="20"/>
  <c r="K189" i="10" s="1"/>
  <c r="I135" i="10"/>
  <c r="AO135" i="20"/>
  <c r="AI199" i="20"/>
  <c r="L199" i="10" s="1"/>
  <c r="AO258" i="20"/>
  <c r="I258" i="10"/>
  <c r="AO15" i="19"/>
  <c r="I15" i="9"/>
  <c r="AE253" i="20"/>
  <c r="AL253" i="20" s="1"/>
  <c r="O253" i="10" s="1"/>
  <c r="AC253" i="20"/>
  <c r="H253" i="10" s="1"/>
  <c r="AF253" i="20"/>
  <c r="J253" i="10" s="1"/>
  <c r="Y253" i="20"/>
  <c r="A253" i="10" s="1"/>
  <c r="A253" i="21"/>
  <c r="I46" i="9"/>
  <c r="AO46" i="19"/>
  <c r="AE161" i="20"/>
  <c r="AK161" i="20" s="1"/>
  <c r="N161" i="10" s="1"/>
  <c r="AF161" i="20"/>
  <c r="J161" i="10" s="1"/>
  <c r="AC161" i="20"/>
  <c r="H161" i="10" s="1"/>
  <c r="Y161" i="20"/>
  <c r="A161" i="10" s="1"/>
  <c r="A236" i="9"/>
  <c r="Z236" i="19"/>
  <c r="C236" i="9" s="1"/>
  <c r="A8" i="9"/>
  <c r="Z8" i="19"/>
  <c r="C8" i="9" s="1"/>
  <c r="Z206" i="19"/>
  <c r="C206" i="9" s="1"/>
  <c r="AI204" i="19"/>
  <c r="L204" i="9" s="1"/>
  <c r="AH138" i="19"/>
  <c r="K138" i="9" s="1"/>
  <c r="AL68" i="20"/>
  <c r="O68" i="10" s="1"/>
  <c r="AC12" i="20"/>
  <c r="H12" i="10" s="1"/>
  <c r="AE12" i="20"/>
  <c r="AJ12" i="20" s="1"/>
  <c r="M12" i="10" s="1"/>
  <c r="AF12" i="20"/>
  <c r="J12" i="10" s="1"/>
  <c r="Y12" i="20"/>
  <c r="A12" i="10" s="1"/>
  <c r="AI251" i="19"/>
  <c r="L251" i="9" s="1"/>
  <c r="AL10" i="19"/>
  <c r="O10" i="9" s="1"/>
  <c r="AJ40" i="20"/>
  <c r="M40" i="10" s="1"/>
  <c r="I144" i="10"/>
  <c r="AO144" i="20"/>
  <c r="AH120" i="19"/>
  <c r="K120" i="9" s="1"/>
  <c r="AN85" i="18"/>
  <c r="Q85" i="8" s="1"/>
  <c r="AH65" i="20"/>
  <c r="K65" i="10" s="1"/>
  <c r="B194" i="9"/>
  <c r="Z194" i="19"/>
  <c r="C194" i="9" s="1"/>
  <c r="Z44" i="19"/>
  <c r="C44" i="9" s="1"/>
  <c r="B44" i="9"/>
  <c r="B37" i="9"/>
  <c r="Z37" i="19"/>
  <c r="C37" i="9" s="1"/>
  <c r="AI142" i="19"/>
  <c r="L142" i="9" s="1"/>
  <c r="AI242" i="19"/>
  <c r="L242" i="9" s="1"/>
  <c r="AO249" i="20"/>
  <c r="I249" i="10"/>
  <c r="A63" i="9"/>
  <c r="Z63" i="19"/>
  <c r="C63" i="9" s="1"/>
  <c r="AO63" i="19"/>
  <c r="I63" i="9"/>
  <c r="AK244" i="20"/>
  <c r="N244" i="10" s="1"/>
  <c r="AE38" i="20"/>
  <c r="AI38" i="20" s="1"/>
  <c r="L38" i="10" s="1"/>
  <c r="AF38" i="20"/>
  <c r="J38" i="10" s="1"/>
  <c r="AC38" i="20"/>
  <c r="H38" i="10" s="1"/>
  <c r="Y38" i="20"/>
  <c r="A38" i="10" s="1"/>
  <c r="A38" i="21"/>
  <c r="AH139" i="19"/>
  <c r="K139" i="9" s="1"/>
  <c r="AK244" i="19"/>
  <c r="N244" i="9" s="1"/>
  <c r="AL244" i="19"/>
  <c r="O244" i="9" s="1"/>
  <c r="AK34" i="20"/>
  <c r="N34" i="10" s="1"/>
  <c r="AK205" i="20"/>
  <c r="N205" i="10" s="1"/>
  <c r="AM228" i="19"/>
  <c r="P228" i="9" s="1"/>
  <c r="AL169" i="20"/>
  <c r="O169" i="10" s="1"/>
  <c r="AO285" i="19"/>
  <c r="I285" i="9"/>
  <c r="AI142" i="20"/>
  <c r="L142" i="10" s="1"/>
  <c r="AL217" i="20"/>
  <c r="O217" i="10" s="1"/>
  <c r="A234" i="10"/>
  <c r="AL234" i="20"/>
  <c r="O234" i="10" s="1"/>
  <c r="AL103" i="20"/>
  <c r="O103" i="10" s="1"/>
  <c r="AH289" i="20"/>
  <c r="K289" i="10" s="1"/>
  <c r="Z256" i="19"/>
  <c r="C256" i="9" s="1"/>
  <c r="AI49" i="19"/>
  <c r="L49" i="9" s="1"/>
  <c r="B293" i="9"/>
  <c r="Z293" i="19"/>
  <c r="C293" i="9" s="1"/>
  <c r="B78" i="9"/>
  <c r="AE193" i="20"/>
  <c r="AJ193" i="20" s="1"/>
  <c r="M193" i="10" s="1"/>
  <c r="AC193" i="20"/>
  <c r="H193" i="10" s="1"/>
  <c r="AF193" i="20"/>
  <c r="J193" i="10" s="1"/>
  <c r="Y193" i="20"/>
  <c r="A193" i="10" s="1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Y254" i="20"/>
  <c r="A254" i="10" s="1"/>
  <c r="AK113" i="19"/>
  <c r="N113" i="9" s="1"/>
  <c r="A85" i="9"/>
  <c r="Z85" i="19"/>
  <c r="C85" i="9" s="1"/>
  <c r="AK299" i="20"/>
  <c r="N299" i="10" s="1"/>
  <c r="AE51" i="20"/>
  <c r="AL51" i="20" s="1"/>
  <c r="O51" i="10" s="1"/>
  <c r="AC51" i="20"/>
  <c r="H51" i="10" s="1"/>
  <c r="AF51" i="20"/>
  <c r="J51" i="10" s="1"/>
  <c r="Y51" i="20"/>
  <c r="A51" i="10" s="1"/>
  <c r="AM178" i="19"/>
  <c r="P178" i="9" s="1"/>
  <c r="A193" i="21"/>
  <c r="AO193" i="19"/>
  <c r="I193" i="9"/>
  <c r="AH6" i="19"/>
  <c r="K6" i="9" s="1"/>
  <c r="AL54" i="19"/>
  <c r="O54" i="9" s="1"/>
  <c r="AH220" i="19"/>
  <c r="K220" i="9" s="1"/>
  <c r="I149" i="10"/>
  <c r="AO149" i="20"/>
  <c r="AJ166" i="20"/>
  <c r="M166" i="10" s="1"/>
  <c r="AL107" i="19"/>
  <c r="O107" i="9" s="1"/>
  <c r="AF13" i="20"/>
  <c r="J13" i="10" s="1"/>
  <c r="AE13" i="20"/>
  <c r="AL13" i="20" s="1"/>
  <c r="O13" i="10" s="1"/>
  <c r="AC13" i="20"/>
  <c r="H13" i="10" s="1"/>
  <c r="Y13" i="20"/>
  <c r="A13" i="10" s="1"/>
  <c r="A13" i="21"/>
  <c r="AK240" i="20"/>
  <c r="N240" i="10" s="1"/>
  <c r="AL295" i="20"/>
  <c r="O295" i="10" s="1"/>
  <c r="AJ242" i="20"/>
  <c r="M242" i="10" s="1"/>
  <c r="Z100" i="19"/>
  <c r="C100" i="9" s="1"/>
  <c r="AO280" i="19"/>
  <c r="I280" i="9"/>
  <c r="AJ58" i="19"/>
  <c r="AO265" i="19"/>
  <c r="AT265" i="21" s="1"/>
  <c r="I265" i="9"/>
  <c r="AO31" i="19"/>
  <c r="AT31" i="21" s="1"/>
  <c r="I31" i="9"/>
  <c r="B72" i="9"/>
  <c r="Z72" i="19"/>
  <c r="C72" i="9" s="1"/>
  <c r="Z74" i="19"/>
  <c r="C74" i="9" s="1"/>
  <c r="B74" i="9"/>
  <c r="Z69" i="19"/>
  <c r="C69" i="9" s="1"/>
  <c r="B69" i="9"/>
  <c r="B5" i="9"/>
  <c r="B184" i="9"/>
  <c r="Z184" i="19"/>
  <c r="C184" i="9" s="1"/>
  <c r="AI73" i="19"/>
  <c r="L73" i="9" s="1"/>
  <c r="A45" i="21"/>
  <c r="AI45" i="19"/>
  <c r="L45" i="9" s="1"/>
  <c r="AI224" i="19"/>
  <c r="L224" i="9" s="1"/>
  <c r="AO281" i="19"/>
  <c r="I281" i="9"/>
  <c r="AH150" i="19"/>
  <c r="K150" i="9" s="1"/>
  <c r="AF6" i="20"/>
  <c r="J6" i="10" s="1"/>
  <c r="AE6" i="20"/>
  <c r="AC6" i="20"/>
  <c r="H6" i="10" s="1"/>
  <c r="Y6" i="20"/>
  <c r="A6" i="10" s="1"/>
  <c r="AL143" i="19"/>
  <c r="O143" i="9" s="1"/>
  <c r="Z240" i="19"/>
  <c r="C240" i="9" s="1"/>
  <c r="AO205" i="19"/>
  <c r="I205" i="9"/>
  <c r="AI156" i="19"/>
  <c r="L156" i="9" s="1"/>
  <c r="AI212" i="20"/>
  <c r="L212" i="10" s="1"/>
  <c r="AK165" i="19"/>
  <c r="N165" i="9" s="1"/>
  <c r="AM165" i="19"/>
  <c r="P165" i="9" s="1"/>
  <c r="Z148" i="19"/>
  <c r="C148" i="9" s="1"/>
  <c r="AI258" i="19"/>
  <c r="L258" i="9" s="1"/>
  <c r="AL258" i="19"/>
  <c r="O258" i="9" s="1"/>
  <c r="AH247" i="20"/>
  <c r="K247" i="10" s="1"/>
  <c r="AH233" i="20"/>
  <c r="K233" i="10" s="1"/>
  <c r="AM281" i="20"/>
  <c r="P281" i="10" s="1"/>
  <c r="AI43" i="19"/>
  <c r="L43" i="9" s="1"/>
  <c r="AK252" i="20"/>
  <c r="N252" i="10" s="1"/>
  <c r="AJ83" i="20"/>
  <c r="Z111" i="19"/>
  <c r="C111" i="9" s="1"/>
  <c r="B111" i="9"/>
  <c r="Z267" i="19"/>
  <c r="C267" i="9" s="1"/>
  <c r="B267" i="9"/>
  <c r="Z203" i="19"/>
  <c r="C203" i="9" s="1"/>
  <c r="B203" i="9"/>
  <c r="B141" i="9"/>
  <c r="Z141" i="19"/>
  <c r="C141" i="9" s="1"/>
  <c r="A207" i="9"/>
  <c r="Z207" i="19"/>
  <c r="C207" i="9" s="1"/>
  <c r="AO207" i="19"/>
  <c r="I207" i="9"/>
  <c r="AM121" i="19"/>
  <c r="P121" i="9" s="1"/>
  <c r="AC145" i="20"/>
  <c r="H145" i="10" s="1"/>
  <c r="AF145" i="20"/>
  <c r="J145" i="10" s="1"/>
  <c r="AE145" i="20"/>
  <c r="AK145" i="20" s="1"/>
  <c r="N145" i="10" s="1"/>
  <c r="Y145" i="20"/>
  <c r="A145" i="10" s="1"/>
  <c r="A145" i="21"/>
  <c r="AH71" i="19"/>
  <c r="K71" i="9" s="1"/>
  <c r="AI123" i="19"/>
  <c r="L123" i="9" s="1"/>
  <c r="Z287" i="19"/>
  <c r="C287" i="9" s="1"/>
  <c r="AJ298" i="19"/>
  <c r="M298" i="9" s="1"/>
  <c r="AC266" i="20"/>
  <c r="H266" i="10" s="1"/>
  <c r="AF266" i="20"/>
  <c r="J266" i="10" s="1"/>
  <c r="AE266" i="20"/>
  <c r="AJ266" i="20" s="1"/>
  <c r="M266" i="10" s="1"/>
  <c r="Y266" i="20"/>
  <c r="A266" i="10" s="1"/>
  <c r="AL125" i="19"/>
  <c r="O12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Y154" i="20"/>
  <c r="A154" i="10" s="1"/>
  <c r="A154" i="21"/>
  <c r="AM11" i="19"/>
  <c r="P11" i="9" s="1"/>
  <c r="I131" i="10"/>
  <c r="AO131" i="20"/>
  <c r="Z272" i="19"/>
  <c r="C272" i="9" s="1"/>
  <c r="I36" i="9"/>
  <c r="AO36" i="19"/>
  <c r="AJ227" i="20"/>
  <c r="M227" i="10" s="1"/>
  <c r="AJ168" i="19"/>
  <c r="M168" i="9" s="1"/>
  <c r="AH215" i="19"/>
  <c r="AJ190" i="19"/>
  <c r="Z300" i="19"/>
  <c r="C300" i="9" s="1"/>
  <c r="AM173" i="19"/>
  <c r="P173" i="9" s="1"/>
  <c r="AH21" i="19"/>
  <c r="K21" i="9" s="1"/>
  <c r="AI21" i="19"/>
  <c r="L21" i="9" s="1"/>
  <c r="Z9" i="19"/>
  <c r="C9" i="9" s="1"/>
  <c r="AM267" i="19"/>
  <c r="P267" i="9" s="1"/>
  <c r="AH203" i="20"/>
  <c r="K203" i="10" s="1"/>
  <c r="Z269" i="19"/>
  <c r="C269" i="9" s="1"/>
  <c r="I10" i="10"/>
  <c r="AO10" i="20"/>
  <c r="AJ96" i="20"/>
  <c r="M96" i="10" s="1"/>
  <c r="AC35" i="20"/>
  <c r="H35" i="10" s="1"/>
  <c r="AF35" i="20"/>
  <c r="J35" i="10" s="1"/>
  <c r="AE35" i="20"/>
  <c r="AH35" i="20" s="1"/>
  <c r="K35" i="10" s="1"/>
  <c r="Y35" i="20"/>
  <c r="A35" i="10" s="1"/>
  <c r="A35" i="21"/>
  <c r="AK185" i="19"/>
  <c r="N185" i="9" s="1"/>
  <c r="AI12" i="19"/>
  <c r="L12" i="9" s="1"/>
  <c r="AI152" i="20"/>
  <c r="L152" i="10" s="1"/>
  <c r="I131" i="9"/>
  <c r="AO131" i="19"/>
  <c r="AI180" i="19"/>
  <c r="L180" i="9" s="1"/>
  <c r="AK295" i="19"/>
  <c r="N295" i="9" s="1"/>
  <c r="U67" i="14"/>
  <c r="AJ261" i="19"/>
  <c r="M261" i="9" s="1"/>
  <c r="AH239" i="20"/>
  <c r="K239" i="10" s="1"/>
  <c r="AM159" i="20"/>
  <c r="P159" i="10" s="1"/>
  <c r="AJ197" i="20"/>
  <c r="M197" i="10" s="1"/>
  <c r="AL62" i="20"/>
  <c r="O62" i="10" s="1"/>
  <c r="AH121" i="20"/>
  <c r="K121" i="10" s="1"/>
  <c r="AH55" i="19"/>
  <c r="K55" i="9" s="1"/>
  <c r="AH149" i="19"/>
  <c r="K149" i="9" s="1"/>
  <c r="AL167" i="19"/>
  <c r="O167" i="9" s="1"/>
  <c r="AK296" i="20"/>
  <c r="N296" i="10" s="1"/>
  <c r="I141" i="10"/>
  <c r="AO141" i="20"/>
  <c r="I15" i="10"/>
  <c r="AO15" i="20"/>
  <c r="AO266" i="19"/>
  <c r="I266" i="9"/>
  <c r="M48" i="14"/>
  <c r="O48" i="14"/>
  <c r="B288" i="9"/>
  <c r="Z288" i="19"/>
  <c r="C288" i="9" s="1"/>
  <c r="B222" i="9"/>
  <c r="Z222" i="19"/>
  <c r="C222" i="9" s="1"/>
  <c r="AH182" i="19"/>
  <c r="K182" i="9" s="1"/>
  <c r="AE71" i="20"/>
  <c r="AK71" i="20" s="1"/>
  <c r="N71" i="10" s="1"/>
  <c r="AC71" i="20"/>
  <c r="H71" i="10" s="1"/>
  <c r="AF71" i="20"/>
  <c r="J71" i="10" s="1"/>
  <c r="Y71" i="20"/>
  <c r="A71" i="10" s="1"/>
  <c r="AL164" i="19"/>
  <c r="O164" i="9" s="1"/>
  <c r="AI248" i="19"/>
  <c r="L248" i="9" s="1"/>
  <c r="AO168" i="20"/>
  <c r="I168" i="10"/>
  <c r="A51" i="9"/>
  <c r="Z51" i="19"/>
  <c r="C51" i="9" s="1"/>
  <c r="AO51" i="19"/>
  <c r="I51" i="9"/>
  <c r="I158" i="9"/>
  <c r="AO158" i="19"/>
  <c r="AK276" i="19"/>
  <c r="N276" i="9" s="1"/>
  <c r="AO108" i="19"/>
  <c r="I108" i="9"/>
  <c r="AF230" i="20"/>
  <c r="J230" i="10" s="1"/>
  <c r="AE230" i="20"/>
  <c r="AH230" i="20" s="1"/>
  <c r="K230" i="10" s="1"/>
  <c r="AC230" i="20"/>
  <c r="H230" i="10" s="1"/>
  <c r="Y230" i="20"/>
  <c r="A230" i="10" s="1"/>
  <c r="AK27" i="20"/>
  <c r="N27" i="10" s="1"/>
  <c r="AM216" i="20"/>
  <c r="P216" i="10" s="1"/>
  <c r="AK8" i="20"/>
  <c r="N8" i="10" s="1"/>
  <c r="AL64" i="20"/>
  <c r="O64" i="10" s="1"/>
  <c r="AH225" i="19"/>
  <c r="K225" i="9" s="1"/>
  <c r="AO227" i="19"/>
  <c r="I227" i="9"/>
  <c r="AO230" i="19"/>
  <c r="I230" i="9"/>
  <c r="AK219" i="19"/>
  <c r="N219" i="9" s="1"/>
  <c r="AC136" i="20"/>
  <c r="H136" i="10" s="1"/>
  <c r="AF136" i="20"/>
  <c r="J136" i="10" s="1"/>
  <c r="AE136" i="20"/>
  <c r="AK136" i="20" s="1"/>
  <c r="N136" i="10" s="1"/>
  <c r="Y136" i="20"/>
  <c r="A136" i="10" s="1"/>
  <c r="A136" i="21"/>
  <c r="AL202" i="19"/>
  <c r="O202" i="9" s="1"/>
  <c r="A279" i="9"/>
  <c r="Z279" i="19"/>
  <c r="C279" i="9" s="1"/>
  <c r="AO232" i="20"/>
  <c r="I232" i="10"/>
  <c r="AM65" i="19"/>
  <c r="P65" i="9" s="1"/>
  <c r="Z124" i="19"/>
  <c r="C124" i="9" s="1"/>
  <c r="AO77" i="20"/>
  <c r="I77" i="10"/>
  <c r="AI229" i="19"/>
  <c r="L229" i="9" s="1"/>
  <c r="A282" i="9"/>
  <c r="Z282" i="19"/>
  <c r="C282" i="9" s="1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Z234" i="19"/>
  <c r="C234" i="9" s="1"/>
  <c r="AK86" i="19"/>
  <c r="N86" i="9" s="1"/>
  <c r="AM160" i="20"/>
  <c r="P160" i="10" s="1"/>
  <c r="AJ86" i="20"/>
  <c r="M86" i="10" s="1"/>
  <c r="AH180" i="20"/>
  <c r="K180" i="10" s="1"/>
  <c r="AL23" i="20"/>
  <c r="O23" i="10" s="1"/>
  <c r="AO54" i="20"/>
  <c r="AT54" i="21" s="1"/>
  <c r="I54" i="10"/>
  <c r="I114" i="9"/>
  <c r="AO114" i="19"/>
  <c r="AC259" i="20"/>
  <c r="H259" i="10" s="1"/>
  <c r="AF259" i="20"/>
  <c r="J259" i="10" s="1"/>
  <c r="AE259" i="20"/>
  <c r="AL259" i="20" s="1"/>
  <c r="Y259" i="20"/>
  <c r="A259" i="10" s="1"/>
  <c r="A259" i="21"/>
  <c r="AL189" i="20"/>
  <c r="O189" i="10" s="1"/>
  <c r="AJ199" i="20"/>
  <c r="M199" i="10" s="1"/>
  <c r="Z215" i="19"/>
  <c r="C215" i="9" s="1"/>
  <c r="B215" i="9"/>
  <c r="B247" i="9"/>
  <c r="Z247" i="19"/>
  <c r="C247" i="9" s="1"/>
  <c r="B97" i="9"/>
  <c r="Z97" i="19"/>
  <c r="C97" i="9" s="1"/>
  <c r="B42" i="9"/>
  <c r="Z42" i="19"/>
  <c r="C42" i="9" s="1"/>
  <c r="AC250" i="20"/>
  <c r="H250" i="10" s="1"/>
  <c r="AF250" i="20"/>
  <c r="J250" i="10" s="1"/>
  <c r="AE250" i="20"/>
  <c r="AI250" i="20" s="1"/>
  <c r="L250" i="10" s="1"/>
  <c r="Y250" i="20"/>
  <c r="A250" i="10" s="1"/>
  <c r="AE285" i="20"/>
  <c r="AH285" i="20" s="1"/>
  <c r="K285" i="10" s="1"/>
  <c r="AC285" i="20"/>
  <c r="H285" i="10" s="1"/>
  <c r="AF285" i="20"/>
  <c r="J285" i="10" s="1"/>
  <c r="Y285" i="20"/>
  <c r="A285" i="10" s="1"/>
  <c r="A285" i="21"/>
  <c r="I8" i="9"/>
  <c r="AO8" i="19"/>
  <c r="AM204" i="19"/>
  <c r="P204" i="9" s="1"/>
  <c r="AO123" i="20"/>
  <c r="I123" i="10"/>
  <c r="AM251" i="19"/>
  <c r="P251" i="9" s="1"/>
  <c r="I231" i="10"/>
  <c r="AO231" i="20"/>
  <c r="AF37" i="20"/>
  <c r="J37" i="10" s="1"/>
  <c r="AC37" i="20"/>
  <c r="H37" i="10" s="1"/>
  <c r="AE37" i="20"/>
  <c r="AJ37" i="20" s="1"/>
  <c r="M37" i="10" s="1"/>
  <c r="Y37" i="20"/>
  <c r="A37" i="10" s="1"/>
  <c r="A37" i="21"/>
  <c r="AK120" i="19"/>
  <c r="N120" i="9" s="1"/>
  <c r="AL65" i="20"/>
  <c r="O65" i="10" s="1"/>
  <c r="AL142" i="19"/>
  <c r="O142" i="9" s="1"/>
  <c r="AM242" i="19"/>
  <c r="P242" i="9" s="1"/>
  <c r="AI17" i="20"/>
  <c r="L17" i="10" s="1"/>
  <c r="AC288" i="20"/>
  <c r="H288" i="10" s="1"/>
  <c r="AF288" i="20"/>
  <c r="J288" i="10" s="1"/>
  <c r="AE288" i="20"/>
  <c r="AL288" i="20" s="1"/>
  <c r="O288" i="10" s="1"/>
  <c r="Y288" i="20"/>
  <c r="A288" i="10" s="1"/>
  <c r="A288" i="21"/>
  <c r="AL244" i="20"/>
  <c r="O244" i="10" s="1"/>
  <c r="I114" i="10"/>
  <c r="AH244" i="19"/>
  <c r="K244" i="9" s="1"/>
  <c r="AM113" i="20"/>
  <c r="P113" i="10" s="1"/>
  <c r="AL34" i="20"/>
  <c r="O34" i="10" s="1"/>
  <c r="AO94" i="20"/>
  <c r="I94" i="10"/>
  <c r="AM205" i="20"/>
  <c r="P205" i="10" s="1"/>
  <c r="Z137" i="19"/>
  <c r="C137" i="9" s="1"/>
  <c r="AK228" i="19"/>
  <c r="N228" i="9" s="1"/>
  <c r="AC95" i="20"/>
  <c r="H95" i="10" s="1"/>
  <c r="AE95" i="20"/>
  <c r="AK95" i="20" s="1"/>
  <c r="N95" i="10" s="1"/>
  <c r="AF95" i="20"/>
  <c r="J95" i="10" s="1"/>
  <c r="Y95" i="20"/>
  <c r="A95" i="10" s="1"/>
  <c r="A95" i="21"/>
  <c r="AH169" i="20"/>
  <c r="K169" i="10" s="1"/>
  <c r="I184" i="10"/>
  <c r="AO184" i="20"/>
  <c r="AO18" i="20"/>
  <c r="I18" i="10"/>
  <c r="AO36" i="20"/>
  <c r="I36" i="10"/>
  <c r="AH103" i="20"/>
  <c r="K103" i="10" s="1"/>
  <c r="AI289" i="20"/>
  <c r="L289" i="10" s="1"/>
  <c r="AH49" i="19"/>
  <c r="K49" i="9" s="1"/>
  <c r="M131" i="14"/>
  <c r="AF87" i="20"/>
  <c r="J87" i="10" s="1"/>
  <c r="AE87" i="20"/>
  <c r="AI87" i="20" s="1"/>
  <c r="L87" i="10" s="1"/>
  <c r="AC87" i="20"/>
  <c r="H87" i="10" s="1"/>
  <c r="Y87" i="20"/>
  <c r="A87" i="10" s="1"/>
  <c r="AM132" i="19"/>
  <c r="P132" i="9" s="1"/>
  <c r="Z87" i="19"/>
  <c r="C87" i="9" s="1"/>
  <c r="I85" i="9"/>
  <c r="AO85" i="19"/>
  <c r="AF90" i="20"/>
  <c r="J90" i="10" s="1"/>
  <c r="AE90" i="20"/>
  <c r="AH90" i="20" s="1"/>
  <c r="K90" i="10" s="1"/>
  <c r="AC90" i="20"/>
  <c r="H90" i="10" s="1"/>
  <c r="Y90" i="20"/>
  <c r="A90" i="10" s="1"/>
  <c r="A90" i="21"/>
  <c r="A193" i="9"/>
  <c r="Z193" i="19"/>
  <c r="C193" i="9" s="1"/>
  <c r="AM6" i="19"/>
  <c r="P6" i="9" s="1"/>
  <c r="Z220" i="19"/>
  <c r="C220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Y195" i="20"/>
  <c r="A195" i="10" s="1"/>
  <c r="A195" i="21"/>
  <c r="AO268" i="19"/>
  <c r="I268" i="9"/>
  <c r="AO254" i="19"/>
  <c r="I254" i="9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Y209" i="20"/>
  <c r="A209" i="10" s="1"/>
  <c r="A209" i="21"/>
  <c r="AO61" i="19"/>
  <c r="I61" i="9"/>
  <c r="Z45" i="19"/>
  <c r="C45" i="9" s="1"/>
  <c r="AL224" i="19"/>
  <c r="O224" i="9" s="1"/>
  <c r="AE179" i="20"/>
  <c r="AH179" i="20" s="1"/>
  <c r="K179" i="10" s="1"/>
  <c r="AC179" i="20"/>
  <c r="H179" i="10" s="1"/>
  <c r="AF179" i="20"/>
  <c r="J179" i="10" s="1"/>
  <c r="Y179" i="20"/>
  <c r="A179" i="10" s="1"/>
  <c r="A179" i="21"/>
  <c r="AF172" i="20"/>
  <c r="J172" i="10" s="1"/>
  <c r="AE172" i="20"/>
  <c r="AJ172" i="20" s="1"/>
  <c r="M172" i="10" s="1"/>
  <c r="AC172" i="20"/>
  <c r="H172" i="10" s="1"/>
  <c r="Y172" i="20"/>
  <c r="A172" i="10" s="1"/>
  <c r="AH212" i="20"/>
  <c r="K212" i="10" s="1"/>
  <c r="AO107" i="20"/>
  <c r="I107" i="10"/>
  <c r="AJ165" i="19"/>
  <c r="M165" i="9" s="1"/>
  <c r="AJ258" i="19"/>
  <c r="AO167" i="20"/>
  <c r="I57" i="10"/>
  <c r="AO57" i="20"/>
  <c r="AH281" i="20"/>
  <c r="K281" i="10" s="1"/>
  <c r="A56" i="9"/>
  <c r="Z56" i="19"/>
  <c r="C56" i="9" s="1"/>
  <c r="AH43" i="19"/>
  <c r="K43" i="9" s="1"/>
  <c r="AK83" i="20"/>
  <c r="N83" i="10" s="1"/>
  <c r="Z128" i="19"/>
  <c r="C128" i="9" s="1"/>
  <c r="AC56" i="20"/>
  <c r="H56" i="10" s="1"/>
  <c r="AF56" i="20"/>
  <c r="J56" i="10" s="1"/>
  <c r="AE56" i="20"/>
  <c r="AH56" i="20" s="1"/>
  <c r="K56" i="10" s="1"/>
  <c r="Y56" i="20"/>
  <c r="A56" i="10" s="1"/>
  <c r="AC291" i="20"/>
  <c r="H291" i="10" s="1"/>
  <c r="AF291" i="20"/>
  <c r="J291" i="10" s="1"/>
  <c r="AE291" i="20"/>
  <c r="AI291" i="20" s="1"/>
  <c r="L291" i="10" s="1"/>
  <c r="Y291" i="20"/>
  <c r="A291" i="10" s="1"/>
  <c r="A291" i="21"/>
  <c r="AM298" i="19"/>
  <c r="P298" i="9" s="1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Y139" i="20"/>
  <c r="A139" i="10" s="1"/>
  <c r="AO265" i="20"/>
  <c r="I265" i="10"/>
  <c r="AH11" i="19"/>
  <c r="K11" i="9" s="1"/>
  <c r="AO52" i="20"/>
  <c r="I52" i="10"/>
  <c r="Z60" i="19"/>
  <c r="C60" i="9" s="1"/>
  <c r="M213" i="9"/>
  <c r="Z48" i="19"/>
  <c r="C48" i="9" s="1"/>
  <c r="AI227" i="20"/>
  <c r="L227" i="10" s="1"/>
  <c r="B176" i="9"/>
  <c r="Z176" i="19"/>
  <c r="C176" i="9" s="1"/>
  <c r="B98" i="9"/>
  <c r="Z98" i="19"/>
  <c r="C98" i="9" s="1"/>
  <c r="B208" i="9"/>
  <c r="Z208" i="19"/>
  <c r="C208" i="9" s="1"/>
  <c r="AK190" i="19"/>
  <c r="N190" i="9" s="1"/>
  <c r="AK21" i="19"/>
  <c r="N21" i="9" s="1"/>
  <c r="AH267" i="19"/>
  <c r="K267" i="9" s="1"/>
  <c r="AM203" i="20"/>
  <c r="P203" i="10" s="1"/>
  <c r="AO269" i="19"/>
  <c r="I269" i="9"/>
  <c r="AJ185" i="19"/>
  <c r="M185" i="9" s="1"/>
  <c r="AH12" i="19"/>
  <c r="K12" i="9" s="1"/>
  <c r="AM152" i="20"/>
  <c r="P152" i="10" s="1"/>
  <c r="AI261" i="19"/>
  <c r="L261" i="9" s="1"/>
  <c r="AO245" i="20"/>
  <c r="I245" i="10"/>
  <c r="AO289" i="19"/>
  <c r="I289" i="9"/>
  <c r="AE147" i="20"/>
  <c r="AL147" i="20" s="1"/>
  <c r="O147" i="10" s="1"/>
  <c r="AF147" i="20"/>
  <c r="J147" i="10" s="1"/>
  <c r="AC147" i="20"/>
  <c r="H147" i="10" s="1"/>
  <c r="Y147" i="20"/>
  <c r="A147" i="10" s="1"/>
  <c r="A147" i="21"/>
  <c r="AH197" i="20"/>
  <c r="K197" i="10" s="1"/>
  <c r="AJ55" i="19"/>
  <c r="M55" i="9" s="1"/>
  <c r="M28" i="8"/>
  <c r="AN28" i="18"/>
  <c r="AL149" i="19"/>
  <c r="O149" i="9" s="1"/>
  <c r="AE134" i="20"/>
  <c r="AJ134" i="20" s="1"/>
  <c r="M134" i="10" s="1"/>
  <c r="AC134" i="20"/>
  <c r="H134" i="10" s="1"/>
  <c r="AF134" i="20"/>
  <c r="J134" i="10" s="1"/>
  <c r="Y134" i="20"/>
  <c r="A134" i="10" s="1"/>
  <c r="A134" i="21"/>
  <c r="AJ296" i="20"/>
  <c r="M296" i="10" s="1"/>
  <c r="AO170" i="19"/>
  <c r="I170" i="9"/>
  <c r="A266" i="9"/>
  <c r="Z266" i="19"/>
  <c r="C266" i="9" s="1"/>
  <c r="A211" i="21"/>
  <c r="Z32" i="19"/>
  <c r="C32" i="9" s="1"/>
  <c r="B32" i="9"/>
  <c r="Z40" i="19"/>
  <c r="C40" i="9" s="1"/>
  <c r="B40" i="9"/>
  <c r="Z70" i="19"/>
  <c r="C70" i="9" s="1"/>
  <c r="B70" i="9"/>
  <c r="AK182" i="19"/>
  <c r="N182" i="9" s="1"/>
  <c r="A223" i="9"/>
  <c r="Z223" i="19"/>
  <c r="C223" i="9" s="1"/>
  <c r="AF143" i="20"/>
  <c r="J143" i="10" s="1"/>
  <c r="AE143" i="20"/>
  <c r="AH143" i="20" s="1"/>
  <c r="K143" i="10" s="1"/>
  <c r="AC143" i="20"/>
  <c r="H143" i="10" s="1"/>
  <c r="Y143" i="20"/>
  <c r="A143" i="10" s="1"/>
  <c r="AM164" i="19"/>
  <c r="P164" i="9" s="1"/>
  <c r="AK248" i="19"/>
  <c r="N248" i="9" s="1"/>
  <c r="A158" i="9"/>
  <c r="Z158" i="19"/>
  <c r="C158" i="9" s="1"/>
  <c r="A108" i="9"/>
  <c r="Z108" i="19"/>
  <c r="C108" i="9" s="1"/>
  <c r="AF210" i="20"/>
  <c r="J210" i="10" s="1"/>
  <c r="AE210" i="20"/>
  <c r="AK210" i="20" s="1"/>
  <c r="N210" i="10" s="1"/>
  <c r="AC210" i="20"/>
  <c r="H210" i="10" s="1"/>
  <c r="Y210" i="20"/>
  <c r="A210" i="10" s="1"/>
  <c r="A210" i="21"/>
  <c r="AF73" i="20"/>
  <c r="J73" i="10" s="1"/>
  <c r="AE73" i="20"/>
  <c r="AC73" i="20"/>
  <c r="H73" i="10" s="1"/>
  <c r="Y73" i="20"/>
  <c r="A73" i="10" s="1"/>
  <c r="A73" i="21"/>
  <c r="AO161" i="19"/>
  <c r="I161" i="9"/>
  <c r="AF272" i="20"/>
  <c r="J272" i="10" s="1"/>
  <c r="AE272" i="20"/>
  <c r="AL272" i="20" s="1"/>
  <c r="O272" i="10" s="1"/>
  <c r="AC272" i="20"/>
  <c r="H272" i="10" s="1"/>
  <c r="Y272" i="20"/>
  <c r="A272" i="10" s="1"/>
  <c r="A272" i="21"/>
  <c r="AI8" i="20"/>
  <c r="L8" i="10" s="1"/>
  <c r="H242" i="14"/>
  <c r="Q242" i="14"/>
  <c r="B214" i="9"/>
  <c r="Z214" i="19"/>
  <c r="C214" i="9" s="1"/>
  <c r="Z273" i="19"/>
  <c r="C273" i="9" s="1"/>
  <c r="B273" i="9"/>
  <c r="B20" i="9"/>
  <c r="Z20" i="19"/>
  <c r="C20" i="9" s="1"/>
  <c r="AM219" i="19"/>
  <c r="P219" i="9" s="1"/>
  <c r="A159" i="9"/>
  <c r="Z159" i="19"/>
  <c r="C159" i="9" s="1"/>
  <c r="AO159" i="19"/>
  <c r="I159" i="9"/>
  <c r="AC9" i="20"/>
  <c r="H9" i="10" s="1"/>
  <c r="AF9" i="20"/>
  <c r="J9" i="10" s="1"/>
  <c r="AE9" i="20"/>
  <c r="AH9" i="20" s="1"/>
  <c r="K9" i="10" s="1"/>
  <c r="Y9" i="20"/>
  <c r="A9" i="10" s="1"/>
  <c r="A9" i="21"/>
  <c r="AO32" i="19"/>
  <c r="I32" i="9"/>
  <c r="AC282" i="20"/>
  <c r="H282" i="10" s="1"/>
  <c r="AE282" i="20"/>
  <c r="AM282" i="20" s="1"/>
  <c r="P282" i="10" s="1"/>
  <c r="AF282" i="20"/>
  <c r="J282" i="10" s="1"/>
  <c r="Y282" i="20"/>
  <c r="A282" i="10" s="1"/>
  <c r="A282" i="21"/>
  <c r="I170" i="10"/>
  <c r="AO170" i="20"/>
  <c r="Z91" i="19"/>
  <c r="C91" i="9" s="1"/>
  <c r="AI65" i="19"/>
  <c r="L65" i="9" s="1"/>
  <c r="I211" i="9"/>
  <c r="AO211" i="19"/>
  <c r="AK77" i="20"/>
  <c r="N77" i="10" s="1"/>
  <c r="AK229" i="19"/>
  <c r="N229" i="9" s="1"/>
  <c r="AM282" i="19"/>
  <c r="P282" i="9" s="1"/>
  <c r="AH282" i="19"/>
  <c r="K282" i="9" s="1"/>
  <c r="AO287" i="20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AI160" i="20"/>
  <c r="L160" i="10" s="1"/>
  <c r="AH86" i="20"/>
  <c r="K86" i="10" s="1"/>
  <c r="AO43" i="20"/>
  <c r="I43" i="10"/>
  <c r="AM180" i="20"/>
  <c r="P180" i="10" s="1"/>
  <c r="AK189" i="20"/>
  <c r="N189" i="10" s="1"/>
  <c r="AO109" i="20"/>
  <c r="I109" i="10"/>
  <c r="AM199" i="20"/>
  <c r="P199" i="10" s="1"/>
  <c r="AO277" i="20"/>
  <c r="I277" i="10"/>
  <c r="AC271" i="20"/>
  <c r="H271" i="10" s="1"/>
  <c r="AF271" i="20"/>
  <c r="J271" i="10" s="1"/>
  <c r="AE271" i="20"/>
  <c r="AM271" i="20" s="1"/>
  <c r="P271" i="10" s="1"/>
  <c r="Y271" i="20"/>
  <c r="A271" i="10" s="1"/>
  <c r="A271" i="21"/>
  <c r="AO206" i="19"/>
  <c r="I206" i="9"/>
  <c r="AH204" i="19"/>
  <c r="K204" i="9" s="1"/>
  <c r="I138" i="9"/>
  <c r="AO138" i="19"/>
  <c r="AO19" i="20"/>
  <c r="I19" i="10"/>
  <c r="AI50" i="19"/>
  <c r="L50" i="9" s="1"/>
  <c r="AH50" i="19"/>
  <c r="K50" i="9" s="1"/>
  <c r="Z251" i="19"/>
  <c r="C251" i="9" s="1"/>
  <c r="AK10" i="19"/>
  <c r="N10" i="9" s="1"/>
  <c r="AO224" i="20"/>
  <c r="I224" i="10"/>
  <c r="AO122" i="20"/>
  <c r="I122" i="10"/>
  <c r="A120" i="21"/>
  <c r="AM65" i="20"/>
  <c r="P65" i="10" s="1"/>
  <c r="AH111" i="20"/>
  <c r="K111" i="10" s="1"/>
  <c r="AI111" i="20"/>
  <c r="L111" i="10" s="1"/>
  <c r="Z23" i="19"/>
  <c r="C23" i="9" s="1"/>
  <c r="B67" i="9"/>
  <c r="Z67" i="19"/>
  <c r="C67" i="9" s="1"/>
  <c r="I292" i="9"/>
  <c r="AO292" i="19"/>
  <c r="AF72" i="20"/>
  <c r="J72" i="10" s="1"/>
  <c r="AE72" i="20"/>
  <c r="AI72" i="20" s="1"/>
  <c r="L72" i="10" s="1"/>
  <c r="AC72" i="20"/>
  <c r="H72" i="10" s="1"/>
  <c r="Y72" i="20"/>
  <c r="A72" i="10" s="1"/>
  <c r="A72" i="21"/>
  <c r="AH142" i="19"/>
  <c r="K142" i="9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Y268" i="20"/>
  <c r="A268" i="10" s="1"/>
  <c r="A268" i="21"/>
  <c r="AH244" i="20"/>
  <c r="K244" i="10" s="1"/>
  <c r="AI244" i="19"/>
  <c r="L244" i="9" s="1"/>
  <c r="AC261" i="20"/>
  <c r="H261" i="10" s="1"/>
  <c r="AF261" i="20"/>
  <c r="J261" i="10" s="1"/>
  <c r="AE261" i="20"/>
  <c r="AM261" i="20" s="1"/>
  <c r="P261" i="10" s="1"/>
  <c r="Y261" i="20"/>
  <c r="A261" i="10" s="1"/>
  <c r="AI169" i="20"/>
  <c r="L169" i="10" s="1"/>
  <c r="Z299" i="19"/>
  <c r="C299" i="9" s="1"/>
  <c r="AE215" i="20"/>
  <c r="AM215" i="20" s="1"/>
  <c r="P215" i="10" s="1"/>
  <c r="AC215" i="20"/>
  <c r="H215" i="10" s="1"/>
  <c r="AF215" i="20"/>
  <c r="J215" i="10" s="1"/>
  <c r="Y215" i="20"/>
  <c r="A215" i="10" s="1"/>
  <c r="AM18" i="20"/>
  <c r="P18" i="10" s="1"/>
  <c r="AI36" i="20"/>
  <c r="L36" i="10" s="1"/>
  <c r="AK289" i="20"/>
  <c r="N289" i="10" s="1"/>
  <c r="I189" i="9"/>
  <c r="AO189" i="19"/>
  <c r="AK49" i="19"/>
  <c r="N49" i="9" s="1"/>
  <c r="Z84" i="19"/>
  <c r="C84" i="9" s="1"/>
  <c r="Z143" i="19"/>
  <c r="C143" i="9" s="1"/>
  <c r="B143" i="9"/>
  <c r="B25" i="9"/>
  <c r="Z25" i="19"/>
  <c r="C25" i="9" s="1"/>
  <c r="AC171" i="20"/>
  <c r="H171" i="10" s="1"/>
  <c r="AF171" i="20"/>
  <c r="J171" i="10" s="1"/>
  <c r="AE171" i="20"/>
  <c r="AH171" i="20" s="1"/>
  <c r="K171" i="10" s="1"/>
  <c r="Y171" i="20"/>
  <c r="A171" i="10" s="1"/>
  <c r="A171" i="21"/>
  <c r="AH132" i="19"/>
  <c r="K132" i="9" s="1"/>
  <c r="Z178" i="19"/>
  <c r="C178" i="9" s="1"/>
  <c r="AL6" i="19"/>
  <c r="O6" i="9" s="1"/>
  <c r="Z54" i="19"/>
  <c r="C54" i="9" s="1"/>
  <c r="AO54" i="19"/>
  <c r="I54" i="9"/>
  <c r="AO14" i="20"/>
  <c r="I14" i="10"/>
  <c r="AH166" i="20"/>
  <c r="K166" i="10" s="1"/>
  <c r="AJ107" i="19"/>
  <c r="Z14" i="19"/>
  <c r="C14" i="9" s="1"/>
  <c r="Z116" i="19"/>
  <c r="C116" i="9" s="1"/>
  <c r="B116" i="9"/>
  <c r="Z163" i="19"/>
  <c r="C163" i="9" s="1"/>
  <c r="B163" i="9"/>
  <c r="AC283" i="20"/>
  <c r="H283" i="10" s="1"/>
  <c r="AF283" i="20"/>
  <c r="J283" i="10" s="1"/>
  <c r="AE283" i="20"/>
  <c r="AK283" i="20" s="1"/>
  <c r="N283" i="10" s="1"/>
  <c r="Y283" i="20"/>
  <c r="A283" i="10" s="1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Y278" i="20"/>
  <c r="A278" i="10" s="1"/>
  <c r="A278" i="21"/>
  <c r="A101" i="9"/>
  <c r="Z101" i="19"/>
  <c r="C101" i="9" s="1"/>
  <c r="AE100" i="20"/>
  <c r="AM100" i="20" s="1"/>
  <c r="P100" i="10" s="1"/>
  <c r="AF100" i="20"/>
  <c r="J100" i="10" s="1"/>
  <c r="AC100" i="20"/>
  <c r="H100" i="10" s="1"/>
  <c r="Y100" i="20"/>
  <c r="A100" i="10" s="1"/>
  <c r="A100" i="21"/>
  <c r="I240" i="9"/>
  <c r="AO240" i="19"/>
  <c r="AI165" i="19"/>
  <c r="L165" i="9" s="1"/>
  <c r="I148" i="9"/>
  <c r="AO148" i="19"/>
  <c r="AH258" i="19"/>
  <c r="K258" i="9" s="1"/>
  <c r="I260" i="10"/>
  <c r="AO260" i="20"/>
  <c r="AH57" i="20"/>
  <c r="K57" i="10" s="1"/>
  <c r="AM43" i="19"/>
  <c r="P43" i="9" s="1"/>
  <c r="AO11" i="20"/>
  <c r="I11" i="10"/>
  <c r="AI83" i="20"/>
  <c r="L83" i="10" s="1"/>
  <c r="AO117" i="20"/>
  <c r="I117" i="10"/>
  <c r="B169" i="9"/>
  <c r="Z230" i="19"/>
  <c r="C230" i="9" s="1"/>
  <c r="B230" i="9"/>
  <c r="B231" i="9"/>
  <c r="Z231" i="19"/>
  <c r="C231" i="9" s="1"/>
  <c r="Z121" i="19"/>
  <c r="C121" i="9" s="1"/>
  <c r="AC76" i="20"/>
  <c r="H76" i="10" s="1"/>
  <c r="AF76" i="20"/>
  <c r="J76" i="10" s="1"/>
  <c r="AE76" i="20"/>
  <c r="AI76" i="20" s="1"/>
  <c r="L76" i="10" s="1"/>
  <c r="Y76" i="20"/>
  <c r="A76" i="10" s="1"/>
  <c r="A76" i="21"/>
  <c r="AF280" i="20"/>
  <c r="J280" i="10" s="1"/>
  <c r="AE280" i="20"/>
  <c r="AH280" i="20" s="1"/>
  <c r="K280" i="10" s="1"/>
  <c r="AC280" i="20"/>
  <c r="H280" i="10" s="1"/>
  <c r="Y280" i="20"/>
  <c r="A280" i="10" s="1"/>
  <c r="Z192" i="19"/>
  <c r="C192" i="9" s="1"/>
  <c r="Z175" i="19"/>
  <c r="C175" i="9" s="1"/>
  <c r="AK241" i="19"/>
  <c r="N241" i="9" s="1"/>
  <c r="AO233" i="19"/>
  <c r="I233" i="9"/>
  <c r="AO237" i="19"/>
  <c r="I237" i="9"/>
  <c r="AJ265" i="20"/>
  <c r="M265" i="10" s="1"/>
  <c r="AL11" i="19"/>
  <c r="O11" i="9" s="1"/>
  <c r="A30" i="9"/>
  <c r="Z30" i="19"/>
  <c r="C30" i="9" s="1"/>
  <c r="I30" i="9"/>
  <c r="AO30" i="19"/>
  <c r="AL52" i="20"/>
  <c r="O52" i="10" s="1"/>
  <c r="AF99" i="20"/>
  <c r="J99" i="10" s="1"/>
  <c r="AE99" i="20"/>
  <c r="AL99" i="20" s="1"/>
  <c r="O99" i="10" s="1"/>
  <c r="AC99" i="20"/>
  <c r="H99" i="10" s="1"/>
  <c r="Y99" i="20"/>
  <c r="A99" i="10" s="1"/>
  <c r="A99" i="21"/>
  <c r="M16" i="8"/>
  <c r="AN16" i="18"/>
  <c r="AK227" i="20"/>
  <c r="N227" i="10" s="1"/>
  <c r="AH190" i="19"/>
  <c r="K190" i="9" s="1"/>
  <c r="AO300" i="19"/>
  <c r="I300" i="9"/>
  <c r="AJ21" i="19"/>
  <c r="M21" i="9" s="1"/>
  <c r="A185" i="21"/>
  <c r="AJ267" i="19"/>
  <c r="AL203" i="20"/>
  <c r="O203" i="10" s="1"/>
  <c r="AO201" i="20"/>
  <c r="I201" i="10"/>
  <c r="AM12" i="19"/>
  <c r="P12" i="9" s="1"/>
  <c r="Z295" i="19"/>
  <c r="C295" i="9" s="1"/>
  <c r="I295" i="9"/>
  <c r="AO295" i="19"/>
  <c r="A261" i="21"/>
  <c r="Z90" i="19"/>
  <c r="C90" i="9" s="1"/>
  <c r="AO194" i="20"/>
  <c r="I194" i="10"/>
  <c r="AF84" i="20"/>
  <c r="J84" i="10" s="1"/>
  <c r="AE84" i="20"/>
  <c r="AC84" i="20"/>
  <c r="H84" i="10" s="1"/>
  <c r="Y84" i="20"/>
  <c r="A84" i="10" s="1"/>
  <c r="A84" i="21"/>
  <c r="AK55" i="19"/>
  <c r="N55" i="9" s="1"/>
  <c r="AK149" i="19"/>
  <c r="N149" i="9" s="1"/>
  <c r="AO228" i="20"/>
  <c r="I228" i="10"/>
  <c r="AL170" i="19"/>
  <c r="O170" i="9" s="1"/>
  <c r="K61" i="14"/>
  <c r="AO223" i="19"/>
  <c r="I223" i="9"/>
  <c r="I48" i="10"/>
  <c r="AO48" i="20"/>
  <c r="I226" i="9"/>
  <c r="AO226" i="19"/>
  <c r="A276" i="9"/>
  <c r="Z276" i="19"/>
  <c r="C276" i="9" s="1"/>
  <c r="AO225" i="19"/>
  <c r="I225" i="9"/>
  <c r="B212" i="9"/>
  <c r="Z212" i="19"/>
  <c r="C212" i="9" s="1"/>
  <c r="AO202" i="19"/>
  <c r="I202" i="9"/>
  <c r="AE140" i="20"/>
  <c r="AL140" i="20" s="1"/>
  <c r="O140" i="10" s="1"/>
  <c r="AC140" i="20"/>
  <c r="H140" i="10" s="1"/>
  <c r="AF140" i="20"/>
  <c r="J140" i="10" s="1"/>
  <c r="Y140" i="20"/>
  <c r="A140" i="10" s="1"/>
  <c r="A140" i="21"/>
  <c r="A183" i="9"/>
  <c r="Z183" i="19"/>
  <c r="C183" i="9" s="1"/>
  <c r="AO183" i="19"/>
  <c r="I183" i="9"/>
  <c r="AO124" i="19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AI86" i="20"/>
  <c r="L86" i="10" s="1"/>
  <c r="AO23" i="20"/>
  <c r="I23" i="10"/>
  <c r="Z239" i="19"/>
  <c r="C239" i="9" s="1"/>
  <c r="B239" i="9"/>
  <c r="B39" i="9"/>
  <c r="Z39" i="19"/>
  <c r="C39" i="9" s="1"/>
  <c r="Z83" i="19"/>
  <c r="C83" i="9" s="1"/>
  <c r="B83" i="9"/>
  <c r="Z255" i="19"/>
  <c r="C255" i="9" s="1"/>
  <c r="B255" i="9"/>
  <c r="AC63" i="20"/>
  <c r="H63" i="10" s="1"/>
  <c r="AE63" i="20"/>
  <c r="AH63" i="20" s="1"/>
  <c r="K63" i="10" s="1"/>
  <c r="AF63" i="20"/>
  <c r="J63" i="10" s="1"/>
  <c r="Y63" i="20"/>
  <c r="A63" i="10" s="1"/>
  <c r="I251" i="9"/>
  <c r="AO251" i="19"/>
  <c r="A120" i="9"/>
  <c r="Z120" i="19"/>
  <c r="C120" i="9" s="1"/>
  <c r="A7" i="21"/>
  <c r="AE241" i="20"/>
  <c r="AI241" i="20" s="1"/>
  <c r="L241" i="10" s="1"/>
  <c r="AC241" i="20"/>
  <c r="H241" i="10" s="1"/>
  <c r="AF241" i="20"/>
  <c r="J241" i="10" s="1"/>
  <c r="Y241" i="20"/>
  <c r="A241" i="10" s="1"/>
  <c r="AM142" i="19"/>
  <c r="P142" i="9" s="1"/>
  <c r="AF98" i="20"/>
  <c r="J98" i="10" s="1"/>
  <c r="AC98" i="20"/>
  <c r="H98" i="10" s="1"/>
  <c r="AE98" i="20"/>
  <c r="AL98" i="20" s="1"/>
  <c r="O98" i="10" s="1"/>
  <c r="Y98" i="20"/>
  <c r="A98" i="10" s="1"/>
  <c r="A98" i="21"/>
  <c r="AM244" i="20"/>
  <c r="P244" i="10" s="1"/>
  <c r="AJ244" i="19"/>
  <c r="M244" i="9" s="1"/>
  <c r="I34" i="10"/>
  <c r="AO34" i="20"/>
  <c r="AO205" i="20"/>
  <c r="I205" i="10"/>
  <c r="AO142" i="20"/>
  <c r="I142" i="10"/>
  <c r="Z196" i="19"/>
  <c r="C196" i="9" s="1"/>
  <c r="AO256" i="19"/>
  <c r="I256" i="9"/>
  <c r="AL49" i="19"/>
  <c r="O49" i="9" s="1"/>
  <c r="AC29" i="20"/>
  <c r="H29" i="10" s="1"/>
  <c r="AE29" i="20"/>
  <c r="AM29" i="20" s="1"/>
  <c r="P29" i="10" s="1"/>
  <c r="AF29" i="20"/>
  <c r="J29" i="10" s="1"/>
  <c r="Y29" i="20"/>
  <c r="A29" i="10" s="1"/>
  <c r="A29" i="21"/>
  <c r="AI132" i="19"/>
  <c r="L132" i="9" s="1"/>
  <c r="AF300" i="20"/>
  <c r="J300" i="10" s="1"/>
  <c r="AE300" i="20"/>
  <c r="AL300" i="20" s="1"/>
  <c r="O300" i="10" s="1"/>
  <c r="AC300" i="20"/>
  <c r="H300" i="10" s="1"/>
  <c r="Y300" i="20"/>
  <c r="A300" i="10" s="1"/>
  <c r="Z133" i="19"/>
  <c r="C133" i="9" s="1"/>
  <c r="AO220" i="19"/>
  <c r="I220" i="9"/>
  <c r="AL166" i="20"/>
  <c r="O166" i="10" s="1"/>
  <c r="AO45" i="19"/>
  <c r="I45" i="9"/>
  <c r="Z224" i="19"/>
  <c r="C224" i="9" s="1"/>
  <c r="I224" i="9"/>
  <c r="AO224" i="19"/>
  <c r="AO263" i="20"/>
  <c r="I263" i="10"/>
  <c r="Z238" i="19"/>
  <c r="C238" i="9" s="1"/>
  <c r="AM206" i="20"/>
  <c r="P206" i="10" s="1"/>
  <c r="AH165" i="19"/>
  <c r="K165" i="9" s="1"/>
  <c r="AO243" i="19"/>
  <c r="I243" i="9"/>
  <c r="AM258" i="19"/>
  <c r="P258" i="9" s="1"/>
  <c r="AE26" i="20"/>
  <c r="AM26" i="20" s="1"/>
  <c r="AC26" i="20"/>
  <c r="H26" i="10" s="1"/>
  <c r="AF26" i="20"/>
  <c r="J26" i="10" s="1"/>
  <c r="Y26" i="20"/>
  <c r="A26" i="10" s="1"/>
  <c r="A26" i="21"/>
  <c r="AO281" i="20"/>
  <c r="I281" i="10"/>
  <c r="I56" i="9"/>
  <c r="AO56" i="19"/>
  <c r="AK43" i="19"/>
  <c r="N43" i="9" s="1"/>
  <c r="AM83" i="20"/>
  <c r="P83" i="10" s="1"/>
  <c r="Z227" i="19"/>
  <c r="C227" i="9" s="1"/>
  <c r="B264" i="9"/>
  <c r="Z264" i="19"/>
  <c r="C264" i="9" s="1"/>
  <c r="A71" i="21"/>
  <c r="AE60" i="20"/>
  <c r="AL60" i="20" s="1"/>
  <c r="O60" i="10" s="1"/>
  <c r="AF60" i="20"/>
  <c r="J60" i="10" s="1"/>
  <c r="AC60" i="20"/>
  <c r="H60" i="10" s="1"/>
  <c r="Y60" i="20"/>
  <c r="A60" i="10" s="1"/>
  <c r="A60" i="21"/>
  <c r="AF97" i="20"/>
  <c r="J97" i="10" s="1"/>
  <c r="AE97" i="20"/>
  <c r="AH97" i="20" s="1"/>
  <c r="K97" i="10" s="1"/>
  <c r="AC97" i="20"/>
  <c r="H97" i="10" s="1"/>
  <c r="Y97" i="20"/>
  <c r="A97" i="10" s="1"/>
  <c r="A97" i="21"/>
  <c r="Z125" i="19"/>
  <c r="C125" i="9" s="1"/>
  <c r="AO125" i="19"/>
  <c r="I125" i="9"/>
  <c r="AL241" i="19"/>
  <c r="O241" i="9" s="1"/>
  <c r="A237" i="9"/>
  <c r="Z237" i="19"/>
  <c r="C237" i="9" s="1"/>
  <c r="Z11" i="19"/>
  <c r="C11" i="9" s="1"/>
  <c r="AJ11" i="19"/>
  <c r="M11" i="9" s="1"/>
  <c r="AM227" i="20"/>
  <c r="P227" i="10" s="1"/>
  <c r="Z298" i="19"/>
  <c r="C298" i="9" s="1"/>
  <c r="B298" i="9"/>
  <c r="B290" i="9"/>
  <c r="A215" i="21"/>
  <c r="A190" i="21"/>
  <c r="AL190" i="19"/>
  <c r="O190" i="9" s="1"/>
  <c r="AM21" i="19"/>
  <c r="P21" i="9" s="1"/>
  <c r="AO9" i="19"/>
  <c r="I9" i="9"/>
  <c r="AF262" i="20"/>
  <c r="J262" i="10" s="1"/>
  <c r="AE262" i="20"/>
  <c r="AM262" i="20" s="1"/>
  <c r="P262" i="10" s="1"/>
  <c r="AC262" i="20"/>
  <c r="H262" i="10" s="1"/>
  <c r="Y262" i="20"/>
  <c r="A262" i="10" s="1"/>
  <c r="A262" i="21"/>
  <c r="A267" i="21"/>
  <c r="AC93" i="20"/>
  <c r="H93" i="10" s="1"/>
  <c r="AF93" i="20"/>
  <c r="J93" i="10" s="1"/>
  <c r="AE93" i="20"/>
  <c r="AJ93" i="20" s="1"/>
  <c r="M93" i="10" s="1"/>
  <c r="Y93" i="20"/>
  <c r="A93" i="10" s="1"/>
  <c r="A93" i="21"/>
  <c r="I185" i="9"/>
  <c r="AO185" i="19"/>
  <c r="AJ12" i="19"/>
  <c r="M12" i="9" s="1"/>
  <c r="AF150" i="20"/>
  <c r="J150" i="10" s="1"/>
  <c r="AE150" i="20"/>
  <c r="AH150" i="20" s="1"/>
  <c r="K150" i="10" s="1"/>
  <c r="AC150" i="20"/>
  <c r="H150" i="10" s="1"/>
  <c r="Y150" i="20"/>
  <c r="A150" i="10" s="1"/>
  <c r="A150" i="21"/>
  <c r="Z261" i="19"/>
  <c r="C261" i="9" s="1"/>
  <c r="AO261" i="19"/>
  <c r="I261" i="9"/>
  <c r="A250" i="9"/>
  <c r="Z250" i="19"/>
  <c r="C250" i="9" s="1"/>
  <c r="AO31" i="20"/>
  <c r="I31" i="10"/>
  <c r="Z55" i="19"/>
  <c r="C55" i="9" s="1"/>
  <c r="A149" i="9"/>
  <c r="Z149" i="19"/>
  <c r="C149" i="9" s="1"/>
  <c r="A170" i="9"/>
  <c r="Z170" i="19"/>
  <c r="C170" i="9" s="1"/>
  <c r="O135" i="14"/>
  <c r="Z144" i="19" l="1"/>
  <c r="C144" i="9" s="1"/>
  <c r="X242" i="14"/>
  <c r="L5" i="12"/>
  <c r="Z29" i="19"/>
  <c r="C29" i="9" s="1"/>
  <c r="AY230" i="21"/>
  <c r="BF230" i="21" s="1"/>
  <c r="BH230" i="13" s="1"/>
  <c r="BR276" i="21"/>
  <c r="AT276" i="13" s="1"/>
  <c r="Z234" i="18"/>
  <c r="C234" i="8" s="1"/>
  <c r="Z78" i="19"/>
  <c r="C78" i="9" s="1"/>
  <c r="Z118" i="18"/>
  <c r="C118" i="8" s="1"/>
  <c r="Z64" i="19"/>
  <c r="C64" i="9" s="1"/>
  <c r="AX27" i="21"/>
  <c r="AZ27" i="21"/>
  <c r="BR11" i="21"/>
  <c r="AT11" i="13" s="1"/>
  <c r="AY27" i="21"/>
  <c r="BF27" i="21" s="1"/>
  <c r="BH27" i="21" s="1"/>
  <c r="F27" i="12" s="1"/>
  <c r="BS169" i="21"/>
  <c r="AX169" i="13" s="1"/>
  <c r="BL169" i="21"/>
  <c r="BF169" i="13" s="1"/>
  <c r="BS108" i="21"/>
  <c r="AX108" i="13" s="1"/>
  <c r="AY169" i="21"/>
  <c r="BF169" i="21" s="1"/>
  <c r="BH169" i="13" s="1"/>
  <c r="BL277" i="21"/>
  <c r="BF277" i="13" s="1"/>
  <c r="BL225" i="21"/>
  <c r="BF225" i="13" s="1"/>
  <c r="Z248" i="18"/>
  <c r="C248" i="8" s="1"/>
  <c r="AX51" i="21"/>
  <c r="BK234" i="21"/>
  <c r="BB234" i="13" s="1"/>
  <c r="AZ225" i="21"/>
  <c r="BK63" i="21"/>
  <c r="BR122" i="21"/>
  <c r="AT122" i="13" s="1"/>
  <c r="BS170" i="21"/>
  <c r="AX170" i="13" s="1"/>
  <c r="BR27" i="21"/>
  <c r="AT27" i="13" s="1"/>
  <c r="AZ108" i="21"/>
  <c r="BR169" i="21"/>
  <c r="AT169" i="13" s="1"/>
  <c r="BK122" i="21"/>
  <c r="BB122" i="13" s="1"/>
  <c r="AY202" i="21"/>
  <c r="BF202" i="21" s="1"/>
  <c r="BH202" i="13" s="1"/>
  <c r="AZ135" i="21"/>
  <c r="AX202" i="21"/>
  <c r="BS122" i="21"/>
  <c r="AX122" i="13" s="1"/>
  <c r="AX205" i="21"/>
  <c r="AY181" i="21"/>
  <c r="BF181" i="21" s="1"/>
  <c r="BH181" i="13" s="1"/>
  <c r="BS57" i="21"/>
  <c r="AX57" i="13" s="1"/>
  <c r="BL237" i="21"/>
  <c r="BF237" i="13" s="1"/>
  <c r="AZ15" i="21"/>
  <c r="BR205" i="21"/>
  <c r="AT205" i="13" s="1"/>
  <c r="BL57" i="21"/>
  <c r="BF57" i="13" s="1"/>
  <c r="AX203" i="21"/>
  <c r="BS172" i="21"/>
  <c r="AX172" i="13" s="1"/>
  <c r="AZ106" i="21"/>
  <c r="BR130" i="21"/>
  <c r="AT130" i="13" s="1"/>
  <c r="BS205" i="21"/>
  <c r="AX205" i="13" s="1"/>
  <c r="AX57" i="21"/>
  <c r="BS180" i="21"/>
  <c r="AX180" i="13" s="1"/>
  <c r="BL172" i="21"/>
  <c r="BF172" i="13" s="1"/>
  <c r="BR106" i="21"/>
  <c r="AT106" i="13" s="1"/>
  <c r="BS247" i="21"/>
  <c r="AX247" i="13" s="1"/>
  <c r="AY180" i="21"/>
  <c r="BF180" i="21" s="1"/>
  <c r="BH180" i="13" s="1"/>
  <c r="AX172" i="21"/>
  <c r="BL276" i="21"/>
  <c r="BF276" i="13" s="1"/>
  <c r="AZ51" i="21"/>
  <c r="AY199" i="21"/>
  <c r="BF199" i="21" s="1"/>
  <c r="BH199" i="13" s="1"/>
  <c r="AZ169" i="21"/>
  <c r="BR247" i="21"/>
  <c r="AT247" i="13" s="1"/>
  <c r="BK172" i="21"/>
  <c r="BB172" i="13" s="1"/>
  <c r="AY276" i="21"/>
  <c r="BF276" i="21" s="1"/>
  <c r="BH276" i="13" s="1"/>
  <c r="BR225" i="21"/>
  <c r="AT225" i="13" s="1"/>
  <c r="AY43" i="21"/>
  <c r="BF43" i="21" s="1"/>
  <c r="BH43" i="13" s="1"/>
  <c r="BL51" i="21"/>
  <c r="BF51" i="13" s="1"/>
  <c r="BS258" i="21"/>
  <c r="AX258" i="13" s="1"/>
  <c r="AX199" i="21"/>
  <c r="BR108" i="21"/>
  <c r="AT108" i="13" s="1"/>
  <c r="AY233" i="21"/>
  <c r="BF233" i="21" s="1"/>
  <c r="BH233" i="13" s="1"/>
  <c r="BK247" i="21"/>
  <c r="BB247" i="13" s="1"/>
  <c r="BS236" i="21"/>
  <c r="AX236" i="13" s="1"/>
  <c r="AZ258" i="21"/>
  <c r="AX247" i="21"/>
  <c r="BS111" i="21"/>
  <c r="AX111" i="13" s="1"/>
  <c r="AY225" i="21"/>
  <c r="BF225" i="21" s="1"/>
  <c r="BH225" i="13" s="1"/>
  <c r="BS27" i="21"/>
  <c r="AX27" i="13" s="1"/>
  <c r="AY63" i="21"/>
  <c r="BK219" i="21"/>
  <c r="BB219" i="13" s="1"/>
  <c r="AZ181" i="21"/>
  <c r="AY236" i="21"/>
  <c r="BF236" i="21" s="1"/>
  <c r="BH236" i="13" s="1"/>
  <c r="BK258" i="21"/>
  <c r="BB258" i="13" s="1"/>
  <c r="AY108" i="21"/>
  <c r="BF108" i="21" s="1"/>
  <c r="BH108" i="21" s="1"/>
  <c r="F108" i="12" s="1"/>
  <c r="AX169" i="21"/>
  <c r="AY247" i="21"/>
  <c r="BK225" i="21"/>
  <c r="BB225" i="13" s="1"/>
  <c r="BR219" i="21"/>
  <c r="AT219" i="13" s="1"/>
  <c r="BR258" i="21"/>
  <c r="AT258" i="13" s="1"/>
  <c r="BK242" i="21"/>
  <c r="BB242" i="13" s="1"/>
  <c r="AY219" i="21"/>
  <c r="BF219" i="21" s="1"/>
  <c r="BH219" i="21" s="1"/>
  <c r="F219" i="12" s="1"/>
  <c r="BL258" i="21"/>
  <c r="BF258" i="13" s="1"/>
  <c r="BS237" i="21"/>
  <c r="AX237" i="13" s="1"/>
  <c r="AX11" i="21"/>
  <c r="AZ180" i="21"/>
  <c r="AY130" i="21"/>
  <c r="BF130" i="21" s="1"/>
  <c r="BH130" i="13" s="1"/>
  <c r="BS225" i="21"/>
  <c r="AX225" i="13" s="1"/>
  <c r="AX48" i="21"/>
  <c r="U5" i="20"/>
  <c r="AK5" i="7" s="1"/>
  <c r="V5" i="20"/>
  <c r="AX242" i="21"/>
  <c r="BS181" i="21"/>
  <c r="BR16" i="21"/>
  <c r="AT16" i="13" s="1"/>
  <c r="AZ236" i="21"/>
  <c r="BK11" i="21"/>
  <c r="BB11" i="13" s="1"/>
  <c r="BK180" i="21"/>
  <c r="BB180" i="13" s="1"/>
  <c r="AY170" i="21"/>
  <c r="BF170" i="21" s="1"/>
  <c r="BH170" i="13" s="1"/>
  <c r="BL67" i="21"/>
  <c r="BF67" i="13" s="1"/>
  <c r="AZ172" i="21"/>
  <c r="BR277" i="21"/>
  <c r="AT277" i="13" s="1"/>
  <c r="AX276" i="21"/>
  <c r="AX240" i="21"/>
  <c r="AX118" i="21"/>
  <c r="AY111" i="21"/>
  <c r="BS130" i="21"/>
  <c r="AX130" i="13" s="1"/>
  <c r="AZ205" i="21"/>
  <c r="BS43" i="21"/>
  <c r="AX43" i="13" s="1"/>
  <c r="AZ218" i="21"/>
  <c r="BS242" i="21"/>
  <c r="AX242" i="13" s="1"/>
  <c r="BK181" i="21"/>
  <c r="BL236" i="21"/>
  <c r="BF236" i="13" s="1"/>
  <c r="AZ57" i="21"/>
  <c r="BS234" i="21"/>
  <c r="AX234" i="13" s="1"/>
  <c r="BR233" i="21"/>
  <c r="AT233" i="13" s="1"/>
  <c r="BS11" i="21"/>
  <c r="AX11" i="13" s="1"/>
  <c r="BL180" i="21"/>
  <c r="BR170" i="21"/>
  <c r="AT170" i="13" s="1"/>
  <c r="AZ103" i="21"/>
  <c r="BS56" i="21"/>
  <c r="AX56" i="13" s="1"/>
  <c r="AY172" i="21"/>
  <c r="BF172" i="21" s="1"/>
  <c r="BK276" i="21"/>
  <c r="BB276" i="13" s="1"/>
  <c r="AY135" i="21"/>
  <c r="BF135" i="21" s="1"/>
  <c r="BH135" i="13" s="1"/>
  <c r="BL240" i="21"/>
  <c r="BF240" i="13" s="1"/>
  <c r="AY118" i="21"/>
  <c r="BR111" i="21"/>
  <c r="AT111" i="13" s="1"/>
  <c r="BL130" i="21"/>
  <c r="BF130" i="13" s="1"/>
  <c r="BL205" i="21"/>
  <c r="BF205" i="13" s="1"/>
  <c r="BK121" i="21"/>
  <c r="BB121" i="13" s="1"/>
  <c r="AY299" i="21"/>
  <c r="Z56" i="18"/>
  <c r="C56" i="8" s="1"/>
  <c r="AY242" i="21"/>
  <c r="BF242" i="21" s="1"/>
  <c r="BH242" i="13" s="1"/>
  <c r="BS69" i="21"/>
  <c r="AX69" i="13" s="1"/>
  <c r="BR181" i="21"/>
  <c r="AT181" i="13" s="1"/>
  <c r="BR236" i="21"/>
  <c r="AT236" i="13" s="1"/>
  <c r="BR57" i="21"/>
  <c r="AT57" i="13" s="1"/>
  <c r="AZ11" i="21"/>
  <c r="AY256" i="21"/>
  <c r="AZ170" i="21"/>
  <c r="BS103" i="21"/>
  <c r="AX103" i="13" s="1"/>
  <c r="AZ56" i="21"/>
  <c r="BK135" i="21"/>
  <c r="BB135" i="13" s="1"/>
  <c r="AY240" i="21"/>
  <c r="BF240" i="21" s="1"/>
  <c r="BH240" i="13" s="1"/>
  <c r="AZ224" i="21"/>
  <c r="BL118" i="21"/>
  <c r="BF118" i="13" s="1"/>
  <c r="BK111" i="21"/>
  <c r="BB111" i="13" s="1"/>
  <c r="BR121" i="21"/>
  <c r="AT121" i="13" s="1"/>
  <c r="AZ299" i="21"/>
  <c r="BL242" i="21"/>
  <c r="BF242" i="13" s="1"/>
  <c r="BL181" i="21"/>
  <c r="BF181" i="13" s="1"/>
  <c r="AX236" i="21"/>
  <c r="BL77" i="21"/>
  <c r="BF77" i="13" s="1"/>
  <c r="AZ256" i="21"/>
  <c r="AX266" i="21"/>
  <c r="BK170" i="21"/>
  <c r="BB170" i="13" s="1"/>
  <c r="AY56" i="21"/>
  <c r="BF56" i="21" s="1"/>
  <c r="BS276" i="21"/>
  <c r="AX276" i="13" s="1"/>
  <c r="AZ240" i="21"/>
  <c r="BR118" i="21"/>
  <c r="AT118" i="13" s="1"/>
  <c r="BL220" i="21"/>
  <c r="BF220" i="13" s="1"/>
  <c r="BL111" i="21"/>
  <c r="BF111" i="13" s="1"/>
  <c r="AX121" i="21"/>
  <c r="BK27" i="21"/>
  <c r="BB27" i="13" s="1"/>
  <c r="BK299" i="21"/>
  <c r="BB299" i="13" s="1"/>
  <c r="AZ16" i="21"/>
  <c r="AY77" i="21"/>
  <c r="BF77" i="21" s="1"/>
  <c r="BH77" i="13" s="1"/>
  <c r="BR240" i="21"/>
  <c r="AT240" i="13" s="1"/>
  <c r="BS118" i="21"/>
  <c r="AX118" i="13" s="1"/>
  <c r="AX220" i="21"/>
  <c r="BS121" i="21"/>
  <c r="AX121" i="13" s="1"/>
  <c r="AZ131" i="21"/>
  <c r="BS299" i="21"/>
  <c r="AX299" i="13" s="1"/>
  <c r="AY16" i="21"/>
  <c r="BF16" i="21" s="1"/>
  <c r="AX258" i="21"/>
  <c r="BL199" i="21"/>
  <c r="BF199" i="13" s="1"/>
  <c r="AZ77" i="21"/>
  <c r="BL108" i="21"/>
  <c r="BF108" i="13" s="1"/>
  <c r="BK202" i="21"/>
  <c r="BB202" i="13" s="1"/>
  <c r="BL11" i="21"/>
  <c r="BF11" i="13" s="1"/>
  <c r="BR180" i="21"/>
  <c r="AT180" i="13" s="1"/>
  <c r="BR67" i="21"/>
  <c r="AT67" i="13" s="1"/>
  <c r="BS240" i="21"/>
  <c r="AX240" i="13" s="1"/>
  <c r="AZ118" i="21"/>
  <c r="BS46" i="21"/>
  <c r="AX46" i="13" s="1"/>
  <c r="AX130" i="21"/>
  <c r="AY205" i="21"/>
  <c r="BF205" i="21" s="1"/>
  <c r="BH205" i="13" s="1"/>
  <c r="AY121" i="21"/>
  <c r="BK131" i="21"/>
  <c r="BB131" i="13" s="1"/>
  <c r="BL63" i="21"/>
  <c r="BF63" i="13" s="1"/>
  <c r="BB15" i="13"/>
  <c r="AJ242" i="13"/>
  <c r="AH242" i="13"/>
  <c r="AV242" i="21"/>
  <c r="AI242" i="13" s="1"/>
  <c r="N202" i="13"/>
  <c r="N46" i="13"/>
  <c r="BF258" i="21"/>
  <c r="BH258" i="13" s="1"/>
  <c r="BB108" i="13"/>
  <c r="BB169" i="13"/>
  <c r="N189" i="13"/>
  <c r="BB237" i="13"/>
  <c r="BB233" i="13"/>
  <c r="BB205" i="13"/>
  <c r="BB57" i="13"/>
  <c r="N289" i="13"/>
  <c r="N233" i="13"/>
  <c r="BF11" i="21"/>
  <c r="BH11" i="13" s="1"/>
  <c r="N180" i="13"/>
  <c r="N56" i="13"/>
  <c r="AV16" i="21"/>
  <c r="AI16" i="13" s="1"/>
  <c r="AJ16" i="13"/>
  <c r="AH16" i="13"/>
  <c r="BY69" i="21"/>
  <c r="N69" i="13"/>
  <c r="N258" i="13"/>
  <c r="N237" i="13"/>
  <c r="N106" i="13"/>
  <c r="BB249" i="13"/>
  <c r="T135" i="13"/>
  <c r="V135" i="14"/>
  <c r="BB46" i="13"/>
  <c r="BF131" i="21"/>
  <c r="BH131" i="13" s="1"/>
  <c r="BU72" i="21"/>
  <c r="AO72" i="21"/>
  <c r="AG72" i="21"/>
  <c r="T72" i="13" s="1"/>
  <c r="AR72" i="21"/>
  <c r="AI72" i="21"/>
  <c r="AL72" i="21"/>
  <c r="K72" i="21"/>
  <c r="L72" i="21" s="1"/>
  <c r="AC72" i="21"/>
  <c r="AW72" i="21"/>
  <c r="BK72" i="21" s="1"/>
  <c r="AF72" i="21"/>
  <c r="AL259" i="21"/>
  <c r="K259" i="21"/>
  <c r="AG259" i="21"/>
  <c r="T259" i="13" s="1"/>
  <c r="AF259" i="21"/>
  <c r="AO259" i="21"/>
  <c r="BU259" i="21"/>
  <c r="AR259" i="21"/>
  <c r="AI259" i="21"/>
  <c r="AW259" i="21"/>
  <c r="AC259" i="21"/>
  <c r="AF251" i="21"/>
  <c r="AO251" i="21"/>
  <c r="AL251" i="21"/>
  <c r="BU251" i="21"/>
  <c r="AR251" i="21"/>
  <c r="K251" i="21"/>
  <c r="L251" i="21" s="1"/>
  <c r="AI251" i="21"/>
  <c r="AW251" i="21"/>
  <c r="AZ251" i="21" s="1"/>
  <c r="AC251" i="21"/>
  <c r="AI281" i="21"/>
  <c r="L281" i="21"/>
  <c r="K281" i="21"/>
  <c r="AF281" i="21"/>
  <c r="BU281" i="21"/>
  <c r="AO281" i="21"/>
  <c r="AC281" i="21"/>
  <c r="AL281" i="21"/>
  <c r="AR281" i="21"/>
  <c r="AW281" i="21"/>
  <c r="BL281" i="21" s="1"/>
  <c r="BF281" i="13" s="1"/>
  <c r="AJ51" i="21"/>
  <c r="W51" i="13" s="1"/>
  <c r="X51" i="13"/>
  <c r="V51" i="13"/>
  <c r="AM69" i="21"/>
  <c r="Z69" i="13" s="1"/>
  <c r="AA69" i="13"/>
  <c r="Y69" i="13"/>
  <c r="AM236" i="21"/>
  <c r="Z236" i="13" s="1"/>
  <c r="AA236" i="13"/>
  <c r="Y236" i="13"/>
  <c r="U199" i="13"/>
  <c r="S199" i="13"/>
  <c r="AS289" i="21"/>
  <c r="AF289" i="13" s="1"/>
  <c r="AG289" i="13"/>
  <c r="AE289" i="13"/>
  <c r="AS11" i="21"/>
  <c r="AF11" i="13" s="1"/>
  <c r="AE11" i="13"/>
  <c r="AG11" i="13"/>
  <c r="AJ180" i="21"/>
  <c r="W180" i="13" s="1"/>
  <c r="X180" i="13"/>
  <c r="V180" i="13"/>
  <c r="AJ249" i="21"/>
  <c r="W249" i="13" s="1"/>
  <c r="X249" i="13"/>
  <c r="V249" i="13"/>
  <c r="L15" i="21"/>
  <c r="O15" i="13"/>
  <c r="M15" i="13"/>
  <c r="BA15" i="21"/>
  <c r="BB15" i="21" s="1"/>
  <c r="BX15" i="21"/>
  <c r="N48" i="13"/>
  <c r="K93" i="21"/>
  <c r="BU93" i="21"/>
  <c r="AI93" i="21"/>
  <c r="AR93" i="21"/>
  <c r="L93" i="21"/>
  <c r="AC93" i="21"/>
  <c r="AL93" i="21"/>
  <c r="AO93" i="21"/>
  <c r="AW93" i="21"/>
  <c r="BK93" i="21" s="1"/>
  <c r="AF93" i="21"/>
  <c r="K60" i="21"/>
  <c r="AI60" i="21"/>
  <c r="AC60" i="21"/>
  <c r="BU60" i="21"/>
  <c r="AO60" i="21"/>
  <c r="AR60" i="21"/>
  <c r="AL60" i="21"/>
  <c r="AW60" i="21"/>
  <c r="BL60" i="21" s="1"/>
  <c r="BF60" i="13" s="1"/>
  <c r="AF60" i="21"/>
  <c r="BU125" i="21"/>
  <c r="AL125" i="21"/>
  <c r="AO125" i="21"/>
  <c r="AC125" i="21"/>
  <c r="AR125" i="21"/>
  <c r="AI125" i="21"/>
  <c r="K125" i="21"/>
  <c r="AF125" i="21"/>
  <c r="L125" i="21"/>
  <c r="AW125" i="21"/>
  <c r="AZ125" i="21" s="1"/>
  <c r="K272" i="21"/>
  <c r="BU272" i="21"/>
  <c r="AO272" i="21"/>
  <c r="AC272" i="21"/>
  <c r="AF272" i="21"/>
  <c r="AR272" i="21"/>
  <c r="AI272" i="21"/>
  <c r="AL272" i="21"/>
  <c r="L272" i="21"/>
  <c r="AW272" i="21"/>
  <c r="AJ288" i="21"/>
  <c r="W288" i="13" s="1"/>
  <c r="BU288" i="21"/>
  <c r="AI288" i="21"/>
  <c r="AL288" i="21"/>
  <c r="K288" i="21"/>
  <c r="L288" i="21" s="1"/>
  <c r="AF288" i="21"/>
  <c r="AO288" i="21"/>
  <c r="AC288" i="21"/>
  <c r="AW288" i="21"/>
  <c r="AZ288" i="21" s="1"/>
  <c r="AR288" i="21"/>
  <c r="AF13" i="21"/>
  <c r="AO13" i="21"/>
  <c r="BU13" i="21"/>
  <c r="AL13" i="21"/>
  <c r="AI13" i="21"/>
  <c r="AR13" i="21"/>
  <c r="AC13" i="21"/>
  <c r="K13" i="21"/>
  <c r="L13" i="21"/>
  <c r="AW13" i="21"/>
  <c r="AY13" i="21" s="1"/>
  <c r="BF13" i="21" s="1"/>
  <c r="BH13" i="13" s="1"/>
  <c r="AR221" i="21"/>
  <c r="AF221" i="21"/>
  <c r="AC221" i="21"/>
  <c r="BU221" i="21"/>
  <c r="AI221" i="21"/>
  <c r="AO221" i="21"/>
  <c r="AL221" i="21"/>
  <c r="K221" i="21"/>
  <c r="L221" i="21" s="1"/>
  <c r="AW221" i="21"/>
  <c r="AZ221" i="21" s="1"/>
  <c r="BU104" i="21"/>
  <c r="AP104" i="21"/>
  <c r="AC104" i="13" s="1"/>
  <c r="AI104" i="21"/>
  <c r="AC104" i="21"/>
  <c r="AL104" i="21"/>
  <c r="AO104" i="21"/>
  <c r="AR104" i="21"/>
  <c r="K104" i="21"/>
  <c r="L104" i="21"/>
  <c r="AW104" i="21"/>
  <c r="AF104" i="21"/>
  <c r="AJ32" i="20"/>
  <c r="M32" i="10" s="1"/>
  <c r="AF25" i="21"/>
  <c r="BU25" i="21"/>
  <c r="AG25" i="21"/>
  <c r="T25" i="13" s="1"/>
  <c r="K25" i="21"/>
  <c r="AL25" i="21"/>
  <c r="AI25" i="21"/>
  <c r="AR25" i="21"/>
  <c r="AO25" i="21"/>
  <c r="AC25" i="21"/>
  <c r="AW25" i="21"/>
  <c r="AC182" i="21"/>
  <c r="AF182" i="21"/>
  <c r="BU182" i="21"/>
  <c r="AI182" i="21"/>
  <c r="AR182" i="21"/>
  <c r="AO182" i="21"/>
  <c r="AL182" i="21"/>
  <c r="K182" i="21"/>
  <c r="L182" i="21" s="1"/>
  <c r="AW182" i="21"/>
  <c r="AZ182" i="21" s="1"/>
  <c r="AO270" i="21"/>
  <c r="L270" i="21"/>
  <c r="AS270" i="21"/>
  <c r="AF270" i="13" s="1"/>
  <c r="K270" i="21"/>
  <c r="AR270" i="21"/>
  <c r="AG270" i="21"/>
  <c r="T270" i="13" s="1"/>
  <c r="AP270" i="21"/>
  <c r="AC270" i="13" s="1"/>
  <c r="AF270" i="21"/>
  <c r="BU270" i="21"/>
  <c r="AI270" i="21"/>
  <c r="AL270" i="21"/>
  <c r="AC270" i="21"/>
  <c r="AW270" i="21"/>
  <c r="BL270" i="21" s="1"/>
  <c r="BF270" i="13" s="1"/>
  <c r="AL39" i="21"/>
  <c r="BU39" i="21"/>
  <c r="AR39" i="21"/>
  <c r="AO39" i="21"/>
  <c r="AI39" i="21"/>
  <c r="AF39" i="21"/>
  <c r="K39" i="21"/>
  <c r="AW39" i="21"/>
  <c r="BK39" i="21" s="1"/>
  <c r="AC39" i="21"/>
  <c r="K82" i="21"/>
  <c r="AI82" i="21"/>
  <c r="BU82" i="21"/>
  <c r="L82" i="21"/>
  <c r="AC82" i="21"/>
  <c r="AF82" i="21"/>
  <c r="AR82" i="21"/>
  <c r="AO82" i="21"/>
  <c r="AW82" i="21"/>
  <c r="BK82" i="21" s="1"/>
  <c r="AL82" i="21"/>
  <c r="AC238" i="21"/>
  <c r="AL238" i="21"/>
  <c r="AR238" i="21"/>
  <c r="BU238" i="21"/>
  <c r="AF238" i="21"/>
  <c r="AG238" i="21" s="1"/>
  <c r="T238" i="13" s="1"/>
  <c r="AI238" i="21"/>
  <c r="K238" i="21"/>
  <c r="L238" i="21"/>
  <c r="AW238" i="21"/>
  <c r="AO238" i="21"/>
  <c r="K192" i="21"/>
  <c r="BU192" i="21"/>
  <c r="AR192" i="21"/>
  <c r="L192" i="21"/>
  <c r="AL192" i="21"/>
  <c r="AF192" i="21"/>
  <c r="AC192" i="21"/>
  <c r="AI192" i="21"/>
  <c r="AO192" i="21"/>
  <c r="AW192" i="21"/>
  <c r="AZ192" i="21" s="1"/>
  <c r="AO149" i="21"/>
  <c r="AJ149" i="21"/>
  <c r="W149" i="13" s="1"/>
  <c r="BU149" i="21"/>
  <c r="AF149" i="21"/>
  <c r="AR149" i="21"/>
  <c r="K149" i="21"/>
  <c r="AI149" i="21"/>
  <c r="AC149" i="21"/>
  <c r="AL149" i="21"/>
  <c r="L149" i="21"/>
  <c r="AW149" i="21"/>
  <c r="AY149" i="21" s="1"/>
  <c r="BU295" i="21"/>
  <c r="AI295" i="21"/>
  <c r="AR295" i="21"/>
  <c r="AF295" i="21"/>
  <c r="AC295" i="21"/>
  <c r="K295" i="21"/>
  <c r="AO295" i="21"/>
  <c r="AL295" i="21"/>
  <c r="L295" i="21"/>
  <c r="AW295" i="21"/>
  <c r="AZ295" i="21" s="1"/>
  <c r="BU113" i="21"/>
  <c r="L113" i="21"/>
  <c r="K113" i="21"/>
  <c r="AI113" i="21"/>
  <c r="AC113" i="21"/>
  <c r="AL113" i="21"/>
  <c r="AR113" i="21"/>
  <c r="AF113" i="21"/>
  <c r="AO113" i="21"/>
  <c r="AW113" i="21"/>
  <c r="AY113" i="21" s="1"/>
  <c r="AC42" i="21"/>
  <c r="AR42" i="21"/>
  <c r="AL42" i="21"/>
  <c r="BU42" i="21"/>
  <c r="AO42" i="21"/>
  <c r="AI42" i="21"/>
  <c r="K42" i="21"/>
  <c r="L42" i="21" s="1"/>
  <c r="AW42" i="21"/>
  <c r="AZ42" i="21" s="1"/>
  <c r="AF42" i="21"/>
  <c r="AT234" i="21"/>
  <c r="AU234" i="21" s="1"/>
  <c r="BU86" i="21"/>
  <c r="AF86" i="21"/>
  <c r="AI86" i="21"/>
  <c r="K86" i="21"/>
  <c r="AL86" i="21"/>
  <c r="AO86" i="21"/>
  <c r="AR86" i="21"/>
  <c r="L86" i="21"/>
  <c r="AW86" i="21"/>
  <c r="AX86" i="21" s="1"/>
  <c r="AC86" i="21"/>
  <c r="AG54" i="21"/>
  <c r="T54" i="13" s="1"/>
  <c r="AF54" i="21"/>
  <c r="BU54" i="21"/>
  <c r="AO54" i="21"/>
  <c r="AR54" i="21"/>
  <c r="BW54" i="21" s="1"/>
  <c r="Y54" i="21" s="1"/>
  <c r="K54" i="13" s="1"/>
  <c r="AC54" i="21"/>
  <c r="K54" i="21"/>
  <c r="L54" i="21" s="1"/>
  <c r="AI54" i="21"/>
  <c r="AL54" i="21"/>
  <c r="AW54" i="21"/>
  <c r="BK54" i="21" s="1"/>
  <c r="AU54" i="21"/>
  <c r="AT264" i="21"/>
  <c r="AU264" i="21" s="1"/>
  <c r="AL168" i="21"/>
  <c r="BU168" i="21"/>
  <c r="AI168" i="21"/>
  <c r="K168" i="21"/>
  <c r="AO168" i="21"/>
  <c r="AR168" i="21"/>
  <c r="AF168" i="21"/>
  <c r="AC168" i="21"/>
  <c r="AW168" i="21"/>
  <c r="BL168" i="21" s="1"/>
  <c r="BF168" i="13" s="1"/>
  <c r="AI152" i="21"/>
  <c r="K152" i="21"/>
  <c r="AF152" i="21"/>
  <c r="AO152" i="21"/>
  <c r="BU152" i="21"/>
  <c r="AC152" i="21"/>
  <c r="AR152" i="21"/>
  <c r="L152" i="21"/>
  <c r="H152" i="14" s="1"/>
  <c r="AL152" i="21"/>
  <c r="AW152" i="21"/>
  <c r="BL152" i="21" s="1"/>
  <c r="BF152" i="13" s="1"/>
  <c r="AO298" i="21"/>
  <c r="AL298" i="21"/>
  <c r="BU298" i="21"/>
  <c r="AI298" i="21"/>
  <c r="AC298" i="21"/>
  <c r="K298" i="21"/>
  <c r="L298" i="21" s="1"/>
  <c r="AF298" i="21"/>
  <c r="AW298" i="21"/>
  <c r="AZ298" i="21" s="1"/>
  <c r="AR298" i="21"/>
  <c r="AR173" i="21"/>
  <c r="K173" i="21"/>
  <c r="L173" i="21" s="1"/>
  <c r="AI173" i="21"/>
  <c r="BU173" i="21"/>
  <c r="AL173" i="21"/>
  <c r="AF173" i="21"/>
  <c r="AC173" i="21"/>
  <c r="AO173" i="21"/>
  <c r="AW173" i="21"/>
  <c r="AY173" i="21" s="1"/>
  <c r="AR212" i="21"/>
  <c r="BU212" i="21"/>
  <c r="AI212" i="21"/>
  <c r="AC212" i="21"/>
  <c r="AF212" i="21"/>
  <c r="K212" i="21"/>
  <c r="AL212" i="21"/>
  <c r="L212" i="21"/>
  <c r="AW212" i="21"/>
  <c r="BL212" i="21" s="1"/>
  <c r="BF212" i="13" s="1"/>
  <c r="AO212" i="21"/>
  <c r="AS167" i="21"/>
  <c r="AF167" i="13" s="1"/>
  <c r="AC167" i="21"/>
  <c r="AO167" i="21"/>
  <c r="AL167" i="21"/>
  <c r="BU167" i="21"/>
  <c r="AI167" i="21"/>
  <c r="AF167" i="21"/>
  <c r="K167" i="21"/>
  <c r="AW167" i="21"/>
  <c r="AX167" i="21" s="1"/>
  <c r="AR167" i="21"/>
  <c r="BU52" i="21"/>
  <c r="AF52" i="21"/>
  <c r="AC52" i="21"/>
  <c r="AI52" i="21"/>
  <c r="AL52" i="21"/>
  <c r="AO52" i="21"/>
  <c r="AR52" i="21"/>
  <c r="K52" i="21"/>
  <c r="L52" i="21" s="1"/>
  <c r="H52" i="14" s="1"/>
  <c r="AW52" i="21"/>
  <c r="AY52" i="21" s="1"/>
  <c r="L232" i="21"/>
  <c r="K232" i="21"/>
  <c r="BU232" i="21"/>
  <c r="AL232" i="21"/>
  <c r="AF232" i="21"/>
  <c r="AI232" i="21"/>
  <c r="K232" i="14" s="1"/>
  <c r="AC232" i="21"/>
  <c r="U232" i="14" s="1"/>
  <c r="AO232" i="21"/>
  <c r="AR232" i="21"/>
  <c r="AW232" i="21"/>
  <c r="AY232" i="21" s="1"/>
  <c r="BU64" i="21"/>
  <c r="AO64" i="21"/>
  <c r="AF64" i="21"/>
  <c r="AI64" i="21"/>
  <c r="K64" i="21"/>
  <c r="I64" i="14" s="1"/>
  <c r="AC64" i="21"/>
  <c r="AL64" i="21"/>
  <c r="L64" i="21"/>
  <c r="AW64" i="21"/>
  <c r="AX64" i="21" s="1"/>
  <c r="AR64" i="21"/>
  <c r="AI235" i="21"/>
  <c r="K235" i="21"/>
  <c r="I235" i="14" s="1"/>
  <c r="AF235" i="21"/>
  <c r="W235" i="14" s="1"/>
  <c r="AL235" i="21"/>
  <c r="BU235" i="21"/>
  <c r="AC235" i="21"/>
  <c r="AR235" i="21"/>
  <c r="AO235" i="21"/>
  <c r="L235" i="21"/>
  <c r="AW235" i="21"/>
  <c r="BH199" i="21"/>
  <c r="F199" i="12" s="1"/>
  <c r="BH230" i="21"/>
  <c r="F230" i="12" s="1"/>
  <c r="AD122" i="21"/>
  <c r="R122" i="13"/>
  <c r="P122" i="13"/>
  <c r="AP242" i="21"/>
  <c r="AD242" i="13"/>
  <c r="AB242" i="13"/>
  <c r="P242" i="13"/>
  <c r="R242" i="13"/>
  <c r="BA219" i="13"/>
  <c r="AL219" i="13"/>
  <c r="AO219" i="13"/>
  <c r="AP219" i="13" s="1"/>
  <c r="BE219" i="13"/>
  <c r="AW219" i="13"/>
  <c r="AS219" i="13"/>
  <c r="AS219" i="21"/>
  <c r="AF219" i="13" s="1"/>
  <c r="AG219" i="13"/>
  <c r="AE219" i="13"/>
  <c r="AS51" i="21"/>
  <c r="AF51" i="13" s="1"/>
  <c r="AG51" i="13"/>
  <c r="AE51" i="13"/>
  <c r="BK69" i="21"/>
  <c r="AD69" i="13"/>
  <c r="AB69" i="13"/>
  <c r="AP181" i="21"/>
  <c r="AD181" i="13"/>
  <c r="AB181" i="13"/>
  <c r="M181" i="13"/>
  <c r="O181" i="13"/>
  <c r="BA181" i="21"/>
  <c r="BB181" i="21" s="1"/>
  <c r="BX181" i="21"/>
  <c r="AS16" i="13"/>
  <c r="AW16" i="13"/>
  <c r="AL16" i="13"/>
  <c r="AO16" i="13"/>
  <c r="AP16" i="13" s="1"/>
  <c r="BA16" i="13"/>
  <c r="BE16" i="13"/>
  <c r="BR159" i="21"/>
  <c r="AT159" i="13" s="1"/>
  <c r="AS159" i="21"/>
  <c r="AF159" i="13" s="1"/>
  <c r="AG159" i="13"/>
  <c r="AE159" i="13"/>
  <c r="AS236" i="21"/>
  <c r="AF236" i="13" s="1"/>
  <c r="AG236" i="13"/>
  <c r="AE236" i="13"/>
  <c r="AS57" i="21"/>
  <c r="AF57" i="13" s="1"/>
  <c r="AE57" i="13"/>
  <c r="AG57" i="13"/>
  <c r="AD258" i="21"/>
  <c r="Q258" i="13" s="1"/>
  <c r="R258" i="13"/>
  <c r="P258" i="13"/>
  <c r="AP258" i="21"/>
  <c r="AC258" i="13" s="1"/>
  <c r="AD258" i="13"/>
  <c r="AB258" i="13"/>
  <c r="AP199" i="21"/>
  <c r="AC199" i="13" s="1"/>
  <c r="AD199" i="13"/>
  <c r="AB199" i="13"/>
  <c r="AL18" i="21"/>
  <c r="BU18" i="21"/>
  <c r="AI18" i="21"/>
  <c r="AC18" i="21"/>
  <c r="K18" i="21"/>
  <c r="AO18" i="21"/>
  <c r="AR18" i="21"/>
  <c r="Q18" i="14" s="1"/>
  <c r="L18" i="21"/>
  <c r="H18" i="14" s="1"/>
  <c r="AW18" i="21"/>
  <c r="AF18" i="21"/>
  <c r="AY289" i="21"/>
  <c r="AS77" i="21"/>
  <c r="AF77" i="13" s="1"/>
  <c r="AE77" i="13"/>
  <c r="AG77" i="13"/>
  <c r="BR237" i="21"/>
  <c r="AT237" i="13" s="1"/>
  <c r="AP237" i="21"/>
  <c r="AC237" i="13" s="1"/>
  <c r="AD237" i="13"/>
  <c r="AB237" i="13"/>
  <c r="AP108" i="21"/>
  <c r="AC108" i="13" s="1"/>
  <c r="AD108" i="13"/>
  <c r="AB108" i="13"/>
  <c r="AJ202" i="21"/>
  <c r="W202" i="13" s="1"/>
  <c r="X202" i="13"/>
  <c r="V202" i="13"/>
  <c r="U5" i="18"/>
  <c r="AK5" i="5" s="1"/>
  <c r="V5" i="18"/>
  <c r="AX233" i="21"/>
  <c r="AD233" i="21"/>
  <c r="Q233" i="13" s="1"/>
  <c r="R233" i="13"/>
  <c r="P233" i="13"/>
  <c r="AM203" i="21"/>
  <c r="Z203" i="13" s="1"/>
  <c r="Y203" i="13"/>
  <c r="AA203" i="13"/>
  <c r="AS122" i="21"/>
  <c r="AE122" i="13"/>
  <c r="AG122" i="13"/>
  <c r="BL256" i="21"/>
  <c r="BF256" i="13" s="1"/>
  <c r="AD247" i="21"/>
  <c r="R247" i="13"/>
  <c r="P247" i="13"/>
  <c r="AG180" i="21"/>
  <c r="T180" i="13" s="1"/>
  <c r="U180" i="13"/>
  <c r="S180" i="13"/>
  <c r="AD266" i="21"/>
  <c r="Q266" i="13" s="1"/>
  <c r="R266" i="13"/>
  <c r="P266" i="13"/>
  <c r="BL249" i="21"/>
  <c r="BF249" i="13" s="1"/>
  <c r="O249" i="13"/>
  <c r="M249" i="13"/>
  <c r="BA249" i="21"/>
  <c r="BB249" i="21" s="1"/>
  <c r="BX249" i="21"/>
  <c r="AL144" i="19"/>
  <c r="O144" i="9" s="1"/>
  <c r="AI144" i="19"/>
  <c r="L144" i="9" s="1"/>
  <c r="AM144" i="19"/>
  <c r="P144" i="9" s="1"/>
  <c r="AH144" i="19"/>
  <c r="K144" i="9" s="1"/>
  <c r="AJ144" i="19"/>
  <c r="M144" i="9" s="1"/>
  <c r="AK144" i="19"/>
  <c r="N144" i="9" s="1"/>
  <c r="I144" i="9"/>
  <c r="AO144" i="19"/>
  <c r="AM170" i="21"/>
  <c r="Z170" i="13" s="1"/>
  <c r="AA170" i="13"/>
  <c r="Y170" i="13"/>
  <c r="BA67" i="21"/>
  <c r="BB67" i="21" s="1"/>
  <c r="O67" i="13"/>
  <c r="M67" i="13"/>
  <c r="BX67" i="21"/>
  <c r="U56" i="13"/>
  <c r="S56" i="13"/>
  <c r="N172" i="13"/>
  <c r="AD172" i="21"/>
  <c r="Q172" i="13" s="1"/>
  <c r="R172" i="13"/>
  <c r="P172" i="13"/>
  <c r="AM277" i="21"/>
  <c r="Z277" i="13" s="1"/>
  <c r="Y277" i="13"/>
  <c r="AA277" i="13"/>
  <c r="AD276" i="21"/>
  <c r="Q276" i="13" s="1"/>
  <c r="P276" i="13"/>
  <c r="R276" i="13"/>
  <c r="AP131" i="21"/>
  <c r="AD131" i="13"/>
  <c r="AB131" i="13"/>
  <c r="BL40" i="21"/>
  <c r="BF40" i="13" s="1"/>
  <c r="AS40" i="13"/>
  <c r="AO40" i="13"/>
  <c r="AP40" i="13" s="1"/>
  <c r="AW40" i="13"/>
  <c r="AL40" i="13"/>
  <c r="BE40" i="13"/>
  <c r="BA40" i="13"/>
  <c r="AM135" i="21"/>
  <c r="AA135" i="13"/>
  <c r="Y135" i="13"/>
  <c r="BS15" i="21"/>
  <c r="AX15" i="13" s="1"/>
  <c r="AD15" i="21"/>
  <c r="Q15" i="13" s="1"/>
  <c r="P15" i="13"/>
  <c r="R15" i="13"/>
  <c r="AJ240" i="21"/>
  <c r="W240" i="13" s="1"/>
  <c r="X240" i="13"/>
  <c r="V240" i="13"/>
  <c r="BK248" i="21"/>
  <c r="AS248" i="13"/>
  <c r="AO248" i="13"/>
  <c r="AP248" i="13" s="1"/>
  <c r="AL248" i="13"/>
  <c r="BA248" i="13"/>
  <c r="AW248" i="13"/>
  <c r="BE248" i="13"/>
  <c r="AP248" i="21"/>
  <c r="AC248" i="13" s="1"/>
  <c r="AB248" i="13"/>
  <c r="AD248" i="13"/>
  <c r="BA161" i="13"/>
  <c r="AS161" i="13"/>
  <c r="AW161" i="13"/>
  <c r="AL161" i="13"/>
  <c r="AO161" i="13"/>
  <c r="AP161" i="13" s="1"/>
  <c r="BE161" i="13"/>
  <c r="AY189" i="21"/>
  <c r="AO224" i="13"/>
  <c r="AP224" i="13" s="1"/>
  <c r="AW224" i="13"/>
  <c r="AL224" i="13"/>
  <c r="BE224" i="13"/>
  <c r="AS224" i="13"/>
  <c r="BA224" i="13"/>
  <c r="BA224" i="21"/>
  <c r="BB224" i="21" s="1"/>
  <c r="O224" i="13"/>
  <c r="M224" i="13"/>
  <c r="BX224" i="21"/>
  <c r="AX264" i="21"/>
  <c r="V264" i="13"/>
  <c r="X264" i="13"/>
  <c r="AM118" i="21"/>
  <c r="Z118" i="13" s="1"/>
  <c r="AA118" i="13"/>
  <c r="Y118" i="13"/>
  <c r="BE220" i="13"/>
  <c r="AS220" i="13"/>
  <c r="AO220" i="13"/>
  <c r="AP220" i="13" s="1"/>
  <c r="AL220" i="13"/>
  <c r="AW220" i="13"/>
  <c r="BA220" i="13"/>
  <c r="L220" i="21"/>
  <c r="O220" i="13"/>
  <c r="M220" i="13"/>
  <c r="BX220" i="21"/>
  <c r="BA220" i="21"/>
  <c r="BB220" i="21" s="1"/>
  <c r="AS106" i="13"/>
  <c r="AO106" i="13"/>
  <c r="AP106" i="13" s="1"/>
  <c r="AW106" i="13"/>
  <c r="AL106" i="13"/>
  <c r="BE106" i="13"/>
  <c r="BA106" i="13"/>
  <c r="BR46" i="21"/>
  <c r="AT46" i="13" s="1"/>
  <c r="AJ46" i="21"/>
  <c r="W46" i="13" s="1"/>
  <c r="X46" i="13"/>
  <c r="V46" i="13"/>
  <c r="AS111" i="21"/>
  <c r="AF111" i="13" s="1"/>
  <c r="AG111" i="13"/>
  <c r="AE111" i="13"/>
  <c r="AD225" i="21"/>
  <c r="Q225" i="13" s="1"/>
  <c r="R225" i="13"/>
  <c r="P225" i="13"/>
  <c r="AJ205" i="21"/>
  <c r="W205" i="13" s="1"/>
  <c r="V205" i="13"/>
  <c r="X205" i="13"/>
  <c r="BA205" i="21"/>
  <c r="BB205" i="21" s="1"/>
  <c r="M205" i="13"/>
  <c r="O205" i="13"/>
  <c r="BX205" i="21"/>
  <c r="N121" i="13"/>
  <c r="AD27" i="21"/>
  <c r="Q27" i="13" s="1"/>
  <c r="P27" i="13"/>
  <c r="R27" i="13"/>
  <c r="BA43" i="13"/>
  <c r="BE43" i="13"/>
  <c r="AS43" i="13"/>
  <c r="AO43" i="13"/>
  <c r="AP43" i="13" s="1"/>
  <c r="AL43" i="13"/>
  <c r="AW43" i="13"/>
  <c r="AY61" i="21"/>
  <c r="BL48" i="21"/>
  <c r="BF48" i="13" s="1"/>
  <c r="BA48" i="21"/>
  <c r="BB48" i="21" s="1"/>
  <c r="O48" i="13"/>
  <c r="M48" i="13"/>
  <c r="BX48" i="21"/>
  <c r="AM63" i="21"/>
  <c r="Z63" i="13" s="1"/>
  <c r="AA63" i="13"/>
  <c r="Y63" i="13"/>
  <c r="BS230" i="21"/>
  <c r="AX230" i="13" s="1"/>
  <c r="BL218" i="21"/>
  <c r="BF218" i="13" s="1"/>
  <c r="AM218" i="21"/>
  <c r="AA218" i="13"/>
  <c r="Y218" i="13"/>
  <c r="BS207" i="21"/>
  <c r="AX207" i="13" s="1"/>
  <c r="AD299" i="21"/>
  <c r="Q299" i="13" s="1"/>
  <c r="R299" i="13"/>
  <c r="P299" i="13"/>
  <c r="AF84" i="21"/>
  <c r="AC84" i="21"/>
  <c r="BU84" i="21"/>
  <c r="K84" i="21"/>
  <c r="AR84" i="21"/>
  <c r="AI84" i="21"/>
  <c r="AO84" i="21"/>
  <c r="AL84" i="21"/>
  <c r="AW84" i="21"/>
  <c r="AL283" i="21"/>
  <c r="AF283" i="21"/>
  <c r="BU283" i="21"/>
  <c r="AO283" i="21"/>
  <c r="AR283" i="21"/>
  <c r="K283" i="21"/>
  <c r="AI283" i="21"/>
  <c r="AW283" i="21"/>
  <c r="BS283" i="21" s="1"/>
  <c r="AX283" i="13" s="1"/>
  <c r="AC283" i="21"/>
  <c r="AC138" i="21"/>
  <c r="AO138" i="21"/>
  <c r="K138" i="21"/>
  <c r="AP138" i="21"/>
  <c r="AC138" i="13" s="1"/>
  <c r="BU138" i="21"/>
  <c r="AI138" i="21"/>
  <c r="AL138" i="21"/>
  <c r="AR138" i="21"/>
  <c r="AW138" i="21"/>
  <c r="BK138" i="21" s="1"/>
  <c r="AF138" i="21"/>
  <c r="K74" i="21"/>
  <c r="AI74" i="21"/>
  <c r="BU74" i="21"/>
  <c r="AL74" i="21"/>
  <c r="AR74" i="21"/>
  <c r="AO74" i="21"/>
  <c r="AF74" i="21"/>
  <c r="AW74" i="21"/>
  <c r="BL74" i="21" s="1"/>
  <c r="BF74" i="13" s="1"/>
  <c r="AC74" i="21"/>
  <c r="AV96" i="21"/>
  <c r="AI96" i="13" s="1"/>
  <c r="AJ96" i="13"/>
  <c r="AH96" i="13"/>
  <c r="BU23" i="21"/>
  <c r="AR23" i="21"/>
  <c r="AO23" i="21"/>
  <c r="AL23" i="21"/>
  <c r="AF23" i="21"/>
  <c r="AI23" i="21"/>
  <c r="K23" i="21"/>
  <c r="AW23" i="21"/>
  <c r="AZ23" i="21" s="1"/>
  <c r="AC23" i="21"/>
  <c r="AM57" i="21"/>
  <c r="Z57" i="13" s="1"/>
  <c r="AA57" i="13"/>
  <c r="Y57" i="13"/>
  <c r="AM234" i="21"/>
  <c r="Z234" i="13" s="1"/>
  <c r="AA234" i="13"/>
  <c r="Y234" i="13"/>
  <c r="AH118" i="18"/>
  <c r="K118" i="8" s="1"/>
  <c r="AJ118" i="18"/>
  <c r="AO118" i="18"/>
  <c r="AT118" i="21" s="1"/>
  <c r="AU118" i="21" s="1"/>
  <c r="I118" i="8"/>
  <c r="AI118" i="18"/>
  <c r="L118" i="8" s="1"/>
  <c r="BY266" i="21"/>
  <c r="N266" i="13"/>
  <c r="V170" i="13"/>
  <c r="X170" i="13"/>
  <c r="N103" i="13"/>
  <c r="N277" i="13"/>
  <c r="AD40" i="21"/>
  <c r="P40" i="13"/>
  <c r="R40" i="13"/>
  <c r="N135" i="13"/>
  <c r="AG106" i="21"/>
  <c r="T106" i="13" s="1"/>
  <c r="U106" i="13"/>
  <c r="S106" i="13"/>
  <c r="AG111" i="21"/>
  <c r="T111" i="13" s="1"/>
  <c r="U111" i="13"/>
  <c r="S111" i="13"/>
  <c r="AD121" i="21"/>
  <c r="Q121" i="13" s="1"/>
  <c r="R121" i="13"/>
  <c r="P121" i="13"/>
  <c r="N131" i="13"/>
  <c r="AC95" i="21"/>
  <c r="BU95" i="21"/>
  <c r="AL95" i="21"/>
  <c r="AI95" i="21"/>
  <c r="AR95" i="21"/>
  <c r="AO95" i="21"/>
  <c r="K95" i="21"/>
  <c r="L95" i="21" s="1"/>
  <c r="AW95" i="21"/>
  <c r="AF95" i="21"/>
  <c r="AR45" i="21"/>
  <c r="BU45" i="21"/>
  <c r="K45" i="21"/>
  <c r="AI45" i="21"/>
  <c r="AF45" i="21"/>
  <c r="AL45" i="21"/>
  <c r="AC45" i="21"/>
  <c r="AW45" i="21"/>
  <c r="AX45" i="21" s="1"/>
  <c r="AO45" i="21"/>
  <c r="AF253" i="21"/>
  <c r="K253" i="21"/>
  <c r="BU253" i="21"/>
  <c r="AL253" i="21"/>
  <c r="AI253" i="21"/>
  <c r="AR253" i="21"/>
  <c r="AC253" i="21"/>
  <c r="AO253" i="21"/>
  <c r="AW253" i="21"/>
  <c r="BU128" i="21"/>
  <c r="K128" i="21"/>
  <c r="AC128" i="21"/>
  <c r="AR128" i="21"/>
  <c r="AL128" i="21"/>
  <c r="AO128" i="21"/>
  <c r="AF128" i="21"/>
  <c r="AW128" i="21"/>
  <c r="AY128" i="21" s="1"/>
  <c r="BF128" i="21" s="1"/>
  <c r="BH128" i="13" s="1"/>
  <c r="AI128" i="21"/>
  <c r="BU204" i="21"/>
  <c r="AF204" i="21"/>
  <c r="K204" i="21"/>
  <c r="AO204" i="21"/>
  <c r="AL204" i="21"/>
  <c r="AI204" i="21"/>
  <c r="AR204" i="21"/>
  <c r="AC204" i="21"/>
  <c r="L204" i="21"/>
  <c r="AW204" i="21"/>
  <c r="AY204" i="21" s="1"/>
  <c r="AJ273" i="21"/>
  <c r="W273" i="13" s="1"/>
  <c r="AI273" i="21"/>
  <c r="K273" i="21"/>
  <c r="AS273" i="21"/>
  <c r="AF273" i="13" s="1"/>
  <c r="AF273" i="21"/>
  <c r="AR273" i="21"/>
  <c r="BU273" i="21"/>
  <c r="AO273" i="21"/>
  <c r="AL273" i="21"/>
  <c r="AC273" i="21"/>
  <c r="AW273" i="21"/>
  <c r="AY273" i="21" s="1"/>
  <c r="BF273" i="21" s="1"/>
  <c r="BH273" i="13" s="1"/>
  <c r="BU78" i="21"/>
  <c r="K78" i="21"/>
  <c r="AI78" i="21"/>
  <c r="AR78" i="21"/>
  <c r="AF78" i="21"/>
  <c r="AL78" i="21"/>
  <c r="AO78" i="21"/>
  <c r="AW78" i="21"/>
  <c r="AZ78" i="21" s="1"/>
  <c r="AC78" i="21"/>
  <c r="AK32" i="20"/>
  <c r="N32" i="10" s="1"/>
  <c r="AR246" i="21"/>
  <c r="AM246" i="21"/>
  <c r="Z246" i="13" s="1"/>
  <c r="BU246" i="21"/>
  <c r="AI246" i="21"/>
  <c r="AC246" i="21"/>
  <c r="AL246" i="21"/>
  <c r="AF246" i="21"/>
  <c r="K246" i="21"/>
  <c r="L246" i="21"/>
  <c r="AW246" i="21"/>
  <c r="AO246" i="21"/>
  <c r="AL50" i="21"/>
  <c r="AR50" i="21"/>
  <c r="BU50" i="21"/>
  <c r="AC50" i="21"/>
  <c r="AI50" i="21"/>
  <c r="AO50" i="21"/>
  <c r="K50" i="21"/>
  <c r="AW50" i="21"/>
  <c r="BS50" i="21" s="1"/>
  <c r="AX50" i="13" s="1"/>
  <c r="AF50" i="21"/>
  <c r="AL85" i="21"/>
  <c r="BU85" i="21"/>
  <c r="AC85" i="21"/>
  <c r="AP85" i="21"/>
  <c r="AC85" i="13" s="1"/>
  <c r="AO85" i="21"/>
  <c r="K85" i="21"/>
  <c r="AI85" i="21"/>
  <c r="AR85" i="21"/>
  <c r="L85" i="21"/>
  <c r="AW85" i="21"/>
  <c r="BS85" i="21" s="1"/>
  <c r="AX85" i="13" s="1"/>
  <c r="AF85" i="21"/>
  <c r="AF162" i="21"/>
  <c r="BU162" i="21"/>
  <c r="AR162" i="21"/>
  <c r="AL162" i="21"/>
  <c r="AI162" i="21"/>
  <c r="AC162" i="21"/>
  <c r="AO162" i="21"/>
  <c r="K162" i="21"/>
  <c r="L162" i="21"/>
  <c r="AW162" i="21"/>
  <c r="AG174" i="21"/>
  <c r="T174" i="13" s="1"/>
  <c r="AF174" i="21"/>
  <c r="AR174" i="21"/>
  <c r="AO174" i="21"/>
  <c r="BU174" i="21"/>
  <c r="AI174" i="21"/>
  <c r="AL174" i="21"/>
  <c r="AC174" i="21"/>
  <c r="K174" i="21"/>
  <c r="AW174" i="21"/>
  <c r="AZ174" i="21" s="1"/>
  <c r="I32" i="10"/>
  <c r="AC163" i="21"/>
  <c r="AO163" i="21"/>
  <c r="BU163" i="21"/>
  <c r="AI163" i="21"/>
  <c r="AL163" i="21"/>
  <c r="AR163" i="21"/>
  <c r="AS163" i="21" s="1"/>
  <c r="AF163" i="13" s="1"/>
  <c r="K163" i="21"/>
  <c r="L163" i="21" s="1"/>
  <c r="AW163" i="21"/>
  <c r="AF163" i="21"/>
  <c r="AG274" i="21"/>
  <c r="T274" i="13" s="1"/>
  <c r="AF274" i="21"/>
  <c r="AC274" i="21"/>
  <c r="AI274" i="21"/>
  <c r="BU274" i="21"/>
  <c r="AL274" i="21"/>
  <c r="AO274" i="21"/>
  <c r="AR274" i="21"/>
  <c r="K274" i="21"/>
  <c r="AW274" i="21"/>
  <c r="BL274" i="21" s="1"/>
  <c r="BF274" i="13" s="1"/>
  <c r="AT213" i="21"/>
  <c r="AH290" i="20"/>
  <c r="K290" i="10" s="1"/>
  <c r="BU102" i="21"/>
  <c r="AF102" i="21"/>
  <c r="K102" i="21"/>
  <c r="AI102" i="21"/>
  <c r="AO102" i="21"/>
  <c r="AC102" i="21"/>
  <c r="AR102" i="21"/>
  <c r="AW102" i="21"/>
  <c r="BK102" i="21" s="1"/>
  <c r="AL102" i="21"/>
  <c r="AT263" i="21"/>
  <c r="AF144" i="21"/>
  <c r="AI144" i="21"/>
  <c r="K144" i="21"/>
  <c r="BU144" i="21"/>
  <c r="AR144" i="21"/>
  <c r="AC144" i="21"/>
  <c r="AO144" i="21"/>
  <c r="AL144" i="21"/>
  <c r="L144" i="21"/>
  <c r="AW144" i="21"/>
  <c r="BS144" i="21" s="1"/>
  <c r="AX144" i="13" s="1"/>
  <c r="AO214" i="21"/>
  <c r="AF214" i="21"/>
  <c r="AL214" i="21"/>
  <c r="AJ214" i="21"/>
  <c r="W214" i="13" s="1"/>
  <c r="AI214" i="21"/>
  <c r="AR214" i="21"/>
  <c r="L214" i="21"/>
  <c r="AG214" i="21"/>
  <c r="T214" i="13" s="1"/>
  <c r="K214" i="21"/>
  <c r="BU214" i="21"/>
  <c r="AC214" i="21"/>
  <c r="AW214" i="21"/>
  <c r="BK214" i="21" s="1"/>
  <c r="AT219" i="21"/>
  <c r="AU219" i="21" s="1"/>
  <c r="AO124" i="21"/>
  <c r="BU124" i="21"/>
  <c r="AI124" i="21"/>
  <c r="AR124" i="21"/>
  <c r="AL124" i="21"/>
  <c r="K124" i="21"/>
  <c r="AC124" i="21"/>
  <c r="L124" i="21"/>
  <c r="AW124" i="21"/>
  <c r="AF124" i="21"/>
  <c r="K292" i="21"/>
  <c r="AI292" i="21"/>
  <c r="AF292" i="21"/>
  <c r="BU292" i="21"/>
  <c r="AR292" i="21"/>
  <c r="Q292" i="14" s="1"/>
  <c r="AL292" i="21"/>
  <c r="AO292" i="21"/>
  <c r="AC292" i="21"/>
  <c r="AW292" i="21"/>
  <c r="AY292" i="21" s="1"/>
  <c r="M69" i="14"/>
  <c r="AF8" i="21"/>
  <c r="BU8" i="21"/>
  <c r="AI8" i="21"/>
  <c r="AO8" i="21"/>
  <c r="AL8" i="21"/>
  <c r="K8" i="21"/>
  <c r="AC8" i="21"/>
  <c r="AR8" i="21"/>
  <c r="AW8" i="21"/>
  <c r="L165" i="21"/>
  <c r="K165" i="21"/>
  <c r="I165" i="14" s="1"/>
  <c r="BU165" i="21"/>
  <c r="AC165" i="21"/>
  <c r="AF165" i="21"/>
  <c r="AI165" i="21"/>
  <c r="AL165" i="21"/>
  <c r="AR165" i="21"/>
  <c r="AO165" i="21"/>
  <c r="AW165" i="21"/>
  <c r="BU129" i="21"/>
  <c r="AF129" i="21"/>
  <c r="AP129" i="21"/>
  <c r="AC129" i="13" s="1"/>
  <c r="AO129" i="21"/>
  <c r="AI129" i="21"/>
  <c r="AL129" i="21"/>
  <c r="AC129" i="21"/>
  <c r="K129" i="21"/>
  <c r="AR129" i="21"/>
  <c r="L129" i="21"/>
  <c r="AW129" i="21"/>
  <c r="K188" i="21"/>
  <c r="AI188" i="21"/>
  <c r="AR188" i="21"/>
  <c r="BU188" i="21"/>
  <c r="AC188" i="21"/>
  <c r="AL188" i="21"/>
  <c r="M188" i="14" s="1"/>
  <c r="L188" i="21"/>
  <c r="AF188" i="21"/>
  <c r="AW188" i="21"/>
  <c r="AY188" i="21" s="1"/>
  <c r="BF188" i="21" s="1"/>
  <c r="BH188" i="13" s="1"/>
  <c r="AO188" i="21"/>
  <c r="AC62" i="21"/>
  <c r="BU62" i="21"/>
  <c r="AL62" i="21"/>
  <c r="K62" i="21"/>
  <c r="AR62" i="21"/>
  <c r="AI62" i="21"/>
  <c r="AF62" i="21"/>
  <c r="AO62" i="21"/>
  <c r="AW62" i="21"/>
  <c r="AY62" i="21" s="1"/>
  <c r="BU287" i="21"/>
  <c r="AO287" i="21"/>
  <c r="O287" i="14" s="1"/>
  <c r="AR287" i="21"/>
  <c r="Q287" i="14" s="1"/>
  <c r="K287" i="21"/>
  <c r="AF287" i="21"/>
  <c r="AL287" i="21"/>
  <c r="AC287" i="21"/>
  <c r="AI287" i="21"/>
  <c r="L287" i="21"/>
  <c r="AW287" i="21"/>
  <c r="AY287" i="21" s="1"/>
  <c r="AL143" i="21"/>
  <c r="K143" i="21"/>
  <c r="BU143" i="21"/>
  <c r="AI143" i="21"/>
  <c r="AO143" i="21"/>
  <c r="L143" i="21"/>
  <c r="AC143" i="21"/>
  <c r="AR143" i="21"/>
  <c r="AW143" i="21"/>
  <c r="AF143" i="21"/>
  <c r="L111" i="12"/>
  <c r="AM11" i="21"/>
  <c r="Z11" i="13" s="1"/>
  <c r="AA11" i="13"/>
  <c r="Y11" i="13"/>
  <c r="AD67" i="21"/>
  <c r="R67" i="13"/>
  <c r="P67" i="13"/>
  <c r="AS242" i="21"/>
  <c r="AG242" i="13"/>
  <c r="AE242" i="13"/>
  <c r="AJ219" i="21"/>
  <c r="W219" i="13" s="1"/>
  <c r="X219" i="13"/>
  <c r="V219" i="13"/>
  <c r="O219" i="13"/>
  <c r="M219" i="13"/>
  <c r="BA219" i="21"/>
  <c r="BB219" i="21" s="1"/>
  <c r="BX219" i="21"/>
  <c r="BR69" i="21"/>
  <c r="AT69" i="13" s="1"/>
  <c r="AS69" i="21"/>
  <c r="AE69" i="13"/>
  <c r="AG69" i="13"/>
  <c r="AM181" i="21"/>
  <c r="Z181" i="13" s="1"/>
  <c r="AA181" i="13"/>
  <c r="Y181" i="13"/>
  <c r="N16" i="13"/>
  <c r="AG16" i="21"/>
  <c r="T16" i="13" s="1"/>
  <c r="U16" i="13"/>
  <c r="S16" i="13"/>
  <c r="BL159" i="21"/>
  <c r="BF159" i="13" s="1"/>
  <c r="AP236" i="21"/>
  <c r="AC236" i="13" s="1"/>
  <c r="AB236" i="13"/>
  <c r="AD236" i="13"/>
  <c r="AD57" i="21"/>
  <c r="Q57" i="13" s="1"/>
  <c r="R57" i="13"/>
  <c r="P57" i="13"/>
  <c r="S258" i="13"/>
  <c r="U258" i="13"/>
  <c r="BA234" i="13"/>
  <c r="BE234" i="13"/>
  <c r="AO234" i="13"/>
  <c r="AP234" i="13" s="1"/>
  <c r="AW234" i="13"/>
  <c r="AS234" i="13"/>
  <c r="AL234" i="13"/>
  <c r="AJ234" i="21"/>
  <c r="W234" i="13" s="1"/>
  <c r="X234" i="13"/>
  <c r="V234" i="13"/>
  <c r="O199" i="13"/>
  <c r="M199" i="13"/>
  <c r="BA199" i="21"/>
  <c r="BB199" i="21" s="1"/>
  <c r="BX199" i="21"/>
  <c r="AP289" i="21"/>
  <c r="AC289" i="13" s="1"/>
  <c r="AD289" i="13"/>
  <c r="AB289" i="13"/>
  <c r="AP77" i="21"/>
  <c r="AC77" i="13" s="1"/>
  <c r="AD77" i="13"/>
  <c r="AB77" i="13"/>
  <c r="AJ237" i="21"/>
  <c r="W237" i="13" s="1"/>
  <c r="X237" i="13"/>
  <c r="V237" i="13"/>
  <c r="M108" i="13"/>
  <c r="O108" i="13"/>
  <c r="BA108" i="21"/>
  <c r="BB108" i="21" s="1"/>
  <c r="BX108" i="21"/>
  <c r="AM202" i="21"/>
  <c r="Z202" i="13" s="1"/>
  <c r="AA202" i="13"/>
  <c r="Y202" i="13"/>
  <c r="AM118" i="18"/>
  <c r="P118" i="8" s="1"/>
  <c r="AD11" i="21"/>
  <c r="Q11" i="13" s="1"/>
  <c r="P11" i="13"/>
  <c r="R11" i="13"/>
  <c r="AJ169" i="21"/>
  <c r="W169" i="13" s="1"/>
  <c r="X169" i="13"/>
  <c r="V169" i="13"/>
  <c r="M169" i="13"/>
  <c r="O169" i="13"/>
  <c r="BA169" i="21"/>
  <c r="BB169" i="21" s="1"/>
  <c r="BX169" i="21"/>
  <c r="AS203" i="13"/>
  <c r="BE203" i="13"/>
  <c r="BA203" i="13"/>
  <c r="AL203" i="13"/>
  <c r="AW203" i="13"/>
  <c r="AO203" i="13"/>
  <c r="AP203" i="13" s="1"/>
  <c r="AJ203" i="21"/>
  <c r="W203" i="13" s="1"/>
  <c r="X203" i="13"/>
  <c r="V203" i="13"/>
  <c r="AM122" i="21"/>
  <c r="Z122" i="13" s="1"/>
  <c r="AA122" i="13"/>
  <c r="Y122" i="13"/>
  <c r="O256" i="13"/>
  <c r="M256" i="13"/>
  <c r="BX256" i="21"/>
  <c r="BA256" i="21"/>
  <c r="BB256" i="21" s="1"/>
  <c r="U247" i="13"/>
  <c r="S247" i="13"/>
  <c r="M180" i="13"/>
  <c r="O180" i="13"/>
  <c r="BX180" i="21"/>
  <c r="BA180" i="21"/>
  <c r="BB180" i="21" s="1"/>
  <c r="BA266" i="13"/>
  <c r="AO266" i="13"/>
  <c r="AP266" i="13" s="1"/>
  <c r="AL266" i="13"/>
  <c r="AW266" i="13"/>
  <c r="BE266" i="13"/>
  <c r="AS266" i="13"/>
  <c r="AM266" i="21"/>
  <c r="Z266" i="13" s="1"/>
  <c r="AA266" i="13"/>
  <c r="Y266" i="13"/>
  <c r="AZ249" i="21"/>
  <c r="AG249" i="21"/>
  <c r="T249" i="13" s="1"/>
  <c r="S249" i="13"/>
  <c r="U249" i="13"/>
  <c r="O170" i="13"/>
  <c r="M170" i="13"/>
  <c r="BX170" i="21"/>
  <c r="BA170" i="21"/>
  <c r="BB170" i="21" s="1"/>
  <c r="AS170" i="21"/>
  <c r="AF170" i="13" s="1"/>
  <c r="AE170" i="13"/>
  <c r="AG170" i="13"/>
  <c r="AS67" i="13"/>
  <c r="BE67" i="13"/>
  <c r="BA67" i="13"/>
  <c r="AO67" i="13"/>
  <c r="AP67" i="13" s="1"/>
  <c r="AL67" i="13"/>
  <c r="AW67" i="13"/>
  <c r="AM67" i="21"/>
  <c r="Z67" i="13" s="1"/>
  <c r="AA67" i="13"/>
  <c r="Y67" i="13"/>
  <c r="AO103" i="13"/>
  <c r="AP103" i="13" s="1"/>
  <c r="AW103" i="13"/>
  <c r="AL103" i="13"/>
  <c r="BA103" i="13"/>
  <c r="BE103" i="13"/>
  <c r="AS103" i="13"/>
  <c r="AD103" i="21"/>
  <c r="Q103" i="13" s="1"/>
  <c r="R103" i="13"/>
  <c r="P103" i="13"/>
  <c r="AW277" i="13"/>
  <c r="BE277" i="13"/>
  <c r="AO277" i="13"/>
  <c r="AP277" i="13" s="1"/>
  <c r="BA277" i="13"/>
  <c r="AS277" i="13"/>
  <c r="AL277" i="13"/>
  <c r="AB276" i="13"/>
  <c r="AD276" i="13"/>
  <c r="AE276" i="13"/>
  <c r="AG276" i="13"/>
  <c r="AM40" i="21"/>
  <c r="AA40" i="13"/>
  <c r="Y40" i="13"/>
  <c r="AS40" i="21"/>
  <c r="AE40" i="13"/>
  <c r="AG40" i="13"/>
  <c r="AO135" i="13"/>
  <c r="AP135" i="13" s="1"/>
  <c r="AW135" i="13"/>
  <c r="AL135" i="13"/>
  <c r="BE135" i="13"/>
  <c r="AS135" i="13"/>
  <c r="BA135" i="13"/>
  <c r="AX15" i="21"/>
  <c r="AJ15" i="21"/>
  <c r="X15" i="13"/>
  <c r="V15" i="13"/>
  <c r="AS240" i="21"/>
  <c r="AF240" i="13" s="1"/>
  <c r="AE240" i="13"/>
  <c r="AG240" i="13"/>
  <c r="AG240" i="21"/>
  <c r="T240" i="13" s="1"/>
  <c r="U240" i="13"/>
  <c r="S240" i="13"/>
  <c r="AJ248" i="21"/>
  <c r="W248" i="13" s="1"/>
  <c r="X248" i="13"/>
  <c r="V248" i="13"/>
  <c r="BR161" i="21"/>
  <c r="AT161" i="13" s="1"/>
  <c r="BA161" i="21"/>
  <c r="BB161" i="21" s="1"/>
  <c r="M161" i="13"/>
  <c r="O161" i="13"/>
  <c r="BX161" i="21"/>
  <c r="BK189" i="21"/>
  <c r="AG189" i="21"/>
  <c r="T189" i="13" s="1"/>
  <c r="S189" i="13"/>
  <c r="U189" i="13"/>
  <c r="BS224" i="21"/>
  <c r="AX224" i="13" s="1"/>
  <c r="AJ224" i="21"/>
  <c r="W224" i="13" s="1"/>
  <c r="X224" i="13"/>
  <c r="V224" i="13"/>
  <c r="L224" i="21"/>
  <c r="AY264" i="21"/>
  <c r="N264" i="13"/>
  <c r="AS118" i="21"/>
  <c r="AF118" i="13" s="1"/>
  <c r="AE118" i="13"/>
  <c r="AG118" i="13"/>
  <c r="AY220" i="21"/>
  <c r="AM220" i="21"/>
  <c r="Z220" i="13" s="1"/>
  <c r="AA220" i="13"/>
  <c r="Y220" i="13"/>
  <c r="BS106" i="21"/>
  <c r="AX106" i="13" s="1"/>
  <c r="BL46" i="21"/>
  <c r="BF46" i="13" s="1"/>
  <c r="AS46" i="21"/>
  <c r="AF46" i="13" s="1"/>
  <c r="AE46" i="13"/>
  <c r="AG46" i="13"/>
  <c r="AP111" i="21"/>
  <c r="AC111" i="13" s="1"/>
  <c r="AD111" i="13"/>
  <c r="AB111" i="13"/>
  <c r="AM130" i="21"/>
  <c r="Z130" i="13" s="1"/>
  <c r="AA130" i="13"/>
  <c r="Y130" i="13"/>
  <c r="AJ225" i="21"/>
  <c r="W225" i="13" s="1"/>
  <c r="X225" i="13"/>
  <c r="V225" i="13"/>
  <c r="AM205" i="21"/>
  <c r="Z205" i="13" s="1"/>
  <c r="AA205" i="13"/>
  <c r="Y205" i="13"/>
  <c r="L205" i="21"/>
  <c r="AD121" i="13"/>
  <c r="AB121" i="13"/>
  <c r="AS27" i="21"/>
  <c r="AF27" i="13" s="1"/>
  <c r="AE27" i="13"/>
  <c r="AG27" i="13"/>
  <c r="N43" i="13"/>
  <c r="AJ43" i="21"/>
  <c r="W43" i="13" s="1"/>
  <c r="X43" i="13"/>
  <c r="V43" i="13"/>
  <c r="AO131" i="13"/>
  <c r="AP131" i="13" s="1"/>
  <c r="AW131" i="13"/>
  <c r="AL131" i="13"/>
  <c r="AS131" i="13"/>
  <c r="BA131" i="13"/>
  <c r="BE131" i="13"/>
  <c r="AS131" i="21"/>
  <c r="AG131" i="13"/>
  <c r="AE131" i="13"/>
  <c r="BK61" i="21"/>
  <c r="AJ48" i="21"/>
  <c r="W48" i="13" s="1"/>
  <c r="X48" i="13"/>
  <c r="V48" i="13"/>
  <c r="BB63" i="13"/>
  <c r="AP63" i="21"/>
  <c r="AC63" i="13" s="1"/>
  <c r="AD63" i="13"/>
  <c r="AB63" i="13"/>
  <c r="AS230" i="21"/>
  <c r="AF230" i="13" s="1"/>
  <c r="AE230" i="13"/>
  <c r="AG230" i="13"/>
  <c r="AX207" i="21"/>
  <c r="AJ207" i="21"/>
  <c r="W207" i="13" s="1"/>
  <c r="X207" i="13"/>
  <c r="V207" i="13"/>
  <c r="AS299" i="21"/>
  <c r="AF299" i="13" s="1"/>
  <c r="AE299" i="13"/>
  <c r="AG299" i="13"/>
  <c r="K291" i="21"/>
  <c r="AI291" i="21"/>
  <c r="AL291" i="21"/>
  <c r="BU291" i="21"/>
  <c r="AC291" i="21"/>
  <c r="AO291" i="21"/>
  <c r="AR291" i="21"/>
  <c r="AF291" i="21"/>
  <c r="L291" i="21"/>
  <c r="AW291" i="21"/>
  <c r="AY291" i="21" s="1"/>
  <c r="BF291" i="21" s="1"/>
  <c r="BH291" i="13" s="1"/>
  <c r="AI279" i="21"/>
  <c r="AR279" i="21"/>
  <c r="AO279" i="21"/>
  <c r="AL279" i="21"/>
  <c r="BU279" i="21"/>
  <c r="AF279" i="21"/>
  <c r="AC279" i="21"/>
  <c r="K279" i="21"/>
  <c r="L279" i="21" s="1"/>
  <c r="AW279" i="21"/>
  <c r="BK279" i="21" s="1"/>
  <c r="BB279" i="13" s="1"/>
  <c r="AO66" i="21"/>
  <c r="K66" i="21"/>
  <c r="AI66" i="21"/>
  <c r="BU66" i="21"/>
  <c r="AR66" i="21"/>
  <c r="AL66" i="21"/>
  <c r="AC66" i="21"/>
  <c r="AW66" i="21"/>
  <c r="BS66" i="21" s="1"/>
  <c r="AX66" i="13" s="1"/>
  <c r="AF66" i="21"/>
  <c r="K228" i="21"/>
  <c r="AI228" i="21"/>
  <c r="AF228" i="21"/>
  <c r="BU228" i="21"/>
  <c r="AL228" i="21"/>
  <c r="AO228" i="21"/>
  <c r="AC228" i="21"/>
  <c r="AR228" i="21"/>
  <c r="AW228" i="21"/>
  <c r="BK228" i="21" s="1"/>
  <c r="BU254" i="21"/>
  <c r="K254" i="21"/>
  <c r="AR254" i="21"/>
  <c r="AO254" i="21"/>
  <c r="AL254" i="21"/>
  <c r="AC254" i="21"/>
  <c r="AF254" i="21"/>
  <c r="AI254" i="21"/>
  <c r="L254" i="21"/>
  <c r="AW254" i="21"/>
  <c r="BR254" i="21" s="1"/>
  <c r="AT254" i="13" s="1"/>
  <c r="AB159" i="13"/>
  <c r="AD159" i="13"/>
  <c r="AS234" i="21"/>
  <c r="AF234" i="13" s="1"/>
  <c r="AE234" i="13"/>
  <c r="AG234" i="13"/>
  <c r="BA289" i="13"/>
  <c r="AW289" i="13"/>
  <c r="AS289" i="13"/>
  <c r="BE289" i="13"/>
  <c r="AO289" i="13"/>
  <c r="AP289" i="13" s="1"/>
  <c r="AL289" i="13"/>
  <c r="AM169" i="21"/>
  <c r="Y169" i="13"/>
  <c r="AA169" i="13"/>
  <c r="V247" i="13"/>
  <c r="X247" i="13"/>
  <c r="AD248" i="21"/>
  <c r="Q248" i="13" s="1"/>
  <c r="R248" i="13"/>
  <c r="P248" i="13"/>
  <c r="N161" i="13"/>
  <c r="AS106" i="21"/>
  <c r="AF106" i="13" s="1"/>
  <c r="AE106" i="13"/>
  <c r="AG106" i="13"/>
  <c r="AG230" i="21"/>
  <c r="T230" i="13" s="1"/>
  <c r="U230" i="13"/>
  <c r="S230" i="13"/>
  <c r="R207" i="13"/>
  <c r="P207" i="13"/>
  <c r="BU97" i="21"/>
  <c r="K97" i="21"/>
  <c r="AI97" i="21"/>
  <c r="AO97" i="21"/>
  <c r="AF97" i="21"/>
  <c r="AL97" i="21"/>
  <c r="AR97" i="21"/>
  <c r="L97" i="21"/>
  <c r="AW97" i="21"/>
  <c r="AX97" i="21" s="1"/>
  <c r="AC97" i="21"/>
  <c r="AR98" i="21"/>
  <c r="BU98" i="21"/>
  <c r="AL98" i="21"/>
  <c r="AO98" i="21"/>
  <c r="AC98" i="21"/>
  <c r="AI98" i="21"/>
  <c r="K98" i="21"/>
  <c r="L98" i="21" s="1"/>
  <c r="AW98" i="21"/>
  <c r="BS98" i="21" s="1"/>
  <c r="AX98" i="13" s="1"/>
  <c r="AF98" i="21"/>
  <c r="AC185" i="21"/>
  <c r="AR185" i="21"/>
  <c r="BU185" i="21"/>
  <c r="AL185" i="21"/>
  <c r="K185" i="21"/>
  <c r="AI185" i="21"/>
  <c r="AO185" i="21"/>
  <c r="L185" i="21"/>
  <c r="AW185" i="21"/>
  <c r="BK185" i="21" s="1"/>
  <c r="AF185" i="21"/>
  <c r="AO99" i="21"/>
  <c r="BU99" i="21"/>
  <c r="AI99" i="21"/>
  <c r="K99" i="21"/>
  <c r="AC99" i="21"/>
  <c r="AL99" i="21"/>
  <c r="AR99" i="21"/>
  <c r="L99" i="21"/>
  <c r="AW99" i="21"/>
  <c r="AY99" i="21" s="1"/>
  <c r="BF99" i="21" s="1"/>
  <c r="BH99" i="13" s="1"/>
  <c r="AF99" i="21"/>
  <c r="BU278" i="21"/>
  <c r="AR278" i="21"/>
  <c r="AL278" i="21"/>
  <c r="AI278" i="21"/>
  <c r="AF278" i="21"/>
  <c r="K278" i="21"/>
  <c r="L278" i="21" s="1"/>
  <c r="AC278" i="21"/>
  <c r="AW278" i="21"/>
  <c r="BL278" i="21" s="1"/>
  <c r="BF278" i="13" s="1"/>
  <c r="AO278" i="21"/>
  <c r="AI134" i="21"/>
  <c r="K134" i="21"/>
  <c r="BU134" i="21"/>
  <c r="AO134" i="21"/>
  <c r="AR134" i="21"/>
  <c r="AC134" i="21"/>
  <c r="AF134" i="21"/>
  <c r="AL134" i="21"/>
  <c r="AW134" i="21"/>
  <c r="AY134" i="21" s="1"/>
  <c r="AC195" i="21"/>
  <c r="AS195" i="21"/>
  <c r="AF195" i="13" s="1"/>
  <c r="AO195" i="21"/>
  <c r="BU195" i="21"/>
  <c r="AL195" i="21"/>
  <c r="K195" i="21"/>
  <c r="AF195" i="21"/>
  <c r="AI195" i="21"/>
  <c r="L195" i="21"/>
  <c r="AW195" i="21"/>
  <c r="BR195" i="21" s="1"/>
  <c r="AT195" i="13" s="1"/>
  <c r="AR195" i="21"/>
  <c r="I290" i="10"/>
  <c r="AP35" i="21"/>
  <c r="AC35" i="13" s="1"/>
  <c r="AO35" i="21"/>
  <c r="BU35" i="21"/>
  <c r="AR35" i="21"/>
  <c r="K35" i="21"/>
  <c r="AC35" i="21"/>
  <c r="AL35" i="21"/>
  <c r="AI35" i="21"/>
  <c r="L35" i="21"/>
  <c r="AW35" i="21"/>
  <c r="BS35" i="21" s="1"/>
  <c r="AX35" i="13" s="1"/>
  <c r="AF35" i="21"/>
  <c r="AG38" i="21"/>
  <c r="T38" i="13" s="1"/>
  <c r="AF38" i="21"/>
  <c r="BU38" i="21"/>
  <c r="AP38" i="21"/>
  <c r="AC38" i="13" s="1"/>
  <c r="AO38" i="21"/>
  <c r="K38" i="21"/>
  <c r="AI38" i="21"/>
  <c r="AL38" i="21"/>
  <c r="AR38" i="21"/>
  <c r="AW38" i="21"/>
  <c r="BL38" i="21" s="1"/>
  <c r="BF38" i="13" s="1"/>
  <c r="AC38" i="21"/>
  <c r="K183" i="21"/>
  <c r="AC183" i="21"/>
  <c r="AL183" i="21"/>
  <c r="BU183" i="21"/>
  <c r="AI183" i="21"/>
  <c r="AR183" i="21"/>
  <c r="AO183" i="21"/>
  <c r="L183" i="21"/>
  <c r="AW183" i="21"/>
  <c r="AY183" i="21" s="1"/>
  <c r="BF183" i="21" s="1"/>
  <c r="BH183" i="13" s="1"/>
  <c r="AF183" i="21"/>
  <c r="K101" i="21"/>
  <c r="AI101" i="21"/>
  <c r="BU101" i="21"/>
  <c r="AR101" i="21"/>
  <c r="AO101" i="21"/>
  <c r="AL101" i="21"/>
  <c r="AC101" i="21"/>
  <c r="AW101" i="21"/>
  <c r="AF101" i="21"/>
  <c r="AO186" i="21"/>
  <c r="AP186" i="21" s="1"/>
  <c r="AC186" i="13" s="1"/>
  <c r="AC186" i="21"/>
  <c r="BU186" i="21"/>
  <c r="AL186" i="21"/>
  <c r="AI186" i="21"/>
  <c r="AR186" i="21"/>
  <c r="K186" i="21"/>
  <c r="L186" i="21"/>
  <c r="AW186" i="21"/>
  <c r="AF186" i="21"/>
  <c r="AC222" i="21"/>
  <c r="BU222" i="21"/>
  <c r="AF222" i="21"/>
  <c r="AL222" i="21"/>
  <c r="AO222" i="21"/>
  <c r="K222" i="21"/>
  <c r="AI222" i="21"/>
  <c r="AR222" i="21"/>
  <c r="L222" i="21"/>
  <c r="AW222" i="21"/>
  <c r="BK222" i="21" s="1"/>
  <c r="AO297" i="21"/>
  <c r="AR297" i="21"/>
  <c r="BU297" i="21"/>
  <c r="AL297" i="21"/>
  <c r="AI297" i="21"/>
  <c r="AC297" i="21"/>
  <c r="K297" i="21"/>
  <c r="AW297" i="21"/>
  <c r="AX297" i="21" s="1"/>
  <c r="AF297" i="21"/>
  <c r="BU133" i="21"/>
  <c r="AL133" i="21"/>
  <c r="AI133" i="21"/>
  <c r="AO133" i="21"/>
  <c r="AC133" i="21"/>
  <c r="K133" i="21"/>
  <c r="AR133" i="21"/>
  <c r="AF133" i="21"/>
  <c r="AW133" i="21"/>
  <c r="AX133" i="21" s="1"/>
  <c r="BU81" i="21"/>
  <c r="AL81" i="21"/>
  <c r="AO81" i="21"/>
  <c r="K81" i="21"/>
  <c r="AI81" i="21"/>
  <c r="AR81" i="21"/>
  <c r="AF81" i="21"/>
  <c r="L81" i="21"/>
  <c r="AW81" i="21"/>
  <c r="BS81" i="21" s="1"/>
  <c r="AX81" i="13" s="1"/>
  <c r="AC81" i="21"/>
  <c r="AT57" i="21"/>
  <c r="AU57" i="21" s="1"/>
  <c r="AK290" i="20"/>
  <c r="N290" i="10" s="1"/>
  <c r="K109" i="21"/>
  <c r="AI109" i="21"/>
  <c r="BU109" i="21"/>
  <c r="AC109" i="21"/>
  <c r="AF109" i="21"/>
  <c r="AR109" i="21"/>
  <c r="AL109" i="21"/>
  <c r="AW109" i="21"/>
  <c r="BL109" i="21" s="1"/>
  <c r="BF109" i="13" s="1"/>
  <c r="AO109" i="21"/>
  <c r="AL6" i="21"/>
  <c r="BU6" i="21"/>
  <c r="AI6" i="21"/>
  <c r="AR6" i="21"/>
  <c r="AF6" i="21"/>
  <c r="AO6" i="21"/>
  <c r="K6" i="21"/>
  <c r="AW6" i="21"/>
  <c r="AZ6" i="21" s="1"/>
  <c r="AC6" i="21"/>
  <c r="AR250" i="21"/>
  <c r="AO250" i="21"/>
  <c r="K250" i="21"/>
  <c r="AF250" i="21"/>
  <c r="BU250" i="21"/>
  <c r="AC250" i="21"/>
  <c r="AI250" i="21"/>
  <c r="AW250" i="21"/>
  <c r="BK250" i="21" s="1"/>
  <c r="AL250" i="21"/>
  <c r="AT48" i="21"/>
  <c r="AU48" i="21" s="1"/>
  <c r="K197" i="21"/>
  <c r="BU197" i="21"/>
  <c r="AI197" i="21"/>
  <c r="AF197" i="21"/>
  <c r="AR197" i="21"/>
  <c r="AC197" i="21"/>
  <c r="U197" i="14" s="1"/>
  <c r="AL197" i="21"/>
  <c r="M197" i="14" s="1"/>
  <c r="AO197" i="21"/>
  <c r="AW197" i="21"/>
  <c r="X197" i="14" s="1"/>
  <c r="BU22" i="21"/>
  <c r="AG22" i="21"/>
  <c r="T22" i="13" s="1"/>
  <c r="AF22" i="21"/>
  <c r="AO22" i="21"/>
  <c r="AI22" i="21"/>
  <c r="AL22" i="21"/>
  <c r="AR22" i="21"/>
  <c r="K22" i="21"/>
  <c r="AW22" i="21"/>
  <c r="BL22" i="21" s="1"/>
  <c r="BF22" i="13" s="1"/>
  <c r="AC22" i="21"/>
  <c r="BU239" i="21"/>
  <c r="AI239" i="21"/>
  <c r="AF239" i="21"/>
  <c r="K239" i="21"/>
  <c r="AO239" i="21"/>
  <c r="AC239" i="21"/>
  <c r="AL239" i="21"/>
  <c r="AW239" i="21"/>
  <c r="AR239" i="21"/>
  <c r="AI53" i="21"/>
  <c r="K53" i="21"/>
  <c r="I53" i="14" s="1"/>
  <c r="AS53" i="21"/>
  <c r="AF53" i="13" s="1"/>
  <c r="BU53" i="21"/>
  <c r="AR53" i="21"/>
  <c r="AC53" i="21"/>
  <c r="AL53" i="21"/>
  <c r="AF53" i="21"/>
  <c r="AW53" i="21"/>
  <c r="AX53" i="21" s="1"/>
  <c r="AO53" i="21"/>
  <c r="AT36" i="21"/>
  <c r="AU36" i="21" s="1"/>
  <c r="K83" i="21"/>
  <c r="AI83" i="21"/>
  <c r="BU83" i="21"/>
  <c r="AF83" i="21"/>
  <c r="AL83" i="21"/>
  <c r="AC83" i="21"/>
  <c r="AR83" i="21"/>
  <c r="AO83" i="21"/>
  <c r="L83" i="21"/>
  <c r="AW83" i="21"/>
  <c r="BR83" i="21" s="1"/>
  <c r="AT83" i="13" s="1"/>
  <c r="AC243" i="21"/>
  <c r="AF243" i="21"/>
  <c r="BU243" i="21"/>
  <c r="AI243" i="21"/>
  <c r="AR243" i="21"/>
  <c r="K243" i="21"/>
  <c r="AO243" i="21"/>
  <c r="AL243" i="21"/>
  <c r="AW243" i="21"/>
  <c r="AS137" i="21"/>
  <c r="AF137" i="13" s="1"/>
  <c r="AC137" i="21"/>
  <c r="AR137" i="21"/>
  <c r="BU137" i="21"/>
  <c r="AF137" i="21"/>
  <c r="W137" i="14" s="1"/>
  <c r="AI137" i="21"/>
  <c r="AL137" i="21"/>
  <c r="AO137" i="21"/>
  <c r="K137" i="21"/>
  <c r="L137" i="21" s="1"/>
  <c r="AW137" i="21"/>
  <c r="BR137" i="21" s="1"/>
  <c r="AT137" i="13" s="1"/>
  <c r="AP244" i="21"/>
  <c r="AC244" i="13" s="1"/>
  <c r="AC244" i="21"/>
  <c r="U244" i="14" s="1"/>
  <c r="BU244" i="21"/>
  <c r="AL244" i="21"/>
  <c r="AR244" i="21"/>
  <c r="AS244" i="21" s="1"/>
  <c r="AF244" i="13" s="1"/>
  <c r="AO244" i="21"/>
  <c r="AI244" i="21"/>
  <c r="K244" i="21"/>
  <c r="AW244" i="21"/>
  <c r="AY244" i="21" s="1"/>
  <c r="AF244" i="21"/>
  <c r="W244" i="14" s="1"/>
  <c r="AM56" i="18"/>
  <c r="P56" i="8" s="1"/>
  <c r="AJ56" i="18"/>
  <c r="M56" i="8" s="1"/>
  <c r="AK56" i="18"/>
  <c r="N56" i="8" s="1"/>
  <c r="AO56" i="18"/>
  <c r="I56" i="8"/>
  <c r="AL56" i="18"/>
  <c r="O56" i="8" s="1"/>
  <c r="AH56" i="18"/>
  <c r="K56" i="8" s="1"/>
  <c r="AI56" i="18"/>
  <c r="L56" i="8" s="1"/>
  <c r="AG118" i="21"/>
  <c r="T118" i="13" s="1"/>
  <c r="S118" i="13"/>
  <c r="U118" i="13"/>
  <c r="L219" i="21"/>
  <c r="BA51" i="13"/>
  <c r="AO51" i="13"/>
  <c r="AP51" i="13" s="1"/>
  <c r="AL51" i="13"/>
  <c r="BE51" i="13"/>
  <c r="AS51" i="13"/>
  <c r="AW51" i="13"/>
  <c r="M51" i="13"/>
  <c r="O51" i="13"/>
  <c r="BA51" i="21"/>
  <c r="BB51" i="21" s="1"/>
  <c r="BX51" i="21"/>
  <c r="AJ294" i="18"/>
  <c r="AK294" i="18"/>
  <c r="N294" i="8" s="1"/>
  <c r="AL294" i="18"/>
  <c r="O294" i="8" s="1"/>
  <c r="AI294" i="18"/>
  <c r="L294" i="8" s="1"/>
  <c r="AM294" i="18"/>
  <c r="P294" i="8" s="1"/>
  <c r="AH294" i="18"/>
  <c r="K294" i="8" s="1"/>
  <c r="AO294" i="18"/>
  <c r="I294" i="8"/>
  <c r="AG77" i="21"/>
  <c r="U77" i="13"/>
  <c r="S77" i="13"/>
  <c r="BB181" i="13"/>
  <c r="AD181" i="21"/>
  <c r="R181" i="13"/>
  <c r="P181" i="13"/>
  <c r="BB16" i="13"/>
  <c r="AP16" i="21"/>
  <c r="AC16" i="13" s="1"/>
  <c r="AD16" i="13"/>
  <c r="AB16" i="13"/>
  <c r="BK159" i="21"/>
  <c r="N159" i="13"/>
  <c r="AP159" i="21"/>
  <c r="AC159" i="13" s="1"/>
  <c r="V57" i="13"/>
  <c r="X57" i="13"/>
  <c r="AZ234" i="21"/>
  <c r="U234" i="13"/>
  <c r="S234" i="13"/>
  <c r="P234" i="13"/>
  <c r="R234" i="13"/>
  <c r="BE199" i="13"/>
  <c r="AO199" i="13"/>
  <c r="AP199" i="13" s="1"/>
  <c r="AW199" i="13"/>
  <c r="AS199" i="13"/>
  <c r="AL199" i="13"/>
  <c r="BA199" i="13"/>
  <c r="AG199" i="21"/>
  <c r="T199" i="13" s="1"/>
  <c r="BL289" i="21"/>
  <c r="BF289" i="13" s="1"/>
  <c r="AS77" i="13"/>
  <c r="BA77" i="13"/>
  <c r="AO77" i="13"/>
  <c r="AP77" i="13" s="1"/>
  <c r="AW77" i="13"/>
  <c r="AL77" i="13"/>
  <c r="BE77" i="13"/>
  <c r="AD77" i="21"/>
  <c r="Q77" i="13" s="1"/>
  <c r="P77" i="13"/>
  <c r="R77" i="13"/>
  <c r="AD237" i="21"/>
  <c r="Q237" i="13" s="1"/>
  <c r="R237" i="13"/>
  <c r="P237" i="13"/>
  <c r="AD108" i="21"/>
  <c r="Q108" i="13" s="1"/>
  <c r="R108" i="13"/>
  <c r="P108" i="13"/>
  <c r="AG202" i="13"/>
  <c r="AE202" i="13"/>
  <c r="AM233" i="21"/>
  <c r="Z233" i="13" s="1"/>
  <c r="Y233" i="13"/>
  <c r="AA233" i="13"/>
  <c r="AJ11" i="21"/>
  <c r="W11" i="13" s="1"/>
  <c r="X11" i="13"/>
  <c r="V11" i="13"/>
  <c r="L169" i="21"/>
  <c r="BS203" i="21"/>
  <c r="AX203" i="13" s="1"/>
  <c r="AG203" i="21"/>
  <c r="T203" i="13" s="1"/>
  <c r="U203" i="13"/>
  <c r="S203" i="13"/>
  <c r="BA122" i="13"/>
  <c r="AL122" i="13"/>
  <c r="BE122" i="13"/>
  <c r="AW122" i="13"/>
  <c r="AO122" i="13"/>
  <c r="AP122" i="13" s="1"/>
  <c r="AS122" i="13"/>
  <c r="AS256" i="21"/>
  <c r="AF256" i="13" s="1"/>
  <c r="AE256" i="13"/>
  <c r="AG256" i="13"/>
  <c r="AP180" i="21"/>
  <c r="AC180" i="13" s="1"/>
  <c r="AB180" i="13"/>
  <c r="AD180" i="13"/>
  <c r="BK266" i="21"/>
  <c r="BB266" i="13" s="1"/>
  <c r="AG266" i="21"/>
  <c r="T266" i="13" s="1"/>
  <c r="S266" i="13"/>
  <c r="U266" i="13"/>
  <c r="L249" i="21"/>
  <c r="H249" i="14" s="1"/>
  <c r="AM249" i="21"/>
  <c r="Z249" i="13" s="1"/>
  <c r="AA249" i="13"/>
  <c r="Y249" i="13"/>
  <c r="AD170" i="21"/>
  <c r="Q170" i="13" s="1"/>
  <c r="R170" i="13"/>
  <c r="P170" i="13"/>
  <c r="BS67" i="21"/>
  <c r="AX67" i="13" s="1"/>
  <c r="AP67" i="21"/>
  <c r="AD67" i="13"/>
  <c r="AB67" i="13"/>
  <c r="AY103" i="21"/>
  <c r="M103" i="13"/>
  <c r="O103" i="13"/>
  <c r="BX103" i="21"/>
  <c r="BA103" i="21"/>
  <c r="BB103" i="21" s="1"/>
  <c r="BK56" i="21"/>
  <c r="AW56" i="13"/>
  <c r="BE56" i="13"/>
  <c r="AO56" i="13"/>
  <c r="AP56" i="13" s="1"/>
  <c r="AS56" i="13"/>
  <c r="AL56" i="13"/>
  <c r="BA56" i="13"/>
  <c r="AG56" i="21"/>
  <c r="T56" i="13" s="1"/>
  <c r="AJ172" i="21"/>
  <c r="W172" i="13" s="1"/>
  <c r="V172" i="13"/>
  <c r="X172" i="13"/>
  <c r="AX277" i="21"/>
  <c r="AG276" i="21"/>
  <c r="T276" i="13" s="1"/>
  <c r="U276" i="13"/>
  <c r="S276" i="13"/>
  <c r="BK40" i="21"/>
  <c r="AP40" i="21"/>
  <c r="AD40" i="13"/>
  <c r="AB40" i="13"/>
  <c r="O135" i="13"/>
  <c r="M135" i="13"/>
  <c r="BA135" i="21"/>
  <c r="BB135" i="21" s="1"/>
  <c r="BX135" i="21"/>
  <c r="AD15" i="13"/>
  <c r="AB15" i="13"/>
  <c r="AP240" i="21"/>
  <c r="AC240" i="13" s="1"/>
  <c r="AB240" i="13"/>
  <c r="AD240" i="13"/>
  <c r="BR248" i="21"/>
  <c r="AT248" i="13" s="1"/>
  <c r="AG248" i="21"/>
  <c r="T248" i="13" s="1"/>
  <c r="U248" i="13"/>
  <c r="S248" i="13"/>
  <c r="AZ161" i="21"/>
  <c r="AS161" i="21"/>
  <c r="AF161" i="13" s="1"/>
  <c r="AG161" i="13"/>
  <c r="AE161" i="13"/>
  <c r="BR189" i="21"/>
  <c r="AT189" i="13" s="1"/>
  <c r="AD189" i="21"/>
  <c r="Q189" i="13" s="1"/>
  <c r="R189" i="13"/>
  <c r="P189" i="13"/>
  <c r="AH248" i="18"/>
  <c r="I248" i="8"/>
  <c r="AL248" i="18"/>
  <c r="O248" i="8" s="1"/>
  <c r="AO248" i="18"/>
  <c r="AM248" i="18"/>
  <c r="P248" i="8" s="1"/>
  <c r="AK248" i="18"/>
  <c r="N248" i="8" s="1"/>
  <c r="AI248" i="18"/>
  <c r="L248" i="8" s="1"/>
  <c r="AJ248" i="18"/>
  <c r="M248" i="8" s="1"/>
  <c r="BL224" i="21"/>
  <c r="BF224" i="13" s="1"/>
  <c r="AM224" i="21"/>
  <c r="Z224" i="13" s="1"/>
  <c r="AA224" i="13"/>
  <c r="Y224" i="13"/>
  <c r="BR264" i="21"/>
  <c r="AT264" i="13" s="1"/>
  <c r="AP264" i="21"/>
  <c r="AC264" i="13" s="1"/>
  <c r="AD264" i="13"/>
  <c r="AB264" i="13"/>
  <c r="AM264" i="21"/>
  <c r="Z264" i="13" s="1"/>
  <c r="AA264" i="13"/>
  <c r="Y264" i="13"/>
  <c r="BB118" i="13"/>
  <c r="AG220" i="21"/>
  <c r="T220" i="13" s="1"/>
  <c r="U220" i="13"/>
  <c r="S220" i="13"/>
  <c r="AD106" i="21"/>
  <c r="P106" i="13"/>
  <c r="R106" i="13"/>
  <c r="BU87" i="21"/>
  <c r="AR87" i="21"/>
  <c r="AI87" i="21"/>
  <c r="AL87" i="21"/>
  <c r="AO87" i="21"/>
  <c r="K87" i="21"/>
  <c r="AC87" i="21"/>
  <c r="U87" i="14" s="1"/>
  <c r="AW87" i="21"/>
  <c r="X87" i="14" s="1"/>
  <c r="AF87" i="21"/>
  <c r="AS130" i="21"/>
  <c r="AF130" i="13" s="1"/>
  <c r="AE130" i="13"/>
  <c r="AG130" i="13"/>
  <c r="AM225" i="21"/>
  <c r="Z225" i="13" s="1"/>
  <c r="Y225" i="13"/>
  <c r="AA225" i="13"/>
  <c r="U205" i="13"/>
  <c r="S205" i="13"/>
  <c r="AM121" i="21"/>
  <c r="Z121" i="13" s="1"/>
  <c r="Y121" i="13"/>
  <c r="AA121" i="13"/>
  <c r="AM27" i="21"/>
  <c r="Z27" i="13" s="1"/>
  <c r="AA27" i="13"/>
  <c r="Y27" i="13"/>
  <c r="AS43" i="21"/>
  <c r="AF43" i="13" s="1"/>
  <c r="AG43" i="13"/>
  <c r="AE43" i="13"/>
  <c r="AG131" i="21"/>
  <c r="U131" i="13"/>
  <c r="S131" i="13"/>
  <c r="BL61" i="21"/>
  <c r="BF61" i="13" s="1"/>
  <c r="BY61" i="21"/>
  <c r="N61" i="13"/>
  <c r="AM61" i="21"/>
  <c r="AA61" i="13"/>
  <c r="Y61" i="13"/>
  <c r="BA48" i="13"/>
  <c r="BE48" i="13"/>
  <c r="AO48" i="13"/>
  <c r="AP48" i="13" s="1"/>
  <c r="AL48" i="13"/>
  <c r="AW48" i="13"/>
  <c r="AS48" i="13"/>
  <c r="AD63" i="21"/>
  <c r="Q63" i="13" s="1"/>
  <c r="R63" i="13"/>
  <c r="P63" i="13"/>
  <c r="BA230" i="13"/>
  <c r="AS230" i="13"/>
  <c r="BE230" i="13"/>
  <c r="AL230" i="13"/>
  <c r="AW230" i="13"/>
  <c r="AO230" i="13"/>
  <c r="AP230" i="13" s="1"/>
  <c r="BA218" i="13"/>
  <c r="AW218" i="13"/>
  <c r="AS218" i="13"/>
  <c r="AO218" i="13"/>
  <c r="AP218" i="13" s="1"/>
  <c r="AL218" i="13"/>
  <c r="BE218" i="13"/>
  <c r="AD218" i="21"/>
  <c r="R218" i="13"/>
  <c r="P218" i="13"/>
  <c r="AZ207" i="21"/>
  <c r="N207" i="13"/>
  <c r="AM207" i="21"/>
  <c r="Z207" i="13" s="1"/>
  <c r="Y207" i="13"/>
  <c r="AA207" i="13"/>
  <c r="BU79" i="21"/>
  <c r="AR79" i="21"/>
  <c r="AC79" i="21"/>
  <c r="AO79" i="21"/>
  <c r="AL79" i="21"/>
  <c r="AI79" i="21"/>
  <c r="K79" i="21"/>
  <c r="AW79" i="21"/>
  <c r="BS79" i="21" s="1"/>
  <c r="AX79" i="13" s="1"/>
  <c r="AF79" i="21"/>
  <c r="AJ198" i="21"/>
  <c r="W198" i="13" s="1"/>
  <c r="AI198" i="21"/>
  <c r="AR198" i="21"/>
  <c r="AG198" i="21"/>
  <c r="T198" i="13" s="1"/>
  <c r="L198" i="21"/>
  <c r="AO198" i="21"/>
  <c r="AF198" i="21"/>
  <c r="K198" i="21"/>
  <c r="AL198" i="21"/>
  <c r="BU198" i="21"/>
  <c r="AC198" i="21"/>
  <c r="AW198" i="21"/>
  <c r="AO132" i="21"/>
  <c r="BU132" i="21"/>
  <c r="AC132" i="21"/>
  <c r="AR132" i="21"/>
  <c r="K132" i="21"/>
  <c r="L132" i="21" s="1"/>
  <c r="AF132" i="21"/>
  <c r="AL132" i="21"/>
  <c r="AI132" i="21"/>
  <c r="AW132" i="21"/>
  <c r="AY132" i="21" s="1"/>
  <c r="BF132" i="21" s="1"/>
  <c r="BH132" i="13" s="1"/>
  <c r="BU32" i="21"/>
  <c r="AR32" i="21"/>
  <c r="K32" i="21"/>
  <c r="AI32" i="21"/>
  <c r="AC32" i="21"/>
  <c r="AO32" i="21"/>
  <c r="AL32" i="21"/>
  <c r="AW32" i="21"/>
  <c r="AF32" i="21"/>
  <c r="AT77" i="21"/>
  <c r="AU77" i="21" s="1"/>
  <c r="AG172" i="21"/>
  <c r="T172" i="13" s="1"/>
  <c r="S172" i="13"/>
  <c r="U172" i="13"/>
  <c r="AD61" i="21"/>
  <c r="R61" i="13"/>
  <c r="P61" i="13"/>
  <c r="X63" i="13"/>
  <c r="V63" i="13"/>
  <c r="AG299" i="21"/>
  <c r="T299" i="13" s="1"/>
  <c r="U299" i="13"/>
  <c r="S299" i="13"/>
  <c r="AL100" i="21"/>
  <c r="BU100" i="21"/>
  <c r="AI100" i="21"/>
  <c r="AO100" i="21"/>
  <c r="K100" i="21"/>
  <c r="AC100" i="21"/>
  <c r="AR100" i="21"/>
  <c r="AW100" i="21"/>
  <c r="AZ100" i="21" s="1"/>
  <c r="AF100" i="21"/>
  <c r="AF210" i="21"/>
  <c r="AS210" i="21"/>
  <c r="AF210" i="13" s="1"/>
  <c r="AR210" i="21"/>
  <c r="AC210" i="21"/>
  <c r="AP210" i="21"/>
  <c r="AC210" i="13" s="1"/>
  <c r="BU210" i="21"/>
  <c r="AI210" i="21"/>
  <c r="AL210" i="21"/>
  <c r="AO210" i="21"/>
  <c r="K210" i="21"/>
  <c r="L210" i="21" s="1"/>
  <c r="AW210" i="21"/>
  <c r="AO290" i="20"/>
  <c r="AP146" i="21"/>
  <c r="AC146" i="13" s="1"/>
  <c r="AO146" i="21"/>
  <c r="K146" i="21"/>
  <c r="AC146" i="21"/>
  <c r="BU146" i="21"/>
  <c r="AL146" i="21"/>
  <c r="AR146" i="21"/>
  <c r="AI146" i="21"/>
  <c r="AF146" i="21"/>
  <c r="L146" i="21"/>
  <c r="AW146" i="21"/>
  <c r="BL146" i="21" s="1"/>
  <c r="BF146" i="13" s="1"/>
  <c r="BU44" i="21"/>
  <c r="AI44" i="21"/>
  <c r="AL44" i="21"/>
  <c r="K44" i="21"/>
  <c r="AR44" i="21"/>
  <c r="AO44" i="21"/>
  <c r="AF44" i="21"/>
  <c r="AC44" i="21"/>
  <c r="AW44" i="21"/>
  <c r="AC284" i="21"/>
  <c r="AP284" i="21"/>
  <c r="AC284" i="13" s="1"/>
  <c r="BU284" i="21"/>
  <c r="AL284" i="21"/>
  <c r="AO284" i="21"/>
  <c r="AF284" i="21"/>
  <c r="AI284" i="21"/>
  <c r="AR284" i="21"/>
  <c r="K284" i="21"/>
  <c r="L284" i="21"/>
  <c r="AW284" i="21"/>
  <c r="BU275" i="21"/>
  <c r="AF275" i="21"/>
  <c r="AO275" i="21"/>
  <c r="AL275" i="21"/>
  <c r="AC275" i="21"/>
  <c r="AR275" i="21"/>
  <c r="AI275" i="21"/>
  <c r="K275" i="21"/>
  <c r="AW275" i="21"/>
  <c r="BS275" i="21" s="1"/>
  <c r="AX275" i="13" s="1"/>
  <c r="AJ290" i="20"/>
  <c r="M290" i="10" s="1"/>
  <c r="AJ151" i="21"/>
  <c r="W151" i="13" s="1"/>
  <c r="K151" i="21"/>
  <c r="AI151" i="21"/>
  <c r="BU151" i="21"/>
  <c r="AL151" i="21"/>
  <c r="AR151" i="21"/>
  <c r="AF151" i="21"/>
  <c r="AC151" i="21"/>
  <c r="L151" i="21"/>
  <c r="AW151" i="21"/>
  <c r="AX151" i="21" s="1"/>
  <c r="AO151" i="21"/>
  <c r="AI32" i="20"/>
  <c r="L32" i="10" s="1"/>
  <c r="AT258" i="21"/>
  <c r="AU258" i="21" s="1"/>
  <c r="K55" i="21"/>
  <c r="BU55" i="21"/>
  <c r="L55" i="21"/>
  <c r="AL55" i="21"/>
  <c r="AF55" i="21"/>
  <c r="AC55" i="21"/>
  <c r="AR55" i="21"/>
  <c r="AI55" i="21"/>
  <c r="K55" i="14" s="1"/>
  <c r="AO55" i="21"/>
  <c r="AW55" i="21"/>
  <c r="AY55" i="21" s="1"/>
  <c r="AG33" i="21"/>
  <c r="T33" i="13" s="1"/>
  <c r="BU33" i="21"/>
  <c r="AF33" i="21"/>
  <c r="AL33" i="21"/>
  <c r="AC33" i="21"/>
  <c r="AI33" i="21"/>
  <c r="AR33" i="21"/>
  <c r="AO33" i="21"/>
  <c r="K33" i="21"/>
  <c r="L33" i="21"/>
  <c r="AW33" i="21"/>
  <c r="BS33" i="21" s="1"/>
  <c r="AX33" i="13" s="1"/>
  <c r="AT232" i="21"/>
  <c r="AU232" i="21" s="1"/>
  <c r="AF94" i="21"/>
  <c r="BU94" i="21"/>
  <c r="K94" i="21"/>
  <c r="AL94" i="21"/>
  <c r="AI94" i="21"/>
  <c r="AO94" i="21"/>
  <c r="AR94" i="21"/>
  <c r="AW94" i="21"/>
  <c r="AC94" i="21"/>
  <c r="AR194" i="21"/>
  <c r="AI194" i="21"/>
  <c r="AC194" i="21"/>
  <c r="BU194" i="21"/>
  <c r="K194" i="21"/>
  <c r="AO194" i="21"/>
  <c r="AL194" i="21"/>
  <c r="AW194" i="21"/>
  <c r="BK194" i="21" s="1"/>
  <c r="AF194" i="21"/>
  <c r="BU164" i="21"/>
  <c r="AO164" i="21"/>
  <c r="AF164" i="21"/>
  <c r="AC164" i="21"/>
  <c r="K164" i="21"/>
  <c r="AL164" i="21"/>
  <c r="AI164" i="21"/>
  <c r="AR164" i="21"/>
  <c r="Q164" i="14" s="1"/>
  <c r="L164" i="21"/>
  <c r="AW164" i="21"/>
  <c r="AY164" i="21" s="1"/>
  <c r="BF164" i="21" s="1"/>
  <c r="BH164" i="13" s="1"/>
  <c r="BU36" i="21"/>
  <c r="AF36" i="21"/>
  <c r="AL36" i="21"/>
  <c r="AI36" i="21"/>
  <c r="AC36" i="21"/>
  <c r="AR36" i="21"/>
  <c r="AO36" i="21"/>
  <c r="K36" i="21"/>
  <c r="L36" i="21"/>
  <c r="AW36" i="21"/>
  <c r="BU187" i="21"/>
  <c r="AI187" i="21"/>
  <c r="AF187" i="21"/>
  <c r="K187" i="21"/>
  <c r="I187" i="14" s="1"/>
  <c r="AO187" i="21"/>
  <c r="O187" i="14" s="1"/>
  <c r="AC187" i="21"/>
  <c r="AR187" i="21"/>
  <c r="L187" i="21"/>
  <c r="AW187" i="21"/>
  <c r="AY187" i="21" s="1"/>
  <c r="AL187" i="21"/>
  <c r="BU89" i="21"/>
  <c r="AO89" i="21"/>
  <c r="AF89" i="21"/>
  <c r="W89" i="14" s="1"/>
  <c r="AR89" i="21"/>
  <c r="AL89" i="21"/>
  <c r="K89" i="21"/>
  <c r="AI89" i="21"/>
  <c r="AW89" i="21"/>
  <c r="BS89" i="21" s="1"/>
  <c r="AX89" i="13" s="1"/>
  <c r="AC89" i="21"/>
  <c r="AG58" i="21"/>
  <c r="T58" i="13" s="1"/>
  <c r="K58" i="21"/>
  <c r="BU58" i="21"/>
  <c r="AR58" i="21"/>
  <c r="AI58" i="21"/>
  <c r="AF58" i="21"/>
  <c r="AO58" i="21"/>
  <c r="L58" i="21"/>
  <c r="N58" i="13" s="1"/>
  <c r="AC58" i="21"/>
  <c r="AD58" i="21" s="1"/>
  <c r="T58" i="14" s="1"/>
  <c r="AW58" i="21"/>
  <c r="AZ58" i="21" s="1"/>
  <c r="AL58" i="21"/>
  <c r="BU231" i="21"/>
  <c r="AC231" i="21"/>
  <c r="AI231" i="21"/>
  <c r="AO231" i="21"/>
  <c r="K231" i="21"/>
  <c r="L231" i="21" s="1"/>
  <c r="AF231" i="21"/>
  <c r="AL231" i="21"/>
  <c r="AR231" i="21"/>
  <c r="AW231" i="21"/>
  <c r="BL231" i="21" s="1"/>
  <c r="BF231" i="13" s="1"/>
  <c r="AL92" i="21"/>
  <c r="BU92" i="21"/>
  <c r="AO92" i="21"/>
  <c r="AI92" i="21"/>
  <c r="AR92" i="21"/>
  <c r="Q92" i="14" s="1"/>
  <c r="AF92" i="21"/>
  <c r="K92" i="21"/>
  <c r="AW92" i="21"/>
  <c r="BL92" i="21" s="1"/>
  <c r="BF92" i="13" s="1"/>
  <c r="AC92" i="21"/>
  <c r="AL34" i="21"/>
  <c r="AS34" i="21"/>
  <c r="AF34" i="13" s="1"/>
  <c r="AR34" i="21"/>
  <c r="AC34" i="21"/>
  <c r="U34" i="14" s="1"/>
  <c r="BU34" i="21"/>
  <c r="K34" i="21"/>
  <c r="AI34" i="21"/>
  <c r="AO34" i="21"/>
  <c r="L34" i="21"/>
  <c r="AW34" i="21"/>
  <c r="AY34" i="21" s="1"/>
  <c r="AF34" i="21"/>
  <c r="AO107" i="21"/>
  <c r="BU107" i="21"/>
  <c r="AL107" i="21"/>
  <c r="AC107" i="21"/>
  <c r="AF107" i="21"/>
  <c r="AI107" i="21"/>
  <c r="AR107" i="21"/>
  <c r="K107" i="21"/>
  <c r="L107" i="21" s="1"/>
  <c r="AW107" i="21"/>
  <c r="BL107" i="21" s="1"/>
  <c r="BF107" i="13" s="1"/>
  <c r="AM46" i="21"/>
  <c r="Z46" i="13" s="1"/>
  <c r="AA46" i="13"/>
  <c r="Y46" i="13"/>
  <c r="AG242" i="21"/>
  <c r="U242" i="13"/>
  <c r="S242" i="13"/>
  <c r="AF114" i="21"/>
  <c r="BU114" i="21"/>
  <c r="AL114" i="21"/>
  <c r="M114" i="14" s="1"/>
  <c r="AO114" i="21"/>
  <c r="K114" i="21"/>
  <c r="L114" i="21" s="1"/>
  <c r="AI114" i="21"/>
  <c r="AR114" i="21"/>
  <c r="AW114" i="21"/>
  <c r="X114" i="14" s="1"/>
  <c r="AC114" i="21"/>
  <c r="AD219" i="21"/>
  <c r="Q219" i="13" s="1"/>
  <c r="R219" i="13"/>
  <c r="P219" i="13"/>
  <c r="N51" i="13"/>
  <c r="AD51" i="13"/>
  <c r="AB51" i="13"/>
  <c r="AG181" i="21"/>
  <c r="T181" i="13" s="1"/>
  <c r="S181" i="13"/>
  <c r="U181" i="13"/>
  <c r="BA69" i="13"/>
  <c r="AW69" i="13"/>
  <c r="BE69" i="13"/>
  <c r="AO69" i="13"/>
  <c r="AP69" i="13" s="1"/>
  <c r="AS69" i="13"/>
  <c r="AL69" i="13"/>
  <c r="AS16" i="21"/>
  <c r="AG16" i="13"/>
  <c r="AE16" i="13"/>
  <c r="BS159" i="21"/>
  <c r="AX159" i="13" s="1"/>
  <c r="AM159" i="21"/>
  <c r="Z159" i="13" s="1"/>
  <c r="AA159" i="13"/>
  <c r="Y159" i="13"/>
  <c r="P159" i="13"/>
  <c r="R159" i="13"/>
  <c r="AG236" i="21"/>
  <c r="T236" i="13" s="1"/>
  <c r="S236" i="13"/>
  <c r="U236" i="13"/>
  <c r="O57" i="13"/>
  <c r="M57" i="13"/>
  <c r="BX57" i="21"/>
  <c r="BA57" i="21"/>
  <c r="BB57" i="21" s="1"/>
  <c r="AS258" i="21"/>
  <c r="AF258" i="13" s="1"/>
  <c r="AG258" i="13"/>
  <c r="AE258" i="13"/>
  <c r="N199" i="13"/>
  <c r="BY199" i="21"/>
  <c r="AJ199" i="21"/>
  <c r="W199" i="13" s="1"/>
  <c r="X199" i="13"/>
  <c r="V199" i="13"/>
  <c r="BR289" i="21"/>
  <c r="AT289" i="13" s="1"/>
  <c r="O289" i="13"/>
  <c r="M289" i="13"/>
  <c r="BX289" i="21"/>
  <c r="BA289" i="21"/>
  <c r="BB289" i="21" s="1"/>
  <c r="BY77" i="21"/>
  <c r="N77" i="13"/>
  <c r="BA237" i="13"/>
  <c r="AW237" i="13"/>
  <c r="AS237" i="13"/>
  <c r="BE237" i="13"/>
  <c r="AO237" i="13"/>
  <c r="AP237" i="13" s="1"/>
  <c r="AL237" i="13"/>
  <c r="AJ108" i="21"/>
  <c r="W108" i="13" s="1"/>
  <c r="X108" i="13"/>
  <c r="V108" i="13"/>
  <c r="BA202" i="13"/>
  <c r="AS202" i="13"/>
  <c r="AO202" i="13"/>
  <c r="AP202" i="13" s="1"/>
  <c r="AL202" i="13"/>
  <c r="AW202" i="13"/>
  <c r="BE202" i="13"/>
  <c r="AD202" i="21"/>
  <c r="Q202" i="13" s="1"/>
  <c r="R202" i="13"/>
  <c r="P202" i="13"/>
  <c r="AG63" i="21"/>
  <c r="T63" i="13" s="1"/>
  <c r="S63" i="13"/>
  <c r="U63" i="13"/>
  <c r="BA233" i="13"/>
  <c r="AS233" i="13"/>
  <c r="AO233" i="13"/>
  <c r="AP233" i="13" s="1"/>
  <c r="AW233" i="13"/>
  <c r="BE233" i="13"/>
  <c r="AL233" i="13"/>
  <c r="AP233" i="21"/>
  <c r="AC233" i="13" s="1"/>
  <c r="AD233" i="13"/>
  <c r="AB233" i="13"/>
  <c r="AG11" i="21"/>
  <c r="T11" i="13" s="1"/>
  <c r="U11" i="13"/>
  <c r="S11" i="13"/>
  <c r="AP169" i="21"/>
  <c r="AB169" i="13"/>
  <c r="AD169" i="13"/>
  <c r="BK203" i="21"/>
  <c r="O203" i="13"/>
  <c r="M203" i="13"/>
  <c r="BA203" i="21"/>
  <c r="BB203" i="21" s="1"/>
  <c r="BX203" i="21"/>
  <c r="BY122" i="21"/>
  <c r="N122" i="13"/>
  <c r="BA256" i="13"/>
  <c r="AO256" i="13"/>
  <c r="AP256" i="13" s="1"/>
  <c r="AW256" i="13"/>
  <c r="AL256" i="13"/>
  <c r="BE256" i="13"/>
  <c r="AS256" i="13"/>
  <c r="AD256" i="21"/>
  <c r="Q256" i="13" s="1"/>
  <c r="R256" i="13"/>
  <c r="P256" i="13"/>
  <c r="AG247" i="21"/>
  <c r="T247" i="13" s="1"/>
  <c r="AM180" i="21"/>
  <c r="Z180" i="13" s="1"/>
  <c r="AA180" i="13"/>
  <c r="Y180" i="13"/>
  <c r="BR266" i="21"/>
  <c r="AT266" i="13" s="1"/>
  <c r="AJ266" i="21"/>
  <c r="W266" i="13" s="1"/>
  <c r="X266" i="13"/>
  <c r="V266" i="13"/>
  <c r="BS249" i="21"/>
  <c r="AX249" i="13" s="1"/>
  <c r="R249" i="13"/>
  <c r="P249" i="13"/>
  <c r="AD249" i="21"/>
  <c r="Q249" i="13" s="1"/>
  <c r="AS248" i="21"/>
  <c r="AF248" i="13" s="1"/>
  <c r="AG248" i="13"/>
  <c r="AE248" i="13"/>
  <c r="AP170" i="21"/>
  <c r="AC170" i="13" s="1"/>
  <c r="AD170" i="13"/>
  <c r="AB170" i="13"/>
  <c r="AS67" i="21"/>
  <c r="AG67" i="13"/>
  <c r="AE67" i="13"/>
  <c r="AG103" i="13"/>
  <c r="AE103" i="13"/>
  <c r="AS172" i="21"/>
  <c r="AF172" i="13" s="1"/>
  <c r="AE172" i="13"/>
  <c r="AG172" i="13"/>
  <c r="AD277" i="21"/>
  <c r="Q277" i="13" s="1"/>
  <c r="R277" i="13"/>
  <c r="P277" i="13"/>
  <c r="AJ276" i="21"/>
  <c r="W276" i="13" s="1"/>
  <c r="V276" i="13"/>
  <c r="X276" i="13"/>
  <c r="BR40" i="21"/>
  <c r="AT40" i="13" s="1"/>
  <c r="X40" i="13"/>
  <c r="V40" i="13"/>
  <c r="AP135" i="21"/>
  <c r="AD135" i="13"/>
  <c r="AB135" i="13"/>
  <c r="AW15" i="13"/>
  <c r="AL15" i="13"/>
  <c r="AS15" i="13"/>
  <c r="AO15" i="13"/>
  <c r="AP15" i="13" s="1"/>
  <c r="BE15" i="13"/>
  <c r="BA15" i="13"/>
  <c r="BB240" i="13"/>
  <c r="AL227" i="21"/>
  <c r="AI227" i="21"/>
  <c r="K227" i="14" s="1"/>
  <c r="K227" i="21"/>
  <c r="I227" i="14" s="1"/>
  <c r="AF227" i="21"/>
  <c r="BU227" i="21"/>
  <c r="AO227" i="21"/>
  <c r="AC227" i="21"/>
  <c r="AR227" i="21"/>
  <c r="AW227" i="21"/>
  <c r="BK227" i="21" s="1"/>
  <c r="BS248" i="21"/>
  <c r="AX248" i="13" s="1"/>
  <c r="BS161" i="21"/>
  <c r="AX161" i="13" s="1"/>
  <c r="AJ161" i="21"/>
  <c r="W161" i="13" s="1"/>
  <c r="X161" i="13"/>
  <c r="V161" i="13"/>
  <c r="BS189" i="21"/>
  <c r="AX189" i="13" s="1"/>
  <c r="AJ189" i="21"/>
  <c r="W189" i="13" s="1"/>
  <c r="V189" i="13"/>
  <c r="X189" i="13"/>
  <c r="AD264" i="21"/>
  <c r="Q264" i="13" s="1"/>
  <c r="R264" i="13"/>
  <c r="P264" i="13"/>
  <c r="X118" i="13"/>
  <c r="V118" i="13"/>
  <c r="AP220" i="21"/>
  <c r="AC220" i="13" s="1"/>
  <c r="AD220" i="13"/>
  <c r="AB220" i="13"/>
  <c r="O106" i="13"/>
  <c r="M106" i="13"/>
  <c r="BX106" i="21"/>
  <c r="BA106" i="21"/>
  <c r="BB106" i="21" s="1"/>
  <c r="BA46" i="13"/>
  <c r="BE46" i="13"/>
  <c r="AO46" i="13"/>
  <c r="AP46" i="13" s="1"/>
  <c r="AW46" i="13"/>
  <c r="AS46" i="13"/>
  <c r="AL46" i="13"/>
  <c r="AD111" i="21"/>
  <c r="Q111" i="13" s="1"/>
  <c r="R111" i="13"/>
  <c r="P111" i="13"/>
  <c r="AG130" i="21"/>
  <c r="T130" i="13" s="1"/>
  <c r="S130" i="13"/>
  <c r="U130" i="13"/>
  <c r="AP225" i="21"/>
  <c r="AC225" i="13" s="1"/>
  <c r="AD225" i="13"/>
  <c r="AB225" i="13"/>
  <c r="M121" i="13"/>
  <c r="O121" i="13"/>
  <c r="BA121" i="21"/>
  <c r="BB121" i="21" s="1"/>
  <c r="BX121" i="21"/>
  <c r="BK43" i="21"/>
  <c r="AD43" i="21"/>
  <c r="Q43" i="13" s="1"/>
  <c r="R43" i="13"/>
  <c r="P43" i="13"/>
  <c r="BS131" i="21"/>
  <c r="AX131" i="13" s="1"/>
  <c r="M131" i="13"/>
  <c r="O131" i="13"/>
  <c r="BA131" i="21"/>
  <c r="BB131" i="21" s="1"/>
  <c r="BX131" i="21"/>
  <c r="O61" i="13"/>
  <c r="M61" i="13"/>
  <c r="BX61" i="21"/>
  <c r="BA61" i="21"/>
  <c r="BB61" i="21" s="1"/>
  <c r="BS48" i="21"/>
  <c r="AX48" i="13" s="1"/>
  <c r="AD48" i="21"/>
  <c r="P48" i="13"/>
  <c r="R48" i="13"/>
  <c r="AG48" i="21"/>
  <c r="S48" i="13"/>
  <c r="U48" i="13"/>
  <c r="AW63" i="13"/>
  <c r="AL63" i="13"/>
  <c r="AS63" i="13"/>
  <c r="AO63" i="13"/>
  <c r="AP63" i="13" s="1"/>
  <c r="BE63" i="13"/>
  <c r="BA63" i="13"/>
  <c r="AS63" i="21"/>
  <c r="AF63" i="13" s="1"/>
  <c r="AG63" i="13"/>
  <c r="AE63" i="13"/>
  <c r="BK230" i="21"/>
  <c r="N230" i="13"/>
  <c r="AD230" i="21"/>
  <c r="Q230" i="13" s="1"/>
  <c r="P230" i="13"/>
  <c r="R230" i="13"/>
  <c r="AY218" i="21"/>
  <c r="N218" i="13"/>
  <c r="AY207" i="21"/>
  <c r="AS207" i="21"/>
  <c r="AF207" i="13" s="1"/>
  <c r="AG207" i="13"/>
  <c r="AE207" i="13"/>
  <c r="AD207" i="21"/>
  <c r="Q207" i="13" s="1"/>
  <c r="BA299" i="21"/>
  <c r="BB299" i="21" s="1"/>
  <c r="O299" i="13"/>
  <c r="M299" i="13"/>
  <c r="BX299" i="21"/>
  <c r="AS76" i="21"/>
  <c r="AF76" i="13" s="1"/>
  <c r="BU76" i="21"/>
  <c r="AC76" i="21"/>
  <c r="AL76" i="21"/>
  <c r="AR76" i="21"/>
  <c r="AO76" i="21"/>
  <c r="AI76" i="21"/>
  <c r="K76" i="21"/>
  <c r="L76" i="21"/>
  <c r="AW76" i="21"/>
  <c r="AX76" i="21" s="1"/>
  <c r="AF76" i="21"/>
  <c r="BU268" i="21"/>
  <c r="AO268" i="21"/>
  <c r="AC268" i="21"/>
  <c r="AI268" i="21"/>
  <c r="AF268" i="21"/>
  <c r="K268" i="21"/>
  <c r="L268" i="21" s="1"/>
  <c r="AR268" i="21"/>
  <c r="AW268" i="21"/>
  <c r="BL268" i="21" s="1"/>
  <c r="BF268" i="13" s="1"/>
  <c r="AL268" i="21"/>
  <c r="AL191" i="21"/>
  <c r="AI191" i="21"/>
  <c r="AD191" i="21"/>
  <c r="Q191" i="13" s="1"/>
  <c r="AC191" i="21"/>
  <c r="BU191" i="21"/>
  <c r="K191" i="21"/>
  <c r="AO191" i="21"/>
  <c r="AR191" i="21"/>
  <c r="AW191" i="21"/>
  <c r="BS191" i="21" s="1"/>
  <c r="AX191" i="13" s="1"/>
  <c r="AF191" i="21"/>
  <c r="BU70" i="21"/>
  <c r="AF70" i="21"/>
  <c r="AI70" i="21"/>
  <c r="AR70" i="21"/>
  <c r="AO70" i="21"/>
  <c r="K70" i="21"/>
  <c r="AL70" i="21"/>
  <c r="AM70" i="21" s="1"/>
  <c r="Z70" i="13" s="1"/>
  <c r="L70" i="21"/>
  <c r="AW70" i="21"/>
  <c r="AZ70" i="21" s="1"/>
  <c r="AC70" i="21"/>
  <c r="AG141" i="21"/>
  <c r="T141" i="13" s="1"/>
  <c r="AO141" i="21"/>
  <c r="AF141" i="21"/>
  <c r="BU141" i="21"/>
  <c r="AR141" i="21"/>
  <c r="AI141" i="21"/>
  <c r="AC141" i="21"/>
  <c r="K141" i="21"/>
  <c r="AL141" i="21"/>
  <c r="L141" i="21"/>
  <c r="AW141" i="21"/>
  <c r="BR141" i="21" s="1"/>
  <c r="AT141" i="13" s="1"/>
  <c r="AG219" i="21"/>
  <c r="T219" i="13" s="1"/>
  <c r="U219" i="13"/>
  <c r="S219" i="13"/>
  <c r="AM16" i="21"/>
  <c r="Z16" i="13" s="1"/>
  <c r="AA16" i="13"/>
  <c r="Y16" i="13"/>
  <c r="AH29" i="19"/>
  <c r="K29" i="9" s="1"/>
  <c r="I29" i="9"/>
  <c r="AO29" i="19"/>
  <c r="AM29" i="19"/>
  <c r="P29" i="9" s="1"/>
  <c r="AK29" i="19"/>
  <c r="N29" i="9" s="1"/>
  <c r="AL29" i="19"/>
  <c r="O29" i="9" s="1"/>
  <c r="AJ29" i="19"/>
  <c r="M29" i="9" s="1"/>
  <c r="AI29" i="19"/>
  <c r="L29" i="9" s="1"/>
  <c r="AG108" i="21"/>
  <c r="T108" i="13" s="1"/>
  <c r="S108" i="13"/>
  <c r="U108" i="13"/>
  <c r="AP122" i="21"/>
  <c r="AB122" i="13"/>
  <c r="AD122" i="13"/>
  <c r="AG264" i="21"/>
  <c r="T264" i="13" s="1"/>
  <c r="U264" i="13"/>
  <c r="S264" i="13"/>
  <c r="AM276" i="21"/>
  <c r="Z276" i="13" s="1"/>
  <c r="Y276" i="13"/>
  <c r="AA276" i="13"/>
  <c r="K184" i="21"/>
  <c r="L184" i="21" s="1"/>
  <c r="BU184" i="21"/>
  <c r="AF184" i="21"/>
  <c r="AC184" i="21"/>
  <c r="AI184" i="21"/>
  <c r="AL184" i="21"/>
  <c r="AO184" i="21"/>
  <c r="O184" i="14" s="1"/>
  <c r="AR184" i="21"/>
  <c r="AW184" i="21"/>
  <c r="BL184" i="21" s="1"/>
  <c r="BF184" i="13" s="1"/>
  <c r="AM161" i="21"/>
  <c r="Z161" i="13" s="1"/>
  <c r="Y161" i="13"/>
  <c r="AA161" i="13"/>
  <c r="AO264" i="13"/>
  <c r="AP264" i="13" s="1"/>
  <c r="AW264" i="13"/>
  <c r="AL264" i="13"/>
  <c r="BE264" i="13"/>
  <c r="AS264" i="13"/>
  <c r="BA264" i="13"/>
  <c r="AD205" i="21"/>
  <c r="Q205" i="13" s="1"/>
  <c r="R205" i="13"/>
  <c r="P205" i="13"/>
  <c r="AS61" i="13"/>
  <c r="AW61" i="13"/>
  <c r="AL61" i="13"/>
  <c r="BA61" i="13"/>
  <c r="AO61" i="13"/>
  <c r="AP61" i="13" s="1"/>
  <c r="BE61" i="13"/>
  <c r="AR267" i="21"/>
  <c r="AP267" i="21"/>
  <c r="AC267" i="13" s="1"/>
  <c r="AJ267" i="21"/>
  <c r="W267" i="13" s="1"/>
  <c r="BU267" i="21"/>
  <c r="AF267" i="21"/>
  <c r="AC267" i="21"/>
  <c r="AI267" i="21"/>
  <c r="AL267" i="21"/>
  <c r="K267" i="21"/>
  <c r="L267" i="21"/>
  <c r="AW267" i="21"/>
  <c r="BL267" i="21" s="1"/>
  <c r="BF267" i="13" s="1"/>
  <c r="AO267" i="21"/>
  <c r="AF262" i="21"/>
  <c r="AC262" i="21"/>
  <c r="BU262" i="21"/>
  <c r="AO262" i="21"/>
  <c r="K262" i="21"/>
  <c r="AL262" i="21"/>
  <c r="AI262" i="21"/>
  <c r="L262" i="21"/>
  <c r="AW262" i="21"/>
  <c r="AR262" i="21"/>
  <c r="AF190" i="21"/>
  <c r="AC190" i="21"/>
  <c r="AO190" i="21"/>
  <c r="BU190" i="21"/>
  <c r="AR190" i="21"/>
  <c r="AS190" i="21" s="1"/>
  <c r="AF190" i="13" s="1"/>
  <c r="AL190" i="21"/>
  <c r="K190" i="21"/>
  <c r="L190" i="21"/>
  <c r="AW190" i="21"/>
  <c r="AX190" i="21" s="1"/>
  <c r="AI190" i="21"/>
  <c r="BU71" i="21"/>
  <c r="AR71" i="21"/>
  <c r="AI71" i="21"/>
  <c r="AO71" i="21"/>
  <c r="AC71" i="21"/>
  <c r="AL71" i="21"/>
  <c r="K71" i="21"/>
  <c r="AW71" i="21"/>
  <c r="AX71" i="21" s="1"/>
  <c r="AF71" i="21"/>
  <c r="BU7" i="21"/>
  <c r="AO7" i="21"/>
  <c r="K7" i="21"/>
  <c r="AI7" i="21"/>
  <c r="AF7" i="21"/>
  <c r="AL7" i="21"/>
  <c r="AC7" i="21"/>
  <c r="AR7" i="21"/>
  <c r="AW7" i="21"/>
  <c r="L140" i="21"/>
  <c r="AC140" i="21"/>
  <c r="K140" i="21"/>
  <c r="BU140" i="21"/>
  <c r="AR140" i="21"/>
  <c r="AS140" i="21" s="1"/>
  <c r="AF140" i="13" s="1"/>
  <c r="AL140" i="21"/>
  <c r="AF140" i="21"/>
  <c r="AO140" i="21"/>
  <c r="AW140" i="21"/>
  <c r="AI140" i="21"/>
  <c r="L9" i="21"/>
  <c r="BU9" i="21"/>
  <c r="K9" i="21"/>
  <c r="AC9" i="21"/>
  <c r="AS9" i="21"/>
  <c r="AF9" i="13" s="1"/>
  <c r="AR9" i="21"/>
  <c r="AF9" i="21"/>
  <c r="AL9" i="21"/>
  <c r="AO9" i="21"/>
  <c r="AW9" i="21"/>
  <c r="BK9" i="21" s="1"/>
  <c r="AI9" i="21"/>
  <c r="BU211" i="21"/>
  <c r="AL211" i="21"/>
  <c r="AF211" i="21"/>
  <c r="AC211" i="21"/>
  <c r="AR211" i="21"/>
  <c r="K211" i="21"/>
  <c r="AO211" i="21"/>
  <c r="AI211" i="21"/>
  <c r="L211" i="21"/>
  <c r="AW211" i="21"/>
  <c r="BS211" i="21" s="1"/>
  <c r="AX211" i="13" s="1"/>
  <c r="BU147" i="21"/>
  <c r="AR147" i="21"/>
  <c r="AI147" i="21"/>
  <c r="AF147" i="21"/>
  <c r="AO147" i="21"/>
  <c r="AL147" i="21"/>
  <c r="K147" i="21"/>
  <c r="AC147" i="21"/>
  <c r="L147" i="21"/>
  <c r="AW147" i="21"/>
  <c r="AC179" i="21"/>
  <c r="AO179" i="21"/>
  <c r="AF179" i="21"/>
  <c r="BU179" i="21"/>
  <c r="AL179" i="21"/>
  <c r="AI179" i="21"/>
  <c r="AR179" i="21"/>
  <c r="K179" i="21"/>
  <c r="AW179" i="21"/>
  <c r="AZ179" i="21" s="1"/>
  <c r="AF154" i="21"/>
  <c r="AC154" i="21"/>
  <c r="AG154" i="21"/>
  <c r="T154" i="13" s="1"/>
  <c r="AO154" i="21"/>
  <c r="BU154" i="21"/>
  <c r="AI154" i="21"/>
  <c r="AR154" i="21"/>
  <c r="AL154" i="21"/>
  <c r="K154" i="21"/>
  <c r="L154" i="21" s="1"/>
  <c r="AW154" i="21"/>
  <c r="AS145" i="21"/>
  <c r="AF145" i="13" s="1"/>
  <c r="AD145" i="21"/>
  <c r="Q145" i="13" s="1"/>
  <c r="BU145" i="21"/>
  <c r="AF145" i="21"/>
  <c r="AC145" i="21"/>
  <c r="AR145" i="21"/>
  <c r="AL145" i="21"/>
  <c r="AI145" i="21"/>
  <c r="AO145" i="21"/>
  <c r="K145" i="21"/>
  <c r="L145" i="21"/>
  <c r="AW145" i="21"/>
  <c r="BL145" i="21" s="1"/>
  <c r="BF145" i="13" s="1"/>
  <c r="AN56" i="18"/>
  <c r="Q56" i="8" s="1"/>
  <c r="AR148" i="21"/>
  <c r="K148" i="21"/>
  <c r="BU148" i="21"/>
  <c r="L148" i="21"/>
  <c r="AC148" i="21"/>
  <c r="AF148" i="21"/>
  <c r="AL148" i="21"/>
  <c r="AO148" i="21"/>
  <c r="AW148" i="21"/>
  <c r="BK148" i="21" s="1"/>
  <c r="AI148" i="21"/>
  <c r="BU28" i="21"/>
  <c r="AI28" i="21"/>
  <c r="AR28" i="21"/>
  <c r="K28" i="21"/>
  <c r="AO28" i="21"/>
  <c r="AL28" i="21"/>
  <c r="AC28" i="21"/>
  <c r="AW28" i="21"/>
  <c r="AY28" i="21" s="1"/>
  <c r="AF28" i="21"/>
  <c r="AC80" i="21"/>
  <c r="BU80" i="21"/>
  <c r="AO80" i="21"/>
  <c r="AL80" i="21"/>
  <c r="AI80" i="21"/>
  <c r="AR80" i="21"/>
  <c r="K80" i="21"/>
  <c r="L80" i="21" s="1"/>
  <c r="AW80" i="21"/>
  <c r="BS80" i="21" s="1"/>
  <c r="AX80" i="13" s="1"/>
  <c r="AF80" i="21"/>
  <c r="AP155" i="21"/>
  <c r="AC155" i="13" s="1"/>
  <c r="BU155" i="21"/>
  <c r="AR155" i="21"/>
  <c r="AF155" i="21"/>
  <c r="K155" i="21"/>
  <c r="AO155" i="21"/>
  <c r="L155" i="21"/>
  <c r="AI155" i="21"/>
  <c r="AL155" i="21"/>
  <c r="AC155" i="21"/>
  <c r="AW155" i="21"/>
  <c r="AZ155" i="21" s="1"/>
  <c r="K177" i="21"/>
  <c r="AI177" i="21"/>
  <c r="BU177" i="21"/>
  <c r="AC177" i="21"/>
  <c r="L177" i="21"/>
  <c r="AR177" i="21"/>
  <c r="AF177" i="21"/>
  <c r="AO177" i="21"/>
  <c r="AW177" i="21"/>
  <c r="AZ177" i="21" s="1"/>
  <c r="AL177" i="21"/>
  <c r="AL110" i="21"/>
  <c r="AF110" i="21"/>
  <c r="AI110" i="21"/>
  <c r="BU110" i="21"/>
  <c r="K110" i="21"/>
  <c r="AC110" i="21"/>
  <c r="AO110" i="21"/>
  <c r="AR110" i="21"/>
  <c r="L110" i="21"/>
  <c r="AW110" i="21"/>
  <c r="AZ110" i="21" s="1"/>
  <c r="AP112" i="21"/>
  <c r="AC112" i="13" s="1"/>
  <c r="AF112" i="21"/>
  <c r="BU112" i="21"/>
  <c r="AC112" i="21"/>
  <c r="AO112" i="21"/>
  <c r="K112" i="21"/>
  <c r="AR112" i="21"/>
  <c r="AI112" i="21"/>
  <c r="AL112" i="21"/>
  <c r="L112" i="21"/>
  <c r="AW112" i="21"/>
  <c r="AF127" i="21"/>
  <c r="BU127" i="21"/>
  <c r="AO127" i="21"/>
  <c r="AI127" i="21"/>
  <c r="AR127" i="21"/>
  <c r="AC127" i="21"/>
  <c r="K127" i="21"/>
  <c r="L127" i="21"/>
  <c r="AW127" i="21"/>
  <c r="AL127" i="21"/>
  <c r="AF200" i="21"/>
  <c r="K200" i="21"/>
  <c r="AC200" i="21"/>
  <c r="AL200" i="21"/>
  <c r="AI200" i="21"/>
  <c r="BU200" i="21"/>
  <c r="AO200" i="21"/>
  <c r="L200" i="21"/>
  <c r="AR200" i="21"/>
  <c r="AW200" i="21"/>
  <c r="BL200" i="21" s="1"/>
  <c r="BF200" i="13" s="1"/>
  <c r="AL290" i="20"/>
  <c r="O290" i="10" s="1"/>
  <c r="H131" i="14"/>
  <c r="AT122" i="21"/>
  <c r="AU122" i="21" s="1"/>
  <c r="AF41" i="21"/>
  <c r="BU41" i="21"/>
  <c r="AO41" i="21"/>
  <c r="AL41" i="21"/>
  <c r="AI41" i="21"/>
  <c r="AR41" i="21"/>
  <c r="K41" i="21"/>
  <c r="AC41" i="21"/>
  <c r="L41" i="21"/>
  <c r="AW41" i="21"/>
  <c r="AY41" i="21" s="1"/>
  <c r="BF41" i="21" s="1"/>
  <c r="BH41" i="13" s="1"/>
  <c r="AF201" i="21"/>
  <c r="AS201" i="21"/>
  <c r="AF201" i="13" s="1"/>
  <c r="AC201" i="21"/>
  <c r="AI201" i="21"/>
  <c r="K201" i="21"/>
  <c r="BU201" i="21"/>
  <c r="AO201" i="21"/>
  <c r="AR201" i="21"/>
  <c r="AL201" i="21"/>
  <c r="AW201" i="21"/>
  <c r="AY201" i="21" s="1"/>
  <c r="AM31" i="21"/>
  <c r="Z31" i="13" s="1"/>
  <c r="AL31" i="21"/>
  <c r="BU31" i="21"/>
  <c r="AR31" i="21"/>
  <c r="AU31" i="21"/>
  <c r="K31" i="21"/>
  <c r="AO31" i="21"/>
  <c r="AI31" i="21"/>
  <c r="AF31" i="21"/>
  <c r="AW31" i="21"/>
  <c r="BL31" i="21" s="1"/>
  <c r="BF31" i="13" s="1"/>
  <c r="AC31" i="21"/>
  <c r="K21" i="21"/>
  <c r="AI21" i="21"/>
  <c r="BU21" i="21"/>
  <c r="AC21" i="21"/>
  <c r="AL21" i="21"/>
  <c r="AO21" i="21"/>
  <c r="AR21" i="21"/>
  <c r="AW21" i="21"/>
  <c r="AX21" i="21" s="1"/>
  <c r="AF21" i="21"/>
  <c r="BU17" i="21"/>
  <c r="K17" i="21"/>
  <c r="AC17" i="21"/>
  <c r="U17" i="14" s="1"/>
  <c r="AR17" i="21"/>
  <c r="AL17" i="21"/>
  <c r="AF17" i="21"/>
  <c r="AO17" i="21"/>
  <c r="AW17" i="21"/>
  <c r="AX17" i="21" s="1"/>
  <c r="AI17" i="21"/>
  <c r="K280" i="21"/>
  <c r="AF280" i="21"/>
  <c r="BU280" i="21"/>
  <c r="AR280" i="21"/>
  <c r="AL280" i="21"/>
  <c r="AC280" i="21"/>
  <c r="AO280" i="21"/>
  <c r="L280" i="21"/>
  <c r="AW280" i="21"/>
  <c r="AZ280" i="21" s="1"/>
  <c r="AI280" i="21"/>
  <c r="AR223" i="21"/>
  <c r="AJ223" i="21"/>
  <c r="W223" i="13" s="1"/>
  <c r="BU223" i="21"/>
  <c r="AC223" i="21"/>
  <c r="K223" i="21"/>
  <c r="AF223" i="21"/>
  <c r="AO223" i="21"/>
  <c r="AI223" i="21"/>
  <c r="L223" i="21"/>
  <c r="AW223" i="21"/>
  <c r="AX223" i="21" s="1"/>
  <c r="AL223" i="21"/>
  <c r="BU49" i="21"/>
  <c r="AF49" i="21"/>
  <c r="AL49" i="21"/>
  <c r="AO49" i="21"/>
  <c r="AC49" i="21"/>
  <c r="AR49" i="21"/>
  <c r="AI49" i="21"/>
  <c r="K49" i="21"/>
  <c r="L49" i="21"/>
  <c r="AW49" i="21"/>
  <c r="BK49" i="21" s="1"/>
  <c r="AJ241" i="21"/>
  <c r="W241" i="13" s="1"/>
  <c r="AI241" i="21"/>
  <c r="AR241" i="21"/>
  <c r="Q241" i="14" s="1"/>
  <c r="K241" i="21"/>
  <c r="I241" i="14" s="1"/>
  <c r="AO241" i="21"/>
  <c r="AF241" i="21"/>
  <c r="AD241" i="21"/>
  <c r="Q241" i="13" s="1"/>
  <c r="AL241" i="21"/>
  <c r="BU241" i="21"/>
  <c r="AC241" i="21"/>
  <c r="L241" i="21"/>
  <c r="H241" i="14" s="1"/>
  <c r="AW241" i="21"/>
  <c r="BK241" i="21" s="1"/>
  <c r="AT180" i="21"/>
  <c r="AU180" i="21" s="1"/>
  <c r="K213" i="21"/>
  <c r="AG213" i="21"/>
  <c r="T213" i="13" s="1"/>
  <c r="AR213" i="21"/>
  <c r="AO213" i="21"/>
  <c r="BU213" i="21"/>
  <c r="AC213" i="21"/>
  <c r="BW213" i="21" s="1"/>
  <c r="Y213" i="21" s="1"/>
  <c r="K213" i="13" s="1"/>
  <c r="AL213" i="21"/>
  <c r="AI213" i="21"/>
  <c r="AF213" i="21"/>
  <c r="AW213" i="21"/>
  <c r="BL213" i="21" s="1"/>
  <c r="BF213" i="13" s="1"/>
  <c r="AU213" i="21"/>
  <c r="K217" i="21"/>
  <c r="AF217" i="21"/>
  <c r="AC217" i="21"/>
  <c r="AS217" i="21"/>
  <c r="AF217" i="13" s="1"/>
  <c r="BU217" i="21"/>
  <c r="AR217" i="21"/>
  <c r="AO217" i="21"/>
  <c r="AL217" i="21"/>
  <c r="AW217" i="21"/>
  <c r="AY217" i="21" s="1"/>
  <c r="AI217" i="21"/>
  <c r="AL263" i="21"/>
  <c r="AV263" i="21"/>
  <c r="AI263" i="13" s="1"/>
  <c r="AU263" i="21"/>
  <c r="BU263" i="21"/>
  <c r="AO263" i="21"/>
  <c r="AC263" i="21"/>
  <c r="AR263" i="21"/>
  <c r="AI263" i="21"/>
  <c r="K263" i="21"/>
  <c r="L263" i="21" s="1"/>
  <c r="AW263" i="21"/>
  <c r="BL263" i="21" s="1"/>
  <c r="BF263" i="13" s="1"/>
  <c r="AF263" i="21"/>
  <c r="L257" i="21"/>
  <c r="K257" i="21"/>
  <c r="BU257" i="21"/>
  <c r="AL257" i="21"/>
  <c r="AC257" i="21"/>
  <c r="AR257" i="21"/>
  <c r="AF257" i="21"/>
  <c r="W257" i="14" s="1"/>
  <c r="AI257" i="21"/>
  <c r="AO257" i="21"/>
  <c r="AW257" i="21"/>
  <c r="BR257" i="21" s="1"/>
  <c r="AT257" i="13" s="1"/>
  <c r="AT142" i="21"/>
  <c r="AU142" i="21" s="1"/>
  <c r="AF10" i="21"/>
  <c r="AP10" i="21"/>
  <c r="AC10" i="13" s="1"/>
  <c r="AO10" i="21"/>
  <c r="AL10" i="21"/>
  <c r="M10" i="14" s="1"/>
  <c r="BU10" i="21"/>
  <c r="AC10" i="21"/>
  <c r="AI10" i="21"/>
  <c r="K10" i="21"/>
  <c r="AR10" i="21"/>
  <c r="L10" i="21"/>
  <c r="AW10" i="21"/>
  <c r="AZ10" i="21" s="1"/>
  <c r="AR123" i="21"/>
  <c r="Q123" i="14" s="1"/>
  <c r="BU123" i="21"/>
  <c r="AI123" i="21"/>
  <c r="AL123" i="21"/>
  <c r="AC123" i="21"/>
  <c r="AO123" i="21"/>
  <c r="K123" i="21"/>
  <c r="L123" i="21"/>
  <c r="H123" i="14" s="1"/>
  <c r="AW123" i="21"/>
  <c r="AX123" i="21" s="1"/>
  <c r="AF123" i="21"/>
  <c r="AL290" i="21"/>
  <c r="AO290" i="21"/>
  <c r="AD290" i="21"/>
  <c r="Q290" i="13" s="1"/>
  <c r="BU290" i="21"/>
  <c r="AC290" i="21"/>
  <c r="AF290" i="21"/>
  <c r="W290" i="14" s="1"/>
  <c r="AI290" i="21"/>
  <c r="K290" i="14" s="1"/>
  <c r="AR290" i="21"/>
  <c r="K290" i="21"/>
  <c r="L290" i="21"/>
  <c r="AW290" i="21"/>
  <c r="BK290" i="21" s="1"/>
  <c r="BB290" i="13" s="1"/>
  <c r="Z294" i="18"/>
  <c r="C294" i="8" s="1"/>
  <c r="AP230" i="21"/>
  <c r="AC230" i="13" s="1"/>
  <c r="AD230" i="13"/>
  <c r="AB230" i="13"/>
  <c r="AK118" i="18"/>
  <c r="N118" i="8" s="1"/>
  <c r="O242" i="13"/>
  <c r="M242" i="13"/>
  <c r="BA242" i="21"/>
  <c r="BB242" i="21" s="1"/>
  <c r="BX242" i="21"/>
  <c r="BS219" i="21"/>
  <c r="AX219" i="13" s="1"/>
  <c r="AY51" i="21"/>
  <c r="AM51" i="21"/>
  <c r="Z51" i="13" s="1"/>
  <c r="Y51" i="13"/>
  <c r="AA51" i="13"/>
  <c r="AP51" i="21"/>
  <c r="AC51" i="13" s="1"/>
  <c r="AL127" i="19"/>
  <c r="O127" i="9" s="1"/>
  <c r="AH127" i="19"/>
  <c r="K127" i="9" s="1"/>
  <c r="AM127" i="19"/>
  <c r="P127" i="9" s="1"/>
  <c r="AI127" i="19"/>
  <c r="L127" i="9" s="1"/>
  <c r="AO127" i="19"/>
  <c r="I127" i="9"/>
  <c r="AK127" i="19"/>
  <c r="N127" i="9" s="1"/>
  <c r="AJ127" i="19"/>
  <c r="M127" i="9" s="1"/>
  <c r="AY69" i="21"/>
  <c r="AG69" i="21"/>
  <c r="T69" i="13" s="1"/>
  <c r="U69" i="13"/>
  <c r="S69" i="13"/>
  <c r="L181" i="21"/>
  <c r="H181" i="14" s="1"/>
  <c r="BS16" i="21"/>
  <c r="AX16" i="13" s="1"/>
  <c r="AJ16" i="21"/>
  <c r="V16" i="13"/>
  <c r="X16" i="13"/>
  <c r="AJ159" i="21"/>
  <c r="W159" i="13" s="1"/>
  <c r="X159" i="13"/>
  <c r="V159" i="13"/>
  <c r="AD159" i="21"/>
  <c r="T159" i="14" s="1"/>
  <c r="BA236" i="13"/>
  <c r="AO236" i="13"/>
  <c r="AP236" i="13" s="1"/>
  <c r="AW236" i="13"/>
  <c r="BE236" i="13"/>
  <c r="AS236" i="13"/>
  <c r="AL236" i="13"/>
  <c r="AJ236" i="21"/>
  <c r="W236" i="13" s="1"/>
  <c r="X236" i="13"/>
  <c r="V236" i="13"/>
  <c r="AP57" i="21"/>
  <c r="AC57" i="13" s="1"/>
  <c r="AD57" i="13"/>
  <c r="AB57" i="13"/>
  <c r="AG258" i="21"/>
  <c r="T258" i="13" s="1"/>
  <c r="AX234" i="21"/>
  <c r="AP234" i="21"/>
  <c r="AC234" i="13" s="1"/>
  <c r="AD234" i="13"/>
  <c r="AB234" i="13"/>
  <c r="AZ199" i="21"/>
  <c r="AS199" i="21"/>
  <c r="AF199" i="13" s="1"/>
  <c r="AG199" i="13"/>
  <c r="AE199" i="13"/>
  <c r="R199" i="13"/>
  <c r="P199" i="13"/>
  <c r="BK289" i="21"/>
  <c r="BB289" i="13" s="1"/>
  <c r="AM289" i="21"/>
  <c r="Z289" i="13" s="1"/>
  <c r="AA289" i="13"/>
  <c r="Y289" i="13"/>
  <c r="BK77" i="21"/>
  <c r="AM77" i="21"/>
  <c r="Z77" i="13" s="1"/>
  <c r="AA77" i="13"/>
  <c r="Y77" i="13"/>
  <c r="AY237" i="21"/>
  <c r="AG237" i="21"/>
  <c r="T237" i="13" s="1"/>
  <c r="S237" i="13"/>
  <c r="U237" i="13"/>
  <c r="BL202" i="21"/>
  <c r="BF202" i="13" s="1"/>
  <c r="AS202" i="21"/>
  <c r="AF202" i="13" s="1"/>
  <c r="AH78" i="19"/>
  <c r="K78" i="9" s="1"/>
  <c r="I78" i="9"/>
  <c r="AO78" i="19"/>
  <c r="BS233" i="21"/>
  <c r="AX233" i="13" s="1"/>
  <c r="U233" i="13"/>
  <c r="S233" i="13"/>
  <c r="AP11" i="21"/>
  <c r="AC11" i="13" s="1"/>
  <c r="AD11" i="13"/>
  <c r="AB11" i="13"/>
  <c r="AS169" i="21"/>
  <c r="AG169" i="13"/>
  <c r="AE169" i="13"/>
  <c r="BL203" i="21"/>
  <c r="BF203" i="13" s="1"/>
  <c r="AP203" i="21"/>
  <c r="AC203" i="13" s="1"/>
  <c r="AD203" i="13"/>
  <c r="AB203" i="13"/>
  <c r="BL122" i="21"/>
  <c r="BF122" i="13" s="1"/>
  <c r="AG122" i="21"/>
  <c r="S122" i="13"/>
  <c r="U122" i="13"/>
  <c r="BR256" i="21"/>
  <c r="AT256" i="13" s="1"/>
  <c r="L256" i="21"/>
  <c r="AM256" i="21"/>
  <c r="Z256" i="13" s="1"/>
  <c r="Y256" i="13"/>
  <c r="AA256" i="13"/>
  <c r="AZ247" i="21"/>
  <c r="AW247" i="13"/>
  <c r="BA247" i="13"/>
  <c r="AL247" i="13"/>
  <c r="BE247" i="13"/>
  <c r="AO247" i="13"/>
  <c r="AP247" i="13" s="1"/>
  <c r="AS247" i="13"/>
  <c r="AJ247" i="21"/>
  <c r="AD180" i="21"/>
  <c r="Q180" i="13" s="1"/>
  <c r="P180" i="13"/>
  <c r="R180" i="13"/>
  <c r="BS266" i="21"/>
  <c r="AX266" i="13" s="1"/>
  <c r="O266" i="13"/>
  <c r="M266" i="13"/>
  <c r="BA266" i="21"/>
  <c r="BB266" i="21" s="1"/>
  <c r="BX266" i="21"/>
  <c r="BR249" i="21"/>
  <c r="AT249" i="13" s="1"/>
  <c r="AS249" i="21"/>
  <c r="AF249" i="13" s="1"/>
  <c r="AG249" i="13"/>
  <c r="AE249" i="13"/>
  <c r="AG40" i="21"/>
  <c r="S40" i="13"/>
  <c r="U40" i="13"/>
  <c r="AS277" i="21"/>
  <c r="AF277" i="13" s="1"/>
  <c r="AG277" i="13"/>
  <c r="AE277" i="13"/>
  <c r="AY67" i="21"/>
  <c r="AJ67" i="21"/>
  <c r="X67" i="13"/>
  <c r="V67" i="13"/>
  <c r="BR103" i="21"/>
  <c r="AT103" i="13" s="1"/>
  <c r="AM103" i="21"/>
  <c r="Z103" i="13" s="1"/>
  <c r="AA103" i="13"/>
  <c r="Y103" i="13"/>
  <c r="AS56" i="21"/>
  <c r="AF56" i="13" s="1"/>
  <c r="AG56" i="13"/>
  <c r="AE56" i="13"/>
  <c r="AJ56" i="21"/>
  <c r="W56" i="13" s="1"/>
  <c r="X56" i="13"/>
  <c r="V56" i="13"/>
  <c r="AP172" i="21"/>
  <c r="AC172" i="13" s="1"/>
  <c r="AD172" i="13"/>
  <c r="AB172" i="13"/>
  <c r="BS277" i="21"/>
  <c r="AX277" i="13" s="1"/>
  <c r="AJ277" i="21"/>
  <c r="W277" i="13" s="1"/>
  <c r="X277" i="13"/>
  <c r="V277" i="13"/>
  <c r="AZ40" i="21"/>
  <c r="BA40" i="21"/>
  <c r="BB40" i="21" s="1"/>
  <c r="O40" i="13"/>
  <c r="M40" i="13"/>
  <c r="BX40" i="21"/>
  <c r="BL135" i="21"/>
  <c r="AS135" i="21"/>
  <c r="AG135" i="13"/>
  <c r="AE135" i="13"/>
  <c r="AY15" i="21"/>
  <c r="AM15" i="21"/>
  <c r="Z15" i="13" s="1"/>
  <c r="AA15" i="13"/>
  <c r="Y15" i="13"/>
  <c r="AP15" i="21"/>
  <c r="AC15" i="13" s="1"/>
  <c r="BA240" i="21"/>
  <c r="BB240" i="21" s="1"/>
  <c r="M240" i="13"/>
  <c r="O240" i="13"/>
  <c r="BX240" i="21"/>
  <c r="AI265" i="21"/>
  <c r="K265" i="14" s="1"/>
  <c r="AF265" i="21"/>
  <c r="BU265" i="21"/>
  <c r="AL265" i="21"/>
  <c r="K265" i="21"/>
  <c r="AC265" i="21"/>
  <c r="AR265" i="21"/>
  <c r="AO265" i="21"/>
  <c r="L265" i="21"/>
  <c r="AW265" i="21"/>
  <c r="AZ265" i="21" s="1"/>
  <c r="AU265" i="21"/>
  <c r="BL248" i="21"/>
  <c r="BF248" i="13" s="1"/>
  <c r="BA248" i="21"/>
  <c r="BB248" i="21" s="1"/>
  <c r="M248" i="13"/>
  <c r="O248" i="13"/>
  <c r="BX248" i="21"/>
  <c r="BL161" i="21"/>
  <c r="BF161" i="13" s="1"/>
  <c r="AD161" i="21"/>
  <c r="P161" i="13"/>
  <c r="R161" i="13"/>
  <c r="AP189" i="21"/>
  <c r="AC189" i="13" s="1"/>
  <c r="AD189" i="13"/>
  <c r="AB189" i="13"/>
  <c r="AY224" i="21"/>
  <c r="AG224" i="21"/>
  <c r="T224" i="13" s="1"/>
  <c r="S224" i="13"/>
  <c r="U224" i="13"/>
  <c r="AZ264" i="21"/>
  <c r="AS118" i="13"/>
  <c r="BA118" i="13"/>
  <c r="AO118" i="13"/>
  <c r="AP118" i="13" s="1"/>
  <c r="AL118" i="13"/>
  <c r="BE118" i="13"/>
  <c r="AW118" i="13"/>
  <c r="BA118" i="21"/>
  <c r="BB118" i="21" s="1"/>
  <c r="O118" i="13"/>
  <c r="M118" i="13"/>
  <c r="BX118" i="21"/>
  <c r="BR220" i="21"/>
  <c r="AT220" i="13" s="1"/>
  <c r="BL106" i="21"/>
  <c r="BF106" i="13" s="1"/>
  <c r="AP106" i="21"/>
  <c r="AC106" i="13" s="1"/>
  <c r="AD106" i="13"/>
  <c r="AB106" i="13"/>
  <c r="AX46" i="21"/>
  <c r="AB46" i="13"/>
  <c r="AD46" i="13"/>
  <c r="L111" i="21"/>
  <c r="M111" i="13"/>
  <c r="O111" i="13"/>
  <c r="BA111" i="21"/>
  <c r="BB111" i="21" s="1"/>
  <c r="BX111" i="21"/>
  <c r="AJ130" i="21"/>
  <c r="W130" i="13" s="1"/>
  <c r="X130" i="13"/>
  <c r="V130" i="13"/>
  <c r="BA225" i="13"/>
  <c r="AS225" i="13"/>
  <c r="AW225" i="13"/>
  <c r="AL225" i="13"/>
  <c r="BE225" i="13"/>
  <c r="AO225" i="13"/>
  <c r="AP225" i="13" s="1"/>
  <c r="U225" i="13"/>
  <c r="S225" i="13"/>
  <c r="AP205" i="21"/>
  <c r="AC205" i="13" s="1"/>
  <c r="AD205" i="13"/>
  <c r="AB205" i="13"/>
  <c r="AJ27" i="21"/>
  <c r="W27" i="13" s="1"/>
  <c r="X27" i="13"/>
  <c r="V27" i="13"/>
  <c r="BL43" i="21"/>
  <c r="BF43" i="13" s="1"/>
  <c r="M43" i="13"/>
  <c r="O43" i="13"/>
  <c r="BA43" i="21"/>
  <c r="BB43" i="21" s="1"/>
  <c r="BX43" i="21"/>
  <c r="BL131" i="21"/>
  <c r="AD131" i="21"/>
  <c r="Q131" i="13" s="1"/>
  <c r="R131" i="13"/>
  <c r="P131" i="13"/>
  <c r="AX61" i="21"/>
  <c r="AP61" i="21"/>
  <c r="AD61" i="13"/>
  <c r="AB61" i="13"/>
  <c r="AZ48" i="21"/>
  <c r="AM48" i="21"/>
  <c r="AA48" i="13"/>
  <c r="Y48" i="13"/>
  <c r="BR63" i="21"/>
  <c r="AT63" i="13" s="1"/>
  <c r="BY63" i="21"/>
  <c r="N63" i="13"/>
  <c r="AJ63" i="21"/>
  <c r="W63" i="13" s="1"/>
  <c r="AZ230" i="21"/>
  <c r="AM230" i="21"/>
  <c r="Z230" i="13" s="1"/>
  <c r="AA230" i="13"/>
  <c r="Y230" i="13"/>
  <c r="BR218" i="21"/>
  <c r="AT218" i="13" s="1"/>
  <c r="AJ218" i="21"/>
  <c r="X218" i="13"/>
  <c r="V218" i="13"/>
  <c r="AG218" i="21"/>
  <c r="S218" i="13"/>
  <c r="U218" i="13"/>
  <c r="BK207" i="21"/>
  <c r="AP207" i="21"/>
  <c r="AC207" i="13" s="1"/>
  <c r="AD207" i="13"/>
  <c r="AB207" i="13"/>
  <c r="BA299" i="13"/>
  <c r="AL299" i="13"/>
  <c r="BE299" i="13"/>
  <c r="AO299" i="13"/>
  <c r="AP299" i="13" s="1"/>
  <c r="AW299" i="13"/>
  <c r="AS299" i="13"/>
  <c r="AJ299" i="21"/>
  <c r="W299" i="13" s="1"/>
  <c r="V299" i="13"/>
  <c r="X299" i="13"/>
  <c r="AI29" i="21"/>
  <c r="K29" i="21"/>
  <c r="AS29" i="21"/>
  <c r="AF29" i="13" s="1"/>
  <c r="BU29" i="21"/>
  <c r="AR29" i="21"/>
  <c r="AC29" i="21"/>
  <c r="AL29" i="21"/>
  <c r="AO29" i="21"/>
  <c r="AW29" i="21"/>
  <c r="AF29" i="21"/>
  <c r="AF261" i="21"/>
  <c r="K261" i="21"/>
  <c r="AI261" i="21"/>
  <c r="BU261" i="21"/>
  <c r="AL261" i="21"/>
  <c r="L261" i="21"/>
  <c r="AC261" i="21"/>
  <c r="AR261" i="21"/>
  <c r="AO261" i="21"/>
  <c r="AW261" i="21"/>
  <c r="BL261" i="21" s="1"/>
  <c r="BF261" i="13" s="1"/>
  <c r="AI37" i="21"/>
  <c r="K37" i="21"/>
  <c r="BU37" i="21"/>
  <c r="AR37" i="21"/>
  <c r="AC37" i="21"/>
  <c r="AO37" i="21"/>
  <c r="AL37" i="21"/>
  <c r="AW37" i="21"/>
  <c r="BL37" i="21" s="1"/>
  <c r="BF37" i="13" s="1"/>
  <c r="AF37" i="21"/>
  <c r="AP19" i="21"/>
  <c r="AC19" i="13" s="1"/>
  <c r="AO19" i="21"/>
  <c r="BU19" i="21"/>
  <c r="AG19" i="21"/>
  <c r="T19" i="13" s="1"/>
  <c r="AL19" i="21"/>
  <c r="AI19" i="21"/>
  <c r="AR19" i="21"/>
  <c r="AC19" i="21"/>
  <c r="K19" i="21"/>
  <c r="L19" i="21" s="1"/>
  <c r="AW19" i="21"/>
  <c r="BL19" i="21" s="1"/>
  <c r="BF19" i="13" s="1"/>
  <c r="AF19" i="21"/>
  <c r="BE159" i="13"/>
  <c r="AO159" i="13"/>
  <c r="AP159" i="13" s="1"/>
  <c r="AW159" i="13"/>
  <c r="AL159" i="13"/>
  <c r="AS159" i="13"/>
  <c r="BA159" i="13"/>
  <c r="BA258" i="21"/>
  <c r="BB258" i="21" s="1"/>
  <c r="O258" i="13"/>
  <c r="M258" i="13"/>
  <c r="BX258" i="21"/>
  <c r="AF229" i="21"/>
  <c r="AC229" i="21"/>
  <c r="AR229" i="21"/>
  <c r="BU229" i="21"/>
  <c r="AI229" i="21"/>
  <c r="K229" i="14" s="1"/>
  <c r="AL229" i="21"/>
  <c r="M229" i="14" s="1"/>
  <c r="AO229" i="21"/>
  <c r="K229" i="21"/>
  <c r="L229" i="21" s="1"/>
  <c r="AW229" i="21"/>
  <c r="BK229" i="21" s="1"/>
  <c r="BA189" i="13"/>
  <c r="AL189" i="13"/>
  <c r="BE189" i="13"/>
  <c r="AW189" i="13"/>
  <c r="AS189" i="13"/>
  <c r="AO189" i="13"/>
  <c r="AP189" i="13" s="1"/>
  <c r="AP224" i="21"/>
  <c r="AC224" i="13" s="1"/>
  <c r="AB224" i="13"/>
  <c r="AD224" i="13"/>
  <c r="N118" i="13"/>
  <c r="S46" i="13"/>
  <c r="U46" i="13"/>
  <c r="AM43" i="21"/>
  <c r="Z43" i="13" s="1"/>
  <c r="Y43" i="13"/>
  <c r="AA43" i="13"/>
  <c r="AG61" i="21"/>
  <c r="U61" i="13"/>
  <c r="S61" i="13"/>
  <c r="AG218" i="13"/>
  <c r="AE218" i="13"/>
  <c r="BU150" i="21"/>
  <c r="AL150" i="21"/>
  <c r="AI150" i="21"/>
  <c r="K150" i="21"/>
  <c r="AO150" i="21"/>
  <c r="AF150" i="21"/>
  <c r="AC150" i="21"/>
  <c r="AR150" i="21"/>
  <c r="AW150" i="21"/>
  <c r="AZ150" i="21" s="1"/>
  <c r="AO171" i="21"/>
  <c r="AS171" i="21"/>
  <c r="AF171" i="13" s="1"/>
  <c r="AC171" i="21"/>
  <c r="BU171" i="21"/>
  <c r="AL171" i="21"/>
  <c r="AR171" i="21"/>
  <c r="AI171" i="21"/>
  <c r="AF171" i="21"/>
  <c r="K171" i="21"/>
  <c r="AW171" i="21"/>
  <c r="AX171" i="21" s="1"/>
  <c r="AO282" i="21"/>
  <c r="AF282" i="21"/>
  <c r="AC282" i="21"/>
  <c r="K282" i="21"/>
  <c r="AG282" i="21"/>
  <c r="T282" i="13" s="1"/>
  <c r="BU282" i="21"/>
  <c r="AI282" i="21"/>
  <c r="AR282" i="21"/>
  <c r="AL282" i="21"/>
  <c r="AW282" i="21"/>
  <c r="AY282" i="21" s="1"/>
  <c r="AI209" i="21"/>
  <c r="K209" i="21"/>
  <c r="AF209" i="21"/>
  <c r="AS209" i="21"/>
  <c r="AF209" i="13" s="1"/>
  <c r="AC209" i="21"/>
  <c r="BU209" i="21"/>
  <c r="AO209" i="21"/>
  <c r="AR209" i="21"/>
  <c r="AL209" i="21"/>
  <c r="AW209" i="21"/>
  <c r="BR209" i="21" s="1"/>
  <c r="AT209" i="13" s="1"/>
  <c r="AR90" i="21"/>
  <c r="BU90" i="21"/>
  <c r="AC90" i="21"/>
  <c r="AL90" i="21"/>
  <c r="AO90" i="21"/>
  <c r="AI90" i="21"/>
  <c r="K90" i="21"/>
  <c r="L90" i="21"/>
  <c r="AW90" i="21"/>
  <c r="AX90" i="21" s="1"/>
  <c r="AF90" i="21"/>
  <c r="AF193" i="21"/>
  <c r="AS193" i="21"/>
  <c r="AF193" i="13" s="1"/>
  <c r="AC193" i="21"/>
  <c r="AR193" i="21"/>
  <c r="BU193" i="21"/>
  <c r="AO193" i="21"/>
  <c r="K193" i="21"/>
  <c r="L193" i="21" s="1"/>
  <c r="AL193" i="21"/>
  <c r="AI193" i="21"/>
  <c r="AW193" i="21"/>
  <c r="BS193" i="21" s="1"/>
  <c r="AX193" i="13" s="1"/>
  <c r="AC286" i="21"/>
  <c r="AL286" i="21"/>
  <c r="K286" i="21"/>
  <c r="AI286" i="21"/>
  <c r="BU286" i="21"/>
  <c r="AO286" i="21"/>
  <c r="AR286" i="21"/>
  <c r="AW286" i="21"/>
  <c r="AZ286" i="21" s="1"/>
  <c r="AF286" i="21"/>
  <c r="K126" i="21"/>
  <c r="AI126" i="21"/>
  <c r="BU126" i="21"/>
  <c r="AR126" i="21"/>
  <c r="AC126" i="21"/>
  <c r="AL126" i="21"/>
  <c r="AF126" i="21"/>
  <c r="AW126" i="21"/>
  <c r="BK126" i="21" s="1"/>
  <c r="AO126" i="21"/>
  <c r="BU20" i="21"/>
  <c r="AI20" i="21"/>
  <c r="AL20" i="21"/>
  <c r="AR20" i="21"/>
  <c r="AO20" i="21"/>
  <c r="AF20" i="21"/>
  <c r="K20" i="21"/>
  <c r="L20" i="21"/>
  <c r="AW20" i="21"/>
  <c r="BK20" i="21" s="1"/>
  <c r="AC20" i="21"/>
  <c r="AD20" i="21" s="1"/>
  <c r="Q20" i="13" s="1"/>
  <c r="BU105" i="21"/>
  <c r="AI105" i="21"/>
  <c r="AO105" i="21"/>
  <c r="AL105" i="21"/>
  <c r="AR105" i="21"/>
  <c r="K105" i="21"/>
  <c r="AF105" i="21"/>
  <c r="L105" i="21"/>
  <c r="AW105" i="21"/>
  <c r="BL105" i="21" s="1"/>
  <c r="BF105" i="13" s="1"/>
  <c r="AC105" i="21"/>
  <c r="AJ59" i="21"/>
  <c r="W59" i="13" s="1"/>
  <c r="AF59" i="21"/>
  <c r="AR59" i="21"/>
  <c r="BU59" i="21"/>
  <c r="AL59" i="21"/>
  <c r="K59" i="21"/>
  <c r="AC59" i="21"/>
  <c r="AI59" i="21"/>
  <c r="AO59" i="21"/>
  <c r="L59" i="21"/>
  <c r="AW59" i="21"/>
  <c r="AX59" i="21" s="1"/>
  <c r="AF293" i="21"/>
  <c r="AC293" i="21"/>
  <c r="BU293" i="21"/>
  <c r="AR293" i="21"/>
  <c r="AO293" i="21"/>
  <c r="AL293" i="21"/>
  <c r="K293" i="21"/>
  <c r="AI293" i="21"/>
  <c r="L293" i="21"/>
  <c r="AW293" i="21"/>
  <c r="BK293" i="21" s="1"/>
  <c r="BB293" i="13" s="1"/>
  <c r="AI290" i="20"/>
  <c r="L290" i="10" s="1"/>
  <c r="AR196" i="21"/>
  <c r="BU196" i="21"/>
  <c r="AF196" i="21"/>
  <c r="AL196" i="21"/>
  <c r="AC196" i="21"/>
  <c r="K196" i="21"/>
  <c r="AI196" i="21"/>
  <c r="AW196" i="21"/>
  <c r="BK196" i="21" s="1"/>
  <c r="AO196" i="21"/>
  <c r="K156" i="21"/>
  <c r="L156" i="21" s="1"/>
  <c r="BU156" i="21"/>
  <c r="AC156" i="21"/>
  <c r="AL156" i="21"/>
  <c r="AO156" i="21"/>
  <c r="AF156" i="21"/>
  <c r="AI156" i="21"/>
  <c r="AR156" i="21"/>
  <c r="AW156" i="21"/>
  <c r="AX156" i="21" s="1"/>
  <c r="AT203" i="21"/>
  <c r="AU203" i="21" s="1"/>
  <c r="AT8" i="21"/>
  <c r="AU8" i="21" s="1"/>
  <c r="AT111" i="21"/>
  <c r="AU111" i="21" s="1"/>
  <c r="AT199" i="21"/>
  <c r="AU199" i="21" s="1"/>
  <c r="AR88" i="21"/>
  <c r="AC88" i="21"/>
  <c r="BU88" i="21"/>
  <c r="AO88" i="21"/>
  <c r="AS88" i="21"/>
  <c r="AF88" i="13" s="1"/>
  <c r="AI88" i="21"/>
  <c r="AL88" i="21"/>
  <c r="K88" i="21"/>
  <c r="L88" i="21"/>
  <c r="AW88" i="21"/>
  <c r="BK88" i="21" s="1"/>
  <c r="AF88" i="21"/>
  <c r="AG88" i="21" s="1"/>
  <c r="T88" i="13" s="1"/>
  <c r="AT189" i="21"/>
  <c r="AU189" i="21" s="1"/>
  <c r="AT292" i="21"/>
  <c r="AU292" i="21" s="1"/>
  <c r="AM88" i="20"/>
  <c r="P88" i="10" s="1"/>
  <c r="AS178" i="21"/>
  <c r="AF178" i="13" s="1"/>
  <c r="AF178" i="21"/>
  <c r="AR178" i="21"/>
  <c r="L178" i="21"/>
  <c r="AI178" i="21"/>
  <c r="K178" i="21"/>
  <c r="BU178" i="21"/>
  <c r="AL178" i="21"/>
  <c r="AO178" i="21"/>
  <c r="AC178" i="21"/>
  <c r="AW178" i="21"/>
  <c r="AY178" i="21" s="1"/>
  <c r="BU96" i="21"/>
  <c r="AP96" i="21"/>
  <c r="AC96" i="13" s="1"/>
  <c r="AL96" i="21"/>
  <c r="K96" i="21"/>
  <c r="AR96" i="21"/>
  <c r="AO96" i="21"/>
  <c r="AI96" i="21"/>
  <c r="AC96" i="21"/>
  <c r="L96" i="21"/>
  <c r="AW96" i="21"/>
  <c r="AZ96" i="21" s="1"/>
  <c r="AF96" i="21"/>
  <c r="AF119" i="21"/>
  <c r="AO119" i="21"/>
  <c r="BU119" i="21"/>
  <c r="AI119" i="21"/>
  <c r="AR119" i="21"/>
  <c r="AC119" i="21"/>
  <c r="K119" i="21"/>
  <c r="L119" i="21"/>
  <c r="AW119" i="21"/>
  <c r="BK119" i="21" s="1"/>
  <c r="AL119" i="21"/>
  <c r="BU139" i="21"/>
  <c r="AF139" i="21"/>
  <c r="AL139" i="21"/>
  <c r="AI139" i="21"/>
  <c r="AC139" i="21"/>
  <c r="K139" i="21"/>
  <c r="AO139" i="21"/>
  <c r="AR139" i="21"/>
  <c r="L139" i="21"/>
  <c r="AW139" i="21"/>
  <c r="BL139" i="21" s="1"/>
  <c r="BF139" i="13" s="1"/>
  <c r="AI12" i="21"/>
  <c r="K12" i="21"/>
  <c r="AF12" i="21"/>
  <c r="AR12" i="21"/>
  <c r="Q12" i="14" s="1"/>
  <c r="BU12" i="21"/>
  <c r="L12" i="21"/>
  <c r="AJ12" i="21"/>
  <c r="W12" i="13" s="1"/>
  <c r="AC12" i="21"/>
  <c r="AO12" i="21"/>
  <c r="AL12" i="21"/>
  <c r="AW12" i="21"/>
  <c r="AY12" i="21" s="1"/>
  <c r="BU117" i="21"/>
  <c r="AI117" i="21"/>
  <c r="AC117" i="21"/>
  <c r="K117" i="21"/>
  <c r="AR117" i="21"/>
  <c r="AO117" i="21"/>
  <c r="AF117" i="21"/>
  <c r="AW117" i="21"/>
  <c r="AY117" i="21" s="1"/>
  <c r="AL117" i="21"/>
  <c r="AC68" i="21"/>
  <c r="AS68" i="21"/>
  <c r="AF68" i="13" s="1"/>
  <c r="BU68" i="21"/>
  <c r="K68" i="21"/>
  <c r="AI68" i="21"/>
  <c r="AR68" i="21"/>
  <c r="AL68" i="21"/>
  <c r="AO68" i="21"/>
  <c r="O68" i="14" s="1"/>
  <c r="AW68" i="21"/>
  <c r="AX68" i="21" s="1"/>
  <c r="AF68" i="21"/>
  <c r="AD260" i="21"/>
  <c r="Q260" i="13" s="1"/>
  <c r="AC260" i="21"/>
  <c r="AL260" i="21"/>
  <c r="AI260" i="21"/>
  <c r="AF260" i="21"/>
  <c r="W260" i="14" s="1"/>
  <c r="K260" i="21"/>
  <c r="I260" i="14" s="1"/>
  <c r="BU260" i="21"/>
  <c r="AR260" i="21"/>
  <c r="AO260" i="21"/>
  <c r="L260" i="21"/>
  <c r="AW260" i="21"/>
  <c r="AX260" i="21" s="1"/>
  <c r="AR115" i="21"/>
  <c r="BU115" i="21"/>
  <c r="AL115" i="21"/>
  <c r="M115" i="14" s="1"/>
  <c r="AI115" i="21"/>
  <c r="AC115" i="21"/>
  <c r="AO115" i="21"/>
  <c r="K115" i="21"/>
  <c r="L115" i="21" s="1"/>
  <c r="AW115" i="21"/>
  <c r="BK115" i="21" s="1"/>
  <c r="AF115" i="21"/>
  <c r="AE5" i="19"/>
  <c r="AK5" i="19" s="1"/>
  <c r="N5" i="9" s="1"/>
  <c r="AC5" i="19"/>
  <c r="H5" i="9" s="1"/>
  <c r="Y5" i="19"/>
  <c r="AF5" i="19"/>
  <c r="J5" i="9" s="1"/>
  <c r="AM5" i="19"/>
  <c r="P5" i="9" s="1"/>
  <c r="AL118" i="18"/>
  <c r="O118" i="8" s="1"/>
  <c r="BA242" i="13"/>
  <c r="AW242" i="13"/>
  <c r="AS242" i="13"/>
  <c r="BE242" i="13"/>
  <c r="AO242" i="13"/>
  <c r="AP242" i="13" s="1"/>
  <c r="AL242" i="13"/>
  <c r="AJ242" i="21"/>
  <c r="X242" i="13"/>
  <c r="V242" i="13"/>
  <c r="AZ219" i="21"/>
  <c r="AP219" i="21"/>
  <c r="AC219" i="13" s="1"/>
  <c r="AD219" i="13"/>
  <c r="AB219" i="13"/>
  <c r="BR51" i="21"/>
  <c r="AT51" i="13" s="1"/>
  <c r="AD51" i="21"/>
  <c r="R51" i="13"/>
  <c r="P51" i="13"/>
  <c r="BL69" i="21"/>
  <c r="BF69" i="13" s="1"/>
  <c r="O69" i="13"/>
  <c r="M69" i="13"/>
  <c r="BX69" i="21"/>
  <c r="BA69" i="21"/>
  <c r="BB69" i="21" s="1"/>
  <c r="AI252" i="21"/>
  <c r="AC252" i="21"/>
  <c r="AL252" i="21"/>
  <c r="BU252" i="21"/>
  <c r="K252" i="21"/>
  <c r="AR252" i="21"/>
  <c r="Q252" i="14" s="1"/>
  <c r="AO252" i="21"/>
  <c r="AW252" i="21"/>
  <c r="AX252" i="21" s="1"/>
  <c r="AF252" i="21"/>
  <c r="AX16" i="21"/>
  <c r="AD16" i="21"/>
  <c r="P16" i="13"/>
  <c r="R16" i="13"/>
  <c r="AY159" i="21"/>
  <c r="AG159" i="21"/>
  <c r="T159" i="13" s="1"/>
  <c r="U159" i="13"/>
  <c r="S159" i="13"/>
  <c r="BB236" i="13"/>
  <c r="N236" i="13"/>
  <c r="O236" i="13"/>
  <c r="M236" i="13"/>
  <c r="BA236" i="21"/>
  <c r="BB236" i="21" s="1"/>
  <c r="BX236" i="21"/>
  <c r="AO57" i="13"/>
  <c r="AP57" i="13" s="1"/>
  <c r="AL57" i="13"/>
  <c r="AS57" i="13"/>
  <c r="BE57" i="13"/>
  <c r="BA57" i="13"/>
  <c r="AW57" i="13"/>
  <c r="AJ57" i="21"/>
  <c r="W57" i="13" s="1"/>
  <c r="X258" i="13"/>
  <c r="V258" i="13"/>
  <c r="BR234" i="21"/>
  <c r="AD234" i="21"/>
  <c r="Q234" i="13" s="1"/>
  <c r="BR199" i="21"/>
  <c r="AT199" i="13" s="1"/>
  <c r="AM199" i="21"/>
  <c r="Z199" i="13" s="1"/>
  <c r="Y199" i="13"/>
  <c r="AA199" i="13"/>
  <c r="BS289" i="21"/>
  <c r="AX289" i="13" s="1"/>
  <c r="AJ289" i="21"/>
  <c r="W289" i="13" s="1"/>
  <c r="X289" i="13"/>
  <c r="V289" i="13"/>
  <c r="BR77" i="21"/>
  <c r="AT77" i="13" s="1"/>
  <c r="AJ77" i="21"/>
  <c r="W77" i="13" s="1"/>
  <c r="X77" i="13"/>
  <c r="V77" i="13"/>
  <c r="AX237" i="21"/>
  <c r="AM237" i="21"/>
  <c r="Z237" i="13" s="1"/>
  <c r="AA237" i="13"/>
  <c r="Y237" i="13"/>
  <c r="AG237" i="13"/>
  <c r="AE237" i="13"/>
  <c r="AL108" i="13"/>
  <c r="BA108" i="13"/>
  <c r="AS108" i="13"/>
  <c r="AW108" i="13"/>
  <c r="BE108" i="13"/>
  <c r="AO108" i="13"/>
  <c r="AP108" i="13" s="1"/>
  <c r="AM108" i="21"/>
  <c r="Z108" i="13" s="1"/>
  <c r="AA108" i="13"/>
  <c r="Y108" i="13"/>
  <c r="BF204" i="21"/>
  <c r="BH204" i="13" s="1"/>
  <c r="BR202" i="21"/>
  <c r="AT202" i="13" s="1"/>
  <c r="O202" i="13"/>
  <c r="M202" i="13"/>
  <c r="BX202" i="21"/>
  <c r="BA202" i="21"/>
  <c r="BB202" i="21" s="1"/>
  <c r="AG202" i="21"/>
  <c r="T202" i="13" s="1"/>
  <c r="S202" i="13"/>
  <c r="U202" i="13"/>
  <c r="AG103" i="21"/>
  <c r="T103" i="13" s="1"/>
  <c r="U103" i="13"/>
  <c r="S103" i="13"/>
  <c r="BL233" i="21"/>
  <c r="BX233" i="21"/>
  <c r="O233" i="13"/>
  <c r="M233" i="13"/>
  <c r="BA233" i="21"/>
  <c r="BB233" i="21" s="1"/>
  <c r="L11" i="21"/>
  <c r="O11" i="13"/>
  <c r="M11" i="13"/>
  <c r="BA11" i="21"/>
  <c r="BB11" i="21" s="1"/>
  <c r="BX11" i="21"/>
  <c r="AG169" i="21"/>
  <c r="T169" i="13" s="1"/>
  <c r="U169" i="13"/>
  <c r="S169" i="13"/>
  <c r="AY203" i="21"/>
  <c r="AS203" i="21"/>
  <c r="AF203" i="13" s="1"/>
  <c r="AG203" i="13"/>
  <c r="AE203" i="13"/>
  <c r="AX122" i="21"/>
  <c r="O122" i="13"/>
  <c r="M122" i="13"/>
  <c r="BX122" i="21"/>
  <c r="BA122" i="21"/>
  <c r="BB122" i="21" s="1"/>
  <c r="BK256" i="21"/>
  <c r="BB256" i="13" s="1"/>
  <c r="AJ256" i="21"/>
  <c r="W256" i="13" s="1"/>
  <c r="V256" i="13"/>
  <c r="X256" i="13"/>
  <c r="BY247" i="21"/>
  <c r="N247" i="13"/>
  <c r="AP247" i="21"/>
  <c r="AD247" i="13"/>
  <c r="AB247" i="13"/>
  <c r="AS180" i="21"/>
  <c r="AF180" i="13" s="1"/>
  <c r="AE180" i="13"/>
  <c r="AG180" i="13"/>
  <c r="BL266" i="21"/>
  <c r="BF266" i="13" s="1"/>
  <c r="AP249" i="21"/>
  <c r="AC249" i="13" s="1"/>
  <c r="AD249" i="13"/>
  <c r="AB249" i="13"/>
  <c r="AD130" i="21"/>
  <c r="Q130" i="13" s="1"/>
  <c r="R130" i="13"/>
  <c r="P130" i="13"/>
  <c r="AL170" i="13"/>
  <c r="AS170" i="13"/>
  <c r="BE170" i="13"/>
  <c r="BA170" i="13"/>
  <c r="AW170" i="13"/>
  <c r="AO170" i="13"/>
  <c r="AP170" i="13" s="1"/>
  <c r="AG170" i="21"/>
  <c r="T170" i="13" s="1"/>
  <c r="S170" i="13"/>
  <c r="U170" i="13"/>
  <c r="AZ67" i="21"/>
  <c r="BK103" i="21"/>
  <c r="AP103" i="21"/>
  <c r="AC103" i="13" s="1"/>
  <c r="AD103" i="13"/>
  <c r="AB103" i="13"/>
  <c r="BL56" i="21"/>
  <c r="BF56" i="13" s="1"/>
  <c r="AD56" i="21"/>
  <c r="P56" i="13"/>
  <c r="R56" i="13"/>
  <c r="AM172" i="21"/>
  <c r="Z172" i="13" s="1"/>
  <c r="AA172" i="13"/>
  <c r="Y172" i="13"/>
  <c r="BK277" i="21"/>
  <c r="BB277" i="13" s="1"/>
  <c r="M277" i="13"/>
  <c r="O277" i="13"/>
  <c r="BA277" i="21"/>
  <c r="BB277" i="21" s="1"/>
  <c r="BX277" i="21"/>
  <c r="O276" i="13"/>
  <c r="M276" i="13"/>
  <c r="BA276" i="21"/>
  <c r="BB276" i="21" s="1"/>
  <c r="BX276" i="21"/>
  <c r="AY40" i="21"/>
  <c r="AJ40" i="21"/>
  <c r="BS135" i="21"/>
  <c r="AX135" i="13" s="1"/>
  <c r="AD135" i="21"/>
  <c r="R135" i="13"/>
  <c r="P135" i="13"/>
  <c r="BR15" i="21"/>
  <c r="AT15" i="13" s="1"/>
  <c r="AG15" i="21"/>
  <c r="T15" i="13" s="1"/>
  <c r="U15" i="13"/>
  <c r="S15" i="13"/>
  <c r="AC216" i="21"/>
  <c r="AL216" i="21"/>
  <c r="AI216" i="21"/>
  <c r="K216" i="14" s="1"/>
  <c r="AF216" i="21"/>
  <c r="W216" i="14" s="1"/>
  <c r="K216" i="21"/>
  <c r="AD216" i="21"/>
  <c r="Q216" i="13" s="1"/>
  <c r="BU216" i="21"/>
  <c r="AO216" i="21"/>
  <c r="AR216" i="21"/>
  <c r="L216" i="21"/>
  <c r="AW216" i="21"/>
  <c r="AZ216" i="21" s="1"/>
  <c r="BA240" i="13"/>
  <c r="AO240" i="13"/>
  <c r="AP240" i="13" s="1"/>
  <c r="AW240" i="13"/>
  <c r="AL240" i="13"/>
  <c r="AS240" i="13"/>
  <c r="BE240" i="13"/>
  <c r="L240" i="21"/>
  <c r="AX248" i="21"/>
  <c r="L248" i="21"/>
  <c r="H248" i="14" s="1"/>
  <c r="BK161" i="21"/>
  <c r="AP161" i="21"/>
  <c r="AC161" i="13" s="1"/>
  <c r="AB161" i="13"/>
  <c r="AD161" i="13"/>
  <c r="BL189" i="21"/>
  <c r="BF189" i="13" s="1"/>
  <c r="AS189" i="21"/>
  <c r="AF189" i="13" s="1"/>
  <c r="AG189" i="13"/>
  <c r="AE189" i="13"/>
  <c r="BR224" i="21"/>
  <c r="AT224" i="13" s="1"/>
  <c r="AD224" i="21"/>
  <c r="Q224" i="13" s="1"/>
  <c r="R224" i="13"/>
  <c r="P224" i="13"/>
  <c r="BK264" i="21"/>
  <c r="BB264" i="13" s="1"/>
  <c r="AS264" i="21"/>
  <c r="AF264" i="13" s="1"/>
  <c r="AE264" i="13"/>
  <c r="AG264" i="13"/>
  <c r="AD118" i="21"/>
  <c r="Q118" i="13" s="1"/>
  <c r="R118" i="13"/>
  <c r="P118" i="13"/>
  <c r="AJ118" i="21"/>
  <c r="W118" i="13" s="1"/>
  <c r="BS220" i="21"/>
  <c r="AX220" i="13" s="1"/>
  <c r="AY106" i="21"/>
  <c r="AM106" i="21"/>
  <c r="Z106" i="13" s="1"/>
  <c r="AA106" i="13"/>
  <c r="Y106" i="13"/>
  <c r="AY46" i="21"/>
  <c r="AD46" i="21"/>
  <c r="R46" i="13"/>
  <c r="P46" i="13"/>
  <c r="AO111" i="13"/>
  <c r="AP111" i="13" s="1"/>
  <c r="AL111" i="13"/>
  <c r="AS111" i="13"/>
  <c r="BE111" i="13"/>
  <c r="BA111" i="13"/>
  <c r="AW111" i="13"/>
  <c r="AJ111" i="21"/>
  <c r="W111" i="13" s="1"/>
  <c r="X111" i="13"/>
  <c r="V111" i="13"/>
  <c r="BK130" i="21"/>
  <c r="AS130" i="13"/>
  <c r="BA130" i="13"/>
  <c r="AL130" i="13"/>
  <c r="AO130" i="13"/>
  <c r="AP130" i="13" s="1"/>
  <c r="BE130" i="13"/>
  <c r="AW130" i="13"/>
  <c r="AP130" i="21"/>
  <c r="AC130" i="13" s="1"/>
  <c r="AB130" i="13"/>
  <c r="AD130" i="13"/>
  <c r="BY225" i="21"/>
  <c r="N225" i="13"/>
  <c r="AS225" i="21"/>
  <c r="AF225" i="13" s="1"/>
  <c r="AG225" i="13"/>
  <c r="AE225" i="13"/>
  <c r="AS205" i="21"/>
  <c r="AF205" i="13" s="1"/>
  <c r="AG205" i="13"/>
  <c r="AE205" i="13"/>
  <c r="AG121" i="21"/>
  <c r="T121" i="13" s="1"/>
  <c r="U121" i="13"/>
  <c r="S121" i="13"/>
  <c r="AO121" i="13"/>
  <c r="AP121" i="13" s="1"/>
  <c r="AW121" i="13"/>
  <c r="AL121" i="13"/>
  <c r="BE121" i="13"/>
  <c r="BA121" i="13"/>
  <c r="AS121" i="13"/>
  <c r="AJ121" i="21"/>
  <c r="W121" i="13" s="1"/>
  <c r="V121" i="13"/>
  <c r="X121" i="13"/>
  <c r="O27" i="13"/>
  <c r="M27" i="13"/>
  <c r="BA27" i="21"/>
  <c r="BB27" i="21" s="1"/>
  <c r="BX27" i="21"/>
  <c r="AZ43" i="21"/>
  <c r="BR131" i="21"/>
  <c r="AT131" i="13" s="1"/>
  <c r="AJ131" i="21"/>
  <c r="X131" i="13"/>
  <c r="V131" i="13"/>
  <c r="AZ61" i="21"/>
  <c r="AS61" i="21"/>
  <c r="AE61" i="13"/>
  <c r="AG61" i="13"/>
  <c r="AY48" i="21"/>
  <c r="AS48" i="21"/>
  <c r="AE48" i="13"/>
  <c r="AG48" i="13"/>
  <c r="BS63" i="21"/>
  <c r="AX63" i="13" s="1"/>
  <c r="BL230" i="21"/>
  <c r="BF230" i="13" s="1"/>
  <c r="AJ230" i="21"/>
  <c r="W230" i="13" s="1"/>
  <c r="X230" i="13"/>
  <c r="V230" i="13"/>
  <c r="BK218" i="21"/>
  <c r="O218" i="13"/>
  <c r="M218" i="13"/>
  <c r="BA218" i="21"/>
  <c r="BB218" i="21" s="1"/>
  <c r="BX218" i="21"/>
  <c r="O207" i="13"/>
  <c r="M207" i="13"/>
  <c r="BA207" i="21"/>
  <c r="BB207" i="21" s="1"/>
  <c r="BX207" i="21"/>
  <c r="AX299" i="21"/>
  <c r="L299" i="21"/>
  <c r="AM299" i="21"/>
  <c r="Z299" i="13" s="1"/>
  <c r="AA299" i="13"/>
  <c r="Y299" i="13"/>
  <c r="AJ269" i="21"/>
  <c r="W269" i="13" s="1"/>
  <c r="K269" i="21"/>
  <c r="AD269" i="21"/>
  <c r="Q269" i="13" s="1"/>
  <c r="AL269" i="21"/>
  <c r="BU269" i="21"/>
  <c r="AO269" i="21"/>
  <c r="AF269" i="21"/>
  <c r="AC269" i="21"/>
  <c r="AR269" i="21"/>
  <c r="AW269" i="21"/>
  <c r="BL269" i="21" s="1"/>
  <c r="BF269" i="13" s="1"/>
  <c r="AI269" i="21"/>
  <c r="AF300" i="21"/>
  <c r="K300" i="21"/>
  <c r="AI300" i="21"/>
  <c r="BU300" i="21"/>
  <c r="AO300" i="21"/>
  <c r="AR300" i="21"/>
  <c r="AC300" i="21"/>
  <c r="AW300" i="21"/>
  <c r="AX300" i="21" s="1"/>
  <c r="AL300" i="21"/>
  <c r="AS266" i="21"/>
  <c r="AF266" i="13" s="1"/>
  <c r="AG266" i="13"/>
  <c r="AE266" i="13"/>
  <c r="AG27" i="21"/>
  <c r="U27" i="13"/>
  <c r="S27" i="13"/>
  <c r="AS181" i="21"/>
  <c r="AF181" i="13" s="1"/>
  <c r="AG181" i="13"/>
  <c r="AE181" i="13"/>
  <c r="N203" i="13"/>
  <c r="AP256" i="21"/>
  <c r="AC256" i="13" s="1"/>
  <c r="AD256" i="13"/>
  <c r="AB256" i="13"/>
  <c r="AY249" i="21"/>
  <c r="AO249" i="13"/>
  <c r="AP249" i="13" s="1"/>
  <c r="BA249" i="13"/>
  <c r="AW249" i="13"/>
  <c r="AL249" i="13"/>
  <c r="BE249" i="13"/>
  <c r="AS249" i="13"/>
  <c r="N67" i="13"/>
  <c r="BY67" i="21"/>
  <c r="BA56" i="21"/>
  <c r="BB56" i="21" s="1"/>
  <c r="O56" i="13"/>
  <c r="M56" i="13"/>
  <c r="BX56" i="21"/>
  <c r="AG277" i="21"/>
  <c r="T277" i="13" s="1"/>
  <c r="U277" i="13"/>
  <c r="S277" i="13"/>
  <c r="S135" i="13"/>
  <c r="U135" i="13"/>
  <c r="AD240" i="21"/>
  <c r="Q240" i="13" s="1"/>
  <c r="R240" i="13"/>
  <c r="P240" i="13"/>
  <c r="BA189" i="21"/>
  <c r="BB189" i="21" s="1"/>
  <c r="M189" i="13"/>
  <c r="O189" i="13"/>
  <c r="BX189" i="21"/>
  <c r="AS224" i="21"/>
  <c r="AF224" i="13" s="1"/>
  <c r="AG224" i="13"/>
  <c r="AE224" i="13"/>
  <c r="AS220" i="21"/>
  <c r="AF220" i="13" s="1"/>
  <c r="AE220" i="13"/>
  <c r="AG220" i="13"/>
  <c r="O130" i="13"/>
  <c r="M130" i="13"/>
  <c r="BX130" i="21"/>
  <c r="BA130" i="21"/>
  <c r="BB130" i="21" s="1"/>
  <c r="N27" i="13"/>
  <c r="BY27" i="21"/>
  <c r="BE207" i="13"/>
  <c r="AS207" i="13"/>
  <c r="AO207" i="13"/>
  <c r="AP207" i="13" s="1"/>
  <c r="AL207" i="13"/>
  <c r="AW207" i="13"/>
  <c r="BA207" i="13"/>
  <c r="AF215" i="21"/>
  <c r="K215" i="21"/>
  <c r="AO215" i="21"/>
  <c r="AL215" i="21"/>
  <c r="AC215" i="21"/>
  <c r="AI215" i="21"/>
  <c r="BU215" i="21"/>
  <c r="L215" i="21"/>
  <c r="AR215" i="21"/>
  <c r="AW215" i="21"/>
  <c r="AY215" i="21" s="1"/>
  <c r="AC26" i="21"/>
  <c r="AS26" i="21"/>
  <c r="AF26" i="13" s="1"/>
  <c r="AR26" i="21"/>
  <c r="BU26" i="21"/>
  <c r="AI26" i="21"/>
  <c r="AO26" i="21"/>
  <c r="K26" i="21"/>
  <c r="AL26" i="21"/>
  <c r="L26" i="21"/>
  <c r="AW26" i="21"/>
  <c r="AZ26" i="21" s="1"/>
  <c r="AF26" i="21"/>
  <c r="BU120" i="21"/>
  <c r="AC120" i="21"/>
  <c r="AL120" i="21"/>
  <c r="K120" i="21"/>
  <c r="AO120" i="21"/>
  <c r="AR120" i="21"/>
  <c r="AI120" i="21"/>
  <c r="AF120" i="21"/>
  <c r="L120" i="21"/>
  <c r="AW120" i="21"/>
  <c r="BK120" i="21" s="1"/>
  <c r="K271" i="21"/>
  <c r="L271" i="21"/>
  <c r="BU271" i="21"/>
  <c r="AI271" i="21"/>
  <c r="AF271" i="21"/>
  <c r="AC271" i="21"/>
  <c r="AL271" i="21"/>
  <c r="AO271" i="21"/>
  <c r="AR271" i="21"/>
  <c r="AW271" i="21"/>
  <c r="AY271" i="21" s="1"/>
  <c r="BU73" i="21"/>
  <c r="AL73" i="21"/>
  <c r="AR73" i="21"/>
  <c r="AI73" i="21"/>
  <c r="AF73" i="21"/>
  <c r="K73" i="21"/>
  <c r="AO73" i="21"/>
  <c r="L73" i="21"/>
  <c r="AW73" i="21"/>
  <c r="BR73" i="21" s="1"/>
  <c r="AT73" i="13" s="1"/>
  <c r="AC73" i="21"/>
  <c r="AL32" i="20"/>
  <c r="O32" i="10" s="1"/>
  <c r="BU285" i="21"/>
  <c r="AO285" i="21"/>
  <c r="AL285" i="21"/>
  <c r="AF285" i="21"/>
  <c r="AI285" i="21"/>
  <c r="K285" i="21"/>
  <c r="AR285" i="21"/>
  <c r="L285" i="21"/>
  <c r="AW285" i="21"/>
  <c r="AX285" i="21" s="1"/>
  <c r="AC285" i="21"/>
  <c r="K136" i="21"/>
  <c r="BU136" i="21"/>
  <c r="AO136" i="21"/>
  <c r="AL136" i="21"/>
  <c r="AR136" i="21"/>
  <c r="AC136" i="21"/>
  <c r="AI136" i="21"/>
  <c r="L136" i="21"/>
  <c r="AW136" i="21"/>
  <c r="AY136" i="21" s="1"/>
  <c r="AF136" i="21"/>
  <c r="AH32" i="20"/>
  <c r="K32" i="10" s="1"/>
  <c r="K157" i="21"/>
  <c r="AC157" i="21"/>
  <c r="BU157" i="21"/>
  <c r="AF157" i="21"/>
  <c r="L157" i="21"/>
  <c r="AO157" i="21"/>
  <c r="AR157" i="21"/>
  <c r="AL157" i="21"/>
  <c r="AI157" i="21"/>
  <c r="AW157" i="21"/>
  <c r="AZ157" i="21" s="1"/>
  <c r="AR153" i="21"/>
  <c r="AC153" i="21"/>
  <c r="AJ153" i="21"/>
  <c r="W153" i="13" s="1"/>
  <c r="AI153" i="21"/>
  <c r="AS153" i="21"/>
  <c r="AF153" i="13" s="1"/>
  <c r="AF153" i="21"/>
  <c r="K153" i="21"/>
  <c r="BU153" i="21"/>
  <c r="AO153" i="21"/>
  <c r="AL153" i="21"/>
  <c r="AW153" i="21"/>
  <c r="AX153" i="21" s="1"/>
  <c r="AC294" i="21"/>
  <c r="BU294" i="21"/>
  <c r="AR294" i="21"/>
  <c r="AO294" i="21"/>
  <c r="AL294" i="21"/>
  <c r="K294" i="21"/>
  <c r="AI294" i="21"/>
  <c r="L294" i="21"/>
  <c r="AW294" i="21"/>
  <c r="BS294" i="21" s="1"/>
  <c r="AX294" i="13" s="1"/>
  <c r="AF294" i="21"/>
  <c r="AC255" i="21"/>
  <c r="AS255" i="21"/>
  <c r="AF255" i="13" s="1"/>
  <c r="AR255" i="21"/>
  <c r="BU255" i="21"/>
  <c r="AF255" i="21"/>
  <c r="AI255" i="21"/>
  <c r="AL255" i="21"/>
  <c r="K255" i="21"/>
  <c r="L255" i="21" s="1"/>
  <c r="AW255" i="21"/>
  <c r="BL255" i="21" s="1"/>
  <c r="BF255" i="13" s="1"/>
  <c r="AO255" i="21"/>
  <c r="AC175" i="21"/>
  <c r="AO175" i="21"/>
  <c r="AL175" i="21"/>
  <c r="AG175" i="21"/>
  <c r="T175" i="13" s="1"/>
  <c r="BU175" i="21"/>
  <c r="AI175" i="21"/>
  <c r="AF175" i="21"/>
  <c r="K175" i="21"/>
  <c r="L175" i="21"/>
  <c r="AW175" i="21"/>
  <c r="BL175" i="21" s="1"/>
  <c r="BF175" i="13" s="1"/>
  <c r="AR175" i="21"/>
  <c r="U40" i="14"/>
  <c r="AI208" i="21"/>
  <c r="AF208" i="21"/>
  <c r="K208" i="21"/>
  <c r="AD208" i="21"/>
  <c r="Q208" i="13" s="1"/>
  <c r="AC208" i="21"/>
  <c r="AL208" i="21"/>
  <c r="BU208" i="21"/>
  <c r="AO208" i="21"/>
  <c r="AR208" i="21"/>
  <c r="AW208" i="21"/>
  <c r="BK208" i="21" s="1"/>
  <c r="AG116" i="21"/>
  <c r="T116" i="13" s="1"/>
  <c r="BU116" i="21"/>
  <c r="AO116" i="21"/>
  <c r="AR116" i="21"/>
  <c r="AC116" i="21"/>
  <c r="AI116" i="21"/>
  <c r="AL116" i="21"/>
  <c r="K116" i="21"/>
  <c r="L116" i="21"/>
  <c r="AW116" i="21"/>
  <c r="BK116" i="21" s="1"/>
  <c r="AF116" i="21"/>
  <c r="AR166" i="21"/>
  <c r="AF166" i="21"/>
  <c r="AG166" i="21"/>
  <c r="T166" i="13" s="1"/>
  <c r="BU166" i="21"/>
  <c r="AC166" i="21"/>
  <c r="AI166" i="21"/>
  <c r="AL166" i="21"/>
  <c r="AO166" i="21"/>
  <c r="K166" i="21"/>
  <c r="L166" i="21" s="1"/>
  <c r="AW166" i="21"/>
  <c r="BL166" i="21" s="1"/>
  <c r="BF166" i="13" s="1"/>
  <c r="AL14" i="21"/>
  <c r="BU14" i="21"/>
  <c r="AF14" i="21"/>
  <c r="AI14" i="21"/>
  <c r="AO14" i="21"/>
  <c r="K14" i="21"/>
  <c r="L14" i="21" s="1"/>
  <c r="AR14" i="21"/>
  <c r="AW14" i="21"/>
  <c r="AX14" i="21" s="1"/>
  <c r="AC14" i="21"/>
  <c r="AL176" i="21"/>
  <c r="AI176" i="21"/>
  <c r="K176" i="21"/>
  <c r="L176" i="21" s="1"/>
  <c r="BU176" i="21"/>
  <c r="AC176" i="21"/>
  <c r="AD176" i="21" s="1"/>
  <c r="Q176" i="13" s="1"/>
  <c r="AF176" i="21"/>
  <c r="AR176" i="21"/>
  <c r="AW176" i="21"/>
  <c r="AZ176" i="21" s="1"/>
  <c r="AO176" i="21"/>
  <c r="BU245" i="21"/>
  <c r="AI245" i="21"/>
  <c r="AO245" i="21"/>
  <c r="AF245" i="21"/>
  <c r="AL245" i="21"/>
  <c r="AR245" i="21"/>
  <c r="K245" i="21"/>
  <c r="AC245" i="21"/>
  <c r="L245" i="21"/>
  <c r="AW245" i="21"/>
  <c r="AZ245" i="21" s="1"/>
  <c r="AO91" i="21"/>
  <c r="BU91" i="21"/>
  <c r="AI91" i="21"/>
  <c r="AL91" i="21"/>
  <c r="AR91" i="21"/>
  <c r="K91" i="21"/>
  <c r="AC91" i="21"/>
  <c r="L91" i="21"/>
  <c r="AW91" i="21"/>
  <c r="BR91" i="21" s="1"/>
  <c r="AT91" i="13" s="1"/>
  <c r="AF91" i="21"/>
  <c r="BU65" i="21"/>
  <c r="AL65" i="21"/>
  <c r="AR65" i="21"/>
  <c r="AC65" i="21"/>
  <c r="AI65" i="21"/>
  <c r="K65" i="21"/>
  <c r="L65" i="21" s="1"/>
  <c r="AF65" i="21"/>
  <c r="W65" i="14" s="1"/>
  <c r="AW65" i="21"/>
  <c r="BL65" i="21" s="1"/>
  <c r="BF65" i="13" s="1"/>
  <c r="AO65" i="21"/>
  <c r="AT205" i="21"/>
  <c r="AU205" i="21" s="1"/>
  <c r="AT68" i="21"/>
  <c r="AU68" i="21" s="1"/>
  <c r="AG30" i="21"/>
  <c r="T30" i="13" s="1"/>
  <c r="AF30" i="21"/>
  <c r="BU30" i="21"/>
  <c r="AO30" i="21"/>
  <c r="AR30" i="21"/>
  <c r="AI30" i="21"/>
  <c r="AL30" i="21"/>
  <c r="K30" i="21"/>
  <c r="L30" i="21"/>
  <c r="AW30" i="21"/>
  <c r="BR30" i="21" s="1"/>
  <c r="AT30" i="13" s="1"/>
  <c r="AC30" i="21"/>
  <c r="BU47" i="21"/>
  <c r="K47" i="21"/>
  <c r="I47" i="14" s="1"/>
  <c r="AR47" i="21"/>
  <c r="AF47" i="21"/>
  <c r="AC47" i="21"/>
  <c r="AO47" i="21"/>
  <c r="AI47" i="21"/>
  <c r="AD47" i="21"/>
  <c r="AW47" i="21"/>
  <c r="AZ47" i="21" s="1"/>
  <c r="AL47" i="21"/>
  <c r="AL206" i="21"/>
  <c r="AD206" i="21"/>
  <c r="Q206" i="13" s="1"/>
  <c r="AJ206" i="21"/>
  <c r="W206" i="13" s="1"/>
  <c r="AI206" i="21"/>
  <c r="AR206" i="21"/>
  <c r="AF206" i="21"/>
  <c r="AG206" i="21" s="1"/>
  <c r="AO206" i="21"/>
  <c r="O206" i="14" s="1"/>
  <c r="K206" i="21"/>
  <c r="BU206" i="21"/>
  <c r="AC206" i="21"/>
  <c r="AW206" i="21"/>
  <c r="AX206" i="21" s="1"/>
  <c r="AR158" i="21"/>
  <c r="AS158" i="21" s="1"/>
  <c r="AF158" i="21"/>
  <c r="AG158" i="21" s="1"/>
  <c r="AO158" i="21"/>
  <c r="AC158" i="21"/>
  <c r="BU158" i="21"/>
  <c r="K158" i="21"/>
  <c r="AL158" i="21"/>
  <c r="AI158" i="21"/>
  <c r="AJ158" i="21" s="1"/>
  <c r="AW158" i="21"/>
  <c r="AX158" i="21" s="1"/>
  <c r="BU296" i="21"/>
  <c r="AO296" i="21"/>
  <c r="AI296" i="21"/>
  <c r="AL296" i="21"/>
  <c r="M296" i="14" s="1"/>
  <c r="AF296" i="21"/>
  <c r="K296" i="21"/>
  <c r="AR296" i="21"/>
  <c r="AC296" i="21"/>
  <c r="L296" i="21"/>
  <c r="AW296" i="21"/>
  <c r="AY296" i="21" s="1"/>
  <c r="BF296" i="21" s="1"/>
  <c r="BH296" i="13" s="1"/>
  <c r="AO226" i="21"/>
  <c r="O226" i="14" s="1"/>
  <c r="AC226" i="21"/>
  <c r="AL226" i="21"/>
  <c r="AI226" i="21"/>
  <c r="K226" i="21"/>
  <c r="L226" i="21" s="1"/>
  <c r="BU226" i="21"/>
  <c r="AF226" i="21"/>
  <c r="AR226" i="21"/>
  <c r="AW226" i="21"/>
  <c r="AY226" i="21" s="1"/>
  <c r="AL160" i="21"/>
  <c r="M160" i="14" s="1"/>
  <c r="BU160" i="21"/>
  <c r="AF160" i="21"/>
  <c r="K160" i="21"/>
  <c r="AI160" i="21"/>
  <c r="AC160" i="21"/>
  <c r="AR160" i="21"/>
  <c r="AO160" i="21"/>
  <c r="O160" i="14" s="1"/>
  <c r="AW160" i="21"/>
  <c r="AZ160" i="21" s="1"/>
  <c r="BU142" i="21"/>
  <c r="AI142" i="21"/>
  <c r="AO142" i="21"/>
  <c r="AR142" i="21"/>
  <c r="AL142" i="21"/>
  <c r="AF142" i="21"/>
  <c r="K142" i="21"/>
  <c r="I142" i="14" s="1"/>
  <c r="L142" i="21"/>
  <c r="H142" i="14" s="1"/>
  <c r="AW142" i="21"/>
  <c r="AX142" i="21" s="1"/>
  <c r="AC142" i="21"/>
  <c r="AR24" i="21"/>
  <c r="BU24" i="21"/>
  <c r="K24" i="21"/>
  <c r="AI24" i="21"/>
  <c r="L24" i="21"/>
  <c r="H24" i="14" s="1"/>
  <c r="AC24" i="21"/>
  <c r="U24" i="14" s="1"/>
  <c r="AO24" i="21"/>
  <c r="AL24" i="21"/>
  <c r="AW24" i="21"/>
  <c r="AZ24" i="21" s="1"/>
  <c r="AF24" i="21"/>
  <c r="BR242" i="21"/>
  <c r="N242" i="13"/>
  <c r="BY242" i="21"/>
  <c r="AM242" i="21"/>
  <c r="Y242" i="13"/>
  <c r="AA242" i="13"/>
  <c r="BL219" i="21"/>
  <c r="BF219" i="13" s="1"/>
  <c r="AM219" i="21"/>
  <c r="Z219" i="13" s="1"/>
  <c r="Y219" i="13"/>
  <c r="AA219" i="13"/>
  <c r="BK51" i="21"/>
  <c r="AZ69" i="21"/>
  <c r="AJ69" i="21"/>
  <c r="V69" i="13"/>
  <c r="X69" i="13"/>
  <c r="BA181" i="13"/>
  <c r="AO181" i="13"/>
  <c r="AP181" i="13" s="1"/>
  <c r="AW181" i="13"/>
  <c r="AL181" i="13"/>
  <c r="BE181" i="13"/>
  <c r="AS181" i="13"/>
  <c r="AJ181" i="21"/>
  <c r="W181" i="13" s="1"/>
  <c r="V181" i="13"/>
  <c r="X181" i="13"/>
  <c r="BL16" i="21"/>
  <c r="M16" i="13"/>
  <c r="O16" i="13"/>
  <c r="BX16" i="21"/>
  <c r="BA16" i="21"/>
  <c r="BB16" i="21" s="1"/>
  <c r="AZ159" i="21"/>
  <c r="M159" i="13"/>
  <c r="O159" i="13"/>
  <c r="BA159" i="21"/>
  <c r="BB159" i="21" s="1"/>
  <c r="BX159" i="21"/>
  <c r="AD236" i="21"/>
  <c r="T236" i="14" s="1"/>
  <c r="R236" i="13"/>
  <c r="P236" i="13"/>
  <c r="AY57" i="21"/>
  <c r="L57" i="21"/>
  <c r="BA258" i="13"/>
  <c r="BE258" i="13"/>
  <c r="AO258" i="13"/>
  <c r="AP258" i="13" s="1"/>
  <c r="AW258" i="13"/>
  <c r="AS258" i="13"/>
  <c r="AL258" i="13"/>
  <c r="AJ258" i="21"/>
  <c r="W258" i="13" s="1"/>
  <c r="AY234" i="21"/>
  <c r="L234" i="21"/>
  <c r="O234" i="13"/>
  <c r="M234" i="13"/>
  <c r="BA234" i="21"/>
  <c r="BB234" i="21" s="1"/>
  <c r="BX234" i="21"/>
  <c r="BK199" i="21"/>
  <c r="AL64" i="19"/>
  <c r="O64" i="9" s="1"/>
  <c r="AO64" i="19"/>
  <c r="AH64" i="19"/>
  <c r="K64" i="9" s="1"/>
  <c r="I64" i="9"/>
  <c r="AK64" i="19"/>
  <c r="N64" i="9" s="1"/>
  <c r="AI64" i="19"/>
  <c r="L64" i="9" s="1"/>
  <c r="AJ64" i="19"/>
  <c r="M64" i="9" s="1"/>
  <c r="AM64" i="19"/>
  <c r="P64" i="9" s="1"/>
  <c r="AD220" i="21"/>
  <c r="Q220" i="13" s="1"/>
  <c r="P220" i="13"/>
  <c r="R220" i="13"/>
  <c r="AX289" i="21"/>
  <c r="AD289" i="21"/>
  <c r="R289" i="13"/>
  <c r="P289" i="13"/>
  <c r="AX77" i="21"/>
  <c r="O77" i="13"/>
  <c r="M77" i="13"/>
  <c r="BA77" i="21"/>
  <c r="BB77" i="21" s="1"/>
  <c r="BX77" i="21"/>
  <c r="AZ237" i="21"/>
  <c r="O237" i="13"/>
  <c r="M237" i="13"/>
  <c r="BX237" i="21"/>
  <c r="BA237" i="21"/>
  <c r="BB237" i="21" s="1"/>
  <c r="AX108" i="21"/>
  <c r="L108" i="21"/>
  <c r="AZ202" i="21"/>
  <c r="AP202" i="21"/>
  <c r="AC202" i="13" s="1"/>
  <c r="AB202" i="13"/>
  <c r="AD202" i="13"/>
  <c r="AZ233" i="21"/>
  <c r="X233" i="13"/>
  <c r="V233" i="13"/>
  <c r="AS233" i="21"/>
  <c r="AF233" i="13" s="1"/>
  <c r="AG233" i="13"/>
  <c r="AE233" i="13"/>
  <c r="BA11" i="13"/>
  <c r="AL11" i="13"/>
  <c r="AS11" i="13"/>
  <c r="AO11" i="13"/>
  <c r="AP11" i="13" s="1"/>
  <c r="BE11" i="13"/>
  <c r="AW11" i="13"/>
  <c r="AS169" i="13"/>
  <c r="AO169" i="13"/>
  <c r="AP169" i="13" s="1"/>
  <c r="AW169" i="13"/>
  <c r="AL169" i="13"/>
  <c r="BE169" i="13"/>
  <c r="BA169" i="13"/>
  <c r="AD169" i="21"/>
  <c r="Q169" i="13" s="1"/>
  <c r="P169" i="13"/>
  <c r="R169" i="13"/>
  <c r="AZ203" i="21"/>
  <c r="AD203" i="21"/>
  <c r="Q203" i="13" s="1"/>
  <c r="R203" i="13"/>
  <c r="P203" i="13"/>
  <c r="AY122" i="21"/>
  <c r="AJ122" i="21"/>
  <c r="W122" i="13" s="1"/>
  <c r="X122" i="13"/>
  <c r="V122" i="13"/>
  <c r="AX256" i="21"/>
  <c r="AG256" i="21"/>
  <c r="T256" i="13" s="1"/>
  <c r="U256" i="13"/>
  <c r="S256" i="13"/>
  <c r="O247" i="13"/>
  <c r="M247" i="13"/>
  <c r="BX247" i="21"/>
  <c r="BA247" i="21"/>
  <c r="BB247" i="21" s="1"/>
  <c r="AS247" i="21"/>
  <c r="AF247" i="13" s="1"/>
  <c r="AE247" i="13"/>
  <c r="AG247" i="13"/>
  <c r="BA180" i="13"/>
  <c r="AS180" i="13"/>
  <c r="AW180" i="13"/>
  <c r="AL180" i="13"/>
  <c r="BE180" i="13"/>
  <c r="AO180" i="13"/>
  <c r="AP180" i="13" s="1"/>
  <c r="AY266" i="21"/>
  <c r="AP266" i="21"/>
  <c r="AC266" i="13" s="1"/>
  <c r="AD266" i="13"/>
  <c r="AB266" i="13"/>
  <c r="AX249" i="21"/>
  <c r="BL170" i="21"/>
  <c r="L170" i="21"/>
  <c r="BK67" i="21"/>
  <c r="AG67" i="21"/>
  <c r="S67" i="13"/>
  <c r="U67" i="13"/>
  <c r="BL103" i="21"/>
  <c r="BF103" i="13" s="1"/>
  <c r="AJ103" i="21"/>
  <c r="W103" i="13" s="1"/>
  <c r="V103" i="13"/>
  <c r="X103" i="13"/>
  <c r="BR56" i="21"/>
  <c r="AT56" i="13" s="1"/>
  <c r="AD56" i="13"/>
  <c r="AB56" i="13"/>
  <c r="AM56" i="21"/>
  <c r="Z56" i="13" s="1"/>
  <c r="Y56" i="13"/>
  <c r="AA56" i="13"/>
  <c r="AO172" i="13"/>
  <c r="AP172" i="13" s="1"/>
  <c r="AL172" i="13"/>
  <c r="BE172" i="13"/>
  <c r="BA172" i="13"/>
  <c r="AS172" i="13"/>
  <c r="AW172" i="13"/>
  <c r="O172" i="13"/>
  <c r="M172" i="13"/>
  <c r="BA172" i="21"/>
  <c r="BB172" i="21" s="1"/>
  <c r="BX172" i="21"/>
  <c r="AY277" i="21"/>
  <c r="AP277" i="21"/>
  <c r="AC277" i="13" s="1"/>
  <c r="AD277" i="13"/>
  <c r="AB277" i="13"/>
  <c r="BA276" i="13"/>
  <c r="AS276" i="13"/>
  <c r="BE276" i="13"/>
  <c r="AL276" i="13"/>
  <c r="AW276" i="13"/>
  <c r="AO276" i="13"/>
  <c r="AP276" i="13" s="1"/>
  <c r="L276" i="21"/>
  <c r="H276" i="14" s="1"/>
  <c r="BF113" i="21"/>
  <c r="BH113" i="13" s="1"/>
  <c r="AX40" i="21"/>
  <c r="L40" i="21"/>
  <c r="BR135" i="21"/>
  <c r="AT135" i="13" s="1"/>
  <c r="AJ135" i="21"/>
  <c r="X135" i="13"/>
  <c r="V135" i="13"/>
  <c r="BL15" i="21"/>
  <c r="AS15" i="21"/>
  <c r="AE15" i="13"/>
  <c r="AG15" i="13"/>
  <c r="AA240" i="13"/>
  <c r="Y240" i="13"/>
  <c r="AF75" i="21"/>
  <c r="BU75" i="21"/>
  <c r="AL75" i="21"/>
  <c r="M75" i="14" s="1"/>
  <c r="AO75" i="21"/>
  <c r="AR75" i="21"/>
  <c r="Q75" i="14" s="1"/>
  <c r="AC75" i="21"/>
  <c r="U75" i="14" s="1"/>
  <c r="AI75" i="21"/>
  <c r="K75" i="21"/>
  <c r="L75" i="21"/>
  <c r="AW75" i="21"/>
  <c r="AX75" i="21" s="1"/>
  <c r="AY248" i="21"/>
  <c r="AM248" i="21"/>
  <c r="Z248" i="13" s="1"/>
  <c r="AA248" i="13"/>
  <c r="Y248" i="13"/>
  <c r="AY161" i="21"/>
  <c r="AG161" i="21"/>
  <c r="T161" i="13" s="1"/>
  <c r="U161" i="13"/>
  <c r="S161" i="13"/>
  <c r="AZ189" i="21"/>
  <c r="BK224" i="21"/>
  <c r="BL264" i="21"/>
  <c r="BF264" i="13" s="1"/>
  <c r="BA264" i="21"/>
  <c r="BB264" i="21" s="1"/>
  <c r="O264" i="13"/>
  <c r="M264" i="13"/>
  <c r="BX264" i="21"/>
  <c r="AP118" i="21"/>
  <c r="AC118" i="13" s="1"/>
  <c r="AB118" i="13"/>
  <c r="AD118" i="13"/>
  <c r="BK220" i="21"/>
  <c r="AJ220" i="21"/>
  <c r="W220" i="13" s="1"/>
  <c r="X220" i="13"/>
  <c r="V220" i="13"/>
  <c r="BK106" i="21"/>
  <c r="X106" i="13"/>
  <c r="V106" i="13"/>
  <c r="AZ46" i="21"/>
  <c r="O46" i="13"/>
  <c r="M46" i="13"/>
  <c r="BX46" i="21"/>
  <c r="BA46" i="21"/>
  <c r="BB46" i="21" s="1"/>
  <c r="AZ111" i="21"/>
  <c r="AM111" i="21"/>
  <c r="Z111" i="13" s="1"/>
  <c r="Y111" i="13"/>
  <c r="AA111" i="13"/>
  <c r="L130" i="21"/>
  <c r="O225" i="13"/>
  <c r="M225" i="13"/>
  <c r="BX225" i="21"/>
  <c r="BA225" i="21"/>
  <c r="BB225" i="21" s="1"/>
  <c r="BA205" i="13"/>
  <c r="AO205" i="13"/>
  <c r="AP205" i="13" s="1"/>
  <c r="AL205" i="13"/>
  <c r="AS205" i="13"/>
  <c r="BE205" i="13"/>
  <c r="AW205" i="13"/>
  <c r="AG205" i="21"/>
  <c r="T205" i="13" s="1"/>
  <c r="AG43" i="21"/>
  <c r="T43" i="13" s="1"/>
  <c r="U43" i="13"/>
  <c r="S43" i="13"/>
  <c r="BL121" i="21"/>
  <c r="AS121" i="21"/>
  <c r="AF121" i="13" s="1"/>
  <c r="AG121" i="13"/>
  <c r="AE121" i="13"/>
  <c r="AP121" i="21"/>
  <c r="AC121" i="13" s="1"/>
  <c r="AS27" i="13"/>
  <c r="AO27" i="13"/>
  <c r="AP27" i="13" s="1"/>
  <c r="AW27" i="13"/>
  <c r="AL27" i="13"/>
  <c r="BA27" i="13"/>
  <c r="BE27" i="13"/>
  <c r="AD27" i="13"/>
  <c r="AB27" i="13"/>
  <c r="AX43" i="21"/>
  <c r="AD43" i="13"/>
  <c r="AB43" i="13"/>
  <c r="AX131" i="21"/>
  <c r="AM131" i="21"/>
  <c r="Y131" i="13"/>
  <c r="AA131" i="13"/>
  <c r="BR61" i="21"/>
  <c r="AT61" i="13" s="1"/>
  <c r="AJ61" i="21"/>
  <c r="V61" i="13"/>
  <c r="X61" i="13"/>
  <c r="BK48" i="21"/>
  <c r="AP48" i="21"/>
  <c r="AD48" i="13"/>
  <c r="AB48" i="13"/>
  <c r="AX63" i="21"/>
  <c r="O63" i="13"/>
  <c r="M63" i="13"/>
  <c r="BX63" i="21"/>
  <c r="BA63" i="21"/>
  <c r="BB63" i="21" s="1"/>
  <c r="BR230" i="21"/>
  <c r="AT230" i="13" s="1"/>
  <c r="O230" i="13"/>
  <c r="M230" i="13"/>
  <c r="BX230" i="21"/>
  <c r="BA230" i="21"/>
  <c r="BB230" i="21" s="1"/>
  <c r="BS218" i="21"/>
  <c r="AX218" i="13" s="1"/>
  <c r="AB218" i="13"/>
  <c r="AD218" i="13"/>
  <c r="BL207" i="21"/>
  <c r="BF207" i="13" s="1"/>
  <c r="U207" i="13"/>
  <c r="S207" i="13"/>
  <c r="BL299" i="21"/>
  <c r="BF299" i="13" s="1"/>
  <c r="AP299" i="21"/>
  <c r="AC299" i="13" s="1"/>
  <c r="AD299" i="13"/>
  <c r="AB299" i="13"/>
  <c r="L41" i="12"/>
  <c r="L83" i="12"/>
  <c r="L150" i="12"/>
  <c r="L206" i="12"/>
  <c r="L16" i="12"/>
  <c r="L148" i="12"/>
  <c r="L145" i="12"/>
  <c r="L105" i="12"/>
  <c r="L237" i="12"/>
  <c r="L51" i="12"/>
  <c r="L27" i="12"/>
  <c r="L69" i="12"/>
  <c r="L190" i="12"/>
  <c r="L223" i="12"/>
  <c r="L205" i="12"/>
  <c r="L77" i="12"/>
  <c r="L48" i="12"/>
  <c r="L219" i="12"/>
  <c r="L169" i="12"/>
  <c r="L137" i="12"/>
  <c r="AN72" i="18"/>
  <c r="Q72" i="8" s="1"/>
  <c r="L232" i="12"/>
  <c r="L29" i="12"/>
  <c r="M189" i="12"/>
  <c r="L189" i="12"/>
  <c r="M61" i="12"/>
  <c r="L61" i="12"/>
  <c r="M129" i="12"/>
  <c r="L129" i="12"/>
  <c r="M94" i="12"/>
  <c r="L94" i="12"/>
  <c r="M15" i="12"/>
  <c r="L15" i="12"/>
  <c r="M54" i="12"/>
  <c r="L54" i="12"/>
  <c r="M144" i="12"/>
  <c r="L144" i="12"/>
  <c r="M154" i="12"/>
  <c r="L154" i="12"/>
  <c r="M216" i="12"/>
  <c r="L216" i="12"/>
  <c r="M121" i="12"/>
  <c r="L121" i="12"/>
  <c r="M229" i="12"/>
  <c r="L229" i="12"/>
  <c r="M46" i="12"/>
  <c r="L46" i="12"/>
  <c r="M123" i="12"/>
  <c r="L123" i="12"/>
  <c r="M183" i="12"/>
  <c r="L183" i="12"/>
  <c r="M225" i="12"/>
  <c r="L225" i="12"/>
  <c r="M199" i="12"/>
  <c r="L199" i="12"/>
  <c r="M215" i="12"/>
  <c r="L215" i="12"/>
  <c r="L210" i="12"/>
  <c r="L250" i="12"/>
  <c r="L122" i="12"/>
  <c r="L220" i="12"/>
  <c r="L192" i="12"/>
  <c r="L36" i="12"/>
  <c r="M60" i="12"/>
  <c r="L60" i="12"/>
  <c r="L115" i="12"/>
  <c r="L79" i="12"/>
  <c r="L249" i="12"/>
  <c r="L116" i="12"/>
  <c r="L182" i="12"/>
  <c r="L212" i="12"/>
  <c r="L161" i="12"/>
  <c r="L141" i="12"/>
  <c r="M67" i="12"/>
  <c r="L67" i="12"/>
  <c r="M201" i="12"/>
  <c r="L201" i="12"/>
  <c r="L119" i="12"/>
  <c r="M20" i="12"/>
  <c r="L20" i="12"/>
  <c r="M147" i="12"/>
  <c r="L147" i="12"/>
  <c r="M157" i="12"/>
  <c r="L157" i="12"/>
  <c r="M175" i="12"/>
  <c r="L175" i="12"/>
  <c r="M235" i="12"/>
  <c r="L235" i="12"/>
  <c r="M134" i="12"/>
  <c r="L134" i="12"/>
  <c r="M25" i="12"/>
  <c r="L25" i="12"/>
  <c r="M21" i="12"/>
  <c r="L21" i="12"/>
  <c r="M110" i="12"/>
  <c r="L110" i="12"/>
  <c r="M78" i="12"/>
  <c r="L78" i="12"/>
  <c r="M102" i="12"/>
  <c r="L102" i="12"/>
  <c r="M234" i="12"/>
  <c r="L234" i="12"/>
  <c r="M188" i="12"/>
  <c r="L188" i="12"/>
  <c r="M86" i="12"/>
  <c r="L86" i="12"/>
  <c r="M55" i="12"/>
  <c r="L55" i="12"/>
  <c r="M92" i="12"/>
  <c r="L92" i="12"/>
  <c r="M185" i="12"/>
  <c r="L185" i="12"/>
  <c r="M138" i="12"/>
  <c r="L138" i="12"/>
  <c r="M31" i="12"/>
  <c r="L31" i="12"/>
  <c r="L11" i="12"/>
  <c r="L7" i="12"/>
  <c r="L176" i="12"/>
  <c r="L120" i="12"/>
  <c r="L24" i="12"/>
  <c r="M179" i="12"/>
  <c r="L179" i="12"/>
  <c r="L65" i="12"/>
  <c r="L89" i="12"/>
  <c r="L151" i="12"/>
  <c r="L187" i="12"/>
  <c r="L10" i="12"/>
  <c r="L59" i="12"/>
  <c r="L130" i="12"/>
  <c r="M131" i="12"/>
  <c r="L131" i="12"/>
  <c r="M240" i="12"/>
  <c r="L240" i="12"/>
  <c r="L126" i="12"/>
  <c r="M217" i="12"/>
  <c r="L217" i="12"/>
  <c r="M117" i="12"/>
  <c r="L117" i="12"/>
  <c r="M136" i="12"/>
  <c r="L136" i="12"/>
  <c r="M177" i="12"/>
  <c r="L177" i="12"/>
  <c r="M196" i="12"/>
  <c r="L196" i="12"/>
  <c r="M128" i="12"/>
  <c r="L128" i="12"/>
  <c r="L146" i="12"/>
  <c r="L211" i="12"/>
  <c r="L143" i="12"/>
  <c r="L226" i="12"/>
  <c r="L200" i="12"/>
  <c r="M228" i="12"/>
  <c r="L228" i="12"/>
  <c r="Z169" i="19"/>
  <c r="C169" i="9" s="1"/>
  <c r="K75" i="14"/>
  <c r="I88" i="10"/>
  <c r="AK206" i="20"/>
  <c r="N206" i="10" s="1"/>
  <c r="AI243" i="20"/>
  <c r="L243" i="10" s="1"/>
  <c r="AK123" i="18"/>
  <c r="N123" i="8" s="1"/>
  <c r="AO88" i="20"/>
  <c r="V169" i="14"/>
  <c r="AJ257" i="20"/>
  <c r="M257" i="10" s="1"/>
  <c r="AK243" i="20"/>
  <c r="N243" i="10" s="1"/>
  <c r="AL257" i="20"/>
  <c r="O257" i="10" s="1"/>
  <c r="AH257" i="20"/>
  <c r="K257" i="10" s="1"/>
  <c r="I206" i="10"/>
  <c r="Q89" i="14"/>
  <c r="AO206" i="20"/>
  <c r="AL8" i="20"/>
  <c r="O8" i="10" s="1"/>
  <c r="AJ176" i="20"/>
  <c r="M176" i="10" s="1"/>
  <c r="AO123" i="18"/>
  <c r="AT123" i="21" s="1"/>
  <c r="AU123" i="21" s="1"/>
  <c r="U122" i="14"/>
  <c r="AL206" i="20"/>
  <c r="O206" i="10" s="1"/>
  <c r="M40" i="14"/>
  <c r="AI206" i="20"/>
  <c r="L206" i="10" s="1"/>
  <c r="I257" i="10"/>
  <c r="AJ88" i="20"/>
  <c r="M88" i="10" s="1"/>
  <c r="AL243" i="20"/>
  <c r="O243" i="10" s="1"/>
  <c r="AH123" i="18"/>
  <c r="K123" i="8" s="1"/>
  <c r="AJ198" i="19"/>
  <c r="M198" i="9" s="1"/>
  <c r="I243" i="10"/>
  <c r="AO257" i="20"/>
  <c r="AK88" i="20"/>
  <c r="N88" i="10" s="1"/>
  <c r="AJ8" i="20"/>
  <c r="M8" i="10" s="1"/>
  <c r="AL123" i="18"/>
  <c r="O123" i="8" s="1"/>
  <c r="AM198" i="19"/>
  <c r="P198" i="9" s="1"/>
  <c r="AL88" i="20"/>
  <c r="O88" i="10" s="1"/>
  <c r="AO243" i="20"/>
  <c r="AI88" i="20"/>
  <c r="L88" i="10" s="1"/>
  <c r="AJ206" i="20"/>
  <c r="M206" i="10" s="1"/>
  <c r="AM243" i="20"/>
  <c r="P243" i="10" s="1"/>
  <c r="AM123" i="18"/>
  <c r="P123" i="8" s="1"/>
  <c r="J122" i="14"/>
  <c r="O18" i="14"/>
  <c r="K218" i="14"/>
  <c r="K122" i="14"/>
  <c r="O61" i="14"/>
  <c r="M242" i="14"/>
  <c r="K92" i="14"/>
  <c r="M135" i="14"/>
  <c r="U15" i="14"/>
  <c r="I40" i="14"/>
  <c r="W131" i="14"/>
  <c r="Z198" i="19"/>
  <c r="C198" i="9" s="1"/>
  <c r="Z123" i="18"/>
  <c r="C123" i="8" s="1"/>
  <c r="W122" i="14"/>
  <c r="AH188" i="20"/>
  <c r="K188" i="10" s="1"/>
  <c r="AK49" i="20"/>
  <c r="N49" i="10" s="1"/>
  <c r="AL61" i="20"/>
  <c r="O61" i="10" s="1"/>
  <c r="K242" i="14"/>
  <c r="J181" i="14"/>
  <c r="AJ188" i="20"/>
  <c r="M188" i="10" s="1"/>
  <c r="V4" i="19"/>
  <c r="I188" i="10"/>
  <c r="L27" i="14"/>
  <c r="AH61" i="20"/>
  <c r="K61" i="10" s="1"/>
  <c r="U137" i="14"/>
  <c r="AH198" i="19"/>
  <c r="K198" i="9" s="1"/>
  <c r="I198" i="9"/>
  <c r="AO198" i="19"/>
  <c r="AO188" i="20"/>
  <c r="AK61" i="20"/>
  <c r="N61" i="10" s="1"/>
  <c r="AK198" i="19"/>
  <c r="N198" i="9" s="1"/>
  <c r="I61" i="10"/>
  <c r="AM188" i="20"/>
  <c r="P188" i="10" s="1"/>
  <c r="AJ210" i="19"/>
  <c r="M210" i="9" s="1"/>
  <c r="AL198" i="19"/>
  <c r="O198" i="9" s="1"/>
  <c r="AO61" i="20"/>
  <c r="AI188" i="20"/>
  <c r="L188" i="10" s="1"/>
  <c r="AM61" i="20"/>
  <c r="P61" i="10" s="1"/>
  <c r="M27" i="14"/>
  <c r="W27" i="14"/>
  <c r="AJ61" i="20"/>
  <c r="M61" i="10" s="1"/>
  <c r="Z63" i="18"/>
  <c r="C63" i="8" s="1"/>
  <c r="AM210" i="19"/>
  <c r="P210" i="9" s="1"/>
  <c r="I92" i="14"/>
  <c r="AM8" i="20"/>
  <c r="P8" i="10" s="1"/>
  <c r="AI210" i="19"/>
  <c r="L210" i="9" s="1"/>
  <c r="AK210" i="19"/>
  <c r="N210" i="9" s="1"/>
  <c r="AM34" i="19"/>
  <c r="P34" i="9" s="1"/>
  <c r="AK34" i="19"/>
  <c r="N34" i="9" s="1"/>
  <c r="AM213" i="20"/>
  <c r="P213" i="10" s="1"/>
  <c r="AO102" i="20"/>
  <c r="AT102" i="21" s="1"/>
  <c r="AU102" i="21" s="1"/>
  <c r="AL49" i="20"/>
  <c r="O49" i="10" s="1"/>
  <c r="I158" i="10"/>
  <c r="I49" i="10"/>
  <c r="H132" i="14"/>
  <c r="AL119" i="20"/>
  <c r="O119" i="10" s="1"/>
  <c r="AJ119" i="20"/>
  <c r="M119" i="10" s="1"/>
  <c r="AH158" i="20"/>
  <c r="K158" i="10" s="1"/>
  <c r="AI49" i="20"/>
  <c r="L49" i="10" s="1"/>
  <c r="AM49" i="20"/>
  <c r="P49" i="10" s="1"/>
  <c r="AO158" i="20"/>
  <c r="AO49" i="20"/>
  <c r="Z210" i="19"/>
  <c r="C210" i="9" s="1"/>
  <c r="Q254" i="14"/>
  <c r="AO64" i="20"/>
  <c r="I91" i="10"/>
  <c r="AH64" i="20"/>
  <c r="K64" i="10" s="1"/>
  <c r="AI64" i="20"/>
  <c r="L64" i="10" s="1"/>
  <c r="AL34" i="19"/>
  <c r="O34" i="9" s="1"/>
  <c r="I64" i="10"/>
  <c r="AO91" i="20"/>
  <c r="AJ64" i="20"/>
  <c r="M64" i="10" s="1"/>
  <c r="AK64" i="20"/>
  <c r="N64" i="10" s="1"/>
  <c r="AM119" i="20"/>
  <c r="P119" i="10" s="1"/>
  <c r="U287" i="14"/>
  <c r="AI158" i="20"/>
  <c r="L158" i="10" s="1"/>
  <c r="AK91" i="20"/>
  <c r="N91" i="10" s="1"/>
  <c r="AL158" i="20"/>
  <c r="O158" i="10" s="1"/>
  <c r="Z174" i="19"/>
  <c r="C174" i="9" s="1"/>
  <c r="AH49" i="20"/>
  <c r="K49" i="10" s="1"/>
  <c r="AM91" i="20"/>
  <c r="P91" i="10" s="1"/>
  <c r="O264" i="14"/>
  <c r="Z290" i="19"/>
  <c r="C290" i="9" s="1"/>
  <c r="M252" i="14"/>
  <c r="Q277" i="14"/>
  <c r="O266" i="14"/>
  <c r="M258" i="14"/>
  <c r="Q289" i="14"/>
  <c r="AM55" i="20"/>
  <c r="P55" i="10" s="1"/>
  <c r="M290" i="14"/>
  <c r="AM169" i="19"/>
  <c r="P169" i="9" s="1"/>
  <c r="AI169" i="19"/>
  <c r="L169" i="9" s="1"/>
  <c r="AK169" i="19"/>
  <c r="N169" i="9" s="1"/>
  <c r="I169" i="9"/>
  <c r="AH169" i="19"/>
  <c r="K169" i="9" s="1"/>
  <c r="AO169" i="19"/>
  <c r="AJ169" i="19"/>
  <c r="M169" i="9" s="1"/>
  <c r="AL169" i="19"/>
  <c r="O169" i="9" s="1"/>
  <c r="AM290" i="19"/>
  <c r="P290" i="9" s="1"/>
  <c r="AJ290" i="19"/>
  <c r="M290" i="9" s="1"/>
  <c r="AK290" i="19"/>
  <c r="N290" i="9" s="1"/>
  <c r="AO290" i="19"/>
  <c r="I290" i="9"/>
  <c r="AH290" i="19"/>
  <c r="K290" i="9" s="1"/>
  <c r="AI290" i="19"/>
  <c r="L290" i="9" s="1"/>
  <c r="AL290" i="19"/>
  <c r="O290" i="9" s="1"/>
  <c r="Q258" i="14"/>
  <c r="Q276" i="14"/>
  <c r="W263" i="14"/>
  <c r="AI167" i="20"/>
  <c r="L167" i="10" s="1"/>
  <c r="AL176" i="20"/>
  <c r="O176" i="10" s="1"/>
  <c r="Q257" i="14"/>
  <c r="AO152" i="20"/>
  <c r="M266" i="14"/>
  <c r="U258" i="14"/>
  <c r="AL55" i="20"/>
  <c r="O55" i="10" s="1"/>
  <c r="M289" i="14"/>
  <c r="AM167" i="20"/>
  <c r="P167" i="10" s="1"/>
  <c r="AM114" i="20"/>
  <c r="P114" i="10" s="1"/>
  <c r="AH55" i="20"/>
  <c r="K55" i="10" s="1"/>
  <c r="AK102" i="20"/>
  <c r="N102" i="10" s="1"/>
  <c r="Q264" i="14"/>
  <c r="M265" i="14"/>
  <c r="Q290" i="14"/>
  <c r="W299" i="14"/>
  <c r="U252" i="14"/>
  <c r="Q299" i="14"/>
  <c r="AI176" i="20"/>
  <c r="L176" i="10" s="1"/>
  <c r="K276" i="14"/>
  <c r="AH102" i="20"/>
  <c r="K102" i="10" s="1"/>
  <c r="AJ102" i="20"/>
  <c r="M102" i="10" s="1"/>
  <c r="AL152" i="20"/>
  <c r="O152" i="10" s="1"/>
  <c r="U280" i="14"/>
  <c r="AI102" i="20"/>
  <c r="L102" i="10" s="1"/>
  <c r="M257" i="14"/>
  <c r="I152" i="10"/>
  <c r="K260" i="14"/>
  <c r="I176" i="10"/>
  <c r="Q256" i="14"/>
  <c r="I290" i="14"/>
  <c r="O252" i="14"/>
  <c r="M299" i="14"/>
  <c r="U276" i="14"/>
  <c r="K263" i="14"/>
  <c r="K257" i="14"/>
  <c r="Q266" i="14"/>
  <c r="O258" i="14"/>
  <c r="O260" i="14"/>
  <c r="AO176" i="20"/>
  <c r="K289" i="14"/>
  <c r="K256" i="14"/>
  <c r="U264" i="14"/>
  <c r="AH167" i="20"/>
  <c r="K167" i="10" s="1"/>
  <c r="Q265" i="14"/>
  <c r="O290" i="14"/>
  <c r="K264" i="14"/>
  <c r="U299" i="14"/>
  <c r="I156" i="10"/>
  <c r="K135" i="14"/>
  <c r="M276" i="14"/>
  <c r="Q263" i="14"/>
  <c r="AN77" i="19"/>
  <c r="Q77" i="9" s="1"/>
  <c r="O277" i="14"/>
  <c r="AJ167" i="20"/>
  <c r="M167" i="10" s="1"/>
  <c r="AJ114" i="20"/>
  <c r="M114" i="10" s="1"/>
  <c r="K266" i="14"/>
  <c r="W258" i="14"/>
  <c r="O289" i="14"/>
  <c r="M300" i="14"/>
  <c r="AL167" i="20"/>
  <c r="O167" i="10" s="1"/>
  <c r="U290" i="14"/>
  <c r="AH34" i="19"/>
  <c r="K34" i="9" s="1"/>
  <c r="I34" i="9"/>
  <c r="AO34" i="19"/>
  <c r="M142" i="8"/>
  <c r="AN142" i="18"/>
  <c r="Q142" i="8" s="1"/>
  <c r="K252" i="14"/>
  <c r="K299" i="14"/>
  <c r="AH152" i="20"/>
  <c r="K152" i="10" s="1"/>
  <c r="O276" i="14"/>
  <c r="I55" i="10"/>
  <c r="U257" i="14"/>
  <c r="U266" i="14"/>
  <c r="W289" i="14"/>
  <c r="M256" i="14"/>
  <c r="W265" i="14"/>
  <c r="O265" i="14"/>
  <c r="M263" i="14"/>
  <c r="W256" i="14"/>
  <c r="W252" i="14"/>
  <c r="O299" i="14"/>
  <c r="W276" i="14"/>
  <c r="AO55" i="20"/>
  <c r="I167" i="10"/>
  <c r="AO114" i="20"/>
  <c r="AM176" i="20"/>
  <c r="P176" i="10" s="1"/>
  <c r="U277" i="14"/>
  <c r="AL102" i="20"/>
  <c r="O102" i="10" s="1"/>
  <c r="AI55" i="20"/>
  <c r="L55" i="10" s="1"/>
  <c r="AK176" i="20"/>
  <c r="N176" i="10" s="1"/>
  <c r="Z34" i="19"/>
  <c r="C34" i="9" s="1"/>
  <c r="Q260" i="14"/>
  <c r="I102" i="10"/>
  <c r="AH114" i="20"/>
  <c r="K114" i="10" s="1"/>
  <c r="U256" i="14"/>
  <c r="U265" i="14"/>
  <c r="AI174" i="19"/>
  <c r="L174" i="9" s="1"/>
  <c r="AH174" i="19"/>
  <c r="K174" i="9" s="1"/>
  <c r="AL174" i="19"/>
  <c r="O174" i="9" s="1"/>
  <c r="AJ174" i="19"/>
  <c r="M174" i="9" s="1"/>
  <c r="AM174" i="19"/>
  <c r="P174" i="9" s="1"/>
  <c r="AO174" i="19"/>
  <c r="I174" i="9"/>
  <c r="AK174" i="19"/>
  <c r="N174" i="9" s="1"/>
  <c r="AH210" i="19"/>
  <c r="K210" i="9" s="1"/>
  <c r="I210" i="9"/>
  <c r="AO210" i="19"/>
  <c r="AN272" i="18"/>
  <c r="Q272" i="8" s="1"/>
  <c r="N244" i="14"/>
  <c r="H149" i="14"/>
  <c r="H169" i="14"/>
  <c r="O181" i="14"/>
  <c r="Q69" i="14"/>
  <c r="Q10" i="14"/>
  <c r="U218" i="14"/>
  <c r="I137" i="14"/>
  <c r="W48" i="14"/>
  <c r="I169" i="14"/>
  <c r="T242" i="14"/>
  <c r="H137" i="14"/>
  <c r="W69" i="14"/>
  <c r="V69" i="14"/>
  <c r="I48" i="14"/>
  <c r="U242" i="14"/>
  <c r="K176" i="14"/>
  <c r="Q40" i="14"/>
  <c r="U61" i="14"/>
  <c r="J48" i="14"/>
  <c r="K48" i="14"/>
  <c r="O32" i="14"/>
  <c r="M218" i="14"/>
  <c r="I27" i="14"/>
  <c r="Q122" i="14"/>
  <c r="V22" i="14"/>
  <c r="Q300" i="14"/>
  <c r="P178" i="14"/>
  <c r="H36" i="14"/>
  <c r="H129" i="14"/>
  <c r="X48" i="14"/>
  <c r="X15" i="14"/>
  <c r="X247" i="14"/>
  <c r="X16" i="14"/>
  <c r="X67" i="14"/>
  <c r="I244" i="14"/>
  <c r="H54" i="14"/>
  <c r="I61" i="14"/>
  <c r="M18" i="14"/>
  <c r="W218" i="14"/>
  <c r="I122" i="14"/>
  <c r="H122" i="14"/>
  <c r="AH196" i="20"/>
  <c r="K196" i="10" s="1"/>
  <c r="AM173" i="20"/>
  <c r="P173" i="10" s="1"/>
  <c r="H245" i="14"/>
  <c r="AL22" i="20"/>
  <c r="O22" i="10" s="1"/>
  <c r="AL277" i="20"/>
  <c r="O277" i="10" s="1"/>
  <c r="AJ277" i="20"/>
  <c r="M277" i="10" s="1"/>
  <c r="AK4" i="20"/>
  <c r="N4" i="10" s="1"/>
  <c r="W40" i="14"/>
  <c r="AL4" i="20"/>
  <c r="O4" i="10" s="1"/>
  <c r="AH173" i="20"/>
  <c r="K173" i="10" s="1"/>
  <c r="AO22" i="20"/>
  <c r="AH277" i="20"/>
  <c r="K277" i="10" s="1"/>
  <c r="AI231" i="20"/>
  <c r="L231" i="10" s="1"/>
  <c r="I22" i="10"/>
  <c r="K15" i="14"/>
  <c r="AI22" i="20"/>
  <c r="L22" i="10" s="1"/>
  <c r="AJ173" i="20"/>
  <c r="M173" i="10" s="1"/>
  <c r="AJ137" i="20"/>
  <c r="M137" i="10" s="1"/>
  <c r="AH137" i="20"/>
  <c r="K137" i="10" s="1"/>
  <c r="AI277" i="20"/>
  <c r="L277" i="10" s="1"/>
  <c r="AK22" i="20"/>
  <c r="N22" i="10" s="1"/>
  <c r="I137" i="10"/>
  <c r="O75" i="14"/>
  <c r="AM22" i="20"/>
  <c r="P22" i="10" s="1"/>
  <c r="U181" i="14"/>
  <c r="AM231" i="20"/>
  <c r="P231" i="10" s="1"/>
  <c r="AK231" i="20"/>
  <c r="N231" i="10" s="1"/>
  <c r="AH22" i="20"/>
  <c r="K22" i="10" s="1"/>
  <c r="AO173" i="20"/>
  <c r="Q48" i="14"/>
  <c r="AO137" i="20"/>
  <c r="I173" i="10"/>
  <c r="I131" i="14"/>
  <c r="AM277" i="20"/>
  <c r="P277" i="10" s="1"/>
  <c r="AK173" i="20"/>
  <c r="N173" i="10" s="1"/>
  <c r="H58" i="14"/>
  <c r="AL231" i="20"/>
  <c r="O231" i="10" s="1"/>
  <c r="AI173" i="20"/>
  <c r="L173" i="10" s="1"/>
  <c r="AL33" i="18"/>
  <c r="O33" i="8" s="1"/>
  <c r="AI33" i="18"/>
  <c r="L33" i="8" s="1"/>
  <c r="U48" i="14"/>
  <c r="X40" i="14"/>
  <c r="AH108" i="18"/>
  <c r="K108" i="8" s="1"/>
  <c r="AJ40" i="18"/>
  <c r="M40" i="8" s="1"/>
  <c r="AO108" i="18"/>
  <c r="AH255" i="18"/>
  <c r="K255" i="8" s="1"/>
  <c r="AK108" i="18"/>
  <c r="N108" i="8" s="1"/>
  <c r="I108" i="8"/>
  <c r="AM108" i="18"/>
  <c r="P108" i="8" s="1"/>
  <c r="AJ108" i="18"/>
  <c r="M108" i="8" s="1"/>
  <c r="AL108" i="18"/>
  <c r="O108" i="8" s="1"/>
  <c r="I178" i="10"/>
  <c r="I124" i="10"/>
  <c r="AH62" i="20"/>
  <c r="K62" i="10" s="1"/>
  <c r="AI124" i="20"/>
  <c r="L124" i="10" s="1"/>
  <c r="AJ145" i="18"/>
  <c r="M145" i="8" s="1"/>
  <c r="AL178" i="20"/>
  <c r="O178" i="10" s="1"/>
  <c r="AI58" i="20"/>
  <c r="L58" i="10" s="1"/>
  <c r="AL129" i="20"/>
  <c r="O129" i="10" s="1"/>
  <c r="AJ124" i="20"/>
  <c r="M124" i="10" s="1"/>
  <c r="AK62" i="20"/>
  <c r="N62" i="10" s="1"/>
  <c r="AH178" i="20"/>
  <c r="K178" i="10" s="1"/>
  <c r="AL124" i="20"/>
  <c r="O124" i="10" s="1"/>
  <c r="AJ178" i="20"/>
  <c r="M178" i="10" s="1"/>
  <c r="AJ62" i="20"/>
  <c r="M62" i="10" s="1"/>
  <c r="AK124" i="20"/>
  <c r="N124" i="10" s="1"/>
  <c r="AI62" i="20"/>
  <c r="L62" i="10" s="1"/>
  <c r="AM178" i="20"/>
  <c r="P178" i="10" s="1"/>
  <c r="AH124" i="20"/>
  <c r="K124" i="10" s="1"/>
  <c r="I265" i="14"/>
  <c r="AO178" i="20"/>
  <c r="AO124" i="20"/>
  <c r="AT124" i="21" s="1"/>
  <c r="AU124" i="21" s="1"/>
  <c r="Z108" i="18"/>
  <c r="C108" i="8" s="1"/>
  <c r="I58" i="10"/>
  <c r="AK129" i="20"/>
  <c r="N129" i="10" s="1"/>
  <c r="I113" i="10"/>
  <c r="AM94" i="18"/>
  <c r="P94" i="8" s="1"/>
  <c r="AL145" i="18"/>
  <c r="O145" i="8" s="1"/>
  <c r="AK255" i="18"/>
  <c r="N255" i="8" s="1"/>
  <c r="AO129" i="20"/>
  <c r="V30" i="14"/>
  <c r="AO58" i="20"/>
  <c r="AK113" i="20"/>
  <c r="N113" i="10" s="1"/>
  <c r="K40" i="14"/>
  <c r="T47" i="14"/>
  <c r="AI91" i="20"/>
  <c r="L91" i="10" s="1"/>
  <c r="AJ58" i="20"/>
  <c r="M58" i="10" s="1"/>
  <c r="AL94" i="18"/>
  <c r="O94" i="8" s="1"/>
  <c r="AI145" i="18"/>
  <c r="L145" i="8" s="1"/>
  <c r="AO255" i="18"/>
  <c r="I129" i="10"/>
  <c r="K244" i="14"/>
  <c r="W10" i="14"/>
  <c r="AH129" i="20"/>
  <c r="K129" i="10" s="1"/>
  <c r="AI94" i="18"/>
  <c r="L94" i="8" s="1"/>
  <c r="AK145" i="18"/>
  <c r="N145" i="8" s="1"/>
  <c r="AL255" i="18"/>
  <c r="O255" i="8" s="1"/>
  <c r="O40" i="14"/>
  <c r="I75" i="10"/>
  <c r="I18" i="14"/>
  <c r="AH58" i="20"/>
  <c r="K58" i="10" s="1"/>
  <c r="AH91" i="20"/>
  <c r="K91" i="10" s="1"/>
  <c r="AL58" i="20"/>
  <c r="O58" i="10" s="1"/>
  <c r="I145" i="8"/>
  <c r="AI255" i="18"/>
  <c r="L255" i="8" s="1"/>
  <c r="AN36" i="18"/>
  <c r="Q36" i="8" s="1"/>
  <c r="O169" i="14"/>
  <c r="AI75" i="20"/>
  <c r="L75" i="10" s="1"/>
  <c r="AK58" i="20"/>
  <c r="N58" i="10" s="1"/>
  <c r="AJ215" i="18"/>
  <c r="M215" i="8" s="1"/>
  <c r="AO145" i="18"/>
  <c r="AJ255" i="18"/>
  <c r="M255" i="8" s="1"/>
  <c r="M181" i="14"/>
  <c r="AO94" i="18"/>
  <c r="AT94" i="21" s="1"/>
  <c r="AU94" i="21" s="1"/>
  <c r="AK215" i="18"/>
  <c r="N215" i="8" s="1"/>
  <c r="AK116" i="18"/>
  <c r="N116" i="8" s="1"/>
  <c r="AH145" i="18"/>
  <c r="K145" i="8" s="1"/>
  <c r="AM255" i="18"/>
  <c r="P255" i="8" s="1"/>
  <c r="AL40" i="18"/>
  <c r="O40" i="8" s="1"/>
  <c r="AH40" i="18"/>
  <c r="K40" i="8" s="1"/>
  <c r="AI40" i="18"/>
  <c r="L40" i="8" s="1"/>
  <c r="AO40" i="18"/>
  <c r="AT40" i="21" s="1"/>
  <c r="AU40" i="21" s="1"/>
  <c r="I40" i="8"/>
  <c r="AM40" i="18"/>
  <c r="P40" i="8" s="1"/>
  <c r="W92" i="14"/>
  <c r="V247" i="14"/>
  <c r="I94" i="8"/>
  <c r="AJ129" i="20"/>
  <c r="M129" i="10" s="1"/>
  <c r="Z292" i="18"/>
  <c r="C292" i="8" s="1"/>
  <c r="Z33" i="18"/>
  <c r="C33" i="8" s="1"/>
  <c r="Z154" i="18"/>
  <c r="C154" i="8" s="1"/>
  <c r="AL154" i="18"/>
  <c r="O154" i="8" s="1"/>
  <c r="AM154" i="18"/>
  <c r="AN266" i="18"/>
  <c r="AN266" i="19" s="1"/>
  <c r="Q266" i="9" s="1"/>
  <c r="AH154" i="18"/>
  <c r="K154" i="8" s="1"/>
  <c r="AK154" i="18"/>
  <c r="N154" i="8" s="1"/>
  <c r="AO154" i="18"/>
  <c r="AJ154" i="18"/>
  <c r="M154" i="8" s="1"/>
  <c r="AL113" i="20"/>
  <c r="O113" i="10" s="1"/>
  <c r="AJ181" i="20"/>
  <c r="M181" i="10" s="1"/>
  <c r="AO156" i="20"/>
  <c r="AT156" i="21" s="1"/>
  <c r="AU156" i="21" s="1"/>
  <c r="Q15" i="14"/>
  <c r="K247" i="14"/>
  <c r="AJ156" i="20"/>
  <c r="M156" i="10" s="1"/>
  <c r="AO53" i="20"/>
  <c r="AM157" i="20"/>
  <c r="P157" i="10" s="1"/>
  <c r="AI156" i="20"/>
  <c r="L156" i="10" s="1"/>
  <c r="O89" i="14"/>
  <c r="AH156" i="20"/>
  <c r="K156" i="10" s="1"/>
  <c r="AM223" i="20"/>
  <c r="P223" i="10" s="1"/>
  <c r="AI256" i="20"/>
  <c r="L256" i="10" s="1"/>
  <c r="AM256" i="20"/>
  <c r="P256" i="10" s="1"/>
  <c r="AL292" i="20"/>
  <c r="O292" i="10" s="1"/>
  <c r="AL223" i="20"/>
  <c r="O223" i="10" s="1"/>
  <c r="I175" i="8"/>
  <c r="I33" i="8"/>
  <c r="M68" i="8"/>
  <c r="AN68" i="18"/>
  <c r="AO113" i="20"/>
  <c r="M180" i="8"/>
  <c r="AN180" i="18"/>
  <c r="Q180" i="8" s="1"/>
  <c r="M89" i="14"/>
  <c r="M15" i="14"/>
  <c r="AM181" i="20"/>
  <c r="P181" i="10" s="1"/>
  <c r="L15" i="14"/>
  <c r="Q169" i="14"/>
  <c r="AL7" i="20"/>
  <c r="O7" i="10" s="1"/>
  <c r="P27" i="14"/>
  <c r="AN185" i="18"/>
  <c r="Q185" i="8" s="1"/>
  <c r="W75" i="14"/>
  <c r="AI292" i="20"/>
  <c r="L292" i="10" s="1"/>
  <c r="AH223" i="20"/>
  <c r="K223" i="10" s="1"/>
  <c r="AI223" i="20"/>
  <c r="L223" i="10" s="1"/>
  <c r="AJ33" i="18"/>
  <c r="M33" i="8" s="1"/>
  <c r="AH208" i="18"/>
  <c r="K208" i="8" s="1"/>
  <c r="AL208" i="18"/>
  <c r="O208" i="8" s="1"/>
  <c r="AI208" i="18"/>
  <c r="L208" i="8" s="1"/>
  <c r="AJ208" i="18"/>
  <c r="I208" i="8"/>
  <c r="AM208" i="18"/>
  <c r="P208" i="8" s="1"/>
  <c r="AK208" i="18"/>
  <c r="N208" i="8" s="1"/>
  <c r="AO208" i="18"/>
  <c r="H96" i="14"/>
  <c r="AJ175" i="18"/>
  <c r="M175" i="8" s="1"/>
  <c r="AK175" i="18"/>
  <c r="N175" i="8" s="1"/>
  <c r="I92" i="10"/>
  <c r="AM156" i="20"/>
  <c r="P156" i="10" s="1"/>
  <c r="I223" i="10"/>
  <c r="AK7" i="20"/>
  <c r="N7" i="10" s="1"/>
  <c r="AK181" i="20"/>
  <c r="N181" i="10" s="1"/>
  <c r="AO196" i="20"/>
  <c r="K181" i="14"/>
  <c r="AJ256" i="20"/>
  <c r="M256" i="10" s="1"/>
  <c r="I213" i="14"/>
  <c r="AH94" i="18"/>
  <c r="K94" i="8" s="1"/>
  <c r="AO33" i="18"/>
  <c r="M205" i="8"/>
  <c r="AN205" i="18"/>
  <c r="Q205" i="8" s="1"/>
  <c r="U18" i="14"/>
  <c r="M77" i="14"/>
  <c r="K69" i="14"/>
  <c r="AO92" i="20"/>
  <c r="AH181" i="20"/>
  <c r="K181" i="10" s="1"/>
  <c r="AO223" i="20"/>
  <c r="I196" i="10"/>
  <c r="H10" i="14"/>
  <c r="U10" i="14"/>
  <c r="AI92" i="20"/>
  <c r="L92" i="10" s="1"/>
  <c r="AH292" i="20"/>
  <c r="K292" i="10" s="1"/>
  <c r="AJ223" i="20"/>
  <c r="M223" i="10" s="1"/>
  <c r="AK33" i="18"/>
  <c r="N33" i="8" s="1"/>
  <c r="Z120" i="18"/>
  <c r="C120" i="8" s="1"/>
  <c r="AH113" i="20"/>
  <c r="K113" i="10" s="1"/>
  <c r="H61" i="14"/>
  <c r="AI113" i="20"/>
  <c r="L113" i="10" s="1"/>
  <c r="W135" i="14"/>
  <c r="W61" i="14"/>
  <c r="AL92" i="20"/>
  <c r="O92" i="10" s="1"/>
  <c r="AO181" i="20"/>
  <c r="Q27" i="14"/>
  <c r="I247" i="14"/>
  <c r="AO256" i="20"/>
  <c r="AL256" i="20"/>
  <c r="O256" i="10" s="1"/>
  <c r="AH256" i="20"/>
  <c r="K256" i="10" s="1"/>
  <c r="AM53" i="20"/>
  <c r="P53" i="10" s="1"/>
  <c r="AJ53" i="20"/>
  <c r="M53" i="10" s="1"/>
  <c r="AH53" i="20"/>
  <c r="K53" i="10" s="1"/>
  <c r="AI53" i="20"/>
  <c r="L53" i="10" s="1"/>
  <c r="AI175" i="18"/>
  <c r="L175" i="8" s="1"/>
  <c r="AM33" i="18"/>
  <c r="P33" i="8" s="1"/>
  <c r="AM175" i="18"/>
  <c r="P175" i="8" s="1"/>
  <c r="AM33" i="20"/>
  <c r="P33" i="10" s="1"/>
  <c r="Z208" i="18"/>
  <c r="C208" i="8" s="1"/>
  <c r="M276" i="8"/>
  <c r="AN276" i="18"/>
  <c r="Q276" i="8" s="1"/>
  <c r="AI181" i="20"/>
  <c r="L181" i="10" s="1"/>
  <c r="N129" i="14"/>
  <c r="I256" i="14"/>
  <c r="I53" i="10"/>
  <c r="W67" i="14"/>
  <c r="I10" i="14"/>
  <c r="AL156" i="20"/>
  <c r="O156" i="10" s="1"/>
  <c r="I181" i="10"/>
  <c r="I256" i="10"/>
  <c r="V181" i="14"/>
  <c r="AJ292" i="20"/>
  <c r="M292" i="10" s="1"/>
  <c r="AH92" i="20"/>
  <c r="K92" i="10" s="1"/>
  <c r="AO175" i="18"/>
  <c r="AJ155" i="18"/>
  <c r="M155" i="8" s="1"/>
  <c r="AM91" i="18"/>
  <c r="P91" i="8" s="1"/>
  <c r="AO262" i="18"/>
  <c r="K32" i="14"/>
  <c r="K188" i="14"/>
  <c r="T27" i="14"/>
  <c r="O131" i="14"/>
  <c r="T15" i="14"/>
  <c r="X69" i="14"/>
  <c r="U92" i="14"/>
  <c r="I218" i="14"/>
  <c r="U27" i="14"/>
  <c r="U89" i="14"/>
  <c r="M92" i="14"/>
  <c r="K10" i="14"/>
  <c r="K67" i="14"/>
  <c r="I264" i="14"/>
  <c r="O227" i="14"/>
  <c r="AI4" i="20"/>
  <c r="L4" i="10" s="1"/>
  <c r="AH4" i="20"/>
  <c r="K4" i="10" s="1"/>
  <c r="AM4" i="20"/>
  <c r="P4" i="10" s="1"/>
  <c r="I4" i="10"/>
  <c r="X218" i="14"/>
  <c r="K16" i="14"/>
  <c r="Q218" i="14"/>
  <c r="P218" i="14"/>
  <c r="I15" i="14"/>
  <c r="Q227" i="14"/>
  <c r="M169" i="14"/>
  <c r="I67" i="14"/>
  <c r="I135" i="14"/>
  <c r="H218" i="14"/>
  <c r="H135" i="14"/>
  <c r="I16" i="14"/>
  <c r="W169" i="14"/>
  <c r="V33" i="14"/>
  <c r="M137" i="14"/>
  <c r="V15" i="14"/>
  <c r="W15" i="14"/>
  <c r="K131" i="14"/>
  <c r="K27" i="14"/>
  <c r="J27" i="14"/>
  <c r="H16" i="14"/>
  <c r="X61" i="14"/>
  <c r="H33" i="14"/>
  <c r="M61" i="14"/>
  <c r="O247" i="14"/>
  <c r="K18" i="14"/>
  <c r="AL100" i="18"/>
  <c r="O100" i="8" s="1"/>
  <c r="AI261" i="18"/>
  <c r="L261" i="8" s="1"/>
  <c r="AI29" i="18"/>
  <c r="L29" i="8" s="1"/>
  <c r="AM161" i="18"/>
  <c r="P161" i="8" s="1"/>
  <c r="AM146" i="18"/>
  <c r="P146" i="8" s="1"/>
  <c r="AL261" i="18"/>
  <c r="O261" i="8" s="1"/>
  <c r="AK188" i="18"/>
  <c r="N188" i="8" s="1"/>
  <c r="AK165" i="18"/>
  <c r="N165" i="8" s="1"/>
  <c r="Z40" i="18"/>
  <c r="C40" i="8" s="1"/>
  <c r="M247" i="14"/>
  <c r="H91" i="14"/>
  <c r="Z262" i="18"/>
  <c r="C262" i="8" s="1"/>
  <c r="W247" i="14"/>
  <c r="Q135" i="14"/>
  <c r="M244" i="14"/>
  <c r="O67" i="14"/>
  <c r="AH74" i="20"/>
  <c r="K74" i="10" s="1"/>
  <c r="AL50" i="18"/>
  <c r="O50" i="8" s="1"/>
  <c r="AI42" i="18"/>
  <c r="L42" i="8" s="1"/>
  <c r="AJ34" i="18"/>
  <c r="M34" i="8" s="1"/>
  <c r="AL34" i="18"/>
  <c r="O34" i="8" s="1"/>
  <c r="AM55" i="18"/>
  <c r="P55" i="8" s="1"/>
  <c r="AH215" i="20"/>
  <c r="K215" i="10" s="1"/>
  <c r="AL249" i="18"/>
  <c r="O249" i="8" s="1"/>
  <c r="AL287" i="18"/>
  <c r="O287" i="8" s="1"/>
  <c r="AJ112" i="20"/>
  <c r="M112" i="10" s="1"/>
  <c r="AJ287" i="18"/>
  <c r="M287" i="8" s="1"/>
  <c r="AM133" i="18"/>
  <c r="P133" i="8" s="1"/>
  <c r="A18" i="8"/>
  <c r="Z18" i="18"/>
  <c r="C18" i="8" s="1"/>
  <c r="AL24" i="18"/>
  <c r="O24" i="8" s="1"/>
  <c r="AI287" i="18"/>
  <c r="L287" i="8" s="1"/>
  <c r="AL129" i="18"/>
  <c r="O129" i="8" s="1"/>
  <c r="AH18" i="18"/>
  <c r="K18" i="8" s="1"/>
  <c r="AK18" i="18"/>
  <c r="N18" i="8" s="1"/>
  <c r="AL18" i="18"/>
  <c r="O18" i="8" s="1"/>
  <c r="AM18" i="18"/>
  <c r="P18" i="8" s="1"/>
  <c r="AI18" i="18"/>
  <c r="L18" i="8" s="1"/>
  <c r="AO18" i="18"/>
  <c r="AT18" i="21" s="1"/>
  <c r="AU18" i="21" s="1"/>
  <c r="I18" i="8"/>
  <c r="AJ18" i="18"/>
  <c r="AI116" i="18"/>
  <c r="L116" i="8" s="1"/>
  <c r="AL195" i="18"/>
  <c r="O195" i="8" s="1"/>
  <c r="AI132" i="18"/>
  <c r="L132" i="8" s="1"/>
  <c r="AK34" i="18"/>
  <c r="N34" i="8" s="1"/>
  <c r="AI34" i="18"/>
  <c r="L34" i="8" s="1"/>
  <c r="X169" i="14"/>
  <c r="X135" i="14"/>
  <c r="X122" i="14"/>
  <c r="X27" i="14"/>
  <c r="Z179" i="18"/>
  <c r="C179" i="8" s="1"/>
  <c r="Z41" i="18"/>
  <c r="C41" i="8" s="1"/>
  <c r="AJ116" i="18"/>
  <c r="M116" i="8" s="1"/>
  <c r="AK287" i="18"/>
  <c r="N287" i="8" s="1"/>
  <c r="AK222" i="18"/>
  <c r="N222" i="8" s="1"/>
  <c r="AJ261" i="18"/>
  <c r="M261" i="8" s="1"/>
  <c r="I262" i="8"/>
  <c r="AI98" i="18"/>
  <c r="L98" i="8" s="1"/>
  <c r="AM262" i="18"/>
  <c r="P262" i="8" s="1"/>
  <c r="AK251" i="18"/>
  <c r="N251" i="8" s="1"/>
  <c r="AK100" i="18"/>
  <c r="N100" i="8" s="1"/>
  <c r="AL262" i="18"/>
  <c r="O262" i="8" s="1"/>
  <c r="AH282" i="18"/>
  <c r="K282" i="8" s="1"/>
  <c r="AM251" i="18"/>
  <c r="P251" i="8" s="1"/>
  <c r="AM100" i="18"/>
  <c r="P100" i="8" s="1"/>
  <c r="AJ24" i="18"/>
  <c r="M24" i="8" s="1"/>
  <c r="AJ262" i="18"/>
  <c r="AL282" i="18"/>
  <c r="O282" i="8" s="1"/>
  <c r="AJ196" i="18"/>
  <c r="M196" i="8" s="1"/>
  <c r="AL222" i="18"/>
  <c r="O222" i="8" s="1"/>
  <c r="AK262" i="18"/>
  <c r="N262" i="8" s="1"/>
  <c r="AM274" i="18"/>
  <c r="P274" i="8" s="1"/>
  <c r="AJ282" i="18"/>
  <c r="M282" i="8" s="1"/>
  <c r="AI222" i="18"/>
  <c r="L222" i="8" s="1"/>
  <c r="AI146" i="18"/>
  <c r="L146" i="8" s="1"/>
  <c r="AM193" i="18"/>
  <c r="P193" i="8" s="1"/>
  <c r="AH261" i="18"/>
  <c r="K261" i="8" s="1"/>
  <c r="AM134" i="18"/>
  <c r="P134" i="8" s="1"/>
  <c r="AH262" i="18"/>
  <c r="K262" i="8" s="1"/>
  <c r="AH155" i="18"/>
  <c r="K155" i="8" s="1"/>
  <c r="AH274" i="18"/>
  <c r="K274" i="8" s="1"/>
  <c r="AI165" i="18"/>
  <c r="L165" i="8" s="1"/>
  <c r="AI91" i="18"/>
  <c r="L91" i="8" s="1"/>
  <c r="AM222" i="18"/>
  <c r="P222" i="8" s="1"/>
  <c r="AH216" i="18"/>
  <c r="K216" i="8" s="1"/>
  <c r="AJ126" i="18"/>
  <c r="M126" i="8" s="1"/>
  <c r="I32" i="14"/>
  <c r="AM146" i="20"/>
  <c r="P146" i="10" s="1"/>
  <c r="U69" i="14"/>
  <c r="T135" i="14"/>
  <c r="AL220" i="20"/>
  <c r="O220" i="10" s="1"/>
  <c r="AM92" i="20"/>
  <c r="P92" i="10" s="1"/>
  <c r="AK92" i="20"/>
  <c r="N92" i="10" s="1"/>
  <c r="AL29" i="18"/>
  <c r="O29" i="8" s="1"/>
  <c r="AL215" i="18"/>
  <c r="O215" i="8" s="1"/>
  <c r="AJ100" i="18"/>
  <c r="M100" i="8" s="1"/>
  <c r="AL202" i="18"/>
  <c r="O202" i="8" s="1"/>
  <c r="AJ98" i="18"/>
  <c r="M98" i="8" s="1"/>
  <c r="AI236" i="18"/>
  <c r="L236" i="8" s="1"/>
  <c r="AL191" i="18"/>
  <c r="O191" i="8" s="1"/>
  <c r="AK146" i="18"/>
  <c r="N146" i="8" s="1"/>
  <c r="AI193" i="18"/>
  <c r="L193" i="8" s="1"/>
  <c r="AK155" i="18"/>
  <c r="N155" i="8" s="1"/>
  <c r="AI251" i="18"/>
  <c r="L251" i="8" s="1"/>
  <c r="Z64" i="18"/>
  <c r="C64" i="8" s="1"/>
  <c r="Q247" i="14"/>
  <c r="AK33" i="20"/>
  <c r="N33" i="10" s="1"/>
  <c r="AH210" i="20"/>
  <c r="K210" i="10" s="1"/>
  <c r="AK298" i="20"/>
  <c r="N298" i="10" s="1"/>
  <c r="AK231" i="18"/>
  <c r="N231" i="8" s="1"/>
  <c r="AM29" i="18"/>
  <c r="P29" i="8" s="1"/>
  <c r="AM98" i="18"/>
  <c r="P98" i="8" s="1"/>
  <c r="AI50" i="18"/>
  <c r="L50" i="8" s="1"/>
  <c r="AN111" i="18"/>
  <c r="Q111" i="8" s="1"/>
  <c r="AI226" i="18"/>
  <c r="L226" i="8" s="1"/>
  <c r="AM129" i="18"/>
  <c r="P129" i="8" s="1"/>
  <c r="AM42" i="18"/>
  <c r="P42" i="8" s="1"/>
  <c r="AM188" i="18"/>
  <c r="P188" i="8" s="1"/>
  <c r="AJ297" i="18"/>
  <c r="M297" i="8" s="1"/>
  <c r="AK64" i="18"/>
  <c r="N64" i="8" s="1"/>
  <c r="L77" i="14"/>
  <c r="AL210" i="20"/>
  <c r="O210" i="10" s="1"/>
  <c r="O27" i="14"/>
  <c r="I181" i="14"/>
  <c r="N27" i="14"/>
  <c r="AL33" i="20"/>
  <c r="O33" i="10" s="1"/>
  <c r="AJ33" i="20"/>
  <c r="M33" i="10" s="1"/>
  <c r="AJ220" i="20"/>
  <c r="M220" i="10" s="1"/>
  <c r="AM231" i="18"/>
  <c r="P231" i="8" s="1"/>
  <c r="AH277" i="18"/>
  <c r="K277" i="8" s="1"/>
  <c r="AI247" i="18"/>
  <c r="L247" i="8" s="1"/>
  <c r="AH226" i="18"/>
  <c r="K226" i="8" s="1"/>
  <c r="AH129" i="18"/>
  <c r="K129" i="8" s="1"/>
  <c r="AL207" i="18"/>
  <c r="O207" i="8" s="1"/>
  <c r="AH188" i="18"/>
  <c r="K188" i="8" s="1"/>
  <c r="AM297" i="18"/>
  <c r="P297" i="8" s="1"/>
  <c r="AJ93" i="18"/>
  <c r="M93" i="8" s="1"/>
  <c r="AL64" i="18"/>
  <c r="O64" i="8" s="1"/>
  <c r="AJ277" i="18"/>
  <c r="M277" i="8" s="1"/>
  <c r="AK247" i="18"/>
  <c r="N247" i="8" s="1"/>
  <c r="AM46" i="18"/>
  <c r="P46" i="8" s="1"/>
  <c r="Z297" i="18"/>
  <c r="C297" i="8" s="1"/>
  <c r="AK93" i="18"/>
  <c r="N93" i="8" s="1"/>
  <c r="AH64" i="18"/>
  <c r="K64" i="8" s="1"/>
  <c r="M48" i="8"/>
  <c r="AN48" i="18"/>
  <c r="Q48" i="8" s="1"/>
  <c r="I220" i="10"/>
  <c r="M122" i="14"/>
  <c r="AO220" i="20"/>
  <c r="AK220" i="20"/>
  <c r="N220" i="10" s="1"/>
  <c r="AL83" i="18"/>
  <c r="O83" i="8" s="1"/>
  <c r="AK277" i="18"/>
  <c r="N277" i="8" s="1"/>
  <c r="AL247" i="18"/>
  <c r="O247" i="8" s="1"/>
  <c r="AM116" i="18"/>
  <c r="P116" i="8" s="1"/>
  <c r="AK46" i="18"/>
  <c r="N46" i="8" s="1"/>
  <c r="AI191" i="18"/>
  <c r="L191" i="8" s="1"/>
  <c r="AH146" i="18"/>
  <c r="K146" i="8" s="1"/>
  <c r="AJ193" i="18"/>
  <c r="M193" i="8" s="1"/>
  <c r="AI33" i="20"/>
  <c r="L33" i="10" s="1"/>
  <c r="AI93" i="18"/>
  <c r="L93" i="8" s="1"/>
  <c r="AI64" i="18"/>
  <c r="L64" i="8" s="1"/>
  <c r="Q67" i="14"/>
  <c r="I33" i="10"/>
  <c r="U135" i="14"/>
  <c r="AI220" i="20"/>
  <c r="L220" i="10" s="1"/>
  <c r="AM220" i="20"/>
  <c r="P220" i="10" s="1"/>
  <c r="AM202" i="18"/>
  <c r="P202" i="8" s="1"/>
  <c r="AI83" i="18"/>
  <c r="L83" i="8" s="1"/>
  <c r="AI277" i="18"/>
  <c r="L277" i="8" s="1"/>
  <c r="AM247" i="18"/>
  <c r="P247" i="8" s="1"/>
  <c r="AI46" i="18"/>
  <c r="L46" i="8" s="1"/>
  <c r="AM191" i="18"/>
  <c r="P191" i="8" s="1"/>
  <c r="AH193" i="18"/>
  <c r="K193" i="8" s="1"/>
  <c r="Z84" i="18"/>
  <c r="C84" i="8" s="1"/>
  <c r="AO33" i="20"/>
  <c r="AK29" i="18"/>
  <c r="N29" i="8" s="1"/>
  <c r="AH202" i="18"/>
  <c r="K202" i="8" s="1"/>
  <c r="AH191" i="18"/>
  <c r="K191" i="8" s="1"/>
  <c r="K168" i="14"/>
  <c r="AI171" i="20"/>
  <c r="L171" i="10" s="1"/>
  <c r="AJ151" i="20"/>
  <c r="M151" i="10" s="1"/>
  <c r="AK151" i="20"/>
  <c r="N151" i="10" s="1"/>
  <c r="AI151" i="20"/>
  <c r="L151" i="10" s="1"/>
  <c r="AL217" i="18"/>
  <c r="O217" i="8" s="1"/>
  <c r="AK217" i="18"/>
  <c r="N217" i="8" s="1"/>
  <c r="J126" i="8"/>
  <c r="M133" i="8"/>
  <c r="AI255" i="20"/>
  <c r="L255" i="10" s="1"/>
  <c r="AK255" i="20"/>
  <c r="N255" i="10" s="1"/>
  <c r="AM206" i="18"/>
  <c r="P206" i="8" s="1"/>
  <c r="AI206" i="18"/>
  <c r="L206" i="8" s="1"/>
  <c r="AK206" i="18"/>
  <c r="N206" i="8" s="1"/>
  <c r="AJ206" i="18"/>
  <c r="M206" i="8" s="1"/>
  <c r="AL206" i="18"/>
  <c r="O206" i="8" s="1"/>
  <c r="AL238" i="18"/>
  <c r="O238" i="8" s="1"/>
  <c r="AH238" i="18"/>
  <c r="K238" i="8" s="1"/>
  <c r="AI238" i="18"/>
  <c r="L238" i="8" s="1"/>
  <c r="AK238" i="18"/>
  <c r="N238" i="8" s="1"/>
  <c r="AK115" i="18"/>
  <c r="N115" i="8" s="1"/>
  <c r="AH115" i="18"/>
  <c r="K115" i="8" s="1"/>
  <c r="AJ115" i="18"/>
  <c r="M115" i="8" s="1"/>
  <c r="AL115" i="18"/>
  <c r="O115" i="8" s="1"/>
  <c r="AM296" i="18"/>
  <c r="P296" i="8" s="1"/>
  <c r="AH296" i="18"/>
  <c r="K296" i="8" s="1"/>
  <c r="AI296" i="18"/>
  <c r="L296" i="8" s="1"/>
  <c r="AK296" i="18"/>
  <c r="N296" i="8" s="1"/>
  <c r="AJ220" i="18"/>
  <c r="M220" i="8" s="1"/>
  <c r="AK220" i="18"/>
  <c r="N220" i="8" s="1"/>
  <c r="AL220" i="18"/>
  <c r="O220" i="8" s="1"/>
  <c r="AH220" i="18"/>
  <c r="K220" i="8" s="1"/>
  <c r="J125" i="8"/>
  <c r="N15" i="14"/>
  <c r="Q131" i="14"/>
  <c r="AK41" i="20"/>
  <c r="N41" i="10" s="1"/>
  <c r="AJ41" i="20"/>
  <c r="M41" i="10" s="1"/>
  <c r="AH41" i="20"/>
  <c r="K41" i="10" s="1"/>
  <c r="AL41" i="20"/>
  <c r="O41" i="10" s="1"/>
  <c r="AM41" i="20"/>
  <c r="P41" i="10" s="1"/>
  <c r="I41" i="10"/>
  <c r="AO41" i="20"/>
  <c r="O92" i="14"/>
  <c r="AK269" i="20"/>
  <c r="N269" i="10" s="1"/>
  <c r="I269" i="10"/>
  <c r="AJ214" i="18"/>
  <c r="M214" i="8" s="1"/>
  <c r="AM214" i="18"/>
  <c r="P214" i="8" s="1"/>
  <c r="AH86" i="18"/>
  <c r="K86" i="8" s="1"/>
  <c r="AK86" i="18"/>
  <c r="N86" i="8" s="1"/>
  <c r="AM86" i="18"/>
  <c r="P86" i="8" s="1"/>
  <c r="AL86" i="18"/>
  <c r="O86" i="8" s="1"/>
  <c r="AJ179" i="18"/>
  <c r="M179" i="8" s="1"/>
  <c r="AH179" i="18"/>
  <c r="K179" i="8" s="1"/>
  <c r="A137" i="8"/>
  <c r="Z137" i="18"/>
  <c r="C137" i="8" s="1"/>
  <c r="U16" i="14"/>
  <c r="W264" i="14"/>
  <c r="J149" i="14"/>
  <c r="U131" i="14"/>
  <c r="U169" i="14"/>
  <c r="K89" i="14"/>
  <c r="J52" i="8"/>
  <c r="A75" i="8"/>
  <c r="Z75" i="18"/>
  <c r="C75" i="8" s="1"/>
  <c r="AM194" i="20"/>
  <c r="P194" i="10" s="1"/>
  <c r="AH194" i="20"/>
  <c r="K194" i="10" s="1"/>
  <c r="AI194" i="20"/>
  <c r="L194" i="10" s="1"/>
  <c r="AK194" i="20"/>
  <c r="N194" i="10" s="1"/>
  <c r="AL194" i="20"/>
  <c r="O194" i="10" s="1"/>
  <c r="AJ194" i="20"/>
  <c r="M194" i="10" s="1"/>
  <c r="A17" i="8"/>
  <c r="Z17" i="18"/>
  <c r="C17" i="8" s="1"/>
  <c r="AK73" i="20"/>
  <c r="N73" i="10" s="1"/>
  <c r="AL73" i="20"/>
  <c r="O73" i="10" s="1"/>
  <c r="AJ6" i="20"/>
  <c r="M6" i="10" s="1"/>
  <c r="AK6" i="20"/>
  <c r="N6" i="10" s="1"/>
  <c r="AM6" i="20"/>
  <c r="P6" i="10" s="1"/>
  <c r="AL47" i="20"/>
  <c r="O47" i="10" s="1"/>
  <c r="AH47" i="20"/>
  <c r="K47" i="10" s="1"/>
  <c r="AJ47" i="20"/>
  <c r="M47" i="10" s="1"/>
  <c r="J77" i="14"/>
  <c r="K77" i="14"/>
  <c r="AM92" i="18"/>
  <c r="P92" i="8" s="1"/>
  <c r="AK92" i="18"/>
  <c r="N92" i="8" s="1"/>
  <c r="AJ92" i="18"/>
  <c r="M92" i="8" s="1"/>
  <c r="AI92" i="18"/>
  <c r="L92" i="8" s="1"/>
  <c r="AL92" i="18"/>
  <c r="O92" i="8" s="1"/>
  <c r="AK241" i="18"/>
  <c r="N241" i="8" s="1"/>
  <c r="AL241" i="18"/>
  <c r="O241" i="8" s="1"/>
  <c r="AH241" i="18"/>
  <c r="K241" i="8" s="1"/>
  <c r="AI241" i="18"/>
  <c r="L241" i="8" s="1"/>
  <c r="AM241" i="18"/>
  <c r="P241" i="8" s="1"/>
  <c r="K169" i="14"/>
  <c r="AH52" i="18"/>
  <c r="K52" i="8" s="1"/>
  <c r="AO52" i="18"/>
  <c r="AT52" i="21" s="1"/>
  <c r="AU52" i="21" s="1"/>
  <c r="I52" i="8"/>
  <c r="AJ52" i="18"/>
  <c r="M52" i="8" s="1"/>
  <c r="AI52" i="18"/>
  <c r="L52" i="8" s="1"/>
  <c r="AK52" i="18"/>
  <c r="N52" i="8" s="1"/>
  <c r="AL52" i="18"/>
  <c r="O52" i="8" s="1"/>
  <c r="AM52" i="18"/>
  <c r="P52" i="8" s="1"/>
  <c r="J55" i="8"/>
  <c r="J75" i="8"/>
  <c r="O15" i="14"/>
  <c r="AJ283" i="20"/>
  <c r="M283" i="10" s="1"/>
  <c r="Q244" i="14"/>
  <c r="U227" i="14"/>
  <c r="AI200" i="18"/>
  <c r="L200" i="8" s="1"/>
  <c r="AJ200" i="18"/>
  <c r="M200" i="8" s="1"/>
  <c r="AH200" i="18"/>
  <c r="K200" i="8" s="1"/>
  <c r="AL200" i="18"/>
  <c r="O200" i="8" s="1"/>
  <c r="AI246" i="18"/>
  <c r="L246" i="8" s="1"/>
  <c r="AJ300" i="18"/>
  <c r="M300" i="8" s="1"/>
  <c r="AI300" i="18"/>
  <c r="L300" i="8" s="1"/>
  <c r="AH300" i="18"/>
  <c r="K300" i="8" s="1"/>
  <c r="AK300" i="18"/>
  <c r="N300" i="8" s="1"/>
  <c r="AM300" i="18"/>
  <c r="P300" i="8" s="1"/>
  <c r="AJ238" i="18"/>
  <c r="M238" i="8" s="1"/>
  <c r="AK22" i="18"/>
  <c r="N22" i="8" s="1"/>
  <c r="AH22" i="18"/>
  <c r="K22" i="8" s="1"/>
  <c r="AL22" i="18"/>
  <c r="O22" i="8" s="1"/>
  <c r="AM22" i="18"/>
  <c r="P22" i="8" s="1"/>
  <c r="AL291" i="18"/>
  <c r="O291" i="8" s="1"/>
  <c r="AK291" i="18"/>
  <c r="N291" i="8" s="1"/>
  <c r="AI291" i="18"/>
  <c r="L291" i="8" s="1"/>
  <c r="AJ291" i="18"/>
  <c r="M291" i="8" s="1"/>
  <c r="I69" i="14"/>
  <c r="M67" i="14"/>
  <c r="M251" i="14"/>
  <c r="AM115" i="18"/>
  <c r="P115" i="8" s="1"/>
  <c r="AJ103" i="18"/>
  <c r="M103" i="8" s="1"/>
  <c r="AK103" i="18"/>
  <c r="N103" i="8" s="1"/>
  <c r="AI103" i="18"/>
  <c r="L103" i="8" s="1"/>
  <c r="AL103" i="18"/>
  <c r="O103" i="8" s="1"/>
  <c r="AI138" i="18"/>
  <c r="L138" i="8" s="1"/>
  <c r="AJ138" i="18"/>
  <c r="M138" i="8" s="1"/>
  <c r="AI41" i="18"/>
  <c r="L41" i="8" s="1"/>
  <c r="AH41" i="18"/>
  <c r="K41" i="8" s="1"/>
  <c r="AJ41" i="18"/>
  <c r="M41" i="8" s="1"/>
  <c r="AM41" i="18"/>
  <c r="P41" i="8" s="1"/>
  <c r="A96" i="8"/>
  <c r="Z96" i="18"/>
  <c r="C96" i="8" s="1"/>
  <c r="O232" i="8"/>
  <c r="AM182" i="20"/>
  <c r="P182" i="10" s="1"/>
  <c r="AM112" i="20"/>
  <c r="P112" i="10" s="1"/>
  <c r="AJ202" i="18"/>
  <c r="M202" i="8" s="1"/>
  <c r="AH83" i="18"/>
  <c r="K83" i="8" s="1"/>
  <c r="AI130" i="18"/>
  <c r="L130" i="8" s="1"/>
  <c r="AH98" i="18"/>
  <c r="K98" i="8" s="1"/>
  <c r="AM50" i="18"/>
  <c r="P50" i="8" s="1"/>
  <c r="AK216" i="18"/>
  <c r="N216" i="8" s="1"/>
  <c r="AL42" i="18"/>
  <c r="O42" i="8" s="1"/>
  <c r="AI274" i="18"/>
  <c r="L274" i="8" s="1"/>
  <c r="AH125" i="18"/>
  <c r="K125" i="8" s="1"/>
  <c r="AM125" i="18"/>
  <c r="P125" i="8" s="1"/>
  <c r="AI125" i="18"/>
  <c r="L125" i="8" s="1"/>
  <c r="AO125" i="18"/>
  <c r="I125" i="8"/>
  <c r="AJ125" i="18"/>
  <c r="M125" i="8" s="1"/>
  <c r="AL125" i="18"/>
  <c r="O125" i="8" s="1"/>
  <c r="AK125" i="18"/>
  <c r="N125" i="8" s="1"/>
  <c r="AJ55" i="18"/>
  <c r="M55" i="8" s="1"/>
  <c r="AH55" i="18"/>
  <c r="K55" i="8" s="1"/>
  <c r="AL55" i="18"/>
  <c r="O55" i="8" s="1"/>
  <c r="AO55" i="18"/>
  <c r="AT55" i="21" s="1"/>
  <c r="AU55" i="21" s="1"/>
  <c r="I55" i="8"/>
  <c r="AK126" i="18"/>
  <c r="N126" i="8" s="1"/>
  <c r="M232" i="8"/>
  <c r="AN232" i="18"/>
  <c r="Q232" i="8" s="1"/>
  <c r="AI55" i="18"/>
  <c r="L55" i="8" s="1"/>
  <c r="AI133" i="18"/>
  <c r="L133" i="8" s="1"/>
  <c r="AL165" i="20"/>
  <c r="O165" i="10" s="1"/>
  <c r="AL191" i="20"/>
  <c r="O191" i="10" s="1"/>
  <c r="AK83" i="18"/>
  <c r="N83" i="8" s="1"/>
  <c r="AH224" i="18"/>
  <c r="K224" i="8" s="1"/>
  <c r="A125" i="8"/>
  <c r="Z125" i="18"/>
  <c r="C125" i="8" s="1"/>
  <c r="AK38" i="18"/>
  <c r="N38" i="8" s="1"/>
  <c r="AH38" i="18"/>
  <c r="K38" i="8" s="1"/>
  <c r="AJ38" i="18"/>
  <c r="AL38" i="18"/>
  <c r="O38" i="8" s="1"/>
  <c r="AM38" i="18"/>
  <c r="P38" i="8" s="1"/>
  <c r="I38" i="8"/>
  <c r="AO38" i="18"/>
  <c r="AI38" i="18"/>
  <c r="L38" i="8" s="1"/>
  <c r="J64" i="8"/>
  <c r="AH126" i="18"/>
  <c r="K126" i="8" s="1"/>
  <c r="AH235" i="18"/>
  <c r="K235" i="8" s="1"/>
  <c r="AJ224" i="18"/>
  <c r="M224" i="8" s="1"/>
  <c r="AJ226" i="18"/>
  <c r="M226" i="8" s="1"/>
  <c r="AL216" i="18"/>
  <c r="O216" i="8" s="1"/>
  <c r="AI207" i="18"/>
  <c r="L207" i="8" s="1"/>
  <c r="AM196" i="18"/>
  <c r="P196" i="8" s="1"/>
  <c r="A192" i="8"/>
  <c r="Z192" i="18"/>
  <c r="C192" i="8" s="1"/>
  <c r="A38" i="8"/>
  <c r="Z38" i="18"/>
  <c r="C38" i="8" s="1"/>
  <c r="AM64" i="18"/>
  <c r="P64" i="8" s="1"/>
  <c r="AO64" i="18"/>
  <c r="AT64" i="21" s="1"/>
  <c r="AU64" i="21" s="1"/>
  <c r="I64" i="8"/>
  <c r="AL126" i="18"/>
  <c r="O126" i="8" s="1"/>
  <c r="AH227" i="18"/>
  <c r="K227" i="8" s="1"/>
  <c r="I227" i="8"/>
  <c r="AO227" i="18"/>
  <c r="AT227" i="21" s="1"/>
  <c r="AU227" i="21" s="1"/>
  <c r="AI227" i="18"/>
  <c r="L227" i="8" s="1"/>
  <c r="AL227" i="18"/>
  <c r="O227" i="8" s="1"/>
  <c r="AJ227" i="18"/>
  <c r="AK227" i="18"/>
  <c r="N227" i="8" s="1"/>
  <c r="AM227" i="18"/>
  <c r="P227" i="8" s="1"/>
  <c r="Z133" i="18"/>
  <c r="C133" i="8" s="1"/>
  <c r="AI235" i="18"/>
  <c r="L235" i="8" s="1"/>
  <c r="AL224" i="18"/>
  <c r="O224" i="8" s="1"/>
  <c r="AL226" i="18"/>
  <c r="O226" i="8" s="1"/>
  <c r="AM216" i="18"/>
  <c r="P216" i="8" s="1"/>
  <c r="AK207" i="18"/>
  <c r="N207" i="8" s="1"/>
  <c r="AJ188" i="18"/>
  <c r="M188" i="8" s="1"/>
  <c r="AL155" i="18"/>
  <c r="O155" i="8" s="1"/>
  <c r="AK196" i="18"/>
  <c r="N196" i="8" s="1"/>
  <c r="AM93" i="18"/>
  <c r="P93" i="8" s="1"/>
  <c r="AK133" i="18"/>
  <c r="N133" i="8" s="1"/>
  <c r="AO133" i="18"/>
  <c r="AH133" i="18"/>
  <c r="K133" i="8" s="1"/>
  <c r="I133" i="8"/>
  <c r="AL133" i="18"/>
  <c r="O133" i="8" s="1"/>
  <c r="A227" i="8"/>
  <c r="Z227" i="18"/>
  <c r="C227" i="8" s="1"/>
  <c r="Z55" i="18"/>
  <c r="C55" i="8" s="1"/>
  <c r="AJ235" i="18"/>
  <c r="M235" i="8" s="1"/>
  <c r="AL46" i="18"/>
  <c r="O46" i="8" s="1"/>
  <c r="AM207" i="18"/>
  <c r="P207" i="8" s="1"/>
  <c r="AJ274" i="18"/>
  <c r="M274" i="8" s="1"/>
  <c r="AI196" i="18"/>
  <c r="L196" i="8" s="1"/>
  <c r="AM192" i="18"/>
  <c r="P192" i="8" s="1"/>
  <c r="AO192" i="18"/>
  <c r="I192" i="8"/>
  <c r="AH192" i="18"/>
  <c r="K192" i="8" s="1"/>
  <c r="AK192" i="18"/>
  <c r="N192" i="8" s="1"/>
  <c r="AJ192" i="18"/>
  <c r="AI192" i="18"/>
  <c r="L192" i="8" s="1"/>
  <c r="AL192" i="18"/>
  <c r="O192" i="8" s="1"/>
  <c r="AJ137" i="18"/>
  <c r="M137" i="8" s="1"/>
  <c r="AO137" i="18"/>
  <c r="AT137" i="21" s="1"/>
  <c r="AU137" i="21" s="1"/>
  <c r="I137" i="8"/>
  <c r="AK137" i="18"/>
  <c r="N137" i="8" s="1"/>
  <c r="AI137" i="18"/>
  <c r="L137" i="8" s="1"/>
  <c r="AH137" i="18"/>
  <c r="K137" i="8" s="1"/>
  <c r="AL137" i="18"/>
  <c r="O137" i="8" s="1"/>
  <c r="AM137" i="18"/>
  <c r="P137" i="8" s="1"/>
  <c r="AJ75" i="18"/>
  <c r="M75" i="8" s="1"/>
  <c r="AM75" i="18"/>
  <c r="P75" i="8" s="1"/>
  <c r="AH75" i="18"/>
  <c r="K75" i="8" s="1"/>
  <c r="AO75" i="18"/>
  <c r="AK75" i="18"/>
  <c r="N75" i="8" s="1"/>
  <c r="I75" i="8"/>
  <c r="AI75" i="18"/>
  <c r="L75" i="8" s="1"/>
  <c r="AL75" i="18"/>
  <c r="O75" i="8" s="1"/>
  <c r="A126" i="8"/>
  <c r="Z126" i="18"/>
  <c r="C126" i="8" s="1"/>
  <c r="M264" i="8"/>
  <c r="AN264" i="18"/>
  <c r="AK53" i="20"/>
  <c r="N53" i="10" s="1"/>
  <c r="Z282" i="18"/>
  <c r="C282" i="8" s="1"/>
  <c r="A52" i="8"/>
  <c r="Z52" i="18"/>
  <c r="C52" i="8" s="1"/>
  <c r="AI17" i="18"/>
  <c r="L17" i="8" s="1"/>
  <c r="AL17" i="18"/>
  <c r="O17" i="8" s="1"/>
  <c r="AJ17" i="18"/>
  <c r="AH17" i="18"/>
  <c r="K17" i="8" s="1"/>
  <c r="AO17" i="18"/>
  <c r="AT17" i="21" s="1"/>
  <c r="AU17" i="21" s="1"/>
  <c r="AM17" i="18"/>
  <c r="P17" i="8" s="1"/>
  <c r="I17" i="8"/>
  <c r="AK17" i="18"/>
  <c r="N17" i="8" s="1"/>
  <c r="AM126" i="18"/>
  <c r="P126" i="8" s="1"/>
  <c r="AO126" i="18"/>
  <c r="I126" i="8"/>
  <c r="Z240" i="18"/>
  <c r="C240" i="8" s="1"/>
  <c r="Z165" i="18"/>
  <c r="C165" i="8" s="1"/>
  <c r="Z187" i="18"/>
  <c r="C187" i="8" s="1"/>
  <c r="AL267" i="20"/>
  <c r="O267" i="10" s="1"/>
  <c r="AL246" i="20"/>
  <c r="O246" i="10" s="1"/>
  <c r="AJ246" i="20"/>
  <c r="M246" i="10" s="1"/>
  <c r="A186" i="8"/>
  <c r="Z186" i="18"/>
  <c r="C186" i="8" s="1"/>
  <c r="A25" i="8"/>
  <c r="Z25" i="18"/>
  <c r="C25" i="8" s="1"/>
  <c r="A153" i="8"/>
  <c r="Z153" i="18"/>
  <c r="C153" i="8" s="1"/>
  <c r="J206" i="8"/>
  <c r="O203" i="8"/>
  <c r="AJ288" i="18"/>
  <c r="I288" i="8"/>
  <c r="AO288" i="18"/>
  <c r="AI288" i="18"/>
  <c r="L288" i="8" s="1"/>
  <c r="AL288" i="18"/>
  <c r="O288" i="8" s="1"/>
  <c r="AM288" i="18"/>
  <c r="P288" i="8" s="1"/>
  <c r="AK288" i="18"/>
  <c r="N288" i="8" s="1"/>
  <c r="AH288" i="18"/>
  <c r="K288" i="8" s="1"/>
  <c r="M26" i="8"/>
  <c r="AN26" i="18"/>
  <c r="Q26" i="8" s="1"/>
  <c r="AM139" i="18"/>
  <c r="P139" i="8" s="1"/>
  <c r="AO139" i="18"/>
  <c r="I139" i="8"/>
  <c r="AI139" i="18"/>
  <c r="L139" i="8" s="1"/>
  <c r="AK139" i="18"/>
  <c r="N139" i="8" s="1"/>
  <c r="AJ139" i="18"/>
  <c r="M139" i="8" s="1"/>
  <c r="AL139" i="18"/>
  <c r="O139" i="8" s="1"/>
  <c r="AH281" i="18"/>
  <c r="K281" i="8" s="1"/>
  <c r="AI281" i="18"/>
  <c r="L281" i="8" s="1"/>
  <c r="AK281" i="18"/>
  <c r="N281" i="8" s="1"/>
  <c r="AO281" i="18"/>
  <c r="AT281" i="21" s="1"/>
  <c r="AU281" i="21" s="1"/>
  <c r="AL281" i="18"/>
  <c r="O281" i="8" s="1"/>
  <c r="I281" i="8"/>
  <c r="AM281" i="18"/>
  <c r="P281" i="8" s="1"/>
  <c r="AJ281" i="18"/>
  <c r="AK181" i="18"/>
  <c r="N181" i="8" s="1"/>
  <c r="AJ181" i="18"/>
  <c r="AM181" i="18"/>
  <c r="P181" i="8" s="1"/>
  <c r="AH181" i="18"/>
  <c r="K181" i="8" s="1"/>
  <c r="AO181" i="18"/>
  <c r="AT181" i="21" s="1"/>
  <c r="AU181" i="21" s="1"/>
  <c r="I181" i="8"/>
  <c r="AL181" i="18"/>
  <c r="O181" i="8" s="1"/>
  <c r="AI181" i="18"/>
  <c r="L181" i="8" s="1"/>
  <c r="A141" i="8"/>
  <c r="Z141" i="18"/>
  <c r="C141" i="8" s="1"/>
  <c r="J240" i="8"/>
  <c r="AM283" i="20"/>
  <c r="P283" i="10" s="1"/>
  <c r="AJ255" i="20"/>
  <c r="M255" i="10" s="1"/>
  <c r="AM255" i="20"/>
  <c r="P255" i="10" s="1"/>
  <c r="AH255" i="20"/>
  <c r="K255" i="10" s="1"/>
  <c r="AL255" i="20"/>
  <c r="O255" i="10" s="1"/>
  <c r="Q77" i="14"/>
  <c r="X264" i="14"/>
  <c r="M264" i="14"/>
  <c r="AM166" i="18"/>
  <c r="P166" i="8" s="1"/>
  <c r="AO166" i="18"/>
  <c r="AT166" i="21" s="1"/>
  <c r="AU166" i="21" s="1"/>
  <c r="I166" i="8"/>
  <c r="AL166" i="18"/>
  <c r="O166" i="8" s="1"/>
  <c r="AJ166" i="18"/>
  <c r="AI166" i="18"/>
  <c r="L166" i="8" s="1"/>
  <c r="AH166" i="18"/>
  <c r="K166" i="8" s="1"/>
  <c r="AI76" i="18"/>
  <c r="L76" i="8" s="1"/>
  <c r="I76" i="8"/>
  <c r="AO76" i="18"/>
  <c r="AH76" i="18"/>
  <c r="K76" i="8" s="1"/>
  <c r="AM76" i="18"/>
  <c r="P76" i="8" s="1"/>
  <c r="AK76" i="18"/>
  <c r="N76" i="8" s="1"/>
  <c r="AJ76" i="18"/>
  <c r="J130" i="8"/>
  <c r="J244" i="8"/>
  <c r="J216" i="8"/>
  <c r="A67" i="8"/>
  <c r="Z67" i="18"/>
  <c r="C67" i="8" s="1"/>
  <c r="A160" i="8"/>
  <c r="Z160" i="18"/>
  <c r="C160" i="8" s="1"/>
  <c r="AM252" i="18"/>
  <c r="P252" i="8" s="1"/>
  <c r="AO252" i="18"/>
  <c r="AT252" i="21" s="1"/>
  <c r="AU252" i="21" s="1"/>
  <c r="AL252" i="18"/>
  <c r="O252" i="8" s="1"/>
  <c r="I252" i="8"/>
  <c r="AJ252" i="18"/>
  <c r="AH252" i="18"/>
  <c r="K252" i="8" s="1"/>
  <c r="AK252" i="18"/>
  <c r="N252" i="8" s="1"/>
  <c r="AI252" i="18"/>
  <c r="L252" i="8" s="1"/>
  <c r="I89" i="14"/>
  <c r="AI286" i="20"/>
  <c r="L286" i="10" s="1"/>
  <c r="AM286" i="20"/>
  <c r="P286" i="10" s="1"/>
  <c r="M122" i="8"/>
  <c r="AN122" i="18"/>
  <c r="Q122" i="8" s="1"/>
  <c r="J173" i="8"/>
  <c r="AL26" i="20"/>
  <c r="O26" i="10" s="1"/>
  <c r="AI285" i="20"/>
  <c r="L285" i="10" s="1"/>
  <c r="AJ253" i="20"/>
  <c r="M253" i="10" s="1"/>
  <c r="AK267" i="20"/>
  <c r="N267" i="10" s="1"/>
  <c r="AJ202" i="20"/>
  <c r="M202" i="10" s="1"/>
  <c r="AL200" i="20"/>
  <c r="O200" i="10" s="1"/>
  <c r="AJ200" i="20"/>
  <c r="M200" i="10" s="1"/>
  <c r="AM200" i="20"/>
  <c r="P200" i="10" s="1"/>
  <c r="M263" i="8"/>
  <c r="AN263" i="18"/>
  <c r="A6" i="8"/>
  <c r="Z6" i="18"/>
  <c r="C6" i="8" s="1"/>
  <c r="A121" i="8"/>
  <c r="Z121" i="18"/>
  <c r="C121" i="8" s="1"/>
  <c r="J150" i="8"/>
  <c r="A135" i="8"/>
  <c r="Z135" i="18"/>
  <c r="C135" i="8" s="1"/>
  <c r="J162" i="8"/>
  <c r="J129" i="8"/>
  <c r="AJ271" i="18"/>
  <c r="I271" i="8"/>
  <c r="AO271" i="18"/>
  <c r="AL271" i="18"/>
  <c r="O271" i="8" s="1"/>
  <c r="AH271" i="18"/>
  <c r="K271" i="8" s="1"/>
  <c r="AI271" i="18"/>
  <c r="L271" i="8" s="1"/>
  <c r="AK271" i="18"/>
  <c r="N271" i="8" s="1"/>
  <c r="AK285" i="20"/>
  <c r="N285" i="10" s="1"/>
  <c r="AL6" i="20"/>
  <c r="O6" i="10" s="1"/>
  <c r="AH13" i="20"/>
  <c r="K13" i="10" s="1"/>
  <c r="AK253" i="20"/>
  <c r="N253" i="10" s="1"/>
  <c r="AH267" i="20"/>
  <c r="K267" i="10" s="1"/>
  <c r="AM267" i="18"/>
  <c r="P267" i="8" s="1"/>
  <c r="I267" i="8"/>
  <c r="AO267" i="18"/>
  <c r="AJ267" i="18"/>
  <c r="M267" i="8" s="1"/>
  <c r="AH267" i="18"/>
  <c r="K267" i="8" s="1"/>
  <c r="AL267" i="18"/>
  <c r="O267" i="8" s="1"/>
  <c r="AK267" i="18"/>
  <c r="N267" i="8" s="1"/>
  <c r="A110" i="8"/>
  <c r="Z110" i="18"/>
  <c r="C110" i="8" s="1"/>
  <c r="AK20" i="18"/>
  <c r="N20" i="8" s="1"/>
  <c r="AH20" i="18"/>
  <c r="K20" i="8" s="1"/>
  <c r="AL20" i="18"/>
  <c r="O20" i="8" s="1"/>
  <c r="AI20" i="18"/>
  <c r="L20" i="8" s="1"/>
  <c r="AJ20" i="18"/>
  <c r="AM20" i="18"/>
  <c r="P20" i="8" s="1"/>
  <c r="I20" i="8"/>
  <c r="AO20" i="18"/>
  <c r="AH10" i="18"/>
  <c r="K10" i="8" s="1"/>
  <c r="AJ10" i="18"/>
  <c r="AL10" i="18"/>
  <c r="O10" i="8" s="1"/>
  <c r="AK10" i="18"/>
  <c r="N10" i="8" s="1"/>
  <c r="AM10" i="18"/>
  <c r="P10" i="8" s="1"/>
  <c r="AO10" i="18"/>
  <c r="AT10" i="21" s="1"/>
  <c r="AU10" i="21" s="1"/>
  <c r="I10" i="8"/>
  <c r="AI10" i="18"/>
  <c r="L10" i="8" s="1"/>
  <c r="J61" i="8"/>
  <c r="J114" i="8"/>
  <c r="M37" i="8"/>
  <c r="AN37" i="18"/>
  <c r="J245" i="8"/>
  <c r="AM176" i="18"/>
  <c r="P176" i="8" s="1"/>
  <c r="AH176" i="18"/>
  <c r="K176" i="8" s="1"/>
  <c r="AJ176" i="18"/>
  <c r="AO176" i="18"/>
  <c r="AT176" i="21" s="1"/>
  <c r="AU176" i="21" s="1"/>
  <c r="AL176" i="18"/>
  <c r="O176" i="8" s="1"/>
  <c r="I176" i="8"/>
  <c r="AI176" i="18"/>
  <c r="L176" i="8" s="1"/>
  <c r="AK176" i="18"/>
  <c r="N176" i="8" s="1"/>
  <c r="P199" i="8"/>
  <c r="AN199" i="18"/>
  <c r="AL87" i="18"/>
  <c r="O87" i="8" s="1"/>
  <c r="AM87" i="18"/>
  <c r="P87" i="8" s="1"/>
  <c r="AI87" i="18"/>
  <c r="L87" i="8" s="1"/>
  <c r="AO87" i="18"/>
  <c r="I87" i="8"/>
  <c r="AK87" i="18"/>
  <c r="N87" i="8" s="1"/>
  <c r="AJ87" i="18"/>
  <c r="AH87" i="18"/>
  <c r="K87" i="8" s="1"/>
  <c r="A284" i="8"/>
  <c r="Z284" i="18"/>
  <c r="C284" i="8" s="1"/>
  <c r="A49" i="8"/>
  <c r="Z49" i="18"/>
  <c r="C49" i="8" s="1"/>
  <c r="J201" i="8"/>
  <c r="AH139" i="18"/>
  <c r="K139" i="8" s="1"/>
  <c r="AK153" i="20"/>
  <c r="N153" i="10" s="1"/>
  <c r="AL153" i="20"/>
  <c r="O153" i="10" s="1"/>
  <c r="AI153" i="20"/>
  <c r="L153" i="10" s="1"/>
  <c r="AM153" i="20"/>
  <c r="P153" i="10" s="1"/>
  <c r="AH153" i="20"/>
  <c r="K153" i="10" s="1"/>
  <c r="A170" i="8"/>
  <c r="Z170" i="18"/>
  <c r="C170" i="8" s="1"/>
  <c r="AJ267" i="20"/>
  <c r="M267" i="10" s="1"/>
  <c r="AI125" i="20"/>
  <c r="L125" i="10" s="1"/>
  <c r="AK125" i="20"/>
  <c r="N125" i="10" s="1"/>
  <c r="AI269" i="20"/>
  <c r="L269" i="10" s="1"/>
  <c r="AL269" i="20"/>
  <c r="O269" i="10" s="1"/>
  <c r="AJ268" i="18"/>
  <c r="AL268" i="18"/>
  <c r="O268" i="8" s="1"/>
  <c r="AK268" i="18"/>
  <c r="N268" i="8" s="1"/>
  <c r="AI268" i="18"/>
  <c r="L268" i="8" s="1"/>
  <c r="AM268" i="18"/>
  <c r="P268" i="8" s="1"/>
  <c r="AO268" i="18"/>
  <c r="AH268" i="18"/>
  <c r="K268" i="8" s="1"/>
  <c r="I268" i="8"/>
  <c r="A100" i="8"/>
  <c r="Z100" i="18"/>
  <c r="C100" i="8" s="1"/>
  <c r="A174" i="8"/>
  <c r="Z174" i="18"/>
  <c r="C174" i="8" s="1"/>
  <c r="J62" i="8"/>
  <c r="A157" i="8"/>
  <c r="Z157" i="18"/>
  <c r="C157" i="8" s="1"/>
  <c r="AK59" i="18"/>
  <c r="N59" i="8" s="1"/>
  <c r="AJ59" i="18"/>
  <c r="AI59" i="18"/>
  <c r="L59" i="8" s="1"/>
  <c r="AM59" i="18"/>
  <c r="P59" i="8" s="1"/>
  <c r="AL59" i="18"/>
  <c r="O59" i="8" s="1"/>
  <c r="I59" i="8"/>
  <c r="AO59" i="18"/>
  <c r="AH59" i="18"/>
  <c r="K59" i="8" s="1"/>
  <c r="A212" i="8"/>
  <c r="Z212" i="18"/>
  <c r="C212" i="8" s="1"/>
  <c r="A152" i="8"/>
  <c r="Z152" i="18"/>
  <c r="C152" i="8" s="1"/>
  <c r="AH13" i="18"/>
  <c r="K13" i="8" s="1"/>
  <c r="AM13" i="18"/>
  <c r="P13" i="8" s="1"/>
  <c r="AI13" i="18"/>
  <c r="L13" i="8" s="1"/>
  <c r="AJ13" i="18"/>
  <c r="I13" i="8"/>
  <c r="AK13" i="18"/>
  <c r="N13" i="8" s="1"/>
  <c r="AO13" i="18"/>
  <c r="AL13" i="18"/>
  <c r="O13" i="8" s="1"/>
  <c r="A35" i="8"/>
  <c r="Z35" i="18"/>
  <c r="C35" i="8" s="1"/>
  <c r="P234" i="8"/>
  <c r="A197" i="8"/>
  <c r="Z197" i="18"/>
  <c r="C197" i="8" s="1"/>
  <c r="AM95" i="18"/>
  <c r="P95" i="8" s="1"/>
  <c r="AO95" i="18"/>
  <c r="I95" i="8"/>
  <c r="AH95" i="18"/>
  <c r="K95" i="8" s="1"/>
  <c r="AJ95" i="18"/>
  <c r="AL95" i="18"/>
  <c r="O95" i="8" s="1"/>
  <c r="AI95" i="18"/>
  <c r="L95" i="8" s="1"/>
  <c r="AK95" i="18"/>
  <c r="N95" i="8" s="1"/>
  <c r="AH82" i="18"/>
  <c r="K82" i="8" s="1"/>
  <c r="AI82" i="18"/>
  <c r="L82" i="8" s="1"/>
  <c r="AJ82" i="18"/>
  <c r="AM82" i="18"/>
  <c r="P82" i="8" s="1"/>
  <c r="AL82" i="18"/>
  <c r="O82" i="8" s="1"/>
  <c r="I82" i="8"/>
  <c r="AK82" i="18"/>
  <c r="N82" i="8" s="1"/>
  <c r="AO82" i="18"/>
  <c r="AK187" i="18"/>
  <c r="N187" i="8" s="1"/>
  <c r="AO187" i="18"/>
  <c r="AT187" i="21" s="1"/>
  <c r="AU187" i="21" s="1"/>
  <c r="I187" i="8"/>
  <c r="AL187" i="18"/>
  <c r="O187" i="8" s="1"/>
  <c r="AM187" i="18"/>
  <c r="P187" i="8" s="1"/>
  <c r="AH187" i="18"/>
  <c r="K187" i="8" s="1"/>
  <c r="AI187" i="18"/>
  <c r="L187" i="8" s="1"/>
  <c r="AJ187" i="18"/>
  <c r="M187" i="8" s="1"/>
  <c r="AI267" i="20"/>
  <c r="L267" i="10" s="1"/>
  <c r="AJ183" i="20"/>
  <c r="M183" i="10" s="1"/>
  <c r="AL183" i="20"/>
  <c r="O183" i="10" s="1"/>
  <c r="AH101" i="20"/>
  <c r="K101" i="10" s="1"/>
  <c r="AJ101" i="20"/>
  <c r="M101" i="10" s="1"/>
  <c r="AL101" i="20"/>
  <c r="O101" i="10" s="1"/>
  <c r="AK101" i="20"/>
  <c r="N101" i="10" s="1"/>
  <c r="AH162" i="20"/>
  <c r="K162" i="10" s="1"/>
  <c r="AI162" i="20"/>
  <c r="L162" i="10" s="1"/>
  <c r="A249" i="8"/>
  <c r="Z249" i="18"/>
  <c r="C249" i="8" s="1"/>
  <c r="AH164" i="18"/>
  <c r="K164" i="8" s="1"/>
  <c r="AO164" i="18"/>
  <c r="AT164" i="21" s="1"/>
  <c r="AU164" i="21" s="1"/>
  <c r="I164" i="8"/>
  <c r="AM164" i="18"/>
  <c r="P164" i="8" s="1"/>
  <c r="AK164" i="18"/>
  <c r="N164" i="8" s="1"/>
  <c r="AI164" i="18"/>
  <c r="L164" i="8" s="1"/>
  <c r="AL164" i="18"/>
  <c r="O164" i="8" s="1"/>
  <c r="AJ164" i="18"/>
  <c r="M164" i="8" s="1"/>
  <c r="AH21" i="18"/>
  <c r="K21" i="8" s="1"/>
  <c r="AK21" i="18"/>
  <c r="N21" i="8" s="1"/>
  <c r="AM21" i="18"/>
  <c r="P21" i="8" s="1"/>
  <c r="AI21" i="18"/>
  <c r="L21" i="8" s="1"/>
  <c r="AJ21" i="18"/>
  <c r="AL21" i="18"/>
  <c r="O21" i="8" s="1"/>
  <c r="AO21" i="18"/>
  <c r="I21" i="8"/>
  <c r="AL76" i="18"/>
  <c r="O76" i="8" s="1"/>
  <c r="A105" i="8"/>
  <c r="Z105" i="18"/>
  <c r="C105" i="8" s="1"/>
  <c r="J224" i="8"/>
  <c r="H75" i="14"/>
  <c r="I75" i="14"/>
  <c r="AJ51" i="18"/>
  <c r="M51" i="8" s="1"/>
  <c r="AO51" i="18"/>
  <c r="I51" i="8"/>
  <c r="AL51" i="18"/>
  <c r="O51" i="8" s="1"/>
  <c r="AH51" i="18"/>
  <c r="K51" i="8" s="1"/>
  <c r="AK51" i="18"/>
  <c r="N51" i="8" s="1"/>
  <c r="AI51" i="18"/>
  <c r="L51" i="8" s="1"/>
  <c r="AM51" i="18"/>
  <c r="P51" i="8" s="1"/>
  <c r="A235" i="8"/>
  <c r="Z235" i="18"/>
  <c r="C235" i="8" s="1"/>
  <c r="A300" i="8"/>
  <c r="Z300" i="18"/>
  <c r="C300" i="8" s="1"/>
  <c r="AJ53" i="18"/>
  <c r="I53" i="8"/>
  <c r="AO53" i="18"/>
  <c r="AT53" i="21" s="1"/>
  <c r="AU53" i="21" s="1"/>
  <c r="AK53" i="18"/>
  <c r="N53" i="8" s="1"/>
  <c r="AL53" i="18"/>
  <c r="O53" i="8" s="1"/>
  <c r="AM53" i="18"/>
  <c r="P53" i="8" s="1"/>
  <c r="AI53" i="18"/>
  <c r="L53" i="8" s="1"/>
  <c r="AM30" i="18"/>
  <c r="P30" i="8" s="1"/>
  <c r="I30" i="8"/>
  <c r="AO30" i="18"/>
  <c r="AT30" i="21" s="1"/>
  <c r="AU30" i="21" s="1"/>
  <c r="AL30" i="18"/>
  <c r="O30" i="8" s="1"/>
  <c r="AH30" i="18"/>
  <c r="K30" i="8" s="1"/>
  <c r="AI30" i="18"/>
  <c r="L30" i="8" s="1"/>
  <c r="AJ30" i="18"/>
  <c r="M30" i="8" s="1"/>
  <c r="AK30" i="18"/>
  <c r="N30" i="8" s="1"/>
  <c r="J222" i="8"/>
  <c r="AH178" i="18"/>
  <c r="K178" i="8" s="1"/>
  <c r="AO178" i="18"/>
  <c r="AT178" i="21" s="1"/>
  <c r="AU178" i="21" s="1"/>
  <c r="I178" i="8"/>
  <c r="AJ178" i="18"/>
  <c r="M178" i="8" s="1"/>
  <c r="AI178" i="18"/>
  <c r="L178" i="8" s="1"/>
  <c r="AK178" i="18"/>
  <c r="N178" i="8" s="1"/>
  <c r="AM178" i="18"/>
  <c r="P178" i="8" s="1"/>
  <c r="AM140" i="18"/>
  <c r="P140" i="8" s="1"/>
  <c r="AL140" i="18"/>
  <c r="O140" i="8" s="1"/>
  <c r="AK140" i="18"/>
  <c r="N140" i="8" s="1"/>
  <c r="AJ140" i="18"/>
  <c r="AH140" i="18"/>
  <c r="K140" i="8" s="1"/>
  <c r="AI140" i="18"/>
  <c r="L140" i="8" s="1"/>
  <c r="AO140" i="18"/>
  <c r="I140" i="8"/>
  <c r="AM43" i="18"/>
  <c r="P43" i="8" s="1"/>
  <c r="AO43" i="18"/>
  <c r="AT43" i="21" s="1"/>
  <c r="AU43" i="21" s="1"/>
  <c r="I43" i="8"/>
  <c r="AI43" i="18"/>
  <c r="L43" i="8" s="1"/>
  <c r="AH43" i="18"/>
  <c r="K43" i="8" s="1"/>
  <c r="AL43" i="18"/>
  <c r="O43" i="8" s="1"/>
  <c r="AJ43" i="18"/>
  <c r="M43" i="8" s="1"/>
  <c r="AL257" i="18"/>
  <c r="O257" i="8" s="1"/>
  <c r="AO257" i="18"/>
  <c r="AT257" i="21" s="1"/>
  <c r="AU257" i="21" s="1"/>
  <c r="I257" i="8"/>
  <c r="AJ257" i="18"/>
  <c r="AI257" i="18"/>
  <c r="L257" i="8" s="1"/>
  <c r="AH257" i="18"/>
  <c r="K257" i="8" s="1"/>
  <c r="AK257" i="18"/>
  <c r="N257" i="8" s="1"/>
  <c r="AM257" i="18"/>
  <c r="P257" i="8" s="1"/>
  <c r="J270" i="8"/>
  <c r="M136" i="8"/>
  <c r="AN136" i="18"/>
  <c r="Q136" i="8" s="1"/>
  <c r="AM271" i="18"/>
  <c r="P271" i="8" s="1"/>
  <c r="M91" i="8"/>
  <c r="J249" i="8"/>
  <c r="AI45" i="18"/>
  <c r="L45" i="8" s="1"/>
  <c r="AO45" i="18"/>
  <c r="I45" i="8"/>
  <c r="J164" i="8"/>
  <c r="AL186" i="18"/>
  <c r="O186" i="8" s="1"/>
  <c r="AO186" i="18"/>
  <c r="I186" i="8"/>
  <c r="AL25" i="18"/>
  <c r="O25" i="8" s="1"/>
  <c r="AK25" i="18"/>
  <c r="N25" i="8" s="1"/>
  <c r="AI25" i="18"/>
  <c r="L25" i="8" s="1"/>
  <c r="AJ25" i="18"/>
  <c r="AO25" i="18"/>
  <c r="AM25" i="18"/>
  <c r="P25" i="8" s="1"/>
  <c r="I25" i="8"/>
  <c r="AH25" i="18"/>
  <c r="K25" i="8" s="1"/>
  <c r="A254" i="8"/>
  <c r="Z254" i="18"/>
  <c r="C254" i="8" s="1"/>
  <c r="A7" i="8"/>
  <c r="Z7" i="18"/>
  <c r="C7" i="8" s="1"/>
  <c r="A167" i="8"/>
  <c r="Z167" i="18"/>
  <c r="C167" i="8" s="1"/>
  <c r="AK173" i="18"/>
  <c r="N173" i="8" s="1"/>
  <c r="AO173" i="18"/>
  <c r="AT173" i="21" s="1"/>
  <c r="AU173" i="21" s="1"/>
  <c r="I173" i="8"/>
  <c r="A66" i="8"/>
  <c r="Z66" i="18"/>
  <c r="C66" i="8" s="1"/>
  <c r="AI105" i="18"/>
  <c r="L105" i="8" s="1"/>
  <c r="AO105" i="18"/>
  <c r="I105" i="8"/>
  <c r="A130" i="8"/>
  <c r="Z130" i="18"/>
  <c r="C130" i="8" s="1"/>
  <c r="A286" i="8"/>
  <c r="Z286" i="18"/>
  <c r="C286" i="8" s="1"/>
  <c r="J217" i="8"/>
  <c r="A250" i="8"/>
  <c r="Z250" i="18"/>
  <c r="C250" i="8" s="1"/>
  <c r="AH58" i="18"/>
  <c r="K58" i="8" s="1"/>
  <c r="AO58" i="18"/>
  <c r="AT58" i="21" s="1"/>
  <c r="AU58" i="21" s="1"/>
  <c r="I58" i="8"/>
  <c r="AI190" i="18"/>
  <c r="L190" i="8" s="1"/>
  <c r="AO190" i="18"/>
  <c r="I190" i="8"/>
  <c r="AI121" i="18"/>
  <c r="L121" i="8" s="1"/>
  <c r="AO121" i="18"/>
  <c r="AT121" i="21" s="1"/>
  <c r="AU121" i="21" s="1"/>
  <c r="I121" i="8"/>
  <c r="J238" i="8"/>
  <c r="A150" i="8"/>
  <c r="Z150" i="18"/>
  <c r="C150" i="8" s="1"/>
  <c r="AL135" i="18"/>
  <c r="O135" i="8" s="1"/>
  <c r="AH135" i="18"/>
  <c r="K135" i="8" s="1"/>
  <c r="AK135" i="18"/>
  <c r="N135" i="8" s="1"/>
  <c r="AM135" i="18"/>
  <c r="P135" i="8" s="1"/>
  <c r="AI135" i="18"/>
  <c r="L135" i="8" s="1"/>
  <c r="I135" i="8"/>
  <c r="AO135" i="18"/>
  <c r="AT135" i="21" s="1"/>
  <c r="AU135" i="21" s="1"/>
  <c r="AJ135" i="18"/>
  <c r="A50" i="8"/>
  <c r="Z50" i="18"/>
  <c r="C50" i="8" s="1"/>
  <c r="J30" i="8"/>
  <c r="A222" i="8"/>
  <c r="Z222" i="18"/>
  <c r="C222" i="8" s="1"/>
  <c r="A162" i="8"/>
  <c r="Z162" i="18"/>
  <c r="C162" i="8" s="1"/>
  <c r="A253" i="8"/>
  <c r="Z253" i="18"/>
  <c r="C253" i="8" s="1"/>
  <c r="A87" i="8"/>
  <c r="Z87" i="18"/>
  <c r="C87" i="8" s="1"/>
  <c r="AL299" i="18"/>
  <c r="O299" i="8" s="1"/>
  <c r="I299" i="8"/>
  <c r="AO299" i="18"/>
  <c r="AT299" i="21" s="1"/>
  <c r="AU299" i="21" s="1"/>
  <c r="AK152" i="18"/>
  <c r="N152" i="8" s="1"/>
  <c r="AI152" i="18"/>
  <c r="L152" i="8" s="1"/>
  <c r="AL152" i="18"/>
  <c r="O152" i="8" s="1"/>
  <c r="AM152" i="18"/>
  <c r="P152" i="8" s="1"/>
  <c r="AJ152" i="18"/>
  <c r="AH152" i="18"/>
  <c r="K152" i="8" s="1"/>
  <c r="I152" i="8"/>
  <c r="AO152" i="18"/>
  <c r="AT152" i="21" s="1"/>
  <c r="AU152" i="21" s="1"/>
  <c r="A14" i="8"/>
  <c r="Z14" i="18"/>
  <c r="C14" i="8" s="1"/>
  <c r="AM131" i="18"/>
  <c r="P131" i="8" s="1"/>
  <c r="AK131" i="18"/>
  <c r="N131" i="8" s="1"/>
  <c r="AH131" i="18"/>
  <c r="K131" i="8" s="1"/>
  <c r="AJ131" i="18"/>
  <c r="AL131" i="18"/>
  <c r="O131" i="8" s="1"/>
  <c r="I131" i="8"/>
  <c r="AI131" i="18"/>
  <c r="L131" i="8" s="1"/>
  <c r="AO131" i="18"/>
  <c r="AT131" i="21" s="1"/>
  <c r="AU131" i="21" s="1"/>
  <c r="A181" i="8"/>
  <c r="Z181" i="18"/>
  <c r="C181" i="8" s="1"/>
  <c r="A259" i="8"/>
  <c r="Z259" i="18"/>
  <c r="C259" i="8" s="1"/>
  <c r="AK278" i="18"/>
  <c r="N278" i="8" s="1"/>
  <c r="AJ278" i="18"/>
  <c r="AM278" i="18"/>
  <c r="P278" i="8" s="1"/>
  <c r="AL278" i="18"/>
  <c r="O278" i="8" s="1"/>
  <c r="I278" i="8"/>
  <c r="AH278" i="18"/>
  <c r="K278" i="8" s="1"/>
  <c r="AO278" i="18"/>
  <c r="AI278" i="18"/>
  <c r="L278" i="8" s="1"/>
  <c r="J141" i="8"/>
  <c r="A71" i="8"/>
  <c r="Z71" i="18"/>
  <c r="C71" i="8" s="1"/>
  <c r="AK197" i="18"/>
  <c r="N197" i="8" s="1"/>
  <c r="AI197" i="18"/>
  <c r="L197" i="8" s="1"/>
  <c r="AH197" i="18"/>
  <c r="K197" i="8" s="1"/>
  <c r="AL197" i="18"/>
  <c r="O197" i="8" s="1"/>
  <c r="I197" i="8"/>
  <c r="AO197" i="18"/>
  <c r="AT197" i="21" s="1"/>
  <c r="AU197" i="21" s="1"/>
  <c r="AJ197" i="18"/>
  <c r="AM197" i="18"/>
  <c r="P197" i="8" s="1"/>
  <c r="M172" i="8"/>
  <c r="AN172" i="18"/>
  <c r="Q172" i="8" s="1"/>
  <c r="M171" i="8"/>
  <c r="AN171" i="18"/>
  <c r="Q171" i="8" s="1"/>
  <c r="J284" i="8"/>
  <c r="A257" i="8"/>
  <c r="Z257" i="18"/>
  <c r="C257" i="8" s="1"/>
  <c r="AM67" i="18"/>
  <c r="P67" i="8" s="1"/>
  <c r="AO67" i="18"/>
  <c r="AT67" i="21" s="1"/>
  <c r="AU67" i="21" s="1"/>
  <c r="I67" i="8"/>
  <c r="AL65" i="18"/>
  <c r="O65" i="8" s="1"/>
  <c r="I65" i="8"/>
  <c r="AO65" i="18"/>
  <c r="AT65" i="21" s="1"/>
  <c r="AU65" i="21" s="1"/>
  <c r="A82" i="8"/>
  <c r="Z82" i="18"/>
  <c r="C82" i="8" s="1"/>
  <c r="A99" i="8"/>
  <c r="Z99" i="18"/>
  <c r="C99" i="8" s="1"/>
  <c r="AL80" i="18"/>
  <c r="O80" i="8" s="1"/>
  <c r="AM80" i="18"/>
  <c r="P80" i="8" s="1"/>
  <c r="AJ80" i="18"/>
  <c r="AK80" i="18"/>
  <c r="N80" i="8" s="1"/>
  <c r="AH80" i="18"/>
  <c r="K80" i="8" s="1"/>
  <c r="AO80" i="18"/>
  <c r="AI80" i="18"/>
  <c r="L80" i="8" s="1"/>
  <c r="I80" i="8"/>
  <c r="A104" i="8"/>
  <c r="Z104" i="18"/>
  <c r="C104" i="8" s="1"/>
  <c r="AJ201" i="18"/>
  <c r="I201" i="8"/>
  <c r="AO201" i="18"/>
  <c r="AT201" i="21" s="1"/>
  <c r="AU201" i="21" s="1"/>
  <c r="AH160" i="18"/>
  <c r="K160" i="8" s="1"/>
  <c r="I160" i="8"/>
  <c r="AO160" i="18"/>
  <c r="AT160" i="21" s="1"/>
  <c r="AU160" i="21" s="1"/>
  <c r="AN225" i="18"/>
  <c r="Q225" i="8" s="1"/>
  <c r="A91" i="8"/>
  <c r="Z91" i="18"/>
  <c r="C91" i="8" s="1"/>
  <c r="J187" i="8"/>
  <c r="A233" i="8"/>
  <c r="Z233" i="18"/>
  <c r="C233" i="8" s="1"/>
  <c r="A97" i="8"/>
  <c r="Z97" i="18"/>
  <c r="C97" i="8" s="1"/>
  <c r="AL146" i="20"/>
  <c r="O146" i="10" s="1"/>
  <c r="W77" i="14"/>
  <c r="AJ182" i="20"/>
  <c r="M182" i="10" s="1"/>
  <c r="AI298" i="20"/>
  <c r="L298" i="10" s="1"/>
  <c r="AM137" i="20"/>
  <c r="P137" i="10" s="1"/>
  <c r="AK196" i="20"/>
  <c r="N196" i="10" s="1"/>
  <c r="AI170" i="18"/>
  <c r="L170" i="8" s="1"/>
  <c r="AL170" i="18"/>
  <c r="O170" i="8" s="1"/>
  <c r="AM170" i="18"/>
  <c r="P170" i="8" s="1"/>
  <c r="AJ170" i="18"/>
  <c r="I170" i="8"/>
  <c r="AK170" i="18"/>
  <c r="N170" i="8" s="1"/>
  <c r="AH170" i="18"/>
  <c r="K170" i="8" s="1"/>
  <c r="AO170" i="18"/>
  <c r="AT170" i="21" s="1"/>
  <c r="AU170" i="21" s="1"/>
  <c r="AK249" i="18"/>
  <c r="N249" i="8" s="1"/>
  <c r="AO249" i="18"/>
  <c r="AT249" i="21" s="1"/>
  <c r="AU249" i="21" s="1"/>
  <c r="I249" i="8"/>
  <c r="AH45" i="18"/>
  <c r="K45" i="8" s="1"/>
  <c r="J45" i="8"/>
  <c r="AI231" i="18"/>
  <c r="L231" i="8" s="1"/>
  <c r="A144" i="8"/>
  <c r="Z144" i="18"/>
  <c r="C144" i="8" s="1"/>
  <c r="A158" i="8"/>
  <c r="Z158" i="18"/>
  <c r="C158" i="8" s="1"/>
  <c r="A269" i="8"/>
  <c r="Z269" i="18"/>
  <c r="C269" i="8" s="1"/>
  <c r="A268" i="8"/>
  <c r="Z268" i="18"/>
  <c r="C268" i="8" s="1"/>
  <c r="AI153" i="18"/>
  <c r="L153" i="8" s="1"/>
  <c r="AK153" i="18"/>
  <c r="N153" i="8" s="1"/>
  <c r="AH153" i="18"/>
  <c r="K153" i="8" s="1"/>
  <c r="I153" i="8"/>
  <c r="AO153" i="18"/>
  <c r="AM153" i="18"/>
  <c r="P153" i="8" s="1"/>
  <c r="AL153" i="18"/>
  <c r="O153" i="8" s="1"/>
  <c r="AJ153" i="18"/>
  <c r="A90" i="8"/>
  <c r="Z90" i="18"/>
  <c r="C90" i="8" s="1"/>
  <c r="AK9" i="18"/>
  <c r="N9" i="8" s="1"/>
  <c r="AM9" i="18"/>
  <c r="P9" i="8" s="1"/>
  <c r="AL9" i="18"/>
  <c r="O9" i="8" s="1"/>
  <c r="AH9" i="18"/>
  <c r="K9" i="8" s="1"/>
  <c r="AI9" i="18"/>
  <c r="L9" i="8" s="1"/>
  <c r="I9" i="8"/>
  <c r="AO9" i="18"/>
  <c r="AJ9" i="18"/>
  <c r="AM7" i="18"/>
  <c r="P7" i="8" s="1"/>
  <c r="AL7" i="18"/>
  <c r="O7" i="8" s="1"/>
  <c r="AK7" i="18"/>
  <c r="N7" i="8" s="1"/>
  <c r="AJ7" i="18"/>
  <c r="AH7" i="18"/>
  <c r="K7" i="8" s="1"/>
  <c r="AO7" i="18"/>
  <c r="AI7" i="18"/>
  <c r="L7" i="8" s="1"/>
  <c r="I7" i="8"/>
  <c r="A218" i="8"/>
  <c r="Z218" i="18"/>
  <c r="C218" i="8" s="1"/>
  <c r="AI295" i="18"/>
  <c r="L295" i="8" s="1"/>
  <c r="AL295" i="18"/>
  <c r="O295" i="8" s="1"/>
  <c r="AM295" i="18"/>
  <c r="P295" i="8" s="1"/>
  <c r="I295" i="8"/>
  <c r="AO295" i="18"/>
  <c r="AT295" i="21" s="1"/>
  <c r="AU295" i="21" s="1"/>
  <c r="AH295" i="18"/>
  <c r="K295" i="8" s="1"/>
  <c r="AJ295" i="18"/>
  <c r="AK295" i="18"/>
  <c r="N295" i="8" s="1"/>
  <c r="A237" i="8"/>
  <c r="Z237" i="18"/>
  <c r="C237" i="8" s="1"/>
  <c r="AM173" i="18"/>
  <c r="P173" i="8" s="1"/>
  <c r="AI24" i="18"/>
  <c r="L24" i="8" s="1"/>
  <c r="AO24" i="18"/>
  <c r="I24" i="8"/>
  <c r="AH105" i="18"/>
  <c r="K105" i="8" s="1"/>
  <c r="AL130" i="18"/>
  <c r="O130" i="8" s="1"/>
  <c r="A244" i="8"/>
  <c r="Z244" i="18"/>
  <c r="C244" i="8" s="1"/>
  <c r="AM217" i="18"/>
  <c r="P217" i="8" s="1"/>
  <c r="AO217" i="18"/>
  <c r="AT217" i="21" s="1"/>
  <c r="AU217" i="21" s="1"/>
  <c r="I217" i="8"/>
  <c r="AI289" i="18"/>
  <c r="L289" i="8" s="1"/>
  <c r="AH289" i="18"/>
  <c r="K289" i="8" s="1"/>
  <c r="AK289" i="18"/>
  <c r="N289" i="8" s="1"/>
  <c r="AJ289" i="18"/>
  <c r="AM289" i="18"/>
  <c r="P289" i="8" s="1"/>
  <c r="AO289" i="18"/>
  <c r="AT289" i="21" s="1"/>
  <c r="AU289" i="21" s="1"/>
  <c r="AL289" i="18"/>
  <c r="O289" i="8" s="1"/>
  <c r="I289" i="8"/>
  <c r="J58" i="8"/>
  <c r="AL246" i="18"/>
  <c r="O246" i="8" s="1"/>
  <c r="AO246" i="18"/>
  <c r="I246" i="8"/>
  <c r="AL190" i="18"/>
  <c r="O190" i="8" s="1"/>
  <c r="J190" i="8"/>
  <c r="A11" i="8"/>
  <c r="Z11" i="18"/>
  <c r="C11" i="8" s="1"/>
  <c r="A183" i="8"/>
  <c r="Z183" i="18"/>
  <c r="C183" i="8" s="1"/>
  <c r="A288" i="8"/>
  <c r="Z288" i="18"/>
  <c r="C288" i="8" s="1"/>
  <c r="AL121" i="18"/>
  <c r="O121" i="8" s="1"/>
  <c r="A221" i="8"/>
  <c r="Z221" i="18"/>
  <c r="C221" i="8" s="1"/>
  <c r="AI15" i="18"/>
  <c r="L15" i="8" s="1"/>
  <c r="AH15" i="18"/>
  <c r="K15" i="8" s="1"/>
  <c r="AK15" i="18"/>
  <c r="N15" i="8" s="1"/>
  <c r="AO15" i="18"/>
  <c r="AT15" i="21" s="1"/>
  <c r="AU15" i="21" s="1"/>
  <c r="AM15" i="18"/>
  <c r="P15" i="8" s="1"/>
  <c r="AL15" i="18"/>
  <c r="O15" i="8" s="1"/>
  <c r="AJ15" i="18"/>
  <c r="I15" i="8"/>
  <c r="A211" i="8"/>
  <c r="Z211" i="18"/>
  <c r="C211" i="8" s="1"/>
  <c r="A290" i="8"/>
  <c r="Z290" i="18"/>
  <c r="C290" i="8" s="1"/>
  <c r="M120" i="8"/>
  <c r="AN120" i="18"/>
  <c r="Q120" i="8" s="1"/>
  <c r="AK151" i="18"/>
  <c r="N151" i="8" s="1"/>
  <c r="AJ151" i="18"/>
  <c r="AL151" i="18"/>
  <c r="O151" i="8" s="1"/>
  <c r="I151" i="8"/>
  <c r="AM151" i="18"/>
  <c r="P151" i="8" s="1"/>
  <c r="AO151" i="18"/>
  <c r="AH151" i="18"/>
  <c r="K151" i="8" s="1"/>
  <c r="AI151" i="18"/>
  <c r="L151" i="8" s="1"/>
  <c r="AK236" i="18"/>
  <c r="N236" i="8" s="1"/>
  <c r="AO236" i="18"/>
  <c r="I236" i="8"/>
  <c r="AK299" i="18"/>
  <c r="N299" i="8" s="1"/>
  <c r="A214" i="8"/>
  <c r="Z214" i="18"/>
  <c r="C214" i="8" s="1"/>
  <c r="AI212" i="18"/>
  <c r="L212" i="8" s="1"/>
  <c r="AM212" i="18"/>
  <c r="P212" i="8" s="1"/>
  <c r="AL212" i="18"/>
  <c r="O212" i="8" s="1"/>
  <c r="AJ212" i="18"/>
  <c r="AK212" i="18"/>
  <c r="N212" i="8" s="1"/>
  <c r="AH212" i="18"/>
  <c r="K212" i="8" s="1"/>
  <c r="I212" i="8"/>
  <c r="AO212" i="18"/>
  <c r="AT212" i="21" s="1"/>
  <c r="AU212" i="21" s="1"/>
  <c r="AM14" i="18"/>
  <c r="P14" i="8" s="1"/>
  <c r="AO14" i="18"/>
  <c r="AT14" i="21" s="1"/>
  <c r="AU14" i="21" s="1"/>
  <c r="I14" i="8"/>
  <c r="A131" i="8"/>
  <c r="Z131" i="18"/>
  <c r="C131" i="8" s="1"/>
  <c r="AK259" i="18"/>
  <c r="N259" i="8" s="1"/>
  <c r="I259" i="8"/>
  <c r="AO259" i="18"/>
  <c r="AM159" i="18"/>
  <c r="P159" i="8" s="1"/>
  <c r="AH159" i="18"/>
  <c r="K159" i="8" s="1"/>
  <c r="AJ159" i="18"/>
  <c r="AK159" i="18"/>
  <c r="N159" i="8" s="1"/>
  <c r="I159" i="8"/>
  <c r="AO159" i="18"/>
  <c r="AT159" i="21" s="1"/>
  <c r="AU159" i="21" s="1"/>
  <c r="AL159" i="18"/>
  <c r="O159" i="8" s="1"/>
  <c r="AI159" i="18"/>
  <c r="L159" i="8" s="1"/>
  <c r="M189" i="8"/>
  <c r="AN189" i="18"/>
  <c r="Q189" i="8" s="1"/>
  <c r="M234" i="8"/>
  <c r="AN234" i="18"/>
  <c r="AN234" i="19" s="1"/>
  <c r="Q234" i="9" s="1"/>
  <c r="AK285" i="18"/>
  <c r="N285" i="8" s="1"/>
  <c r="AJ285" i="18"/>
  <c r="AM285" i="18"/>
  <c r="P285" i="8" s="1"/>
  <c r="I285" i="8"/>
  <c r="AL285" i="18"/>
  <c r="O285" i="8" s="1"/>
  <c r="AH285" i="18"/>
  <c r="K285" i="8" s="1"/>
  <c r="AO285" i="18"/>
  <c r="AI285" i="18"/>
  <c r="L285" i="8" s="1"/>
  <c r="J71" i="8"/>
  <c r="A239" i="8"/>
  <c r="Z239" i="18"/>
  <c r="C239" i="8" s="1"/>
  <c r="A193" i="8"/>
  <c r="Z193" i="18"/>
  <c r="C193" i="8" s="1"/>
  <c r="A129" i="8"/>
  <c r="Z129" i="18"/>
  <c r="C129" i="8" s="1"/>
  <c r="M292" i="8"/>
  <c r="AN292" i="18"/>
  <c r="AI119" i="18"/>
  <c r="L119" i="8" s="1"/>
  <c r="AL119" i="18"/>
  <c r="O119" i="8" s="1"/>
  <c r="AJ119" i="18"/>
  <c r="I119" i="8"/>
  <c r="AM119" i="18"/>
  <c r="P119" i="8" s="1"/>
  <c r="AH119" i="18"/>
  <c r="K119" i="8" s="1"/>
  <c r="AO119" i="18"/>
  <c r="AT119" i="21" s="1"/>
  <c r="AU119" i="21" s="1"/>
  <c r="AK119" i="18"/>
  <c r="N119" i="8" s="1"/>
  <c r="A195" i="8"/>
  <c r="Z195" i="18"/>
  <c r="C195" i="8" s="1"/>
  <c r="A256" i="8"/>
  <c r="Z256" i="18"/>
  <c r="C256" i="8" s="1"/>
  <c r="AL184" i="18"/>
  <c r="O184" i="8" s="1"/>
  <c r="I184" i="8"/>
  <c r="AO184" i="18"/>
  <c r="AT184" i="21" s="1"/>
  <c r="AU184" i="21" s="1"/>
  <c r="M230" i="8"/>
  <c r="AN230" i="18"/>
  <c r="Q230" i="8" s="1"/>
  <c r="AM284" i="18"/>
  <c r="P284" i="8" s="1"/>
  <c r="I284" i="8"/>
  <c r="AO284" i="18"/>
  <c r="J257" i="8"/>
  <c r="AH67" i="18"/>
  <c r="K67" i="8" s="1"/>
  <c r="J65" i="8"/>
  <c r="A143" i="8"/>
  <c r="Z143" i="18"/>
  <c r="C143" i="8" s="1"/>
  <c r="J296" i="8"/>
  <c r="AI99" i="18"/>
  <c r="L99" i="8" s="1"/>
  <c r="AH99" i="18"/>
  <c r="K99" i="8" s="1"/>
  <c r="AJ99" i="18"/>
  <c r="AK99" i="18"/>
  <c r="N99" i="8" s="1"/>
  <c r="AM99" i="18"/>
  <c r="P99" i="8" s="1"/>
  <c r="I99" i="8"/>
  <c r="AO99" i="18"/>
  <c r="AL99" i="18"/>
  <c r="O99" i="8" s="1"/>
  <c r="A42" i="8"/>
  <c r="Z42" i="18"/>
  <c r="C42" i="8" s="1"/>
  <c r="A39" i="8"/>
  <c r="Z39" i="18"/>
  <c r="C39" i="8" s="1"/>
  <c r="AJ134" i="18"/>
  <c r="AO134" i="18"/>
  <c r="I134" i="8"/>
  <c r="A155" i="8"/>
  <c r="Z155" i="18"/>
  <c r="C155" i="8" s="1"/>
  <c r="AH201" i="18"/>
  <c r="K201" i="8" s="1"/>
  <c r="AL160" i="18"/>
  <c r="O160" i="8" s="1"/>
  <c r="A112" i="8"/>
  <c r="Z112" i="18"/>
  <c r="C112" i="8" s="1"/>
  <c r="A138" i="8"/>
  <c r="Z138" i="18"/>
  <c r="C138" i="8" s="1"/>
  <c r="AH132" i="18"/>
  <c r="K132" i="8" s="1"/>
  <c r="AO132" i="18"/>
  <c r="AT132" i="21" s="1"/>
  <c r="AU132" i="21" s="1"/>
  <c r="I132" i="8"/>
  <c r="M63" i="8"/>
  <c r="AN63" i="18"/>
  <c r="Q63" i="8" s="1"/>
  <c r="AI233" i="18"/>
  <c r="L233" i="8" s="1"/>
  <c r="I233" i="8"/>
  <c r="AK233" i="18"/>
  <c r="N233" i="8" s="1"/>
  <c r="AJ233" i="18"/>
  <c r="AL233" i="18"/>
  <c r="O233" i="8" s="1"/>
  <c r="AM233" i="18"/>
  <c r="P233" i="8" s="1"/>
  <c r="AH233" i="18"/>
  <c r="K233" i="8" s="1"/>
  <c r="AO233" i="18"/>
  <c r="AT233" i="21" s="1"/>
  <c r="AU233" i="21" s="1"/>
  <c r="AM196" i="20"/>
  <c r="P196" i="10" s="1"/>
  <c r="AM45" i="18"/>
  <c r="P45" i="8" s="1"/>
  <c r="A128" i="8"/>
  <c r="Z128" i="18"/>
  <c r="C128" i="8" s="1"/>
  <c r="AL144" i="18"/>
  <c r="O144" i="8" s="1"/>
  <c r="AI144" i="18"/>
  <c r="L144" i="8" s="1"/>
  <c r="AH144" i="18"/>
  <c r="K144" i="8" s="1"/>
  <c r="AK144" i="18"/>
  <c r="N144" i="8" s="1"/>
  <c r="AM144" i="18"/>
  <c r="P144" i="8" s="1"/>
  <c r="AJ144" i="18"/>
  <c r="AO144" i="18"/>
  <c r="AT144" i="21" s="1"/>
  <c r="AU144" i="21" s="1"/>
  <c r="I144" i="8"/>
  <c r="AK158" i="18"/>
  <c r="N158" i="8" s="1"/>
  <c r="AL158" i="18"/>
  <c r="O158" i="8" s="1"/>
  <c r="AJ158" i="18"/>
  <c r="M158" i="8" s="1"/>
  <c r="AH158" i="18"/>
  <c r="K158" i="8" s="1"/>
  <c r="AM158" i="18"/>
  <c r="P158" i="8" s="1"/>
  <c r="AO158" i="18"/>
  <c r="AT158" i="21" s="1"/>
  <c r="AU158" i="21" s="1"/>
  <c r="AV158" i="21" s="1"/>
  <c r="AI158" i="13" s="1"/>
  <c r="AI158" i="18"/>
  <c r="L158" i="8" s="1"/>
  <c r="I158" i="8"/>
  <c r="AM194" i="18"/>
  <c r="P194" i="8" s="1"/>
  <c r="AJ194" i="18"/>
  <c r="AK194" i="18"/>
  <c r="N194" i="8" s="1"/>
  <c r="AI194" i="18"/>
  <c r="L194" i="8" s="1"/>
  <c r="AL194" i="18"/>
  <c r="O194" i="8" s="1"/>
  <c r="AO194" i="18"/>
  <c r="AT194" i="21" s="1"/>
  <c r="AU194" i="21" s="1"/>
  <c r="I194" i="8"/>
  <c r="AH194" i="18"/>
  <c r="K194" i="8" s="1"/>
  <c r="A280" i="8"/>
  <c r="Z280" i="18"/>
  <c r="C280" i="8" s="1"/>
  <c r="A215" i="8"/>
  <c r="Z215" i="18"/>
  <c r="C215" i="8" s="1"/>
  <c r="AH186" i="18"/>
  <c r="K186" i="8" s="1"/>
  <c r="J186" i="8"/>
  <c r="AK254" i="18"/>
  <c r="N254" i="8" s="1"/>
  <c r="AH254" i="18"/>
  <c r="K254" i="8" s="1"/>
  <c r="AM254" i="18"/>
  <c r="P254" i="8" s="1"/>
  <c r="I254" i="8"/>
  <c r="AO254" i="18"/>
  <c r="AL254" i="18"/>
  <c r="O254" i="8" s="1"/>
  <c r="AI254" i="18"/>
  <c r="L254" i="8" s="1"/>
  <c r="AJ254" i="18"/>
  <c r="AM90" i="18"/>
  <c r="P90" i="8" s="1"/>
  <c r="AH90" i="18"/>
  <c r="K90" i="8" s="1"/>
  <c r="AI90" i="18"/>
  <c r="L90" i="8" s="1"/>
  <c r="I90" i="8"/>
  <c r="AK90" i="18"/>
  <c r="N90" i="8" s="1"/>
  <c r="AJ90" i="18"/>
  <c r="AO90" i="18"/>
  <c r="AL90" i="18"/>
  <c r="O90" i="8" s="1"/>
  <c r="A9" i="8"/>
  <c r="Z9" i="18"/>
  <c r="C9" i="8" s="1"/>
  <c r="AI27" i="18"/>
  <c r="L27" i="8" s="1"/>
  <c r="AK27" i="18"/>
  <c r="N27" i="8" s="1"/>
  <c r="AH27" i="18"/>
  <c r="K27" i="8" s="1"/>
  <c r="AL27" i="18"/>
  <c r="O27" i="8" s="1"/>
  <c r="AJ27" i="18"/>
  <c r="AO27" i="18"/>
  <c r="AT27" i="21" s="1"/>
  <c r="AU27" i="21" s="1"/>
  <c r="AM27" i="18"/>
  <c r="P27" i="8" s="1"/>
  <c r="I27" i="8"/>
  <c r="AJ218" i="18"/>
  <c r="AK218" i="18"/>
  <c r="N218" i="8" s="1"/>
  <c r="AI218" i="18"/>
  <c r="L218" i="8" s="1"/>
  <c r="AH218" i="18"/>
  <c r="K218" i="8" s="1"/>
  <c r="AM218" i="18"/>
  <c r="P218" i="8" s="1"/>
  <c r="AL218" i="18"/>
  <c r="O218" i="8" s="1"/>
  <c r="AO218" i="18"/>
  <c r="AT218" i="21" s="1"/>
  <c r="AU218" i="21" s="1"/>
  <c r="I218" i="8"/>
  <c r="AM237" i="18"/>
  <c r="P237" i="8" s="1"/>
  <c r="AJ237" i="18"/>
  <c r="M237" i="8" s="1"/>
  <c r="AK237" i="18"/>
  <c r="N237" i="8" s="1"/>
  <c r="AO237" i="18"/>
  <c r="AH237" i="18"/>
  <c r="K237" i="8" s="1"/>
  <c r="AL237" i="18"/>
  <c r="O237" i="8" s="1"/>
  <c r="AI237" i="18"/>
  <c r="L237" i="8" s="1"/>
  <c r="I237" i="8"/>
  <c r="AI173" i="18"/>
  <c r="L173" i="8" s="1"/>
  <c r="AI66" i="18"/>
  <c r="L66" i="8" s="1"/>
  <c r="AH66" i="18"/>
  <c r="K66" i="8" s="1"/>
  <c r="AL66" i="18"/>
  <c r="O66" i="8" s="1"/>
  <c r="AJ66" i="18"/>
  <c r="AM66" i="18"/>
  <c r="P66" i="8" s="1"/>
  <c r="AK66" i="18"/>
  <c r="N66" i="8" s="1"/>
  <c r="AO66" i="18"/>
  <c r="AT66" i="21" s="1"/>
  <c r="AU66" i="21" s="1"/>
  <c r="I66" i="8"/>
  <c r="A202" i="8"/>
  <c r="Z202" i="18"/>
  <c r="C202" i="8" s="1"/>
  <c r="AK105" i="18"/>
  <c r="N105" i="8" s="1"/>
  <c r="A168" i="8"/>
  <c r="Z168" i="18"/>
  <c r="C168" i="8" s="1"/>
  <c r="A89" i="8"/>
  <c r="Z89" i="18"/>
  <c r="C89" i="8" s="1"/>
  <c r="AI286" i="18"/>
  <c r="L286" i="8" s="1"/>
  <c r="AJ286" i="18"/>
  <c r="AH286" i="18"/>
  <c r="K286" i="8" s="1"/>
  <c r="AM286" i="18"/>
  <c r="P286" i="8" s="1"/>
  <c r="AL286" i="18"/>
  <c r="O286" i="8" s="1"/>
  <c r="AO286" i="18"/>
  <c r="I286" i="8"/>
  <c r="AK286" i="18"/>
  <c r="N286" i="8" s="1"/>
  <c r="AK127" i="18"/>
  <c r="N127" i="8" s="1"/>
  <c r="AH127" i="18"/>
  <c r="K127" i="8" s="1"/>
  <c r="AI127" i="18"/>
  <c r="L127" i="8" s="1"/>
  <c r="AM127" i="18"/>
  <c r="P127" i="8" s="1"/>
  <c r="I127" i="8"/>
  <c r="AJ127" i="18"/>
  <c r="AL127" i="18"/>
  <c r="O127" i="8" s="1"/>
  <c r="AO127" i="18"/>
  <c r="A177" i="8"/>
  <c r="Z177" i="18"/>
  <c r="C177" i="8" s="1"/>
  <c r="A113" i="8"/>
  <c r="Z113" i="18"/>
  <c r="C113" i="8" s="1"/>
  <c r="AH250" i="18"/>
  <c r="K250" i="8" s="1"/>
  <c r="AL250" i="18"/>
  <c r="O250" i="8" s="1"/>
  <c r="AM250" i="18"/>
  <c r="P250" i="8" s="1"/>
  <c r="AK250" i="18"/>
  <c r="N250" i="8" s="1"/>
  <c r="AJ250" i="18"/>
  <c r="AI250" i="18"/>
  <c r="L250" i="8" s="1"/>
  <c r="AO250" i="18"/>
  <c r="I250" i="8"/>
  <c r="A58" i="8"/>
  <c r="Z58" i="18"/>
  <c r="C58" i="8" s="1"/>
  <c r="A246" i="8"/>
  <c r="Z246" i="18"/>
  <c r="C246" i="8" s="1"/>
  <c r="AH223" i="18"/>
  <c r="K223" i="8" s="1"/>
  <c r="AM223" i="18"/>
  <c r="P223" i="8" s="1"/>
  <c r="AL223" i="18"/>
  <c r="O223" i="8" s="1"/>
  <c r="AK223" i="18"/>
  <c r="N223" i="8" s="1"/>
  <c r="I223" i="8"/>
  <c r="AJ223" i="18"/>
  <c r="AI223" i="18"/>
  <c r="L223" i="8" s="1"/>
  <c r="AO223" i="18"/>
  <c r="AT223" i="21" s="1"/>
  <c r="AU223" i="21" s="1"/>
  <c r="A47" i="8"/>
  <c r="Z47" i="18"/>
  <c r="C47" i="8" s="1"/>
  <c r="AJ190" i="18"/>
  <c r="M190" i="8" s="1"/>
  <c r="AK11" i="18"/>
  <c r="N11" i="8" s="1"/>
  <c r="AM11" i="18"/>
  <c r="P11" i="8" s="1"/>
  <c r="AJ11" i="18"/>
  <c r="AO11" i="18"/>
  <c r="AT11" i="21" s="1"/>
  <c r="AU11" i="21" s="1"/>
  <c r="AH11" i="18"/>
  <c r="K11" i="8" s="1"/>
  <c r="I11" i="8"/>
  <c r="AI11" i="18"/>
  <c r="L11" i="8" s="1"/>
  <c r="AL11" i="18"/>
  <c r="O11" i="8" s="1"/>
  <c r="J288" i="8"/>
  <c r="AH121" i="18"/>
  <c r="K121" i="8" s="1"/>
  <c r="A238" i="8"/>
  <c r="Z238" i="18"/>
  <c r="C238" i="8" s="1"/>
  <c r="A241" i="8"/>
  <c r="Z241" i="18"/>
  <c r="C241" i="8" s="1"/>
  <c r="AM211" i="18"/>
  <c r="P211" i="8" s="1"/>
  <c r="AJ211" i="18"/>
  <c r="I211" i="8"/>
  <c r="AL211" i="18"/>
  <c r="O211" i="8" s="1"/>
  <c r="AK211" i="18"/>
  <c r="N211" i="8" s="1"/>
  <c r="AH211" i="18"/>
  <c r="K211" i="8" s="1"/>
  <c r="AO211" i="18"/>
  <c r="AI211" i="18"/>
  <c r="L211" i="8" s="1"/>
  <c r="A247" i="8"/>
  <c r="Z247" i="18"/>
  <c r="C247" i="8" s="1"/>
  <c r="A117" i="8"/>
  <c r="Z117" i="18"/>
  <c r="C117" i="8" s="1"/>
  <c r="AM162" i="18"/>
  <c r="P162" i="8" s="1"/>
  <c r="AO162" i="18"/>
  <c r="I162" i="8"/>
  <c r="M219" i="8"/>
  <c r="AN219" i="18"/>
  <c r="Q219" i="8" s="1"/>
  <c r="A151" i="8"/>
  <c r="Z151" i="18"/>
  <c r="C151" i="8" s="1"/>
  <c r="A191" i="8"/>
  <c r="Z191" i="18"/>
  <c r="C191" i="8" s="1"/>
  <c r="AI214" i="18"/>
  <c r="L214" i="8" s="1"/>
  <c r="I214" i="8"/>
  <c r="AO214" i="18"/>
  <c r="AT214" i="21" s="1"/>
  <c r="AU214" i="21" s="1"/>
  <c r="J14" i="8"/>
  <c r="A109" i="8"/>
  <c r="Z109" i="18"/>
  <c r="C109" i="8" s="1"/>
  <c r="J259" i="8"/>
  <c r="A260" i="8"/>
  <c r="Z260" i="18"/>
  <c r="C260" i="8" s="1"/>
  <c r="A32" i="8"/>
  <c r="Z32" i="18"/>
  <c r="C32" i="8" s="1"/>
  <c r="A12" i="8"/>
  <c r="Z12" i="18"/>
  <c r="C12" i="8" s="1"/>
  <c r="AH141" i="18"/>
  <c r="K141" i="8" s="1"/>
  <c r="AO141" i="18"/>
  <c r="AT141" i="21" s="1"/>
  <c r="AU141" i="21" s="1"/>
  <c r="I141" i="8"/>
  <c r="AI71" i="18"/>
  <c r="L71" i="8" s="1"/>
  <c r="AO71" i="18"/>
  <c r="I71" i="8"/>
  <c r="AK195" i="18"/>
  <c r="N195" i="8" s="1"/>
  <c r="AO195" i="18"/>
  <c r="I195" i="8"/>
  <c r="A115" i="8"/>
  <c r="Z115" i="18"/>
  <c r="C115" i="8" s="1"/>
  <c r="Z184" i="18"/>
  <c r="C184" i="8" s="1"/>
  <c r="J184" i="8"/>
  <c r="AL67" i="18"/>
  <c r="O67" i="8" s="1"/>
  <c r="AM65" i="18"/>
  <c r="P65" i="8" s="1"/>
  <c r="A65" i="8"/>
  <c r="Z65" i="18"/>
  <c r="C65" i="8" s="1"/>
  <c r="AL143" i="18"/>
  <c r="O143" i="8" s="1"/>
  <c r="AK143" i="18"/>
  <c r="N143" i="8" s="1"/>
  <c r="AI143" i="18"/>
  <c r="L143" i="8" s="1"/>
  <c r="AM143" i="18"/>
  <c r="P143" i="8" s="1"/>
  <c r="AO143" i="18"/>
  <c r="I143" i="8"/>
  <c r="AJ143" i="18"/>
  <c r="AH143" i="18"/>
  <c r="K143" i="8" s="1"/>
  <c r="J42" i="8"/>
  <c r="AH163" i="18"/>
  <c r="K163" i="8" s="1"/>
  <c r="AK163" i="18"/>
  <c r="N163" i="8" s="1"/>
  <c r="AM163" i="18"/>
  <c r="P163" i="8" s="1"/>
  <c r="AJ163" i="18"/>
  <c r="AO163" i="18"/>
  <c r="AL163" i="18"/>
  <c r="O163" i="8" s="1"/>
  <c r="I163" i="8"/>
  <c r="AI163" i="18"/>
  <c r="L163" i="8" s="1"/>
  <c r="AI49" i="18"/>
  <c r="L49" i="8" s="1"/>
  <c r="AK49" i="18"/>
  <c r="N49" i="8" s="1"/>
  <c r="AM49" i="18"/>
  <c r="P49" i="8" s="1"/>
  <c r="AJ49" i="18"/>
  <c r="M49" i="8" s="1"/>
  <c r="AL49" i="18"/>
  <c r="O49" i="8" s="1"/>
  <c r="AH49" i="18"/>
  <c r="K49" i="8" s="1"/>
  <c r="AO49" i="18"/>
  <c r="AT49" i="21" s="1"/>
  <c r="AU49" i="21" s="1"/>
  <c r="I49" i="8"/>
  <c r="J188" i="8"/>
  <c r="M262" i="8"/>
  <c r="AK201" i="18"/>
  <c r="N201" i="8" s="1"/>
  <c r="AM160" i="18"/>
  <c r="P160" i="8" s="1"/>
  <c r="J252" i="8"/>
  <c r="AI112" i="18"/>
  <c r="L112" i="8" s="1"/>
  <c r="AH112" i="18"/>
  <c r="K112" i="8" s="1"/>
  <c r="AL112" i="18"/>
  <c r="O112" i="8" s="1"/>
  <c r="AK112" i="18"/>
  <c r="N112" i="8" s="1"/>
  <c r="I112" i="8"/>
  <c r="AM112" i="18"/>
  <c r="P112" i="8" s="1"/>
  <c r="AO112" i="18"/>
  <c r="AJ112" i="18"/>
  <c r="AK70" i="18"/>
  <c r="N70" i="8" s="1"/>
  <c r="AJ70" i="18"/>
  <c r="AI70" i="18"/>
  <c r="L70" i="8" s="1"/>
  <c r="AM70" i="18"/>
  <c r="P70" i="8" s="1"/>
  <c r="AL70" i="18"/>
  <c r="O70" i="8" s="1"/>
  <c r="AO70" i="18"/>
  <c r="I70" i="8"/>
  <c r="AH70" i="18"/>
  <c r="K70" i="8" s="1"/>
  <c r="A86" i="8"/>
  <c r="Z86" i="18"/>
  <c r="C86" i="8" s="1"/>
  <c r="A161" i="8"/>
  <c r="Z161" i="18"/>
  <c r="C161" i="8" s="1"/>
  <c r="A132" i="8"/>
  <c r="Z132" i="18"/>
  <c r="C132" i="8" s="1"/>
  <c r="AM179" i="18"/>
  <c r="P179" i="8" s="1"/>
  <c r="I179" i="8"/>
  <c r="AO179" i="18"/>
  <c r="AH97" i="18"/>
  <c r="K97" i="8" s="1"/>
  <c r="I97" i="8"/>
  <c r="AO97" i="18"/>
  <c r="A34" i="8"/>
  <c r="Z34" i="18"/>
  <c r="C34" i="8" s="1"/>
  <c r="AM44" i="20"/>
  <c r="P44" i="10" s="1"/>
  <c r="AI182" i="20"/>
  <c r="L182" i="10" s="1"/>
  <c r="AK137" i="20"/>
  <c r="N137" i="10" s="1"/>
  <c r="AJ298" i="20"/>
  <c r="M298" i="10" s="1"/>
  <c r="AM249" i="18"/>
  <c r="P249" i="8" s="1"/>
  <c r="AK45" i="18"/>
  <c r="N45" i="8" s="1"/>
  <c r="AL128" i="18"/>
  <c r="O128" i="8" s="1"/>
  <c r="AK128" i="18"/>
  <c r="N128" i="8" s="1"/>
  <c r="AM128" i="18"/>
  <c r="P128" i="8" s="1"/>
  <c r="AO128" i="18"/>
  <c r="AJ128" i="18"/>
  <c r="AI128" i="18"/>
  <c r="L128" i="8" s="1"/>
  <c r="I128" i="8"/>
  <c r="AH128" i="18"/>
  <c r="K128" i="8" s="1"/>
  <c r="A29" i="8"/>
  <c r="Z29" i="18"/>
  <c r="C29" i="8" s="1"/>
  <c r="M84" i="8"/>
  <c r="AN84" i="18"/>
  <c r="AI280" i="18"/>
  <c r="L280" i="8" s="1"/>
  <c r="AL280" i="18"/>
  <c r="O280" i="8" s="1"/>
  <c r="AH280" i="18"/>
  <c r="K280" i="8" s="1"/>
  <c r="AJ280" i="18"/>
  <c r="AM280" i="18"/>
  <c r="P280" i="8" s="1"/>
  <c r="AK280" i="18"/>
  <c r="N280" i="8" s="1"/>
  <c r="I280" i="8"/>
  <c r="AO280" i="18"/>
  <c r="J215" i="8"/>
  <c r="AK186" i="18"/>
  <c r="N186" i="8" s="1"/>
  <c r="AJ147" i="18"/>
  <c r="AI147" i="18"/>
  <c r="L147" i="8" s="1"/>
  <c r="AL147" i="18"/>
  <c r="O147" i="8" s="1"/>
  <c r="AH147" i="18"/>
  <c r="K147" i="8" s="1"/>
  <c r="AO147" i="18"/>
  <c r="AM147" i="18"/>
  <c r="P147" i="8" s="1"/>
  <c r="I147" i="8"/>
  <c r="AK147" i="18"/>
  <c r="N147" i="8" s="1"/>
  <c r="A27" i="8"/>
  <c r="Z27" i="18"/>
  <c r="C27" i="8" s="1"/>
  <c r="AL167" i="18"/>
  <c r="O167" i="8" s="1"/>
  <c r="AK167" i="18"/>
  <c r="N167" i="8" s="1"/>
  <c r="AO167" i="18"/>
  <c r="AT167" i="21" s="1"/>
  <c r="AU167" i="21" s="1"/>
  <c r="AM167" i="18"/>
  <c r="P167" i="8" s="1"/>
  <c r="AH167" i="18"/>
  <c r="K167" i="8" s="1"/>
  <c r="I167" i="8"/>
  <c r="AI167" i="18"/>
  <c r="L167" i="8" s="1"/>
  <c r="AJ167" i="18"/>
  <c r="A200" i="8"/>
  <c r="Z200" i="18"/>
  <c r="C200" i="8" s="1"/>
  <c r="AJ173" i="18"/>
  <c r="M173" i="8" s="1"/>
  <c r="J24" i="8"/>
  <c r="J202" i="8"/>
  <c r="A83" i="8"/>
  <c r="Z83" i="18"/>
  <c r="C83" i="8" s="1"/>
  <c r="AL105" i="18"/>
  <c r="O105" i="8" s="1"/>
  <c r="AM130" i="18"/>
  <c r="P130" i="8" s="1"/>
  <c r="J277" i="8"/>
  <c r="AM235" i="18"/>
  <c r="P235" i="8" s="1"/>
  <c r="AH217" i="18"/>
  <c r="K217" i="8" s="1"/>
  <c r="M106" i="8"/>
  <c r="AN106" i="18"/>
  <c r="AH113" i="18"/>
  <c r="K113" i="8" s="1"/>
  <c r="AM113" i="18"/>
  <c r="P113" i="8" s="1"/>
  <c r="AI113" i="18"/>
  <c r="L113" i="8" s="1"/>
  <c r="AJ113" i="18"/>
  <c r="AK113" i="18"/>
  <c r="N113" i="8" s="1"/>
  <c r="I113" i="8"/>
  <c r="AO113" i="18"/>
  <c r="AT113" i="21" s="1"/>
  <c r="AU113" i="21" s="1"/>
  <c r="AL113" i="18"/>
  <c r="O113" i="8" s="1"/>
  <c r="AM58" i="18"/>
  <c r="P58" i="8" s="1"/>
  <c r="J246" i="8"/>
  <c r="AI47" i="18"/>
  <c r="L47" i="8" s="1"/>
  <c r="AL47" i="18"/>
  <c r="O47" i="8" s="1"/>
  <c r="AH47" i="18"/>
  <c r="K47" i="8" s="1"/>
  <c r="AM47" i="18"/>
  <c r="P47" i="8" s="1"/>
  <c r="AK47" i="18"/>
  <c r="N47" i="8" s="1"/>
  <c r="AO47" i="18"/>
  <c r="AJ47" i="18"/>
  <c r="I47" i="8"/>
  <c r="AK190" i="18"/>
  <c r="N190" i="8" s="1"/>
  <c r="AK224" i="18"/>
  <c r="N224" i="8" s="1"/>
  <c r="A169" i="8"/>
  <c r="Z169" i="18"/>
  <c r="C169" i="8" s="1"/>
  <c r="AK121" i="18"/>
  <c r="N121" i="8" s="1"/>
  <c r="AM238" i="18"/>
  <c r="P238" i="8" s="1"/>
  <c r="AO238" i="18"/>
  <c r="I238" i="8"/>
  <c r="A15" i="8"/>
  <c r="Z15" i="18"/>
  <c r="C15" i="8" s="1"/>
  <c r="AJ241" i="18"/>
  <c r="M241" i="8" s="1"/>
  <c r="I241" i="8"/>
  <c r="AO241" i="18"/>
  <c r="AH50" i="18"/>
  <c r="K50" i="8" s="1"/>
  <c r="AJ290" i="18"/>
  <c r="AH290" i="18"/>
  <c r="K290" i="8" s="1"/>
  <c r="AL290" i="18"/>
  <c r="O290" i="8" s="1"/>
  <c r="AM290" i="18"/>
  <c r="P290" i="8" s="1"/>
  <c r="I290" i="8"/>
  <c r="AI290" i="18"/>
  <c r="L290" i="8" s="1"/>
  <c r="AO290" i="18"/>
  <c r="AT290" i="21" s="1"/>
  <c r="AU290" i="21" s="1"/>
  <c r="AK290" i="18"/>
  <c r="N290" i="8" s="1"/>
  <c r="AJ247" i="18"/>
  <c r="AO247" i="18"/>
  <c r="AT247" i="21" s="1"/>
  <c r="AU247" i="21" s="1"/>
  <c r="I247" i="8"/>
  <c r="M156" i="8"/>
  <c r="AN156" i="18"/>
  <c r="Q156" i="8" s="1"/>
  <c r="AM210" i="18"/>
  <c r="P210" i="8" s="1"/>
  <c r="AJ210" i="18"/>
  <c r="AL210" i="18"/>
  <c r="O210" i="8" s="1"/>
  <c r="AI210" i="18"/>
  <c r="L210" i="8" s="1"/>
  <c r="I210" i="8"/>
  <c r="AK210" i="18"/>
  <c r="N210" i="8" s="1"/>
  <c r="AH210" i="18"/>
  <c r="K210" i="8" s="1"/>
  <c r="AO210" i="18"/>
  <c r="AH287" i="18"/>
  <c r="K287" i="8" s="1"/>
  <c r="AO287" i="18"/>
  <c r="AT287" i="21" s="1"/>
  <c r="AU287" i="21" s="1"/>
  <c r="I287" i="8"/>
  <c r="AI162" i="18"/>
  <c r="L162" i="8" s="1"/>
  <c r="AK253" i="18"/>
  <c r="N253" i="8" s="1"/>
  <c r="AI253" i="18"/>
  <c r="L253" i="8" s="1"/>
  <c r="AH253" i="18"/>
  <c r="K253" i="8" s="1"/>
  <c r="AJ253" i="18"/>
  <c r="I253" i="8"/>
  <c r="AM253" i="18"/>
  <c r="P253" i="8" s="1"/>
  <c r="AL253" i="18"/>
  <c r="O253" i="8" s="1"/>
  <c r="AO253" i="18"/>
  <c r="A236" i="8"/>
  <c r="Z236" i="18"/>
  <c r="C236" i="8" s="1"/>
  <c r="J191" i="8"/>
  <c r="AJ299" i="18"/>
  <c r="A299" i="8"/>
  <c r="Z299" i="18"/>
  <c r="C299" i="8" s="1"/>
  <c r="J214" i="8"/>
  <c r="J226" i="8"/>
  <c r="A293" i="8"/>
  <c r="Z293" i="18"/>
  <c r="C293" i="8" s="1"/>
  <c r="AI14" i="18"/>
  <c r="L14" i="8" s="1"/>
  <c r="A88" i="8"/>
  <c r="Z88" i="18"/>
  <c r="C88" i="8" s="1"/>
  <c r="AL259" i="18"/>
  <c r="O259" i="8" s="1"/>
  <c r="A159" i="8"/>
  <c r="Z159" i="18"/>
  <c r="C159" i="8" s="1"/>
  <c r="AH260" i="18"/>
  <c r="K260" i="8" s="1"/>
  <c r="AJ260" i="18"/>
  <c r="AK260" i="18"/>
  <c r="N260" i="8" s="1"/>
  <c r="AO260" i="18"/>
  <c r="AT260" i="21" s="1"/>
  <c r="AU260" i="21" s="1"/>
  <c r="AL260" i="18"/>
  <c r="O260" i="8" s="1"/>
  <c r="AM260" i="18"/>
  <c r="P260" i="8" s="1"/>
  <c r="I260" i="8"/>
  <c r="AI260" i="18"/>
  <c r="L260" i="8" s="1"/>
  <c r="AL12" i="18"/>
  <c r="O12" i="8" s="1"/>
  <c r="AI12" i="18"/>
  <c r="L12" i="8" s="1"/>
  <c r="AM12" i="18"/>
  <c r="P12" i="8" s="1"/>
  <c r="AH12" i="18"/>
  <c r="K12" i="8" s="1"/>
  <c r="AJ12" i="18"/>
  <c r="AK12" i="18"/>
  <c r="N12" i="8" s="1"/>
  <c r="AO12" i="18"/>
  <c r="I12" i="8"/>
  <c r="AJ141" i="18"/>
  <c r="AL71" i="18"/>
  <c r="O71" i="8" s="1"/>
  <c r="AL239" i="18"/>
  <c r="O239" i="8" s="1"/>
  <c r="AI239" i="18"/>
  <c r="L239" i="8" s="1"/>
  <c r="AO239" i="18"/>
  <c r="AT239" i="21" s="1"/>
  <c r="AU239" i="21" s="1"/>
  <c r="AH239" i="18"/>
  <c r="K239" i="8" s="1"/>
  <c r="AJ239" i="18"/>
  <c r="AM239" i="18"/>
  <c r="P239" i="8" s="1"/>
  <c r="AK239" i="18"/>
  <c r="N239" i="8" s="1"/>
  <c r="I239" i="8"/>
  <c r="J193" i="8"/>
  <c r="AJ129" i="18"/>
  <c r="A119" i="8"/>
  <c r="Z119" i="18"/>
  <c r="C119" i="8" s="1"/>
  <c r="J195" i="8"/>
  <c r="J22" i="8"/>
  <c r="AJ256" i="18"/>
  <c r="AI256" i="18"/>
  <c r="L256" i="8" s="1"/>
  <c r="I256" i="8"/>
  <c r="AK256" i="18"/>
  <c r="N256" i="8" s="1"/>
  <c r="AH256" i="18"/>
  <c r="K256" i="8" s="1"/>
  <c r="AM256" i="18"/>
  <c r="P256" i="8" s="1"/>
  <c r="AL256" i="18"/>
  <c r="O256" i="8" s="1"/>
  <c r="AO256" i="18"/>
  <c r="AT256" i="21" s="1"/>
  <c r="AU256" i="21" s="1"/>
  <c r="AJ184" i="18"/>
  <c r="M184" i="8" s="1"/>
  <c r="AI284" i="18"/>
  <c r="L284" i="8" s="1"/>
  <c r="AI279" i="18"/>
  <c r="L279" i="8" s="1"/>
  <c r="AK279" i="18"/>
  <c r="N279" i="8" s="1"/>
  <c r="AM279" i="18"/>
  <c r="P279" i="8" s="1"/>
  <c r="AJ279" i="18"/>
  <c r="AL279" i="18"/>
  <c r="O279" i="8" s="1"/>
  <c r="AH279" i="18"/>
  <c r="K279" i="8" s="1"/>
  <c r="I279" i="8"/>
  <c r="AO279" i="18"/>
  <c r="AJ67" i="18"/>
  <c r="AJ65" i="18"/>
  <c r="M65" i="8" s="1"/>
  <c r="A69" i="8"/>
  <c r="Z69" i="18"/>
  <c r="C69" i="8" s="1"/>
  <c r="AH42" i="18"/>
  <c r="K42" i="8" s="1"/>
  <c r="AO42" i="18"/>
  <c r="AT42" i="21" s="1"/>
  <c r="AU42" i="21" s="1"/>
  <c r="I42" i="8"/>
  <c r="AH39" i="18"/>
  <c r="K39" i="8" s="1"/>
  <c r="I39" i="8"/>
  <c r="AJ39" i="18"/>
  <c r="AL39" i="18"/>
  <c r="O39" i="8" s="1"/>
  <c r="AI39" i="18"/>
  <c r="L39" i="8" s="1"/>
  <c r="AK39" i="18"/>
  <c r="N39" i="8" s="1"/>
  <c r="AO39" i="18"/>
  <c r="AM39" i="18"/>
  <c r="P39" i="8" s="1"/>
  <c r="A103" i="8"/>
  <c r="Z103" i="18"/>
  <c r="C103" i="8" s="1"/>
  <c r="A261" i="8"/>
  <c r="Z261" i="18"/>
  <c r="C261" i="8" s="1"/>
  <c r="A229" i="8"/>
  <c r="Z229" i="18"/>
  <c r="C229" i="8" s="1"/>
  <c r="AI104" i="18"/>
  <c r="L104" i="8" s="1"/>
  <c r="AJ104" i="18"/>
  <c r="AL104" i="18"/>
  <c r="O104" i="8" s="1"/>
  <c r="AK104" i="18"/>
  <c r="N104" i="8" s="1"/>
  <c r="AH104" i="18"/>
  <c r="K104" i="8" s="1"/>
  <c r="AM104" i="18"/>
  <c r="P104" i="8" s="1"/>
  <c r="AO104" i="18"/>
  <c r="I104" i="8"/>
  <c r="J134" i="8"/>
  <c r="A188" i="8"/>
  <c r="Z188" i="18"/>
  <c r="C188" i="8" s="1"/>
  <c r="J155" i="8"/>
  <c r="AK274" i="18"/>
  <c r="AO274" i="18"/>
  <c r="I274" i="8"/>
  <c r="AM201" i="18"/>
  <c r="P201" i="8" s="1"/>
  <c r="AK160" i="18"/>
  <c r="N160" i="8" s="1"/>
  <c r="Z252" i="18"/>
  <c r="C252" i="8" s="1"/>
  <c r="Z291" i="18"/>
  <c r="C291" i="8" s="1"/>
  <c r="AH291" i="18"/>
  <c r="K291" i="8" s="1"/>
  <c r="AO291" i="18"/>
  <c r="I291" i="8"/>
  <c r="AI220" i="18"/>
  <c r="L220" i="8" s="1"/>
  <c r="I220" i="8"/>
  <c r="AO220" i="18"/>
  <c r="AT220" i="21" s="1"/>
  <c r="AU220" i="21" s="1"/>
  <c r="A251" i="8"/>
  <c r="Z251" i="18"/>
  <c r="C251" i="8" s="1"/>
  <c r="M78" i="8"/>
  <c r="AN78" i="18"/>
  <c r="AL138" i="18"/>
  <c r="O138" i="8" s="1"/>
  <c r="AO138" i="18"/>
  <c r="I138" i="8"/>
  <c r="AH138" i="18"/>
  <c r="K138" i="8" s="1"/>
  <c r="AM138" i="18"/>
  <c r="P138" i="8" s="1"/>
  <c r="AJ86" i="18"/>
  <c r="I86" i="8"/>
  <c r="AO86" i="18"/>
  <c r="AT86" i="21" s="1"/>
  <c r="AU86" i="21" s="1"/>
  <c r="AK41" i="18"/>
  <c r="N41" i="8" s="1"/>
  <c r="AL41" i="18"/>
  <c r="O41" i="8" s="1"/>
  <c r="I41" i="8"/>
  <c r="AO41" i="18"/>
  <c r="AT41" i="21" s="1"/>
  <c r="AU41" i="21" s="1"/>
  <c r="AK91" i="18"/>
  <c r="N91" i="8" s="1"/>
  <c r="AH91" i="18"/>
  <c r="K91" i="8" s="1"/>
  <c r="AL91" i="18"/>
  <c r="O91" i="8" s="1"/>
  <c r="I91" i="8"/>
  <c r="AO91" i="18"/>
  <c r="AT91" i="21" s="1"/>
  <c r="AU91" i="21" s="1"/>
  <c r="AI179" i="18"/>
  <c r="L179" i="8" s="1"/>
  <c r="J179" i="8"/>
  <c r="A196" i="8"/>
  <c r="Z196" i="18"/>
  <c r="C196" i="8" s="1"/>
  <c r="AJ97" i="18"/>
  <c r="M97" i="8" s="1"/>
  <c r="J97" i="8"/>
  <c r="Z220" i="18"/>
  <c r="C220" i="8" s="1"/>
  <c r="AI112" i="20"/>
  <c r="L112" i="10" s="1"/>
  <c r="AJ196" i="20"/>
  <c r="M196" i="10" s="1"/>
  <c r="A204" i="8"/>
  <c r="Z204" i="18"/>
  <c r="C204" i="8" s="1"/>
  <c r="AI249" i="18"/>
  <c r="L249" i="8" s="1"/>
  <c r="AJ45" i="18"/>
  <c r="M45" i="8" s="1"/>
  <c r="A231" i="8"/>
  <c r="Z231" i="18"/>
  <c r="C231" i="8" s="1"/>
  <c r="AJ29" i="18"/>
  <c r="M29" i="8" s="1"/>
  <c r="AO29" i="18"/>
  <c r="I29" i="8"/>
  <c r="A194" i="8"/>
  <c r="Z194" i="18"/>
  <c r="C194" i="8" s="1"/>
  <c r="AM269" i="18"/>
  <c r="P269" i="8" s="1"/>
  <c r="AL269" i="18"/>
  <c r="O269" i="8" s="1"/>
  <c r="AH269" i="18"/>
  <c r="K269" i="8" s="1"/>
  <c r="AK269" i="18"/>
  <c r="N269" i="8" s="1"/>
  <c r="AO269" i="18"/>
  <c r="I269" i="8"/>
  <c r="AI269" i="18"/>
  <c r="L269" i="8" s="1"/>
  <c r="AJ269" i="18"/>
  <c r="AH215" i="18"/>
  <c r="K215" i="8" s="1"/>
  <c r="AO215" i="18"/>
  <c r="I215" i="8"/>
  <c r="AM186" i="18"/>
  <c r="P186" i="8" s="1"/>
  <c r="AL275" i="18"/>
  <c r="O275" i="8" s="1"/>
  <c r="AM275" i="18"/>
  <c r="P275" i="8" s="1"/>
  <c r="AK275" i="18"/>
  <c r="N275" i="8" s="1"/>
  <c r="AO275" i="18"/>
  <c r="I275" i="8"/>
  <c r="AH275" i="18"/>
  <c r="K275" i="8" s="1"/>
  <c r="AI275" i="18"/>
  <c r="L275" i="8" s="1"/>
  <c r="AJ275" i="18"/>
  <c r="J267" i="8"/>
  <c r="A20" i="8"/>
  <c r="Z20" i="18"/>
  <c r="C20" i="8" s="1"/>
  <c r="A10" i="8"/>
  <c r="Z10" i="18"/>
  <c r="C10" i="8" s="1"/>
  <c r="A73" i="8"/>
  <c r="Z73" i="18"/>
  <c r="C73" i="8" s="1"/>
  <c r="A114" i="8"/>
  <c r="Z114" i="18"/>
  <c r="C114" i="8" s="1"/>
  <c r="A245" i="8"/>
  <c r="Z245" i="18"/>
  <c r="C245" i="8" s="1"/>
  <c r="J200" i="8"/>
  <c r="A182" i="8"/>
  <c r="Z182" i="18"/>
  <c r="C182" i="8" s="1"/>
  <c r="AL173" i="18"/>
  <c r="O173" i="8" s="1"/>
  <c r="AH206" i="18"/>
  <c r="K206" i="8" s="1"/>
  <c r="AO206" i="18"/>
  <c r="AT206" i="21" s="1"/>
  <c r="AU206" i="21" s="1"/>
  <c r="I206" i="8"/>
  <c r="AH24" i="18"/>
  <c r="K24" i="8" s="1"/>
  <c r="A24" i="8"/>
  <c r="Z24" i="18"/>
  <c r="C24" i="8" s="1"/>
  <c r="A76" i="8"/>
  <c r="Z76" i="18"/>
  <c r="C76" i="8" s="1"/>
  <c r="AM105" i="18"/>
  <c r="P105" i="8" s="1"/>
  <c r="AJ130" i="18"/>
  <c r="A277" i="8"/>
  <c r="Z277" i="18"/>
  <c r="C277" i="8" s="1"/>
  <c r="AH92" i="18"/>
  <c r="K92" i="8" s="1"/>
  <c r="I92" i="8"/>
  <c r="AO92" i="18"/>
  <c r="AT92" i="21" s="1"/>
  <c r="AU92" i="21" s="1"/>
  <c r="A79" i="8"/>
  <c r="Z79" i="18"/>
  <c r="C79" i="8" s="1"/>
  <c r="AI217" i="18"/>
  <c r="L217" i="8" s="1"/>
  <c r="A127" i="8"/>
  <c r="Z127" i="18"/>
  <c r="C127" i="8" s="1"/>
  <c r="AH177" i="18"/>
  <c r="K177" i="8" s="1"/>
  <c r="AJ177" i="18"/>
  <c r="AK177" i="18"/>
  <c r="N177" i="8" s="1"/>
  <c r="I177" i="8"/>
  <c r="AI177" i="18"/>
  <c r="L177" i="8" s="1"/>
  <c r="AO177" i="18"/>
  <c r="AM177" i="18"/>
  <c r="P177" i="8" s="1"/>
  <c r="AL177" i="18"/>
  <c r="O177" i="8" s="1"/>
  <c r="AL58" i="18"/>
  <c r="O58" i="8" s="1"/>
  <c r="AM246" i="18"/>
  <c r="P246" i="8" s="1"/>
  <c r="A223" i="8"/>
  <c r="Z223" i="18"/>
  <c r="C223" i="8" s="1"/>
  <c r="AM190" i="18"/>
  <c r="P190" i="8" s="1"/>
  <c r="A98" i="8"/>
  <c r="Z98" i="18"/>
  <c r="C98" i="8" s="1"/>
  <c r="AJ121" i="18"/>
  <c r="AL221" i="18"/>
  <c r="O221" i="8" s="1"/>
  <c r="AK221" i="18"/>
  <c r="N221" i="8" s="1"/>
  <c r="AJ221" i="18"/>
  <c r="AM221" i="18"/>
  <c r="P221" i="8" s="1"/>
  <c r="AI221" i="18"/>
  <c r="L221" i="8" s="1"/>
  <c r="AO221" i="18"/>
  <c r="I221" i="8"/>
  <c r="AH221" i="18"/>
  <c r="K221" i="8" s="1"/>
  <c r="J241" i="8"/>
  <c r="A44" i="8"/>
  <c r="Z44" i="18"/>
  <c r="C44" i="8" s="1"/>
  <c r="J247" i="8"/>
  <c r="J116" i="8"/>
  <c r="J287" i="8"/>
  <c r="J46" i="8"/>
  <c r="N111" i="8"/>
  <c r="AJ162" i="18"/>
  <c r="M162" i="8" s="1"/>
  <c r="A243" i="8"/>
  <c r="Z243" i="18"/>
  <c r="C243" i="8" s="1"/>
  <c r="J178" i="8"/>
  <c r="AH236" i="18"/>
  <c r="K236" i="8" s="1"/>
  <c r="J236" i="8"/>
  <c r="A146" i="8"/>
  <c r="Z146" i="18"/>
  <c r="C146" i="8" s="1"/>
  <c r="AM299" i="18"/>
  <c r="P299" i="8" s="1"/>
  <c r="AK214" i="18"/>
  <c r="A226" i="8"/>
  <c r="Z226" i="18"/>
  <c r="C226" i="8" s="1"/>
  <c r="AJ14" i="18"/>
  <c r="M148" i="8"/>
  <c r="AN148" i="18"/>
  <c r="AI259" i="18"/>
  <c r="L259" i="8" s="1"/>
  <c r="A13" i="8"/>
  <c r="Z13" i="18"/>
  <c r="C13" i="8" s="1"/>
  <c r="AK141" i="18"/>
  <c r="N141" i="8" s="1"/>
  <c r="AH71" i="18"/>
  <c r="K71" i="8" s="1"/>
  <c r="A273" i="8"/>
  <c r="Z273" i="18"/>
  <c r="C273" i="8" s="1"/>
  <c r="AK193" i="18"/>
  <c r="I193" i="8"/>
  <c r="AO193" i="18"/>
  <c r="A19" i="8"/>
  <c r="Z19" i="18"/>
  <c r="C19" i="8" s="1"/>
  <c r="J43" i="8"/>
  <c r="AH195" i="18"/>
  <c r="K195" i="8" s="1"/>
  <c r="AI115" i="18"/>
  <c r="L115" i="8" s="1"/>
  <c r="AO115" i="18"/>
  <c r="AT115" i="21" s="1"/>
  <c r="AU115" i="21" s="1"/>
  <c r="I115" i="8"/>
  <c r="A22" i="8"/>
  <c r="Z22" i="18"/>
  <c r="C22" i="8" s="1"/>
  <c r="A216" i="8"/>
  <c r="Z216" i="18"/>
  <c r="C216" i="8" s="1"/>
  <c r="AK184" i="18"/>
  <c r="N184" i="8" s="1"/>
  <c r="AJ284" i="18"/>
  <c r="AI67" i="18"/>
  <c r="L67" i="8" s="1"/>
  <c r="AH65" i="18"/>
  <c r="K65" i="8" s="1"/>
  <c r="A298" i="8"/>
  <c r="Z298" i="18"/>
  <c r="C298" i="8" s="1"/>
  <c r="AL69" i="18"/>
  <c r="O69" i="8" s="1"/>
  <c r="AJ69" i="18"/>
  <c r="AM69" i="18"/>
  <c r="P69" i="8" s="1"/>
  <c r="AH69" i="18"/>
  <c r="K69" i="8" s="1"/>
  <c r="AO69" i="18"/>
  <c r="AT69" i="21" s="1"/>
  <c r="AU69" i="21" s="1"/>
  <c r="AI69" i="18"/>
  <c r="L69" i="8" s="1"/>
  <c r="I69" i="8"/>
  <c r="AK69" i="18"/>
  <c r="N69" i="8" s="1"/>
  <c r="AJ296" i="18"/>
  <c r="I296" i="8"/>
  <c r="AO296" i="18"/>
  <c r="AT296" i="21" s="1"/>
  <c r="AU296" i="21" s="1"/>
  <c r="AJ81" i="18"/>
  <c r="AI81" i="18"/>
  <c r="L81" i="8" s="1"/>
  <c r="AK81" i="18"/>
  <c r="N81" i="8" s="1"/>
  <c r="AH81" i="18"/>
  <c r="K81" i="8" s="1"/>
  <c r="AM81" i="18"/>
  <c r="P81" i="8" s="1"/>
  <c r="AO81" i="18"/>
  <c r="AL81" i="18"/>
  <c r="O81" i="8" s="1"/>
  <c r="I81" i="8"/>
  <c r="A163" i="8"/>
  <c r="Z163" i="18"/>
  <c r="C163" i="8" s="1"/>
  <c r="AM103" i="18"/>
  <c r="AO103" i="18"/>
  <c r="AT103" i="21" s="1"/>
  <c r="AU103" i="21" s="1"/>
  <c r="I103" i="8"/>
  <c r="J261" i="8"/>
  <c r="AJ207" i="18"/>
  <c r="AO207" i="18"/>
  <c r="AT207" i="21" s="1"/>
  <c r="AU207" i="21" s="1"/>
  <c r="I207" i="8"/>
  <c r="AK134" i="18"/>
  <c r="N134" i="8" s="1"/>
  <c r="A134" i="8"/>
  <c r="Z134" i="18"/>
  <c r="C134" i="8" s="1"/>
  <c r="AL188" i="18"/>
  <c r="I188" i="8"/>
  <c r="AO188" i="18"/>
  <c r="AT188" i="21" s="1"/>
  <c r="AU188" i="21" s="1"/>
  <c r="M102" i="8"/>
  <c r="AN102" i="18"/>
  <c r="AI155" i="18"/>
  <c r="L155" i="8" s="1"/>
  <c r="AO155" i="18"/>
  <c r="I155" i="8"/>
  <c r="A274" i="8"/>
  <c r="Z274" i="18"/>
  <c r="C274" i="8" s="1"/>
  <c r="AI282" i="18"/>
  <c r="L282" i="8" s="1"/>
  <c r="AO282" i="18"/>
  <c r="I282" i="8"/>
  <c r="AK282" i="18"/>
  <c r="AI201" i="18"/>
  <c r="L201" i="8" s="1"/>
  <c r="AK228" i="18"/>
  <c r="N228" i="8" s="1"/>
  <c r="AI228" i="18"/>
  <c r="L228" i="8" s="1"/>
  <c r="AJ228" i="18"/>
  <c r="AL228" i="18"/>
  <c r="O228" i="8" s="1"/>
  <c r="I228" i="8"/>
  <c r="AH228" i="18"/>
  <c r="K228" i="8" s="1"/>
  <c r="AO228" i="18"/>
  <c r="AT228" i="21" s="1"/>
  <c r="AU228" i="21" s="1"/>
  <c r="A139" i="8"/>
  <c r="Z139" i="18"/>
  <c r="C139" i="8" s="1"/>
  <c r="AI160" i="18"/>
  <c r="L160" i="8" s="1"/>
  <c r="AJ251" i="18"/>
  <c r="I251" i="8"/>
  <c r="AH251" i="18"/>
  <c r="K251" i="8" s="1"/>
  <c r="AO251" i="18"/>
  <c r="AT251" i="21" s="1"/>
  <c r="AU251" i="21" s="1"/>
  <c r="A70" i="8"/>
  <c r="Z70" i="18"/>
  <c r="C70" i="8" s="1"/>
  <c r="AK161" i="18"/>
  <c r="I161" i="8"/>
  <c r="AH161" i="18"/>
  <c r="K161" i="8" s="1"/>
  <c r="AO161" i="18"/>
  <c r="AI161" i="18"/>
  <c r="L161" i="8" s="1"/>
  <c r="AL161" i="18"/>
  <c r="O161" i="8" s="1"/>
  <c r="AM132" i="18"/>
  <c r="P132" i="8" s="1"/>
  <c r="AK179" i="18"/>
  <c r="A93" i="8"/>
  <c r="Z93" i="18"/>
  <c r="C93" i="8" s="1"/>
  <c r="AM97" i="18"/>
  <c r="P97" i="8" s="1"/>
  <c r="J34" i="8"/>
  <c r="AI178" i="20"/>
  <c r="L178" i="10" s="1"/>
  <c r="AK138" i="18"/>
  <c r="X131" i="14"/>
  <c r="AL196" i="20"/>
  <c r="O196" i="10" s="1"/>
  <c r="Z4" i="18"/>
  <c r="C4" i="8" s="1"/>
  <c r="AH204" i="18"/>
  <c r="K204" i="8" s="1"/>
  <c r="AJ204" i="18"/>
  <c r="AM204" i="18"/>
  <c r="P204" i="8" s="1"/>
  <c r="I204" i="8"/>
  <c r="AO204" i="18"/>
  <c r="AK204" i="18"/>
  <c r="N204" i="8" s="1"/>
  <c r="AI204" i="18"/>
  <c r="L204" i="8" s="1"/>
  <c r="AL204" i="18"/>
  <c r="O204" i="8" s="1"/>
  <c r="AJ249" i="18"/>
  <c r="A166" i="8"/>
  <c r="Z166" i="18"/>
  <c r="C166" i="8" s="1"/>
  <c r="AL45" i="18"/>
  <c r="O45" i="8" s="1"/>
  <c r="J29" i="8"/>
  <c r="AH107" i="18"/>
  <c r="K107" i="8" s="1"/>
  <c r="AI107" i="18"/>
  <c r="L107" i="8" s="1"/>
  <c r="AJ107" i="18"/>
  <c r="AK107" i="18"/>
  <c r="N107" i="8" s="1"/>
  <c r="AM107" i="18"/>
  <c r="P107" i="8" s="1"/>
  <c r="AL107" i="18"/>
  <c r="O107" i="8" s="1"/>
  <c r="AO107" i="18"/>
  <c r="AT107" i="21" s="1"/>
  <c r="AU107" i="21" s="1"/>
  <c r="I107" i="8"/>
  <c r="A74" i="8"/>
  <c r="Z74" i="18"/>
  <c r="C74" i="8" s="1"/>
  <c r="AI215" i="18"/>
  <c r="L215" i="8" s="1"/>
  <c r="M96" i="8"/>
  <c r="AN96" i="18"/>
  <c r="AI186" i="18"/>
  <c r="L186" i="8" s="1"/>
  <c r="A147" i="8"/>
  <c r="Z147" i="18"/>
  <c r="C147" i="8" s="1"/>
  <c r="AH283" i="18"/>
  <c r="K283" i="8" s="1"/>
  <c r="AL283" i="18"/>
  <c r="O283" i="8" s="1"/>
  <c r="AK283" i="18"/>
  <c r="N283" i="8" s="1"/>
  <c r="AM283" i="18"/>
  <c r="P283" i="8" s="1"/>
  <c r="AO283" i="18"/>
  <c r="AI283" i="18"/>
  <c r="L283" i="8" s="1"/>
  <c r="I283" i="8"/>
  <c r="AJ283" i="18"/>
  <c r="A275" i="8"/>
  <c r="Z275" i="18"/>
  <c r="C275" i="8" s="1"/>
  <c r="AL110" i="18"/>
  <c r="O110" i="8" s="1"/>
  <c r="AK110" i="18"/>
  <c r="N110" i="8" s="1"/>
  <c r="AH110" i="18"/>
  <c r="K110" i="8" s="1"/>
  <c r="AI110" i="18"/>
  <c r="L110" i="8" s="1"/>
  <c r="AJ110" i="18"/>
  <c r="AM110" i="18"/>
  <c r="P110" i="8" s="1"/>
  <c r="I110" i="8"/>
  <c r="AO110" i="18"/>
  <c r="AI61" i="18"/>
  <c r="L61" i="8" s="1"/>
  <c r="AL61" i="18"/>
  <c r="O61" i="8" s="1"/>
  <c r="AJ61" i="18"/>
  <c r="M61" i="8" s="1"/>
  <c r="AH61" i="18"/>
  <c r="K61" i="8" s="1"/>
  <c r="AK61" i="18"/>
  <c r="N61" i="8" s="1"/>
  <c r="AO61" i="18"/>
  <c r="AT61" i="21" s="1"/>
  <c r="AU61" i="21" s="1"/>
  <c r="I61" i="8"/>
  <c r="AM61" i="18"/>
  <c r="P61" i="8" s="1"/>
  <c r="A51" i="8"/>
  <c r="Z51" i="18"/>
  <c r="C51" i="8" s="1"/>
  <c r="A295" i="8"/>
  <c r="Z295" i="18"/>
  <c r="C295" i="8" s="1"/>
  <c r="AH100" i="18"/>
  <c r="K100" i="8" s="1"/>
  <c r="AO100" i="18"/>
  <c r="I100" i="8"/>
  <c r="AL182" i="18"/>
  <c r="O182" i="8" s="1"/>
  <c r="AH182" i="18"/>
  <c r="K182" i="8" s="1"/>
  <c r="AJ182" i="18"/>
  <c r="AM182" i="18"/>
  <c r="P182" i="8" s="1"/>
  <c r="AI182" i="18"/>
  <c r="L182" i="8" s="1"/>
  <c r="AK182" i="18"/>
  <c r="N182" i="8" s="1"/>
  <c r="I182" i="8"/>
  <c r="AO182" i="18"/>
  <c r="A173" i="8"/>
  <c r="Z173" i="18"/>
  <c r="C173" i="8" s="1"/>
  <c r="AK24" i="18"/>
  <c r="N24" i="8" s="1"/>
  <c r="AK202" i="18"/>
  <c r="N202" i="8" s="1"/>
  <c r="I202" i="8"/>
  <c r="AO202" i="18"/>
  <c r="AJ83" i="18"/>
  <c r="M83" i="8" s="1"/>
  <c r="I83" i="8"/>
  <c r="AO83" i="18"/>
  <c r="AT83" i="21" s="1"/>
  <c r="AU83" i="21" s="1"/>
  <c r="J76" i="8"/>
  <c r="AL168" i="18"/>
  <c r="O168" i="8" s="1"/>
  <c r="AK168" i="18"/>
  <c r="N168" i="8" s="1"/>
  <c r="AH168" i="18"/>
  <c r="K168" i="8" s="1"/>
  <c r="I168" i="8"/>
  <c r="AM168" i="18"/>
  <c r="P168" i="8" s="1"/>
  <c r="AI168" i="18"/>
  <c r="L168" i="8" s="1"/>
  <c r="AJ168" i="18"/>
  <c r="AO168" i="18"/>
  <c r="AT168" i="21" s="1"/>
  <c r="AU168" i="21" s="1"/>
  <c r="AM89" i="18"/>
  <c r="P89" i="8" s="1"/>
  <c r="AH89" i="18"/>
  <c r="K89" i="8" s="1"/>
  <c r="AJ89" i="18"/>
  <c r="AI89" i="18"/>
  <c r="L89" i="8" s="1"/>
  <c r="AL89" i="18"/>
  <c r="O89" i="8" s="1"/>
  <c r="AO89" i="18"/>
  <c r="AT89" i="21" s="1"/>
  <c r="AU89" i="21" s="1"/>
  <c r="I89" i="8"/>
  <c r="AK89" i="18"/>
  <c r="N89" i="8" s="1"/>
  <c r="AM277" i="18"/>
  <c r="P277" i="8" s="1"/>
  <c r="I277" i="8"/>
  <c r="AO277" i="18"/>
  <c r="AT277" i="21" s="1"/>
  <c r="AU277" i="21" s="1"/>
  <c r="J92" i="8"/>
  <c r="AH79" i="18"/>
  <c r="K79" i="8" s="1"/>
  <c r="AL79" i="18"/>
  <c r="O79" i="8" s="1"/>
  <c r="AI79" i="18"/>
  <c r="L79" i="8" s="1"/>
  <c r="AJ79" i="18"/>
  <c r="AO79" i="18"/>
  <c r="AK79" i="18"/>
  <c r="N79" i="8" s="1"/>
  <c r="I79" i="8"/>
  <c r="AM79" i="18"/>
  <c r="P79" i="8" s="1"/>
  <c r="AK235" i="18"/>
  <c r="AO235" i="18"/>
  <c r="AT235" i="21" s="1"/>
  <c r="AU235" i="21" s="1"/>
  <c r="I235" i="8"/>
  <c r="AJ217" i="18"/>
  <c r="AK58" i="18"/>
  <c r="N58" i="8" s="1"/>
  <c r="AK246" i="18"/>
  <c r="N246" i="8" s="1"/>
  <c r="AI174" i="18"/>
  <c r="L174" i="8" s="1"/>
  <c r="AH174" i="18"/>
  <c r="K174" i="8" s="1"/>
  <c r="AL174" i="18"/>
  <c r="O174" i="8" s="1"/>
  <c r="AJ174" i="18"/>
  <c r="I174" i="8"/>
  <c r="AO174" i="18"/>
  <c r="AK174" i="18"/>
  <c r="N174" i="8" s="1"/>
  <c r="AM174" i="18"/>
  <c r="P174" i="8" s="1"/>
  <c r="A62" i="8"/>
  <c r="Z62" i="18"/>
  <c r="C62" i="8" s="1"/>
  <c r="AJ157" i="18"/>
  <c r="AL157" i="18"/>
  <c r="O157" i="8" s="1"/>
  <c r="AM157" i="18"/>
  <c r="P157" i="8" s="1"/>
  <c r="AH157" i="18"/>
  <c r="K157" i="8" s="1"/>
  <c r="AK157" i="18"/>
  <c r="N157" i="8" s="1"/>
  <c r="AI157" i="18"/>
  <c r="L157" i="8" s="1"/>
  <c r="AO157" i="18"/>
  <c r="I157" i="8"/>
  <c r="AH190" i="18"/>
  <c r="K190" i="8" s="1"/>
  <c r="M8" i="8"/>
  <c r="AN8" i="18"/>
  <c r="Q8" i="8" s="1"/>
  <c r="A224" i="8"/>
  <c r="Z224" i="18"/>
  <c r="C224" i="8" s="1"/>
  <c r="AK98" i="18"/>
  <c r="I98" i="8"/>
  <c r="AO98" i="18"/>
  <c r="J98" i="8"/>
  <c r="J300" i="8"/>
  <c r="AK150" i="18"/>
  <c r="N150" i="8" s="1"/>
  <c r="AJ150" i="18"/>
  <c r="M150" i="8" s="1"/>
  <c r="AH150" i="18"/>
  <c r="K150" i="8" s="1"/>
  <c r="AL150" i="18"/>
  <c r="O150" i="8" s="1"/>
  <c r="AI150" i="18"/>
  <c r="L150" i="8" s="1"/>
  <c r="AM150" i="18"/>
  <c r="P150" i="8" s="1"/>
  <c r="AO150" i="18"/>
  <c r="I150" i="8"/>
  <c r="J53" i="8"/>
  <c r="AJ50" i="18"/>
  <c r="M50" i="8" s="1"/>
  <c r="AO50" i="18"/>
  <c r="I50" i="8"/>
  <c r="A210" i="8"/>
  <c r="Z210" i="18"/>
  <c r="C210" i="8" s="1"/>
  <c r="A116" i="8"/>
  <c r="Z116" i="18"/>
  <c r="C116" i="8" s="1"/>
  <c r="AJ117" i="18"/>
  <c r="AL117" i="18"/>
  <c r="O117" i="8" s="1"/>
  <c r="AM117" i="18"/>
  <c r="P117" i="8" s="1"/>
  <c r="AK117" i="18"/>
  <c r="N117" i="8" s="1"/>
  <c r="AI117" i="18"/>
  <c r="L117" i="8" s="1"/>
  <c r="I117" i="8"/>
  <c r="AH117" i="18"/>
  <c r="K117" i="8" s="1"/>
  <c r="AO117" i="18"/>
  <c r="AT117" i="21" s="1"/>
  <c r="AU117" i="21" s="1"/>
  <c r="A287" i="8"/>
  <c r="Z287" i="18"/>
  <c r="C287" i="8" s="1"/>
  <c r="A46" i="8"/>
  <c r="Z46" i="18"/>
  <c r="C46" i="8" s="1"/>
  <c r="N198" i="8"/>
  <c r="AN198" i="18"/>
  <c r="AJ222" i="18"/>
  <c r="AO222" i="18"/>
  <c r="I222" i="8"/>
  <c r="AH162" i="18"/>
  <c r="K162" i="8" s="1"/>
  <c r="AM236" i="18"/>
  <c r="P236" i="8" s="1"/>
  <c r="AJ191" i="18"/>
  <c r="I191" i="8"/>
  <c r="AO191" i="18"/>
  <c r="AJ146" i="18"/>
  <c r="AO146" i="18"/>
  <c r="I146" i="8"/>
  <c r="J299" i="8"/>
  <c r="AL214" i="18"/>
  <c r="O214" i="8" s="1"/>
  <c r="AK226" i="18"/>
  <c r="N226" i="8" s="1"/>
  <c r="AO226" i="18"/>
  <c r="I226" i="8"/>
  <c r="AH293" i="18"/>
  <c r="K293" i="8" s="1"/>
  <c r="AI293" i="18"/>
  <c r="L293" i="8" s="1"/>
  <c r="AJ293" i="18"/>
  <c r="I293" i="8"/>
  <c r="AK293" i="18"/>
  <c r="N293" i="8" s="1"/>
  <c r="AM293" i="18"/>
  <c r="P293" i="8" s="1"/>
  <c r="AL293" i="18"/>
  <c r="O293" i="8" s="1"/>
  <c r="AO293" i="18"/>
  <c r="AK14" i="18"/>
  <c r="N14" i="8" s="1"/>
  <c r="AJ109" i="18"/>
  <c r="AM109" i="18"/>
  <c r="P109" i="8" s="1"/>
  <c r="AH109" i="18"/>
  <c r="K109" i="8" s="1"/>
  <c r="AO109" i="18"/>
  <c r="AT109" i="21" s="1"/>
  <c r="AU109" i="21" s="1"/>
  <c r="I109" i="8"/>
  <c r="AK109" i="18"/>
  <c r="N109" i="8" s="1"/>
  <c r="AL109" i="18"/>
  <c r="O109" i="8" s="1"/>
  <c r="AI109" i="18"/>
  <c r="L109" i="8" s="1"/>
  <c r="AK88" i="18"/>
  <c r="N88" i="8" s="1"/>
  <c r="AJ88" i="18"/>
  <c r="AH88" i="18"/>
  <c r="K88" i="8" s="1"/>
  <c r="AM88" i="18"/>
  <c r="P88" i="8" s="1"/>
  <c r="AI88" i="18"/>
  <c r="L88" i="8" s="1"/>
  <c r="AL88" i="18"/>
  <c r="O88" i="8" s="1"/>
  <c r="I88" i="8"/>
  <c r="AO88" i="18"/>
  <c r="AT88" i="21" s="1"/>
  <c r="AU88" i="21" s="1"/>
  <c r="AM259" i="18"/>
  <c r="P259" i="8" s="1"/>
  <c r="AI35" i="18"/>
  <c r="L35" i="8" s="1"/>
  <c r="AM35" i="18"/>
  <c r="P35" i="8" s="1"/>
  <c r="AK35" i="18"/>
  <c r="N35" i="8" s="1"/>
  <c r="AJ35" i="18"/>
  <c r="AH35" i="18"/>
  <c r="K35" i="8" s="1"/>
  <c r="AL35" i="18"/>
  <c r="O35" i="8" s="1"/>
  <c r="AO35" i="18"/>
  <c r="I35" i="8"/>
  <c r="AI32" i="18"/>
  <c r="L32" i="8" s="1"/>
  <c r="AM32" i="18"/>
  <c r="P32" i="8" s="1"/>
  <c r="AK32" i="18"/>
  <c r="N32" i="8" s="1"/>
  <c r="AL32" i="18"/>
  <c r="O32" i="8" s="1"/>
  <c r="AO32" i="18"/>
  <c r="AT32" i="21" s="1"/>
  <c r="AU32" i="21" s="1"/>
  <c r="I32" i="8"/>
  <c r="AH32" i="18"/>
  <c r="K32" i="8" s="1"/>
  <c r="AJ32" i="18"/>
  <c r="AL141" i="18"/>
  <c r="O141" i="8" s="1"/>
  <c r="AJ71" i="18"/>
  <c r="M71" i="8" s="1"/>
  <c r="AK273" i="18"/>
  <c r="N273" i="8" s="1"/>
  <c r="AJ273" i="18"/>
  <c r="AI273" i="18"/>
  <c r="L273" i="8" s="1"/>
  <c r="AH273" i="18"/>
  <c r="K273" i="8" s="1"/>
  <c r="AL273" i="18"/>
  <c r="O273" i="8" s="1"/>
  <c r="AM273" i="18"/>
  <c r="P273" i="8" s="1"/>
  <c r="AO273" i="18"/>
  <c r="I273" i="8"/>
  <c r="AO19" i="18"/>
  <c r="AT19" i="21" s="1"/>
  <c r="AU19" i="21" s="1"/>
  <c r="AL19" i="18"/>
  <c r="O19" i="8" s="1"/>
  <c r="I19" i="8"/>
  <c r="AM19" i="18"/>
  <c r="P19" i="8" s="1"/>
  <c r="AI19" i="18"/>
  <c r="L19" i="8" s="1"/>
  <c r="AJ19" i="18"/>
  <c r="AK19" i="18"/>
  <c r="N19" i="8" s="1"/>
  <c r="AH19" i="18"/>
  <c r="K19" i="8" s="1"/>
  <c r="AI195" i="18"/>
  <c r="L195" i="8" s="1"/>
  <c r="J115" i="8"/>
  <c r="AJ22" i="18"/>
  <c r="AO22" i="18"/>
  <c r="AT22" i="21" s="1"/>
  <c r="AU22" i="21" s="1"/>
  <c r="I22" i="8"/>
  <c r="AJ216" i="18"/>
  <c r="AO216" i="18"/>
  <c r="AT216" i="21" s="1"/>
  <c r="AU216" i="21" s="1"/>
  <c r="I216" i="8"/>
  <c r="AH149" i="18"/>
  <c r="K149" i="8" s="1"/>
  <c r="AK149" i="18"/>
  <c r="N149" i="8" s="1"/>
  <c r="AJ149" i="18"/>
  <c r="AI149" i="18"/>
  <c r="L149" i="8" s="1"/>
  <c r="AM149" i="18"/>
  <c r="P149" i="8" s="1"/>
  <c r="I149" i="8"/>
  <c r="AL149" i="18"/>
  <c r="O149" i="8" s="1"/>
  <c r="AO149" i="18"/>
  <c r="AT149" i="21" s="1"/>
  <c r="AU149" i="21" s="1"/>
  <c r="J95" i="8"/>
  <c r="AM184" i="18"/>
  <c r="P184" i="8" s="1"/>
  <c r="AL284" i="18"/>
  <c r="O284" i="8" s="1"/>
  <c r="A279" i="8"/>
  <c r="Z279" i="18"/>
  <c r="C279" i="8" s="1"/>
  <c r="M60" i="8"/>
  <c r="AN60" i="18"/>
  <c r="AK67" i="18"/>
  <c r="N67" i="8" s="1"/>
  <c r="AI65" i="18"/>
  <c r="L65" i="8" s="1"/>
  <c r="AL298" i="18"/>
  <c r="O298" i="8" s="1"/>
  <c r="AM298" i="18"/>
  <c r="P298" i="8" s="1"/>
  <c r="AI298" i="18"/>
  <c r="L298" i="8" s="1"/>
  <c r="AK298" i="18"/>
  <c r="N298" i="8" s="1"/>
  <c r="AJ298" i="18"/>
  <c r="AO298" i="18"/>
  <c r="AH298" i="18"/>
  <c r="K298" i="8" s="1"/>
  <c r="I298" i="8"/>
  <c r="A81" i="8"/>
  <c r="Z81" i="18"/>
  <c r="C81" i="8" s="1"/>
  <c r="A23" i="8"/>
  <c r="Z23" i="18"/>
  <c r="C23" i="8" s="1"/>
  <c r="A80" i="8"/>
  <c r="Z80" i="18"/>
  <c r="C80" i="8" s="1"/>
  <c r="J103" i="8"/>
  <c r="A207" i="8"/>
  <c r="Z207" i="18"/>
  <c r="C207" i="8" s="1"/>
  <c r="AL134" i="18"/>
  <c r="O134" i="8" s="1"/>
  <c r="A201" i="8"/>
  <c r="Z201" i="18"/>
  <c r="C201" i="8" s="1"/>
  <c r="A228" i="8"/>
  <c r="Z228" i="18"/>
  <c r="C228" i="8" s="1"/>
  <c r="AJ160" i="18"/>
  <c r="AL297" i="18"/>
  <c r="O297" i="8" s="1"/>
  <c r="AK297" i="18"/>
  <c r="AI297" i="18"/>
  <c r="L297" i="8" s="1"/>
  <c r="AO297" i="18"/>
  <c r="I297" i="8"/>
  <c r="A270" i="8"/>
  <c r="Z270" i="18"/>
  <c r="C270" i="8" s="1"/>
  <c r="Z271" i="18"/>
  <c r="C271" i="8" s="1"/>
  <c r="A271" i="8"/>
  <c r="AK132" i="18"/>
  <c r="N132" i="8" s="1"/>
  <c r="AL179" i="18"/>
  <c r="O179" i="8" s="1"/>
  <c r="AH196" i="18"/>
  <c r="K196" i="8" s="1"/>
  <c r="AO196" i="18"/>
  <c r="AT196" i="21" s="1"/>
  <c r="AU196" i="21" s="1"/>
  <c r="I196" i="8"/>
  <c r="J93" i="8"/>
  <c r="AI97" i="18"/>
  <c r="L97" i="8" s="1"/>
  <c r="AH34" i="18"/>
  <c r="K34" i="8" s="1"/>
  <c r="I34" i="8"/>
  <c r="AO34" i="18"/>
  <c r="AT34" i="21" s="1"/>
  <c r="AU34" i="21" s="1"/>
  <c r="O137" i="14"/>
  <c r="J166" i="8"/>
  <c r="A45" i="8"/>
  <c r="Z45" i="18"/>
  <c r="C45" i="8" s="1"/>
  <c r="AJ231" i="18"/>
  <c r="I231" i="8"/>
  <c r="AO231" i="18"/>
  <c r="AT231" i="21" s="1"/>
  <c r="AU231" i="21" s="1"/>
  <c r="AL231" i="18"/>
  <c r="O231" i="8" s="1"/>
  <c r="A107" i="8"/>
  <c r="Z107" i="18"/>
  <c r="C107" i="8" s="1"/>
  <c r="AI6" i="18"/>
  <c r="L6" i="8" s="1"/>
  <c r="AL6" i="18"/>
  <c r="O6" i="8" s="1"/>
  <c r="AJ6" i="18"/>
  <c r="AO6" i="18"/>
  <c r="I6" i="8"/>
  <c r="AH6" i="18"/>
  <c r="K6" i="8" s="1"/>
  <c r="AK6" i="18"/>
  <c r="N6" i="8" s="1"/>
  <c r="AM6" i="18"/>
  <c r="P6" i="8" s="1"/>
  <c r="A164" i="8"/>
  <c r="Z164" i="18"/>
  <c r="C164" i="8" s="1"/>
  <c r="AI74" i="18"/>
  <c r="L74" i="8" s="1"/>
  <c r="AJ74" i="18"/>
  <c r="AL74" i="18"/>
  <c r="O74" i="8" s="1"/>
  <c r="AK74" i="18"/>
  <c r="N74" i="8" s="1"/>
  <c r="AO74" i="18"/>
  <c r="AH74" i="18"/>
  <c r="K74" i="8" s="1"/>
  <c r="AM74" i="18"/>
  <c r="P74" i="8" s="1"/>
  <c r="I74" i="8"/>
  <c r="A21" i="8"/>
  <c r="Z21" i="18"/>
  <c r="C21" i="8" s="1"/>
  <c r="AJ186" i="18"/>
  <c r="A283" i="8"/>
  <c r="Z283" i="18"/>
  <c r="C283" i="8" s="1"/>
  <c r="A267" i="8"/>
  <c r="Z267" i="18"/>
  <c r="C267" i="8" s="1"/>
  <c r="AI73" i="18"/>
  <c r="L73" i="8" s="1"/>
  <c r="AK73" i="18"/>
  <c r="N73" i="8" s="1"/>
  <c r="AJ73" i="18"/>
  <c r="AM73" i="18"/>
  <c r="P73" i="8" s="1"/>
  <c r="AO73" i="18"/>
  <c r="I73" i="8"/>
  <c r="AL73" i="18"/>
  <c r="O73" i="8" s="1"/>
  <c r="AH73" i="18"/>
  <c r="K73" i="8" s="1"/>
  <c r="A61" i="8"/>
  <c r="Z61" i="18"/>
  <c r="C61" i="8" s="1"/>
  <c r="AH114" i="18"/>
  <c r="K114" i="8" s="1"/>
  <c r="AK114" i="18"/>
  <c r="N114" i="8" s="1"/>
  <c r="AJ114" i="18"/>
  <c r="AL114" i="18"/>
  <c r="O114" i="8" s="1"/>
  <c r="AI114" i="18"/>
  <c r="L114" i="8" s="1"/>
  <c r="AO114" i="18"/>
  <c r="AT114" i="21" s="1"/>
  <c r="AU114" i="21" s="1"/>
  <c r="I114" i="8"/>
  <c r="AM114" i="18"/>
  <c r="P114" i="8" s="1"/>
  <c r="AH245" i="18"/>
  <c r="K245" i="8" s="1"/>
  <c r="AK245" i="18"/>
  <c r="N245" i="8" s="1"/>
  <c r="AO245" i="18"/>
  <c r="AT245" i="21" s="1"/>
  <c r="AU245" i="21" s="1"/>
  <c r="AJ245" i="18"/>
  <c r="M245" i="8" s="1"/>
  <c r="AM245" i="18"/>
  <c r="P245" i="8" s="1"/>
  <c r="AL245" i="18"/>
  <c r="O245" i="8" s="1"/>
  <c r="I245" i="8"/>
  <c r="AI245" i="18"/>
  <c r="L245" i="8" s="1"/>
  <c r="J51" i="8"/>
  <c r="AK200" i="18"/>
  <c r="AO200" i="18"/>
  <c r="I200" i="8"/>
  <c r="J100" i="8"/>
  <c r="A206" i="8"/>
  <c r="Z206" i="18"/>
  <c r="C206" i="8" s="1"/>
  <c r="M203" i="8"/>
  <c r="AN203" i="18"/>
  <c r="Q203" i="8" s="1"/>
  <c r="J83" i="8"/>
  <c r="J105" i="8"/>
  <c r="AK130" i="18"/>
  <c r="N130" i="8" s="1"/>
  <c r="AO130" i="18"/>
  <c r="AT130" i="21" s="1"/>
  <c r="AU130" i="21" s="1"/>
  <c r="I130" i="8"/>
  <c r="AI244" i="18"/>
  <c r="L244" i="8" s="1"/>
  <c r="AM244" i="18"/>
  <c r="P244" i="8" s="1"/>
  <c r="AK244" i="18"/>
  <c r="N244" i="8" s="1"/>
  <c r="AL244" i="18"/>
  <c r="O244" i="8" s="1"/>
  <c r="AJ244" i="18"/>
  <c r="M244" i="8" s="1"/>
  <c r="AH244" i="18"/>
  <c r="K244" i="8" s="1"/>
  <c r="I244" i="8"/>
  <c r="AO244" i="18"/>
  <c r="AT244" i="21" s="1"/>
  <c r="AU244" i="21" s="1"/>
  <c r="A92" i="8"/>
  <c r="Z92" i="18"/>
  <c r="C92" i="8" s="1"/>
  <c r="J235" i="8"/>
  <c r="A217" i="8"/>
  <c r="Z217" i="18"/>
  <c r="C217" i="8" s="1"/>
  <c r="A289" i="8"/>
  <c r="Z289" i="18"/>
  <c r="C289" i="8" s="1"/>
  <c r="A176" i="8"/>
  <c r="Z176" i="18"/>
  <c r="C176" i="8" s="1"/>
  <c r="AI58" i="18"/>
  <c r="L58" i="8" s="1"/>
  <c r="AJ246" i="18"/>
  <c r="AL62" i="18"/>
  <c r="O62" i="8" s="1"/>
  <c r="AH62" i="18"/>
  <c r="K62" i="8" s="1"/>
  <c r="AM62" i="18"/>
  <c r="P62" i="8" s="1"/>
  <c r="AK62" i="18"/>
  <c r="N62" i="8" s="1"/>
  <c r="AI62" i="18"/>
  <c r="L62" i="8" s="1"/>
  <c r="I62" i="8"/>
  <c r="AJ62" i="18"/>
  <c r="M62" i="8" s="1"/>
  <c r="AO62" i="18"/>
  <c r="AT62" i="21" s="1"/>
  <c r="AU62" i="21" s="1"/>
  <c r="A190" i="8"/>
  <c r="Z190" i="18"/>
  <c r="C190" i="8" s="1"/>
  <c r="AM224" i="18"/>
  <c r="P224" i="8" s="1"/>
  <c r="AO224" i="18"/>
  <c r="AT224" i="21" s="1"/>
  <c r="AU224" i="21" s="1"/>
  <c r="I224" i="8"/>
  <c r="AH183" i="18"/>
  <c r="K183" i="8" s="1"/>
  <c r="AI183" i="18"/>
  <c r="L183" i="8" s="1"/>
  <c r="AM183" i="18"/>
  <c r="P183" i="8" s="1"/>
  <c r="AK183" i="18"/>
  <c r="N183" i="8" s="1"/>
  <c r="AJ183" i="18"/>
  <c r="AO183" i="18"/>
  <c r="I183" i="8"/>
  <c r="AL183" i="18"/>
  <c r="O183" i="8" s="1"/>
  <c r="AK169" i="18"/>
  <c r="N169" i="8" s="1"/>
  <c r="I169" i="8"/>
  <c r="AL169" i="18"/>
  <c r="O169" i="8" s="1"/>
  <c r="AO169" i="18"/>
  <c r="AT169" i="21" s="1"/>
  <c r="AU169" i="21" s="1"/>
  <c r="AH169" i="18"/>
  <c r="K169" i="8" s="1"/>
  <c r="AI169" i="18"/>
  <c r="L169" i="8" s="1"/>
  <c r="AM169" i="18"/>
  <c r="P169" i="8" s="1"/>
  <c r="AJ169" i="18"/>
  <c r="AL300" i="18"/>
  <c r="O300" i="8" s="1"/>
  <c r="I300" i="8"/>
  <c r="AO300" i="18"/>
  <c r="J121" i="8"/>
  <c r="A53" i="8"/>
  <c r="Z53" i="18"/>
  <c r="C53" i="8" s="1"/>
  <c r="AI44" i="18"/>
  <c r="L44" i="8" s="1"/>
  <c r="AK44" i="18"/>
  <c r="N44" i="8" s="1"/>
  <c r="AM44" i="18"/>
  <c r="P44" i="8" s="1"/>
  <c r="AL44" i="18"/>
  <c r="O44" i="8" s="1"/>
  <c r="AJ44" i="18"/>
  <c r="I44" i="8"/>
  <c r="AH44" i="18"/>
  <c r="K44" i="8" s="1"/>
  <c r="AO44" i="18"/>
  <c r="J50" i="8"/>
  <c r="A59" i="8"/>
  <c r="Z59" i="18"/>
  <c r="C59" i="8" s="1"/>
  <c r="AL116" i="18"/>
  <c r="AO116" i="18"/>
  <c r="I116" i="8"/>
  <c r="AJ46" i="18"/>
  <c r="M46" i="8" s="1"/>
  <c r="AO46" i="18"/>
  <c r="I46" i="8"/>
  <c r="A30" i="8"/>
  <c r="Z30" i="18"/>
  <c r="C30" i="8" s="1"/>
  <c r="AK162" i="18"/>
  <c r="N162" i="8" s="1"/>
  <c r="AH243" i="18"/>
  <c r="K243" i="8" s="1"/>
  <c r="AL243" i="18"/>
  <c r="O243" i="8" s="1"/>
  <c r="AJ243" i="18"/>
  <c r="AK243" i="18"/>
  <c r="N243" i="8" s="1"/>
  <c r="I243" i="8"/>
  <c r="AO243" i="18"/>
  <c r="AT243" i="21" s="1"/>
  <c r="AU243" i="21" s="1"/>
  <c r="AM243" i="18"/>
  <c r="P243" i="8" s="1"/>
  <c r="AI243" i="18"/>
  <c r="L243" i="8" s="1"/>
  <c r="A178" i="8"/>
  <c r="Z178" i="18"/>
  <c r="C178" i="8" s="1"/>
  <c r="A140" i="8"/>
  <c r="Z140" i="18"/>
  <c r="C140" i="8" s="1"/>
  <c r="AJ236" i="18"/>
  <c r="J146" i="8"/>
  <c r="AI299" i="18"/>
  <c r="L299" i="8" s="1"/>
  <c r="AH214" i="18"/>
  <c r="K214" i="8" s="1"/>
  <c r="AL14" i="18"/>
  <c r="O14" i="8" s="1"/>
  <c r="A281" i="8"/>
  <c r="Z281" i="18"/>
  <c r="C281" i="8" s="1"/>
  <c r="AH259" i="18"/>
  <c r="K259" i="8" s="1"/>
  <c r="A278" i="8"/>
  <c r="Z278" i="18"/>
  <c r="C278" i="8" s="1"/>
  <c r="A285" i="8"/>
  <c r="Z285" i="18"/>
  <c r="C285" i="8" s="1"/>
  <c r="AM141" i="18"/>
  <c r="P141" i="8" s="1"/>
  <c r="AM71" i="18"/>
  <c r="P71" i="8" s="1"/>
  <c r="AI129" i="18"/>
  <c r="L129" i="8" s="1"/>
  <c r="AO129" i="18"/>
  <c r="AT129" i="21" s="1"/>
  <c r="AU129" i="21" s="1"/>
  <c r="I129" i="8"/>
  <c r="A43" i="8"/>
  <c r="Z43" i="18"/>
  <c r="C43" i="8" s="1"/>
  <c r="AM195" i="18"/>
  <c r="P195" i="8" s="1"/>
  <c r="AI22" i="18"/>
  <c r="L22" i="8" s="1"/>
  <c r="A149" i="8"/>
  <c r="Z149" i="18"/>
  <c r="C149" i="8" s="1"/>
  <c r="A95" i="8"/>
  <c r="Z95" i="18"/>
  <c r="C95" i="8" s="1"/>
  <c r="AI184" i="18"/>
  <c r="L184" i="8" s="1"/>
  <c r="AH284" i="18"/>
  <c r="K284" i="8" s="1"/>
  <c r="J67" i="8"/>
  <c r="AK65" i="18"/>
  <c r="N65" i="8" s="1"/>
  <c r="A296" i="8"/>
  <c r="Z296" i="18"/>
  <c r="C296" i="8" s="1"/>
  <c r="AK42" i="18"/>
  <c r="AK23" i="18"/>
  <c r="N23" i="8" s="1"/>
  <c r="AI23" i="18"/>
  <c r="L23" i="8" s="1"/>
  <c r="AH23" i="18"/>
  <c r="K23" i="8" s="1"/>
  <c r="AJ23" i="18"/>
  <c r="AM23" i="18"/>
  <c r="P23" i="8" s="1"/>
  <c r="I23" i="8"/>
  <c r="AO23" i="18"/>
  <c r="AT23" i="21" s="1"/>
  <c r="AU23" i="21" s="1"/>
  <c r="AL23" i="18"/>
  <c r="AM261" i="18"/>
  <c r="P261" i="8" s="1"/>
  <c r="AO261" i="18"/>
  <c r="I261" i="8"/>
  <c r="AM229" i="18"/>
  <c r="P229" i="8" s="1"/>
  <c r="AK229" i="18"/>
  <c r="N229" i="8" s="1"/>
  <c r="AL229" i="18"/>
  <c r="O229" i="8" s="1"/>
  <c r="AH229" i="18"/>
  <c r="K229" i="8" s="1"/>
  <c r="AI229" i="18"/>
  <c r="L229" i="8" s="1"/>
  <c r="AJ229" i="18"/>
  <c r="AO229" i="18"/>
  <c r="I229" i="8"/>
  <c r="J207" i="8"/>
  <c r="AI134" i="18"/>
  <c r="L134" i="8" s="1"/>
  <c r="J274" i="8"/>
  <c r="J139" i="8"/>
  <c r="J160" i="8"/>
  <c r="AI240" i="18"/>
  <c r="L240" i="8" s="1"/>
  <c r="AH240" i="18"/>
  <c r="K240" i="8" s="1"/>
  <c r="AO240" i="18"/>
  <c r="AT240" i="21" s="1"/>
  <c r="AU240" i="21" s="1"/>
  <c r="AL240" i="18"/>
  <c r="O240" i="8" s="1"/>
  <c r="AJ240" i="18"/>
  <c r="M240" i="8" s="1"/>
  <c r="I240" i="8"/>
  <c r="AK240" i="18"/>
  <c r="N240" i="8" s="1"/>
  <c r="J220" i="8"/>
  <c r="AI270" i="18"/>
  <c r="L270" i="8" s="1"/>
  <c r="AO270" i="18"/>
  <c r="AH270" i="18"/>
  <c r="K270" i="8" s="1"/>
  <c r="AL270" i="18"/>
  <c r="O270" i="8" s="1"/>
  <c r="AJ270" i="18"/>
  <c r="AM270" i="18"/>
  <c r="P270" i="8" s="1"/>
  <c r="I270" i="8"/>
  <c r="AJ165" i="18"/>
  <c r="AO165" i="18"/>
  <c r="AL165" i="18"/>
  <c r="O165" i="8" s="1"/>
  <c r="AM165" i="18"/>
  <c r="P165" i="8" s="1"/>
  <c r="I165" i="8"/>
  <c r="AJ132" i="18"/>
  <c r="M132" i="8" s="1"/>
  <c r="AH93" i="18"/>
  <c r="K93" i="8" s="1"/>
  <c r="AO93" i="18"/>
  <c r="I93" i="8"/>
  <c r="AK97" i="18"/>
  <c r="N97" i="8" s="1"/>
  <c r="AM75" i="20"/>
  <c r="P75" i="10" s="1"/>
  <c r="AK75" i="20"/>
  <c r="N75" i="10" s="1"/>
  <c r="AK266" i="20"/>
  <c r="N266" i="10" s="1"/>
  <c r="AI145" i="20"/>
  <c r="L145" i="10" s="1"/>
  <c r="AJ75" i="20"/>
  <c r="M75" i="10" s="1"/>
  <c r="AO75" i="20"/>
  <c r="AL4" i="18"/>
  <c r="O4" i="8" s="1"/>
  <c r="AO269" i="20"/>
  <c r="AN56" i="19"/>
  <c r="Q56" i="9" s="1"/>
  <c r="AN85" i="19"/>
  <c r="Q85" i="9" s="1"/>
  <c r="AN31" i="19"/>
  <c r="U247" i="14"/>
  <c r="W181" i="14"/>
  <c r="AH75" i="20"/>
  <c r="K75" i="10" s="1"/>
  <c r="AK108" i="20"/>
  <c r="N108" i="10" s="1"/>
  <c r="AI47" i="20"/>
  <c r="L47" i="10" s="1"/>
  <c r="AJ74" i="20"/>
  <c r="M74" i="10" s="1"/>
  <c r="AI236" i="20"/>
  <c r="L236" i="10" s="1"/>
  <c r="AL137" i="20"/>
  <c r="O137" i="10" s="1"/>
  <c r="AH283" i="20"/>
  <c r="K283" i="10" s="1"/>
  <c r="AK271" i="20"/>
  <c r="N271" i="10" s="1"/>
  <c r="AI73" i="20"/>
  <c r="L73" i="10" s="1"/>
  <c r="AK259" i="20"/>
  <c r="N259" i="10" s="1"/>
  <c r="AM154" i="20"/>
  <c r="P154" i="10" s="1"/>
  <c r="AM221" i="20"/>
  <c r="P221" i="10" s="1"/>
  <c r="AL273" i="20"/>
  <c r="O273" i="10" s="1"/>
  <c r="AH108" i="20"/>
  <c r="K108" i="10" s="1"/>
  <c r="AL74" i="20"/>
  <c r="O74" i="10" s="1"/>
  <c r="AK177" i="20"/>
  <c r="N177" i="10" s="1"/>
  <c r="AM110" i="20"/>
  <c r="P110" i="10" s="1"/>
  <c r="K137" i="14"/>
  <c r="AK26" i="20"/>
  <c r="N26" i="10" s="1"/>
  <c r="AI282" i="20"/>
  <c r="L282" i="10" s="1"/>
  <c r="W227" i="14"/>
  <c r="AL291" i="20"/>
  <c r="O291" i="10" s="1"/>
  <c r="AK90" i="20"/>
  <c r="N90" i="10" s="1"/>
  <c r="AI37" i="20"/>
  <c r="L37" i="10" s="1"/>
  <c r="AJ259" i="20"/>
  <c r="M259" i="10" s="1"/>
  <c r="AI7" i="20"/>
  <c r="L7" i="10" s="1"/>
  <c r="AI79" i="20"/>
  <c r="L79" i="10" s="1"/>
  <c r="AL221" i="20"/>
  <c r="O221" i="10" s="1"/>
  <c r="AJ191" i="20"/>
  <c r="M191" i="10" s="1"/>
  <c r="AM273" i="20"/>
  <c r="P273" i="10" s="1"/>
  <c r="AL108" i="20"/>
  <c r="O108" i="10" s="1"/>
  <c r="AK82" i="20"/>
  <c r="N82" i="10" s="1"/>
  <c r="AK110" i="20"/>
  <c r="N110" i="10" s="1"/>
  <c r="AM4" i="18"/>
  <c r="P4" i="8" s="1"/>
  <c r="I4" i="8"/>
  <c r="AI4" i="18"/>
  <c r="L4" i="8" s="1"/>
  <c r="AH4" i="18"/>
  <c r="K4" i="8" s="1"/>
  <c r="AH26" i="20"/>
  <c r="K26" i="10" s="1"/>
  <c r="AL143" i="20"/>
  <c r="O143" i="10" s="1"/>
  <c r="AK134" i="20"/>
  <c r="N134" i="10" s="1"/>
  <c r="AK291" i="20"/>
  <c r="N291" i="10" s="1"/>
  <c r="AI259" i="20"/>
  <c r="L259" i="10" s="1"/>
  <c r="AM193" i="20"/>
  <c r="P193" i="10" s="1"/>
  <c r="AJ7" i="20"/>
  <c r="M7" i="10" s="1"/>
  <c r="AM79" i="20"/>
  <c r="P79" i="10" s="1"/>
  <c r="AH20" i="20"/>
  <c r="K20" i="10" s="1"/>
  <c r="Q16" i="14"/>
  <c r="AH269" i="20"/>
  <c r="K269" i="10" s="1"/>
  <c r="AM269" i="20"/>
  <c r="P269" i="10" s="1"/>
  <c r="AJ4" i="18"/>
  <c r="AH134" i="20"/>
  <c r="K134" i="10" s="1"/>
  <c r="AH266" i="20"/>
  <c r="K266" i="10" s="1"/>
  <c r="AL79" i="20"/>
  <c r="O79" i="10" s="1"/>
  <c r="AK106" i="20"/>
  <c r="N106" i="10" s="1"/>
  <c r="AI175" i="20"/>
  <c r="L175" i="10" s="1"/>
  <c r="AK81" i="20"/>
  <c r="N81" i="10" s="1"/>
  <c r="AJ269" i="20"/>
  <c r="M269" i="10" s="1"/>
  <c r="X277" i="14"/>
  <c r="X266" i="14"/>
  <c r="X289" i="14"/>
  <c r="X256" i="14"/>
  <c r="X252" i="14"/>
  <c r="X276" i="14"/>
  <c r="X257" i="14"/>
  <c r="X299" i="14"/>
  <c r="X258" i="14"/>
  <c r="W277" i="14"/>
  <c r="M260" i="14"/>
  <c r="U289" i="14"/>
  <c r="Q298" i="14"/>
  <c r="I77" i="14"/>
  <c r="M287" i="14"/>
  <c r="H247" i="14"/>
  <c r="U77" i="14"/>
  <c r="P247" i="14"/>
  <c r="W287" i="14"/>
  <c r="X181" i="14"/>
  <c r="S48" i="14"/>
  <c r="O257" i="14"/>
  <c r="T290" i="14"/>
  <c r="I287" i="14"/>
  <c r="O256" i="14"/>
  <c r="O77" i="14"/>
  <c r="O244" i="14"/>
  <c r="U32" i="14"/>
  <c r="X244" i="14"/>
  <c r="Z15" i="20"/>
  <c r="C15" i="10" s="1"/>
  <c r="Z33" i="20"/>
  <c r="C33" i="10" s="1"/>
  <c r="X77" i="14"/>
  <c r="U263" i="14"/>
  <c r="O263" i="14"/>
  <c r="M277" i="14"/>
  <c r="K277" i="14"/>
  <c r="K258" i="14"/>
  <c r="U260" i="14"/>
  <c r="W266" i="14"/>
  <c r="W281" i="14"/>
  <c r="K287" i="14"/>
  <c r="AN72" i="19"/>
  <c r="Q72" i="9" s="1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K143" i="20"/>
  <c r="N143" i="10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AJ150" i="20"/>
  <c r="M150" i="10" s="1"/>
  <c r="AM63" i="20"/>
  <c r="P63" i="10" s="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M258" i="8"/>
  <c r="AN258" i="18"/>
  <c r="Q258" i="8" s="1"/>
  <c r="AK63" i="20"/>
  <c r="N63" i="10" s="1"/>
  <c r="AI254" i="20"/>
  <c r="L254" i="10" s="1"/>
  <c r="AK150" i="20"/>
  <c r="N150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I90" i="20"/>
  <c r="L90" i="10" s="1"/>
  <c r="AK87" i="20"/>
  <c r="N87" i="10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AI39" i="20"/>
  <c r="L39" i="10" s="1"/>
  <c r="AJ237" i="20"/>
  <c r="M237" i="10" s="1"/>
  <c r="Z31" i="20"/>
  <c r="C31" i="10" s="1"/>
  <c r="Z103" i="20"/>
  <c r="C103" i="10" s="1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AI279" i="20"/>
  <c r="L279" i="10" s="1"/>
  <c r="AK208" i="20"/>
  <c r="N208" i="10" s="1"/>
  <c r="AL192" i="20"/>
  <c r="O192" i="10" s="1"/>
  <c r="AH81" i="20"/>
  <c r="K81" i="10" s="1"/>
  <c r="AJ198" i="20"/>
  <c r="M198" i="10" s="1"/>
  <c r="M213" i="8"/>
  <c r="AN213" i="18"/>
  <c r="AH93" i="20"/>
  <c r="K93" i="10" s="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AL50" i="20"/>
  <c r="O50" i="10" s="1"/>
  <c r="M57" i="8"/>
  <c r="AN57" i="18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H44" i="20"/>
  <c r="K44" i="10" s="1"/>
  <c r="AH294" i="20"/>
  <c r="K294" i="10" s="1"/>
  <c r="AM270" i="20"/>
  <c r="P270" i="10" s="1"/>
  <c r="AK163" i="20"/>
  <c r="N163" i="10" s="1"/>
  <c r="AJ105" i="20"/>
  <c r="M105" i="10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AK286" i="20"/>
  <c r="N286" i="10" s="1"/>
  <c r="AJ28" i="20"/>
  <c r="M28" i="10" s="1"/>
  <c r="AH186" i="20"/>
  <c r="K186" i="10" s="1"/>
  <c r="AI192" i="20"/>
  <c r="L192" i="10" s="1"/>
  <c r="Z213" i="20"/>
  <c r="C213" i="10" s="1"/>
  <c r="AN101" i="19"/>
  <c r="Q101" i="9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Z249" i="20"/>
  <c r="C249" i="10" s="1"/>
  <c r="Z40" i="20"/>
  <c r="C40" i="10" s="1"/>
  <c r="Z68" i="20"/>
  <c r="C68" i="10" s="1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Z99" i="20"/>
  <c r="C99" i="10" s="1"/>
  <c r="Z212" i="20"/>
  <c r="C212" i="10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N146" i="10"/>
  <c r="P26" i="10"/>
  <c r="O259" i="10"/>
  <c r="M195" i="10"/>
  <c r="T180" i="14"/>
  <c r="W180" i="14"/>
  <c r="AI97" i="20"/>
  <c r="L97" i="10" s="1"/>
  <c r="Q141" i="14"/>
  <c r="T199" i="14"/>
  <c r="P199" i="14"/>
  <c r="Q199" i="14"/>
  <c r="T130" i="14"/>
  <c r="X130" i="14"/>
  <c r="U160" i="14"/>
  <c r="Z216" i="20"/>
  <c r="C216" i="10" s="1"/>
  <c r="B216" i="10"/>
  <c r="B295" i="10"/>
  <c r="Z295" i="20"/>
  <c r="C295" i="10" s="1"/>
  <c r="B83" i="10"/>
  <c r="Z83" i="20"/>
  <c r="C83" i="10" s="1"/>
  <c r="O65" i="14"/>
  <c r="AO140" i="20"/>
  <c r="I140" i="10"/>
  <c r="O172" i="14"/>
  <c r="I172" i="14"/>
  <c r="AO84" i="20"/>
  <c r="AT84" i="21" s="1"/>
  <c r="AU84" i="21" s="1"/>
  <c r="I84" i="10"/>
  <c r="J233" i="14"/>
  <c r="AO278" i="20"/>
  <c r="I278" i="10"/>
  <c r="Z283" i="20"/>
  <c r="C283" i="10" s="1"/>
  <c r="AO283" i="20"/>
  <c r="I283" i="10"/>
  <c r="AM171" i="20"/>
  <c r="P171" i="10" s="1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X202" i="14"/>
  <c r="K202" i="14"/>
  <c r="Z9" i="20"/>
  <c r="C9" i="10" s="1"/>
  <c r="I9" i="10"/>
  <c r="AO9" i="20"/>
  <c r="W225" i="14"/>
  <c r="AM210" i="20"/>
  <c r="P210" i="10" s="1"/>
  <c r="AK147" i="20"/>
  <c r="N147" i="10" s="1"/>
  <c r="Z129" i="20"/>
  <c r="C129" i="10" s="1"/>
  <c r="Z291" i="20"/>
  <c r="C291" i="10" s="1"/>
  <c r="AM56" i="20"/>
  <c r="P56" i="10" s="1"/>
  <c r="AL179" i="20"/>
  <c r="O179" i="10" s="1"/>
  <c r="U224" i="14"/>
  <c r="AK209" i="20"/>
  <c r="N209" i="10" s="1"/>
  <c r="AH195" i="20"/>
  <c r="K195" i="10" s="1"/>
  <c r="V54" i="14"/>
  <c r="I87" i="14"/>
  <c r="AH95" i="20"/>
  <c r="K95" i="10" s="1"/>
  <c r="P34" i="14"/>
  <c r="I34" i="14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U64" i="14"/>
  <c r="T240" i="14"/>
  <c r="X240" i="14"/>
  <c r="Z230" i="20"/>
  <c r="C230" i="10" s="1"/>
  <c r="X108" i="14"/>
  <c r="K108" i="14"/>
  <c r="K158" i="14"/>
  <c r="AM266" i="20"/>
  <c r="P266" i="10" s="1"/>
  <c r="AH145" i="20"/>
  <c r="K145" i="10" s="1"/>
  <c r="M121" i="14"/>
  <c r="I121" i="14"/>
  <c r="Z107" i="20"/>
  <c r="C107" i="10" s="1"/>
  <c r="M58" i="9"/>
  <c r="AM13" i="20"/>
  <c r="P13" i="10" s="1"/>
  <c r="J220" i="14"/>
  <c r="H220" i="14"/>
  <c r="AK51" i="20"/>
  <c r="N51" i="10" s="1"/>
  <c r="O46" i="14"/>
  <c r="T46" i="14"/>
  <c r="AO253" i="20"/>
  <c r="I253" i="10"/>
  <c r="I277" i="14"/>
  <c r="B220" i="10"/>
  <c r="Z220" i="20"/>
  <c r="C220" i="10" s="1"/>
  <c r="Z170" i="20"/>
  <c r="C170" i="10" s="1"/>
  <c r="W114" i="14"/>
  <c r="P51" i="14"/>
  <c r="O51" i="14"/>
  <c r="AO7" i="20"/>
  <c r="I7" i="10"/>
  <c r="AJ286" i="20"/>
  <c r="M286" i="10" s="1"/>
  <c r="U207" i="14"/>
  <c r="I207" i="14"/>
  <c r="U235" i="14"/>
  <c r="H235" i="14"/>
  <c r="V57" i="14"/>
  <c r="K249" i="14"/>
  <c r="AK28" i="20"/>
  <c r="N28" i="10" s="1"/>
  <c r="P111" i="14"/>
  <c r="X111" i="14"/>
  <c r="U111" i="14"/>
  <c r="N56" i="14"/>
  <c r="T56" i="14"/>
  <c r="O56" i="14"/>
  <c r="Z204" i="20"/>
  <c r="C204" i="10" s="1"/>
  <c r="AI101" i="20"/>
  <c r="L101" i="10" s="1"/>
  <c r="I206" i="14"/>
  <c r="Z120" i="20"/>
  <c r="C120" i="10" s="1"/>
  <c r="AM186" i="20"/>
  <c r="P186" i="10" s="1"/>
  <c r="Z118" i="20"/>
  <c r="C118" i="10" s="1"/>
  <c r="Z226" i="20"/>
  <c r="C226" i="10" s="1"/>
  <c r="AL155" i="20"/>
  <c r="O155" i="10" s="1"/>
  <c r="Z222" i="20"/>
  <c r="C222" i="10" s="1"/>
  <c r="I273" i="10"/>
  <c r="AO273" i="20"/>
  <c r="M33" i="14"/>
  <c r="I24" i="10"/>
  <c r="AO24" i="20"/>
  <c r="AJ78" i="20"/>
  <c r="M78" i="10" s="1"/>
  <c r="AO106" i="20"/>
  <c r="AT106" i="21" s="1"/>
  <c r="AU106" i="21" s="1"/>
  <c r="I106" i="10"/>
  <c r="Q189" i="14"/>
  <c r="L236" i="14"/>
  <c r="B258" i="10"/>
  <c r="Z258" i="20"/>
  <c r="C258" i="10" s="1"/>
  <c r="V106" i="14"/>
  <c r="M106" i="14"/>
  <c r="Z85" i="20"/>
  <c r="C85" i="10" s="1"/>
  <c r="Q161" i="14"/>
  <c r="O161" i="14"/>
  <c r="T237" i="14"/>
  <c r="U237" i="14"/>
  <c r="AI45" i="20"/>
  <c r="L45" i="10" s="1"/>
  <c r="AO47" i="20"/>
  <c r="I47" i="10"/>
  <c r="O118" i="14"/>
  <c r="V118" i="14"/>
  <c r="N159" i="14"/>
  <c r="I159" i="14"/>
  <c r="AO276" i="20"/>
  <c r="AT276" i="21" s="1"/>
  <c r="AU276" i="21" s="1"/>
  <c r="I276" i="10"/>
  <c r="AO39" i="20"/>
  <c r="I39" i="10"/>
  <c r="V203" i="14"/>
  <c r="J43" i="14"/>
  <c r="I43" i="14"/>
  <c r="Z82" i="20"/>
  <c r="C82" i="10" s="1"/>
  <c r="AO82" i="20"/>
  <c r="I82" i="10"/>
  <c r="AK297" i="20"/>
  <c r="N297" i="10" s="1"/>
  <c r="Z229" i="20"/>
  <c r="C229" i="10" s="1"/>
  <c r="AM238" i="20"/>
  <c r="P238" i="10" s="1"/>
  <c r="M234" i="14"/>
  <c r="V234" i="14"/>
  <c r="AI163" i="20"/>
  <c r="L163" i="10" s="1"/>
  <c r="Q170" i="14"/>
  <c r="AO70" i="20"/>
  <c r="I70" i="10"/>
  <c r="AK279" i="20"/>
  <c r="N279" i="10" s="1"/>
  <c r="AJ59" i="20"/>
  <c r="M59" i="10" s="1"/>
  <c r="AH192" i="20"/>
  <c r="K192" i="10" s="1"/>
  <c r="AH274" i="20"/>
  <c r="K274" i="10" s="1"/>
  <c r="Z152" i="20"/>
  <c r="C152" i="10" s="1"/>
  <c r="AI133" i="20"/>
  <c r="L133" i="10" s="1"/>
  <c r="Z81" i="20"/>
  <c r="C81" i="10" s="1"/>
  <c r="AN209" i="19"/>
  <c r="M123" i="14"/>
  <c r="Z247" i="20"/>
  <c r="C247" i="10" s="1"/>
  <c r="I293" i="10"/>
  <c r="AO293" i="20"/>
  <c r="Z21" i="20"/>
  <c r="C21" i="10" s="1"/>
  <c r="AL112" i="20"/>
  <c r="O112" i="10" s="1"/>
  <c r="AM198" i="20"/>
  <c r="P198" i="10" s="1"/>
  <c r="I46" i="10"/>
  <c r="AO46" i="20"/>
  <c r="U142" i="14"/>
  <c r="Z127" i="20"/>
  <c r="C127" i="10" s="1"/>
  <c r="L103" i="14"/>
  <c r="U103" i="14"/>
  <c r="Q68" i="14"/>
  <c r="O197" i="14"/>
  <c r="L219" i="14"/>
  <c r="M219" i="14"/>
  <c r="V11" i="14"/>
  <c r="U11" i="14"/>
  <c r="O108" i="9"/>
  <c r="AO50" i="20"/>
  <c r="I50" i="10"/>
  <c r="K143" i="14"/>
  <c r="W229" i="14"/>
  <c r="W230" i="14"/>
  <c r="O12" i="14"/>
  <c r="T63" i="14"/>
  <c r="W63" i="14"/>
  <c r="AN36" i="19"/>
  <c r="Q36" i="9" s="1"/>
  <c r="W248" i="14"/>
  <c r="I248" i="14"/>
  <c r="M180" i="14"/>
  <c r="AO150" i="20"/>
  <c r="I150" i="10"/>
  <c r="Z97" i="20"/>
  <c r="C97" i="10" s="1"/>
  <c r="AL97" i="20"/>
  <c r="O97" i="10" s="1"/>
  <c r="K196" i="14"/>
  <c r="Z29" i="20"/>
  <c r="C29" i="10" s="1"/>
  <c r="H141" i="14"/>
  <c r="Z241" i="20"/>
  <c r="C241" i="10" s="1"/>
  <c r="M199" i="14"/>
  <c r="J130" i="14"/>
  <c r="P130" i="14"/>
  <c r="B53" i="10"/>
  <c r="Z53" i="20"/>
  <c r="C53" i="10" s="1"/>
  <c r="M65" i="14"/>
  <c r="AJ140" i="20"/>
  <c r="V172" i="14"/>
  <c r="AK84" i="20"/>
  <c r="N84" i="10" s="1"/>
  <c r="Q16" i="8"/>
  <c r="AN16" i="19"/>
  <c r="Q16" i="9" s="1"/>
  <c r="AO99" i="20"/>
  <c r="I99" i="10"/>
  <c r="W233" i="14"/>
  <c r="T233" i="14"/>
  <c r="AO280" i="20"/>
  <c r="I280" i="10"/>
  <c r="AO100" i="20"/>
  <c r="I100" i="10"/>
  <c r="Z171" i="20"/>
  <c r="C171" i="10" s="1"/>
  <c r="Q102" i="14"/>
  <c r="Q202" i="14"/>
  <c r="O202" i="14"/>
  <c r="V225" i="14"/>
  <c r="Q225" i="14"/>
  <c r="AO272" i="20"/>
  <c r="AT272" i="21" s="1"/>
  <c r="AU272" i="21" s="1"/>
  <c r="I272" i="10"/>
  <c r="AI147" i="20"/>
  <c r="L147" i="10" s="1"/>
  <c r="Z139" i="20"/>
  <c r="C139" i="10" s="1"/>
  <c r="I291" i="10"/>
  <c r="AO291" i="20"/>
  <c r="AK56" i="20"/>
  <c r="N56" i="10" s="1"/>
  <c r="AK179" i="20"/>
  <c r="W224" i="14"/>
  <c r="AJ209" i="20"/>
  <c r="M209" i="10" s="1"/>
  <c r="AI195" i="20"/>
  <c r="L195" i="10" s="1"/>
  <c r="W54" i="14"/>
  <c r="Z90" i="20"/>
  <c r="C90" i="10" s="1"/>
  <c r="Z87" i="20"/>
  <c r="C87" i="10" s="1"/>
  <c r="W34" i="14"/>
  <c r="Z288" i="20"/>
  <c r="C288" i="10" s="1"/>
  <c r="I37" i="10"/>
  <c r="AO37" i="20"/>
  <c r="AT37" i="21" s="1"/>
  <c r="AU37" i="21" s="1"/>
  <c r="AO259" i="20"/>
  <c r="I259" i="10"/>
  <c r="B11" i="10"/>
  <c r="Z11" i="20"/>
  <c r="C11" i="10" s="1"/>
  <c r="AH136" i="20"/>
  <c r="K136" i="10" s="1"/>
  <c r="M64" i="14"/>
  <c r="W240" i="14"/>
  <c r="Q108" i="14"/>
  <c r="O108" i="14"/>
  <c r="I226" i="14"/>
  <c r="I71" i="10"/>
  <c r="AO71" i="20"/>
  <c r="Z35" i="20"/>
  <c r="C35" i="10" s="1"/>
  <c r="AJ145" i="20"/>
  <c r="V121" i="14"/>
  <c r="L121" i="14"/>
  <c r="O121" i="14"/>
  <c r="AO6" i="20"/>
  <c r="I6" i="10"/>
  <c r="AK13" i="20"/>
  <c r="N13" i="10" s="1"/>
  <c r="T220" i="14"/>
  <c r="X220" i="14"/>
  <c r="I220" i="14"/>
  <c r="AH51" i="20"/>
  <c r="K51" i="10" s="1"/>
  <c r="Q107" i="14"/>
  <c r="W46" i="14"/>
  <c r="Z176" i="20"/>
  <c r="C176" i="10" s="1"/>
  <c r="B176" i="10"/>
  <c r="Q114" i="14"/>
  <c r="O114" i="14"/>
  <c r="AO267" i="20"/>
  <c r="I267" i="10"/>
  <c r="M51" i="14"/>
  <c r="H51" i="14"/>
  <c r="M149" i="9"/>
  <c r="Z225" i="20"/>
  <c r="C225" i="10" s="1"/>
  <c r="AN54" i="19"/>
  <c r="Q54" i="9" s="1"/>
  <c r="N207" i="14"/>
  <c r="N57" i="14"/>
  <c r="H57" i="14"/>
  <c r="Q57" i="14"/>
  <c r="AM128" i="20"/>
  <c r="P128" i="10" s="1"/>
  <c r="AO183" i="20"/>
  <c r="I183" i="10"/>
  <c r="Z248" i="20"/>
  <c r="C248" i="10" s="1"/>
  <c r="AJ104" i="20"/>
  <c r="X249" i="14"/>
  <c r="AM28" i="20"/>
  <c r="P28" i="10" s="1"/>
  <c r="V111" i="14"/>
  <c r="O111" i="14"/>
  <c r="H56" i="14"/>
  <c r="W56" i="14"/>
  <c r="AO204" i="20"/>
  <c r="I204" i="10"/>
  <c r="Z101" i="20"/>
  <c r="C101" i="10" s="1"/>
  <c r="U206" i="14"/>
  <c r="B67" i="10"/>
  <c r="Z67" i="20"/>
  <c r="C67" i="10" s="1"/>
  <c r="Z71" i="20"/>
  <c r="C71" i="10" s="1"/>
  <c r="B71" i="10"/>
  <c r="I232" i="14"/>
  <c r="H232" i="14"/>
  <c r="AK186" i="20"/>
  <c r="N186" i="10" s="1"/>
  <c r="Z25" i="20"/>
  <c r="C25" i="10" s="1"/>
  <c r="Z20" i="20"/>
  <c r="C20" i="10" s="1"/>
  <c r="Z80" i="20"/>
  <c r="C80" i="10" s="1"/>
  <c r="Z138" i="20"/>
  <c r="C138" i="10" s="1"/>
  <c r="AJ106" i="20"/>
  <c r="M106" i="10" s="1"/>
  <c r="I280" i="14"/>
  <c r="O189" i="14"/>
  <c r="J189" i="14"/>
  <c r="Z44" i="20"/>
  <c r="C44" i="10" s="1"/>
  <c r="I8" i="14"/>
  <c r="H236" i="14"/>
  <c r="I284" i="10"/>
  <c r="AO284" i="20"/>
  <c r="B58" i="10"/>
  <c r="Z58" i="20"/>
  <c r="C58" i="10" s="1"/>
  <c r="H106" i="14"/>
  <c r="X106" i="14"/>
  <c r="AM202" i="20"/>
  <c r="P202" i="10" s="1"/>
  <c r="AO270" i="20"/>
  <c r="I270" i="10"/>
  <c r="W53" i="14"/>
  <c r="X53" i="14"/>
  <c r="L161" i="14"/>
  <c r="V161" i="14"/>
  <c r="H237" i="14"/>
  <c r="K237" i="14"/>
  <c r="AL45" i="20"/>
  <c r="O45" i="10" s="1"/>
  <c r="I115" i="14"/>
  <c r="L118" i="14"/>
  <c r="Z275" i="20"/>
  <c r="C275" i="10" s="1"/>
  <c r="K159" i="14"/>
  <c r="AO162" i="20"/>
  <c r="I162" i="10"/>
  <c r="H266" i="14"/>
  <c r="I174" i="10"/>
  <c r="AO174" i="20"/>
  <c r="N203" i="14"/>
  <c r="I203" i="14"/>
  <c r="N43" i="14"/>
  <c r="X43" i="14"/>
  <c r="H205" i="14"/>
  <c r="N205" i="14"/>
  <c r="X205" i="14"/>
  <c r="Z297" i="20"/>
  <c r="C297" i="10" s="1"/>
  <c r="AK238" i="20"/>
  <c r="N238" i="10" s="1"/>
  <c r="Q234" i="14"/>
  <c r="X234" i="14"/>
  <c r="K170" i="14"/>
  <c r="L170" i="14"/>
  <c r="W117" i="14"/>
  <c r="O117" i="14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I208" i="10"/>
  <c r="AI274" i="20"/>
  <c r="L274" i="10" s="1"/>
  <c r="Z239" i="20"/>
  <c r="C239" i="10" s="1"/>
  <c r="AL133" i="20"/>
  <c r="O133" i="10" s="1"/>
  <c r="AO81" i="20"/>
  <c r="I81" i="10"/>
  <c r="AJ177" i="20"/>
  <c r="M177" i="10" s="1"/>
  <c r="O123" i="14"/>
  <c r="Z233" i="20"/>
  <c r="C233" i="10" s="1"/>
  <c r="Z112" i="20"/>
  <c r="C112" i="10" s="1"/>
  <c r="AK198" i="20"/>
  <c r="N198" i="10" s="1"/>
  <c r="K83" i="14"/>
  <c r="O142" i="14"/>
  <c r="AO116" i="20"/>
  <c r="I116" i="10"/>
  <c r="B34" i="10"/>
  <c r="Z34" i="20"/>
  <c r="C34" i="10" s="1"/>
  <c r="Z198" i="20"/>
  <c r="C198" i="10" s="1"/>
  <c r="B198" i="10"/>
  <c r="AO151" i="20"/>
  <c r="I151" i="10"/>
  <c r="I68" i="14"/>
  <c r="K184" i="14"/>
  <c r="AO200" i="20"/>
  <c r="I200" i="10"/>
  <c r="Q219" i="14"/>
  <c r="I219" i="14"/>
  <c r="X11" i="14"/>
  <c r="Q165" i="14"/>
  <c r="O143" i="14"/>
  <c r="P230" i="14"/>
  <c r="K230" i="14"/>
  <c r="M12" i="14"/>
  <c r="U63" i="14"/>
  <c r="O248" i="14"/>
  <c r="U180" i="14"/>
  <c r="P180" i="14"/>
  <c r="AO60" i="20"/>
  <c r="AT60" i="21" s="1"/>
  <c r="AU60" i="21" s="1"/>
  <c r="I60" i="10"/>
  <c r="Z26" i="20"/>
  <c r="C26" i="10" s="1"/>
  <c r="I141" i="14"/>
  <c r="I24" i="14"/>
  <c r="H199" i="14"/>
  <c r="U199" i="14"/>
  <c r="U130" i="14"/>
  <c r="L130" i="14"/>
  <c r="Z287" i="20"/>
  <c r="C287" i="10" s="1"/>
  <c r="B287" i="10"/>
  <c r="B41" i="10"/>
  <c r="Z41" i="20"/>
  <c r="C41" i="10" s="1"/>
  <c r="B121" i="10"/>
  <c r="Z121" i="20"/>
  <c r="C121" i="10" s="1"/>
  <c r="Q65" i="14"/>
  <c r="AK140" i="20"/>
  <c r="N140" i="10" s="1"/>
  <c r="Q172" i="14"/>
  <c r="X172" i="14"/>
  <c r="AJ84" i="20"/>
  <c r="AM99" i="20"/>
  <c r="P99" i="10" s="1"/>
  <c r="O233" i="14"/>
  <c r="K233" i="14"/>
  <c r="AL280" i="20"/>
  <c r="O280" i="10" s="1"/>
  <c r="AL100" i="20"/>
  <c r="O100" i="10" s="1"/>
  <c r="Z215" i="20"/>
  <c r="C215" i="10" s="1"/>
  <c r="AL261" i="20"/>
  <c r="O261" i="10" s="1"/>
  <c r="AO72" i="20"/>
  <c r="AT72" i="21" s="1"/>
  <c r="AU72" i="21" s="1"/>
  <c r="I72" i="10"/>
  <c r="Z205" i="20"/>
  <c r="C205" i="10" s="1"/>
  <c r="B205" i="10"/>
  <c r="Z148" i="20"/>
  <c r="C148" i="10" s="1"/>
  <c r="B148" i="10"/>
  <c r="M187" i="14"/>
  <c r="Z282" i="20"/>
  <c r="C282" i="10" s="1"/>
  <c r="L202" i="14"/>
  <c r="V202" i="14"/>
  <c r="K225" i="14"/>
  <c r="O225" i="14"/>
  <c r="AO134" i="20"/>
  <c r="I134" i="10"/>
  <c r="X224" i="14"/>
  <c r="N224" i="14"/>
  <c r="AL209" i="20"/>
  <c r="O209" i="10" s="1"/>
  <c r="AO87" i="20"/>
  <c r="I87" i="10"/>
  <c r="H34" i="14"/>
  <c r="K34" i="14"/>
  <c r="AO288" i="20"/>
  <c r="I288" i="10"/>
  <c r="AJ136" i="20"/>
  <c r="K64" i="14"/>
  <c r="H240" i="14"/>
  <c r="O240" i="14"/>
  <c r="I230" i="10"/>
  <c r="AO230" i="20"/>
  <c r="AT230" i="21" s="1"/>
  <c r="AU230" i="21" s="1"/>
  <c r="L108" i="14"/>
  <c r="H108" i="14"/>
  <c r="Q226" i="14"/>
  <c r="AO35" i="20"/>
  <c r="I35" i="10"/>
  <c r="Z201" i="20"/>
  <c r="C201" i="10" s="1"/>
  <c r="M190" i="9"/>
  <c r="K30" i="14"/>
  <c r="Z145" i="20"/>
  <c r="C145" i="10" s="1"/>
  <c r="X121" i="14"/>
  <c r="M83" i="10"/>
  <c r="U220" i="14"/>
  <c r="Z51" i="20"/>
  <c r="C51" i="10" s="1"/>
  <c r="H46" i="14"/>
  <c r="B159" i="10"/>
  <c r="Z159" i="20"/>
  <c r="C159" i="10" s="1"/>
  <c r="Q51" i="14"/>
  <c r="I51" i="14"/>
  <c r="Z10" i="20"/>
  <c r="C10" i="10" s="1"/>
  <c r="I225" i="10"/>
  <c r="AO225" i="20"/>
  <c r="AT225" i="21" s="1"/>
  <c r="AU225" i="21" s="1"/>
  <c r="AO79" i="20"/>
  <c r="I79" i="10"/>
  <c r="P207" i="14"/>
  <c r="O207" i="14"/>
  <c r="X57" i="14"/>
  <c r="Z221" i="20"/>
  <c r="C221" i="10" s="1"/>
  <c r="T249" i="14"/>
  <c r="Q249" i="14"/>
  <c r="W111" i="14"/>
  <c r="L56" i="14"/>
  <c r="K56" i="14"/>
  <c r="I101" i="10"/>
  <c r="AO101" i="20"/>
  <c r="AT101" i="21" s="1"/>
  <c r="AU101" i="21" s="1"/>
  <c r="AO20" i="20"/>
  <c r="I20" i="10"/>
  <c r="K49" i="14"/>
  <c r="AO226" i="20"/>
  <c r="I226" i="10"/>
  <c r="AO80" i="20"/>
  <c r="I80" i="10"/>
  <c r="AO222" i="20"/>
  <c r="I222" i="10"/>
  <c r="O52" i="14"/>
  <c r="AO138" i="20"/>
  <c r="I138" i="10"/>
  <c r="AK78" i="20"/>
  <c r="N78" i="10" s="1"/>
  <c r="N224" i="9"/>
  <c r="AI106" i="20"/>
  <c r="L106" i="10" s="1"/>
  <c r="V189" i="14"/>
  <c r="T189" i="14"/>
  <c r="AO108" i="20"/>
  <c r="I108" i="10"/>
  <c r="AH246" i="20"/>
  <c r="K246" i="10" s="1"/>
  <c r="I255" i="10"/>
  <c r="AO255" i="20"/>
  <c r="K236" i="14"/>
  <c r="I236" i="14"/>
  <c r="B86" i="10"/>
  <c r="Z86" i="20"/>
  <c r="C86" i="10" s="1"/>
  <c r="T106" i="14"/>
  <c r="J106" i="14"/>
  <c r="I106" i="14"/>
  <c r="Z202" i="20"/>
  <c r="C202" i="10" s="1"/>
  <c r="O53" i="14"/>
  <c r="Q53" i="14"/>
  <c r="AL85" i="20"/>
  <c r="O85" i="10" s="1"/>
  <c r="AI85" i="20"/>
  <c r="L85" i="10" s="1"/>
  <c r="T161" i="14"/>
  <c r="W161" i="14"/>
  <c r="V237" i="14"/>
  <c r="W237" i="14"/>
  <c r="AH45" i="20"/>
  <c r="K45" i="10" s="1"/>
  <c r="H118" i="14"/>
  <c r="I118" i="14"/>
  <c r="W118" i="14"/>
  <c r="AO275" i="20"/>
  <c r="I275" i="10"/>
  <c r="AM190" i="20"/>
  <c r="P190" i="10" s="1"/>
  <c r="Q159" i="14"/>
  <c r="O159" i="14"/>
  <c r="I266" i="14"/>
  <c r="P203" i="14"/>
  <c r="W203" i="14"/>
  <c r="K43" i="14"/>
  <c r="Q43" i="14"/>
  <c r="I258" i="14"/>
  <c r="V205" i="14"/>
  <c r="Q205" i="14"/>
  <c r="O205" i="14"/>
  <c r="H260" i="14"/>
  <c r="I297" i="10"/>
  <c r="AO297" i="20"/>
  <c r="AH238" i="20"/>
  <c r="K238" i="10" s="1"/>
  <c r="T234" i="14"/>
  <c r="W234" i="14"/>
  <c r="AI105" i="20"/>
  <c r="L105" i="10" s="1"/>
  <c r="O170" i="14"/>
  <c r="T170" i="14"/>
  <c r="K117" i="14"/>
  <c r="AL70" i="20"/>
  <c r="O70" i="10" s="1"/>
  <c r="Z279" i="20"/>
  <c r="C279" i="10" s="1"/>
  <c r="AK274" i="20"/>
  <c r="N274" i="10" s="1"/>
  <c r="AH133" i="20"/>
  <c r="K133" i="10" s="1"/>
  <c r="I289" i="14"/>
  <c r="I123" i="14"/>
  <c r="I21" i="10"/>
  <c r="AO21" i="20"/>
  <c r="M216" i="14"/>
  <c r="H216" i="14"/>
  <c r="AO110" i="20"/>
  <c r="I110" i="10"/>
  <c r="W58" i="14"/>
  <c r="Z298" i="20"/>
  <c r="C298" i="10" s="1"/>
  <c r="W142" i="14"/>
  <c r="I127" i="10"/>
  <c r="AO127" i="20"/>
  <c r="Z116" i="20"/>
  <c r="C116" i="10" s="1"/>
  <c r="O8" i="9"/>
  <c r="I103" i="14"/>
  <c r="Z199" i="20"/>
  <c r="C199" i="10" s="1"/>
  <c r="B218" i="10"/>
  <c r="Z218" i="20"/>
  <c r="C218" i="10" s="1"/>
  <c r="M124" i="9"/>
  <c r="AN124" i="19"/>
  <c r="Q124" i="9" s="1"/>
  <c r="M68" i="14"/>
  <c r="Q184" i="14"/>
  <c r="W197" i="14"/>
  <c r="W219" i="14"/>
  <c r="N11" i="14"/>
  <c r="L11" i="14"/>
  <c r="P11" i="14"/>
  <c r="Q143" i="14"/>
  <c r="O229" i="14"/>
  <c r="V230" i="14"/>
  <c r="K12" i="14"/>
  <c r="P63" i="14"/>
  <c r="J248" i="14"/>
  <c r="P248" i="14"/>
  <c r="W241" i="14"/>
  <c r="J180" i="14"/>
  <c r="X180" i="14"/>
  <c r="I29" i="10"/>
  <c r="AO29" i="20"/>
  <c r="Z63" i="20"/>
  <c r="C63" i="10" s="1"/>
  <c r="J199" i="14"/>
  <c r="K130" i="14"/>
  <c r="Q130" i="14"/>
  <c r="Z224" i="20"/>
  <c r="C224" i="10" s="1"/>
  <c r="B224" i="10"/>
  <c r="AH140" i="20"/>
  <c r="K140" i="10" s="1"/>
  <c r="J172" i="14"/>
  <c r="W172" i="14"/>
  <c r="AL84" i="20"/>
  <c r="O84" i="10" s="1"/>
  <c r="P233" i="14"/>
  <c r="H233" i="14"/>
  <c r="I171" i="10"/>
  <c r="AO171" i="20"/>
  <c r="AT171" i="21" s="1"/>
  <c r="AU171" i="21" s="1"/>
  <c r="Z261" i="20"/>
  <c r="C261" i="10" s="1"/>
  <c r="AI271" i="20"/>
  <c r="L271" i="10" s="1"/>
  <c r="B197" i="10"/>
  <c r="Z197" i="20"/>
  <c r="C197" i="10" s="1"/>
  <c r="Q187" i="14"/>
  <c r="T202" i="14"/>
  <c r="W202" i="14"/>
  <c r="T225" i="14"/>
  <c r="H225" i="14"/>
  <c r="AI272" i="20"/>
  <c r="L272" i="10" s="1"/>
  <c r="Z210" i="20"/>
  <c r="C210" i="10" s="1"/>
  <c r="AI134" i="20"/>
  <c r="L134" i="10" s="1"/>
  <c r="AO139" i="20"/>
  <c r="I139" i="10"/>
  <c r="AL56" i="20"/>
  <c r="O56" i="10" s="1"/>
  <c r="P224" i="14"/>
  <c r="K224" i="14"/>
  <c r="Z209" i="20"/>
  <c r="C209" i="10" s="1"/>
  <c r="AK195" i="20"/>
  <c r="N195" i="10" s="1"/>
  <c r="I90" i="10"/>
  <c r="AO90" i="20"/>
  <c r="AJ87" i="20"/>
  <c r="M87" i="10" s="1"/>
  <c r="M87" i="14"/>
  <c r="Z95" i="20"/>
  <c r="C95" i="10" s="1"/>
  <c r="AK37" i="20"/>
  <c r="N37" i="10" s="1"/>
  <c r="O64" i="14"/>
  <c r="J240" i="14"/>
  <c r="K240" i="14"/>
  <c r="I108" i="14"/>
  <c r="Z48" i="20"/>
  <c r="C48" i="10" s="1"/>
  <c r="O158" i="14"/>
  <c r="K215" i="9"/>
  <c r="M241" i="9"/>
  <c r="Z266" i="20"/>
  <c r="C266" i="10" s="1"/>
  <c r="I266" i="10"/>
  <c r="AO266" i="20"/>
  <c r="AT266" i="21" s="1"/>
  <c r="AU266" i="21" s="1"/>
  <c r="AO145" i="20"/>
  <c r="I145" i="10"/>
  <c r="J121" i="14"/>
  <c r="U121" i="14"/>
  <c r="P121" i="14"/>
  <c r="Z13" i="20"/>
  <c r="C13" i="10" s="1"/>
  <c r="V220" i="14"/>
  <c r="K220" i="14"/>
  <c r="Z254" i="20"/>
  <c r="C254" i="10" s="1"/>
  <c r="Z193" i="20"/>
  <c r="C193" i="10" s="1"/>
  <c r="O107" i="14"/>
  <c r="Z38" i="20"/>
  <c r="C38" i="10" s="1"/>
  <c r="Z91" i="20"/>
  <c r="C91" i="10" s="1"/>
  <c r="Z12" i="20"/>
  <c r="C12" i="10" s="1"/>
  <c r="AO161" i="20"/>
  <c r="I161" i="10"/>
  <c r="I46" i="14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T51" i="14"/>
  <c r="AM7" i="20"/>
  <c r="P7" i="10" s="1"/>
  <c r="AH286" i="20"/>
  <c r="K286" i="10" s="1"/>
  <c r="M207" i="14"/>
  <c r="V207" i="14"/>
  <c r="O57" i="14"/>
  <c r="M57" i="14"/>
  <c r="Z128" i="20"/>
  <c r="C128" i="10" s="1"/>
  <c r="AO128" i="20"/>
  <c r="I128" i="10"/>
  <c r="AO221" i="20"/>
  <c r="I221" i="10"/>
  <c r="AI104" i="20"/>
  <c r="L104" i="10" s="1"/>
  <c r="J249" i="14"/>
  <c r="M249" i="14"/>
  <c r="I111" i="14"/>
  <c r="Q56" i="14"/>
  <c r="Q206" i="14"/>
  <c r="AO120" i="20"/>
  <c r="AT120" i="21" s="1"/>
  <c r="AU120" i="21" s="1"/>
  <c r="I120" i="10"/>
  <c r="Z191" i="20"/>
  <c r="C191" i="10" s="1"/>
  <c r="Z79" i="20"/>
  <c r="C79" i="10" s="1"/>
  <c r="B79" i="10"/>
  <c r="Z208" i="20"/>
  <c r="C208" i="10" s="1"/>
  <c r="B208" i="10"/>
  <c r="Z186" i="20"/>
  <c r="C186" i="10" s="1"/>
  <c r="I25" i="10"/>
  <c r="AO25" i="20"/>
  <c r="I155" i="10"/>
  <c r="AO155" i="20"/>
  <c r="AI138" i="20"/>
  <c r="L138" i="10" s="1"/>
  <c r="Z78" i="20"/>
  <c r="C78" i="10" s="1"/>
  <c r="AH78" i="20"/>
  <c r="K78" i="10" s="1"/>
  <c r="X189" i="14"/>
  <c r="K189" i="14"/>
  <c r="Z36" i="20"/>
  <c r="C36" i="10" s="1"/>
  <c r="I257" i="14"/>
  <c r="M236" i="14"/>
  <c r="U236" i="14"/>
  <c r="AH284" i="20"/>
  <c r="K284" i="10" s="1"/>
  <c r="AO182" i="20"/>
  <c r="I182" i="10"/>
  <c r="K106" i="14"/>
  <c r="AO202" i="20"/>
  <c r="I202" i="10"/>
  <c r="U53" i="14"/>
  <c r="Z8" i="20"/>
  <c r="C8" i="10" s="1"/>
  <c r="M161" i="14"/>
  <c r="Z69" i="20"/>
  <c r="C69" i="10" s="1"/>
  <c r="J237" i="14"/>
  <c r="I237" i="14"/>
  <c r="AM45" i="20"/>
  <c r="P45" i="10" s="1"/>
  <c r="K115" i="14"/>
  <c r="O115" i="14"/>
  <c r="M118" i="14"/>
  <c r="L159" i="14"/>
  <c r="V159" i="14"/>
  <c r="AL276" i="20"/>
  <c r="O276" i="10" s="1"/>
  <c r="J203" i="14"/>
  <c r="U203" i="14"/>
  <c r="Q203" i="14"/>
  <c r="O43" i="14"/>
  <c r="P205" i="14"/>
  <c r="AI82" i="20"/>
  <c r="L82" i="10" s="1"/>
  <c r="AO229" i="20"/>
  <c r="I229" i="10"/>
  <c r="Z238" i="20"/>
  <c r="C238" i="10" s="1"/>
  <c r="AI238" i="20"/>
  <c r="L238" i="10" s="1"/>
  <c r="U234" i="14"/>
  <c r="AL105" i="20"/>
  <c r="V170" i="14"/>
  <c r="M170" i="14"/>
  <c r="AI70" i="20"/>
  <c r="L70" i="10" s="1"/>
  <c r="B227" i="10"/>
  <c r="Z227" i="20"/>
  <c r="C227" i="10" s="1"/>
  <c r="Z192" i="20"/>
  <c r="C192" i="10" s="1"/>
  <c r="AJ274" i="20"/>
  <c r="M274" i="10" s="1"/>
  <c r="Z133" i="20"/>
  <c r="C133" i="10" s="1"/>
  <c r="AI177" i="20"/>
  <c r="L177" i="10" s="1"/>
  <c r="O156" i="14"/>
  <c r="AL21" i="20"/>
  <c r="O21" i="10" s="1"/>
  <c r="U216" i="14"/>
  <c r="I216" i="14"/>
  <c r="AL110" i="20"/>
  <c r="O110" i="10" s="1"/>
  <c r="O58" i="14"/>
  <c r="K58" i="14"/>
  <c r="AI198" i="20"/>
  <c r="L198" i="10" s="1"/>
  <c r="AK46" i="20"/>
  <c r="N46" i="10" s="1"/>
  <c r="M142" i="14"/>
  <c r="AJ127" i="20"/>
  <c r="M127" i="10" s="1"/>
  <c r="Z65" i="20"/>
  <c r="C65" i="10" s="1"/>
  <c r="M103" i="14"/>
  <c r="B94" i="10"/>
  <c r="Z94" i="20"/>
  <c r="C94" i="10" s="1"/>
  <c r="Z155" i="20"/>
  <c r="C155" i="10" s="1"/>
  <c r="B155" i="10"/>
  <c r="B184" i="10"/>
  <c r="Z184" i="20"/>
  <c r="C184" i="10" s="1"/>
  <c r="AI200" i="20"/>
  <c r="L200" i="10" s="1"/>
  <c r="Q197" i="14"/>
  <c r="O219" i="14"/>
  <c r="I11" i="14"/>
  <c r="Z27" i="20"/>
  <c r="C27" i="10" s="1"/>
  <c r="AJ50" i="20"/>
  <c r="M50" i="10" s="1"/>
  <c r="L230" i="14"/>
  <c r="O230" i="14"/>
  <c r="X12" i="14"/>
  <c r="N63" i="14"/>
  <c r="M63" i="14"/>
  <c r="T248" i="14"/>
  <c r="X248" i="14"/>
  <c r="H180" i="14"/>
  <c r="AO97" i="20"/>
  <c r="I97" i="10"/>
  <c r="K217" i="14"/>
  <c r="M24" i="14"/>
  <c r="I241" i="10"/>
  <c r="AO241" i="20"/>
  <c r="L199" i="14"/>
  <c r="W199" i="14"/>
  <c r="X199" i="14"/>
  <c r="N130" i="14"/>
  <c r="I130" i="14"/>
  <c r="Z144" i="20"/>
  <c r="C144" i="10" s="1"/>
  <c r="B144" i="10"/>
  <c r="U65" i="14"/>
  <c r="AI140" i="20"/>
  <c r="L140" i="10" s="1"/>
  <c r="T172" i="14"/>
  <c r="L172" i="14"/>
  <c r="AI84" i="20"/>
  <c r="L84" i="10" s="1"/>
  <c r="Z49" i="20"/>
  <c r="C49" i="10" s="1"/>
  <c r="AJ99" i="20"/>
  <c r="M99" i="10" s="1"/>
  <c r="X233" i="14"/>
  <c r="I233" i="14"/>
  <c r="AI280" i="20"/>
  <c r="L280" i="10" s="1"/>
  <c r="Z76" i="20"/>
  <c r="C76" i="10" s="1"/>
  <c r="AO261" i="20"/>
  <c r="I261" i="10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W187" i="14"/>
  <c r="AO282" i="20"/>
  <c r="I282" i="10"/>
  <c r="M202" i="14"/>
  <c r="AL9" i="20"/>
  <c r="O9" i="10" s="1"/>
  <c r="X225" i="14"/>
  <c r="I225" i="14"/>
  <c r="Z219" i="20"/>
  <c r="C219" i="10" s="1"/>
  <c r="AM272" i="20"/>
  <c r="P272" i="10" s="1"/>
  <c r="U164" i="14"/>
  <c r="AO143" i="20"/>
  <c r="I143" i="10"/>
  <c r="AM134" i="20"/>
  <c r="P134" i="10" s="1"/>
  <c r="Z56" i="20"/>
  <c r="C56" i="10" s="1"/>
  <c r="I172" i="10"/>
  <c r="AO172" i="20"/>
  <c r="AT172" i="21" s="1"/>
  <c r="AU172" i="21" s="1"/>
  <c r="Z179" i="20"/>
  <c r="C179" i="10" s="1"/>
  <c r="O224" i="14"/>
  <c r="Z195" i="20"/>
  <c r="C195" i="10" s="1"/>
  <c r="AL195" i="20"/>
  <c r="O195" i="10" s="1"/>
  <c r="Q34" i="14"/>
  <c r="AI288" i="20"/>
  <c r="L288" i="10" s="1"/>
  <c r="AM37" i="20"/>
  <c r="P37" i="10" s="1"/>
  <c r="Z285" i="20"/>
  <c r="C285" i="10" s="1"/>
  <c r="B113" i="10"/>
  <c r="Z113" i="20"/>
  <c r="C113" i="10" s="1"/>
  <c r="AO136" i="20"/>
  <c r="AT136" i="21" s="1"/>
  <c r="AU136" i="21" s="1"/>
  <c r="I136" i="10"/>
  <c r="H64" i="14"/>
  <c r="Q240" i="14"/>
  <c r="V108" i="14"/>
  <c r="M108" i="14"/>
  <c r="M226" i="14"/>
  <c r="M158" i="14"/>
  <c r="Z137" i="20"/>
  <c r="C137" i="10" s="1"/>
  <c r="W121" i="14"/>
  <c r="Q121" i="14"/>
  <c r="Z57" i="20"/>
  <c r="C57" i="10" s="1"/>
  <c r="N220" i="14"/>
  <c r="L220" i="14"/>
  <c r="M107" i="14"/>
  <c r="U46" i="14"/>
  <c r="X46" i="14"/>
  <c r="K114" i="14"/>
  <c r="V51" i="14"/>
  <c r="U51" i="14"/>
  <c r="Z126" i="20"/>
  <c r="C126" i="10" s="1"/>
  <c r="Q207" i="14"/>
  <c r="X207" i="14"/>
  <c r="M235" i="14"/>
  <c r="O235" i="14"/>
  <c r="L57" i="14"/>
  <c r="K57" i="14"/>
  <c r="I57" i="14"/>
  <c r="I248" i="10"/>
  <c r="AO248" i="20"/>
  <c r="M132" i="9"/>
  <c r="AM104" i="20"/>
  <c r="P104" i="10" s="1"/>
  <c r="L249" i="14"/>
  <c r="U249" i="14"/>
  <c r="I28" i="10"/>
  <c r="AO28" i="20"/>
  <c r="AT28" i="21" s="1"/>
  <c r="AU28" i="21" s="1"/>
  <c r="K111" i="14"/>
  <c r="X56" i="14"/>
  <c r="I56" i="14"/>
  <c r="W206" i="14"/>
  <c r="AO148" i="20"/>
  <c r="AT148" i="21" s="1"/>
  <c r="AU148" i="21" s="1"/>
  <c r="I148" i="10"/>
  <c r="AO191" i="20"/>
  <c r="I191" i="10"/>
  <c r="Q232" i="14"/>
  <c r="AM25" i="20"/>
  <c r="P25" i="10" s="1"/>
  <c r="AJ20" i="20"/>
  <c r="M20" i="10" s="1"/>
  <c r="M225" i="9"/>
  <c r="M226" i="9"/>
  <c r="Z153" i="20"/>
  <c r="C153" i="10" s="1"/>
  <c r="AO153" i="20"/>
  <c r="I153" i="10"/>
  <c r="AO146" i="20"/>
  <c r="I146" i="10"/>
  <c r="AL106" i="20"/>
  <c r="O106" i="10" s="1"/>
  <c r="W189" i="14"/>
  <c r="U189" i="14"/>
  <c r="AO44" i="20"/>
  <c r="I44" i="10"/>
  <c r="AJ108" i="20"/>
  <c r="M108" i="10" s="1"/>
  <c r="Z246" i="20"/>
  <c r="C246" i="10" s="1"/>
  <c r="K245" i="14"/>
  <c r="V236" i="14"/>
  <c r="AI284" i="20"/>
  <c r="L284" i="10" s="1"/>
  <c r="B54" i="10"/>
  <c r="Z54" i="20"/>
  <c r="C54" i="10" s="1"/>
  <c r="Z211" i="20"/>
  <c r="C211" i="10" s="1"/>
  <c r="I211" i="10"/>
  <c r="AO211" i="20"/>
  <c r="P106" i="14"/>
  <c r="Q106" i="14"/>
  <c r="AH85" i="20"/>
  <c r="K85" i="10" s="1"/>
  <c r="Z251" i="20"/>
  <c r="C251" i="10" s="1"/>
  <c r="U161" i="14"/>
  <c r="X237" i="14"/>
  <c r="AJ45" i="20"/>
  <c r="M45" i="10" s="1"/>
  <c r="P118" i="14"/>
  <c r="Q118" i="14"/>
  <c r="K118" i="14"/>
  <c r="X159" i="14"/>
  <c r="AJ276" i="20"/>
  <c r="M276" i="10" s="1"/>
  <c r="Z185" i="20"/>
  <c r="C185" i="10" s="1"/>
  <c r="K203" i="14"/>
  <c r="V43" i="14"/>
  <c r="T205" i="14"/>
  <c r="K205" i="14"/>
  <c r="AM82" i="20"/>
  <c r="P82" i="10" s="1"/>
  <c r="AJ297" i="20"/>
  <c r="M297" i="10" s="1"/>
  <c r="J234" i="14"/>
  <c r="H234" i="14"/>
  <c r="W170" i="14"/>
  <c r="H170" i="14"/>
  <c r="AH70" i="20"/>
  <c r="K70" i="10" s="1"/>
  <c r="B4" i="10"/>
  <c r="Z4" i="20"/>
  <c r="C4" i="10" s="1"/>
  <c r="AO279" i="20"/>
  <c r="I279" i="10"/>
  <c r="Z59" i="20"/>
  <c r="C59" i="10" s="1"/>
  <c r="AO59" i="20"/>
  <c r="I59" i="10"/>
  <c r="I192" i="10"/>
  <c r="AO192" i="20"/>
  <c r="Z274" i="20"/>
  <c r="C274" i="10" s="1"/>
  <c r="AM274" i="20"/>
  <c r="P274" i="10" s="1"/>
  <c r="Z181" i="20"/>
  <c r="C181" i="10" s="1"/>
  <c r="AM177" i="20"/>
  <c r="P177" i="10" s="1"/>
  <c r="Z236" i="20"/>
  <c r="C236" i="10" s="1"/>
  <c r="AH293" i="20"/>
  <c r="K293" i="10" s="1"/>
  <c r="Z206" i="20"/>
  <c r="C206" i="10" s="1"/>
  <c r="AI21" i="20"/>
  <c r="L21" i="10" s="1"/>
  <c r="AH110" i="20"/>
  <c r="K110" i="10" s="1"/>
  <c r="Z75" i="20"/>
  <c r="C75" i="10" s="1"/>
  <c r="AO112" i="20"/>
  <c r="I112" i="10"/>
  <c r="I298" i="10"/>
  <c r="AO298" i="20"/>
  <c r="Z217" i="20"/>
  <c r="C217" i="10" s="1"/>
  <c r="AL46" i="20"/>
  <c r="O46" i="10" s="1"/>
  <c r="K142" i="14"/>
  <c r="AM127" i="20"/>
  <c r="P127" i="10" s="1"/>
  <c r="AL116" i="20"/>
  <c r="O116" i="10" s="1"/>
  <c r="V103" i="14"/>
  <c r="W103" i="14"/>
  <c r="H55" i="14"/>
  <c r="AH151" i="20"/>
  <c r="K151" i="10" s="1"/>
  <c r="W68" i="14"/>
  <c r="AK200" i="20"/>
  <c r="N200" i="10" s="1"/>
  <c r="T219" i="14"/>
  <c r="T11" i="14"/>
  <c r="W11" i="14"/>
  <c r="Q11" i="14"/>
  <c r="N158" i="9"/>
  <c r="AM50" i="20"/>
  <c r="P50" i="10" s="1"/>
  <c r="X230" i="14"/>
  <c r="H230" i="14"/>
  <c r="J12" i="14"/>
  <c r="U12" i="14"/>
  <c r="K63" i="14"/>
  <c r="Q63" i="14"/>
  <c r="K248" i="14"/>
  <c r="Q248" i="14"/>
  <c r="J241" i="14"/>
  <c r="K180" i="14"/>
  <c r="I180" i="14"/>
  <c r="AK97" i="20"/>
  <c r="N97" i="10" s="1"/>
  <c r="AI60" i="20"/>
  <c r="L60" i="10" s="1"/>
  <c r="O239" i="14"/>
  <c r="I252" i="14"/>
  <c r="AO26" i="20"/>
  <c r="AT26" i="21" s="1"/>
  <c r="AU26" i="21" s="1"/>
  <c r="I26" i="10"/>
  <c r="AO300" i="20"/>
  <c r="I300" i="10"/>
  <c r="W24" i="14"/>
  <c r="AO63" i="20"/>
  <c r="AT63" i="21" s="1"/>
  <c r="AU63" i="21" s="1"/>
  <c r="I63" i="10"/>
  <c r="V199" i="14"/>
  <c r="I199" i="14"/>
  <c r="V130" i="14"/>
  <c r="K172" i="14"/>
  <c r="Z84" i="20"/>
  <c r="C84" i="10" s="1"/>
  <c r="AM84" i="20"/>
  <c r="P84" i="10" s="1"/>
  <c r="M267" i="9"/>
  <c r="AI99" i="20"/>
  <c r="L99" i="10" s="1"/>
  <c r="Q233" i="14"/>
  <c r="AJ280" i="20"/>
  <c r="AH100" i="20"/>
  <c r="K100" i="10" s="1"/>
  <c r="AO215" i="20"/>
  <c r="I215" i="10"/>
  <c r="Z268" i="20"/>
  <c r="C268" i="10" s="1"/>
  <c r="U202" i="14"/>
  <c r="H202" i="14"/>
  <c r="U225" i="14"/>
  <c r="AO210" i="20"/>
  <c r="I210" i="10"/>
  <c r="I147" i="10"/>
  <c r="AO147" i="20"/>
  <c r="AO56" i="20"/>
  <c r="I56" i="10"/>
  <c r="Q224" i="14"/>
  <c r="H224" i="14"/>
  <c r="Z14" i="20"/>
  <c r="C14" i="10" s="1"/>
  <c r="AL87" i="20"/>
  <c r="O87" i="10" s="1"/>
  <c r="K87" i="14"/>
  <c r="I95" i="10"/>
  <c r="AO95" i="20"/>
  <c r="O34" i="14"/>
  <c r="AK288" i="20"/>
  <c r="N288" i="10" s="1"/>
  <c r="AH37" i="20"/>
  <c r="K37" i="10" s="1"/>
  <c r="AM259" i="20"/>
  <c r="P259" i="10" s="1"/>
  <c r="Z140" i="20"/>
  <c r="C140" i="10" s="1"/>
  <c r="B140" i="10"/>
  <c r="Z135" i="20"/>
  <c r="C135" i="10" s="1"/>
  <c r="B135" i="10"/>
  <c r="Z136" i="20"/>
  <c r="C136" i="10" s="1"/>
  <c r="U240" i="14"/>
  <c r="AL230" i="20"/>
  <c r="O230" i="10" s="1"/>
  <c r="W108" i="14"/>
  <c r="U108" i="14"/>
  <c r="Q158" i="14"/>
  <c r="AI35" i="20"/>
  <c r="L35" i="10" s="1"/>
  <c r="Z154" i="20"/>
  <c r="C154" i="10" s="1"/>
  <c r="AI266" i="20"/>
  <c r="L266" i="10" s="1"/>
  <c r="K121" i="14"/>
  <c r="AO13" i="20"/>
  <c r="I13" i="10"/>
  <c r="W220" i="14"/>
  <c r="AO51" i="20"/>
  <c r="I51" i="10"/>
  <c r="W107" i="14"/>
  <c r="H107" i="14"/>
  <c r="AO12" i="20"/>
  <c r="I12" i="10"/>
  <c r="K46" i="14"/>
  <c r="Q46" i="14"/>
  <c r="Z253" i="20"/>
  <c r="C253" i="10" s="1"/>
  <c r="B228" i="10"/>
  <c r="Z228" i="20"/>
  <c r="C228" i="10" s="1"/>
  <c r="U114" i="14"/>
  <c r="H114" i="14"/>
  <c r="X51" i="14"/>
  <c r="J51" i="14"/>
  <c r="Z286" i="20"/>
  <c r="C286" i="10" s="1"/>
  <c r="J207" i="14"/>
  <c r="W207" i="14"/>
  <c r="U57" i="14"/>
  <c r="M220" i="9"/>
  <c r="I249" i="14"/>
  <c r="H111" i="14"/>
  <c r="M111" i="14"/>
  <c r="J56" i="14"/>
  <c r="P56" i="14"/>
  <c r="K206" i="14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O232" i="14"/>
  <c r="AO186" i="20"/>
  <c r="I186" i="10"/>
  <c r="M202" i="9"/>
  <c r="Z125" i="20"/>
  <c r="C125" i="10" s="1"/>
  <c r="Z52" i="20"/>
  <c r="C52" i="10" s="1"/>
  <c r="Z106" i="20"/>
  <c r="C106" i="10" s="1"/>
  <c r="L189" i="14"/>
  <c r="N189" i="14"/>
  <c r="AO246" i="20"/>
  <c r="I246" i="10"/>
  <c r="AO294" i="20"/>
  <c r="I294" i="10"/>
  <c r="P236" i="14"/>
  <c r="N236" i="14"/>
  <c r="U106" i="14"/>
  <c r="M53" i="14"/>
  <c r="J161" i="14"/>
  <c r="X161" i="14"/>
  <c r="M237" i="14"/>
  <c r="S118" i="14"/>
  <c r="T118" i="14"/>
  <c r="J118" i="14"/>
  <c r="Z190" i="20"/>
  <c r="C190" i="10" s="1"/>
  <c r="M159" i="14"/>
  <c r="W159" i="14"/>
  <c r="Z276" i="20"/>
  <c r="C276" i="10" s="1"/>
  <c r="O203" i="14"/>
  <c r="X203" i="14"/>
  <c r="M43" i="14"/>
  <c r="W205" i="14"/>
  <c r="I205" i="14"/>
  <c r="AH82" i="20"/>
  <c r="K82" i="10" s="1"/>
  <c r="Z74" i="20"/>
  <c r="C74" i="10" s="1"/>
  <c r="I234" i="14"/>
  <c r="Z105" i="20"/>
  <c r="C105" i="10" s="1"/>
  <c r="I170" i="14"/>
  <c r="Q117" i="14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I59" i="20"/>
  <c r="L59" i="10" s="1"/>
  <c r="I236" i="10"/>
  <c r="AO236" i="20"/>
  <c r="W123" i="14"/>
  <c r="K123" i="14"/>
  <c r="AM293" i="20"/>
  <c r="P293" i="10" s="1"/>
  <c r="AM21" i="20"/>
  <c r="P21" i="10" s="1"/>
  <c r="Q216" i="14"/>
  <c r="AJ110" i="20"/>
  <c r="M110" i="10" s="1"/>
  <c r="M54" i="9"/>
  <c r="M83" i="14"/>
  <c r="O189" i="9"/>
  <c r="Z46" i="20"/>
  <c r="C46" i="10" s="1"/>
  <c r="Q142" i="14"/>
  <c r="AH127" i="20"/>
  <c r="K127" i="10" s="1"/>
  <c r="M292" i="9"/>
  <c r="AJ116" i="20"/>
  <c r="P103" i="14"/>
  <c r="K103" i="14"/>
  <c r="Z132" i="20"/>
  <c r="C132" i="10" s="1"/>
  <c r="B265" i="10"/>
  <c r="Z265" i="20"/>
  <c r="C265" i="10" s="1"/>
  <c r="K68" i="14"/>
  <c r="M184" i="14"/>
  <c r="W184" i="14"/>
  <c r="AH200" i="20"/>
  <c r="K200" i="10" s="1"/>
  <c r="X219" i="14"/>
  <c r="O11" i="14"/>
  <c r="H143" i="14"/>
  <c r="Q229" i="14"/>
  <c r="Q230" i="14"/>
  <c r="H12" i="14"/>
  <c r="O63" i="14"/>
  <c r="H63" i="14"/>
  <c r="U248" i="14"/>
  <c r="L248" i="14"/>
  <c r="Q180" i="14"/>
  <c r="O180" i="14"/>
  <c r="Z93" i="20"/>
  <c r="C93" i="10" s="1"/>
  <c r="AO262" i="20"/>
  <c r="I262" i="10"/>
  <c r="O173" i="14"/>
  <c r="AJ97" i="20"/>
  <c r="AK60" i="20"/>
  <c r="N60" i="10" s="1"/>
  <c r="I299" i="14"/>
  <c r="AI300" i="20"/>
  <c r="L300" i="10" s="1"/>
  <c r="AK29" i="20"/>
  <c r="N29" i="10" s="1"/>
  <c r="I98" i="10"/>
  <c r="AO98" i="20"/>
  <c r="O24" i="14"/>
  <c r="Q24" i="14"/>
  <c r="AL241" i="20"/>
  <c r="O241" i="10" s="1"/>
  <c r="I254" i="14"/>
  <c r="N199" i="14"/>
  <c r="O199" i="14"/>
  <c r="M130" i="14"/>
  <c r="O130" i="14"/>
  <c r="I160" i="14"/>
  <c r="B235" i="10"/>
  <c r="Z235" i="20"/>
  <c r="C235" i="10" s="1"/>
  <c r="B299" i="10"/>
  <c r="Z299" i="20"/>
  <c r="C299" i="10" s="1"/>
  <c r="I65" i="14"/>
  <c r="AM140" i="20"/>
  <c r="P140" i="10" s="1"/>
  <c r="U172" i="14"/>
  <c r="M172" i="14"/>
  <c r="AH84" i="20"/>
  <c r="K84" i="10" s="1"/>
  <c r="AK99" i="20"/>
  <c r="N99" i="10" s="1"/>
  <c r="U233" i="14"/>
  <c r="L233" i="14"/>
  <c r="AM280" i="20"/>
  <c r="P280" i="10" s="1"/>
  <c r="I76" i="10"/>
  <c r="AO76" i="20"/>
  <c r="Z100" i="20"/>
  <c r="C100" i="10" s="1"/>
  <c r="Z278" i="20"/>
  <c r="C278" i="10" s="1"/>
  <c r="M107" i="9"/>
  <c r="AK171" i="20"/>
  <c r="AK215" i="20"/>
  <c r="N215" i="10" s="1"/>
  <c r="AO271" i="20"/>
  <c r="I271" i="10"/>
  <c r="B5" i="10"/>
  <c r="K187" i="14"/>
  <c r="H187" i="14"/>
  <c r="J202" i="14"/>
  <c r="I202" i="14"/>
  <c r="L225" i="14"/>
  <c r="M225" i="14"/>
  <c r="AK272" i="20"/>
  <c r="N272" i="10" s="1"/>
  <c r="Z73" i="20"/>
  <c r="C73" i="10" s="1"/>
  <c r="I276" i="14"/>
  <c r="Z194" i="20"/>
  <c r="C194" i="10" s="1"/>
  <c r="M224" i="14"/>
  <c r="I224" i="14"/>
  <c r="AO209" i="20"/>
  <c r="AT209" i="21" s="1"/>
  <c r="AU209" i="21" s="1"/>
  <c r="I209" i="10"/>
  <c r="I195" i="10"/>
  <c r="AO195" i="20"/>
  <c r="K54" i="14"/>
  <c r="W87" i="14"/>
  <c r="Z142" i="20"/>
  <c r="C142" i="10" s="1"/>
  <c r="M34" i="14"/>
  <c r="AM288" i="20"/>
  <c r="P288" i="10" s="1"/>
  <c r="W64" i="14"/>
  <c r="M240" i="14"/>
  <c r="L240" i="14"/>
  <c r="J108" i="14"/>
  <c r="W226" i="14"/>
  <c r="W158" i="14"/>
  <c r="AJ35" i="20"/>
  <c r="M35" i="10" s="1"/>
  <c r="AO154" i="20"/>
  <c r="I154" i="10"/>
  <c r="AL266" i="20"/>
  <c r="O266" i="10" s="1"/>
  <c r="AM145" i="20"/>
  <c r="P145" i="10" s="1"/>
  <c r="N121" i="14"/>
  <c r="AH6" i="20"/>
  <c r="K6" i="10" s="1"/>
  <c r="I21" i="14"/>
  <c r="AI13" i="20"/>
  <c r="L13" i="10" s="1"/>
  <c r="O220" i="14"/>
  <c r="M220" i="14"/>
  <c r="AI51" i="20"/>
  <c r="L51" i="10" s="1"/>
  <c r="I254" i="10"/>
  <c r="AO254" i="20"/>
  <c r="AO193" i="20"/>
  <c r="I193" i="10"/>
  <c r="I107" i="14"/>
  <c r="AO38" i="20"/>
  <c r="I38" i="10"/>
  <c r="N46" i="14"/>
  <c r="I114" i="14"/>
  <c r="Z157" i="20"/>
  <c r="C157" i="10" s="1"/>
  <c r="I157" i="10"/>
  <c r="AO157" i="20"/>
  <c r="W51" i="14"/>
  <c r="N51" i="14"/>
  <c r="K152" i="14"/>
  <c r="Z7" i="20"/>
  <c r="C7" i="10" s="1"/>
  <c r="AO286" i="20"/>
  <c r="I286" i="10"/>
  <c r="AO126" i="20"/>
  <c r="I126" i="10"/>
  <c r="T57" i="14"/>
  <c r="W57" i="14"/>
  <c r="AL128" i="20"/>
  <c r="O128" i="10" s="1"/>
  <c r="AI221" i="20"/>
  <c r="L221" i="10" s="1"/>
  <c r="Z263" i="20"/>
  <c r="C263" i="10" s="1"/>
  <c r="AK183" i="20"/>
  <c r="N183" i="10" s="1"/>
  <c r="AK248" i="20"/>
  <c r="N248" i="10" s="1"/>
  <c r="Z165" i="20"/>
  <c r="C165" i="10" s="1"/>
  <c r="I165" i="10"/>
  <c r="AO165" i="20"/>
  <c r="Z104" i="20"/>
  <c r="C104" i="10" s="1"/>
  <c r="W249" i="14"/>
  <c r="J111" i="14"/>
  <c r="Q111" i="14"/>
  <c r="M56" i="14"/>
  <c r="J206" i="14"/>
  <c r="Z111" i="20"/>
  <c r="C111" i="10" s="1"/>
  <c r="B111" i="10"/>
  <c r="W49" i="14"/>
  <c r="AN180" i="19"/>
  <c r="U33" i="14"/>
  <c r="I78" i="10"/>
  <c r="AO78" i="20"/>
  <c r="P189" i="14"/>
  <c r="H189" i="14"/>
  <c r="AK294" i="20"/>
  <c r="N294" i="10" s="1"/>
  <c r="X236" i="14"/>
  <c r="W236" i="14"/>
  <c r="AO175" i="20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O106" i="14"/>
  <c r="AI202" i="20"/>
  <c r="L202" i="10" s="1"/>
  <c r="K53" i="14"/>
  <c r="N161" i="14"/>
  <c r="H161" i="14"/>
  <c r="O237" i="14"/>
  <c r="Z45" i="20"/>
  <c r="C45" i="10" s="1"/>
  <c r="W115" i="14"/>
  <c r="Q115" i="14"/>
  <c r="Z61" i="20"/>
  <c r="C61" i="10" s="1"/>
  <c r="X118" i="14"/>
  <c r="I190" i="10"/>
  <c r="AO190" i="20"/>
  <c r="U159" i="14"/>
  <c r="Z162" i="20"/>
  <c r="C162" i="10" s="1"/>
  <c r="AH174" i="20"/>
  <c r="K174" i="10" s="1"/>
  <c r="Z39" i="20"/>
  <c r="C39" i="10" s="1"/>
  <c r="AO185" i="20"/>
  <c r="AT185" i="21" s="1"/>
  <c r="AU185" i="21" s="1"/>
  <c r="I185" i="10"/>
  <c r="M203" i="14"/>
  <c r="W43" i="14"/>
  <c r="U43" i="14"/>
  <c r="U205" i="14"/>
  <c r="K139" i="14"/>
  <c r="AN242" i="19"/>
  <c r="Q242" i="9" s="1"/>
  <c r="AO238" i="20"/>
  <c r="I238" i="10"/>
  <c r="K234" i="14"/>
  <c r="U170" i="14"/>
  <c r="P170" i="14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I133" i="10"/>
  <c r="AO133" i="20"/>
  <c r="Z177" i="20"/>
  <c r="C177" i="10" s="1"/>
  <c r="Z119" i="20"/>
  <c r="C119" i="10" s="1"/>
  <c r="O216" i="14"/>
  <c r="Z196" i="20"/>
  <c r="C196" i="10" s="1"/>
  <c r="I198" i="10"/>
  <c r="AO198" i="20"/>
  <c r="AK127" i="20"/>
  <c r="N127" i="10" s="1"/>
  <c r="J103" i="14"/>
  <c r="Q103" i="14"/>
  <c r="X103" i="14"/>
  <c r="Z130" i="20"/>
  <c r="C130" i="10" s="1"/>
  <c r="P68" i="14"/>
  <c r="U68" i="14"/>
  <c r="U184" i="14"/>
  <c r="H184" i="14"/>
  <c r="Z200" i="20"/>
  <c r="C200" i="10" s="1"/>
  <c r="K197" i="14"/>
  <c r="H219" i="14"/>
  <c r="U219" i="14"/>
  <c r="K11" i="14"/>
  <c r="K250" i="14"/>
  <c r="N230" i="14"/>
  <c r="U230" i="14"/>
  <c r="I230" i="14"/>
  <c r="I12" i="14"/>
  <c r="V63" i="14"/>
  <c r="I63" i="14"/>
  <c r="V248" i="14"/>
  <c r="M248" i="14"/>
  <c r="K241" i="14"/>
  <c r="L180" i="14"/>
  <c r="V180" i="14"/>
  <c r="Z150" i="20"/>
  <c r="C150" i="10" s="1"/>
  <c r="AM150" i="20"/>
  <c r="P150" i="10" s="1"/>
  <c r="AO93" i="20"/>
  <c r="I93" i="10"/>
  <c r="AJ262" i="20"/>
  <c r="AM97" i="20"/>
  <c r="P97" i="10" s="1"/>
  <c r="Z60" i="20"/>
  <c r="C60" i="10" s="1"/>
  <c r="M239" i="14"/>
  <c r="U239" i="14"/>
  <c r="M141" i="14"/>
  <c r="O217" i="14"/>
  <c r="K24" i="14"/>
  <c r="K199" i="14"/>
  <c r="H130" i="14"/>
  <c r="W130" i="14"/>
  <c r="K160" i="14"/>
  <c r="K65" i="14"/>
  <c r="H172" i="14"/>
  <c r="V233" i="14"/>
  <c r="M233" i="14"/>
  <c r="U187" i="14"/>
  <c r="AK282" i="20"/>
  <c r="N282" i="10" s="1"/>
  <c r="P202" i="14"/>
  <c r="N202" i="14"/>
  <c r="AI9" i="20"/>
  <c r="L9" i="10" s="1"/>
  <c r="P225" i="14"/>
  <c r="Z272" i="20"/>
  <c r="C272" i="10" s="1"/>
  <c r="I73" i="10"/>
  <c r="AO73" i="20"/>
  <c r="AJ210" i="20"/>
  <c r="M210" i="10" s="1"/>
  <c r="AI143" i="20"/>
  <c r="L143" i="10" s="1"/>
  <c r="AN28" i="19"/>
  <c r="Q28" i="9" s="1"/>
  <c r="Q28" i="8"/>
  <c r="AH147" i="20"/>
  <c r="K147" i="10" s="1"/>
  <c r="AK139" i="20"/>
  <c r="AJ56" i="20"/>
  <c r="M56" i="10" s="1"/>
  <c r="M258" i="9"/>
  <c r="I179" i="10"/>
  <c r="AO179" i="20"/>
  <c r="T224" i="14"/>
  <c r="AM209" i="20"/>
  <c r="P209" i="10" s="1"/>
  <c r="AH87" i="20"/>
  <c r="K87" i="10" s="1"/>
  <c r="O87" i="14"/>
  <c r="Q87" i="14"/>
  <c r="AH288" i="20"/>
  <c r="K288" i="10" s="1"/>
  <c r="AO285" i="20"/>
  <c r="I285" i="10"/>
  <c r="AO250" i="20"/>
  <c r="I250" i="10"/>
  <c r="AH259" i="20"/>
  <c r="K259" i="10" s="1"/>
  <c r="Z17" i="20"/>
  <c r="C17" i="10" s="1"/>
  <c r="B17" i="10"/>
  <c r="AI136" i="20"/>
  <c r="L136" i="10" s="1"/>
  <c r="AL136" i="20"/>
  <c r="O136" i="10" s="1"/>
  <c r="P240" i="14"/>
  <c r="I240" i="14"/>
  <c r="P108" i="14"/>
  <c r="N108" i="14"/>
  <c r="K226" i="14"/>
  <c r="Z131" i="20"/>
  <c r="C131" i="10" s="1"/>
  <c r="H121" i="14"/>
  <c r="Z6" i="20"/>
  <c r="C6" i="10" s="1"/>
  <c r="AJ13" i="20"/>
  <c r="M13" i="10" s="1"/>
  <c r="Q220" i="14"/>
  <c r="AM51" i="20"/>
  <c r="P51" i="10" s="1"/>
  <c r="AL193" i="20"/>
  <c r="O193" i="10" s="1"/>
  <c r="U107" i="14"/>
  <c r="V46" i="14"/>
  <c r="M46" i="14"/>
  <c r="Z146" i="20"/>
  <c r="C146" i="10" s="1"/>
  <c r="B146" i="10"/>
  <c r="B16" i="10"/>
  <c r="Z16" i="20"/>
  <c r="C16" i="10" s="1"/>
  <c r="M287" i="10"/>
  <c r="K51" i="14"/>
  <c r="K207" i="14"/>
  <c r="H207" i="14"/>
  <c r="K235" i="14"/>
  <c r="Q235" i="14"/>
  <c r="P57" i="14"/>
  <c r="AN156" i="19"/>
  <c r="Q156" i="9" s="1"/>
  <c r="Z183" i="20"/>
  <c r="C183" i="10" s="1"/>
  <c r="AO104" i="20"/>
  <c r="I104" i="10"/>
  <c r="O249" i="14"/>
  <c r="AH28" i="20"/>
  <c r="K28" i="10" s="1"/>
  <c r="N111" i="14"/>
  <c r="T111" i="14"/>
  <c r="V56" i="14"/>
  <c r="U56" i="14"/>
  <c r="AJ204" i="20"/>
  <c r="M204" i="10" s="1"/>
  <c r="AM101" i="20"/>
  <c r="P101" i="10" s="1"/>
  <c r="M206" i="14"/>
  <c r="T206" i="14"/>
  <c r="B180" i="10"/>
  <c r="Z180" i="20"/>
  <c r="C180" i="10" s="1"/>
  <c r="B89" i="10"/>
  <c r="Z89" i="20"/>
  <c r="C89" i="10" s="1"/>
  <c r="Z43" i="20"/>
  <c r="C43" i="10" s="1"/>
  <c r="B43" i="10"/>
  <c r="W232" i="14"/>
  <c r="M232" i="14"/>
  <c r="AI186" i="20"/>
  <c r="L186" i="10" s="1"/>
  <c r="AI25" i="20"/>
  <c r="L25" i="10" s="1"/>
  <c r="AL20" i="20"/>
  <c r="O20" i="10" s="1"/>
  <c r="AO125" i="20"/>
  <c r="I125" i="10"/>
  <c r="AJ153" i="20"/>
  <c r="M153" i="10" s="1"/>
  <c r="AJ226" i="20"/>
  <c r="M226" i="10" s="1"/>
  <c r="AH80" i="20"/>
  <c r="K80" i="10" s="1"/>
  <c r="AK155" i="20"/>
  <c r="N155" i="10" s="1"/>
  <c r="Z273" i="20"/>
  <c r="C273" i="10" s="1"/>
  <c r="M43" i="9"/>
  <c r="AI78" i="20"/>
  <c r="L78" i="10" s="1"/>
  <c r="AH106" i="20"/>
  <c r="K106" i="10" s="1"/>
  <c r="M189" i="14"/>
  <c r="I189" i="14"/>
  <c r="Z108" i="20"/>
  <c r="C108" i="10" s="1"/>
  <c r="AM108" i="20"/>
  <c r="P108" i="10" s="1"/>
  <c r="AM246" i="20"/>
  <c r="P246" i="10" s="1"/>
  <c r="AI294" i="20"/>
  <c r="L294" i="10" s="1"/>
  <c r="Z255" i="20"/>
  <c r="C255" i="10" s="1"/>
  <c r="Q236" i="14"/>
  <c r="O236" i="14"/>
  <c r="Z284" i="20"/>
  <c r="C284" i="10" s="1"/>
  <c r="AM284" i="20"/>
  <c r="P284" i="10" s="1"/>
  <c r="W106" i="14"/>
  <c r="AK202" i="20"/>
  <c r="N202" i="10" s="1"/>
  <c r="Z270" i="20"/>
  <c r="C270" i="10" s="1"/>
  <c r="AO85" i="20"/>
  <c r="AT85" i="21" s="1"/>
  <c r="AU85" i="21" s="1"/>
  <c r="I85" i="10"/>
  <c r="K161" i="14"/>
  <c r="I161" i="14"/>
  <c r="P237" i="14"/>
  <c r="L237" i="14"/>
  <c r="Q237" i="14"/>
  <c r="I45" i="10"/>
  <c r="AO45" i="20"/>
  <c r="U115" i="14"/>
  <c r="N118" i="14"/>
  <c r="U118" i="14"/>
  <c r="J159" i="14"/>
  <c r="H159" i="14"/>
  <c r="Z174" i="20"/>
  <c r="C174" i="10" s="1"/>
  <c r="H203" i="14"/>
  <c r="H43" i="14"/>
  <c r="L205" i="14"/>
  <c r="M205" i="14"/>
  <c r="AJ82" i="20"/>
  <c r="M82" i="10" s="1"/>
  <c r="Z237" i="20"/>
  <c r="C237" i="10" s="1"/>
  <c r="AO237" i="20"/>
  <c r="I237" i="10"/>
  <c r="I74" i="10"/>
  <c r="AO74" i="20"/>
  <c r="AI297" i="20"/>
  <c r="L297" i="10" s="1"/>
  <c r="AM229" i="20"/>
  <c r="P229" i="10" s="1"/>
  <c r="AJ238" i="20"/>
  <c r="P234" i="14"/>
  <c r="O234" i="14"/>
  <c r="Z163" i="20"/>
  <c r="C163" i="10" s="1"/>
  <c r="AO163" i="20"/>
  <c r="I163" i="10"/>
  <c r="AO105" i="20"/>
  <c r="I105" i="10"/>
  <c r="J170" i="14"/>
  <c r="X170" i="14"/>
  <c r="AM70" i="20"/>
  <c r="P70" i="10" s="1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M133" i="20"/>
  <c r="P133" i="10" s="1"/>
  <c r="AO177" i="20"/>
  <c r="I177" i="10"/>
  <c r="Z293" i="20"/>
  <c r="C293" i="10" s="1"/>
  <c r="O156" i="9"/>
  <c r="AH21" i="20"/>
  <c r="K21" i="10" s="1"/>
  <c r="T216" i="14"/>
  <c r="Z110" i="20"/>
  <c r="C110" i="10" s="1"/>
  <c r="Z242" i="20"/>
  <c r="C242" i="10" s="1"/>
  <c r="Q132" i="14"/>
  <c r="AH198" i="20"/>
  <c r="K198" i="10" s="1"/>
  <c r="X142" i="14"/>
  <c r="AI127" i="20"/>
  <c r="L127" i="10" s="1"/>
  <c r="AH116" i="20"/>
  <c r="K116" i="10" s="1"/>
  <c r="H103" i="14"/>
  <c r="O103" i="14"/>
  <c r="M86" i="9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AN265" i="19"/>
  <c r="Q265" i="8"/>
  <c r="W55" i="14"/>
  <c r="Z151" i="20"/>
  <c r="C151" i="10" s="1"/>
  <c r="I184" i="14"/>
  <c r="I197" i="14"/>
  <c r="J219" i="14"/>
  <c r="K219" i="14"/>
  <c r="H11" i="14"/>
  <c r="M11" i="14"/>
  <c r="Z50" i="20"/>
  <c r="C50" i="10" s="1"/>
  <c r="I143" i="14"/>
  <c r="I229" i="14"/>
  <c r="U229" i="14"/>
  <c r="M230" i="14"/>
  <c r="W12" i="14"/>
  <c r="X63" i="14"/>
  <c r="N248" i="14"/>
  <c r="O241" i="14"/>
  <c r="L111" i="14" l="1"/>
  <c r="V224" i="14"/>
  <c r="N172" i="14"/>
  <c r="T43" i="14"/>
  <c r="V249" i="14"/>
  <c r="V240" i="14"/>
  <c r="I263" i="14"/>
  <c r="P43" i="14"/>
  <c r="J236" i="14"/>
  <c r="L122" i="14"/>
  <c r="N225" i="14"/>
  <c r="L234" i="14"/>
  <c r="L46" i="14"/>
  <c r="X250" i="14"/>
  <c r="N103" i="14"/>
  <c r="L106" i="14"/>
  <c r="J57" i="14"/>
  <c r="J46" i="14"/>
  <c r="J225" i="14"/>
  <c r="V58" i="14"/>
  <c r="N233" i="14"/>
  <c r="BY207" i="21"/>
  <c r="BY172" i="21"/>
  <c r="P220" i="14"/>
  <c r="N237" i="14"/>
  <c r="N180" i="14"/>
  <c r="L43" i="14"/>
  <c r="N106" i="14"/>
  <c r="P46" i="14"/>
  <c r="J63" i="14"/>
  <c r="T121" i="14"/>
  <c r="N249" i="14"/>
  <c r="BY230" i="21"/>
  <c r="J230" i="14"/>
  <c r="L63" i="14"/>
  <c r="X263" i="14"/>
  <c r="L207" i="14"/>
  <c r="J11" i="14"/>
  <c r="P172" i="14"/>
  <c r="P161" i="14"/>
  <c r="L224" i="14"/>
  <c r="L203" i="14"/>
  <c r="N170" i="14"/>
  <c r="BH27" i="13"/>
  <c r="V219" i="14"/>
  <c r="J205" i="14"/>
  <c r="L51" i="14"/>
  <c r="T207" i="14"/>
  <c r="N234" i="14"/>
  <c r="T108" i="14"/>
  <c r="T230" i="14"/>
  <c r="N219" i="14"/>
  <c r="T203" i="14"/>
  <c r="P219" i="14"/>
  <c r="L181" i="14"/>
  <c r="I251" i="14"/>
  <c r="P217" i="14"/>
  <c r="BY121" i="21"/>
  <c r="P159" i="14"/>
  <c r="P249" i="14"/>
  <c r="N240" i="14"/>
  <c r="P53" i="14"/>
  <c r="I52" i="14"/>
  <c r="T103" i="14"/>
  <c r="J224" i="14"/>
  <c r="Z27" i="14"/>
  <c r="P167" i="14"/>
  <c r="AJ5" i="19"/>
  <c r="M5" i="9" s="1"/>
  <c r="X65" i="14"/>
  <c r="BH43" i="21"/>
  <c r="F43" i="12" s="1"/>
  <c r="BH236" i="21"/>
  <c r="F236" i="12" s="1"/>
  <c r="X216" i="14"/>
  <c r="X68" i="14"/>
  <c r="X232" i="14"/>
  <c r="Z169" i="14"/>
  <c r="Z225" i="14"/>
  <c r="BH169" i="21"/>
  <c r="F169" i="12" s="1"/>
  <c r="X227" i="14"/>
  <c r="BH188" i="21"/>
  <c r="F188" i="12" s="1"/>
  <c r="BL288" i="21"/>
  <c r="BF288" i="13" s="1"/>
  <c r="X194" i="14"/>
  <c r="Z131" i="14"/>
  <c r="AX296" i="21"/>
  <c r="AZ88" i="21"/>
  <c r="BK90" i="21"/>
  <c r="BK150" i="21"/>
  <c r="BK132" i="21"/>
  <c r="BB132" i="13" s="1"/>
  <c r="AY125" i="21"/>
  <c r="BF125" i="21" s="1"/>
  <c r="BH125" i="13" s="1"/>
  <c r="X89" i="14"/>
  <c r="X64" i="14"/>
  <c r="AX157" i="21"/>
  <c r="BR88" i="21"/>
  <c r="AT88" i="13" s="1"/>
  <c r="BL257" i="21"/>
  <c r="BF257" i="13" s="1"/>
  <c r="BL85" i="21"/>
  <c r="BF85" i="13" s="1"/>
  <c r="BR70" i="21"/>
  <c r="AT70" i="13" s="1"/>
  <c r="AZ267" i="21"/>
  <c r="BK191" i="21"/>
  <c r="BK273" i="21"/>
  <c r="BB273" i="13" s="1"/>
  <c r="H169" i="12"/>
  <c r="AI5" i="19"/>
  <c r="L5" i="9" s="1"/>
  <c r="BH219" i="13"/>
  <c r="BH170" i="21"/>
  <c r="F170" i="12" s="1"/>
  <c r="AX54" i="21"/>
  <c r="AZ109" i="21"/>
  <c r="BH202" i="21"/>
  <c r="F202" i="12" s="1"/>
  <c r="X184" i="14"/>
  <c r="Z181" i="14"/>
  <c r="BL290" i="21"/>
  <c r="BF290" i="13" s="1"/>
  <c r="BS145" i="21"/>
  <c r="AX145" i="13" s="1"/>
  <c r="BS268" i="21"/>
  <c r="AX268" i="13" s="1"/>
  <c r="AY100" i="21"/>
  <c r="BF100" i="21" s="1"/>
  <c r="BH100" i="13" s="1"/>
  <c r="AX295" i="21"/>
  <c r="BH242" i="21"/>
  <c r="F242" i="12" s="1"/>
  <c r="BH181" i="21"/>
  <c r="F181" i="12" s="1"/>
  <c r="X152" i="14"/>
  <c r="AX28" i="21"/>
  <c r="BK211" i="21"/>
  <c r="AY70" i="21"/>
  <c r="BF70" i="21" s="1"/>
  <c r="BH70" i="13" s="1"/>
  <c r="BS76" i="21"/>
  <c r="AX76" i="13" s="1"/>
  <c r="AZ55" i="21"/>
  <c r="BH276" i="21"/>
  <c r="AZ282" i="21"/>
  <c r="H27" i="12"/>
  <c r="BS34" i="21"/>
  <c r="AX34" i="13" s="1"/>
  <c r="BS244" i="21"/>
  <c r="AX244" i="13" s="1"/>
  <c r="AZ291" i="21"/>
  <c r="BK174" i="21"/>
  <c r="BB174" i="13" s="1"/>
  <c r="AX273" i="21"/>
  <c r="BK167" i="21"/>
  <c r="BH180" i="21"/>
  <c r="F180" i="12" s="1"/>
  <c r="X290" i="14"/>
  <c r="BK269" i="21"/>
  <c r="BB269" i="13" s="1"/>
  <c r="AY155" i="21"/>
  <c r="BR148" i="21"/>
  <c r="AT148" i="13" s="1"/>
  <c r="BR71" i="21"/>
  <c r="AT71" i="13" s="1"/>
  <c r="AY141" i="21"/>
  <c r="BF141" i="21" s="1"/>
  <c r="BH141" i="13" s="1"/>
  <c r="BR194" i="21"/>
  <c r="AT194" i="13" s="1"/>
  <c r="AY176" i="21"/>
  <c r="BF176" i="21" s="1"/>
  <c r="BH176" i="13" s="1"/>
  <c r="AY148" i="21"/>
  <c r="BF148" i="21" s="1"/>
  <c r="BH148" i="13" s="1"/>
  <c r="AZ79" i="21"/>
  <c r="BL137" i="21"/>
  <c r="BF137" i="13" s="1"/>
  <c r="AX222" i="21"/>
  <c r="BS195" i="21"/>
  <c r="AX195" i="13" s="1"/>
  <c r="AZ113" i="21"/>
  <c r="AZ153" i="21"/>
  <c r="BS171" i="21"/>
  <c r="AX171" i="13" s="1"/>
  <c r="AX37" i="21"/>
  <c r="BK263" i="21"/>
  <c r="BB263" i="13" s="1"/>
  <c r="BS223" i="21"/>
  <c r="AX223" i="13" s="1"/>
  <c r="BS110" i="21"/>
  <c r="AX110" i="13" s="1"/>
  <c r="BS190" i="21"/>
  <c r="AX190" i="13" s="1"/>
  <c r="AY274" i="21"/>
  <c r="BF274" i="21" s="1"/>
  <c r="BH274" i="13" s="1"/>
  <c r="BR93" i="21"/>
  <c r="AT93" i="13" s="1"/>
  <c r="BR120" i="21"/>
  <c r="AT120" i="13" s="1"/>
  <c r="AY110" i="21"/>
  <c r="BF110" i="21" s="1"/>
  <c r="BH110" i="13" s="1"/>
  <c r="BR231" i="21"/>
  <c r="AT231" i="13" s="1"/>
  <c r="AZ228" i="21"/>
  <c r="X115" i="14"/>
  <c r="H202" i="12"/>
  <c r="H236" i="12"/>
  <c r="BS10" i="21"/>
  <c r="AX10" i="13" s="1"/>
  <c r="BS217" i="21"/>
  <c r="AX217" i="13" s="1"/>
  <c r="AZ148" i="21"/>
  <c r="BL211" i="21"/>
  <c r="BF211" i="13" s="1"/>
  <c r="AZ191" i="21"/>
  <c r="AY151" i="21"/>
  <c r="BF151" i="21" s="1"/>
  <c r="BH151" i="13" s="1"/>
  <c r="AY35" i="21"/>
  <c r="BF35" i="21" s="1"/>
  <c r="BH35" i="13" s="1"/>
  <c r="BL195" i="21"/>
  <c r="BF195" i="13" s="1"/>
  <c r="BL228" i="21"/>
  <c r="BF228" i="13" s="1"/>
  <c r="AX283" i="21"/>
  <c r="BK270" i="21"/>
  <c r="BB270" i="13" s="1"/>
  <c r="BK251" i="21"/>
  <c r="BB251" i="13" s="1"/>
  <c r="BH233" i="21"/>
  <c r="F233" i="12" s="1"/>
  <c r="X260" i="14"/>
  <c r="AZ296" i="21"/>
  <c r="BR157" i="21"/>
  <c r="AT157" i="13" s="1"/>
  <c r="BL265" i="21"/>
  <c r="BF265" i="13" s="1"/>
  <c r="AZ290" i="21"/>
  <c r="AY10" i="21"/>
  <c r="BF10" i="21" s="1"/>
  <c r="BH10" i="13" s="1"/>
  <c r="BL201" i="21"/>
  <c r="BF201" i="13" s="1"/>
  <c r="BK110" i="21"/>
  <c r="AX148" i="21"/>
  <c r="AX191" i="21"/>
  <c r="H225" i="12"/>
  <c r="BS231" i="21"/>
  <c r="AX231" i="13" s="1"/>
  <c r="BK89" i="21"/>
  <c r="BB89" i="13" s="1"/>
  <c r="BK151" i="21"/>
  <c r="BB151" i="13" s="1"/>
  <c r="AX132" i="21"/>
  <c r="BK297" i="21"/>
  <c r="BB297" i="13" s="1"/>
  <c r="BL35" i="21"/>
  <c r="BF35" i="13" s="1"/>
  <c r="BS228" i="21"/>
  <c r="AX228" i="13" s="1"/>
  <c r="BR274" i="21"/>
  <c r="AT274" i="13" s="1"/>
  <c r="AY167" i="21"/>
  <c r="BR298" i="21"/>
  <c r="AT298" i="13" s="1"/>
  <c r="BK296" i="21"/>
  <c r="BB296" i="13" s="1"/>
  <c r="BK176" i="21"/>
  <c r="BB176" i="13" s="1"/>
  <c r="AY294" i="21"/>
  <c r="BF294" i="21" s="1"/>
  <c r="BH294" i="13" s="1"/>
  <c r="BK252" i="21"/>
  <c r="BB252" i="13" s="1"/>
  <c r="BR126" i="21"/>
  <c r="AT126" i="13" s="1"/>
  <c r="BS90" i="21"/>
  <c r="AX90" i="13" s="1"/>
  <c r="BL171" i="21"/>
  <c r="BF171" i="13" s="1"/>
  <c r="AZ263" i="21"/>
  <c r="BS49" i="21"/>
  <c r="AX49" i="13" s="1"/>
  <c r="AX141" i="21"/>
  <c r="BS70" i="21"/>
  <c r="AX70" i="13" s="1"/>
  <c r="AZ231" i="21"/>
  <c r="BK187" i="21"/>
  <c r="BB187" i="13" s="1"/>
  <c r="AX194" i="21"/>
  <c r="BL100" i="21"/>
  <c r="BF100" i="13" s="1"/>
  <c r="BL132" i="21"/>
  <c r="BF132" i="13" s="1"/>
  <c r="BL79" i="21"/>
  <c r="BF79" i="13" s="1"/>
  <c r="BH108" i="13"/>
  <c r="AZ83" i="21"/>
  <c r="BK81" i="21"/>
  <c r="BB81" i="13" s="1"/>
  <c r="BS38" i="21"/>
  <c r="AX38" i="13" s="1"/>
  <c r="AX288" i="21"/>
  <c r="AY60" i="21"/>
  <c r="BF60" i="21" s="1"/>
  <c r="Z135" i="14"/>
  <c r="BL9" i="21"/>
  <c r="BF9" i="13" s="1"/>
  <c r="AZ141" i="21"/>
  <c r="BK70" i="21"/>
  <c r="BB70" i="13" s="1"/>
  <c r="BK83" i="21"/>
  <c r="BB83" i="13" s="1"/>
  <c r="AX22" i="21"/>
  <c r="BR6" i="21"/>
  <c r="AT6" i="13" s="1"/>
  <c r="AY81" i="21"/>
  <c r="BF81" i="21" s="1"/>
  <c r="BH81" i="13" s="1"/>
  <c r="AY38" i="21"/>
  <c r="BF38" i="21" s="1"/>
  <c r="BL97" i="21"/>
  <c r="BF97" i="13" s="1"/>
  <c r="BR168" i="21"/>
  <c r="AT168" i="13" s="1"/>
  <c r="AY281" i="21"/>
  <c r="BF281" i="21" s="1"/>
  <c r="BH281" i="13" s="1"/>
  <c r="BL72" i="21"/>
  <c r="BF72" i="13" s="1"/>
  <c r="BH135" i="21"/>
  <c r="F135" i="12" s="1"/>
  <c r="X265" i="14"/>
  <c r="BL296" i="21"/>
  <c r="BF296" i="13" s="1"/>
  <c r="BR193" i="21"/>
  <c r="AT193" i="13" s="1"/>
  <c r="H240" i="12"/>
  <c r="H172" i="12"/>
  <c r="H111" i="12"/>
  <c r="AY22" i="21"/>
  <c r="BF22" i="21" s="1"/>
  <c r="BH22" i="13" s="1"/>
  <c r="BR97" i="21"/>
  <c r="AT97" i="13" s="1"/>
  <c r="BR160" i="21"/>
  <c r="AT160" i="13" s="1"/>
  <c r="BS30" i="21"/>
  <c r="AX30" i="13" s="1"/>
  <c r="AX245" i="21"/>
  <c r="BL193" i="21"/>
  <c r="BF193" i="13" s="1"/>
  <c r="BS257" i="21"/>
  <c r="AX257" i="13" s="1"/>
  <c r="AY33" i="21"/>
  <c r="H118" i="12"/>
  <c r="AZ22" i="21"/>
  <c r="BS109" i="21"/>
  <c r="AX109" i="13" s="1"/>
  <c r="BK133" i="21"/>
  <c r="BK195" i="21"/>
  <c r="BB195" i="13" s="1"/>
  <c r="BR99" i="21"/>
  <c r="AT99" i="13" s="1"/>
  <c r="BK97" i="21"/>
  <c r="BB97" i="13" s="1"/>
  <c r="BR228" i="21"/>
  <c r="AT228" i="13" s="1"/>
  <c r="AZ214" i="21"/>
  <c r="BL52" i="21"/>
  <c r="BF52" i="13" s="1"/>
  <c r="BK173" i="21"/>
  <c r="BB173" i="13" s="1"/>
  <c r="AZ82" i="21"/>
  <c r="BR182" i="21"/>
  <c r="AT182" i="13" s="1"/>
  <c r="BF247" i="21"/>
  <c r="BH247" i="13" s="1"/>
  <c r="BS296" i="21"/>
  <c r="AX296" i="13" s="1"/>
  <c r="BS206" i="21"/>
  <c r="AX206" i="13" s="1"/>
  <c r="AZ30" i="21"/>
  <c r="AY91" i="21"/>
  <c r="BF91" i="21" s="1"/>
  <c r="BH91" i="13" s="1"/>
  <c r="BL176" i="21"/>
  <c r="BF176" i="13" s="1"/>
  <c r="AY37" i="21"/>
  <c r="AX268" i="21"/>
  <c r="AX244" i="21"/>
  <c r="AZ188" i="21"/>
  <c r="AY138" i="21"/>
  <c r="AZ64" i="21"/>
  <c r="AZ167" i="21"/>
  <c r="BR173" i="21"/>
  <c r="AT173" i="13" s="1"/>
  <c r="AY298" i="21"/>
  <c r="BR54" i="21"/>
  <c r="AT54" i="13" s="1"/>
  <c r="BS39" i="21"/>
  <c r="AX39" i="13" s="1"/>
  <c r="BS93" i="21"/>
  <c r="AX93" i="13" s="1"/>
  <c r="BH11" i="21"/>
  <c r="F11" i="12" s="1"/>
  <c r="BH130" i="21"/>
  <c r="F130" i="12" s="1"/>
  <c r="BL30" i="21"/>
  <c r="BF30" i="13" s="1"/>
  <c r="BL91" i="21"/>
  <c r="BF91" i="13" s="1"/>
  <c r="BR176" i="21"/>
  <c r="AT176" i="13" s="1"/>
  <c r="BL116" i="21"/>
  <c r="BF116" i="13" s="1"/>
  <c r="BK175" i="21"/>
  <c r="BB175" i="13" s="1"/>
  <c r="BS120" i="21"/>
  <c r="AX120" i="13" s="1"/>
  <c r="BK286" i="21"/>
  <c r="BB286" i="13" s="1"/>
  <c r="AZ90" i="21"/>
  <c r="BR37" i="21"/>
  <c r="AT37" i="13" s="1"/>
  <c r="AY265" i="21"/>
  <c r="BF265" i="21" s="1"/>
  <c r="AX263" i="21"/>
  <c r="BR21" i="21"/>
  <c r="AT21" i="13" s="1"/>
  <c r="AY191" i="21"/>
  <c r="BF191" i="21" s="1"/>
  <c r="BH191" i="13" s="1"/>
  <c r="AY268" i="21"/>
  <c r="BF268" i="21" s="1"/>
  <c r="BH268" i="13" s="1"/>
  <c r="AY107" i="21"/>
  <c r="BF107" i="21" s="1"/>
  <c r="BH107" i="13" s="1"/>
  <c r="BS92" i="21"/>
  <c r="AX92" i="13" s="1"/>
  <c r="BK275" i="21"/>
  <c r="BB275" i="13" s="1"/>
  <c r="BS100" i="21"/>
  <c r="AX100" i="13" s="1"/>
  <c r="BR132" i="21"/>
  <c r="AT132" i="13" s="1"/>
  <c r="AZ244" i="21"/>
  <c r="BS83" i="21"/>
  <c r="AX83" i="13" s="1"/>
  <c r="BR109" i="21"/>
  <c r="AT109" i="13" s="1"/>
  <c r="BR81" i="21"/>
  <c r="AT81" i="13" s="1"/>
  <c r="AZ222" i="21"/>
  <c r="AX35" i="21"/>
  <c r="AZ97" i="21"/>
  <c r="BL254" i="21"/>
  <c r="BF254" i="13" s="1"/>
  <c r="AX228" i="21"/>
  <c r="BK188" i="21"/>
  <c r="BB188" i="13" s="1"/>
  <c r="BL113" i="21"/>
  <c r="BF113" i="13" s="1"/>
  <c r="BS270" i="21"/>
  <c r="AX270" i="13" s="1"/>
  <c r="BH240" i="21"/>
  <c r="F240" i="12" s="1"/>
  <c r="Y5" i="20"/>
  <c r="AC5" i="20"/>
  <c r="H5" i="10" s="1"/>
  <c r="AE5" i="20"/>
  <c r="AF5" i="20"/>
  <c r="J5" i="10" s="1"/>
  <c r="BS160" i="21"/>
  <c r="AX160" i="13" s="1"/>
  <c r="AY116" i="21"/>
  <c r="BF116" i="21" s="1"/>
  <c r="BH116" i="13" s="1"/>
  <c r="BK153" i="21"/>
  <c r="AY293" i="21"/>
  <c r="BF293" i="21" s="1"/>
  <c r="BH293" i="13" s="1"/>
  <c r="AY261" i="21"/>
  <c r="BK265" i="21"/>
  <c r="BB265" i="13" s="1"/>
  <c r="AY123" i="21"/>
  <c r="BF123" i="21" s="1"/>
  <c r="BH123" i="13" s="1"/>
  <c r="BK257" i="21"/>
  <c r="BB257" i="13" s="1"/>
  <c r="AY263" i="21"/>
  <c r="BF263" i="21" s="1"/>
  <c r="BH263" i="13" s="1"/>
  <c r="BL21" i="21"/>
  <c r="BF21" i="13" s="1"/>
  <c r="BS148" i="21"/>
  <c r="AX148" i="13" s="1"/>
  <c r="AY211" i="21"/>
  <c r="BF211" i="21" s="1"/>
  <c r="BH211" i="13" s="1"/>
  <c r="BS141" i="21"/>
  <c r="AX141" i="13" s="1"/>
  <c r="BR191" i="21"/>
  <c r="AT191" i="13" s="1"/>
  <c r="BK268" i="21"/>
  <c r="BB268" i="13" s="1"/>
  <c r="BK92" i="21"/>
  <c r="BB92" i="13" s="1"/>
  <c r="BS151" i="21"/>
  <c r="AX151" i="13" s="1"/>
  <c r="AZ275" i="21"/>
  <c r="BK100" i="21"/>
  <c r="BL250" i="21"/>
  <c r="BF250" i="13" s="1"/>
  <c r="AZ254" i="21"/>
  <c r="BL188" i="21"/>
  <c r="BF188" i="13" s="1"/>
  <c r="BS23" i="21"/>
  <c r="AX23" i="13" s="1"/>
  <c r="BR167" i="21"/>
  <c r="AT167" i="13" s="1"/>
  <c r="BR113" i="21"/>
  <c r="AT113" i="13" s="1"/>
  <c r="BR149" i="21"/>
  <c r="AT149" i="13" s="1"/>
  <c r="AZ270" i="21"/>
  <c r="AZ178" i="21"/>
  <c r="BK50" i="21"/>
  <c r="BB50" i="13" s="1"/>
  <c r="BL178" i="21"/>
  <c r="BF178" i="13" s="1"/>
  <c r="BK193" i="21"/>
  <c r="AZ37" i="21"/>
  <c r="AX49" i="21"/>
  <c r="BS6" i="21"/>
  <c r="AX6" i="13" s="1"/>
  <c r="AX66" i="21"/>
  <c r="BK62" i="21"/>
  <c r="BB62" i="13" s="1"/>
  <c r="BR144" i="21"/>
  <c r="AT144" i="13" s="1"/>
  <c r="BK274" i="21"/>
  <c r="BB274" i="13" s="1"/>
  <c r="BR174" i="21"/>
  <c r="AT174" i="13" s="1"/>
  <c r="BL50" i="21"/>
  <c r="BF50" i="13" s="1"/>
  <c r="BS78" i="21"/>
  <c r="AX78" i="13" s="1"/>
  <c r="AZ283" i="21"/>
  <c r="BS52" i="21"/>
  <c r="AX52" i="13" s="1"/>
  <c r="BL167" i="21"/>
  <c r="BF167" i="13" s="1"/>
  <c r="BL298" i="21"/>
  <c r="BF298" i="13" s="1"/>
  <c r="AY168" i="21"/>
  <c r="BF168" i="21" s="1"/>
  <c r="BH168" i="13" s="1"/>
  <c r="AX113" i="21"/>
  <c r="AX82" i="21"/>
  <c r="AY270" i="21"/>
  <c r="BF270" i="21" s="1"/>
  <c r="BH270" i="13" s="1"/>
  <c r="BS182" i="21"/>
  <c r="AX182" i="13" s="1"/>
  <c r="BK221" i="21"/>
  <c r="BK288" i="21"/>
  <c r="BB288" i="13" s="1"/>
  <c r="BH205" i="21"/>
  <c r="F205" i="12" s="1"/>
  <c r="BH77" i="21"/>
  <c r="F77" i="12" s="1"/>
  <c r="H57" i="12"/>
  <c r="H108" i="12"/>
  <c r="BR226" i="21"/>
  <c r="AT226" i="13" s="1"/>
  <c r="BR166" i="21"/>
  <c r="AT166" i="13" s="1"/>
  <c r="BS255" i="21"/>
  <c r="AX255" i="13" s="1"/>
  <c r="BR136" i="21"/>
  <c r="AT136" i="13" s="1"/>
  <c r="AX271" i="21"/>
  <c r="BR216" i="21"/>
  <c r="AT216" i="13" s="1"/>
  <c r="AH5" i="19"/>
  <c r="K5" i="9" s="1"/>
  <c r="BK178" i="21"/>
  <c r="BB178" i="13" s="1"/>
  <c r="AZ59" i="21"/>
  <c r="AX193" i="21"/>
  <c r="BK37" i="21"/>
  <c r="BK280" i="21"/>
  <c r="BB280" i="13" s="1"/>
  <c r="AY177" i="21"/>
  <c r="BF177" i="21" s="1"/>
  <c r="BH177" i="13" s="1"/>
  <c r="AZ34" i="21"/>
  <c r="BK22" i="21"/>
  <c r="AX6" i="21"/>
  <c r="AX98" i="21"/>
  <c r="BL62" i="21"/>
  <c r="BF62" i="13" s="1"/>
  <c r="BS274" i="21"/>
  <c r="AX274" i="13" s="1"/>
  <c r="AX174" i="21"/>
  <c r="AX85" i="21"/>
  <c r="AZ50" i="21"/>
  <c r="BL273" i="21"/>
  <c r="BF273" i="13" s="1"/>
  <c r="BR283" i="21"/>
  <c r="AT283" i="13" s="1"/>
  <c r="BK298" i="21"/>
  <c r="BB298" i="13" s="1"/>
  <c r="AY86" i="21"/>
  <c r="BF86" i="21" s="1"/>
  <c r="BH86" i="13" s="1"/>
  <c r="AX270" i="21"/>
  <c r="AY288" i="21"/>
  <c r="BF288" i="21" s="1"/>
  <c r="BH288" i="13" s="1"/>
  <c r="AZ75" i="21"/>
  <c r="AZ226" i="21"/>
  <c r="BK136" i="21"/>
  <c r="AY252" i="21"/>
  <c r="BF252" i="21" s="1"/>
  <c r="BH252" i="13" s="1"/>
  <c r="AZ68" i="21"/>
  <c r="AX178" i="21"/>
  <c r="AY156" i="21"/>
  <c r="AY59" i="21"/>
  <c r="BF59" i="21" s="1"/>
  <c r="BH59" i="13" s="1"/>
  <c r="BS28" i="21"/>
  <c r="AX28" i="13" s="1"/>
  <c r="AX184" i="21"/>
  <c r="BK244" i="21"/>
  <c r="BR53" i="21"/>
  <c r="AT53" i="13" s="1"/>
  <c r="AY6" i="21"/>
  <c r="AY297" i="21"/>
  <c r="AX195" i="21"/>
  <c r="BR278" i="21"/>
  <c r="AT278" i="13" s="1"/>
  <c r="BR98" i="21"/>
  <c r="AT98" i="13" s="1"/>
  <c r="BS291" i="21"/>
  <c r="AX291" i="13" s="1"/>
  <c r="H247" i="12"/>
  <c r="AX274" i="21"/>
  <c r="AY174" i="21"/>
  <c r="BF174" i="21" s="1"/>
  <c r="BH174" i="13" s="1"/>
  <c r="BK85" i="21"/>
  <c r="BB85" i="13" s="1"/>
  <c r="AY50" i="21"/>
  <c r="BF50" i="21" s="1"/>
  <c r="BH50" i="13" s="1"/>
  <c r="BL128" i="21"/>
  <c r="BF128" i="13" s="1"/>
  <c r="AX298" i="21"/>
  <c r="BK192" i="21"/>
  <c r="BB192" i="13" s="1"/>
  <c r="AZ13" i="21"/>
  <c r="H205" i="12"/>
  <c r="BH225" i="21"/>
  <c r="F225" i="12" s="1"/>
  <c r="BF63" i="21"/>
  <c r="BH63" i="13" s="1"/>
  <c r="BR154" i="21"/>
  <c r="AT154" i="13" s="1"/>
  <c r="AY154" i="21"/>
  <c r="BF154" i="21" s="1"/>
  <c r="BH154" i="13" s="1"/>
  <c r="AX154" i="21"/>
  <c r="BS154" i="21"/>
  <c r="AX154" i="13" s="1"/>
  <c r="BH172" i="13"/>
  <c r="BH172" i="21"/>
  <c r="F172" i="12" s="1"/>
  <c r="BF118" i="21"/>
  <c r="BH118" i="13" s="1"/>
  <c r="X75" i="14"/>
  <c r="AY24" i="21"/>
  <c r="AZ206" i="21"/>
  <c r="AX47" i="21"/>
  <c r="BR116" i="21"/>
  <c r="AT116" i="13" s="1"/>
  <c r="AX255" i="21"/>
  <c r="BR153" i="21"/>
  <c r="AT153" i="13" s="1"/>
  <c r="BL136" i="21"/>
  <c r="BF136" i="13" s="1"/>
  <c r="BL73" i="21"/>
  <c r="BF73" i="13" s="1"/>
  <c r="BS26" i="21"/>
  <c r="AX26" i="13" s="1"/>
  <c r="BS269" i="21"/>
  <c r="AX269" i="13" s="1"/>
  <c r="AZ139" i="21"/>
  <c r="BL96" i="21"/>
  <c r="BF96" i="13" s="1"/>
  <c r="AX88" i="21"/>
  <c r="BS293" i="21"/>
  <c r="AX293" i="13" s="1"/>
  <c r="BR286" i="21"/>
  <c r="AT286" i="13" s="1"/>
  <c r="AZ229" i="21"/>
  <c r="AY19" i="21"/>
  <c r="AX217" i="21"/>
  <c r="BL217" i="21"/>
  <c r="BF217" i="13" s="1"/>
  <c r="BK217" i="21"/>
  <c r="BB217" i="13" s="1"/>
  <c r="AZ217" i="21"/>
  <c r="BL177" i="21"/>
  <c r="BF177" i="13" s="1"/>
  <c r="BS177" i="21"/>
  <c r="AX177" i="13" s="1"/>
  <c r="BR177" i="21"/>
  <c r="AT177" i="13" s="1"/>
  <c r="BK177" i="21"/>
  <c r="BL154" i="21"/>
  <c r="BF154" i="13" s="1"/>
  <c r="AX9" i="21"/>
  <c r="BR9" i="21"/>
  <c r="AT9" i="13" s="1"/>
  <c r="AZ9" i="21"/>
  <c r="AY9" i="21"/>
  <c r="BF9" i="21" s="1"/>
  <c r="Z9" i="14" s="1"/>
  <c r="BL71" i="21"/>
  <c r="BF71" i="13" s="1"/>
  <c r="BK71" i="21"/>
  <c r="AY71" i="21"/>
  <c r="BF71" i="21" s="1"/>
  <c r="BH71" i="13" s="1"/>
  <c r="AZ71" i="21"/>
  <c r="BS71" i="21"/>
  <c r="AX71" i="13" s="1"/>
  <c r="AX32" i="21"/>
  <c r="BR32" i="21"/>
  <c r="AT32" i="13" s="1"/>
  <c r="AY87" i="21"/>
  <c r="BF87" i="21" s="1"/>
  <c r="BL87" i="21"/>
  <c r="BF87" i="13" s="1"/>
  <c r="BL239" i="21"/>
  <c r="BF239" i="13" s="1"/>
  <c r="BK239" i="21"/>
  <c r="AY143" i="21"/>
  <c r="BF143" i="21" s="1"/>
  <c r="BH143" i="13" s="1"/>
  <c r="BS143" i="21"/>
  <c r="AX143" i="13" s="1"/>
  <c r="AX143" i="21"/>
  <c r="BR143" i="21"/>
  <c r="AT143" i="13" s="1"/>
  <c r="AZ143" i="21"/>
  <c r="BS8" i="21"/>
  <c r="AX8" i="13" s="1"/>
  <c r="AZ8" i="21"/>
  <c r="BR8" i="21"/>
  <c r="AT8" i="13" s="1"/>
  <c r="BL8" i="21"/>
  <c r="BF8" i="13" s="1"/>
  <c r="AX8" i="21"/>
  <c r="BK8" i="21"/>
  <c r="BB8" i="13" s="1"/>
  <c r="BK18" i="21"/>
  <c r="BS18" i="21"/>
  <c r="AX18" i="13" s="1"/>
  <c r="BR18" i="21"/>
  <c r="AT18" i="13" s="1"/>
  <c r="BL18" i="21"/>
  <c r="BF18" i="13" s="1"/>
  <c r="X24" i="14"/>
  <c r="AY75" i="21"/>
  <c r="BF75" i="21" s="1"/>
  <c r="BH75" i="13" s="1"/>
  <c r="BS226" i="21"/>
  <c r="AX226" i="13" s="1"/>
  <c r="BL206" i="21"/>
  <c r="BF206" i="13" s="1"/>
  <c r="AZ116" i="21"/>
  <c r="AY175" i="21"/>
  <c r="BF175" i="21" s="1"/>
  <c r="BH175" i="13" s="1"/>
  <c r="AY255" i="21"/>
  <c r="BF255" i="21" s="1"/>
  <c r="BH255" i="13" s="1"/>
  <c r="AX294" i="21"/>
  <c r="BL153" i="21"/>
  <c r="BF153" i="13" s="1"/>
  <c r="BS157" i="21"/>
  <c r="AX157" i="13" s="1"/>
  <c r="AX136" i="21"/>
  <c r="BR271" i="21"/>
  <c r="AT271" i="13" s="1"/>
  <c r="AX120" i="21"/>
  <c r="AZ269" i="21"/>
  <c r="BS156" i="21"/>
  <c r="AX156" i="13" s="1"/>
  <c r="BR293" i="21"/>
  <c r="AT293" i="13" s="1"/>
  <c r="BS59" i="21"/>
  <c r="AX59" i="13" s="1"/>
  <c r="BS126" i="21"/>
  <c r="AX126" i="13" s="1"/>
  <c r="AX286" i="21"/>
  <c r="AY90" i="21"/>
  <c r="BF90" i="21" s="1"/>
  <c r="BH90" i="13" s="1"/>
  <c r="BR282" i="21"/>
  <c r="AT282" i="13" s="1"/>
  <c r="BK261" i="21"/>
  <c r="BB261" i="13" s="1"/>
  <c r="BS41" i="21"/>
  <c r="AX41" i="13" s="1"/>
  <c r="BR41" i="21"/>
  <c r="AT41" i="13" s="1"/>
  <c r="AZ41" i="21"/>
  <c r="BF292" i="21"/>
  <c r="BH292" i="13" s="1"/>
  <c r="AY163" i="21"/>
  <c r="BF163" i="21" s="1"/>
  <c r="BH163" i="13" s="1"/>
  <c r="BL163" i="21"/>
  <c r="BF163" i="13" s="1"/>
  <c r="AX181" i="13"/>
  <c r="H181" i="12"/>
  <c r="BS75" i="21"/>
  <c r="AX75" i="13" s="1"/>
  <c r="BL24" i="21"/>
  <c r="BF24" i="13" s="1"/>
  <c r="AZ142" i="21"/>
  <c r="BL226" i="21"/>
  <c r="BF226" i="13" s="1"/>
  <c r="BK30" i="21"/>
  <c r="BB30" i="13" s="1"/>
  <c r="AZ175" i="21"/>
  <c r="BR255" i="21"/>
  <c r="AT255" i="13" s="1"/>
  <c r="AZ294" i="21"/>
  <c r="BS153" i="21"/>
  <c r="AX153" i="13" s="1"/>
  <c r="BS136" i="21"/>
  <c r="AX136" i="13" s="1"/>
  <c r="AY73" i="21"/>
  <c r="BF73" i="21" s="1"/>
  <c r="BH73" i="13" s="1"/>
  <c r="BK271" i="21"/>
  <c r="BB271" i="13" s="1"/>
  <c r="BL300" i="21"/>
  <c r="BF300" i="13" s="1"/>
  <c r="AX269" i="21"/>
  <c r="BS68" i="21"/>
  <c r="AX68" i="13" s="1"/>
  <c r="BR139" i="21"/>
  <c r="AT139" i="13" s="1"/>
  <c r="AZ293" i="21"/>
  <c r="BL59" i="21"/>
  <c r="BF59" i="13" s="1"/>
  <c r="AZ126" i="21"/>
  <c r="BS286" i="21"/>
  <c r="AX286" i="13" s="1"/>
  <c r="BS282" i="21"/>
  <c r="AX282" i="13" s="1"/>
  <c r="BS261" i="21"/>
  <c r="AX261" i="13" s="1"/>
  <c r="BR179" i="21"/>
  <c r="AT179" i="13" s="1"/>
  <c r="AY284" i="21"/>
  <c r="BF284" i="21" s="1"/>
  <c r="BH284" i="13" s="1"/>
  <c r="BL284" i="21"/>
  <c r="BF284" i="13" s="1"/>
  <c r="AZ284" i="21"/>
  <c r="BR284" i="21"/>
  <c r="AT284" i="13" s="1"/>
  <c r="BR210" i="21"/>
  <c r="AT210" i="13" s="1"/>
  <c r="BL210" i="21"/>
  <c r="BF210" i="13" s="1"/>
  <c r="BL29" i="21"/>
  <c r="BF29" i="13" s="1"/>
  <c r="AX29" i="21"/>
  <c r="BK200" i="21"/>
  <c r="BB200" i="13" s="1"/>
  <c r="AZ200" i="21"/>
  <c r="AX200" i="21"/>
  <c r="AY200" i="21"/>
  <c r="BF200" i="21" s="1"/>
  <c r="BH200" i="13" s="1"/>
  <c r="BF121" i="21"/>
  <c r="BH121" i="13" s="1"/>
  <c r="BF180" i="13"/>
  <c r="H180" i="12"/>
  <c r="X229" i="14"/>
  <c r="BL75" i="21"/>
  <c r="BF75" i="13" s="1"/>
  <c r="BS24" i="21"/>
  <c r="AX24" i="13" s="1"/>
  <c r="BK142" i="21"/>
  <c r="BB142" i="13" s="1"/>
  <c r="AZ255" i="21"/>
  <c r="BR294" i="21"/>
  <c r="AT294" i="13" s="1"/>
  <c r="AY153" i="21"/>
  <c r="BF153" i="21" s="1"/>
  <c r="BH153" i="13" s="1"/>
  <c r="AZ136" i="21"/>
  <c r="BS73" i="21"/>
  <c r="AX73" i="13" s="1"/>
  <c r="BS271" i="21"/>
  <c r="AX271" i="13" s="1"/>
  <c r="BL120" i="21"/>
  <c r="BF120" i="13" s="1"/>
  <c r="AY300" i="21"/>
  <c r="BF300" i="21" s="1"/>
  <c r="BH300" i="13" s="1"/>
  <c r="AY269" i="21"/>
  <c r="BH41" i="21"/>
  <c r="F41" i="12" s="1"/>
  <c r="BS139" i="21"/>
  <c r="AX139" i="13" s="1"/>
  <c r="AZ119" i="21"/>
  <c r="BL293" i="21"/>
  <c r="BF293" i="13" s="1"/>
  <c r="AX20" i="21"/>
  <c r="BL126" i="21"/>
  <c r="BF126" i="13" s="1"/>
  <c r="AY286" i="21"/>
  <c r="BF286" i="21" s="1"/>
  <c r="BH286" i="13" s="1"/>
  <c r="BL209" i="21"/>
  <c r="BF209" i="13" s="1"/>
  <c r="BL282" i="21"/>
  <c r="BF282" i="13" s="1"/>
  <c r="AX31" i="21"/>
  <c r="BS31" i="21"/>
  <c r="AX31" i="13" s="1"/>
  <c r="AX145" i="21"/>
  <c r="BR145" i="21"/>
  <c r="AT145" i="13" s="1"/>
  <c r="AY145" i="21"/>
  <c r="BF145" i="21" s="1"/>
  <c r="BH145" i="13" s="1"/>
  <c r="AX7" i="21"/>
  <c r="BR7" i="21"/>
  <c r="AT7" i="13" s="1"/>
  <c r="AZ7" i="21"/>
  <c r="AX262" i="21"/>
  <c r="BL262" i="21"/>
  <c r="BF262" i="13" s="1"/>
  <c r="AX235" i="21"/>
  <c r="AZ235" i="21"/>
  <c r="BS235" i="21"/>
  <c r="AX235" i="13" s="1"/>
  <c r="BR235" i="21"/>
  <c r="AT235" i="13" s="1"/>
  <c r="AY235" i="21"/>
  <c r="BF235" i="21" s="1"/>
  <c r="BH235" i="13" s="1"/>
  <c r="X18" i="14"/>
  <c r="BK24" i="21"/>
  <c r="BB24" i="13" s="1"/>
  <c r="BK255" i="21"/>
  <c r="BB255" i="13" s="1"/>
  <c r="BK294" i="21"/>
  <c r="BB294" i="13" s="1"/>
  <c r="AZ73" i="21"/>
  <c r="H11" i="12"/>
  <c r="BS300" i="21"/>
  <c r="AX300" i="13" s="1"/>
  <c r="AY139" i="21"/>
  <c r="BF139" i="21" s="1"/>
  <c r="BH139" i="13" s="1"/>
  <c r="AX196" i="21"/>
  <c r="AX293" i="21"/>
  <c r="BS20" i="21"/>
  <c r="AX20" i="13" s="1"/>
  <c r="AY126" i="21"/>
  <c r="BL286" i="21"/>
  <c r="BF286" i="13" s="1"/>
  <c r="AZ209" i="21"/>
  <c r="AX282" i="21"/>
  <c r="BS229" i="21"/>
  <c r="AX229" i="13" s="1"/>
  <c r="AZ19" i="21"/>
  <c r="BS179" i="21"/>
  <c r="AX179" i="13" s="1"/>
  <c r="AY179" i="21"/>
  <c r="BF179" i="21" s="1"/>
  <c r="BH179" i="13" s="1"/>
  <c r="AX179" i="21"/>
  <c r="BK179" i="21"/>
  <c r="BB179" i="13" s="1"/>
  <c r="AZ243" i="21"/>
  <c r="BS243" i="21"/>
  <c r="AX243" i="13" s="1"/>
  <c r="AZ84" i="21"/>
  <c r="AY84" i="21"/>
  <c r="BF84" i="21" s="1"/>
  <c r="BH84" i="13" s="1"/>
  <c r="AX84" i="21"/>
  <c r="BL84" i="21"/>
  <c r="BF84" i="13" s="1"/>
  <c r="BK84" i="21"/>
  <c r="BS84" i="21"/>
  <c r="AX84" i="13" s="1"/>
  <c r="BS25" i="21"/>
  <c r="AX25" i="13" s="1"/>
  <c r="AZ25" i="21"/>
  <c r="BK25" i="21"/>
  <c r="AX24" i="21"/>
  <c r="BL294" i="21"/>
  <c r="BF294" i="13" s="1"/>
  <c r="BK73" i="21"/>
  <c r="BB73" i="13" s="1"/>
  <c r="BK300" i="21"/>
  <c r="BB300" i="13" s="1"/>
  <c r="BH113" i="21"/>
  <c r="F113" i="12" s="1"/>
  <c r="AX115" i="21"/>
  <c r="BK139" i="21"/>
  <c r="BB139" i="13" s="1"/>
  <c r="BR196" i="21"/>
  <c r="AT196" i="13" s="1"/>
  <c r="BL229" i="21"/>
  <c r="BF229" i="13" s="1"/>
  <c r="BR19" i="21"/>
  <c r="AT19" i="13" s="1"/>
  <c r="AX241" i="21"/>
  <c r="AY241" i="21"/>
  <c r="BF241" i="21" s="1"/>
  <c r="BH241" i="13" s="1"/>
  <c r="BL241" i="21"/>
  <c r="BF241" i="13" s="1"/>
  <c r="BS36" i="21"/>
  <c r="AX36" i="13" s="1"/>
  <c r="AY36" i="21"/>
  <c r="BF36" i="21" s="1"/>
  <c r="BH36" i="13" s="1"/>
  <c r="BR36" i="21"/>
  <c r="AT36" i="13" s="1"/>
  <c r="BK36" i="21"/>
  <c r="BB36" i="13" s="1"/>
  <c r="AX94" i="21"/>
  <c r="BL94" i="21"/>
  <c r="BF94" i="13" s="1"/>
  <c r="BK94" i="21"/>
  <c r="AY94" i="21"/>
  <c r="BF94" i="21" s="1"/>
  <c r="BH94" i="13" s="1"/>
  <c r="BS94" i="21"/>
  <c r="AX94" i="13" s="1"/>
  <c r="AZ94" i="21"/>
  <c r="BL44" i="21"/>
  <c r="BF44" i="13" s="1"/>
  <c r="BK44" i="21"/>
  <c r="BB44" i="13" s="1"/>
  <c r="AY44" i="21"/>
  <c r="BF44" i="21" s="1"/>
  <c r="BH44" i="13" s="1"/>
  <c r="AZ44" i="21"/>
  <c r="AX44" i="21"/>
  <c r="BS165" i="21"/>
  <c r="AX165" i="13" s="1"/>
  <c r="AX165" i="21"/>
  <c r="BK165" i="21"/>
  <c r="BB165" i="13" s="1"/>
  <c r="AY165" i="21"/>
  <c r="BF165" i="21" s="1"/>
  <c r="BH165" i="13" s="1"/>
  <c r="AZ165" i="21"/>
  <c r="BK253" i="21"/>
  <c r="BB253" i="13" s="1"/>
  <c r="BL253" i="21"/>
  <c r="BF253" i="13" s="1"/>
  <c r="BR253" i="21"/>
  <c r="AT253" i="13" s="1"/>
  <c r="AZ253" i="21"/>
  <c r="AY95" i="21"/>
  <c r="BF95" i="21" s="1"/>
  <c r="BH95" i="13" s="1"/>
  <c r="AZ95" i="21"/>
  <c r="BR24" i="21"/>
  <c r="AT24" i="13" s="1"/>
  <c r="BK47" i="21"/>
  <c r="BB47" i="13" s="1"/>
  <c r="BK26" i="21"/>
  <c r="BB26" i="13" s="1"/>
  <c r="AX139" i="21"/>
  <c r="AX96" i="21"/>
  <c r="AX229" i="21"/>
  <c r="BK19" i="21"/>
  <c r="BB19" i="13" s="1"/>
  <c r="BS200" i="21"/>
  <c r="AX200" i="13" s="1"/>
  <c r="AX80" i="21"/>
  <c r="BR80" i="21"/>
  <c r="AT80" i="13" s="1"/>
  <c r="AY80" i="21"/>
  <c r="AZ80" i="21"/>
  <c r="BS280" i="21"/>
  <c r="AX280" i="13" s="1"/>
  <c r="BS21" i="21"/>
  <c r="AX21" i="13" s="1"/>
  <c r="BR190" i="21"/>
  <c r="AT190" i="13" s="1"/>
  <c r="BH268" i="21"/>
  <c r="AY92" i="21"/>
  <c r="AX231" i="21"/>
  <c r="BS187" i="21"/>
  <c r="AX187" i="13" s="1"/>
  <c r="AZ194" i="21"/>
  <c r="AY275" i="21"/>
  <c r="BK79" i="21"/>
  <c r="BB79" i="13" s="1"/>
  <c r="BK6" i="21"/>
  <c r="AZ81" i="21"/>
  <c r="BS297" i="21"/>
  <c r="AX297" i="13" s="1"/>
  <c r="AY222" i="21"/>
  <c r="BF222" i="21" s="1"/>
  <c r="BH222" i="13" s="1"/>
  <c r="AX99" i="21"/>
  <c r="AY97" i="21"/>
  <c r="AY254" i="21"/>
  <c r="AY228" i="21"/>
  <c r="BF228" i="21" s="1"/>
  <c r="BH228" i="13" s="1"/>
  <c r="BR291" i="21"/>
  <c r="AT291" i="13" s="1"/>
  <c r="AZ274" i="21"/>
  <c r="BR85" i="21"/>
  <c r="AT85" i="13" s="1"/>
  <c r="AX50" i="21"/>
  <c r="BR78" i="21"/>
  <c r="AT78" i="13" s="1"/>
  <c r="BL138" i="21"/>
  <c r="BF138" i="13" s="1"/>
  <c r="BK283" i="21"/>
  <c r="BB283" i="13" s="1"/>
  <c r="BS167" i="21"/>
  <c r="AX167" i="13" s="1"/>
  <c r="AX173" i="21"/>
  <c r="BS298" i="21"/>
  <c r="AX298" i="13" s="1"/>
  <c r="BL54" i="21"/>
  <c r="BF54" i="13" s="1"/>
  <c r="BS288" i="21"/>
  <c r="AX288" i="13" s="1"/>
  <c r="BL125" i="21"/>
  <c r="BF125" i="13" s="1"/>
  <c r="BS60" i="21"/>
  <c r="AX60" i="13" s="1"/>
  <c r="BL93" i="21"/>
  <c r="BF93" i="13" s="1"/>
  <c r="BL251" i="21"/>
  <c r="BF251" i="13" s="1"/>
  <c r="AX280" i="21"/>
  <c r="BK201" i="21"/>
  <c r="BB201" i="13" s="1"/>
  <c r="BS155" i="21"/>
  <c r="AX155" i="13" s="1"/>
  <c r="BR28" i="21"/>
  <c r="AT28" i="13" s="1"/>
  <c r="BL190" i="21"/>
  <c r="BF190" i="13" s="1"/>
  <c r="AY267" i="21"/>
  <c r="BF267" i="21" s="1"/>
  <c r="BH267" i="13" s="1"/>
  <c r="BL191" i="21"/>
  <c r="BF191" i="13" s="1"/>
  <c r="BK34" i="21"/>
  <c r="BB34" i="13" s="1"/>
  <c r="AX92" i="21"/>
  <c r="BK231" i="21"/>
  <c r="BB231" i="13" s="1"/>
  <c r="AX89" i="21"/>
  <c r="AX187" i="21"/>
  <c r="BL33" i="21"/>
  <c r="BF33" i="13" s="1"/>
  <c r="BR275" i="21"/>
  <c r="AT275" i="13" s="1"/>
  <c r="AY146" i="21"/>
  <c r="AX100" i="21"/>
  <c r="AZ132" i="21"/>
  <c r="AX79" i="21"/>
  <c r="BL244" i="21"/>
  <c r="BF244" i="13" s="1"/>
  <c r="AX83" i="21"/>
  <c r="AZ297" i="21"/>
  <c r="BL222" i="21"/>
  <c r="BF222" i="13" s="1"/>
  <c r="BS183" i="21"/>
  <c r="AX183" i="13" s="1"/>
  <c r="BS278" i="21"/>
  <c r="AX278" i="13" s="1"/>
  <c r="BS99" i="21"/>
  <c r="AX99" i="13" s="1"/>
  <c r="BK291" i="21"/>
  <c r="BB291" i="13" s="1"/>
  <c r="BS287" i="21"/>
  <c r="AX287" i="13" s="1"/>
  <c r="AX188" i="21"/>
  <c r="AY144" i="21"/>
  <c r="BF144" i="21" s="1"/>
  <c r="BH144" i="13" s="1"/>
  <c r="BS102" i="21"/>
  <c r="AX102" i="13" s="1"/>
  <c r="BR273" i="21"/>
  <c r="AT273" i="13" s="1"/>
  <c r="AZ128" i="21"/>
  <c r="BK23" i="21"/>
  <c r="BB23" i="13" s="1"/>
  <c r="AZ138" i="21"/>
  <c r="BL283" i="21"/>
  <c r="BF283" i="13" s="1"/>
  <c r="BR152" i="21"/>
  <c r="AT152" i="13" s="1"/>
  <c r="BK168" i="21"/>
  <c r="BB168" i="13" s="1"/>
  <c r="BS54" i="21"/>
  <c r="AX54" i="13" s="1"/>
  <c r="BS113" i="21"/>
  <c r="AX113" i="13" s="1"/>
  <c r="BS149" i="21"/>
  <c r="AX149" i="13" s="1"/>
  <c r="BR192" i="21"/>
  <c r="AT192" i="13" s="1"/>
  <c r="AZ39" i="21"/>
  <c r="AX182" i="21"/>
  <c r="BS13" i="21"/>
  <c r="AX13" i="13" s="1"/>
  <c r="BR288" i="21"/>
  <c r="AT288" i="13" s="1"/>
  <c r="BS125" i="21"/>
  <c r="AX125" i="13" s="1"/>
  <c r="BK60" i="21"/>
  <c r="AX93" i="21"/>
  <c r="AZ281" i="21"/>
  <c r="AX251" i="21"/>
  <c r="BH258" i="21"/>
  <c r="BR110" i="21"/>
  <c r="AT110" i="13" s="1"/>
  <c r="BL155" i="21"/>
  <c r="BF155" i="13" s="1"/>
  <c r="BK267" i="21"/>
  <c r="BB267" i="13" s="1"/>
  <c r="BR76" i="21"/>
  <c r="AT76" i="13" s="1"/>
  <c r="BL227" i="21"/>
  <c r="BF227" i="13" s="1"/>
  <c r="AZ92" i="21"/>
  <c r="AY89" i="21"/>
  <c r="BF89" i="21" s="1"/>
  <c r="AZ164" i="21"/>
  <c r="AX33" i="21"/>
  <c r="BL275" i="21"/>
  <c r="BF275" i="13" s="1"/>
  <c r="AZ146" i="21"/>
  <c r="BS132" i="21"/>
  <c r="AX132" i="13" s="1"/>
  <c r="AY79" i="21"/>
  <c r="AY83" i="21"/>
  <c r="BF83" i="21" s="1"/>
  <c r="BH83" i="13" s="1"/>
  <c r="BR22" i="21"/>
  <c r="AT22" i="13" s="1"/>
  <c r="AZ133" i="21"/>
  <c r="BR297" i="21"/>
  <c r="AT297" i="13" s="1"/>
  <c r="BR222" i="21"/>
  <c r="AT222" i="13" s="1"/>
  <c r="BR183" i="21"/>
  <c r="AT183" i="13" s="1"/>
  <c r="AZ278" i="21"/>
  <c r="BR287" i="21"/>
  <c r="AT287" i="13" s="1"/>
  <c r="BR188" i="21"/>
  <c r="AT188" i="13" s="1"/>
  <c r="BS292" i="21"/>
  <c r="AX292" i="13" s="1"/>
  <c r="AX214" i="21"/>
  <c r="AX144" i="21"/>
  <c r="BL102" i="21"/>
  <c r="BF102" i="13" s="1"/>
  <c r="BL174" i="21"/>
  <c r="BF174" i="13" s="1"/>
  <c r="AZ273" i="21"/>
  <c r="AZ204" i="21"/>
  <c r="BR128" i="21"/>
  <c r="AT128" i="13" s="1"/>
  <c r="BK45" i="21"/>
  <c r="BB45" i="13" s="1"/>
  <c r="AX23" i="21"/>
  <c r="BR74" i="21"/>
  <c r="AT74" i="13" s="1"/>
  <c r="AZ152" i="21"/>
  <c r="AX168" i="21"/>
  <c r="AY54" i="21"/>
  <c r="BF54" i="21" s="1"/>
  <c r="BH54" i="13" s="1"/>
  <c r="BK113" i="21"/>
  <c r="BB113" i="13" s="1"/>
  <c r="BL149" i="21"/>
  <c r="BF149" i="13" s="1"/>
  <c r="AX192" i="21"/>
  <c r="BL39" i="21"/>
  <c r="BF39" i="13" s="1"/>
  <c r="BK13" i="21"/>
  <c r="BB13" i="13" s="1"/>
  <c r="AZ60" i="21"/>
  <c r="AY251" i="21"/>
  <c r="BF251" i="21" s="1"/>
  <c r="BH251" i="13" s="1"/>
  <c r="BF256" i="21"/>
  <c r="BH256" i="13" s="1"/>
  <c r="AZ89" i="21"/>
  <c r="BL183" i="21"/>
  <c r="BF183" i="13" s="1"/>
  <c r="AX278" i="21"/>
  <c r="BK292" i="21"/>
  <c r="BB292" i="13" s="1"/>
  <c r="BK204" i="21"/>
  <c r="BB204" i="13" s="1"/>
  <c r="AZ45" i="21"/>
  <c r="BR23" i="21"/>
  <c r="AT23" i="13" s="1"/>
  <c r="BS74" i="21"/>
  <c r="AX74" i="13" s="1"/>
  <c r="BS152" i="21"/>
  <c r="AX152" i="13" s="1"/>
  <c r="BS192" i="21"/>
  <c r="AX192" i="13" s="1"/>
  <c r="AY39" i="21"/>
  <c r="H237" i="12"/>
  <c r="BF299" i="21"/>
  <c r="BH299" i="13" s="1"/>
  <c r="BS265" i="21"/>
  <c r="AX265" i="13" s="1"/>
  <c r="AZ17" i="21"/>
  <c r="AX211" i="21"/>
  <c r="BR268" i="21"/>
  <c r="AT268" i="13" s="1"/>
  <c r="BR92" i="21"/>
  <c r="AT92" i="13" s="1"/>
  <c r="AX58" i="21"/>
  <c r="BR89" i="21"/>
  <c r="AT89" i="13" s="1"/>
  <c r="BR244" i="21"/>
  <c r="AT244" i="13" s="1"/>
  <c r="AX137" i="21"/>
  <c r="AY53" i="21"/>
  <c r="BF53" i="21" s="1"/>
  <c r="BH53" i="13" s="1"/>
  <c r="BS22" i="21"/>
  <c r="AX22" i="13" s="1"/>
  <c r="AX250" i="21"/>
  <c r="BL133" i="21"/>
  <c r="BF133" i="13" s="1"/>
  <c r="AZ183" i="21"/>
  <c r="BS134" i="21"/>
  <c r="AX134" i="13" s="1"/>
  <c r="AY278" i="21"/>
  <c r="BF278" i="21" s="1"/>
  <c r="BH278" i="13" s="1"/>
  <c r="BL279" i="21"/>
  <c r="BF279" i="13" s="1"/>
  <c r="BS188" i="21"/>
  <c r="AX188" i="13" s="1"/>
  <c r="AX292" i="21"/>
  <c r="BS214" i="21"/>
  <c r="AX214" i="13" s="1"/>
  <c r="BR204" i="21"/>
  <c r="AT204" i="13" s="1"/>
  <c r="AX128" i="21"/>
  <c r="BR45" i="21"/>
  <c r="AT45" i="13" s="1"/>
  <c r="BL23" i="21"/>
  <c r="BF23" i="13" s="1"/>
  <c r="BK74" i="21"/>
  <c r="BB74" i="13" s="1"/>
  <c r="AX212" i="21"/>
  <c r="AY152" i="21"/>
  <c r="AZ54" i="21"/>
  <c r="BR42" i="21"/>
  <c r="AT42" i="13" s="1"/>
  <c r="BK149" i="21"/>
  <c r="BB149" i="13" s="1"/>
  <c r="AY192" i="21"/>
  <c r="BF192" i="21" s="1"/>
  <c r="BH192" i="13" s="1"/>
  <c r="AY82" i="21"/>
  <c r="BF82" i="21" s="1"/>
  <c r="BH82" i="13" s="1"/>
  <c r="AX39" i="21"/>
  <c r="BK182" i="21"/>
  <c r="BB182" i="13" s="1"/>
  <c r="AY93" i="21"/>
  <c r="BF111" i="21"/>
  <c r="BS222" i="21"/>
  <c r="AX222" i="13" s="1"/>
  <c r="AZ134" i="21"/>
  <c r="BK278" i="21"/>
  <c r="BB278" i="13" s="1"/>
  <c r="AX185" i="21"/>
  <c r="AY23" i="21"/>
  <c r="AZ74" i="21"/>
  <c r="AX232" i="21"/>
  <c r="AY42" i="21"/>
  <c r="BF42" i="21" s="1"/>
  <c r="BH42" i="13" s="1"/>
  <c r="AX60" i="21"/>
  <c r="BS251" i="21"/>
  <c r="AX251" i="13" s="1"/>
  <c r="BR251" i="21"/>
  <c r="AT251" i="13" s="1"/>
  <c r="AV156" i="21"/>
  <c r="AI156" i="13" s="1"/>
  <c r="AH156" i="13"/>
  <c r="AJ156" i="13"/>
  <c r="BB116" i="13"/>
  <c r="BB120" i="13"/>
  <c r="BF215" i="21"/>
  <c r="BH215" i="13" s="1"/>
  <c r="N156" i="13"/>
  <c r="H156" i="14"/>
  <c r="AV106" i="21"/>
  <c r="AI106" i="13" s="1"/>
  <c r="AJ106" i="13"/>
  <c r="AH106" i="13"/>
  <c r="AH166" i="13"/>
  <c r="AJ166" i="13"/>
  <c r="AV166" i="21"/>
  <c r="AI166" i="13" s="1"/>
  <c r="N14" i="13"/>
  <c r="N166" i="13"/>
  <c r="BB208" i="13"/>
  <c r="BB119" i="13"/>
  <c r="N263" i="13"/>
  <c r="T158" i="13"/>
  <c r="V158" i="14"/>
  <c r="BF136" i="21"/>
  <c r="BH136" i="13" s="1"/>
  <c r="BF271" i="21"/>
  <c r="BH271" i="13" s="1"/>
  <c r="AV209" i="21"/>
  <c r="AI209" i="13" s="1"/>
  <c r="AJ209" i="13"/>
  <c r="AH209" i="13"/>
  <c r="AV136" i="21"/>
  <c r="AI136" i="13" s="1"/>
  <c r="AJ136" i="13"/>
  <c r="AH136" i="13"/>
  <c r="AV225" i="21"/>
  <c r="AI225" i="13" s="1"/>
  <c r="AH225" i="13"/>
  <c r="AJ225" i="13"/>
  <c r="AV49" i="21"/>
  <c r="AI49" i="13" s="1"/>
  <c r="AJ49" i="13"/>
  <c r="AH49" i="13"/>
  <c r="AF158" i="13"/>
  <c r="P158" i="14"/>
  <c r="N65" i="13"/>
  <c r="H65" i="14"/>
  <c r="N176" i="13"/>
  <c r="BY176" i="21"/>
  <c r="BB115" i="13"/>
  <c r="BB196" i="13"/>
  <c r="N193" i="13"/>
  <c r="AV276" i="21"/>
  <c r="AI276" i="13" s="1"/>
  <c r="AJ276" i="13"/>
  <c r="AH276" i="13"/>
  <c r="W158" i="13"/>
  <c r="J158" i="14"/>
  <c r="T206" i="13"/>
  <c r="V206" i="14"/>
  <c r="N255" i="13"/>
  <c r="N115" i="13"/>
  <c r="H115" i="14"/>
  <c r="BF117" i="21"/>
  <c r="BH117" i="13" s="1"/>
  <c r="BF12" i="21"/>
  <c r="BH12" i="13" s="1"/>
  <c r="AV148" i="21"/>
  <c r="AI148" i="13" s="1"/>
  <c r="AH148" i="13"/>
  <c r="AJ148" i="13"/>
  <c r="AV72" i="21"/>
  <c r="AI72" i="13" s="1"/>
  <c r="AH72" i="13"/>
  <c r="AJ72" i="13"/>
  <c r="AV245" i="21"/>
  <c r="AI245" i="13" s="1"/>
  <c r="AH245" i="13"/>
  <c r="AJ245" i="13"/>
  <c r="AV296" i="21"/>
  <c r="AI296" i="13" s="1"/>
  <c r="AJ296" i="13"/>
  <c r="AH296" i="13"/>
  <c r="AV185" i="21"/>
  <c r="AI185" i="13" s="1"/>
  <c r="AH185" i="13"/>
  <c r="AJ185" i="13"/>
  <c r="AV171" i="21"/>
  <c r="AI171" i="13" s="1"/>
  <c r="AJ171" i="13"/>
  <c r="AH171" i="13"/>
  <c r="AV160" i="21"/>
  <c r="AI160" i="13" s="1"/>
  <c r="AH160" i="13"/>
  <c r="AJ160" i="13"/>
  <c r="N226" i="13"/>
  <c r="H226" i="14"/>
  <c r="N229" i="13"/>
  <c r="H229" i="14"/>
  <c r="N19" i="13"/>
  <c r="AV63" i="21"/>
  <c r="AI63" i="13" s="1"/>
  <c r="AH63" i="13"/>
  <c r="AJ63" i="13"/>
  <c r="AV26" i="21"/>
  <c r="AI26" i="13" s="1"/>
  <c r="AH26" i="13"/>
  <c r="AJ26" i="13"/>
  <c r="AV266" i="21"/>
  <c r="AI266" i="13" s="1"/>
  <c r="AH266" i="13"/>
  <c r="AJ266" i="13"/>
  <c r="AV37" i="21"/>
  <c r="AI37" i="13" s="1"/>
  <c r="AJ37" i="13"/>
  <c r="AH37" i="13"/>
  <c r="AT270" i="21"/>
  <c r="AU270" i="21" s="1"/>
  <c r="AT229" i="21"/>
  <c r="AU229" i="21" s="1"/>
  <c r="AT261" i="21"/>
  <c r="AU261" i="21" s="1"/>
  <c r="AV243" i="21"/>
  <c r="AI243" i="13" s="1"/>
  <c r="AJ243" i="13"/>
  <c r="AH243" i="13"/>
  <c r="AV244" i="21"/>
  <c r="AI244" i="13" s="1"/>
  <c r="AJ244" i="13"/>
  <c r="AH244" i="13"/>
  <c r="AV114" i="21"/>
  <c r="AI114" i="13" s="1"/>
  <c r="AJ114" i="13"/>
  <c r="AH114" i="13"/>
  <c r="AT298" i="21"/>
  <c r="AU298" i="21" s="1"/>
  <c r="AJ216" i="13"/>
  <c r="AH216" i="13"/>
  <c r="AT273" i="21"/>
  <c r="AU273" i="21" s="1"/>
  <c r="AJ83" i="13"/>
  <c r="AH83" i="13"/>
  <c r="AV83" i="21"/>
  <c r="AI83" i="13" s="1"/>
  <c r="AT110" i="21"/>
  <c r="AU110" i="21" s="1"/>
  <c r="AT155" i="21"/>
  <c r="AU155" i="21" s="1"/>
  <c r="AJ41" i="13"/>
  <c r="AH41" i="13"/>
  <c r="AV41" i="21"/>
  <c r="AI41" i="13" s="1"/>
  <c r="AV220" i="21"/>
  <c r="AI220" i="13" s="1"/>
  <c r="AJ220" i="13"/>
  <c r="AH220" i="13"/>
  <c r="AT39" i="21"/>
  <c r="AU39" i="21" s="1"/>
  <c r="AV42" i="21"/>
  <c r="AI42" i="13" s="1"/>
  <c r="AJ42" i="13"/>
  <c r="AH42" i="13"/>
  <c r="AV256" i="21"/>
  <c r="AI256" i="13" s="1"/>
  <c r="AJ256" i="13"/>
  <c r="AH256" i="13"/>
  <c r="AT253" i="21"/>
  <c r="AU253" i="21" s="1"/>
  <c r="AT238" i="21"/>
  <c r="AU238" i="21" s="1"/>
  <c r="AV141" i="21"/>
  <c r="AI141" i="13" s="1"/>
  <c r="AJ141" i="13"/>
  <c r="AH141" i="13"/>
  <c r="AT90" i="21"/>
  <c r="AU90" i="21" s="1"/>
  <c r="AV184" i="21"/>
  <c r="AI184" i="13" s="1"/>
  <c r="AJ184" i="13"/>
  <c r="AH184" i="13"/>
  <c r="AH119" i="13"/>
  <c r="AJ119" i="13"/>
  <c r="AT236" i="21"/>
  <c r="AU236" i="21" s="1"/>
  <c r="AV217" i="21"/>
  <c r="AI217" i="13" s="1"/>
  <c r="AJ217" i="13"/>
  <c r="AH217" i="13"/>
  <c r="AT7" i="21"/>
  <c r="AU7" i="21" s="1"/>
  <c r="AV65" i="21"/>
  <c r="AI65" i="13" s="1"/>
  <c r="AJ65" i="13"/>
  <c r="AH65" i="13"/>
  <c r="AV121" i="21"/>
  <c r="AI121" i="13" s="1"/>
  <c r="AJ121" i="13"/>
  <c r="AH121" i="13"/>
  <c r="AT105" i="21"/>
  <c r="AU105" i="21" s="1"/>
  <c r="AT25" i="21"/>
  <c r="AU25" i="21" s="1"/>
  <c r="AV257" i="21"/>
  <c r="AI257" i="13" s="1"/>
  <c r="AJ257" i="13"/>
  <c r="AH257" i="13"/>
  <c r="AT20" i="21"/>
  <c r="AU20" i="21" s="1"/>
  <c r="AT198" i="21"/>
  <c r="AU198" i="21" s="1"/>
  <c r="BK75" i="21"/>
  <c r="AS75" i="21"/>
  <c r="AG75" i="13"/>
  <c r="AE75" i="13"/>
  <c r="N40" i="13"/>
  <c r="BY40" i="21"/>
  <c r="H40" i="14"/>
  <c r="BF277" i="21"/>
  <c r="BH277" i="13" s="1"/>
  <c r="BB67" i="13"/>
  <c r="H67" i="12"/>
  <c r="Q289" i="13"/>
  <c r="BY289" i="21"/>
  <c r="Z242" i="13"/>
  <c r="L242" i="14"/>
  <c r="AD24" i="21"/>
  <c r="P24" i="13"/>
  <c r="R24" i="13"/>
  <c r="BR142" i="21"/>
  <c r="AT142" i="13" s="1"/>
  <c r="M142" i="13"/>
  <c r="O142" i="13"/>
  <c r="BX142" i="21"/>
  <c r="BA142" i="21"/>
  <c r="BB142" i="21" s="1"/>
  <c r="AX160" i="21"/>
  <c r="AP160" i="21"/>
  <c r="AD160" i="13"/>
  <c r="AB160" i="13"/>
  <c r="AM160" i="21"/>
  <c r="AA160" i="13"/>
  <c r="Y160" i="13"/>
  <c r="AL226" i="13"/>
  <c r="BE226" i="13"/>
  <c r="AW226" i="13"/>
  <c r="BA226" i="13"/>
  <c r="AS226" i="13"/>
  <c r="AO226" i="13"/>
  <c r="AP226" i="13" s="1"/>
  <c r="P226" i="13"/>
  <c r="R226" i="13"/>
  <c r="BH296" i="21"/>
  <c r="AG296" i="21"/>
  <c r="T296" i="13" s="1"/>
  <c r="U296" i="13"/>
  <c r="S296" i="13"/>
  <c r="BR158" i="21"/>
  <c r="AT158" i="13" s="1"/>
  <c r="O158" i="13"/>
  <c r="M158" i="13"/>
  <c r="BA158" i="21"/>
  <c r="BB158" i="21" s="1"/>
  <c r="BX158" i="21"/>
  <c r="AY47" i="21"/>
  <c r="AJ47" i="21"/>
  <c r="X47" i="13"/>
  <c r="V47" i="13"/>
  <c r="AD30" i="21"/>
  <c r="Q30" i="13" s="1"/>
  <c r="R30" i="13"/>
  <c r="P30" i="13"/>
  <c r="BA30" i="13"/>
  <c r="AW30" i="13"/>
  <c r="AL30" i="13"/>
  <c r="BE30" i="13"/>
  <c r="AO30" i="13"/>
  <c r="AP30" i="13" s="1"/>
  <c r="AS30" i="13"/>
  <c r="U30" i="13"/>
  <c r="S30" i="13"/>
  <c r="BS65" i="21"/>
  <c r="AX65" i="13" s="1"/>
  <c r="AJ65" i="21"/>
  <c r="V65" i="13"/>
  <c r="X65" i="13"/>
  <c r="BS91" i="21"/>
  <c r="AX91" i="13" s="1"/>
  <c r="AD91" i="21"/>
  <c r="Q91" i="13" s="1"/>
  <c r="R91" i="13"/>
  <c r="P91" i="13"/>
  <c r="BL245" i="21"/>
  <c r="BF245" i="13" s="1"/>
  <c r="AD245" i="21"/>
  <c r="R245" i="13"/>
  <c r="P245" i="13"/>
  <c r="AP176" i="21"/>
  <c r="AC176" i="13" s="1"/>
  <c r="AD176" i="13"/>
  <c r="AB176" i="13"/>
  <c r="AS176" i="13"/>
  <c r="AO176" i="13"/>
  <c r="AP176" i="13" s="1"/>
  <c r="BE176" i="13"/>
  <c r="AL176" i="13"/>
  <c r="AW176" i="13"/>
  <c r="BA176" i="13"/>
  <c r="AM176" i="21"/>
  <c r="Z176" i="13" s="1"/>
  <c r="AA176" i="13"/>
  <c r="Y176" i="13"/>
  <c r="BS14" i="21"/>
  <c r="AX14" i="13" s="1"/>
  <c r="AP14" i="21"/>
  <c r="AC14" i="13" s="1"/>
  <c r="AB14" i="13"/>
  <c r="AD14" i="13"/>
  <c r="AY166" i="21"/>
  <c r="S166" i="13"/>
  <c r="U166" i="13"/>
  <c r="BS116" i="21"/>
  <c r="AX116" i="13" s="1"/>
  <c r="AD116" i="21"/>
  <c r="Q116" i="13" s="1"/>
  <c r="P116" i="13"/>
  <c r="R116" i="13"/>
  <c r="AZ208" i="21"/>
  <c r="AS175" i="21"/>
  <c r="AF175" i="13" s="1"/>
  <c r="AG175" i="13"/>
  <c r="AE175" i="13"/>
  <c r="AL175" i="13"/>
  <c r="BE175" i="13"/>
  <c r="BA175" i="13"/>
  <c r="AW175" i="13"/>
  <c r="AO175" i="13"/>
  <c r="AP175" i="13" s="1"/>
  <c r="AS175" i="13"/>
  <c r="AP175" i="21"/>
  <c r="AC175" i="13" s="1"/>
  <c r="AB175" i="13"/>
  <c r="AD175" i="13"/>
  <c r="AG255" i="21"/>
  <c r="T255" i="13" s="1"/>
  <c r="U255" i="13"/>
  <c r="S255" i="13"/>
  <c r="O294" i="13"/>
  <c r="M294" i="13"/>
  <c r="BX294" i="21"/>
  <c r="BA294" i="21"/>
  <c r="BB294" i="21" s="1"/>
  <c r="AG153" i="13"/>
  <c r="AE153" i="13"/>
  <c r="AD136" i="21"/>
  <c r="Q136" i="13" s="1"/>
  <c r="P136" i="13"/>
  <c r="R136" i="13"/>
  <c r="BK285" i="21"/>
  <c r="BB285" i="13" s="1"/>
  <c r="N285" i="13"/>
  <c r="AS73" i="21"/>
  <c r="AF73" i="13" s="1"/>
  <c r="AE73" i="13"/>
  <c r="AG73" i="13"/>
  <c r="AZ271" i="21"/>
  <c r="AD271" i="21"/>
  <c r="Q271" i="13" s="1"/>
  <c r="P271" i="13"/>
  <c r="R271" i="13"/>
  <c r="AZ120" i="21"/>
  <c r="AS120" i="21"/>
  <c r="AF120" i="13" s="1"/>
  <c r="AE120" i="13"/>
  <c r="AG120" i="13"/>
  <c r="BL26" i="21"/>
  <c r="BF26" i="13" s="1"/>
  <c r="AM26" i="21"/>
  <c r="Z26" i="13" s="1"/>
  <c r="Y26" i="13"/>
  <c r="AA26" i="13"/>
  <c r="BR215" i="21"/>
  <c r="AT215" i="13" s="1"/>
  <c r="AS215" i="21"/>
  <c r="AF215" i="13" s="1"/>
  <c r="AG215" i="13"/>
  <c r="AE215" i="13"/>
  <c r="O215" i="13"/>
  <c r="M215" i="13"/>
  <c r="BX215" i="21"/>
  <c r="BA215" i="21"/>
  <c r="BB215" i="21" s="1"/>
  <c r="AZ300" i="21"/>
  <c r="AJ300" i="21"/>
  <c r="W300" i="13" s="1"/>
  <c r="X300" i="13"/>
  <c r="V300" i="13"/>
  <c r="AF61" i="13"/>
  <c r="P61" i="14"/>
  <c r="BF46" i="21"/>
  <c r="BH46" i="13" s="1"/>
  <c r="N248" i="13"/>
  <c r="BY248" i="21"/>
  <c r="AS216" i="21"/>
  <c r="AE216" i="13"/>
  <c r="AG216" i="13"/>
  <c r="AM216" i="21"/>
  <c r="AA216" i="13"/>
  <c r="Y216" i="13"/>
  <c r="Q135" i="13"/>
  <c r="BY135" i="21"/>
  <c r="BB103" i="13"/>
  <c r="H103" i="12"/>
  <c r="AJ252" i="21"/>
  <c r="W252" i="13" s="1"/>
  <c r="X252" i="13"/>
  <c r="V252" i="13"/>
  <c r="N260" i="13"/>
  <c r="BY260" i="21"/>
  <c r="R260" i="13"/>
  <c r="P260" i="13"/>
  <c r="BA68" i="13"/>
  <c r="AL68" i="13"/>
  <c r="AS68" i="13"/>
  <c r="AO68" i="13"/>
  <c r="AP68" i="13" s="1"/>
  <c r="BE68" i="13"/>
  <c r="AW68" i="13"/>
  <c r="BK68" i="21"/>
  <c r="BR68" i="21"/>
  <c r="AT68" i="13" s="1"/>
  <c r="AD68" i="21"/>
  <c r="P68" i="13"/>
  <c r="R68" i="13"/>
  <c r="BS12" i="21"/>
  <c r="AX12" i="13" s="1"/>
  <c r="AP139" i="21"/>
  <c r="AC139" i="13" s="1"/>
  <c r="AD139" i="13"/>
  <c r="AB139" i="13"/>
  <c r="AM119" i="21"/>
  <c r="Z119" i="13" s="1"/>
  <c r="Y119" i="13"/>
  <c r="AA119" i="13"/>
  <c r="M119" i="13"/>
  <c r="O119" i="13"/>
  <c r="BA119" i="21"/>
  <c r="BB119" i="21" s="1"/>
  <c r="BX119" i="21"/>
  <c r="AG96" i="21"/>
  <c r="S96" i="13"/>
  <c r="U96" i="13"/>
  <c r="AM178" i="21"/>
  <c r="Y178" i="13"/>
  <c r="AA178" i="13"/>
  <c r="AV203" i="21"/>
  <c r="AI203" i="13" s="1"/>
  <c r="AH203" i="13"/>
  <c r="AJ203" i="13"/>
  <c r="AJ156" i="21"/>
  <c r="V156" i="13"/>
  <c r="X156" i="13"/>
  <c r="AP196" i="21"/>
  <c r="AC196" i="13" s="1"/>
  <c r="AB196" i="13"/>
  <c r="AD196" i="13"/>
  <c r="M196" i="13"/>
  <c r="O196" i="13"/>
  <c r="BX196" i="21"/>
  <c r="BA196" i="21"/>
  <c r="BB196" i="21" s="1"/>
  <c r="L196" i="21"/>
  <c r="AJ293" i="21"/>
  <c r="W293" i="13" s="1"/>
  <c r="X293" i="13"/>
  <c r="V293" i="13"/>
  <c r="X59" i="13"/>
  <c r="V59" i="13"/>
  <c r="AD105" i="21"/>
  <c r="Q105" i="13" s="1"/>
  <c r="R105" i="13"/>
  <c r="P105" i="13"/>
  <c r="AM20" i="21"/>
  <c r="Z20" i="13" s="1"/>
  <c r="AA20" i="13"/>
  <c r="Y20" i="13"/>
  <c r="L286" i="21"/>
  <c r="O286" i="13"/>
  <c r="M286" i="13"/>
  <c r="BA286" i="21"/>
  <c r="BB286" i="21" s="1"/>
  <c r="BX286" i="21"/>
  <c r="AJ282" i="21"/>
  <c r="W282" i="13" s="1"/>
  <c r="X282" i="13"/>
  <c r="V282" i="13"/>
  <c r="BA150" i="13"/>
  <c r="AW150" i="13"/>
  <c r="AL150" i="13"/>
  <c r="AS150" i="13"/>
  <c r="BE150" i="13"/>
  <c r="AO150" i="13"/>
  <c r="AP150" i="13" s="1"/>
  <c r="AY150" i="21"/>
  <c r="BS150" i="21"/>
  <c r="AX150" i="13" s="1"/>
  <c r="BL150" i="21"/>
  <c r="BF150" i="13" s="1"/>
  <c r="BR150" i="21"/>
  <c r="AT150" i="13" s="1"/>
  <c r="AM261" i="21"/>
  <c r="Z261" i="13" s="1"/>
  <c r="AA261" i="13"/>
  <c r="Y261" i="13"/>
  <c r="O29" i="13"/>
  <c r="M29" i="13"/>
  <c r="BA29" i="21"/>
  <c r="BB29" i="21" s="1"/>
  <c r="BX29" i="21"/>
  <c r="L29" i="21"/>
  <c r="Q159" i="13"/>
  <c r="BY159" i="21"/>
  <c r="N181" i="13"/>
  <c r="BY181" i="21"/>
  <c r="AG257" i="21"/>
  <c r="T257" i="13" s="1"/>
  <c r="U257" i="13"/>
  <c r="S257" i="13"/>
  <c r="AV213" i="21"/>
  <c r="AI213" i="13" s="1"/>
  <c r="AJ213" i="13"/>
  <c r="AH213" i="13"/>
  <c r="AD213" i="21"/>
  <c r="Q213" i="13" s="1"/>
  <c r="R213" i="13"/>
  <c r="P213" i="13"/>
  <c r="BB241" i="13"/>
  <c r="S241" i="13"/>
  <c r="U241" i="13"/>
  <c r="BB49" i="13"/>
  <c r="AD49" i="21"/>
  <c r="R49" i="13"/>
  <c r="P49" i="13"/>
  <c r="AS223" i="13"/>
  <c r="AO223" i="13"/>
  <c r="AP223" i="13" s="1"/>
  <c r="AW223" i="13"/>
  <c r="BE223" i="13"/>
  <c r="BA223" i="13"/>
  <c r="AL223" i="13"/>
  <c r="AZ223" i="21"/>
  <c r="BK223" i="21"/>
  <c r="BR223" i="21"/>
  <c r="AT223" i="13" s="1"/>
  <c r="BL223" i="21"/>
  <c r="BF223" i="13" s="1"/>
  <c r="AY223" i="21"/>
  <c r="AD31" i="21"/>
  <c r="Q31" i="13" s="1"/>
  <c r="P31" i="13"/>
  <c r="R31" i="13"/>
  <c r="N41" i="13"/>
  <c r="U41" i="13"/>
  <c r="S41" i="13"/>
  <c r="AG41" i="21"/>
  <c r="T41" i="13" s="1"/>
  <c r="BY145" i="21"/>
  <c r="N145" i="13"/>
  <c r="N154" i="13"/>
  <c r="BA147" i="13"/>
  <c r="BE147" i="13"/>
  <c r="AO147" i="13"/>
  <c r="AP147" i="13" s="1"/>
  <c r="AW147" i="13"/>
  <c r="AS147" i="13"/>
  <c r="AL147" i="13"/>
  <c r="AY147" i="21"/>
  <c r="AX147" i="21"/>
  <c r="BS147" i="21"/>
  <c r="AX147" i="13" s="1"/>
  <c r="BL147" i="21"/>
  <c r="BF147" i="13" s="1"/>
  <c r="BK147" i="21"/>
  <c r="BR147" i="21"/>
  <c r="AT147" i="13" s="1"/>
  <c r="AZ147" i="21"/>
  <c r="AS147" i="21"/>
  <c r="AF147" i="13" s="1"/>
  <c r="AG147" i="13"/>
  <c r="AE147" i="13"/>
  <c r="AD267" i="21"/>
  <c r="Q267" i="13" s="1"/>
  <c r="P267" i="13"/>
  <c r="R267" i="13"/>
  <c r="AG164" i="21"/>
  <c r="T164" i="13" s="1"/>
  <c r="S164" i="13"/>
  <c r="U164" i="13"/>
  <c r="AP94" i="21"/>
  <c r="AC94" i="13" s="1"/>
  <c r="AD94" i="13"/>
  <c r="AB94" i="13"/>
  <c r="N284" i="13"/>
  <c r="N210" i="13"/>
  <c r="BA198" i="13"/>
  <c r="AO198" i="13"/>
  <c r="AP198" i="13" s="1"/>
  <c r="AW198" i="13"/>
  <c r="AL198" i="13"/>
  <c r="BE198" i="13"/>
  <c r="AS198" i="13"/>
  <c r="BR198" i="21"/>
  <c r="AT198" i="13" s="1"/>
  <c r="AY198" i="21"/>
  <c r="BL198" i="21"/>
  <c r="BF198" i="13" s="1"/>
  <c r="BK198" i="21"/>
  <c r="BS198" i="21"/>
  <c r="AX198" i="13" s="1"/>
  <c r="AZ198" i="21"/>
  <c r="AX198" i="21"/>
  <c r="N137" i="13"/>
  <c r="AP6" i="21"/>
  <c r="AC6" i="13" s="1"/>
  <c r="AB6" i="13"/>
  <c r="AD6" i="13"/>
  <c r="BA186" i="13"/>
  <c r="AO186" i="13"/>
  <c r="AP186" i="13" s="1"/>
  <c r="AL186" i="13"/>
  <c r="BE186" i="13"/>
  <c r="AW186" i="13"/>
  <c r="AS186" i="13"/>
  <c r="BK186" i="21"/>
  <c r="BL186" i="21"/>
  <c r="BF186" i="13" s="1"/>
  <c r="AX186" i="21"/>
  <c r="AY186" i="21"/>
  <c r="BR186" i="21"/>
  <c r="AT186" i="13" s="1"/>
  <c r="BS186" i="21"/>
  <c r="AX186" i="13" s="1"/>
  <c r="AZ186" i="21"/>
  <c r="AJ101" i="21"/>
  <c r="W101" i="13" s="1"/>
  <c r="X101" i="13"/>
  <c r="V101" i="13"/>
  <c r="AD98" i="21"/>
  <c r="Q98" i="13" s="1"/>
  <c r="P98" i="13"/>
  <c r="R98" i="13"/>
  <c r="BF220" i="21"/>
  <c r="BH220" i="21" s="1"/>
  <c r="F220" i="12" s="1"/>
  <c r="N287" i="13"/>
  <c r="BB102" i="13"/>
  <c r="AP246" i="21"/>
  <c r="AC246" i="13" s="1"/>
  <c r="AD246" i="13"/>
  <c r="AB246" i="13"/>
  <c r="AM18" i="21"/>
  <c r="Y18" i="13"/>
  <c r="AA18" i="13"/>
  <c r="AP52" i="21"/>
  <c r="AD52" i="13"/>
  <c r="AB52" i="13"/>
  <c r="BF167" i="21"/>
  <c r="BH167" i="13" s="1"/>
  <c r="AM173" i="21"/>
  <c r="Y173" i="13"/>
  <c r="AA173" i="13"/>
  <c r="S152" i="13"/>
  <c r="U152" i="13"/>
  <c r="AG152" i="21"/>
  <c r="T152" i="13" s="1"/>
  <c r="BB54" i="13"/>
  <c r="BF149" i="21"/>
  <c r="BH149" i="13" s="1"/>
  <c r="BA104" i="13"/>
  <c r="AO104" i="13"/>
  <c r="AP104" i="13" s="1"/>
  <c r="BE104" i="13"/>
  <c r="AW104" i="13"/>
  <c r="AS104" i="13"/>
  <c r="AL104" i="13"/>
  <c r="BL104" i="21"/>
  <c r="BF104" i="13" s="1"/>
  <c r="BK104" i="21"/>
  <c r="AZ104" i="21"/>
  <c r="AX104" i="21"/>
  <c r="BS104" i="21"/>
  <c r="AX104" i="13" s="1"/>
  <c r="BR104" i="21"/>
  <c r="AT104" i="13" s="1"/>
  <c r="AY104" i="21"/>
  <c r="AD259" i="21"/>
  <c r="Q259" i="13" s="1"/>
  <c r="P259" i="13"/>
  <c r="R259" i="13"/>
  <c r="AT165" i="21"/>
  <c r="AU165" i="21" s="1"/>
  <c r="AV224" i="21"/>
  <c r="AI224" i="13" s="1"/>
  <c r="AJ224" i="13"/>
  <c r="AH224" i="13"/>
  <c r="AV130" i="21"/>
  <c r="AI130" i="13" s="1"/>
  <c r="AJ130" i="13"/>
  <c r="AH130" i="13"/>
  <c r="AT146" i="21"/>
  <c r="AU146" i="21" s="1"/>
  <c r="AT222" i="21"/>
  <c r="AU222" i="21" s="1"/>
  <c r="AV117" i="21"/>
  <c r="AI117" i="13" s="1"/>
  <c r="AJ117" i="13"/>
  <c r="AH117" i="13"/>
  <c r="AV235" i="21"/>
  <c r="AI235" i="13" s="1"/>
  <c r="AJ235" i="13"/>
  <c r="AH235" i="13"/>
  <c r="AV89" i="21"/>
  <c r="AI89" i="13" s="1"/>
  <c r="AH89" i="13"/>
  <c r="AJ89" i="13"/>
  <c r="AT182" i="21"/>
  <c r="AU182" i="21" s="1"/>
  <c r="AJ228" i="13"/>
  <c r="AH228" i="13"/>
  <c r="AV228" i="21"/>
  <c r="AI228" i="13" s="1"/>
  <c r="AV69" i="21"/>
  <c r="AI69" i="13" s="1"/>
  <c r="AJ69" i="13"/>
  <c r="AH69" i="13"/>
  <c r="AV115" i="21"/>
  <c r="AI115" i="13" s="1"/>
  <c r="AH115" i="13"/>
  <c r="AJ115" i="13"/>
  <c r="AT12" i="21"/>
  <c r="AU12" i="21" s="1"/>
  <c r="AT47" i="21"/>
  <c r="AU47" i="21" s="1"/>
  <c r="AT237" i="21"/>
  <c r="AU237" i="21" s="1"/>
  <c r="AV233" i="21"/>
  <c r="AI233" i="13" s="1"/>
  <c r="AH233" i="13"/>
  <c r="AJ233" i="13"/>
  <c r="AT285" i="21"/>
  <c r="AU285" i="21" s="1"/>
  <c r="AV289" i="21"/>
  <c r="AI289" i="13" s="1"/>
  <c r="AH289" i="13"/>
  <c r="AJ289" i="13"/>
  <c r="AT278" i="21"/>
  <c r="AU278" i="21" s="1"/>
  <c r="AT59" i="21"/>
  <c r="AU59" i="21" s="1"/>
  <c r="AT268" i="21"/>
  <c r="AU268" i="21" s="1"/>
  <c r="AT76" i="21"/>
  <c r="AU76" i="21" s="1"/>
  <c r="AV181" i="21"/>
  <c r="AI181" i="13" s="1"/>
  <c r="AH181" i="13"/>
  <c r="AJ181" i="13"/>
  <c r="AV64" i="21"/>
  <c r="AI64" i="13" s="1"/>
  <c r="AJ64" i="13"/>
  <c r="AH64" i="13"/>
  <c r="AT208" i="21"/>
  <c r="AU208" i="21" s="1"/>
  <c r="AT145" i="21"/>
  <c r="AU145" i="21" s="1"/>
  <c r="AP75" i="21"/>
  <c r="AB75" i="13"/>
  <c r="AD75" i="13"/>
  <c r="BY170" i="21"/>
  <c r="N170" i="13"/>
  <c r="BF122" i="21"/>
  <c r="BH122" i="13" s="1"/>
  <c r="Q236" i="13"/>
  <c r="BY236" i="21"/>
  <c r="BY24" i="21"/>
  <c r="N24" i="13"/>
  <c r="BS142" i="21"/>
  <c r="AX142" i="13" s="1"/>
  <c r="AG142" i="21"/>
  <c r="U142" i="13"/>
  <c r="S142" i="13"/>
  <c r="AY160" i="21"/>
  <c r="AS160" i="21"/>
  <c r="AE160" i="13"/>
  <c r="AG160" i="13"/>
  <c r="AS226" i="21"/>
  <c r="AE226" i="13"/>
  <c r="AG226" i="13"/>
  <c r="AP226" i="21"/>
  <c r="AD226" i="13"/>
  <c r="AB226" i="13"/>
  <c r="AM296" i="21"/>
  <c r="Z296" i="13" s="1"/>
  <c r="AA296" i="13"/>
  <c r="Y296" i="13"/>
  <c r="BS158" i="21"/>
  <c r="AX158" i="13" s="1"/>
  <c r="BE206" i="13"/>
  <c r="AW206" i="13"/>
  <c r="BA206" i="13"/>
  <c r="AL206" i="13"/>
  <c r="AO206" i="13"/>
  <c r="AP206" i="13" s="1"/>
  <c r="AS206" i="13"/>
  <c r="AS206" i="21"/>
  <c r="AG206" i="13"/>
  <c r="AE206" i="13"/>
  <c r="BR47" i="21"/>
  <c r="AT47" i="13" s="1"/>
  <c r="AP47" i="21"/>
  <c r="AD47" i="13"/>
  <c r="AB47" i="13"/>
  <c r="N30" i="13"/>
  <c r="AZ65" i="21"/>
  <c r="R65" i="13"/>
  <c r="P65" i="13"/>
  <c r="AX91" i="21"/>
  <c r="M91" i="13"/>
  <c r="O91" i="13"/>
  <c r="BX91" i="21"/>
  <c r="BA91" i="21"/>
  <c r="BB91" i="21" s="1"/>
  <c r="BR245" i="21"/>
  <c r="AT245" i="13" s="1"/>
  <c r="O245" i="13"/>
  <c r="M245" i="13"/>
  <c r="BX245" i="21"/>
  <c r="BA245" i="21"/>
  <c r="BB245" i="21" s="1"/>
  <c r="AZ14" i="21"/>
  <c r="AJ14" i="21"/>
  <c r="W14" i="13" s="1"/>
  <c r="X14" i="13"/>
  <c r="V14" i="13"/>
  <c r="AX166" i="21"/>
  <c r="O166" i="13"/>
  <c r="M166" i="13"/>
  <c r="BA166" i="21"/>
  <c r="BB166" i="21" s="1"/>
  <c r="BX166" i="21"/>
  <c r="AS116" i="21"/>
  <c r="AF116" i="13" s="1"/>
  <c r="AE116" i="13"/>
  <c r="AG116" i="13"/>
  <c r="BR208" i="21"/>
  <c r="AT208" i="13" s="1"/>
  <c r="AM208" i="21"/>
  <c r="Z208" i="13" s="1"/>
  <c r="AA208" i="13"/>
  <c r="Y208" i="13"/>
  <c r="N175" i="13"/>
  <c r="AD175" i="21"/>
  <c r="Q175" i="13" s="1"/>
  <c r="P175" i="13"/>
  <c r="R175" i="13"/>
  <c r="AM294" i="21"/>
  <c r="Z294" i="13" s="1"/>
  <c r="Y294" i="13"/>
  <c r="AA294" i="13"/>
  <c r="O153" i="13"/>
  <c r="M153" i="13"/>
  <c r="BA153" i="21"/>
  <c r="BB153" i="21" s="1"/>
  <c r="BX153" i="21"/>
  <c r="AW157" i="13"/>
  <c r="AS157" i="13"/>
  <c r="AO157" i="13"/>
  <c r="AP157" i="13" s="1"/>
  <c r="BE157" i="13"/>
  <c r="BA157" i="13"/>
  <c r="AL157" i="13"/>
  <c r="AD157" i="21"/>
  <c r="Q157" i="13" s="1"/>
  <c r="P157" i="13"/>
  <c r="R157" i="13"/>
  <c r="BR285" i="21"/>
  <c r="AT285" i="13" s="1"/>
  <c r="AS285" i="21"/>
  <c r="AF285" i="13" s="1"/>
  <c r="AG285" i="13"/>
  <c r="AE285" i="13"/>
  <c r="AM73" i="21"/>
  <c r="Z73" i="13" s="1"/>
  <c r="AA73" i="13"/>
  <c r="Y73" i="13"/>
  <c r="AG271" i="21"/>
  <c r="T271" i="13" s="1"/>
  <c r="U271" i="13"/>
  <c r="S271" i="13"/>
  <c r="AP120" i="21"/>
  <c r="AC120" i="13" s="1"/>
  <c r="AD120" i="13"/>
  <c r="AB120" i="13"/>
  <c r="AX26" i="21"/>
  <c r="O26" i="13"/>
  <c r="M26" i="13"/>
  <c r="BX26" i="21"/>
  <c r="BA26" i="21"/>
  <c r="BB26" i="21" s="1"/>
  <c r="BK215" i="21"/>
  <c r="N215" i="13"/>
  <c r="U215" i="13"/>
  <c r="S215" i="13"/>
  <c r="L300" i="21"/>
  <c r="M300" i="13"/>
  <c r="O300" i="13"/>
  <c r="BX300" i="21"/>
  <c r="BA300" i="21"/>
  <c r="BB300" i="21" s="1"/>
  <c r="BF269" i="21"/>
  <c r="BH269" i="13" s="1"/>
  <c r="AM269" i="21"/>
  <c r="Z269" i="13" s="1"/>
  <c r="AA269" i="13"/>
  <c r="Y269" i="13"/>
  <c r="BS216" i="21"/>
  <c r="AX216" i="13" s="1"/>
  <c r="Q16" i="13"/>
  <c r="BY16" i="21"/>
  <c r="AS252" i="13"/>
  <c r="AO252" i="13"/>
  <c r="AP252" i="13" s="1"/>
  <c r="AW252" i="13"/>
  <c r="BE252" i="13"/>
  <c r="AL252" i="13"/>
  <c r="BA252" i="13"/>
  <c r="BS252" i="21"/>
  <c r="AX252" i="13" s="1"/>
  <c r="BL252" i="21"/>
  <c r="BF252" i="13" s="1"/>
  <c r="Q51" i="13"/>
  <c r="BY51" i="21"/>
  <c r="AY115" i="21"/>
  <c r="AW115" i="13"/>
  <c r="AL115" i="13"/>
  <c r="BA115" i="13"/>
  <c r="AS115" i="13"/>
  <c r="AO115" i="13"/>
  <c r="AP115" i="13" s="1"/>
  <c r="BE115" i="13"/>
  <c r="BL115" i="21"/>
  <c r="BF115" i="13" s="1"/>
  <c r="AZ115" i="21"/>
  <c r="AS115" i="21"/>
  <c r="AG115" i="13"/>
  <c r="AE115" i="13"/>
  <c r="AP260" i="21"/>
  <c r="AC260" i="13" s="1"/>
  <c r="AD260" i="13"/>
  <c r="AB260" i="13"/>
  <c r="AP68" i="21"/>
  <c r="AD68" i="13"/>
  <c r="AB68" i="13"/>
  <c r="AM117" i="21"/>
  <c r="Z117" i="13" s="1"/>
  <c r="Y117" i="13"/>
  <c r="AA117" i="13"/>
  <c r="AP117" i="21"/>
  <c r="AD117" i="13"/>
  <c r="AB117" i="13"/>
  <c r="AX12" i="21"/>
  <c r="N12" i="13"/>
  <c r="O139" i="13"/>
  <c r="M139" i="13"/>
  <c r="BX139" i="21"/>
  <c r="BA139" i="21"/>
  <c r="BB139" i="21" s="1"/>
  <c r="AX119" i="21"/>
  <c r="AD119" i="21"/>
  <c r="Q119" i="13" s="1"/>
  <c r="R119" i="13"/>
  <c r="P119" i="13"/>
  <c r="BF178" i="21"/>
  <c r="BH178" i="13" s="1"/>
  <c r="BB88" i="13"/>
  <c r="AP88" i="21"/>
  <c r="AC88" i="13" s="1"/>
  <c r="AB88" i="13"/>
  <c r="AD88" i="13"/>
  <c r="BF156" i="21"/>
  <c r="BH156" i="13" s="1"/>
  <c r="AG156" i="21"/>
  <c r="S156" i="13"/>
  <c r="U156" i="13"/>
  <c r="AD196" i="21"/>
  <c r="R196" i="13"/>
  <c r="P196" i="13"/>
  <c r="O293" i="13"/>
  <c r="M293" i="13"/>
  <c r="BX293" i="21"/>
  <c r="BA293" i="21"/>
  <c r="BB293" i="21" s="1"/>
  <c r="AD59" i="21"/>
  <c r="Q59" i="13" s="1"/>
  <c r="R59" i="13"/>
  <c r="P59" i="13"/>
  <c r="BR105" i="21"/>
  <c r="AT105" i="13" s="1"/>
  <c r="BB20" i="13"/>
  <c r="BF126" i="21"/>
  <c r="BH126" i="13" s="1"/>
  <c r="AJ126" i="21"/>
  <c r="W126" i="13" s="1"/>
  <c r="X126" i="13"/>
  <c r="V126" i="13"/>
  <c r="AM286" i="21"/>
  <c r="Z286" i="13" s="1"/>
  <c r="Y286" i="13"/>
  <c r="AA286" i="13"/>
  <c r="N90" i="13"/>
  <c r="AD171" i="21"/>
  <c r="Q171" i="13" s="1"/>
  <c r="P171" i="13"/>
  <c r="R171" i="13"/>
  <c r="AG229" i="13"/>
  <c r="AE229" i="13"/>
  <c r="AS229" i="21"/>
  <c r="BA29" i="13"/>
  <c r="AS29" i="13"/>
  <c r="AO29" i="13"/>
  <c r="AP29" i="13" s="1"/>
  <c r="AW29" i="13"/>
  <c r="BE29" i="13"/>
  <c r="AL29" i="13"/>
  <c r="BK29" i="21"/>
  <c r="AZ29" i="21"/>
  <c r="AY29" i="21"/>
  <c r="BR29" i="21"/>
  <c r="AT29" i="13" s="1"/>
  <c r="V29" i="13"/>
  <c r="X29" i="13"/>
  <c r="N256" i="13"/>
  <c r="BY256" i="21"/>
  <c r="BF51" i="21"/>
  <c r="AL123" i="13"/>
  <c r="AS123" i="13"/>
  <c r="AO123" i="13"/>
  <c r="AP123" i="13" s="1"/>
  <c r="BE123" i="13"/>
  <c r="AW123" i="13"/>
  <c r="BA123" i="13"/>
  <c r="BK123" i="21"/>
  <c r="BR123" i="21"/>
  <c r="AT123" i="13" s="1"/>
  <c r="AZ123" i="21"/>
  <c r="BL123" i="21"/>
  <c r="BF123" i="13" s="1"/>
  <c r="AS123" i="21"/>
  <c r="AG123" i="13"/>
  <c r="AE123" i="13"/>
  <c r="AS257" i="21"/>
  <c r="AF257" i="13" s="1"/>
  <c r="AE257" i="13"/>
  <c r="AG257" i="13"/>
  <c r="AP217" i="21"/>
  <c r="AD217" i="13"/>
  <c r="AB217" i="13"/>
  <c r="AZ213" i="21"/>
  <c r="O17" i="13"/>
  <c r="M17" i="13"/>
  <c r="BA17" i="21"/>
  <c r="BB17" i="21" s="1"/>
  <c r="BX17" i="21"/>
  <c r="L17" i="21"/>
  <c r="AS21" i="21"/>
  <c r="AG21" i="13"/>
  <c r="AE21" i="13"/>
  <c r="O31" i="13"/>
  <c r="M31" i="13"/>
  <c r="BX31" i="21"/>
  <c r="BA31" i="21"/>
  <c r="BB31" i="21" s="1"/>
  <c r="BF201" i="21"/>
  <c r="BH201" i="13" s="1"/>
  <c r="AD41" i="21"/>
  <c r="Q41" i="13" s="1"/>
  <c r="R41" i="13"/>
  <c r="P41" i="13"/>
  <c r="BF28" i="21"/>
  <c r="BH28" i="13" s="1"/>
  <c r="AE179" i="13"/>
  <c r="AG179" i="13"/>
  <c r="AS179" i="21"/>
  <c r="AF179" i="13" s="1"/>
  <c r="AM9" i="21"/>
  <c r="Z9" i="13" s="1"/>
  <c r="AA9" i="13"/>
  <c r="Y9" i="13"/>
  <c r="X140" i="13"/>
  <c r="V140" i="13"/>
  <c r="AJ140" i="21"/>
  <c r="W140" i="13" s="1"/>
  <c r="N184" i="13"/>
  <c r="AG76" i="21"/>
  <c r="T76" i="13" s="1"/>
  <c r="U76" i="13"/>
  <c r="S76" i="13"/>
  <c r="AG227" i="21"/>
  <c r="T227" i="13" s="1"/>
  <c r="U227" i="13"/>
  <c r="S227" i="13"/>
  <c r="AS231" i="21"/>
  <c r="AG231" i="13"/>
  <c r="AE231" i="13"/>
  <c r="AS58" i="21"/>
  <c r="AG58" i="13"/>
  <c r="AE58" i="13"/>
  <c r="BH164" i="21"/>
  <c r="F164" i="12" s="1"/>
  <c r="BB239" i="13"/>
  <c r="BB6" i="13"/>
  <c r="AD81" i="13"/>
  <c r="AB81" i="13"/>
  <c r="AP81" i="21"/>
  <c r="AC81" i="13" s="1"/>
  <c r="AD297" i="21"/>
  <c r="Q297" i="13" s="1"/>
  <c r="R297" i="13"/>
  <c r="P297" i="13"/>
  <c r="BF134" i="21"/>
  <c r="BH134" i="13" s="1"/>
  <c r="BB185" i="13"/>
  <c r="AM254" i="21"/>
  <c r="Z254" i="13" s="1"/>
  <c r="AA254" i="13"/>
  <c r="Y254" i="13"/>
  <c r="N279" i="13"/>
  <c r="H219" i="12"/>
  <c r="BA246" i="13"/>
  <c r="AL246" i="13"/>
  <c r="AO246" i="13"/>
  <c r="AP246" i="13" s="1"/>
  <c r="BE246" i="13"/>
  <c r="AW246" i="13"/>
  <c r="AS246" i="13"/>
  <c r="AX246" i="21"/>
  <c r="BS246" i="21"/>
  <c r="AX246" i="13" s="1"/>
  <c r="AY246" i="21"/>
  <c r="BL246" i="21"/>
  <c r="BF246" i="13" s="1"/>
  <c r="AZ246" i="21"/>
  <c r="BR246" i="21"/>
  <c r="AT246" i="13" s="1"/>
  <c r="BK246" i="21"/>
  <c r="N95" i="13"/>
  <c r="N18" i="13"/>
  <c r="BF232" i="21"/>
  <c r="BH232" i="13" s="1"/>
  <c r="AM54" i="21"/>
  <c r="AA54" i="13"/>
  <c r="Y54" i="13"/>
  <c r="AG113" i="21"/>
  <c r="T113" i="13" s="1"/>
  <c r="U113" i="13"/>
  <c r="S113" i="13"/>
  <c r="AS295" i="21"/>
  <c r="AF295" i="13" s="1"/>
  <c r="AE295" i="13"/>
  <c r="AG295" i="13"/>
  <c r="BB82" i="13"/>
  <c r="AD221" i="21"/>
  <c r="Q221" i="13" s="1"/>
  <c r="R221" i="13"/>
  <c r="P221" i="13"/>
  <c r="AD288" i="21"/>
  <c r="Q288" i="13" s="1"/>
  <c r="R288" i="13"/>
  <c r="P288" i="13"/>
  <c r="AJ251" i="21"/>
  <c r="W251" i="13" s="1"/>
  <c r="V251" i="13"/>
  <c r="X251" i="13"/>
  <c r="BA259" i="13"/>
  <c r="AS259" i="13"/>
  <c r="BE259" i="13"/>
  <c r="AL259" i="13"/>
  <c r="AW259" i="13"/>
  <c r="AO259" i="13"/>
  <c r="AP259" i="13" s="1"/>
  <c r="AY259" i="21"/>
  <c r="AX259" i="21"/>
  <c r="BL259" i="21"/>
  <c r="BF259" i="13" s="1"/>
  <c r="BR259" i="21"/>
  <c r="AT259" i="13" s="1"/>
  <c r="BK259" i="21"/>
  <c r="BB259" i="13" s="1"/>
  <c r="BS259" i="21"/>
  <c r="AX259" i="13" s="1"/>
  <c r="AZ259" i="21"/>
  <c r="AM259" i="21"/>
  <c r="Z259" i="13" s="1"/>
  <c r="Y259" i="13"/>
  <c r="AA259" i="13"/>
  <c r="AV85" i="21"/>
  <c r="AI85" i="13" s="1"/>
  <c r="AH85" i="13"/>
  <c r="AJ85" i="13"/>
  <c r="AV172" i="21"/>
  <c r="AI172" i="13" s="1"/>
  <c r="AH172" i="13"/>
  <c r="AJ172" i="13"/>
  <c r="AV84" i="21"/>
  <c r="AI84" i="13" s="1"/>
  <c r="AJ84" i="13"/>
  <c r="AH84" i="13"/>
  <c r="AV129" i="21"/>
  <c r="AI129" i="13" s="1"/>
  <c r="AJ129" i="13"/>
  <c r="AH129" i="13"/>
  <c r="AT46" i="21"/>
  <c r="AU46" i="21" s="1"/>
  <c r="AT44" i="21"/>
  <c r="AU44" i="21" s="1"/>
  <c r="AT183" i="21"/>
  <c r="AU183" i="21" s="1"/>
  <c r="AT74" i="21"/>
  <c r="AU74" i="21" s="1"/>
  <c r="AV196" i="21"/>
  <c r="AI196" i="13" s="1"/>
  <c r="AJ196" i="13"/>
  <c r="AH196" i="13"/>
  <c r="AT35" i="21"/>
  <c r="AU35" i="21" s="1"/>
  <c r="AV88" i="21"/>
  <c r="AI88" i="13" s="1"/>
  <c r="AJ88" i="13"/>
  <c r="AH88" i="13"/>
  <c r="AT150" i="21"/>
  <c r="AU150" i="21" s="1"/>
  <c r="AT100" i="21"/>
  <c r="AU100" i="21" s="1"/>
  <c r="AJ61" i="13"/>
  <c r="AH61" i="13"/>
  <c r="AV61" i="21"/>
  <c r="AI61" i="13" s="1"/>
  <c r="AT204" i="21"/>
  <c r="AU204" i="21" s="1"/>
  <c r="AV251" i="21"/>
  <c r="AI251" i="13" s="1"/>
  <c r="AJ251" i="13"/>
  <c r="AH251" i="13"/>
  <c r="AT221" i="21"/>
  <c r="AU221" i="21" s="1"/>
  <c r="AT177" i="21"/>
  <c r="AU177" i="21" s="1"/>
  <c r="AV206" i="21"/>
  <c r="AI206" i="13" s="1"/>
  <c r="AJ206" i="13"/>
  <c r="AH206" i="13"/>
  <c r="AT269" i="21"/>
  <c r="AU269" i="21" s="1"/>
  <c r="AT29" i="21"/>
  <c r="AU29" i="21" s="1"/>
  <c r="AT138" i="21"/>
  <c r="AU138" i="21" s="1"/>
  <c r="AT104" i="21"/>
  <c r="AU104" i="21" s="1"/>
  <c r="AV287" i="21"/>
  <c r="AI287" i="13" s="1"/>
  <c r="AJ287" i="13"/>
  <c r="AH287" i="13"/>
  <c r="AV290" i="21"/>
  <c r="AI290" i="13" s="1"/>
  <c r="AJ290" i="13"/>
  <c r="AH290" i="13"/>
  <c r="AT241" i="21"/>
  <c r="AU241" i="21" s="1"/>
  <c r="AV113" i="21"/>
  <c r="AI113" i="13" s="1"/>
  <c r="AJ113" i="13"/>
  <c r="AH113" i="13"/>
  <c r="AT179" i="21"/>
  <c r="AU179" i="21" s="1"/>
  <c r="AT195" i="21"/>
  <c r="AU195" i="21" s="1"/>
  <c r="AT250" i="21"/>
  <c r="AU250" i="21" s="1"/>
  <c r="AT254" i="21"/>
  <c r="AU254" i="21" s="1"/>
  <c r="AV14" i="21"/>
  <c r="AI14" i="13" s="1"/>
  <c r="AH14" i="13"/>
  <c r="AJ14" i="13"/>
  <c r="AT45" i="21"/>
  <c r="AU45" i="21" s="1"/>
  <c r="AT140" i="21"/>
  <c r="AU140" i="21" s="1"/>
  <c r="AT51" i="21"/>
  <c r="AU51" i="21" s="1"/>
  <c r="AV164" i="21"/>
  <c r="AI164" i="13" s="1"/>
  <c r="AH164" i="13"/>
  <c r="AJ164" i="13"/>
  <c r="AV10" i="21"/>
  <c r="AI10" i="13" s="1"/>
  <c r="AH10" i="13"/>
  <c r="AJ10" i="13"/>
  <c r="AT271" i="21"/>
  <c r="AU271" i="21" s="1"/>
  <c r="AV281" i="21"/>
  <c r="AI281" i="13" s="1"/>
  <c r="AH281" i="13"/>
  <c r="AJ281" i="13"/>
  <c r="AT38" i="21"/>
  <c r="AU38" i="21" s="1"/>
  <c r="AV52" i="21"/>
  <c r="AI52" i="13" s="1"/>
  <c r="AJ52" i="13"/>
  <c r="AH52" i="13"/>
  <c r="AT262" i="21"/>
  <c r="AU262" i="21" s="1"/>
  <c r="AT255" i="21"/>
  <c r="AU255" i="21" s="1"/>
  <c r="AC48" i="13"/>
  <c r="N48" i="14"/>
  <c r="Z131" i="13"/>
  <c r="L131" i="14"/>
  <c r="BB106" i="13"/>
  <c r="H106" i="12"/>
  <c r="AM75" i="21"/>
  <c r="AA75" i="13"/>
  <c r="Y75" i="13"/>
  <c r="AF15" i="13"/>
  <c r="P15" i="14"/>
  <c r="BF170" i="13"/>
  <c r="H170" i="12"/>
  <c r="BY108" i="21"/>
  <c r="N108" i="13"/>
  <c r="AJ24" i="21"/>
  <c r="V24" i="13"/>
  <c r="X24" i="13"/>
  <c r="BL142" i="21"/>
  <c r="BF142" i="13" s="1"/>
  <c r="AM142" i="21"/>
  <c r="AA142" i="13"/>
  <c r="Y142" i="13"/>
  <c r="BK160" i="21"/>
  <c r="AD160" i="21"/>
  <c r="R160" i="13"/>
  <c r="P160" i="13"/>
  <c r="BK226" i="21"/>
  <c r="AD226" i="21"/>
  <c r="Q226" i="13" s="1"/>
  <c r="BA296" i="13"/>
  <c r="AS296" i="13"/>
  <c r="AO296" i="13"/>
  <c r="AP296" i="13" s="1"/>
  <c r="AW296" i="13"/>
  <c r="BE296" i="13"/>
  <c r="AL296" i="13"/>
  <c r="AJ296" i="21"/>
  <c r="W296" i="13" s="1"/>
  <c r="X296" i="13"/>
  <c r="V296" i="13"/>
  <c r="BL158" i="21"/>
  <c r="BF158" i="13" s="1"/>
  <c r="AY206" i="21"/>
  <c r="R206" i="13"/>
  <c r="P206" i="13"/>
  <c r="X206" i="13"/>
  <c r="V206" i="13"/>
  <c r="BS47" i="21"/>
  <c r="AX47" i="13" s="1"/>
  <c r="R47" i="13"/>
  <c r="P47" i="13"/>
  <c r="AY30" i="21"/>
  <c r="O30" i="13"/>
  <c r="M30" i="13"/>
  <c r="BA30" i="21"/>
  <c r="BB30" i="21" s="1"/>
  <c r="BX30" i="21"/>
  <c r="AV68" i="21"/>
  <c r="AI68" i="13" s="1"/>
  <c r="AJ68" i="13"/>
  <c r="AH68" i="13"/>
  <c r="BK65" i="21"/>
  <c r="AS65" i="21"/>
  <c r="AE65" i="13"/>
  <c r="AG65" i="13"/>
  <c r="AZ91" i="21"/>
  <c r="AS91" i="21"/>
  <c r="AG91" i="13"/>
  <c r="AE91" i="13"/>
  <c r="BS245" i="21"/>
  <c r="AX245" i="13" s="1"/>
  <c r="AS245" i="21"/>
  <c r="AG245" i="13"/>
  <c r="AE245" i="13"/>
  <c r="BS176" i="21"/>
  <c r="AX176" i="13" s="1"/>
  <c r="AS176" i="21"/>
  <c r="AF176" i="13" s="1"/>
  <c r="AE176" i="13"/>
  <c r="AG176" i="13"/>
  <c r="BL14" i="21"/>
  <c r="BF14" i="13" s="1"/>
  <c r="AG14" i="21"/>
  <c r="T14" i="13" s="1"/>
  <c r="U14" i="13"/>
  <c r="S14" i="13"/>
  <c r="BK166" i="21"/>
  <c r="AP166" i="21"/>
  <c r="AC166" i="13" s="1"/>
  <c r="AD166" i="13"/>
  <c r="AB166" i="13"/>
  <c r="AS166" i="21"/>
  <c r="AF166" i="13" s="1"/>
  <c r="AE166" i="13"/>
  <c r="AG166" i="13"/>
  <c r="AP116" i="21"/>
  <c r="AC116" i="13" s="1"/>
  <c r="AD116" i="13"/>
  <c r="AB116" i="13"/>
  <c r="AY208" i="21"/>
  <c r="P208" i="13"/>
  <c r="R208" i="13"/>
  <c r="AX175" i="21"/>
  <c r="M175" i="13"/>
  <c r="O175" i="13"/>
  <c r="BA175" i="21"/>
  <c r="BB175" i="21" s="1"/>
  <c r="BX175" i="21"/>
  <c r="AP255" i="21"/>
  <c r="AC255" i="13" s="1"/>
  <c r="AD255" i="13"/>
  <c r="AB255" i="13"/>
  <c r="AL255" i="13"/>
  <c r="AS255" i="13"/>
  <c r="AW255" i="13"/>
  <c r="AO255" i="13"/>
  <c r="AP255" i="13" s="1"/>
  <c r="BE255" i="13"/>
  <c r="BA255" i="13"/>
  <c r="AG255" i="13"/>
  <c r="AE255" i="13"/>
  <c r="AP294" i="21"/>
  <c r="AC294" i="13" s="1"/>
  <c r="AD294" i="13"/>
  <c r="AB294" i="13"/>
  <c r="L153" i="21"/>
  <c r="BL157" i="21"/>
  <c r="BF157" i="13" s="1"/>
  <c r="AJ157" i="21"/>
  <c r="W157" i="13" s="1"/>
  <c r="X157" i="13"/>
  <c r="V157" i="13"/>
  <c r="O157" i="13"/>
  <c r="M157" i="13"/>
  <c r="BX157" i="21"/>
  <c r="BA157" i="21"/>
  <c r="BB157" i="21" s="1"/>
  <c r="AS136" i="21"/>
  <c r="AF136" i="13" s="1"/>
  <c r="AG136" i="13"/>
  <c r="AE136" i="13"/>
  <c r="BS285" i="21"/>
  <c r="AX285" i="13" s="1"/>
  <c r="O285" i="13"/>
  <c r="M285" i="13"/>
  <c r="BA285" i="21"/>
  <c r="BB285" i="21" s="1"/>
  <c r="BX285" i="21"/>
  <c r="P73" i="13"/>
  <c r="R73" i="13"/>
  <c r="AW73" i="13"/>
  <c r="AL73" i="13"/>
  <c r="AS73" i="13"/>
  <c r="BE73" i="13"/>
  <c r="BA73" i="13"/>
  <c r="AO73" i="13"/>
  <c r="AP73" i="13" s="1"/>
  <c r="AD73" i="21"/>
  <c r="Q73" i="13" s="1"/>
  <c r="AJ271" i="21"/>
  <c r="W271" i="13" s="1"/>
  <c r="X271" i="13"/>
  <c r="V271" i="13"/>
  <c r="O120" i="13"/>
  <c r="M120" i="13"/>
  <c r="BA120" i="21"/>
  <c r="BB120" i="21" s="1"/>
  <c r="BX120" i="21"/>
  <c r="BR26" i="21"/>
  <c r="AT26" i="13" s="1"/>
  <c r="AP26" i="21"/>
  <c r="AC26" i="13" s="1"/>
  <c r="AB26" i="13"/>
  <c r="AD26" i="13"/>
  <c r="AZ215" i="21"/>
  <c r="AG215" i="21"/>
  <c r="T215" i="13" s="1"/>
  <c r="BY203" i="21"/>
  <c r="AG300" i="21"/>
  <c r="T300" i="13" s="1"/>
  <c r="U300" i="13"/>
  <c r="S300" i="13"/>
  <c r="N299" i="13"/>
  <c r="BY299" i="21"/>
  <c r="BB161" i="13"/>
  <c r="H161" i="12"/>
  <c r="N240" i="13"/>
  <c r="BY240" i="21"/>
  <c r="BK216" i="21"/>
  <c r="AT234" i="13"/>
  <c r="H234" i="12"/>
  <c r="AP252" i="21"/>
  <c r="AC252" i="13" s="1"/>
  <c r="AB252" i="13"/>
  <c r="AD252" i="13"/>
  <c r="BH183" i="21"/>
  <c r="F183" i="12" s="1"/>
  <c r="AY260" i="21"/>
  <c r="AS260" i="21"/>
  <c r="AF260" i="13" s="1"/>
  <c r="AE260" i="13"/>
  <c r="AG260" i="13"/>
  <c r="AG68" i="21"/>
  <c r="U68" i="13"/>
  <c r="S68" i="13"/>
  <c r="AX117" i="21"/>
  <c r="AS117" i="21"/>
  <c r="AG117" i="13"/>
  <c r="AE117" i="13"/>
  <c r="AZ12" i="21"/>
  <c r="AD139" i="21"/>
  <c r="R139" i="13"/>
  <c r="P139" i="13"/>
  <c r="BS119" i="21"/>
  <c r="AX119" i="13" s="1"/>
  <c r="BS96" i="21"/>
  <c r="AX96" i="13" s="1"/>
  <c r="AB96" i="13"/>
  <c r="AD96" i="13"/>
  <c r="O178" i="13"/>
  <c r="M178" i="13"/>
  <c r="BA178" i="21"/>
  <c r="BB178" i="21" s="1"/>
  <c r="BX178" i="21"/>
  <c r="AV292" i="21"/>
  <c r="AI292" i="13" s="1"/>
  <c r="AJ292" i="13"/>
  <c r="AH292" i="13"/>
  <c r="BA88" i="13"/>
  <c r="AO88" i="13"/>
  <c r="AP88" i="13" s="1"/>
  <c r="AL88" i="13"/>
  <c r="AW88" i="13"/>
  <c r="BE88" i="13"/>
  <c r="AS88" i="13"/>
  <c r="BS88" i="21"/>
  <c r="AX88" i="13" s="1"/>
  <c r="BL88" i="21"/>
  <c r="BF88" i="13" s="1"/>
  <c r="BK156" i="21"/>
  <c r="BL196" i="21"/>
  <c r="BF196" i="13" s="1"/>
  <c r="AM196" i="21"/>
  <c r="AA196" i="13"/>
  <c r="Y196" i="13"/>
  <c r="AM293" i="21"/>
  <c r="Z293" i="13" s="1"/>
  <c r="AA293" i="13"/>
  <c r="Y293" i="13"/>
  <c r="O59" i="13"/>
  <c r="M59" i="13"/>
  <c r="BA59" i="21"/>
  <c r="BB59" i="21" s="1"/>
  <c r="BX59" i="21"/>
  <c r="BS105" i="21"/>
  <c r="AX105" i="13" s="1"/>
  <c r="BE20" i="13"/>
  <c r="AW20" i="13"/>
  <c r="AL20" i="13"/>
  <c r="AO20" i="13"/>
  <c r="AP20" i="13" s="1"/>
  <c r="BA20" i="13"/>
  <c r="AS20" i="13"/>
  <c r="AZ20" i="21"/>
  <c r="BL20" i="21"/>
  <c r="BF20" i="13" s="1"/>
  <c r="AY20" i="21"/>
  <c r="BR20" i="21"/>
  <c r="AT20" i="13" s="1"/>
  <c r="BB126" i="13"/>
  <c r="AJ193" i="21"/>
  <c r="W193" i="13" s="1"/>
  <c r="X193" i="13"/>
  <c r="V193" i="13"/>
  <c r="AG193" i="21"/>
  <c r="T193" i="13" s="1"/>
  <c r="S193" i="13"/>
  <c r="U193" i="13"/>
  <c r="O90" i="13"/>
  <c r="M90" i="13"/>
  <c r="BA90" i="21"/>
  <c r="BB90" i="21" s="1"/>
  <c r="BX90" i="21"/>
  <c r="AD209" i="21"/>
  <c r="Q209" i="13" s="1"/>
  <c r="R209" i="13"/>
  <c r="P209" i="13"/>
  <c r="AW171" i="13"/>
  <c r="AL171" i="13"/>
  <c r="AS171" i="13"/>
  <c r="BE171" i="13"/>
  <c r="BA171" i="13"/>
  <c r="AO171" i="13"/>
  <c r="AP171" i="13" s="1"/>
  <c r="BK171" i="21"/>
  <c r="AY171" i="21"/>
  <c r="BR171" i="21"/>
  <c r="AT171" i="13" s="1"/>
  <c r="AZ171" i="21"/>
  <c r="BB229" i="13"/>
  <c r="AD229" i="21"/>
  <c r="R229" i="13"/>
  <c r="P229" i="13"/>
  <c r="BB37" i="13"/>
  <c r="AD37" i="21"/>
  <c r="Q37" i="13" s="1"/>
  <c r="R37" i="13"/>
  <c r="P37" i="13"/>
  <c r="AJ29" i="21"/>
  <c r="W29" i="13" s="1"/>
  <c r="T218" i="13"/>
  <c r="V218" i="14"/>
  <c r="BF131" i="13"/>
  <c r="H131" i="12"/>
  <c r="AS290" i="13"/>
  <c r="BA290" i="13"/>
  <c r="AO290" i="13"/>
  <c r="AP290" i="13" s="1"/>
  <c r="AW290" i="13"/>
  <c r="BE290" i="13"/>
  <c r="AL290" i="13"/>
  <c r="BR290" i="21"/>
  <c r="AT290" i="13" s="1"/>
  <c r="AX290" i="21"/>
  <c r="BS290" i="21"/>
  <c r="AX290" i="13" s="1"/>
  <c r="AY290" i="21"/>
  <c r="N123" i="13"/>
  <c r="AD10" i="21"/>
  <c r="BY10" i="21" s="1"/>
  <c r="R10" i="13"/>
  <c r="P10" i="13"/>
  <c r="AG217" i="13"/>
  <c r="AE217" i="13"/>
  <c r="BK213" i="21"/>
  <c r="AP21" i="21"/>
  <c r="AB21" i="13"/>
  <c r="AD21" i="13"/>
  <c r="AS177" i="21"/>
  <c r="AF177" i="13" s="1"/>
  <c r="AE177" i="13"/>
  <c r="AG177" i="13"/>
  <c r="AP80" i="21"/>
  <c r="AC80" i="13" s="1"/>
  <c r="AD80" i="13"/>
  <c r="AB80" i="13"/>
  <c r="AM148" i="21"/>
  <c r="Z148" i="13" s="1"/>
  <c r="AA148" i="13"/>
  <c r="Y148" i="13"/>
  <c r="BA140" i="13"/>
  <c r="AL140" i="13"/>
  <c r="AS140" i="13"/>
  <c r="AO140" i="13"/>
  <c r="AP140" i="13" s="1"/>
  <c r="BE140" i="13"/>
  <c r="AW140" i="13"/>
  <c r="AX140" i="21"/>
  <c r="BL140" i="21"/>
  <c r="BF140" i="13" s="1"/>
  <c r="BS140" i="21"/>
  <c r="AX140" i="13" s="1"/>
  <c r="AZ140" i="21"/>
  <c r="BR140" i="21"/>
  <c r="AT140" i="13" s="1"/>
  <c r="BK140" i="21"/>
  <c r="AY140" i="21"/>
  <c r="AG7" i="21"/>
  <c r="T7" i="13" s="1"/>
  <c r="U7" i="13"/>
  <c r="S7" i="13"/>
  <c r="N141" i="13"/>
  <c r="AP141" i="21"/>
  <c r="AD141" i="13"/>
  <c r="AB141" i="13"/>
  <c r="AS268" i="21"/>
  <c r="AF268" i="13" s="1"/>
  <c r="AE268" i="13"/>
  <c r="AG268" i="13"/>
  <c r="N114" i="13"/>
  <c r="BF34" i="21"/>
  <c r="BH34" i="13" s="1"/>
  <c r="N187" i="13"/>
  <c r="O194" i="13"/>
  <c r="M194" i="13"/>
  <c r="BX194" i="21"/>
  <c r="BA194" i="21"/>
  <c r="BB194" i="21" s="1"/>
  <c r="L194" i="21"/>
  <c r="H194" i="14" s="1"/>
  <c r="AD32" i="21"/>
  <c r="Q32" i="13" s="1"/>
  <c r="P32" i="13"/>
  <c r="R32" i="13"/>
  <c r="N132" i="13"/>
  <c r="O87" i="13"/>
  <c r="M87" i="13"/>
  <c r="BA87" i="21"/>
  <c r="BB87" i="21" s="1"/>
  <c r="BX87" i="21"/>
  <c r="L87" i="21"/>
  <c r="Q106" i="13"/>
  <c r="BY106" i="21"/>
  <c r="K248" i="8"/>
  <c r="AN248" i="18"/>
  <c r="O22" i="13"/>
  <c r="M22" i="13"/>
  <c r="BX22" i="21"/>
  <c r="BA22" i="21"/>
  <c r="BB22" i="21" s="1"/>
  <c r="L22" i="21"/>
  <c r="BA197" i="13"/>
  <c r="AW197" i="13"/>
  <c r="AS197" i="13"/>
  <c r="BE197" i="13"/>
  <c r="AO197" i="13"/>
  <c r="AP197" i="13" s="1"/>
  <c r="AL197" i="13"/>
  <c r="BS197" i="21"/>
  <c r="AX197" i="13" s="1"/>
  <c r="AY197" i="21"/>
  <c r="BR197" i="21"/>
  <c r="AT197" i="13" s="1"/>
  <c r="AX197" i="21"/>
  <c r="AZ197" i="21"/>
  <c r="BK197" i="21"/>
  <c r="BL197" i="21"/>
  <c r="BF197" i="13" s="1"/>
  <c r="BA197" i="21"/>
  <c r="BB197" i="21" s="1"/>
  <c r="M197" i="13"/>
  <c r="O197" i="13"/>
  <c r="BX197" i="21"/>
  <c r="L197" i="21"/>
  <c r="M133" i="13"/>
  <c r="O133" i="13"/>
  <c r="BX133" i="21"/>
  <c r="BA133" i="21"/>
  <c r="BB133" i="21" s="1"/>
  <c r="L133" i="21"/>
  <c r="BL101" i="21"/>
  <c r="BF101" i="13" s="1"/>
  <c r="AW101" i="13"/>
  <c r="AL101" i="13"/>
  <c r="AS101" i="13"/>
  <c r="BA101" i="13"/>
  <c r="BE101" i="13"/>
  <c r="AO101" i="13"/>
  <c r="AP101" i="13" s="1"/>
  <c r="AY101" i="21"/>
  <c r="AZ101" i="21"/>
  <c r="BS101" i="21"/>
  <c r="AX101" i="13" s="1"/>
  <c r="BR101" i="21"/>
  <c r="AT101" i="13" s="1"/>
  <c r="BK101" i="21"/>
  <c r="AX101" i="21"/>
  <c r="AD278" i="21"/>
  <c r="Q278" i="13" s="1"/>
  <c r="P278" i="13"/>
  <c r="R278" i="13"/>
  <c r="BB214" i="13"/>
  <c r="M274" i="13"/>
  <c r="O274" i="13"/>
  <c r="BA274" i="21"/>
  <c r="BB274" i="21" s="1"/>
  <c r="BX274" i="21"/>
  <c r="L274" i="21"/>
  <c r="AP50" i="21"/>
  <c r="AC50" i="13" s="1"/>
  <c r="AB50" i="13"/>
  <c r="AD50" i="13"/>
  <c r="AP273" i="21"/>
  <c r="AC273" i="13" s="1"/>
  <c r="AB273" i="13"/>
  <c r="AD273" i="13"/>
  <c r="BB138" i="13"/>
  <c r="AP84" i="21"/>
  <c r="AC84" i="13" s="1"/>
  <c r="AD84" i="13"/>
  <c r="AB84" i="13"/>
  <c r="BH81" i="21"/>
  <c r="F81" i="12" s="1"/>
  <c r="AM152" i="21"/>
  <c r="AA152" i="13"/>
  <c r="Y152" i="13"/>
  <c r="N42" i="13"/>
  <c r="N182" i="13"/>
  <c r="BB221" i="13"/>
  <c r="BA272" i="13"/>
  <c r="AS272" i="13"/>
  <c r="AO272" i="13"/>
  <c r="AP272" i="13" s="1"/>
  <c r="AW272" i="13"/>
  <c r="AL272" i="13"/>
  <c r="BE272" i="13"/>
  <c r="BK272" i="21"/>
  <c r="BB272" i="13" s="1"/>
  <c r="BS272" i="21"/>
  <c r="AX272" i="13" s="1"/>
  <c r="BR272" i="21"/>
  <c r="AT272" i="13" s="1"/>
  <c r="AZ272" i="21"/>
  <c r="AX272" i="21"/>
  <c r="AY272" i="21"/>
  <c r="BL272" i="21"/>
  <c r="BF272" i="13" s="1"/>
  <c r="BB93" i="13"/>
  <c r="AD93" i="21"/>
  <c r="Q93" i="13" s="1"/>
  <c r="R93" i="13"/>
  <c r="P93" i="13"/>
  <c r="N251" i="13"/>
  <c r="AV120" i="21"/>
  <c r="AI120" i="13" s="1"/>
  <c r="AJ120" i="13"/>
  <c r="AH120" i="13"/>
  <c r="AV101" i="21"/>
  <c r="AI101" i="13" s="1"/>
  <c r="AH101" i="13"/>
  <c r="AJ101" i="13"/>
  <c r="AT93" i="21"/>
  <c r="AU93" i="21" s="1"/>
  <c r="AV23" i="21"/>
  <c r="AI23" i="13" s="1"/>
  <c r="AH23" i="13"/>
  <c r="AJ23" i="13"/>
  <c r="AT200" i="21"/>
  <c r="AU200" i="21" s="1"/>
  <c r="AT73" i="21"/>
  <c r="AU73" i="21" s="1"/>
  <c r="AT297" i="21"/>
  <c r="AU297" i="21" s="1"/>
  <c r="AH22" i="13"/>
  <c r="AJ22" i="13"/>
  <c r="AV22" i="21"/>
  <c r="AI22" i="13" s="1"/>
  <c r="AT293" i="21"/>
  <c r="AU293" i="21" s="1"/>
  <c r="AT191" i="21"/>
  <c r="AU191" i="21" s="1"/>
  <c r="AT98" i="21"/>
  <c r="AU98" i="21" s="1"/>
  <c r="AT202" i="21"/>
  <c r="AU202" i="21" s="1"/>
  <c r="AV107" i="21"/>
  <c r="AI107" i="13" s="1"/>
  <c r="AJ107" i="13"/>
  <c r="AH107" i="13"/>
  <c r="AT282" i="21"/>
  <c r="AU282" i="21" s="1"/>
  <c r="AV207" i="21"/>
  <c r="AI207" i="13" s="1"/>
  <c r="AH207" i="13"/>
  <c r="AJ207" i="13"/>
  <c r="AV91" i="21"/>
  <c r="AI91" i="13" s="1"/>
  <c r="AJ91" i="13"/>
  <c r="AH91" i="13"/>
  <c r="AT274" i="21"/>
  <c r="AU274" i="21" s="1"/>
  <c r="AV239" i="21"/>
  <c r="AI239" i="13" s="1"/>
  <c r="AJ239" i="13"/>
  <c r="AH239" i="13"/>
  <c r="AT280" i="21"/>
  <c r="AU280" i="21" s="1"/>
  <c r="AT128" i="21"/>
  <c r="AU128" i="21" s="1"/>
  <c r="AT163" i="21"/>
  <c r="AU163" i="21" s="1"/>
  <c r="AT284" i="21"/>
  <c r="AU284" i="21" s="1"/>
  <c r="AT153" i="21"/>
  <c r="AU153" i="21" s="1"/>
  <c r="AT190" i="21"/>
  <c r="AU190" i="21" s="1"/>
  <c r="AT139" i="21"/>
  <c r="AU139" i="21" s="1"/>
  <c r="AV17" i="21"/>
  <c r="AI17" i="13" s="1"/>
  <c r="AJ17" i="13"/>
  <c r="AH17" i="13"/>
  <c r="AT133" i="21"/>
  <c r="AU133" i="21" s="1"/>
  <c r="AV40" i="21"/>
  <c r="AI40" i="13" s="1"/>
  <c r="AJ40" i="13"/>
  <c r="AH40" i="13"/>
  <c r="AV94" i="21"/>
  <c r="AI94" i="13" s="1"/>
  <c r="AJ94" i="13"/>
  <c r="AH94" i="13"/>
  <c r="BB48" i="13"/>
  <c r="H48" i="12"/>
  <c r="BF121" i="13"/>
  <c r="H121" i="12"/>
  <c r="BH60" i="13"/>
  <c r="BH60" i="21"/>
  <c r="F60" i="12" s="1"/>
  <c r="BF248" i="21"/>
  <c r="BH248" i="21" s="1"/>
  <c r="F248" i="12" s="1"/>
  <c r="BA75" i="13"/>
  <c r="AW75" i="13"/>
  <c r="AL75" i="13"/>
  <c r="AS75" i="13"/>
  <c r="BE75" i="13"/>
  <c r="AO75" i="13"/>
  <c r="AP75" i="13" s="1"/>
  <c r="BF15" i="13"/>
  <c r="H15" i="12"/>
  <c r="N276" i="13"/>
  <c r="BY276" i="21"/>
  <c r="BF16" i="13"/>
  <c r="H16" i="12"/>
  <c r="AT242" i="13"/>
  <c r="H242" i="12"/>
  <c r="BA24" i="21"/>
  <c r="BB24" i="21" s="1"/>
  <c r="M24" i="13"/>
  <c r="O24" i="13"/>
  <c r="BX24" i="21"/>
  <c r="AY142" i="21"/>
  <c r="AS142" i="21"/>
  <c r="AG142" i="13"/>
  <c r="AE142" i="13"/>
  <c r="BL160" i="21"/>
  <c r="BF160" i="13" s="1"/>
  <c r="AJ160" i="21"/>
  <c r="X160" i="13"/>
  <c r="V160" i="13"/>
  <c r="AG226" i="21"/>
  <c r="U226" i="13"/>
  <c r="S226" i="13"/>
  <c r="AP296" i="21"/>
  <c r="AC296" i="13" s="1"/>
  <c r="AB296" i="13"/>
  <c r="AD296" i="13"/>
  <c r="BK206" i="21"/>
  <c r="BL47" i="21"/>
  <c r="BF47" i="13" s="1"/>
  <c r="AG47" i="21"/>
  <c r="T47" i="13" s="1"/>
  <c r="U47" i="13"/>
  <c r="S47" i="13"/>
  <c r="AM30" i="21"/>
  <c r="Z30" i="13" s="1"/>
  <c r="Y30" i="13"/>
  <c r="AA30" i="13"/>
  <c r="AV205" i="21"/>
  <c r="AI205" i="13" s="1"/>
  <c r="AJ205" i="13"/>
  <c r="AH205" i="13"/>
  <c r="AD65" i="21"/>
  <c r="BK91" i="21"/>
  <c r="AM91" i="21"/>
  <c r="AA91" i="13"/>
  <c r="Y91" i="13"/>
  <c r="AY245" i="21"/>
  <c r="AM245" i="21"/>
  <c r="AA245" i="13"/>
  <c r="Y245" i="13"/>
  <c r="AG176" i="21"/>
  <c r="S176" i="13"/>
  <c r="U176" i="13"/>
  <c r="BS166" i="21"/>
  <c r="AX166" i="13" s="1"/>
  <c r="AM166" i="21"/>
  <c r="Z166" i="13" s="1"/>
  <c r="AA166" i="13"/>
  <c r="Y166" i="13"/>
  <c r="S116" i="13"/>
  <c r="U116" i="13"/>
  <c r="AS116" i="13"/>
  <c r="AO116" i="13"/>
  <c r="AP116" i="13" s="1"/>
  <c r="BA116" i="13"/>
  <c r="AW116" i="13"/>
  <c r="AL116" i="13"/>
  <c r="BE116" i="13"/>
  <c r="BR175" i="21"/>
  <c r="AT175" i="13" s="1"/>
  <c r="U175" i="13"/>
  <c r="S175" i="13"/>
  <c r="AS294" i="21"/>
  <c r="AF294" i="13" s="1"/>
  <c r="AG294" i="13"/>
  <c r="AE294" i="13"/>
  <c r="AG153" i="21"/>
  <c r="T153" i="13" s="1"/>
  <c r="U153" i="13"/>
  <c r="S153" i="13"/>
  <c r="AY157" i="21"/>
  <c r="Y157" i="13"/>
  <c r="AA157" i="13"/>
  <c r="AM157" i="21"/>
  <c r="Z157" i="13" s="1"/>
  <c r="AM136" i="21"/>
  <c r="Z136" i="13" s="1"/>
  <c r="Y136" i="13"/>
  <c r="AA136" i="13"/>
  <c r="AY285" i="21"/>
  <c r="AJ285" i="21"/>
  <c r="W285" i="13" s="1"/>
  <c r="X285" i="13"/>
  <c r="V285" i="13"/>
  <c r="N73" i="13"/>
  <c r="BE271" i="13"/>
  <c r="AW271" i="13"/>
  <c r="AL271" i="13"/>
  <c r="AO271" i="13"/>
  <c r="AP271" i="13" s="1"/>
  <c r="AS271" i="13"/>
  <c r="BA271" i="13"/>
  <c r="AY120" i="21"/>
  <c r="AL120" i="13"/>
  <c r="AS120" i="13"/>
  <c r="AO120" i="13"/>
  <c r="AP120" i="13" s="1"/>
  <c r="BE120" i="13"/>
  <c r="BA120" i="13"/>
  <c r="AW120" i="13"/>
  <c r="AM120" i="21"/>
  <c r="Z120" i="13" s="1"/>
  <c r="AA120" i="13"/>
  <c r="Y120" i="13"/>
  <c r="AY26" i="21"/>
  <c r="AJ26" i="21"/>
  <c r="W26" i="13" s="1"/>
  <c r="X26" i="13"/>
  <c r="V26" i="13"/>
  <c r="BS215" i="21"/>
  <c r="AX215" i="13" s="1"/>
  <c r="AJ215" i="21"/>
  <c r="W215" i="13" s="1"/>
  <c r="X215" i="13"/>
  <c r="V215" i="13"/>
  <c r="AM300" i="21"/>
  <c r="Z300" i="13" s="1"/>
  <c r="AA300" i="13"/>
  <c r="Y300" i="13"/>
  <c r="AW300" i="13"/>
  <c r="AL300" i="13"/>
  <c r="AS300" i="13"/>
  <c r="AO300" i="13"/>
  <c r="AP300" i="13" s="1"/>
  <c r="BE300" i="13"/>
  <c r="BA300" i="13"/>
  <c r="X269" i="13"/>
  <c r="V269" i="13"/>
  <c r="AL269" i="13"/>
  <c r="BA269" i="13"/>
  <c r="BE269" i="13"/>
  <c r="AS269" i="13"/>
  <c r="AW269" i="13"/>
  <c r="AO269" i="13"/>
  <c r="AP269" i="13" s="1"/>
  <c r="BB130" i="13"/>
  <c r="H130" i="12"/>
  <c r="AY216" i="21"/>
  <c r="BF40" i="21"/>
  <c r="BH40" i="13" s="1"/>
  <c r="Q56" i="13"/>
  <c r="BY56" i="21"/>
  <c r="AG252" i="21"/>
  <c r="T252" i="13" s="1"/>
  <c r="U252" i="13"/>
  <c r="S252" i="13"/>
  <c r="AS252" i="21"/>
  <c r="AF252" i="13" s="1"/>
  <c r="AG252" i="13"/>
  <c r="AE252" i="13"/>
  <c r="M115" i="13"/>
  <c r="O115" i="13"/>
  <c r="BA115" i="21"/>
  <c r="BB115" i="21" s="1"/>
  <c r="BX115" i="21"/>
  <c r="AZ260" i="21"/>
  <c r="AY68" i="21"/>
  <c r="AZ117" i="21"/>
  <c r="M117" i="13"/>
  <c r="O117" i="13"/>
  <c r="BA117" i="21"/>
  <c r="BB117" i="21" s="1"/>
  <c r="BX117" i="21"/>
  <c r="L117" i="21"/>
  <c r="AS12" i="21"/>
  <c r="AG12" i="13"/>
  <c r="AE12" i="13"/>
  <c r="AJ139" i="21"/>
  <c r="X139" i="13"/>
  <c r="V139" i="13"/>
  <c r="BL119" i="21"/>
  <c r="BF119" i="13" s="1"/>
  <c r="BK96" i="21"/>
  <c r="AS96" i="21"/>
  <c r="AG96" i="13"/>
  <c r="AE96" i="13"/>
  <c r="X178" i="13"/>
  <c r="V178" i="13"/>
  <c r="AH189" i="13"/>
  <c r="AJ189" i="13"/>
  <c r="AV189" i="21"/>
  <c r="AI189" i="13" s="1"/>
  <c r="BY88" i="21"/>
  <c r="N88" i="13"/>
  <c r="AD88" i="21"/>
  <c r="Q88" i="13" s="1"/>
  <c r="R88" i="13"/>
  <c r="P88" i="13"/>
  <c r="BL156" i="21"/>
  <c r="BF156" i="13" s="1"/>
  <c r="AM156" i="21"/>
  <c r="Z156" i="13" s="1"/>
  <c r="AA156" i="13"/>
  <c r="Y156" i="13"/>
  <c r="AY196" i="21"/>
  <c r="AG196" i="21"/>
  <c r="U196" i="13"/>
  <c r="S196" i="13"/>
  <c r="AP293" i="21"/>
  <c r="AC293" i="13" s="1"/>
  <c r="AD293" i="13"/>
  <c r="AB293" i="13"/>
  <c r="AP105" i="21"/>
  <c r="AC105" i="13" s="1"/>
  <c r="AD105" i="13"/>
  <c r="AB105" i="13"/>
  <c r="BY20" i="21"/>
  <c r="N20" i="13"/>
  <c r="O282" i="13"/>
  <c r="M282" i="13"/>
  <c r="BA282" i="21"/>
  <c r="BB282" i="21" s="1"/>
  <c r="BX282" i="21"/>
  <c r="L282" i="21"/>
  <c r="H282" i="14" s="1"/>
  <c r="M171" i="13"/>
  <c r="O171" i="13"/>
  <c r="BX171" i="21"/>
  <c r="BA171" i="21"/>
  <c r="BB171" i="21" s="1"/>
  <c r="L171" i="21"/>
  <c r="AP171" i="21"/>
  <c r="AC171" i="13" s="1"/>
  <c r="AB171" i="13"/>
  <c r="AD171" i="13"/>
  <c r="AG150" i="21"/>
  <c r="T150" i="13" s="1"/>
  <c r="S150" i="13"/>
  <c r="U150" i="13"/>
  <c r="BY118" i="21"/>
  <c r="AG229" i="21"/>
  <c r="U229" i="13"/>
  <c r="S229" i="13"/>
  <c r="AM19" i="21"/>
  <c r="Z19" i="13" s="1"/>
  <c r="AA19" i="13"/>
  <c r="Y19" i="13"/>
  <c r="AS37" i="21"/>
  <c r="AF37" i="13" s="1"/>
  <c r="AG37" i="13"/>
  <c r="AE37" i="13"/>
  <c r="AM29" i="21"/>
  <c r="Z29" i="13" s="1"/>
  <c r="AA29" i="13"/>
  <c r="Y29" i="13"/>
  <c r="AM265" i="21"/>
  <c r="AA265" i="13"/>
  <c r="Y265" i="13"/>
  <c r="AF135" i="13"/>
  <c r="P135" i="14"/>
  <c r="BH56" i="13"/>
  <c r="BH56" i="21"/>
  <c r="F56" i="12" s="1"/>
  <c r="BB77" i="13"/>
  <c r="H77" i="12"/>
  <c r="BH16" i="13"/>
  <c r="BH16" i="21"/>
  <c r="F16" i="12" s="1"/>
  <c r="BY290" i="21"/>
  <c r="N290" i="13"/>
  <c r="AP290" i="21"/>
  <c r="AD290" i="13"/>
  <c r="AB290" i="13"/>
  <c r="AP263" i="21"/>
  <c r="AC263" i="13" s="1"/>
  <c r="AD263" i="13"/>
  <c r="AB263" i="13"/>
  <c r="N241" i="13"/>
  <c r="BY241" i="21"/>
  <c r="AG241" i="21"/>
  <c r="AP223" i="21"/>
  <c r="AC223" i="13" s="1"/>
  <c r="AD223" i="13"/>
  <c r="AB223" i="13"/>
  <c r="BA17" i="13"/>
  <c r="AW17" i="13"/>
  <c r="AS17" i="13"/>
  <c r="BE17" i="13"/>
  <c r="AO17" i="13"/>
  <c r="AP17" i="13" s="1"/>
  <c r="AL17" i="13"/>
  <c r="BR17" i="21"/>
  <c r="AT17" i="13" s="1"/>
  <c r="BK17" i="21"/>
  <c r="BL17" i="21"/>
  <c r="BF17" i="13" s="1"/>
  <c r="AY17" i="21"/>
  <c r="BS17" i="21"/>
  <c r="AX17" i="13" s="1"/>
  <c r="BB148" i="13"/>
  <c r="S190" i="13"/>
  <c r="U190" i="13"/>
  <c r="AG190" i="21"/>
  <c r="T190" i="13" s="1"/>
  <c r="N268" i="13"/>
  <c r="BH139" i="21"/>
  <c r="F139" i="12" s="1"/>
  <c r="AM107" i="21"/>
  <c r="AA107" i="13"/>
  <c r="Y107" i="13"/>
  <c r="R100" i="13"/>
  <c r="P100" i="13"/>
  <c r="AD100" i="21"/>
  <c r="Q100" i="13" s="1"/>
  <c r="BH132" i="21"/>
  <c r="F132" i="12" s="1"/>
  <c r="Q218" i="13"/>
  <c r="T218" i="14"/>
  <c r="BY218" i="21"/>
  <c r="Z61" i="13"/>
  <c r="L61" i="14"/>
  <c r="AD244" i="21"/>
  <c r="R244" i="13"/>
  <c r="P244" i="13"/>
  <c r="AV36" i="21"/>
  <c r="AI36" i="13" s="1"/>
  <c r="AJ36" i="13"/>
  <c r="AH36" i="13"/>
  <c r="N278" i="13"/>
  <c r="BY278" i="21"/>
  <c r="BF62" i="21"/>
  <c r="BH62" i="13" s="1"/>
  <c r="AD165" i="21"/>
  <c r="BY165" i="21" s="1"/>
  <c r="P165" i="13"/>
  <c r="R165" i="13"/>
  <c r="N144" i="13"/>
  <c r="U144" i="13"/>
  <c r="S144" i="13"/>
  <c r="AG144" i="21"/>
  <c r="T144" i="13" s="1"/>
  <c r="AP102" i="21"/>
  <c r="AC102" i="13" s="1"/>
  <c r="AD102" i="13"/>
  <c r="AB102" i="13"/>
  <c r="AB163" i="13"/>
  <c r="AD163" i="13"/>
  <c r="AP163" i="21"/>
  <c r="AC163" i="13" s="1"/>
  <c r="L128" i="21"/>
  <c r="O128" i="13"/>
  <c r="M128" i="13"/>
  <c r="BA128" i="21"/>
  <c r="BB128" i="21" s="1"/>
  <c r="BX128" i="21"/>
  <c r="N173" i="13"/>
  <c r="N54" i="13"/>
  <c r="AG86" i="21"/>
  <c r="T86" i="13" s="1"/>
  <c r="U86" i="13"/>
  <c r="S86" i="13"/>
  <c r="AD238" i="13"/>
  <c r="AB238" i="13"/>
  <c r="AP238" i="21"/>
  <c r="AC238" i="13" s="1"/>
  <c r="X270" i="13"/>
  <c r="V270" i="13"/>
  <c r="AJ270" i="21"/>
  <c r="W270" i="13" s="1"/>
  <c r="N270" i="13"/>
  <c r="AP60" i="21"/>
  <c r="AC60" i="13" s="1"/>
  <c r="AD60" i="13"/>
  <c r="AB60" i="13"/>
  <c r="AP281" i="21"/>
  <c r="AC281" i="13" s="1"/>
  <c r="AD281" i="13"/>
  <c r="AB281" i="13"/>
  <c r="BF254" i="21"/>
  <c r="BH254" i="13" s="1"/>
  <c r="AV60" i="21"/>
  <c r="AI60" i="13" s="1"/>
  <c r="AJ60" i="13"/>
  <c r="AH60" i="13"/>
  <c r="AV169" i="21"/>
  <c r="AI169" i="13" s="1"/>
  <c r="AJ169" i="13"/>
  <c r="AH169" i="13"/>
  <c r="AV231" i="21"/>
  <c r="AI231" i="13" s="1"/>
  <c r="AJ231" i="13"/>
  <c r="AH231" i="13"/>
  <c r="AV34" i="21"/>
  <c r="AI34" i="13" s="1"/>
  <c r="AJ34" i="13"/>
  <c r="AH34" i="13"/>
  <c r="AV32" i="21"/>
  <c r="AI32" i="13" s="1"/>
  <c r="AJ32" i="13"/>
  <c r="AH32" i="13"/>
  <c r="AT226" i="21"/>
  <c r="AU226" i="21" s="1"/>
  <c r="AT157" i="21"/>
  <c r="AU157" i="21" s="1"/>
  <c r="AV277" i="21"/>
  <c r="AI277" i="13" s="1"/>
  <c r="AH277" i="13"/>
  <c r="AJ277" i="13"/>
  <c r="AT161" i="21"/>
  <c r="AU161" i="21" s="1"/>
  <c r="AV188" i="21"/>
  <c r="AI188" i="13" s="1"/>
  <c r="AJ188" i="13"/>
  <c r="AH188" i="13"/>
  <c r="AV86" i="21"/>
  <c r="AI86" i="13" s="1"/>
  <c r="AJ86" i="13"/>
  <c r="AH86" i="13"/>
  <c r="AT291" i="21"/>
  <c r="AU291" i="21" s="1"/>
  <c r="AV260" i="21"/>
  <c r="AI260" i="13" s="1"/>
  <c r="AJ260" i="13"/>
  <c r="AH260" i="13"/>
  <c r="AT210" i="21"/>
  <c r="AU210" i="21" s="1"/>
  <c r="AV167" i="21"/>
  <c r="AI167" i="13" s="1"/>
  <c r="AJ167" i="13"/>
  <c r="AH167" i="13"/>
  <c r="AT147" i="21"/>
  <c r="AU147" i="21" s="1"/>
  <c r="AT112" i="21"/>
  <c r="AU112" i="21" s="1"/>
  <c r="AT143" i="21"/>
  <c r="AU143" i="21" s="1"/>
  <c r="AV214" i="21"/>
  <c r="AI214" i="13" s="1"/>
  <c r="AJ214" i="13"/>
  <c r="AH214" i="13"/>
  <c r="AV132" i="21"/>
  <c r="AI132" i="13" s="1"/>
  <c r="AJ132" i="13"/>
  <c r="AH132" i="13"/>
  <c r="AT259" i="21"/>
  <c r="AU259" i="21" s="1"/>
  <c r="AV212" i="21"/>
  <c r="AI212" i="13" s="1"/>
  <c r="AJ212" i="13"/>
  <c r="AH212" i="13"/>
  <c r="AT151" i="21"/>
  <c r="AU151" i="21" s="1"/>
  <c r="AV15" i="21"/>
  <c r="AI15" i="13" s="1"/>
  <c r="AH15" i="13"/>
  <c r="AJ15" i="13"/>
  <c r="AT246" i="21"/>
  <c r="AU246" i="21" s="1"/>
  <c r="AV249" i="21"/>
  <c r="AI249" i="13" s="1"/>
  <c r="AH249" i="13"/>
  <c r="AJ249" i="13"/>
  <c r="AV67" i="21"/>
  <c r="AI67" i="13" s="1"/>
  <c r="AH67" i="13"/>
  <c r="AJ67" i="13"/>
  <c r="AV131" i="21"/>
  <c r="AI131" i="13" s="1"/>
  <c r="AH131" i="13"/>
  <c r="AJ131" i="13"/>
  <c r="AV252" i="21"/>
  <c r="AI252" i="13" s="1"/>
  <c r="AJ252" i="13"/>
  <c r="AH252" i="13"/>
  <c r="AT288" i="21"/>
  <c r="AU288" i="21" s="1"/>
  <c r="AT75" i="21"/>
  <c r="AU75" i="21" s="1"/>
  <c r="AV227" i="21"/>
  <c r="AI227" i="13" s="1"/>
  <c r="AJ227" i="13"/>
  <c r="AH227" i="13"/>
  <c r="AV18" i="21"/>
  <c r="AI18" i="13" s="1"/>
  <c r="AH18" i="13"/>
  <c r="AJ18" i="13"/>
  <c r="AT154" i="21"/>
  <c r="AU154" i="21" s="1"/>
  <c r="BF161" i="21"/>
  <c r="BH161" i="13" s="1"/>
  <c r="N75" i="13"/>
  <c r="BF266" i="21"/>
  <c r="BH266" i="13" s="1"/>
  <c r="N234" i="13"/>
  <c r="BY234" i="21"/>
  <c r="BB51" i="13"/>
  <c r="H51" i="12"/>
  <c r="BF24" i="21"/>
  <c r="BH24" i="13" s="1"/>
  <c r="AP142" i="21"/>
  <c r="AB142" i="13"/>
  <c r="AD142" i="13"/>
  <c r="O160" i="13"/>
  <c r="M160" i="13"/>
  <c r="BX160" i="21"/>
  <c r="BA160" i="21"/>
  <c r="BB160" i="21" s="1"/>
  <c r="N296" i="13"/>
  <c r="BA158" i="13"/>
  <c r="AW158" i="13"/>
  <c r="AS158" i="13"/>
  <c r="AL158" i="13"/>
  <c r="AO158" i="13"/>
  <c r="AP158" i="13" s="1"/>
  <c r="BE158" i="13"/>
  <c r="AD158" i="21"/>
  <c r="R158" i="13"/>
  <c r="P158" i="13"/>
  <c r="BA206" i="21"/>
  <c r="BB206" i="21" s="1"/>
  <c r="O206" i="13"/>
  <c r="M206" i="13"/>
  <c r="BX206" i="21"/>
  <c r="AS47" i="21"/>
  <c r="AG47" i="13"/>
  <c r="AE47" i="13"/>
  <c r="AJ30" i="21"/>
  <c r="X30" i="13"/>
  <c r="V30" i="13"/>
  <c r="AP65" i="21"/>
  <c r="AD65" i="13"/>
  <c r="AB65" i="13"/>
  <c r="BA65" i="13"/>
  <c r="AO65" i="13"/>
  <c r="AP65" i="13" s="1"/>
  <c r="AW65" i="13"/>
  <c r="AL65" i="13"/>
  <c r="AS65" i="13"/>
  <c r="BE65" i="13"/>
  <c r="AM65" i="21"/>
  <c r="AA65" i="13"/>
  <c r="Y65" i="13"/>
  <c r="AJ91" i="21"/>
  <c r="W91" i="13" s="1"/>
  <c r="V91" i="13"/>
  <c r="X91" i="13"/>
  <c r="AG245" i="21"/>
  <c r="S245" i="13"/>
  <c r="U245" i="13"/>
  <c r="R176" i="13"/>
  <c r="P176" i="13"/>
  <c r="AD14" i="21"/>
  <c r="Q14" i="13" s="1"/>
  <c r="R14" i="13"/>
  <c r="P14" i="13"/>
  <c r="BA14" i="13"/>
  <c r="BE14" i="13"/>
  <c r="AS14" i="13"/>
  <c r="AO14" i="13"/>
  <c r="AP14" i="13" s="1"/>
  <c r="AL14" i="13"/>
  <c r="AW14" i="13"/>
  <c r="AM14" i="21"/>
  <c r="Z14" i="13" s="1"/>
  <c r="Y14" i="13"/>
  <c r="AA14" i="13"/>
  <c r="AJ166" i="21"/>
  <c r="W166" i="13" s="1"/>
  <c r="V166" i="13"/>
  <c r="X166" i="13"/>
  <c r="N116" i="13"/>
  <c r="BA208" i="13"/>
  <c r="AO208" i="13"/>
  <c r="AP208" i="13" s="1"/>
  <c r="AW208" i="13"/>
  <c r="AL208" i="13"/>
  <c r="AS208" i="13"/>
  <c r="BE208" i="13"/>
  <c r="BA208" i="21"/>
  <c r="BB208" i="21" s="1"/>
  <c r="O208" i="13"/>
  <c r="M208" i="13"/>
  <c r="BX208" i="21"/>
  <c r="AJ175" i="21"/>
  <c r="W175" i="13" s="1"/>
  <c r="X175" i="13"/>
  <c r="V175" i="13"/>
  <c r="O255" i="13"/>
  <c r="M255" i="13"/>
  <c r="BX255" i="21"/>
  <c r="BA255" i="21"/>
  <c r="BB255" i="21" s="1"/>
  <c r="AD255" i="21"/>
  <c r="Q255" i="13" s="1"/>
  <c r="P255" i="13"/>
  <c r="R255" i="13"/>
  <c r="AS157" i="21"/>
  <c r="AF157" i="13" s="1"/>
  <c r="AG157" i="13"/>
  <c r="AE157" i="13"/>
  <c r="BB136" i="13"/>
  <c r="AP136" i="21"/>
  <c r="AC136" i="13" s="1"/>
  <c r="AD136" i="13"/>
  <c r="AB136" i="13"/>
  <c r="AZ285" i="21"/>
  <c r="AG285" i="21"/>
  <c r="T285" i="13" s="1"/>
  <c r="S285" i="13"/>
  <c r="U285" i="13"/>
  <c r="AP73" i="21"/>
  <c r="AC73" i="13" s="1"/>
  <c r="AD73" i="13"/>
  <c r="AB73" i="13"/>
  <c r="AS271" i="21"/>
  <c r="AF271" i="13" s="1"/>
  <c r="AG271" i="13"/>
  <c r="AE271" i="13"/>
  <c r="N271" i="13"/>
  <c r="BY271" i="21"/>
  <c r="AD120" i="21"/>
  <c r="Q120" i="13" s="1"/>
  <c r="P120" i="13"/>
  <c r="R120" i="13"/>
  <c r="BL215" i="21"/>
  <c r="BF215" i="13" s="1"/>
  <c r="R215" i="13"/>
  <c r="P215" i="13"/>
  <c r="AD300" i="21"/>
  <c r="Q300" i="13" s="1"/>
  <c r="R300" i="13"/>
  <c r="P300" i="13"/>
  <c r="AS269" i="21"/>
  <c r="AF269" i="13" s="1"/>
  <c r="AG269" i="13"/>
  <c r="AE269" i="13"/>
  <c r="M269" i="13"/>
  <c r="O269" i="13"/>
  <c r="BA269" i="21"/>
  <c r="BB269" i="21" s="1"/>
  <c r="BX269" i="21"/>
  <c r="BB218" i="13"/>
  <c r="H218" i="12"/>
  <c r="AF48" i="13"/>
  <c r="P48" i="14"/>
  <c r="W131" i="13"/>
  <c r="J131" i="14"/>
  <c r="BF106" i="21"/>
  <c r="BH106" i="13" s="1"/>
  <c r="BA216" i="21"/>
  <c r="BB216" i="21" s="1"/>
  <c r="O216" i="13"/>
  <c r="M216" i="13"/>
  <c r="BX216" i="21"/>
  <c r="L252" i="21"/>
  <c r="M252" i="13"/>
  <c r="O252" i="13"/>
  <c r="BA252" i="21"/>
  <c r="BB252" i="21" s="1"/>
  <c r="BX252" i="21"/>
  <c r="BH200" i="21"/>
  <c r="F200" i="12" s="1"/>
  <c r="AG115" i="21"/>
  <c r="U115" i="13"/>
  <c r="S115" i="13"/>
  <c r="AP115" i="21"/>
  <c r="AD115" i="13"/>
  <c r="AB115" i="13"/>
  <c r="BS260" i="21"/>
  <c r="AX260" i="13" s="1"/>
  <c r="AJ68" i="21"/>
  <c r="X68" i="13"/>
  <c r="V68" i="13"/>
  <c r="BK117" i="21"/>
  <c r="AD117" i="21"/>
  <c r="R117" i="13"/>
  <c r="P117" i="13"/>
  <c r="AS12" i="13"/>
  <c r="AO12" i="13"/>
  <c r="AP12" i="13" s="1"/>
  <c r="AW12" i="13"/>
  <c r="AL12" i="13"/>
  <c r="BE12" i="13"/>
  <c r="BA12" i="13"/>
  <c r="BR12" i="21"/>
  <c r="AT12" i="13" s="1"/>
  <c r="BL12" i="21"/>
  <c r="BF12" i="13" s="1"/>
  <c r="AG12" i="21"/>
  <c r="U12" i="13"/>
  <c r="S12" i="13"/>
  <c r="O96" i="13"/>
  <c r="M96" i="13"/>
  <c r="BX96" i="21"/>
  <c r="BA96" i="21"/>
  <c r="BB96" i="21" s="1"/>
  <c r="N178" i="13"/>
  <c r="S88" i="13"/>
  <c r="U88" i="13"/>
  <c r="AS293" i="21"/>
  <c r="AF293" i="13" s="1"/>
  <c r="AG293" i="13"/>
  <c r="AE293" i="13"/>
  <c r="AY105" i="21"/>
  <c r="AS105" i="13"/>
  <c r="AO105" i="13"/>
  <c r="AP105" i="13" s="1"/>
  <c r="AW105" i="13"/>
  <c r="AL105" i="13"/>
  <c r="BE105" i="13"/>
  <c r="BA105" i="13"/>
  <c r="AZ105" i="21"/>
  <c r="BK105" i="21"/>
  <c r="AX105" i="21"/>
  <c r="AJ105" i="21"/>
  <c r="W105" i="13" s="1"/>
  <c r="X105" i="13"/>
  <c r="V105" i="13"/>
  <c r="M193" i="13"/>
  <c r="O193" i="13"/>
  <c r="BX193" i="21"/>
  <c r="BA193" i="21"/>
  <c r="BB193" i="21" s="1"/>
  <c r="BF282" i="21"/>
  <c r="BH282" i="13" s="1"/>
  <c r="U171" i="13"/>
  <c r="S171" i="13"/>
  <c r="AG171" i="21"/>
  <c r="T171" i="13" s="1"/>
  <c r="AP150" i="21"/>
  <c r="AC150" i="13" s="1"/>
  <c r="AD150" i="13"/>
  <c r="AB150" i="13"/>
  <c r="O229" i="13"/>
  <c r="M229" i="13"/>
  <c r="BX229" i="21"/>
  <c r="BA229" i="21"/>
  <c r="BB229" i="21" s="1"/>
  <c r="AP261" i="21"/>
  <c r="AC261" i="13" s="1"/>
  <c r="AB261" i="13"/>
  <c r="AD261" i="13"/>
  <c r="AG261" i="21"/>
  <c r="T261" i="13" s="1"/>
  <c r="U261" i="13"/>
  <c r="S261" i="13"/>
  <c r="AD29" i="21"/>
  <c r="Q29" i="13" s="1"/>
  <c r="R29" i="13"/>
  <c r="P29" i="13"/>
  <c r="BF135" i="13"/>
  <c r="H135" i="12"/>
  <c r="AT78" i="21"/>
  <c r="AU78" i="21" s="1"/>
  <c r="BF69" i="21"/>
  <c r="BH69" i="13" s="1"/>
  <c r="AL213" i="13"/>
  <c r="BA213" i="13"/>
  <c r="BE213" i="13"/>
  <c r="AW213" i="13"/>
  <c r="AS213" i="13"/>
  <c r="AO213" i="13"/>
  <c r="AP213" i="13" s="1"/>
  <c r="BS213" i="21"/>
  <c r="AX213" i="13" s="1"/>
  <c r="BR213" i="21"/>
  <c r="AT213" i="13" s="1"/>
  <c r="AY213" i="21"/>
  <c r="AX213" i="21"/>
  <c r="BY49" i="21"/>
  <c r="N49" i="13"/>
  <c r="AS280" i="21"/>
  <c r="AF280" i="13" s="1"/>
  <c r="AG280" i="13"/>
  <c r="AE280" i="13"/>
  <c r="AM127" i="21"/>
  <c r="Z127" i="13" s="1"/>
  <c r="Y127" i="13"/>
  <c r="AA127" i="13"/>
  <c r="BB110" i="13"/>
  <c r="BB211" i="13"/>
  <c r="AD211" i="21"/>
  <c r="Q211" i="13" s="1"/>
  <c r="R211" i="13"/>
  <c r="P211" i="13"/>
  <c r="BH71" i="21"/>
  <c r="F71" i="12" s="1"/>
  <c r="N190" i="13"/>
  <c r="AP191" i="21"/>
  <c r="AC191" i="13" s="1"/>
  <c r="AD191" i="13"/>
  <c r="AB191" i="13"/>
  <c r="BB227" i="13"/>
  <c r="AC169" i="13"/>
  <c r="N169" i="14"/>
  <c r="BH107" i="21"/>
  <c r="F107" i="12" s="1"/>
  <c r="O92" i="13"/>
  <c r="M92" i="13"/>
  <c r="BX92" i="21"/>
  <c r="BA92" i="21"/>
  <c r="BB92" i="21" s="1"/>
  <c r="L92" i="21"/>
  <c r="N231" i="13"/>
  <c r="BY58" i="21"/>
  <c r="Q58" i="13"/>
  <c r="N33" i="13"/>
  <c r="AJ275" i="21"/>
  <c r="W275" i="13" s="1"/>
  <c r="X275" i="13"/>
  <c r="V275" i="13"/>
  <c r="O44" i="13"/>
  <c r="M44" i="13"/>
  <c r="BA44" i="21"/>
  <c r="BB44" i="21" s="1"/>
  <c r="BX44" i="21"/>
  <c r="L44" i="21"/>
  <c r="O79" i="13"/>
  <c r="M79" i="13"/>
  <c r="BA79" i="21"/>
  <c r="BB79" i="21" s="1"/>
  <c r="BX79" i="21"/>
  <c r="L79" i="21"/>
  <c r="H79" i="14" s="1"/>
  <c r="BF244" i="21"/>
  <c r="BH244" i="13" s="1"/>
  <c r="AG137" i="21"/>
  <c r="T137" i="13" s="1"/>
  <c r="U137" i="13"/>
  <c r="S137" i="13"/>
  <c r="AS83" i="21"/>
  <c r="AG83" i="13"/>
  <c r="AE83" i="13"/>
  <c r="AD239" i="21"/>
  <c r="R239" i="13"/>
  <c r="P239" i="13"/>
  <c r="AM109" i="21"/>
  <c r="Z109" i="13" s="1"/>
  <c r="Y109" i="13"/>
  <c r="AA109" i="13"/>
  <c r="N35" i="13"/>
  <c r="AD134" i="21"/>
  <c r="Q134" i="13" s="1"/>
  <c r="R134" i="13"/>
  <c r="P134" i="13"/>
  <c r="BB228" i="13"/>
  <c r="O228" i="13"/>
  <c r="M228" i="13"/>
  <c r="BA228" i="21"/>
  <c r="BB228" i="21" s="1"/>
  <c r="BX228" i="21"/>
  <c r="L228" i="21"/>
  <c r="AG188" i="21"/>
  <c r="U188" i="13"/>
  <c r="S188" i="13"/>
  <c r="AD292" i="21"/>
  <c r="Q292" i="13" s="1"/>
  <c r="R292" i="13"/>
  <c r="P292" i="13"/>
  <c r="AG124" i="21"/>
  <c r="T124" i="13" s="1"/>
  <c r="S124" i="13"/>
  <c r="U124" i="13"/>
  <c r="AJ253" i="21"/>
  <c r="W253" i="13" s="1"/>
  <c r="X253" i="13"/>
  <c r="V253" i="13"/>
  <c r="O283" i="13"/>
  <c r="M283" i="13"/>
  <c r="BA283" i="21"/>
  <c r="BB283" i="21" s="1"/>
  <c r="BX283" i="21"/>
  <c r="L283" i="21"/>
  <c r="N235" i="13"/>
  <c r="AJ235" i="21"/>
  <c r="V235" i="13"/>
  <c r="X235" i="13"/>
  <c r="BF173" i="21"/>
  <c r="BH173" i="13" s="1"/>
  <c r="O168" i="13"/>
  <c r="M168" i="13"/>
  <c r="BX168" i="21"/>
  <c r="BA168" i="21"/>
  <c r="BB168" i="21" s="1"/>
  <c r="L168" i="21"/>
  <c r="AP42" i="21"/>
  <c r="AC42" i="13" s="1"/>
  <c r="AB42" i="13"/>
  <c r="AD42" i="13"/>
  <c r="AD192" i="21"/>
  <c r="Q192" i="13" s="1"/>
  <c r="R192" i="13"/>
  <c r="P192" i="13"/>
  <c r="BA238" i="13"/>
  <c r="AL238" i="13"/>
  <c r="AS238" i="13"/>
  <c r="BE238" i="13"/>
  <c r="AW238" i="13"/>
  <c r="AO238" i="13"/>
  <c r="AP238" i="13" s="1"/>
  <c r="BS238" i="21"/>
  <c r="AX238" i="13" s="1"/>
  <c r="BL238" i="21"/>
  <c r="BF238" i="13" s="1"/>
  <c r="BK238" i="21"/>
  <c r="AX238" i="21"/>
  <c r="AZ238" i="21"/>
  <c r="BR238" i="21"/>
  <c r="AT238" i="13" s="1"/>
  <c r="AY238" i="21"/>
  <c r="AG39" i="21"/>
  <c r="T39" i="13" s="1"/>
  <c r="U39" i="13"/>
  <c r="S39" i="13"/>
  <c r="BY221" i="21"/>
  <c r="N221" i="13"/>
  <c r="AJ13" i="21"/>
  <c r="W13" i="13" s="1"/>
  <c r="V13" i="13"/>
  <c r="X13" i="13"/>
  <c r="N288" i="13"/>
  <c r="AS125" i="21"/>
  <c r="AF125" i="13" s="1"/>
  <c r="AG125" i="13"/>
  <c r="AE125" i="13"/>
  <c r="BB72" i="13"/>
  <c r="AV230" i="21"/>
  <c r="AI230" i="13" s="1"/>
  <c r="AJ230" i="13"/>
  <c r="AH230" i="13"/>
  <c r="AT116" i="21"/>
  <c r="AU116" i="21" s="1"/>
  <c r="AT300" i="21"/>
  <c r="AU300" i="21" s="1"/>
  <c r="AV62" i="21"/>
  <c r="AI62" i="13" s="1"/>
  <c r="AJ62" i="13"/>
  <c r="AH62" i="13"/>
  <c r="AT6" i="21"/>
  <c r="AU6" i="21" s="1"/>
  <c r="AT283" i="21"/>
  <c r="AU283" i="21" s="1"/>
  <c r="AT81" i="21"/>
  <c r="AU81" i="21" s="1"/>
  <c r="AV92" i="21"/>
  <c r="AI92" i="13" s="1"/>
  <c r="AJ92" i="13"/>
  <c r="AH92" i="13"/>
  <c r="AT215" i="21"/>
  <c r="AU215" i="21" s="1"/>
  <c r="AT70" i="21"/>
  <c r="AU70" i="21" s="1"/>
  <c r="AT71" i="21"/>
  <c r="AU71" i="21" s="1"/>
  <c r="AT211" i="21"/>
  <c r="AU211" i="21" s="1"/>
  <c r="AV223" i="21"/>
  <c r="AI223" i="13" s="1"/>
  <c r="AJ223" i="13"/>
  <c r="AH223" i="13"/>
  <c r="AT127" i="21"/>
  <c r="AU127" i="21" s="1"/>
  <c r="S127" i="14" s="1"/>
  <c r="AV66" i="21"/>
  <c r="AI66" i="13" s="1"/>
  <c r="AJ66" i="13"/>
  <c r="AH66" i="13"/>
  <c r="AV135" i="21"/>
  <c r="AI135" i="13" s="1"/>
  <c r="AH135" i="13"/>
  <c r="AJ135" i="13"/>
  <c r="AV173" i="21"/>
  <c r="AI173" i="13" s="1"/>
  <c r="AJ173" i="13"/>
  <c r="AH173" i="13"/>
  <c r="AV53" i="21"/>
  <c r="AI53" i="13" s="1"/>
  <c r="AJ53" i="13"/>
  <c r="AH53" i="13"/>
  <c r="AT21" i="21"/>
  <c r="AU21" i="21" s="1"/>
  <c r="AV187" i="21"/>
  <c r="AI187" i="13" s="1"/>
  <c r="AH187" i="13"/>
  <c r="AJ187" i="13"/>
  <c r="AT95" i="21"/>
  <c r="AU95" i="21" s="1"/>
  <c r="AT13" i="21"/>
  <c r="AU13" i="21" s="1"/>
  <c r="AT87" i="21"/>
  <c r="AU87" i="21" s="1"/>
  <c r="AV55" i="21"/>
  <c r="AI55" i="13" s="1"/>
  <c r="AH55" i="13"/>
  <c r="AJ55" i="13"/>
  <c r="AT125" i="21"/>
  <c r="AU125" i="21" s="1"/>
  <c r="AT175" i="21"/>
  <c r="AU175" i="21" s="1"/>
  <c r="S175" i="14" s="1"/>
  <c r="AV124" i="21"/>
  <c r="AI124" i="13" s="1"/>
  <c r="AJ124" i="13"/>
  <c r="AH124" i="13"/>
  <c r="AV123" i="21"/>
  <c r="AI123" i="13" s="1"/>
  <c r="AH123" i="13"/>
  <c r="AJ123" i="13"/>
  <c r="BR75" i="21"/>
  <c r="AT75" i="13" s="1"/>
  <c r="O75" i="13"/>
  <c r="M75" i="13"/>
  <c r="BX75" i="21"/>
  <c r="BA75" i="21"/>
  <c r="BB75" i="21" s="1"/>
  <c r="AG75" i="21"/>
  <c r="S75" i="13"/>
  <c r="U75" i="13"/>
  <c r="BF234" i="21"/>
  <c r="BH234" i="13" s="1"/>
  <c r="BY57" i="21"/>
  <c r="N57" i="13"/>
  <c r="AG24" i="21"/>
  <c r="U24" i="13"/>
  <c r="S24" i="13"/>
  <c r="BA24" i="13"/>
  <c r="AW24" i="13"/>
  <c r="BE24" i="13"/>
  <c r="AS24" i="13"/>
  <c r="AO24" i="13"/>
  <c r="AP24" i="13" s="1"/>
  <c r="AL24" i="13"/>
  <c r="AS24" i="21"/>
  <c r="AG24" i="13"/>
  <c r="AE24" i="13"/>
  <c r="AJ142" i="21"/>
  <c r="X142" i="13"/>
  <c r="V142" i="13"/>
  <c r="AG160" i="21"/>
  <c r="T160" i="13" s="1"/>
  <c r="S160" i="13"/>
  <c r="U160" i="13"/>
  <c r="AX226" i="21"/>
  <c r="BA226" i="21"/>
  <c r="BB226" i="21" s="1"/>
  <c r="O226" i="13"/>
  <c r="M226" i="13"/>
  <c r="BX226" i="21"/>
  <c r="BR296" i="21"/>
  <c r="AT296" i="13" s="1"/>
  <c r="AD296" i="21"/>
  <c r="Q296" i="13" s="1"/>
  <c r="R296" i="13"/>
  <c r="P296" i="13"/>
  <c r="AY158" i="21"/>
  <c r="L158" i="21"/>
  <c r="AP158" i="21"/>
  <c r="AD158" i="13"/>
  <c r="AB158" i="13"/>
  <c r="BR206" i="21"/>
  <c r="AT206" i="13" s="1"/>
  <c r="AP206" i="21"/>
  <c r="AB206" i="13"/>
  <c r="AD206" i="13"/>
  <c r="AM206" i="21"/>
  <c r="AA206" i="13"/>
  <c r="Y206" i="13"/>
  <c r="L47" i="21"/>
  <c r="M47" i="13"/>
  <c r="O47" i="13"/>
  <c r="BA47" i="21"/>
  <c r="BB47" i="21" s="1"/>
  <c r="BX47" i="21"/>
  <c r="AX30" i="21"/>
  <c r="AS30" i="21"/>
  <c r="AG30" i="13"/>
  <c r="AE30" i="13"/>
  <c r="AY65" i="21"/>
  <c r="AP245" i="21"/>
  <c r="AD245" i="13"/>
  <c r="AB245" i="13"/>
  <c r="AX176" i="21"/>
  <c r="BR14" i="21"/>
  <c r="AT14" i="13" s="1"/>
  <c r="AZ166" i="21"/>
  <c r="AD166" i="21"/>
  <c r="Q166" i="13" s="1"/>
  <c r="R166" i="13"/>
  <c r="P166" i="13"/>
  <c r="AX116" i="21"/>
  <c r="O116" i="13"/>
  <c r="M116" i="13"/>
  <c r="BX116" i="21"/>
  <c r="BA116" i="21"/>
  <c r="BB116" i="21" s="1"/>
  <c r="BS208" i="21"/>
  <c r="AX208" i="13" s="1"/>
  <c r="L208" i="21"/>
  <c r="AG208" i="21"/>
  <c r="T208" i="13" s="1"/>
  <c r="U208" i="13"/>
  <c r="S208" i="13"/>
  <c r="BS175" i="21"/>
  <c r="AX175" i="13" s="1"/>
  <c r="AM255" i="21"/>
  <c r="Z255" i="13" s="1"/>
  <c r="Y255" i="13"/>
  <c r="AA255" i="13"/>
  <c r="AG294" i="21"/>
  <c r="T294" i="13" s="1"/>
  <c r="U294" i="13"/>
  <c r="S294" i="13"/>
  <c r="AL294" i="13"/>
  <c r="BE294" i="13"/>
  <c r="BA294" i="13"/>
  <c r="AW294" i="13"/>
  <c r="AO294" i="13"/>
  <c r="AP294" i="13" s="1"/>
  <c r="AS294" i="13"/>
  <c r="AD294" i="21"/>
  <c r="Q294" i="13" s="1"/>
  <c r="P294" i="13"/>
  <c r="R294" i="13"/>
  <c r="BA153" i="13"/>
  <c r="AW153" i="13"/>
  <c r="AL153" i="13"/>
  <c r="AS153" i="13"/>
  <c r="BE153" i="13"/>
  <c r="AO153" i="13"/>
  <c r="AP153" i="13" s="1"/>
  <c r="X153" i="13"/>
  <c r="V153" i="13"/>
  <c r="BK157" i="21"/>
  <c r="AP157" i="21"/>
  <c r="AC157" i="13" s="1"/>
  <c r="AB157" i="13"/>
  <c r="AD157" i="13"/>
  <c r="AG136" i="21"/>
  <c r="T136" i="13" s="1"/>
  <c r="U136" i="13"/>
  <c r="S136" i="13"/>
  <c r="BA136" i="13"/>
  <c r="AS136" i="13"/>
  <c r="AO136" i="13"/>
  <c r="AP136" i="13" s="1"/>
  <c r="AL136" i="13"/>
  <c r="AW136" i="13"/>
  <c r="BE136" i="13"/>
  <c r="BL285" i="21"/>
  <c r="BF285" i="13" s="1"/>
  <c r="AX73" i="21"/>
  <c r="O73" i="13"/>
  <c r="M73" i="13"/>
  <c r="BA73" i="21"/>
  <c r="BB73" i="21" s="1"/>
  <c r="BX73" i="21"/>
  <c r="BL271" i="21"/>
  <c r="BF271" i="13" s="1"/>
  <c r="AP271" i="21"/>
  <c r="AC271" i="13" s="1"/>
  <c r="AD271" i="13"/>
  <c r="AB271" i="13"/>
  <c r="BA271" i="21"/>
  <c r="BB271" i="21" s="1"/>
  <c r="O271" i="13"/>
  <c r="M271" i="13"/>
  <c r="BX271" i="21"/>
  <c r="N120" i="13"/>
  <c r="AG26" i="13"/>
  <c r="AE26" i="13"/>
  <c r="AX215" i="21"/>
  <c r="AM215" i="21"/>
  <c r="Z215" i="13" s="1"/>
  <c r="Y215" i="13"/>
  <c r="AA215" i="13"/>
  <c r="T27" i="13"/>
  <c r="V27" i="14"/>
  <c r="BR300" i="21"/>
  <c r="AT300" i="13" s="1"/>
  <c r="AS300" i="21"/>
  <c r="AF300" i="13" s="1"/>
  <c r="AG300" i="13"/>
  <c r="AE300" i="13"/>
  <c r="BR269" i="21"/>
  <c r="AT269" i="13" s="1"/>
  <c r="R269" i="13"/>
  <c r="P269" i="13"/>
  <c r="L269" i="21"/>
  <c r="BF48" i="21"/>
  <c r="BH48" i="21" s="1"/>
  <c r="F48" i="12" s="1"/>
  <c r="AG216" i="21"/>
  <c r="U216" i="13"/>
  <c r="S216" i="13"/>
  <c r="AZ252" i="21"/>
  <c r="BH50" i="21"/>
  <c r="F50" i="12" s="1"/>
  <c r="BR115" i="21"/>
  <c r="AT115" i="13" s="1"/>
  <c r="AD115" i="21"/>
  <c r="BY115" i="21" s="1"/>
  <c r="R115" i="13"/>
  <c r="P115" i="13"/>
  <c r="BK260" i="21"/>
  <c r="BB260" i="13" s="1"/>
  <c r="BL68" i="21"/>
  <c r="BF68" i="13" s="1"/>
  <c r="L68" i="21"/>
  <c r="O68" i="13"/>
  <c r="M68" i="13"/>
  <c r="BA68" i="21"/>
  <c r="BB68" i="21" s="1"/>
  <c r="BX68" i="21"/>
  <c r="BL117" i="21"/>
  <c r="BF117" i="13" s="1"/>
  <c r="AJ117" i="21"/>
  <c r="V117" i="13"/>
  <c r="X117" i="13"/>
  <c r="AP119" i="21"/>
  <c r="AC119" i="13" s="1"/>
  <c r="AD119" i="13"/>
  <c r="AB119" i="13"/>
  <c r="AM96" i="21"/>
  <c r="AA96" i="13"/>
  <c r="Y96" i="13"/>
  <c r="AW178" i="13"/>
  <c r="AS178" i="13"/>
  <c r="BA178" i="13"/>
  <c r="BE178" i="13"/>
  <c r="AO178" i="13"/>
  <c r="AP178" i="13" s="1"/>
  <c r="AL178" i="13"/>
  <c r="BR178" i="21"/>
  <c r="AT178" i="13" s="1"/>
  <c r="BS178" i="21"/>
  <c r="AX178" i="13" s="1"/>
  <c r="AJ178" i="21"/>
  <c r="AY88" i="21"/>
  <c r="AD156" i="21"/>
  <c r="Q156" i="13" s="1"/>
  <c r="R156" i="13"/>
  <c r="P156" i="13"/>
  <c r="AM126" i="21"/>
  <c r="Z126" i="13" s="1"/>
  <c r="AA126" i="13"/>
  <c r="Y126" i="13"/>
  <c r="AP286" i="21"/>
  <c r="AC286" i="13" s="1"/>
  <c r="AD286" i="13"/>
  <c r="AB286" i="13"/>
  <c r="AP193" i="21"/>
  <c r="AC193" i="13" s="1"/>
  <c r="AD193" i="13"/>
  <c r="AB193" i="13"/>
  <c r="BB90" i="13"/>
  <c r="BA209" i="13"/>
  <c r="AO209" i="13"/>
  <c r="AP209" i="13" s="1"/>
  <c r="AW209" i="13"/>
  <c r="AL209" i="13"/>
  <c r="BE209" i="13"/>
  <c r="AS209" i="13"/>
  <c r="AX209" i="21"/>
  <c r="BK209" i="21"/>
  <c r="BS209" i="21"/>
  <c r="AX209" i="13" s="1"/>
  <c r="AY209" i="21"/>
  <c r="L209" i="21"/>
  <c r="M209" i="13"/>
  <c r="O209" i="13"/>
  <c r="BA209" i="21"/>
  <c r="BB209" i="21" s="1"/>
  <c r="BX209" i="21"/>
  <c r="U282" i="13"/>
  <c r="S282" i="13"/>
  <c r="AX150" i="21"/>
  <c r="BF37" i="21"/>
  <c r="BH37" i="13" s="1"/>
  <c r="M37" i="13"/>
  <c r="O37" i="13"/>
  <c r="BA37" i="21"/>
  <c r="BB37" i="21" s="1"/>
  <c r="BX37" i="21"/>
  <c r="L37" i="21"/>
  <c r="AS261" i="21"/>
  <c r="AF261" i="13" s="1"/>
  <c r="AE261" i="13"/>
  <c r="AG261" i="13"/>
  <c r="AG29" i="21"/>
  <c r="T29" i="13" s="1"/>
  <c r="S29" i="13"/>
  <c r="U29" i="13"/>
  <c r="AS290" i="21"/>
  <c r="AF290" i="13" s="1"/>
  <c r="AG290" i="13"/>
  <c r="AE290" i="13"/>
  <c r="AG123" i="21"/>
  <c r="U123" i="13"/>
  <c r="S123" i="13"/>
  <c r="AL10" i="13"/>
  <c r="BE10" i="13"/>
  <c r="BA10" i="13"/>
  <c r="AW10" i="13"/>
  <c r="AO10" i="13"/>
  <c r="AP10" i="13" s="1"/>
  <c r="AS10" i="13"/>
  <c r="BR10" i="21"/>
  <c r="AT10" i="13" s="1"/>
  <c r="BK10" i="21"/>
  <c r="AX10" i="21"/>
  <c r="BL10" i="21"/>
  <c r="BF10" i="13" s="1"/>
  <c r="AB10" i="13"/>
  <c r="AD10" i="13"/>
  <c r="BA257" i="21"/>
  <c r="BB257" i="21" s="1"/>
  <c r="M257" i="13"/>
  <c r="O257" i="13"/>
  <c r="BX257" i="21"/>
  <c r="BF217" i="21"/>
  <c r="BH217" i="13" s="1"/>
  <c r="AD217" i="21"/>
  <c r="R217" i="13"/>
  <c r="P217" i="13"/>
  <c r="U213" i="13"/>
  <c r="S213" i="13"/>
  <c r="BA213" i="21"/>
  <c r="BB213" i="21" s="1"/>
  <c r="M213" i="13"/>
  <c r="O213" i="13"/>
  <c r="BX213" i="21"/>
  <c r="L213" i="21"/>
  <c r="M49" i="13"/>
  <c r="O49" i="13"/>
  <c r="BX49" i="21"/>
  <c r="BA49" i="21"/>
  <c r="BB49" i="21" s="1"/>
  <c r="AM223" i="21"/>
  <c r="Z223" i="13" s="1"/>
  <c r="AA223" i="13"/>
  <c r="Y223" i="13"/>
  <c r="L31" i="21"/>
  <c r="Y31" i="13"/>
  <c r="AA31" i="13"/>
  <c r="AP200" i="21"/>
  <c r="AC200" i="13" s="1"/>
  <c r="AD200" i="13"/>
  <c r="AB200" i="13"/>
  <c r="AL127" i="13"/>
  <c r="BA127" i="13"/>
  <c r="AS127" i="13"/>
  <c r="AW127" i="13"/>
  <c r="AO127" i="13"/>
  <c r="AP127" i="13" s="1"/>
  <c r="BE127" i="13"/>
  <c r="AX127" i="21"/>
  <c r="BR127" i="21"/>
  <c r="AT127" i="13" s="1"/>
  <c r="BL127" i="21"/>
  <c r="BF127" i="13" s="1"/>
  <c r="BS127" i="21"/>
  <c r="AX127" i="13" s="1"/>
  <c r="AZ127" i="21"/>
  <c r="BK127" i="21"/>
  <c r="AY127" i="21"/>
  <c r="AG127" i="21"/>
  <c r="T127" i="13" s="1"/>
  <c r="U127" i="13"/>
  <c r="S127" i="13"/>
  <c r="AD155" i="21"/>
  <c r="Q155" i="13" s="1"/>
  <c r="P155" i="13"/>
  <c r="R155" i="13"/>
  <c r="M28" i="13"/>
  <c r="O28" i="13"/>
  <c r="BA28" i="21"/>
  <c r="BB28" i="21" s="1"/>
  <c r="BX28" i="21"/>
  <c r="L28" i="21"/>
  <c r="M244" i="13"/>
  <c r="O244" i="13"/>
  <c r="BX244" i="21"/>
  <c r="BA244" i="21"/>
  <c r="BB244" i="21" s="1"/>
  <c r="L244" i="21"/>
  <c r="O243" i="13"/>
  <c r="M243" i="13"/>
  <c r="BX243" i="21"/>
  <c r="BA243" i="21"/>
  <c r="BB243" i="21" s="1"/>
  <c r="L243" i="21"/>
  <c r="BB133" i="13"/>
  <c r="BB222" i="13"/>
  <c r="Z169" i="13"/>
  <c r="L169" i="14"/>
  <c r="AS228" i="21"/>
  <c r="AF228" i="13" s="1"/>
  <c r="AG228" i="13"/>
  <c r="AE228" i="13"/>
  <c r="M66" i="13"/>
  <c r="O66" i="13"/>
  <c r="BA66" i="21"/>
  <c r="BB66" i="21" s="1"/>
  <c r="BX66" i="21"/>
  <c r="L66" i="21"/>
  <c r="BH291" i="21"/>
  <c r="AS143" i="21"/>
  <c r="AG143" i="13"/>
  <c r="AE143" i="13"/>
  <c r="AL129" i="13"/>
  <c r="AO129" i="13"/>
  <c r="AP129" i="13" s="1"/>
  <c r="AS129" i="13"/>
  <c r="BE129" i="13"/>
  <c r="BA129" i="13"/>
  <c r="AW129" i="13"/>
  <c r="BK129" i="21"/>
  <c r="AY129" i="21"/>
  <c r="AZ129" i="21"/>
  <c r="AX129" i="21"/>
  <c r="BS129" i="21"/>
  <c r="AX129" i="13" s="1"/>
  <c r="BR129" i="21"/>
  <c r="AT129" i="13" s="1"/>
  <c r="BL129" i="21"/>
  <c r="BF129" i="13" s="1"/>
  <c r="AW124" i="13"/>
  <c r="BE124" i="13"/>
  <c r="AO124" i="13"/>
  <c r="AP124" i="13" s="1"/>
  <c r="BA124" i="13"/>
  <c r="AL124" i="13"/>
  <c r="AS124" i="13"/>
  <c r="AX124" i="21"/>
  <c r="BL124" i="21"/>
  <c r="BF124" i="13" s="1"/>
  <c r="BS124" i="21"/>
  <c r="AX124" i="13" s="1"/>
  <c r="AZ124" i="21"/>
  <c r="BK124" i="21"/>
  <c r="BR124" i="21"/>
  <c r="AT124" i="13" s="1"/>
  <c r="AY124" i="21"/>
  <c r="AP124" i="21"/>
  <c r="AD124" i="13"/>
  <c r="AB124" i="13"/>
  <c r="BH204" i="21"/>
  <c r="F204" i="12" s="1"/>
  <c r="BH128" i="21"/>
  <c r="F128" i="12" s="1"/>
  <c r="AS45" i="21"/>
  <c r="AF45" i="13" s="1"/>
  <c r="AG45" i="13"/>
  <c r="AE45" i="13"/>
  <c r="AC242" i="13"/>
  <c r="N242" i="14"/>
  <c r="AG64" i="21"/>
  <c r="U64" i="13"/>
  <c r="S64" i="13"/>
  <c r="BF52" i="21"/>
  <c r="BH52" i="13" s="1"/>
  <c r="AG298" i="21"/>
  <c r="T298" i="13" s="1"/>
  <c r="U298" i="13"/>
  <c r="S298" i="13"/>
  <c r="BH38" i="13"/>
  <c r="AV19" i="21"/>
  <c r="AI19" i="13" s="1"/>
  <c r="AH19" i="13"/>
  <c r="AJ19" i="13"/>
  <c r="AV109" i="21"/>
  <c r="AI109" i="13" s="1"/>
  <c r="AJ109" i="13"/>
  <c r="AH109" i="13"/>
  <c r="AT50" i="21"/>
  <c r="AU50" i="21" s="1"/>
  <c r="AT79" i="21"/>
  <c r="AU79" i="21" s="1"/>
  <c r="AT279" i="21"/>
  <c r="AU279" i="21" s="1"/>
  <c r="AT162" i="21"/>
  <c r="AU162" i="21" s="1"/>
  <c r="AV11" i="21"/>
  <c r="AI11" i="13" s="1"/>
  <c r="AH11" i="13"/>
  <c r="AJ11" i="13"/>
  <c r="AV218" i="21"/>
  <c r="AI218" i="13" s="1"/>
  <c r="AJ218" i="13"/>
  <c r="AH218" i="13"/>
  <c r="AJ144" i="13"/>
  <c r="AH144" i="13"/>
  <c r="AV144" i="21"/>
  <c r="AI144" i="13" s="1"/>
  <c r="AT99" i="21"/>
  <c r="AU99" i="21" s="1"/>
  <c r="AV159" i="21"/>
  <c r="AI159" i="13" s="1"/>
  <c r="AJ159" i="13"/>
  <c r="AH159" i="13"/>
  <c r="AH170" i="13"/>
  <c r="AJ170" i="13"/>
  <c r="AV170" i="21"/>
  <c r="AI170" i="13" s="1"/>
  <c r="AT80" i="21"/>
  <c r="AU80" i="21" s="1"/>
  <c r="AH152" i="13"/>
  <c r="AJ152" i="13"/>
  <c r="AV152" i="21"/>
  <c r="AI152" i="13" s="1"/>
  <c r="AV299" i="21"/>
  <c r="AI299" i="13" s="1"/>
  <c r="AJ299" i="13"/>
  <c r="AH299" i="13"/>
  <c r="AV58" i="21"/>
  <c r="AI58" i="13" s="1"/>
  <c r="AJ58" i="13"/>
  <c r="AH58" i="13"/>
  <c r="AT186" i="21"/>
  <c r="AU186" i="21" s="1"/>
  <c r="AV178" i="21"/>
  <c r="AI178" i="13" s="1"/>
  <c r="AJ178" i="13"/>
  <c r="AH178" i="13"/>
  <c r="AV30" i="21"/>
  <c r="AI30" i="13" s="1"/>
  <c r="AH30" i="13"/>
  <c r="AJ30" i="13"/>
  <c r="AT267" i="21"/>
  <c r="AU267" i="21" s="1"/>
  <c r="AT126" i="21"/>
  <c r="AU126" i="21" s="1"/>
  <c r="AJ137" i="13"/>
  <c r="AH137" i="13"/>
  <c r="AV137" i="21"/>
  <c r="AI137" i="13" s="1"/>
  <c r="AT192" i="21"/>
  <c r="AU192" i="21" s="1"/>
  <c r="AT33" i="21"/>
  <c r="AU33" i="21" s="1"/>
  <c r="AT108" i="21"/>
  <c r="AU108" i="21" s="1"/>
  <c r="S108" i="14" s="1"/>
  <c r="AV102" i="21"/>
  <c r="AI102" i="13" s="1"/>
  <c r="AJ102" i="13"/>
  <c r="AH102" i="13"/>
  <c r="W61" i="13"/>
  <c r="J61" i="14"/>
  <c r="BY130" i="21"/>
  <c r="N130" i="13"/>
  <c r="BB220" i="13"/>
  <c r="H220" i="12"/>
  <c r="AJ75" i="21"/>
  <c r="X75" i="13"/>
  <c r="V75" i="13"/>
  <c r="W135" i="13"/>
  <c r="J135" i="14"/>
  <c r="BF57" i="21"/>
  <c r="BH57" i="13" s="1"/>
  <c r="AM24" i="21"/>
  <c r="AA24" i="13"/>
  <c r="Y24" i="13"/>
  <c r="AD142" i="21"/>
  <c r="R142" i="13"/>
  <c r="P142" i="13"/>
  <c r="AO142" i="13"/>
  <c r="AP142" i="13" s="1"/>
  <c r="AW142" i="13"/>
  <c r="AL142" i="13"/>
  <c r="AS142" i="13"/>
  <c r="BE142" i="13"/>
  <c r="BA142" i="13"/>
  <c r="BE160" i="13"/>
  <c r="AW160" i="13"/>
  <c r="AL160" i="13"/>
  <c r="AO160" i="13"/>
  <c r="AP160" i="13" s="1"/>
  <c r="AS160" i="13"/>
  <c r="BA160" i="13"/>
  <c r="BF226" i="21"/>
  <c r="BH226" i="13" s="1"/>
  <c r="AJ226" i="21"/>
  <c r="X226" i="13"/>
  <c r="V226" i="13"/>
  <c r="AS296" i="21"/>
  <c r="AF296" i="13" s="1"/>
  <c r="AG296" i="13"/>
  <c r="AE296" i="13"/>
  <c r="AZ158" i="21"/>
  <c r="V158" i="13"/>
  <c r="X158" i="13"/>
  <c r="U158" i="13"/>
  <c r="S158" i="13"/>
  <c r="S206" i="13"/>
  <c r="U206" i="13"/>
  <c r="AM47" i="21"/>
  <c r="Z47" i="13" s="1"/>
  <c r="Y47" i="13"/>
  <c r="AA47" i="13"/>
  <c r="AW47" i="13"/>
  <c r="AL47" i="13"/>
  <c r="AS47" i="13"/>
  <c r="AO47" i="13"/>
  <c r="AP47" i="13" s="1"/>
  <c r="BE47" i="13"/>
  <c r="BA47" i="13"/>
  <c r="AP30" i="21"/>
  <c r="AB30" i="13"/>
  <c r="AD30" i="13"/>
  <c r="AX65" i="21"/>
  <c r="AG65" i="21"/>
  <c r="U65" i="13"/>
  <c r="S65" i="13"/>
  <c r="AG91" i="21"/>
  <c r="U91" i="13"/>
  <c r="S91" i="13"/>
  <c r="BA91" i="13"/>
  <c r="BE91" i="13"/>
  <c r="AS91" i="13"/>
  <c r="AL91" i="13"/>
  <c r="AO91" i="13"/>
  <c r="AP91" i="13" s="1"/>
  <c r="AW91" i="13"/>
  <c r="AP91" i="21"/>
  <c r="AC91" i="13" s="1"/>
  <c r="AD91" i="13"/>
  <c r="AB91" i="13"/>
  <c r="BK245" i="21"/>
  <c r="AO245" i="13"/>
  <c r="AP245" i="13" s="1"/>
  <c r="AL245" i="13"/>
  <c r="AS245" i="13"/>
  <c r="AW245" i="13"/>
  <c r="BE245" i="13"/>
  <c r="BA245" i="13"/>
  <c r="AJ245" i="21"/>
  <c r="X245" i="13"/>
  <c r="V245" i="13"/>
  <c r="O176" i="13"/>
  <c r="M176" i="13"/>
  <c r="BA176" i="21"/>
  <c r="BB176" i="21" s="1"/>
  <c r="BX176" i="21"/>
  <c r="AY14" i="21"/>
  <c r="AS14" i="21"/>
  <c r="AF14" i="13" s="1"/>
  <c r="AG14" i="13"/>
  <c r="AE14" i="13"/>
  <c r="AM116" i="21"/>
  <c r="Z116" i="13" s="1"/>
  <c r="AA116" i="13"/>
  <c r="Y116" i="13"/>
  <c r="BL208" i="21"/>
  <c r="BF208" i="13" s="1"/>
  <c r="AS208" i="21"/>
  <c r="AF208" i="13" s="1"/>
  <c r="AE208" i="13"/>
  <c r="AG208" i="13"/>
  <c r="AJ208" i="21"/>
  <c r="W208" i="13" s="1"/>
  <c r="X208" i="13"/>
  <c r="V208" i="13"/>
  <c r="BH294" i="21"/>
  <c r="N294" i="13"/>
  <c r="BY294" i="21"/>
  <c r="AM153" i="21"/>
  <c r="Z153" i="13" s="1"/>
  <c r="Y153" i="13"/>
  <c r="AA153" i="13"/>
  <c r="N157" i="13"/>
  <c r="BY157" i="21"/>
  <c r="N136" i="13"/>
  <c r="BY136" i="21"/>
  <c r="O136" i="13"/>
  <c r="M136" i="13"/>
  <c r="BA136" i="21"/>
  <c r="BB136" i="21" s="1"/>
  <c r="BX136" i="21"/>
  <c r="AM285" i="21"/>
  <c r="Z285" i="13" s="1"/>
  <c r="AA285" i="13"/>
  <c r="Y285" i="13"/>
  <c r="AG73" i="21"/>
  <c r="T73" i="13" s="1"/>
  <c r="U73" i="13"/>
  <c r="S73" i="13"/>
  <c r="AG120" i="21"/>
  <c r="T120" i="13" s="1"/>
  <c r="S120" i="13"/>
  <c r="U120" i="13"/>
  <c r="AG26" i="21"/>
  <c r="T26" i="13" s="1"/>
  <c r="U26" i="13"/>
  <c r="S26" i="13"/>
  <c r="BA26" i="13"/>
  <c r="AL26" i="13"/>
  <c r="AS26" i="13"/>
  <c r="AO26" i="13"/>
  <c r="AP26" i="13" s="1"/>
  <c r="BE26" i="13"/>
  <c r="AW26" i="13"/>
  <c r="AD215" i="21"/>
  <c r="Q215" i="13" s="1"/>
  <c r="BF249" i="21"/>
  <c r="BH249" i="13" s="1"/>
  <c r="AP300" i="21"/>
  <c r="AC300" i="13" s="1"/>
  <c r="AB300" i="13"/>
  <c r="AD300" i="13"/>
  <c r="AG269" i="21"/>
  <c r="T269" i="13" s="1"/>
  <c r="U269" i="13"/>
  <c r="S269" i="13"/>
  <c r="AO216" i="13"/>
  <c r="AP216" i="13" s="1"/>
  <c r="BA216" i="13"/>
  <c r="AW216" i="13"/>
  <c r="AL216" i="13"/>
  <c r="AS216" i="13"/>
  <c r="BE216" i="13"/>
  <c r="AX216" i="21"/>
  <c r="BL216" i="21"/>
  <c r="BF216" i="13" s="1"/>
  <c r="AV216" i="21"/>
  <c r="AI216" i="13" s="1"/>
  <c r="BF233" i="13"/>
  <c r="H233" i="12"/>
  <c r="BF159" i="21"/>
  <c r="BH159" i="13" s="1"/>
  <c r="BR252" i="21"/>
  <c r="AT252" i="13" s="1"/>
  <c r="BS115" i="21"/>
  <c r="AX115" i="13" s="1"/>
  <c r="AJ260" i="21"/>
  <c r="W260" i="13" s="1"/>
  <c r="V260" i="13"/>
  <c r="X260" i="13"/>
  <c r="BY139" i="21"/>
  <c r="N139" i="13"/>
  <c r="BA119" i="13"/>
  <c r="AW119" i="13"/>
  <c r="AS119" i="13"/>
  <c r="BE119" i="13"/>
  <c r="AO119" i="13"/>
  <c r="AP119" i="13" s="1"/>
  <c r="AL119" i="13"/>
  <c r="AY119" i="21"/>
  <c r="BR119" i="21"/>
  <c r="AT119" i="13" s="1"/>
  <c r="AV119" i="21"/>
  <c r="AI119" i="13" s="1"/>
  <c r="AW96" i="13"/>
  <c r="AL96" i="13"/>
  <c r="AS96" i="13"/>
  <c r="AO96" i="13"/>
  <c r="AP96" i="13" s="1"/>
  <c r="BA96" i="13"/>
  <c r="BE96" i="13"/>
  <c r="AY96" i="21"/>
  <c r="BR96" i="21"/>
  <c r="AT96" i="13" s="1"/>
  <c r="AJ88" i="21"/>
  <c r="W88" i="13" s="1"/>
  <c r="X88" i="13"/>
  <c r="V88" i="13"/>
  <c r="AV111" i="21"/>
  <c r="AI111" i="13" s="1"/>
  <c r="AH111" i="13"/>
  <c r="AJ111" i="13"/>
  <c r="BA156" i="13"/>
  <c r="AO156" i="13"/>
  <c r="AP156" i="13" s="1"/>
  <c r="AW156" i="13"/>
  <c r="AS156" i="13"/>
  <c r="AL156" i="13"/>
  <c r="BE156" i="13"/>
  <c r="BR156" i="21"/>
  <c r="AT156" i="13" s="1"/>
  <c r="AZ156" i="21"/>
  <c r="AS196" i="13"/>
  <c r="AO196" i="13"/>
  <c r="AP196" i="13" s="1"/>
  <c r="AW196" i="13"/>
  <c r="BA196" i="13"/>
  <c r="BE196" i="13"/>
  <c r="AL196" i="13"/>
  <c r="BS196" i="21"/>
  <c r="AX196" i="13" s="1"/>
  <c r="AZ196" i="21"/>
  <c r="N59" i="13"/>
  <c r="AG59" i="21"/>
  <c r="T59" i="13" s="1"/>
  <c r="S59" i="13"/>
  <c r="U59" i="13"/>
  <c r="P20" i="13"/>
  <c r="R20" i="13"/>
  <c r="AD126" i="21"/>
  <c r="Q126" i="13" s="1"/>
  <c r="R126" i="13"/>
  <c r="P126" i="13"/>
  <c r="AD90" i="21"/>
  <c r="Q90" i="13" s="1"/>
  <c r="P90" i="13"/>
  <c r="R90" i="13"/>
  <c r="AM209" i="21"/>
  <c r="Z209" i="13" s="1"/>
  <c r="AA209" i="13"/>
  <c r="Y209" i="13"/>
  <c r="AJ209" i="21"/>
  <c r="W209" i="13" s="1"/>
  <c r="V209" i="13"/>
  <c r="X209" i="13"/>
  <c r="AD282" i="13"/>
  <c r="AB282" i="13"/>
  <c r="AP282" i="21"/>
  <c r="AC282" i="13" s="1"/>
  <c r="AJ150" i="21"/>
  <c r="W150" i="13" s="1"/>
  <c r="V150" i="13"/>
  <c r="X150" i="13"/>
  <c r="BF19" i="21"/>
  <c r="BH19" i="13" s="1"/>
  <c r="AD19" i="13"/>
  <c r="AB19" i="13"/>
  <c r="V37" i="13"/>
  <c r="X37" i="13"/>
  <c r="AJ37" i="21"/>
  <c r="W37" i="13" s="1"/>
  <c r="BS29" i="21"/>
  <c r="AX29" i="13" s="1"/>
  <c r="Q161" i="13"/>
  <c r="BY161" i="21"/>
  <c r="N265" i="13"/>
  <c r="AJ265" i="21"/>
  <c r="W265" i="13" s="1"/>
  <c r="X265" i="13"/>
  <c r="V265" i="13"/>
  <c r="AJ290" i="21"/>
  <c r="W290" i="13" s="1"/>
  <c r="X290" i="13"/>
  <c r="V290" i="13"/>
  <c r="BS123" i="21"/>
  <c r="AX123" i="13" s="1"/>
  <c r="AM123" i="21"/>
  <c r="Y123" i="13"/>
  <c r="AA123" i="13"/>
  <c r="N10" i="13"/>
  <c r="AP257" i="21"/>
  <c r="AC257" i="13" s="1"/>
  <c r="AB257" i="13"/>
  <c r="AD257" i="13"/>
  <c r="N257" i="13"/>
  <c r="AV180" i="21"/>
  <c r="AI180" i="13" s="1"/>
  <c r="AJ180" i="13"/>
  <c r="AH180" i="13"/>
  <c r="AM17" i="21"/>
  <c r="Z17" i="13" s="1"/>
  <c r="AA17" i="13"/>
  <c r="Y17" i="13"/>
  <c r="AG31" i="21"/>
  <c r="T31" i="13" s="1"/>
  <c r="U31" i="13"/>
  <c r="S31" i="13"/>
  <c r="L201" i="21"/>
  <c r="M201" i="13"/>
  <c r="O201" i="13"/>
  <c r="BA201" i="21"/>
  <c r="BB201" i="21" s="1"/>
  <c r="BX201" i="21"/>
  <c r="BE112" i="13"/>
  <c r="AW112" i="13"/>
  <c r="AL112" i="13"/>
  <c r="AO112" i="13"/>
  <c r="AP112" i="13" s="1"/>
  <c r="AS112" i="13"/>
  <c r="BA112" i="13"/>
  <c r="BR112" i="21"/>
  <c r="AT112" i="13" s="1"/>
  <c r="AZ112" i="21"/>
  <c r="AY112" i="21"/>
  <c r="AX112" i="21"/>
  <c r="BL112" i="21"/>
  <c r="BF112" i="13" s="1"/>
  <c r="BS112" i="21"/>
  <c r="AX112" i="13" s="1"/>
  <c r="BK112" i="21"/>
  <c r="N80" i="13"/>
  <c r="N76" i="13"/>
  <c r="AD114" i="21"/>
  <c r="BY114" i="21" s="1"/>
  <c r="R114" i="13"/>
  <c r="P114" i="13"/>
  <c r="N107" i="13"/>
  <c r="O89" i="13"/>
  <c r="M89" i="13"/>
  <c r="BA89" i="21"/>
  <c r="BB89" i="21" s="1"/>
  <c r="BX89" i="21"/>
  <c r="L89" i="21"/>
  <c r="AG36" i="21"/>
  <c r="T36" i="13" s="1"/>
  <c r="S36" i="13"/>
  <c r="U36" i="13"/>
  <c r="AV232" i="21"/>
  <c r="AI232" i="13" s="1"/>
  <c r="AJ232" i="13"/>
  <c r="AH232" i="13"/>
  <c r="N55" i="13"/>
  <c r="AM151" i="21"/>
  <c r="Z151" i="13" s="1"/>
  <c r="AA151" i="13"/>
  <c r="Y151" i="13"/>
  <c r="AG146" i="13"/>
  <c r="AE146" i="13"/>
  <c r="AS146" i="21"/>
  <c r="AF146" i="13" s="1"/>
  <c r="M53" i="13"/>
  <c r="O53" i="13"/>
  <c r="BA53" i="21"/>
  <c r="BB53" i="21" s="1"/>
  <c r="BX53" i="21"/>
  <c r="L53" i="21"/>
  <c r="AM183" i="21"/>
  <c r="Z183" i="13" s="1"/>
  <c r="Y183" i="13"/>
  <c r="AA183" i="13"/>
  <c r="AP99" i="21"/>
  <c r="AC99" i="13" s="1"/>
  <c r="AD99" i="13"/>
  <c r="AB99" i="13"/>
  <c r="N98" i="13"/>
  <c r="AP279" i="21"/>
  <c r="AC279" i="13" s="1"/>
  <c r="AD279" i="13"/>
  <c r="AB279" i="13"/>
  <c r="AJ62" i="21"/>
  <c r="X62" i="13"/>
  <c r="V62" i="13"/>
  <c r="N163" i="13"/>
  <c r="AD174" i="21"/>
  <c r="Q174" i="13" s="1"/>
  <c r="R174" i="13"/>
  <c r="P174" i="13"/>
  <c r="AG204" i="21"/>
  <c r="T204" i="13" s="1"/>
  <c r="U204" i="13"/>
  <c r="S204" i="13"/>
  <c r="N52" i="13"/>
  <c r="M167" i="13"/>
  <c r="O167" i="13"/>
  <c r="BX167" i="21"/>
  <c r="BA167" i="21"/>
  <c r="BB167" i="21" s="1"/>
  <c r="L167" i="21"/>
  <c r="X212" i="13"/>
  <c r="V212" i="13"/>
  <c r="AJ212" i="21"/>
  <c r="W212" i="13" s="1"/>
  <c r="N298" i="13"/>
  <c r="AS149" i="21"/>
  <c r="AG149" i="13"/>
  <c r="AE149" i="13"/>
  <c r="AD82" i="21"/>
  <c r="Q82" i="13" s="1"/>
  <c r="R82" i="13"/>
  <c r="P82" i="13"/>
  <c r="AJ182" i="21"/>
  <c r="W182" i="13" s="1"/>
  <c r="X182" i="13"/>
  <c r="V182" i="13"/>
  <c r="N72" i="13"/>
  <c r="AV28" i="21"/>
  <c r="AI28" i="13" s="1"/>
  <c r="AJ28" i="13"/>
  <c r="AH28" i="13"/>
  <c r="AV272" i="21"/>
  <c r="AI272" i="13" s="1"/>
  <c r="AJ272" i="13"/>
  <c r="AH272" i="13"/>
  <c r="AV240" i="21"/>
  <c r="AI240" i="13" s="1"/>
  <c r="AJ240" i="13"/>
  <c r="AH240" i="13"/>
  <c r="AV149" i="21"/>
  <c r="AI149" i="13" s="1"/>
  <c r="AJ149" i="13"/>
  <c r="AH149" i="13"/>
  <c r="AT174" i="21"/>
  <c r="AU174" i="21" s="1"/>
  <c r="AV168" i="21"/>
  <c r="AI168" i="13" s="1"/>
  <c r="AH168" i="13"/>
  <c r="AJ168" i="13"/>
  <c r="AV103" i="21"/>
  <c r="AI103" i="13" s="1"/>
  <c r="AJ103" i="13"/>
  <c r="AH103" i="13"/>
  <c r="AT193" i="21"/>
  <c r="AU193" i="21" s="1"/>
  <c r="AT275" i="21"/>
  <c r="AU275" i="21" s="1"/>
  <c r="AV247" i="21"/>
  <c r="AI247" i="13" s="1"/>
  <c r="AJ247" i="13"/>
  <c r="AH247" i="13"/>
  <c r="AT97" i="21"/>
  <c r="AU97" i="21" s="1"/>
  <c r="AT286" i="21"/>
  <c r="AU286" i="21" s="1"/>
  <c r="AV27" i="21"/>
  <c r="AI27" i="13" s="1"/>
  <c r="AH27" i="13"/>
  <c r="AJ27" i="13"/>
  <c r="AV194" i="21"/>
  <c r="AI194" i="13" s="1"/>
  <c r="AJ194" i="13"/>
  <c r="AH194" i="13"/>
  <c r="AH158" i="13"/>
  <c r="AJ158" i="13"/>
  <c r="AT134" i="21"/>
  <c r="AU134" i="21" s="1"/>
  <c r="AT24" i="21"/>
  <c r="AU24" i="21" s="1"/>
  <c r="AV295" i="21"/>
  <c r="AI295" i="13" s="1"/>
  <c r="AJ295" i="13"/>
  <c r="AH295" i="13"/>
  <c r="AT9" i="21"/>
  <c r="AU9" i="21" s="1"/>
  <c r="AJ201" i="13"/>
  <c r="AH201" i="13"/>
  <c r="AV201" i="21"/>
  <c r="AI201" i="13" s="1"/>
  <c r="AV197" i="21"/>
  <c r="AI197" i="13" s="1"/>
  <c r="AH197" i="13"/>
  <c r="AJ197" i="13"/>
  <c r="AV43" i="21"/>
  <c r="AI43" i="13" s="1"/>
  <c r="AH43" i="13"/>
  <c r="AJ43" i="13"/>
  <c r="AT82" i="21"/>
  <c r="AU82" i="21" s="1"/>
  <c r="AV176" i="21"/>
  <c r="AI176" i="13" s="1"/>
  <c r="AH176" i="13"/>
  <c r="AJ176" i="13"/>
  <c r="BB224" i="13"/>
  <c r="H224" i="12"/>
  <c r="AD75" i="21"/>
  <c r="R75" i="13"/>
  <c r="P75" i="13"/>
  <c r="T67" i="13"/>
  <c r="V67" i="14"/>
  <c r="BB199" i="13"/>
  <c r="H199" i="12"/>
  <c r="W69" i="13"/>
  <c r="J69" i="14"/>
  <c r="AP24" i="21"/>
  <c r="AD24" i="13"/>
  <c r="AB24" i="13"/>
  <c r="N142" i="13"/>
  <c r="L160" i="21"/>
  <c r="AM226" i="21"/>
  <c r="AA226" i="13"/>
  <c r="Y226" i="13"/>
  <c r="M296" i="13"/>
  <c r="O296" i="13"/>
  <c r="BX296" i="21"/>
  <c r="BA296" i="21"/>
  <c r="BB296" i="21" s="1"/>
  <c r="BK158" i="21"/>
  <c r="AM158" i="21"/>
  <c r="AA158" i="13"/>
  <c r="Y158" i="13"/>
  <c r="AE158" i="13"/>
  <c r="AG158" i="13"/>
  <c r="L206" i="21"/>
  <c r="Q47" i="13"/>
  <c r="BR65" i="21"/>
  <c r="AT65" i="13" s="1"/>
  <c r="O65" i="13"/>
  <c r="M65" i="13"/>
  <c r="BA65" i="21"/>
  <c r="BB65" i="21" s="1"/>
  <c r="BX65" i="21"/>
  <c r="N91" i="13"/>
  <c r="BY91" i="21"/>
  <c r="N245" i="13"/>
  <c r="BY245" i="21"/>
  <c r="AJ176" i="21"/>
  <c r="W176" i="13" s="1"/>
  <c r="V176" i="13"/>
  <c r="X176" i="13"/>
  <c r="BK14" i="21"/>
  <c r="O14" i="13"/>
  <c r="M14" i="13"/>
  <c r="BX14" i="21"/>
  <c r="BA14" i="21"/>
  <c r="BB14" i="21" s="1"/>
  <c r="BA166" i="13"/>
  <c r="AS166" i="13"/>
  <c r="AO166" i="13"/>
  <c r="AP166" i="13" s="1"/>
  <c r="AW166" i="13"/>
  <c r="AL166" i="13"/>
  <c r="BE166" i="13"/>
  <c r="AJ116" i="21"/>
  <c r="W116" i="13" s="1"/>
  <c r="X116" i="13"/>
  <c r="V116" i="13"/>
  <c r="AX208" i="21"/>
  <c r="AP208" i="21"/>
  <c r="AC208" i="13" s="1"/>
  <c r="AD208" i="13"/>
  <c r="AB208" i="13"/>
  <c r="AM175" i="21"/>
  <c r="Z175" i="13" s="1"/>
  <c r="Y175" i="13"/>
  <c r="AA175" i="13"/>
  <c r="AJ255" i="21"/>
  <c r="W255" i="13" s="1"/>
  <c r="X255" i="13"/>
  <c r="V255" i="13"/>
  <c r="AJ294" i="21"/>
  <c r="W294" i="13" s="1"/>
  <c r="X294" i="13"/>
  <c r="V294" i="13"/>
  <c r="BB153" i="13"/>
  <c r="AP153" i="21"/>
  <c r="AC153" i="13" s="1"/>
  <c r="AB153" i="13"/>
  <c r="AD153" i="13"/>
  <c r="AD153" i="21"/>
  <c r="Q153" i="13" s="1"/>
  <c r="P153" i="13"/>
  <c r="R153" i="13"/>
  <c r="AG157" i="21"/>
  <c r="T157" i="13" s="1"/>
  <c r="U157" i="13"/>
  <c r="S157" i="13"/>
  <c r="AJ136" i="21"/>
  <c r="W136" i="13" s="1"/>
  <c r="X136" i="13"/>
  <c r="V136" i="13"/>
  <c r="AD285" i="21"/>
  <c r="Q285" i="13" s="1"/>
  <c r="R285" i="13"/>
  <c r="P285" i="13"/>
  <c r="BA285" i="13"/>
  <c r="AO285" i="13"/>
  <c r="AP285" i="13" s="1"/>
  <c r="AL285" i="13"/>
  <c r="BE285" i="13"/>
  <c r="AS285" i="13"/>
  <c r="AW285" i="13"/>
  <c r="AP285" i="21"/>
  <c r="AC285" i="13" s="1"/>
  <c r="AD285" i="13"/>
  <c r="AB285" i="13"/>
  <c r="AJ73" i="21"/>
  <c r="W73" i="13" s="1"/>
  <c r="X73" i="13"/>
  <c r="V73" i="13"/>
  <c r="AM271" i="21"/>
  <c r="Z271" i="13" s="1"/>
  <c r="Y271" i="13"/>
  <c r="AA271" i="13"/>
  <c r="AJ120" i="21"/>
  <c r="W120" i="13" s="1"/>
  <c r="X120" i="13"/>
  <c r="V120" i="13"/>
  <c r="N26" i="13"/>
  <c r="AD26" i="21"/>
  <c r="Q26" i="13" s="1"/>
  <c r="R26" i="13"/>
  <c r="P26" i="13"/>
  <c r="BA215" i="13"/>
  <c r="AS215" i="13"/>
  <c r="AW215" i="13"/>
  <c r="AL215" i="13"/>
  <c r="BE215" i="13"/>
  <c r="AO215" i="13"/>
  <c r="AP215" i="13" s="1"/>
  <c r="AP215" i="21"/>
  <c r="AC215" i="13" s="1"/>
  <c r="AD215" i="13"/>
  <c r="AB215" i="13"/>
  <c r="AP269" i="21"/>
  <c r="AC269" i="13" s="1"/>
  <c r="AB269" i="13"/>
  <c r="AD269" i="13"/>
  <c r="Q46" i="13"/>
  <c r="BY46" i="21"/>
  <c r="BY216" i="21"/>
  <c r="N216" i="13"/>
  <c r="AJ216" i="21"/>
  <c r="X216" i="13"/>
  <c r="V216" i="13"/>
  <c r="AD252" i="21"/>
  <c r="Q252" i="13" s="1"/>
  <c r="R252" i="13"/>
  <c r="P252" i="13"/>
  <c r="A5" i="9"/>
  <c r="Z5" i="19"/>
  <c r="C5" i="9" s="1"/>
  <c r="BA260" i="13"/>
  <c r="AS260" i="13"/>
  <c r="AO260" i="13"/>
  <c r="AP260" i="13" s="1"/>
  <c r="AL260" i="13"/>
  <c r="AW260" i="13"/>
  <c r="BE260" i="13"/>
  <c r="BL260" i="21"/>
  <c r="BF260" i="13" s="1"/>
  <c r="BR260" i="21"/>
  <c r="AT260" i="13" s="1"/>
  <c r="AM260" i="21"/>
  <c r="Z260" i="13" s="1"/>
  <c r="AA260" i="13"/>
  <c r="Y260" i="13"/>
  <c r="BA117" i="13"/>
  <c r="AO117" i="13"/>
  <c r="AP117" i="13" s="1"/>
  <c r="AW117" i="13"/>
  <c r="AL117" i="13"/>
  <c r="BE117" i="13"/>
  <c r="AS117" i="13"/>
  <c r="BS117" i="21"/>
  <c r="AX117" i="13" s="1"/>
  <c r="BR117" i="21"/>
  <c r="AT117" i="13" s="1"/>
  <c r="BK12" i="21"/>
  <c r="AD12" i="21"/>
  <c r="BY12" i="21" s="1"/>
  <c r="P12" i="13"/>
  <c r="R12" i="13"/>
  <c r="AS139" i="21"/>
  <c r="AG139" i="13"/>
  <c r="AE139" i="13"/>
  <c r="N119" i="13"/>
  <c r="BY119" i="21"/>
  <c r="AG119" i="21"/>
  <c r="T119" i="13" s="1"/>
  <c r="U119" i="13"/>
  <c r="S119" i="13"/>
  <c r="N96" i="13"/>
  <c r="AV8" i="21"/>
  <c r="AI8" i="13" s="1"/>
  <c r="AJ8" i="13"/>
  <c r="AH8" i="13"/>
  <c r="AS156" i="21"/>
  <c r="AG156" i="13"/>
  <c r="AE156" i="13"/>
  <c r="O156" i="13"/>
  <c r="M156" i="13"/>
  <c r="BX156" i="21"/>
  <c r="BA156" i="21"/>
  <c r="BB156" i="21" s="1"/>
  <c r="AJ196" i="21"/>
  <c r="X196" i="13"/>
  <c r="V196" i="13"/>
  <c r="N293" i="13"/>
  <c r="AG293" i="21"/>
  <c r="T293" i="13" s="1"/>
  <c r="S293" i="13"/>
  <c r="U293" i="13"/>
  <c r="AP59" i="21"/>
  <c r="AC59" i="13" s="1"/>
  <c r="AD59" i="13"/>
  <c r="AB59" i="13"/>
  <c r="AG105" i="21"/>
  <c r="T105" i="13" s="1"/>
  <c r="U105" i="13"/>
  <c r="S105" i="13"/>
  <c r="AS20" i="21"/>
  <c r="AF20" i="13" s="1"/>
  <c r="AG20" i="13"/>
  <c r="AE20" i="13"/>
  <c r="AS282" i="21"/>
  <c r="AF282" i="13" s="1"/>
  <c r="AG282" i="13"/>
  <c r="AE282" i="13"/>
  <c r="BB150" i="13"/>
  <c r="AM150" i="21"/>
  <c r="Z150" i="13" s="1"/>
  <c r="AA150" i="13"/>
  <c r="Y150" i="13"/>
  <c r="O19" i="13"/>
  <c r="M19" i="13"/>
  <c r="BA19" i="21"/>
  <c r="BB19" i="21" s="1"/>
  <c r="BX19" i="21"/>
  <c r="N261" i="13"/>
  <c r="BB207" i="13"/>
  <c r="H207" i="12"/>
  <c r="BF224" i="21"/>
  <c r="BH224" i="13" s="1"/>
  <c r="AB265" i="13"/>
  <c r="AD265" i="13"/>
  <c r="AP265" i="21"/>
  <c r="BH123" i="21"/>
  <c r="F123" i="12" s="1"/>
  <c r="AJ123" i="21"/>
  <c r="X123" i="13"/>
  <c r="V123" i="13"/>
  <c r="AJ257" i="21"/>
  <c r="W257" i="13" s="1"/>
  <c r="X257" i="13"/>
  <c r="V257" i="13"/>
  <c r="O263" i="13"/>
  <c r="M263" i="13"/>
  <c r="BA263" i="21"/>
  <c r="BB263" i="21" s="1"/>
  <c r="BX263" i="21"/>
  <c r="AM263" i="21"/>
  <c r="Z263" i="13" s="1"/>
  <c r="Y263" i="13"/>
  <c r="AA263" i="13"/>
  <c r="AM213" i="21"/>
  <c r="Z213" i="13" s="1"/>
  <c r="AA213" i="13"/>
  <c r="Y213" i="13"/>
  <c r="BH241" i="21"/>
  <c r="F241" i="12" s="1"/>
  <c r="N280" i="13"/>
  <c r="BA280" i="21"/>
  <c r="BB280" i="21" s="1"/>
  <c r="O280" i="13"/>
  <c r="M280" i="13"/>
  <c r="BX280" i="21"/>
  <c r="AG17" i="13"/>
  <c r="AE17" i="13"/>
  <c r="AS17" i="21"/>
  <c r="AF17" i="13" s="1"/>
  <c r="AD179" i="21"/>
  <c r="Q179" i="13" s="1"/>
  <c r="R179" i="13"/>
  <c r="P179" i="13"/>
  <c r="O71" i="13"/>
  <c r="M71" i="13"/>
  <c r="BX71" i="21"/>
  <c r="BA71" i="21"/>
  <c r="BB71" i="21" s="1"/>
  <c r="L71" i="21"/>
  <c r="AG184" i="21"/>
  <c r="U184" i="13"/>
  <c r="S184" i="13"/>
  <c r="AJ70" i="21"/>
  <c r="W70" i="13" s="1"/>
  <c r="X70" i="13"/>
  <c r="V70" i="13"/>
  <c r="BA114" i="13"/>
  <c r="AW114" i="13"/>
  <c r="AS114" i="13"/>
  <c r="BE114" i="13"/>
  <c r="AO114" i="13"/>
  <c r="AP114" i="13" s="1"/>
  <c r="AL114" i="13"/>
  <c r="BR114" i="21"/>
  <c r="AT114" i="13" s="1"/>
  <c r="AZ114" i="21"/>
  <c r="AY114" i="21"/>
  <c r="BL114" i="21"/>
  <c r="BF114" i="13" s="1"/>
  <c r="BS114" i="21"/>
  <c r="AX114" i="13" s="1"/>
  <c r="AX114" i="21"/>
  <c r="BK114" i="21"/>
  <c r="N36" i="13"/>
  <c r="BB194" i="13"/>
  <c r="BF55" i="21"/>
  <c r="BH55" i="13" s="1"/>
  <c r="AJ132" i="21"/>
  <c r="X132" i="13"/>
  <c r="V132" i="13"/>
  <c r="N198" i="13"/>
  <c r="BB244" i="13"/>
  <c r="BB250" i="13"/>
  <c r="AS222" i="21"/>
  <c r="AF222" i="13" s="1"/>
  <c r="AE222" i="13"/>
  <c r="AG222" i="13"/>
  <c r="AG186" i="21"/>
  <c r="T186" i="13" s="1"/>
  <c r="S186" i="13"/>
  <c r="U186" i="13"/>
  <c r="AD186" i="21"/>
  <c r="Q186" i="13" s="1"/>
  <c r="P186" i="13"/>
  <c r="R186" i="13"/>
  <c r="AJ38" i="21"/>
  <c r="W38" i="13" s="1"/>
  <c r="X38" i="13"/>
  <c r="V38" i="13"/>
  <c r="N99" i="13"/>
  <c r="AM97" i="21"/>
  <c r="Z97" i="13" s="1"/>
  <c r="Y97" i="13"/>
  <c r="AA97" i="13"/>
  <c r="W15" i="13"/>
  <c r="J15" i="14"/>
  <c r="BF287" i="21"/>
  <c r="BH287" i="13" s="1"/>
  <c r="AD287" i="13"/>
  <c r="AB287" i="13"/>
  <c r="AP287" i="21"/>
  <c r="AC287" i="13" s="1"/>
  <c r="AD8" i="21"/>
  <c r="Q8" i="13" s="1"/>
  <c r="P8" i="13"/>
  <c r="R8" i="13"/>
  <c r="N214" i="13"/>
  <c r="BA162" i="13"/>
  <c r="AS162" i="13"/>
  <c r="AL162" i="13"/>
  <c r="BE162" i="13"/>
  <c r="AO162" i="13"/>
  <c r="AP162" i="13" s="1"/>
  <c r="AW162" i="13"/>
  <c r="BR162" i="21"/>
  <c r="AT162" i="13" s="1"/>
  <c r="AZ162" i="21"/>
  <c r="BL162" i="21"/>
  <c r="BF162" i="13" s="1"/>
  <c r="AX162" i="21"/>
  <c r="BS162" i="21"/>
  <c r="AX162" i="13" s="1"/>
  <c r="AY162" i="21"/>
  <c r="BK162" i="21"/>
  <c r="N204" i="13"/>
  <c r="AD45" i="21"/>
  <c r="Q45" i="13" s="1"/>
  <c r="R45" i="13"/>
  <c r="P45" i="13"/>
  <c r="O23" i="13"/>
  <c r="M23" i="13"/>
  <c r="BX23" i="21"/>
  <c r="BA23" i="21"/>
  <c r="BB23" i="21" s="1"/>
  <c r="L23" i="21"/>
  <c r="Q247" i="13"/>
  <c r="T247" i="14"/>
  <c r="AM232" i="21"/>
  <c r="AA232" i="13"/>
  <c r="Y232" i="13"/>
  <c r="AS25" i="21"/>
  <c r="AF25" i="13" s="1"/>
  <c r="AG25" i="13"/>
  <c r="AE25" i="13"/>
  <c r="AG104" i="21"/>
  <c r="T104" i="13" s="1"/>
  <c r="S104" i="13"/>
  <c r="U104" i="13"/>
  <c r="BH13" i="21"/>
  <c r="F13" i="12" s="1"/>
  <c r="AL59" i="13"/>
  <c r="AS59" i="13"/>
  <c r="AW59" i="13"/>
  <c r="AO59" i="13"/>
  <c r="AP59" i="13" s="1"/>
  <c r="BE59" i="13"/>
  <c r="BA59" i="13"/>
  <c r="AS59" i="21"/>
  <c r="AF59" i="13" s="1"/>
  <c r="AG59" i="13"/>
  <c r="AE59" i="13"/>
  <c r="AM105" i="21"/>
  <c r="Z105" i="13" s="1"/>
  <c r="Y105" i="13"/>
  <c r="AA105" i="13"/>
  <c r="AP20" i="21"/>
  <c r="AC20" i="13" s="1"/>
  <c r="AD20" i="13"/>
  <c r="AB20" i="13"/>
  <c r="AG126" i="21"/>
  <c r="T126" i="13" s="1"/>
  <c r="S126" i="13"/>
  <c r="U126" i="13"/>
  <c r="AS286" i="21"/>
  <c r="AF286" i="13" s="1"/>
  <c r="AG286" i="13"/>
  <c r="AE286" i="13"/>
  <c r="AS193" i="13"/>
  <c r="BA193" i="13"/>
  <c r="AO193" i="13"/>
  <c r="AP193" i="13" s="1"/>
  <c r="AW193" i="13"/>
  <c r="AL193" i="13"/>
  <c r="BE193" i="13"/>
  <c r="AD193" i="21"/>
  <c r="Q193" i="13" s="1"/>
  <c r="R193" i="13"/>
  <c r="P193" i="13"/>
  <c r="AM90" i="21"/>
  <c r="Z90" i="13" s="1"/>
  <c r="AA90" i="13"/>
  <c r="Y90" i="13"/>
  <c r="AM171" i="21"/>
  <c r="Z171" i="13" s="1"/>
  <c r="Y171" i="13"/>
  <c r="AA171" i="13"/>
  <c r="AD150" i="21"/>
  <c r="Q150" i="13" s="1"/>
  <c r="R150" i="13"/>
  <c r="P150" i="13"/>
  <c r="AJ229" i="21"/>
  <c r="X229" i="13"/>
  <c r="V229" i="13"/>
  <c r="AJ19" i="21"/>
  <c r="W19" i="13" s="1"/>
  <c r="X19" i="13"/>
  <c r="V19" i="13"/>
  <c r="AP37" i="21"/>
  <c r="AC37" i="13" s="1"/>
  <c r="AD37" i="13"/>
  <c r="AB37" i="13"/>
  <c r="BA261" i="13"/>
  <c r="AW261" i="13"/>
  <c r="AL261" i="13"/>
  <c r="AS261" i="13"/>
  <c r="BE261" i="13"/>
  <c r="AO261" i="13"/>
  <c r="AP261" i="13" s="1"/>
  <c r="M261" i="13"/>
  <c r="O261" i="13"/>
  <c r="BA261" i="21"/>
  <c r="BB261" i="21" s="1"/>
  <c r="BX261" i="21"/>
  <c r="M265" i="13"/>
  <c r="O265" i="13"/>
  <c r="BA265" i="21"/>
  <c r="BB265" i="21" s="1"/>
  <c r="BX265" i="21"/>
  <c r="BF67" i="21"/>
  <c r="BH67" i="13" s="1"/>
  <c r="BF237" i="21"/>
  <c r="BH237" i="13" s="1"/>
  <c r="AD123" i="21"/>
  <c r="Q123" i="13" s="1"/>
  <c r="R123" i="13"/>
  <c r="P123" i="13"/>
  <c r="AJ10" i="21"/>
  <c r="X10" i="13"/>
  <c r="V10" i="13"/>
  <c r="AV142" i="21"/>
  <c r="AI142" i="13" s="1"/>
  <c r="AJ142" i="13"/>
  <c r="AH142" i="13"/>
  <c r="BA257" i="13"/>
  <c r="AS257" i="13"/>
  <c r="AO257" i="13"/>
  <c r="AP257" i="13" s="1"/>
  <c r="AW257" i="13"/>
  <c r="AL257" i="13"/>
  <c r="BE257" i="13"/>
  <c r="AD263" i="21"/>
  <c r="Q263" i="13" s="1"/>
  <c r="P263" i="13"/>
  <c r="R263" i="13"/>
  <c r="AM217" i="21"/>
  <c r="Z217" i="13" s="1"/>
  <c r="AA217" i="13"/>
  <c r="Y217" i="13"/>
  <c r="AS213" i="21"/>
  <c r="AF213" i="13" s="1"/>
  <c r="AG213" i="13"/>
  <c r="AE213" i="13"/>
  <c r="BS241" i="21"/>
  <c r="AX241" i="13" s="1"/>
  <c r="AM241" i="21"/>
  <c r="AA241" i="13"/>
  <c r="Y241" i="13"/>
  <c r="AZ49" i="21"/>
  <c r="AL49" i="13"/>
  <c r="AS49" i="13"/>
  <c r="BE49" i="13"/>
  <c r="AW49" i="13"/>
  <c r="AO49" i="13"/>
  <c r="AP49" i="13" s="1"/>
  <c r="BA49" i="13"/>
  <c r="AG49" i="21"/>
  <c r="U49" i="13"/>
  <c r="S49" i="13"/>
  <c r="AD223" i="21"/>
  <c r="Q223" i="13" s="1"/>
  <c r="R223" i="13"/>
  <c r="P223" i="13"/>
  <c r="AY280" i="21"/>
  <c r="AM280" i="21"/>
  <c r="Z280" i="13" s="1"/>
  <c r="AA280" i="13"/>
  <c r="Y280" i="13"/>
  <c r="AG17" i="21"/>
  <c r="T17" i="13" s="1"/>
  <c r="S17" i="13"/>
  <c r="U17" i="13"/>
  <c r="AG21" i="21"/>
  <c r="S21" i="13"/>
  <c r="U21" i="13"/>
  <c r="AL21" i="13"/>
  <c r="BE21" i="13"/>
  <c r="BA21" i="13"/>
  <c r="AS21" i="13"/>
  <c r="AW21" i="13"/>
  <c r="AO21" i="13"/>
  <c r="AP21" i="13" s="1"/>
  <c r="L21" i="21"/>
  <c r="O21" i="13"/>
  <c r="M21" i="13"/>
  <c r="BA21" i="21"/>
  <c r="BB21" i="21" s="1"/>
  <c r="BX21" i="21"/>
  <c r="AZ31" i="21"/>
  <c r="BA31" i="13"/>
  <c r="AW31" i="13"/>
  <c r="AL31" i="13"/>
  <c r="AS31" i="13"/>
  <c r="BE31" i="13"/>
  <c r="AO31" i="13"/>
  <c r="AP31" i="13" s="1"/>
  <c r="BS201" i="21"/>
  <c r="AX201" i="13" s="1"/>
  <c r="AP201" i="21"/>
  <c r="AC201" i="13" s="1"/>
  <c r="AD201" i="13"/>
  <c r="AB201" i="13"/>
  <c r="BA41" i="13"/>
  <c r="AS41" i="13"/>
  <c r="AO41" i="13"/>
  <c r="AP41" i="13" s="1"/>
  <c r="AL41" i="13"/>
  <c r="AW41" i="13"/>
  <c r="BE41" i="13"/>
  <c r="AP41" i="21"/>
  <c r="AC41" i="13" s="1"/>
  <c r="AD41" i="13"/>
  <c r="AB41" i="13"/>
  <c r="N200" i="13"/>
  <c r="AG200" i="21"/>
  <c r="T200" i="13" s="1"/>
  <c r="U200" i="13"/>
  <c r="S200" i="13"/>
  <c r="AD112" i="21"/>
  <c r="Q112" i="13" s="1"/>
  <c r="P112" i="13"/>
  <c r="R112" i="13"/>
  <c r="BA110" i="21"/>
  <c r="BB110" i="21" s="1"/>
  <c r="O110" i="13"/>
  <c r="M110" i="13"/>
  <c r="BX110" i="21"/>
  <c r="AG177" i="21"/>
  <c r="T177" i="13" s="1"/>
  <c r="U177" i="13"/>
  <c r="S177" i="13"/>
  <c r="BE155" i="13"/>
  <c r="AO155" i="13"/>
  <c r="AP155" i="13" s="1"/>
  <c r="AW155" i="13"/>
  <c r="AS155" i="13"/>
  <c r="BA155" i="13"/>
  <c r="AL155" i="13"/>
  <c r="AS155" i="21"/>
  <c r="AF155" i="13" s="1"/>
  <c r="AG155" i="13"/>
  <c r="AE155" i="13"/>
  <c r="AM80" i="21"/>
  <c r="Z80" i="13" s="1"/>
  <c r="Y80" i="13"/>
  <c r="AA80" i="13"/>
  <c r="BK28" i="21"/>
  <c r="AP28" i="21"/>
  <c r="AC28" i="13" s="1"/>
  <c r="AD28" i="13"/>
  <c r="AB28" i="13"/>
  <c r="AP148" i="21"/>
  <c r="AC148" i="13" s="1"/>
  <c r="AD148" i="13"/>
  <c r="AB148" i="13"/>
  <c r="BA145" i="13"/>
  <c r="AW145" i="13"/>
  <c r="AS145" i="13"/>
  <c r="AL145" i="13"/>
  <c r="AO145" i="13"/>
  <c r="AP145" i="13" s="1"/>
  <c r="BE145" i="13"/>
  <c r="AG145" i="21"/>
  <c r="T145" i="13" s="1"/>
  <c r="U145" i="13"/>
  <c r="S145" i="13"/>
  <c r="AJ154" i="21"/>
  <c r="W154" i="13" s="1"/>
  <c r="V154" i="13"/>
  <c r="X154" i="13"/>
  <c r="O179" i="13"/>
  <c r="M179" i="13"/>
  <c r="BA179" i="21"/>
  <c r="BB179" i="21" s="1"/>
  <c r="BX179" i="21"/>
  <c r="AP179" i="21"/>
  <c r="AC179" i="13" s="1"/>
  <c r="AD179" i="13"/>
  <c r="AB179" i="13"/>
  <c r="AJ147" i="21"/>
  <c r="W147" i="13" s="1"/>
  <c r="X147" i="13"/>
  <c r="V147" i="13"/>
  <c r="AS211" i="21"/>
  <c r="AF211" i="13" s="1"/>
  <c r="AG211" i="13"/>
  <c r="AE211" i="13"/>
  <c r="AP9" i="21"/>
  <c r="AC9" i="13" s="1"/>
  <c r="AB9" i="13"/>
  <c r="AD9" i="13"/>
  <c r="N9" i="13"/>
  <c r="O140" i="13"/>
  <c r="M140" i="13"/>
  <c r="BA140" i="21"/>
  <c r="BB140" i="21" s="1"/>
  <c r="BX140" i="21"/>
  <c r="BS7" i="21"/>
  <c r="AX7" i="13" s="1"/>
  <c r="AM7" i="21"/>
  <c r="Z7" i="13" s="1"/>
  <c r="AA7" i="13"/>
  <c r="Y7" i="13"/>
  <c r="AJ190" i="21"/>
  <c r="W190" i="13" s="1"/>
  <c r="X190" i="13"/>
  <c r="V190" i="13"/>
  <c r="BA190" i="13"/>
  <c r="AS190" i="13"/>
  <c r="AW190" i="13"/>
  <c r="AL190" i="13"/>
  <c r="BE190" i="13"/>
  <c r="AO190" i="13"/>
  <c r="AP190" i="13" s="1"/>
  <c r="AP262" i="21"/>
  <c r="AC262" i="13" s="1"/>
  <c r="AD262" i="13"/>
  <c r="AB262" i="13"/>
  <c r="BS267" i="21"/>
  <c r="AX267" i="13" s="1"/>
  <c r="X267" i="13"/>
  <c r="V267" i="13"/>
  <c r="AW141" i="13"/>
  <c r="AL141" i="13"/>
  <c r="BE141" i="13"/>
  <c r="AO141" i="13"/>
  <c r="AP141" i="13" s="1"/>
  <c r="BA141" i="13"/>
  <c r="AS141" i="13"/>
  <c r="U141" i="13"/>
  <c r="S141" i="13"/>
  <c r="AS70" i="21"/>
  <c r="AF70" i="13" s="1"/>
  <c r="AG70" i="13"/>
  <c r="AE70" i="13"/>
  <c r="AS191" i="21"/>
  <c r="AF191" i="13" s="1"/>
  <c r="AE191" i="13"/>
  <c r="AG191" i="13"/>
  <c r="AM268" i="21"/>
  <c r="Z268" i="13" s="1"/>
  <c r="AA268" i="13"/>
  <c r="Y268" i="13"/>
  <c r="AY76" i="21"/>
  <c r="BA76" i="13"/>
  <c r="AW76" i="13"/>
  <c r="AL76" i="13"/>
  <c r="AS76" i="13"/>
  <c r="BE76" i="13"/>
  <c r="AO76" i="13"/>
  <c r="AP76" i="13" s="1"/>
  <c r="BB43" i="13"/>
  <c r="H43" i="12"/>
  <c r="H122" i="12"/>
  <c r="AM114" i="21"/>
  <c r="AA114" i="13"/>
  <c r="Y114" i="13"/>
  <c r="BH192" i="21"/>
  <c r="F192" i="12" s="1"/>
  <c r="AD107" i="21"/>
  <c r="R107" i="13"/>
  <c r="P107" i="13"/>
  <c r="AX34" i="21"/>
  <c r="O34" i="13"/>
  <c r="M34" i="13"/>
  <c r="BA34" i="21"/>
  <c r="BB34" i="21" s="1"/>
  <c r="BX34" i="21"/>
  <c r="AM92" i="21"/>
  <c r="AA92" i="13"/>
  <c r="Y92" i="13"/>
  <c r="AD231" i="21"/>
  <c r="R231" i="13"/>
  <c r="P231" i="13"/>
  <c r="AJ58" i="21"/>
  <c r="X58" i="13"/>
  <c r="V58" i="13"/>
  <c r="AJ89" i="21"/>
  <c r="W89" i="13" s="1"/>
  <c r="X89" i="13"/>
  <c r="V89" i="13"/>
  <c r="AM187" i="21"/>
  <c r="Y187" i="13"/>
  <c r="AA187" i="13"/>
  <c r="BA187" i="13"/>
  <c r="AL187" i="13"/>
  <c r="AS187" i="13"/>
  <c r="AO187" i="13"/>
  <c r="AP187" i="13" s="1"/>
  <c r="BE187" i="13"/>
  <c r="AW187" i="13"/>
  <c r="BA36" i="13"/>
  <c r="AO36" i="13"/>
  <c r="AP36" i="13" s="1"/>
  <c r="AL36" i="13"/>
  <c r="BE36" i="13"/>
  <c r="AW36" i="13"/>
  <c r="AS36" i="13"/>
  <c r="AM36" i="21"/>
  <c r="AA36" i="13"/>
  <c r="Y36" i="13"/>
  <c r="AD164" i="21"/>
  <c r="R164" i="13"/>
  <c r="P164" i="13"/>
  <c r="AY194" i="21"/>
  <c r="AP194" i="21"/>
  <c r="AC194" i="13" s="1"/>
  <c r="AD194" i="13"/>
  <c r="AB194" i="13"/>
  <c r="AS94" i="21"/>
  <c r="AF94" i="13" s="1"/>
  <c r="AE94" i="13"/>
  <c r="AG94" i="13"/>
  <c r="BE33" i="13"/>
  <c r="BA33" i="13"/>
  <c r="AO33" i="13"/>
  <c r="AP33" i="13" s="1"/>
  <c r="AW33" i="13"/>
  <c r="AS33" i="13"/>
  <c r="AL33" i="13"/>
  <c r="U33" i="13"/>
  <c r="S33" i="13"/>
  <c r="AM55" i="21"/>
  <c r="Z55" i="13" s="1"/>
  <c r="Y55" i="13"/>
  <c r="AA55" i="13"/>
  <c r="AS151" i="21"/>
  <c r="AF151" i="13" s="1"/>
  <c r="AG151" i="13"/>
  <c r="AE151" i="13"/>
  <c r="O275" i="13"/>
  <c r="M275" i="13"/>
  <c r="BX275" i="21"/>
  <c r="BA275" i="21"/>
  <c r="BB275" i="21" s="1"/>
  <c r="AL284" i="13"/>
  <c r="AS284" i="13"/>
  <c r="AO284" i="13"/>
  <c r="AP284" i="13" s="1"/>
  <c r="BE284" i="13"/>
  <c r="AW284" i="13"/>
  <c r="BA284" i="13"/>
  <c r="AM284" i="21"/>
  <c r="Z284" i="13" s="1"/>
  <c r="AA284" i="13"/>
  <c r="Y284" i="13"/>
  <c r="AS44" i="21"/>
  <c r="AF44" i="13" s="1"/>
  <c r="AE44" i="13"/>
  <c r="AG44" i="13"/>
  <c r="BS146" i="21"/>
  <c r="AX146" i="13" s="1"/>
  <c r="AJ146" i="21"/>
  <c r="W146" i="13" s="1"/>
  <c r="X146" i="13"/>
  <c r="V146" i="13"/>
  <c r="AS100" i="21"/>
  <c r="AF100" i="13" s="1"/>
  <c r="AG100" i="13"/>
  <c r="AE100" i="13"/>
  <c r="BL32" i="21"/>
  <c r="BF32" i="13" s="1"/>
  <c r="AP32" i="21"/>
  <c r="AD32" i="13"/>
  <c r="AB32" i="13"/>
  <c r="AP132" i="21"/>
  <c r="AD132" i="13"/>
  <c r="AB132" i="13"/>
  <c r="AP198" i="21"/>
  <c r="AC198" i="13" s="1"/>
  <c r="AD198" i="13"/>
  <c r="AB198" i="13"/>
  <c r="BR87" i="21"/>
  <c r="AT87" i="13" s="1"/>
  <c r="AD87" i="21"/>
  <c r="R87" i="13"/>
  <c r="P87" i="13"/>
  <c r="BF103" i="21"/>
  <c r="BH103" i="13" s="1"/>
  <c r="N219" i="13"/>
  <c r="BY219" i="21"/>
  <c r="BK243" i="21"/>
  <c r="AP243" i="21"/>
  <c r="AC243" i="13" s="1"/>
  <c r="AD243" i="13"/>
  <c r="AB243" i="13"/>
  <c r="AP83" i="21"/>
  <c r="AC83" i="13" s="1"/>
  <c r="AB83" i="13"/>
  <c r="AD83" i="13"/>
  <c r="AX239" i="21"/>
  <c r="AM239" i="21"/>
  <c r="AA239" i="13"/>
  <c r="Y239" i="13"/>
  <c r="AZ250" i="21"/>
  <c r="AD250" i="21"/>
  <c r="P250" i="13"/>
  <c r="R250" i="13"/>
  <c r="O6" i="13"/>
  <c r="M6" i="13"/>
  <c r="BX6" i="21"/>
  <c r="BA6" i="21"/>
  <c r="BB6" i="21" s="1"/>
  <c r="AP109" i="21"/>
  <c r="AC109" i="13" s="1"/>
  <c r="AD109" i="13"/>
  <c r="AB109" i="13"/>
  <c r="BA109" i="13"/>
  <c r="AL109" i="13"/>
  <c r="BE109" i="13"/>
  <c r="AW109" i="13"/>
  <c r="AO109" i="13"/>
  <c r="AP109" i="13" s="1"/>
  <c r="AS109" i="13"/>
  <c r="M109" i="13"/>
  <c r="O109" i="13"/>
  <c r="BA109" i="21"/>
  <c r="BB109" i="21" s="1"/>
  <c r="BX109" i="21"/>
  <c r="O81" i="13"/>
  <c r="M81" i="13"/>
  <c r="BX81" i="21"/>
  <c r="BA81" i="21"/>
  <c r="BB81" i="21" s="1"/>
  <c r="BS133" i="21"/>
  <c r="AX133" i="13" s="1"/>
  <c r="AS133" i="21"/>
  <c r="AF133" i="13" s="1"/>
  <c r="AE133" i="13"/>
  <c r="AG133" i="13"/>
  <c r="O297" i="13"/>
  <c r="M297" i="13"/>
  <c r="BX297" i="21"/>
  <c r="BA297" i="21"/>
  <c r="BB297" i="21" s="1"/>
  <c r="N222" i="13"/>
  <c r="AD222" i="21"/>
  <c r="Q222" i="13" s="1"/>
  <c r="P222" i="13"/>
  <c r="R222" i="13"/>
  <c r="BR38" i="21"/>
  <c r="AT38" i="13" s="1"/>
  <c r="AM38" i="21"/>
  <c r="Z38" i="13" s="1"/>
  <c r="AA38" i="13"/>
  <c r="Y38" i="13"/>
  <c r="AG35" i="21"/>
  <c r="T35" i="13" s="1"/>
  <c r="U35" i="13"/>
  <c r="S35" i="13"/>
  <c r="AO35" i="13"/>
  <c r="AP35" i="13" s="1"/>
  <c r="AW35" i="13"/>
  <c r="AL35" i="13"/>
  <c r="BE35" i="13"/>
  <c r="AS35" i="13"/>
  <c r="BA35" i="13"/>
  <c r="AD35" i="13"/>
  <c r="AB35" i="13"/>
  <c r="AM195" i="21"/>
  <c r="Z195" i="13" s="1"/>
  <c r="Y195" i="13"/>
  <c r="AA195" i="13"/>
  <c r="BL134" i="21"/>
  <c r="BF134" i="13" s="1"/>
  <c r="AG134" i="21"/>
  <c r="T134" i="13" s="1"/>
  <c r="U134" i="13"/>
  <c r="S134" i="13"/>
  <c r="U99" i="13"/>
  <c r="S99" i="13"/>
  <c r="BA99" i="13"/>
  <c r="AO99" i="13"/>
  <c r="AP99" i="13" s="1"/>
  <c r="AS99" i="13"/>
  <c r="AL99" i="13"/>
  <c r="AW99" i="13"/>
  <c r="BE99" i="13"/>
  <c r="AG99" i="21"/>
  <c r="T99" i="13" s="1"/>
  <c r="AM185" i="21"/>
  <c r="Z185" i="13" s="1"/>
  <c r="AA185" i="13"/>
  <c r="Y185" i="13"/>
  <c r="BL98" i="21"/>
  <c r="BF98" i="13" s="1"/>
  <c r="AJ98" i="21"/>
  <c r="W98" i="13" s="1"/>
  <c r="X98" i="13"/>
  <c r="V98" i="13"/>
  <c r="AS97" i="21"/>
  <c r="AF97" i="13" s="1"/>
  <c r="AG97" i="13"/>
  <c r="AE97" i="13"/>
  <c r="AX254" i="21"/>
  <c r="AD254" i="21"/>
  <c r="Q254" i="13" s="1"/>
  <c r="R254" i="13"/>
  <c r="P254" i="13"/>
  <c r="AJ228" i="21"/>
  <c r="W228" i="13" s="1"/>
  <c r="X228" i="13"/>
  <c r="V228" i="13"/>
  <c r="AJ66" i="21"/>
  <c r="W66" i="13" s="1"/>
  <c r="X66" i="13"/>
  <c r="V66" i="13"/>
  <c r="AM279" i="21"/>
  <c r="Z279" i="13" s="1"/>
  <c r="Y279" i="13"/>
  <c r="AA279" i="13"/>
  <c r="AD291" i="21"/>
  <c r="Q291" i="13" s="1"/>
  <c r="R291" i="13"/>
  <c r="P291" i="13"/>
  <c r="N224" i="13"/>
  <c r="BY224" i="21"/>
  <c r="BB189" i="13"/>
  <c r="H189" i="12"/>
  <c r="AG143" i="21"/>
  <c r="T143" i="13" s="1"/>
  <c r="S143" i="13"/>
  <c r="U143" i="13"/>
  <c r="BA143" i="13"/>
  <c r="AO143" i="13"/>
  <c r="AP143" i="13" s="1"/>
  <c r="AL143" i="13"/>
  <c r="BE143" i="13"/>
  <c r="AS143" i="13"/>
  <c r="AW143" i="13"/>
  <c r="AM143" i="21"/>
  <c r="Z143" i="13" s="1"/>
  <c r="AA143" i="13"/>
  <c r="Y143" i="13"/>
  <c r="BL287" i="21"/>
  <c r="BF287" i="13" s="1"/>
  <c r="BS62" i="21"/>
  <c r="AX62" i="13" s="1"/>
  <c r="AG62" i="21"/>
  <c r="T62" i="13" s="1"/>
  <c r="U62" i="13"/>
  <c r="S62" i="13"/>
  <c r="M188" i="13"/>
  <c r="O188" i="13"/>
  <c r="BX188" i="21"/>
  <c r="BA188" i="21"/>
  <c r="BB188" i="21" s="1"/>
  <c r="AD129" i="13"/>
  <c r="AB129" i="13"/>
  <c r="AG165" i="21"/>
  <c r="T165" i="13" s="1"/>
  <c r="U165" i="13"/>
  <c r="S165" i="13"/>
  <c r="AS8" i="21"/>
  <c r="AF8" i="13" s="1"/>
  <c r="AG8" i="13"/>
  <c r="AE8" i="13"/>
  <c r="BA292" i="13"/>
  <c r="AL292" i="13"/>
  <c r="AO292" i="13"/>
  <c r="AP292" i="13" s="1"/>
  <c r="BE292" i="13"/>
  <c r="AW292" i="13"/>
  <c r="AS292" i="13"/>
  <c r="L292" i="21"/>
  <c r="M292" i="13"/>
  <c r="O292" i="13"/>
  <c r="BA292" i="21"/>
  <c r="BB292" i="21" s="1"/>
  <c r="BX292" i="21"/>
  <c r="BR214" i="21"/>
  <c r="AT214" i="13" s="1"/>
  <c r="AL144" i="13"/>
  <c r="AS144" i="13"/>
  <c r="BE144" i="13"/>
  <c r="AW144" i="13"/>
  <c r="BA144" i="13"/>
  <c r="AO144" i="13"/>
  <c r="AP144" i="13" s="1"/>
  <c r="AJ144" i="21"/>
  <c r="W144" i="13" s="1"/>
  <c r="X144" i="13"/>
  <c r="V144" i="13"/>
  <c r="BR102" i="21"/>
  <c r="AT102" i="13" s="1"/>
  <c r="AD102" i="21"/>
  <c r="Q102" i="13" s="1"/>
  <c r="P102" i="13"/>
  <c r="R102" i="13"/>
  <c r="S274" i="13"/>
  <c r="U274" i="13"/>
  <c r="O174" i="13"/>
  <c r="M174" i="13"/>
  <c r="BA174" i="21"/>
  <c r="BB174" i="21" s="1"/>
  <c r="BX174" i="21"/>
  <c r="AS162" i="21"/>
  <c r="AF162" i="13" s="1"/>
  <c r="AE162" i="13"/>
  <c r="AG162" i="13"/>
  <c r="AD85" i="13"/>
  <c r="AB85" i="13"/>
  <c r="O50" i="13"/>
  <c r="M50" i="13"/>
  <c r="BX50" i="21"/>
  <c r="BA50" i="21"/>
  <c r="BB50" i="21" s="1"/>
  <c r="AM50" i="21"/>
  <c r="Z50" i="13" s="1"/>
  <c r="AA50" i="13"/>
  <c r="Y50" i="13"/>
  <c r="AY78" i="21"/>
  <c r="AM78" i="21"/>
  <c r="Z78" i="13" s="1"/>
  <c r="AA78" i="13"/>
  <c r="Y78" i="13"/>
  <c r="AM273" i="21"/>
  <c r="Z273" i="13" s="1"/>
  <c r="AA273" i="13"/>
  <c r="Y273" i="13"/>
  <c r="AO204" i="13"/>
  <c r="AP204" i="13" s="1"/>
  <c r="AW204" i="13"/>
  <c r="AL204" i="13"/>
  <c r="BE204" i="13"/>
  <c r="AS204" i="13"/>
  <c r="BA204" i="13"/>
  <c r="O204" i="13"/>
  <c r="M204" i="13"/>
  <c r="BX204" i="21"/>
  <c r="BA204" i="21"/>
  <c r="BB204" i="21" s="1"/>
  <c r="P128" i="13"/>
  <c r="R128" i="13"/>
  <c r="AY253" i="21"/>
  <c r="AS253" i="21"/>
  <c r="AF253" i="13" s="1"/>
  <c r="AG253" i="13"/>
  <c r="AE253" i="13"/>
  <c r="AP45" i="21"/>
  <c r="AC45" i="13" s="1"/>
  <c r="AD45" i="13"/>
  <c r="AB45" i="13"/>
  <c r="AO45" i="13"/>
  <c r="AP45" i="13" s="1"/>
  <c r="AW45" i="13"/>
  <c r="BE45" i="13"/>
  <c r="AS45" i="13"/>
  <c r="AL45" i="13"/>
  <c r="BA45" i="13"/>
  <c r="AM95" i="21"/>
  <c r="Z95" i="13" s="1"/>
  <c r="AA95" i="13"/>
  <c r="Y95" i="13"/>
  <c r="AM74" i="21"/>
  <c r="Z74" i="13" s="1"/>
  <c r="AA74" i="13"/>
  <c r="Y74" i="13"/>
  <c r="AX138" i="21"/>
  <c r="AJ138" i="21"/>
  <c r="W138" i="13" s="1"/>
  <c r="X138" i="13"/>
  <c r="V138" i="13"/>
  <c r="AJ283" i="21"/>
  <c r="W283" i="13" s="1"/>
  <c r="V283" i="13"/>
  <c r="X283" i="13"/>
  <c r="BB84" i="13"/>
  <c r="AM84" i="21"/>
  <c r="Z84" i="13" s="1"/>
  <c r="Y84" i="13"/>
  <c r="AA84" i="13"/>
  <c r="AG84" i="21"/>
  <c r="T84" i="13" s="1"/>
  <c r="U84" i="13"/>
  <c r="S84" i="13"/>
  <c r="AG18" i="21"/>
  <c r="U18" i="13"/>
  <c r="S18" i="13"/>
  <c r="W18" i="14"/>
  <c r="AS18" i="13"/>
  <c r="AO18" i="13"/>
  <c r="AP18" i="13" s="1"/>
  <c r="AL18" i="13"/>
  <c r="AW18" i="13"/>
  <c r="BA18" i="13"/>
  <c r="BE18" i="13"/>
  <c r="AL235" i="13"/>
  <c r="AS235" i="13"/>
  <c r="AO235" i="13"/>
  <c r="AP235" i="13" s="1"/>
  <c r="BE235" i="13"/>
  <c r="BA235" i="13"/>
  <c r="AW235" i="13"/>
  <c r="M235" i="13"/>
  <c r="O235" i="13"/>
  <c r="BX235" i="21"/>
  <c r="BA235" i="21"/>
  <c r="BB235" i="21" s="1"/>
  <c r="AJ64" i="21"/>
  <c r="X64" i="13"/>
  <c r="V64" i="13"/>
  <c r="AG232" i="21"/>
  <c r="S232" i="13"/>
  <c r="U232" i="13"/>
  <c r="BK52" i="21"/>
  <c r="AS52" i="21"/>
  <c r="AE52" i="13"/>
  <c r="AG52" i="13"/>
  <c r="AD167" i="21"/>
  <c r="Q167" i="13" s="1"/>
  <c r="P167" i="13"/>
  <c r="R167" i="13"/>
  <c r="AD212" i="21"/>
  <c r="Q212" i="13" s="1"/>
  <c r="P212" i="13"/>
  <c r="R212" i="13"/>
  <c r="BL173" i="21"/>
  <c r="BF173" i="13" s="1"/>
  <c r="AS152" i="13"/>
  <c r="AO152" i="13"/>
  <c r="AP152" i="13" s="1"/>
  <c r="AL152" i="13"/>
  <c r="BA152" i="13"/>
  <c r="AW152" i="13"/>
  <c r="BE152" i="13"/>
  <c r="AP152" i="21"/>
  <c r="AC152" i="13" s="1"/>
  <c r="AD152" i="13"/>
  <c r="AB152" i="13"/>
  <c r="AP168" i="21"/>
  <c r="AC168" i="13" s="1"/>
  <c r="AD168" i="13"/>
  <c r="AB168" i="13"/>
  <c r="S54" i="13"/>
  <c r="U54" i="13"/>
  <c r="AJ86" i="21"/>
  <c r="W86" i="13" s="1"/>
  <c r="X86" i="13"/>
  <c r="V86" i="13"/>
  <c r="AX42" i="21"/>
  <c r="AJ42" i="21"/>
  <c r="W42" i="13" s="1"/>
  <c r="X42" i="13"/>
  <c r="V42" i="13"/>
  <c r="AP113" i="21"/>
  <c r="AC113" i="13" s="1"/>
  <c r="AD113" i="13"/>
  <c r="AB113" i="13"/>
  <c r="N113" i="13"/>
  <c r="AG295" i="21"/>
  <c r="T295" i="13" s="1"/>
  <c r="U295" i="13"/>
  <c r="S295" i="13"/>
  <c r="M149" i="13"/>
  <c r="O149" i="13"/>
  <c r="BX149" i="21"/>
  <c r="BA149" i="21"/>
  <c r="BB149" i="21" s="1"/>
  <c r="AJ192" i="21"/>
  <c r="W192" i="13" s="1"/>
  <c r="X192" i="13"/>
  <c r="V192" i="13"/>
  <c r="BA192" i="21"/>
  <c r="BB192" i="21" s="1"/>
  <c r="M192" i="13"/>
  <c r="O192" i="13"/>
  <c r="BX192" i="21"/>
  <c r="BS82" i="21"/>
  <c r="AX82" i="13" s="1"/>
  <c r="AG82" i="21"/>
  <c r="T82" i="13" s="1"/>
  <c r="U82" i="13"/>
  <c r="S82" i="13"/>
  <c r="M39" i="13"/>
  <c r="O39" i="13"/>
  <c r="BX39" i="21"/>
  <c r="BA39" i="21"/>
  <c r="BB39" i="21" s="1"/>
  <c r="AM270" i="21"/>
  <c r="Z270" i="13" s="1"/>
  <c r="AA270" i="13"/>
  <c r="Y270" i="13"/>
  <c r="AS182" i="21"/>
  <c r="AF182" i="13" s="1"/>
  <c r="AG182" i="13"/>
  <c r="AE182" i="13"/>
  <c r="AY25" i="21"/>
  <c r="AP25" i="21"/>
  <c r="AC25" i="13" s="1"/>
  <c r="AB25" i="13"/>
  <c r="AD25" i="13"/>
  <c r="AJ104" i="21"/>
  <c r="W104" i="13" s="1"/>
  <c r="X104" i="13"/>
  <c r="V104" i="13"/>
  <c r="BL13" i="21"/>
  <c r="BF13" i="13" s="1"/>
  <c r="AS13" i="21"/>
  <c r="AF13" i="13" s="1"/>
  <c r="AG13" i="13"/>
  <c r="AE13" i="13"/>
  <c r="AP272" i="21"/>
  <c r="AC272" i="13" s="1"/>
  <c r="AD272" i="13"/>
  <c r="AB272" i="13"/>
  <c r="BR125" i="21"/>
  <c r="AT125" i="13" s="1"/>
  <c r="AJ125" i="21"/>
  <c r="W125" i="13" s="1"/>
  <c r="V125" i="13"/>
  <c r="X125" i="13"/>
  <c r="AS60" i="21"/>
  <c r="AF60" i="13" s="1"/>
  <c r="AG60" i="13"/>
  <c r="AE60" i="13"/>
  <c r="BF93" i="21"/>
  <c r="BH93" i="13" s="1"/>
  <c r="AM93" i="21"/>
  <c r="Z93" i="13" s="1"/>
  <c r="Y93" i="13"/>
  <c r="AA93" i="13"/>
  <c r="BS281" i="21"/>
  <c r="AX281" i="13" s="1"/>
  <c r="AD281" i="21"/>
  <c r="Q281" i="13" s="1"/>
  <c r="R281" i="13"/>
  <c r="P281" i="13"/>
  <c r="AG251" i="21"/>
  <c r="T251" i="13" s="1"/>
  <c r="U251" i="13"/>
  <c r="S251" i="13"/>
  <c r="L259" i="21"/>
  <c r="O259" i="13"/>
  <c r="M259" i="13"/>
  <c r="BA259" i="21"/>
  <c r="BB259" i="21" s="1"/>
  <c r="BX259" i="21"/>
  <c r="AS72" i="21"/>
  <c r="AF72" i="13" s="1"/>
  <c r="AG72" i="13"/>
  <c r="AE72" i="13"/>
  <c r="BF187" i="21"/>
  <c r="BH187" i="13" s="1"/>
  <c r="BF155" i="21"/>
  <c r="BH155" i="13" s="1"/>
  <c r="H249" i="12"/>
  <c r="N127" i="13"/>
  <c r="N112" i="13"/>
  <c r="AG112" i="21"/>
  <c r="T112" i="13" s="1"/>
  <c r="S112" i="13"/>
  <c r="U112" i="13"/>
  <c r="AJ110" i="21"/>
  <c r="W110" i="13" s="1"/>
  <c r="X110" i="13"/>
  <c r="V110" i="13"/>
  <c r="N177" i="13"/>
  <c r="AM155" i="21"/>
  <c r="Z155" i="13" s="1"/>
  <c r="AA155" i="13"/>
  <c r="Y155" i="13"/>
  <c r="AS28" i="21"/>
  <c r="AF28" i="13" s="1"/>
  <c r="AG28" i="13"/>
  <c r="AE28" i="13"/>
  <c r="AG148" i="21"/>
  <c r="T148" i="13" s="1"/>
  <c r="S148" i="13"/>
  <c r="U148" i="13"/>
  <c r="O145" i="13"/>
  <c r="M145" i="13"/>
  <c r="BX145" i="21"/>
  <c r="BA145" i="21"/>
  <c r="BB145" i="21" s="1"/>
  <c r="AD154" i="13"/>
  <c r="AB154" i="13"/>
  <c r="AJ179" i="21"/>
  <c r="W179" i="13" s="1"/>
  <c r="V179" i="13"/>
  <c r="X179" i="13"/>
  <c r="N147" i="13"/>
  <c r="AG211" i="21"/>
  <c r="T211" i="13" s="1"/>
  <c r="U211" i="13"/>
  <c r="S211" i="13"/>
  <c r="AG9" i="21"/>
  <c r="T9" i="13" s="1"/>
  <c r="S9" i="13"/>
  <c r="U9" i="13"/>
  <c r="AP140" i="21"/>
  <c r="AC140" i="13" s="1"/>
  <c r="AD140" i="13"/>
  <c r="AB140" i="13"/>
  <c r="AD140" i="21"/>
  <c r="Q140" i="13" s="1"/>
  <c r="P140" i="13"/>
  <c r="R140" i="13"/>
  <c r="AJ7" i="21"/>
  <c r="W7" i="13" s="1"/>
  <c r="X7" i="13"/>
  <c r="V7" i="13"/>
  <c r="AM71" i="21"/>
  <c r="Z71" i="13" s="1"/>
  <c r="AA71" i="13"/>
  <c r="Y71" i="13"/>
  <c r="O190" i="13"/>
  <c r="M190" i="13"/>
  <c r="BX190" i="21"/>
  <c r="BA190" i="21"/>
  <c r="BB190" i="21" s="1"/>
  <c r="AY262" i="21"/>
  <c r="AW262" i="13"/>
  <c r="AO262" i="13"/>
  <c r="AP262" i="13" s="1"/>
  <c r="AS262" i="13"/>
  <c r="BE262" i="13"/>
  <c r="BA262" i="13"/>
  <c r="AL262" i="13"/>
  <c r="AD262" i="21"/>
  <c r="Q262" i="13" s="1"/>
  <c r="R262" i="13"/>
  <c r="P262" i="13"/>
  <c r="AG267" i="21"/>
  <c r="T267" i="13" s="1"/>
  <c r="S267" i="13"/>
  <c r="U267" i="13"/>
  <c r="BA184" i="13"/>
  <c r="AL184" i="13"/>
  <c r="AO184" i="13"/>
  <c r="AP184" i="13" s="1"/>
  <c r="BE184" i="13"/>
  <c r="AW184" i="13"/>
  <c r="AS184" i="13"/>
  <c r="AM141" i="21"/>
  <c r="AA141" i="13"/>
  <c r="Y141" i="13"/>
  <c r="AG70" i="21"/>
  <c r="T70" i="13" s="1"/>
  <c r="U70" i="13"/>
  <c r="S70" i="13"/>
  <c r="O191" i="13"/>
  <c r="M191" i="13"/>
  <c r="BA191" i="21"/>
  <c r="BB191" i="21" s="1"/>
  <c r="BX191" i="21"/>
  <c r="BX268" i="21"/>
  <c r="O268" i="13"/>
  <c r="M268" i="13"/>
  <c r="BA268" i="21"/>
  <c r="BB268" i="21" s="1"/>
  <c r="O76" i="13"/>
  <c r="M76" i="13"/>
  <c r="BX76" i="21"/>
  <c r="BA76" i="21"/>
  <c r="BB76" i="21" s="1"/>
  <c r="BF207" i="21"/>
  <c r="BH207" i="13" s="1"/>
  <c r="Q48" i="13"/>
  <c r="T48" i="14"/>
  <c r="AO227" i="13"/>
  <c r="AP227" i="13" s="1"/>
  <c r="BE227" i="13"/>
  <c r="AW227" i="13"/>
  <c r="AS227" i="13"/>
  <c r="BA227" i="13"/>
  <c r="AL227" i="13"/>
  <c r="M227" i="13"/>
  <c r="O227" i="13"/>
  <c r="BA227" i="21"/>
  <c r="BB227" i="21" s="1"/>
  <c r="BX227" i="21"/>
  <c r="AG114" i="21"/>
  <c r="S114" i="13"/>
  <c r="U114" i="13"/>
  <c r="BA107" i="13"/>
  <c r="AS107" i="13"/>
  <c r="BE107" i="13"/>
  <c r="AL107" i="13"/>
  <c r="AO107" i="13"/>
  <c r="AP107" i="13" s="1"/>
  <c r="AW107" i="13"/>
  <c r="R34" i="13"/>
  <c r="P34" i="13"/>
  <c r="AG92" i="21"/>
  <c r="S92" i="13"/>
  <c r="U92" i="13"/>
  <c r="AM231" i="21"/>
  <c r="Z231" i="13" s="1"/>
  <c r="AA231" i="13"/>
  <c r="Y231" i="13"/>
  <c r="AM58" i="21"/>
  <c r="AA58" i="13"/>
  <c r="Y58" i="13"/>
  <c r="AO58" i="13"/>
  <c r="AP58" i="13" s="1"/>
  <c r="BE58" i="13"/>
  <c r="BA58" i="13"/>
  <c r="AW58" i="13"/>
  <c r="AS58" i="13"/>
  <c r="AL58" i="13"/>
  <c r="AM89" i="21"/>
  <c r="Y89" i="13"/>
  <c r="AA89" i="13"/>
  <c r="AS187" i="21"/>
  <c r="AE187" i="13"/>
  <c r="AG187" i="13"/>
  <c r="O36" i="13"/>
  <c r="M36" i="13"/>
  <c r="BX36" i="21"/>
  <c r="BA36" i="21"/>
  <c r="BB36" i="21" s="1"/>
  <c r="BA164" i="13"/>
  <c r="AW164" i="13"/>
  <c r="AL164" i="13"/>
  <c r="AS164" i="13"/>
  <c r="BE164" i="13"/>
  <c r="AO164" i="13"/>
  <c r="AP164" i="13" s="1"/>
  <c r="AP164" i="21"/>
  <c r="AD164" i="13"/>
  <c r="AB164" i="13"/>
  <c r="BB94" i="13"/>
  <c r="AJ94" i="21"/>
  <c r="W94" i="13" s="1"/>
  <c r="X94" i="13"/>
  <c r="V94" i="13"/>
  <c r="M33" i="13"/>
  <c r="O33" i="13"/>
  <c r="BX33" i="21"/>
  <c r="BA33" i="21"/>
  <c r="BB33" i="21" s="1"/>
  <c r="BA55" i="13"/>
  <c r="BE55" i="13"/>
  <c r="AW55" i="13"/>
  <c r="AL55" i="13"/>
  <c r="AO55" i="13"/>
  <c r="AP55" i="13" s="1"/>
  <c r="AS55" i="13"/>
  <c r="AS275" i="21"/>
  <c r="AF275" i="13" s="1"/>
  <c r="AG275" i="13"/>
  <c r="AE275" i="13"/>
  <c r="M284" i="13"/>
  <c r="O284" i="13"/>
  <c r="BX284" i="21"/>
  <c r="BA284" i="21"/>
  <c r="BB284" i="21" s="1"/>
  <c r="AM146" i="21"/>
  <c r="Z146" i="13" s="1"/>
  <c r="AA146" i="13"/>
  <c r="Y146" i="13"/>
  <c r="BA210" i="13"/>
  <c r="AW210" i="13"/>
  <c r="AL210" i="13"/>
  <c r="AS210" i="13"/>
  <c r="BE210" i="13"/>
  <c r="AO210" i="13"/>
  <c r="AP210" i="13" s="1"/>
  <c r="AD210" i="21"/>
  <c r="Q210" i="13" s="1"/>
  <c r="R210" i="13"/>
  <c r="P210" i="13"/>
  <c r="O100" i="13"/>
  <c r="M100" i="13"/>
  <c r="BX100" i="21"/>
  <c r="BA100" i="21"/>
  <c r="BB100" i="21" s="1"/>
  <c r="AZ32" i="21"/>
  <c r="AJ32" i="21"/>
  <c r="X32" i="13"/>
  <c r="V32" i="13"/>
  <c r="AM132" i="21"/>
  <c r="AA132" i="13"/>
  <c r="Y132" i="13"/>
  <c r="P198" i="13"/>
  <c r="R198" i="13"/>
  <c r="X79" i="13"/>
  <c r="V79" i="13"/>
  <c r="BS87" i="21"/>
  <c r="AX87" i="13" s="1"/>
  <c r="AP87" i="21"/>
  <c r="AD87" i="13"/>
  <c r="AB87" i="13"/>
  <c r="AT56" i="21"/>
  <c r="AU56" i="21" s="1"/>
  <c r="AJ244" i="21"/>
  <c r="X244" i="13"/>
  <c r="V244" i="13"/>
  <c r="BA137" i="13"/>
  <c r="AW137" i="13"/>
  <c r="AL137" i="13"/>
  <c r="AS137" i="13"/>
  <c r="BE137" i="13"/>
  <c r="AO137" i="13"/>
  <c r="AP137" i="13" s="1"/>
  <c r="AX243" i="21"/>
  <c r="AS243" i="21"/>
  <c r="AF243" i="13" s="1"/>
  <c r="AE243" i="13"/>
  <c r="AG243" i="13"/>
  <c r="AD83" i="21"/>
  <c r="R83" i="13"/>
  <c r="P83" i="13"/>
  <c r="AP53" i="21"/>
  <c r="AD53" i="13"/>
  <c r="AB53" i="13"/>
  <c r="BA53" i="13"/>
  <c r="AS53" i="13"/>
  <c r="AO53" i="13"/>
  <c r="AP53" i="13" s="1"/>
  <c r="AW53" i="13"/>
  <c r="BE53" i="13"/>
  <c r="AL53" i="13"/>
  <c r="V53" i="13"/>
  <c r="X53" i="13"/>
  <c r="AY239" i="21"/>
  <c r="AP239" i="21"/>
  <c r="AD239" i="13"/>
  <c r="AB239" i="13"/>
  <c r="AS22" i="21"/>
  <c r="AF22" i="13" s="1"/>
  <c r="AG22" i="13"/>
  <c r="AE22" i="13"/>
  <c r="AP197" i="21"/>
  <c r="AD197" i="13"/>
  <c r="AB197" i="13"/>
  <c r="AG250" i="21"/>
  <c r="T250" i="13" s="1"/>
  <c r="S250" i="13"/>
  <c r="U250" i="13"/>
  <c r="AG6" i="21"/>
  <c r="U6" i="13"/>
  <c r="S6" i="13"/>
  <c r="AS109" i="21"/>
  <c r="AF109" i="13" s="1"/>
  <c r="AG109" i="13"/>
  <c r="AE109" i="13"/>
  <c r="AV57" i="21"/>
  <c r="AI57" i="13" s="1"/>
  <c r="AJ57" i="13"/>
  <c r="AH57" i="13"/>
  <c r="AD133" i="21"/>
  <c r="Q133" i="13" s="1"/>
  <c r="R133" i="13"/>
  <c r="P133" i="13"/>
  <c r="AJ297" i="21"/>
  <c r="W297" i="13" s="1"/>
  <c r="X297" i="13"/>
  <c r="V297" i="13"/>
  <c r="AJ222" i="21"/>
  <c r="W222" i="13" s="1"/>
  <c r="X222" i="13"/>
  <c r="V222" i="13"/>
  <c r="BY186" i="21"/>
  <c r="N186" i="13"/>
  <c r="AB186" i="13"/>
  <c r="AD186" i="13"/>
  <c r="O101" i="13"/>
  <c r="M101" i="13"/>
  <c r="BA101" i="21"/>
  <c r="BB101" i="21" s="1"/>
  <c r="BX101" i="21"/>
  <c r="R183" i="13"/>
  <c r="P183" i="13"/>
  <c r="O38" i="13"/>
  <c r="M38" i="13"/>
  <c r="BA38" i="21"/>
  <c r="BB38" i="21" s="1"/>
  <c r="BX38" i="21"/>
  <c r="AJ35" i="21"/>
  <c r="W35" i="13" s="1"/>
  <c r="X35" i="13"/>
  <c r="V35" i="13"/>
  <c r="AS134" i="21"/>
  <c r="AF134" i="13" s="1"/>
  <c r="AG134" i="13"/>
  <c r="AE134" i="13"/>
  <c r="O278" i="13"/>
  <c r="M278" i="13"/>
  <c r="BA278" i="21"/>
  <c r="BB278" i="21" s="1"/>
  <c r="BX278" i="21"/>
  <c r="AS99" i="21"/>
  <c r="AF99" i="13" s="1"/>
  <c r="AG99" i="13"/>
  <c r="AE99" i="13"/>
  <c r="AG185" i="21"/>
  <c r="T185" i="13" s="1"/>
  <c r="S185" i="13"/>
  <c r="U185" i="13"/>
  <c r="BA185" i="13"/>
  <c r="AO185" i="13"/>
  <c r="AP185" i="13" s="1"/>
  <c r="AL185" i="13"/>
  <c r="BE185" i="13"/>
  <c r="AS185" i="13"/>
  <c r="AW185" i="13"/>
  <c r="AG185" i="13"/>
  <c r="AE185" i="13"/>
  <c r="AP98" i="21"/>
  <c r="AC98" i="13" s="1"/>
  <c r="AD98" i="13"/>
  <c r="AB98" i="13"/>
  <c r="AG97" i="21"/>
  <c r="T97" i="13" s="1"/>
  <c r="U97" i="13"/>
  <c r="S97" i="13"/>
  <c r="AD228" i="21"/>
  <c r="Q228" i="13" s="1"/>
  <c r="R228" i="13"/>
  <c r="P228" i="13"/>
  <c r="AG66" i="21"/>
  <c r="T66" i="13" s="1"/>
  <c r="U66" i="13"/>
  <c r="S66" i="13"/>
  <c r="AO66" i="13"/>
  <c r="AP66" i="13" s="1"/>
  <c r="AW66" i="13"/>
  <c r="BA66" i="13"/>
  <c r="AL66" i="13"/>
  <c r="BE66" i="13"/>
  <c r="AS66" i="13"/>
  <c r="AP66" i="21"/>
  <c r="AC66" i="13" s="1"/>
  <c r="AB66" i="13"/>
  <c r="AD66" i="13"/>
  <c r="BA279" i="13"/>
  <c r="AW279" i="13"/>
  <c r="AL279" i="13"/>
  <c r="AO279" i="13"/>
  <c r="AP279" i="13" s="1"/>
  <c r="BE279" i="13"/>
  <c r="AS279" i="13"/>
  <c r="AS279" i="21"/>
  <c r="AF279" i="13" s="1"/>
  <c r="AG279" i="13"/>
  <c r="AE279" i="13"/>
  <c r="AM291" i="21"/>
  <c r="Z291" i="13" s="1"/>
  <c r="AA291" i="13"/>
  <c r="Y291" i="13"/>
  <c r="H63" i="12"/>
  <c r="AF131" i="13"/>
  <c r="P131" i="14"/>
  <c r="AD143" i="21"/>
  <c r="Q143" i="13" s="1"/>
  <c r="R143" i="13"/>
  <c r="P143" i="13"/>
  <c r="AJ287" i="21"/>
  <c r="W287" i="13" s="1"/>
  <c r="V287" i="13"/>
  <c r="X287" i="13"/>
  <c r="AS62" i="21"/>
  <c r="AG62" i="13"/>
  <c r="AE62" i="13"/>
  <c r="N188" i="13"/>
  <c r="N129" i="13"/>
  <c r="AG129" i="21"/>
  <c r="T129" i="13" s="1"/>
  <c r="U129" i="13"/>
  <c r="S129" i="13"/>
  <c r="M8" i="13"/>
  <c r="O8" i="13"/>
  <c r="BX8" i="21"/>
  <c r="BA8" i="21"/>
  <c r="BB8" i="21" s="1"/>
  <c r="AP292" i="21"/>
  <c r="AC292" i="13" s="1"/>
  <c r="AB292" i="13"/>
  <c r="AD292" i="13"/>
  <c r="N124" i="13"/>
  <c r="AS214" i="21"/>
  <c r="AF214" i="13" s="1"/>
  <c r="AG214" i="13"/>
  <c r="AE214" i="13"/>
  <c r="AM144" i="21"/>
  <c r="Z144" i="13" s="1"/>
  <c r="Y144" i="13"/>
  <c r="AA144" i="13"/>
  <c r="AJ102" i="21"/>
  <c r="X102" i="13"/>
  <c r="V102" i="13"/>
  <c r="AS274" i="21"/>
  <c r="AF274" i="13" s="1"/>
  <c r="AG274" i="13"/>
  <c r="AE274" i="13"/>
  <c r="AG163" i="21"/>
  <c r="T163" i="13" s="1"/>
  <c r="U163" i="13"/>
  <c r="S163" i="13"/>
  <c r="BA163" i="13"/>
  <c r="AW163" i="13"/>
  <c r="AL163" i="13"/>
  <c r="BE163" i="13"/>
  <c r="AO163" i="13"/>
  <c r="AP163" i="13" s="1"/>
  <c r="AS163" i="13"/>
  <c r="AD163" i="21"/>
  <c r="Q163" i="13" s="1"/>
  <c r="P163" i="13"/>
  <c r="R163" i="13"/>
  <c r="AM174" i="21"/>
  <c r="Z174" i="13" s="1"/>
  <c r="AA174" i="13"/>
  <c r="Y174" i="13"/>
  <c r="N162" i="13"/>
  <c r="AG162" i="21"/>
  <c r="T162" i="13" s="1"/>
  <c r="S162" i="13"/>
  <c r="U162" i="13"/>
  <c r="R85" i="13"/>
  <c r="P85" i="13"/>
  <c r="AJ50" i="21"/>
  <c r="W50" i="13" s="1"/>
  <c r="X50" i="13"/>
  <c r="V50" i="13"/>
  <c r="N246" i="13"/>
  <c r="AG78" i="21"/>
  <c r="T78" i="13" s="1"/>
  <c r="U78" i="13"/>
  <c r="S78" i="13"/>
  <c r="AD204" i="21"/>
  <c r="Q204" i="13" s="1"/>
  <c r="P204" i="13"/>
  <c r="R204" i="13"/>
  <c r="AM253" i="21"/>
  <c r="Z253" i="13" s="1"/>
  <c r="AA253" i="13"/>
  <c r="Y253" i="13"/>
  <c r="AM45" i="21"/>
  <c r="Z45" i="13" s="1"/>
  <c r="Y45" i="13"/>
  <c r="AA45" i="13"/>
  <c r="AG95" i="21"/>
  <c r="T95" i="13" s="1"/>
  <c r="U95" i="13"/>
  <c r="S95" i="13"/>
  <c r="BA95" i="13"/>
  <c r="AW95" i="13"/>
  <c r="AS95" i="13"/>
  <c r="BE95" i="13"/>
  <c r="AO95" i="13"/>
  <c r="AP95" i="13" s="1"/>
  <c r="AL95" i="13"/>
  <c r="AD95" i="21"/>
  <c r="Q95" i="13" s="1"/>
  <c r="R95" i="13"/>
  <c r="P95" i="13"/>
  <c r="Q40" i="13"/>
  <c r="T40" i="14"/>
  <c r="AJ23" i="21"/>
  <c r="W23" i="13" s="1"/>
  <c r="X23" i="13"/>
  <c r="V23" i="13"/>
  <c r="AJ74" i="21"/>
  <c r="W74" i="13" s="1"/>
  <c r="V74" i="13"/>
  <c r="X74" i="13"/>
  <c r="AS283" i="21"/>
  <c r="AF283" i="13" s="1"/>
  <c r="AE283" i="13"/>
  <c r="AG283" i="13"/>
  <c r="AJ84" i="21"/>
  <c r="W84" i="13" s="1"/>
  <c r="X84" i="13"/>
  <c r="V84" i="13"/>
  <c r="BF61" i="21"/>
  <c r="BH61" i="21" s="1"/>
  <c r="F61" i="12" s="1"/>
  <c r="BF189" i="21"/>
  <c r="BH189" i="21" s="1"/>
  <c r="F189" i="12" s="1"/>
  <c r="BB248" i="13"/>
  <c r="H248" i="12"/>
  <c r="AS18" i="21"/>
  <c r="AG18" i="13"/>
  <c r="AE18" i="13"/>
  <c r="AC181" i="13"/>
  <c r="N181" i="14"/>
  <c r="AP235" i="21"/>
  <c r="AD235" i="13"/>
  <c r="AB235" i="13"/>
  <c r="AS64" i="21"/>
  <c r="AF64" i="13" s="1"/>
  <c r="AG64" i="13"/>
  <c r="AE64" i="13"/>
  <c r="AS64" i="13"/>
  <c r="AO64" i="13"/>
  <c r="AP64" i="13" s="1"/>
  <c r="AW64" i="13"/>
  <c r="BA64" i="13"/>
  <c r="AL64" i="13"/>
  <c r="BE64" i="13"/>
  <c r="AP64" i="21"/>
  <c r="AD64" i="13"/>
  <c r="AB64" i="13"/>
  <c r="BL232" i="21"/>
  <c r="BF232" i="13" s="1"/>
  <c r="AS232" i="13"/>
  <c r="BA232" i="13"/>
  <c r="BE232" i="13"/>
  <c r="AO232" i="13"/>
  <c r="AP232" i="13" s="1"/>
  <c r="AL232" i="13"/>
  <c r="AW232" i="13"/>
  <c r="AM52" i="21"/>
  <c r="AA52" i="13"/>
  <c r="Y52" i="13"/>
  <c r="U167" i="13"/>
  <c r="S167" i="13"/>
  <c r="AP212" i="21"/>
  <c r="AC212" i="13" s="1"/>
  <c r="AD212" i="13"/>
  <c r="AB212" i="13"/>
  <c r="BA212" i="13"/>
  <c r="AW212" i="13"/>
  <c r="BE212" i="13"/>
  <c r="AO212" i="13"/>
  <c r="AP212" i="13" s="1"/>
  <c r="AS212" i="13"/>
  <c r="AL212" i="13"/>
  <c r="O298" i="13"/>
  <c r="M298" i="13"/>
  <c r="BX298" i="21"/>
  <c r="BA298" i="21"/>
  <c r="BB298" i="21" s="1"/>
  <c r="N152" i="13"/>
  <c r="O152" i="13"/>
  <c r="M152" i="13"/>
  <c r="BA152" i="21"/>
  <c r="BB152" i="21" s="1"/>
  <c r="BX152" i="21"/>
  <c r="AJ168" i="21"/>
  <c r="V168" i="13"/>
  <c r="X168" i="13"/>
  <c r="AJ54" i="21"/>
  <c r="X54" i="13"/>
  <c r="V54" i="13"/>
  <c r="AD86" i="21"/>
  <c r="Q86" i="13" s="1"/>
  <c r="P86" i="13"/>
  <c r="R86" i="13"/>
  <c r="BA86" i="13"/>
  <c r="AO86" i="13"/>
  <c r="AP86" i="13" s="1"/>
  <c r="AW86" i="13"/>
  <c r="AL86" i="13"/>
  <c r="BE86" i="13"/>
  <c r="AS86" i="13"/>
  <c r="AS113" i="21"/>
  <c r="AF113" i="13" s="1"/>
  <c r="AG113" i="13"/>
  <c r="AE113" i="13"/>
  <c r="BA295" i="13"/>
  <c r="AW295" i="13"/>
  <c r="AL295" i="13"/>
  <c r="AS295" i="13"/>
  <c r="AO295" i="13"/>
  <c r="AP295" i="13" s="1"/>
  <c r="BE295" i="13"/>
  <c r="AJ295" i="21"/>
  <c r="W295" i="13" s="1"/>
  <c r="V295" i="13"/>
  <c r="X295" i="13"/>
  <c r="U149" i="13"/>
  <c r="S149" i="13"/>
  <c r="AG192" i="21"/>
  <c r="T192" i="13" s="1"/>
  <c r="U192" i="13"/>
  <c r="S192" i="13"/>
  <c r="N238" i="13"/>
  <c r="Y238" i="13"/>
  <c r="AA238" i="13"/>
  <c r="N82" i="13"/>
  <c r="BY82" i="21"/>
  <c r="AJ39" i="21"/>
  <c r="W39" i="13" s="1"/>
  <c r="X39" i="13"/>
  <c r="V39" i="13"/>
  <c r="BB25" i="13"/>
  <c r="AJ25" i="21"/>
  <c r="W25" i="13" s="1"/>
  <c r="V25" i="13"/>
  <c r="X25" i="13"/>
  <c r="N104" i="13"/>
  <c r="BA221" i="13"/>
  <c r="AL221" i="13"/>
  <c r="BE221" i="13"/>
  <c r="AW221" i="13"/>
  <c r="AO221" i="13"/>
  <c r="AP221" i="13" s="1"/>
  <c r="AS221" i="13"/>
  <c r="AG221" i="21"/>
  <c r="T221" i="13" s="1"/>
  <c r="U221" i="13"/>
  <c r="S221" i="13"/>
  <c r="AM13" i="21"/>
  <c r="Z13" i="13" s="1"/>
  <c r="AA13" i="13"/>
  <c r="Y13" i="13"/>
  <c r="AP288" i="21"/>
  <c r="AC288" i="13" s="1"/>
  <c r="AB288" i="13"/>
  <c r="AD288" i="13"/>
  <c r="N272" i="13"/>
  <c r="AD125" i="21"/>
  <c r="Q125" i="13" s="1"/>
  <c r="R125" i="13"/>
  <c r="P125" i="13"/>
  <c r="N93" i="13"/>
  <c r="O251" i="13"/>
  <c r="M251" i="13"/>
  <c r="BX251" i="21"/>
  <c r="BA251" i="21"/>
  <c r="BB251" i="21" s="1"/>
  <c r="AJ259" i="21"/>
  <c r="W259" i="13" s="1"/>
  <c r="X259" i="13"/>
  <c r="V259" i="13"/>
  <c r="U72" i="13"/>
  <c r="S72" i="13"/>
  <c r="BA72" i="13"/>
  <c r="AO72" i="13"/>
  <c r="AP72" i="13" s="1"/>
  <c r="AW72" i="13"/>
  <c r="AL72" i="13"/>
  <c r="BE72" i="13"/>
  <c r="AS72" i="13"/>
  <c r="AP72" i="21"/>
  <c r="AC72" i="13" s="1"/>
  <c r="AD72" i="13"/>
  <c r="AB72" i="13"/>
  <c r="BY237" i="21"/>
  <c r="N105" i="13"/>
  <c r="BY105" i="21"/>
  <c r="AJ20" i="21"/>
  <c r="W20" i="13" s="1"/>
  <c r="V20" i="13"/>
  <c r="X20" i="13"/>
  <c r="AS126" i="21"/>
  <c r="AF126" i="13" s="1"/>
  <c r="AE126" i="13"/>
  <c r="AG126" i="13"/>
  <c r="AJ286" i="21"/>
  <c r="W286" i="13" s="1"/>
  <c r="X286" i="13"/>
  <c r="V286" i="13"/>
  <c r="BB193" i="13"/>
  <c r="AM193" i="21"/>
  <c r="Z193" i="13" s="1"/>
  <c r="AA193" i="13"/>
  <c r="Y193" i="13"/>
  <c r="AG90" i="21"/>
  <c r="T90" i="13" s="1"/>
  <c r="U90" i="13"/>
  <c r="S90" i="13"/>
  <c r="BA90" i="13"/>
  <c r="BE90" i="13"/>
  <c r="AW90" i="13"/>
  <c r="AO90" i="13"/>
  <c r="AP90" i="13" s="1"/>
  <c r="AS90" i="13"/>
  <c r="AL90" i="13"/>
  <c r="AS90" i="21"/>
  <c r="AF90" i="13" s="1"/>
  <c r="AE90" i="13"/>
  <c r="AG90" i="13"/>
  <c r="AG209" i="21"/>
  <c r="T209" i="13" s="1"/>
  <c r="U209" i="13"/>
  <c r="S209" i="13"/>
  <c r="O150" i="13"/>
  <c r="M150" i="13"/>
  <c r="BA150" i="21"/>
  <c r="BB150" i="21" s="1"/>
  <c r="BX150" i="21"/>
  <c r="T61" i="13"/>
  <c r="V61" i="14"/>
  <c r="AO229" i="13"/>
  <c r="AP229" i="13" s="1"/>
  <c r="AW229" i="13"/>
  <c r="AS229" i="13"/>
  <c r="BE229" i="13"/>
  <c r="AL229" i="13"/>
  <c r="BA229" i="13"/>
  <c r="U19" i="13"/>
  <c r="S19" i="13"/>
  <c r="BA19" i="13"/>
  <c r="AO19" i="13"/>
  <c r="AP19" i="13" s="1"/>
  <c r="AL19" i="13"/>
  <c r="AS19" i="13"/>
  <c r="AW19" i="13"/>
  <c r="BE19" i="13"/>
  <c r="AZ261" i="21"/>
  <c r="AD261" i="21"/>
  <c r="Q261" i="13" s="1"/>
  <c r="R261" i="13"/>
  <c r="P261" i="13"/>
  <c r="AP29" i="21"/>
  <c r="AC29" i="13" s="1"/>
  <c r="AB29" i="13"/>
  <c r="AD29" i="13"/>
  <c r="Z48" i="13"/>
  <c r="L48" i="14"/>
  <c r="N111" i="13"/>
  <c r="BY111" i="21"/>
  <c r="AV265" i="21"/>
  <c r="AI265" i="13" s="1"/>
  <c r="AJ265" i="13"/>
  <c r="AH265" i="13"/>
  <c r="BA265" i="13"/>
  <c r="BE265" i="13"/>
  <c r="AW265" i="13"/>
  <c r="AL265" i="13"/>
  <c r="AO265" i="13"/>
  <c r="AP265" i="13" s="1"/>
  <c r="AS265" i="13"/>
  <c r="AG265" i="21"/>
  <c r="U265" i="13"/>
  <c r="S265" i="13"/>
  <c r="BX290" i="21"/>
  <c r="O290" i="13"/>
  <c r="M290" i="13"/>
  <c r="BA290" i="21"/>
  <c r="BB290" i="21" s="1"/>
  <c r="AM290" i="21"/>
  <c r="Z290" i="13" s="1"/>
  <c r="Y290" i="13"/>
  <c r="AA290" i="13"/>
  <c r="AM10" i="21"/>
  <c r="Z10" i="13" s="1"/>
  <c r="Y10" i="13"/>
  <c r="AA10" i="13"/>
  <c r="AZ257" i="21"/>
  <c r="AG263" i="21"/>
  <c r="T263" i="13" s="1"/>
  <c r="U263" i="13"/>
  <c r="S263" i="13"/>
  <c r="BA263" i="13"/>
  <c r="BE263" i="13"/>
  <c r="AO263" i="13"/>
  <c r="AP263" i="13" s="1"/>
  <c r="AS263" i="13"/>
  <c r="AW263" i="13"/>
  <c r="AL263" i="13"/>
  <c r="AJ263" i="13"/>
  <c r="AH263" i="13"/>
  <c r="AJ213" i="21"/>
  <c r="W213" i="13" s="1"/>
  <c r="V213" i="13"/>
  <c r="X213" i="13"/>
  <c r="AP241" i="21"/>
  <c r="AD241" i="13"/>
  <c r="AB241" i="13"/>
  <c r="BR49" i="21"/>
  <c r="AT49" i="13" s="1"/>
  <c r="AJ49" i="21"/>
  <c r="V49" i="13"/>
  <c r="X49" i="13"/>
  <c r="N223" i="13"/>
  <c r="BY223" i="21"/>
  <c r="AS223" i="21"/>
  <c r="AF223" i="13" s="1"/>
  <c r="AG223" i="13"/>
  <c r="AE223" i="13"/>
  <c r="BK21" i="21"/>
  <c r="AM21" i="21"/>
  <c r="AA21" i="13"/>
  <c r="Y21" i="13"/>
  <c r="BR31" i="21"/>
  <c r="AT31" i="13" s="1"/>
  <c r="AJ31" i="21"/>
  <c r="W31" i="13" s="1"/>
  <c r="X31" i="13"/>
  <c r="V31" i="13"/>
  <c r="AX201" i="21"/>
  <c r="AJ201" i="21"/>
  <c r="W201" i="13" s="1"/>
  <c r="V201" i="13"/>
  <c r="X201" i="13"/>
  <c r="AX41" i="21"/>
  <c r="M41" i="13"/>
  <c r="O41" i="13"/>
  <c r="BX41" i="21"/>
  <c r="BA41" i="21"/>
  <c r="BB41" i="21" s="1"/>
  <c r="AJ200" i="21"/>
  <c r="W200" i="13" s="1"/>
  <c r="X200" i="13"/>
  <c r="V200" i="13"/>
  <c r="M127" i="13"/>
  <c r="O127" i="13"/>
  <c r="BX127" i="21"/>
  <c r="BA127" i="21"/>
  <c r="BB127" i="21" s="1"/>
  <c r="AM112" i="21"/>
  <c r="Z112" i="13" s="1"/>
  <c r="AA112" i="13"/>
  <c r="Y112" i="13"/>
  <c r="BA110" i="13"/>
  <c r="AS110" i="13"/>
  <c r="AO110" i="13"/>
  <c r="AP110" i="13" s="1"/>
  <c r="AL110" i="13"/>
  <c r="AW110" i="13"/>
  <c r="BE110" i="13"/>
  <c r="AG110" i="21"/>
  <c r="T110" i="13" s="1"/>
  <c r="S110" i="13"/>
  <c r="U110" i="13"/>
  <c r="AD177" i="21"/>
  <c r="Q177" i="13" s="1"/>
  <c r="R177" i="13"/>
  <c r="P177" i="13"/>
  <c r="AX155" i="21"/>
  <c r="AJ155" i="21"/>
  <c r="W155" i="13" s="1"/>
  <c r="X155" i="13"/>
  <c r="V155" i="13"/>
  <c r="AG80" i="21"/>
  <c r="T80" i="13" s="1"/>
  <c r="U80" i="13"/>
  <c r="S80" i="13"/>
  <c r="AL80" i="13"/>
  <c r="BE80" i="13"/>
  <c r="BA80" i="13"/>
  <c r="AS80" i="13"/>
  <c r="AW80" i="13"/>
  <c r="AO80" i="13"/>
  <c r="AP80" i="13" s="1"/>
  <c r="AD80" i="21"/>
  <c r="Q80" i="13" s="1"/>
  <c r="R80" i="13"/>
  <c r="P80" i="13"/>
  <c r="AD148" i="21"/>
  <c r="Q148" i="13" s="1"/>
  <c r="R148" i="13"/>
  <c r="P148" i="13"/>
  <c r="AP145" i="21"/>
  <c r="AC145" i="13" s="1"/>
  <c r="AD145" i="13"/>
  <c r="AB145" i="13"/>
  <c r="BA154" i="13"/>
  <c r="AS154" i="13"/>
  <c r="AO154" i="13"/>
  <c r="AP154" i="13" s="1"/>
  <c r="AW154" i="13"/>
  <c r="AL154" i="13"/>
  <c r="BE154" i="13"/>
  <c r="AM179" i="21"/>
  <c r="Z179" i="13" s="1"/>
  <c r="Y179" i="13"/>
  <c r="AA179" i="13"/>
  <c r="AD147" i="21"/>
  <c r="Q147" i="13" s="1"/>
  <c r="R147" i="13"/>
  <c r="P147" i="13"/>
  <c r="BA211" i="13"/>
  <c r="AW211" i="13"/>
  <c r="AL211" i="13"/>
  <c r="AS211" i="13"/>
  <c r="BE211" i="13"/>
  <c r="AO211" i="13"/>
  <c r="AP211" i="13" s="1"/>
  <c r="AM211" i="21"/>
  <c r="Z211" i="13" s="1"/>
  <c r="Y211" i="13"/>
  <c r="AA211" i="13"/>
  <c r="AG9" i="13"/>
  <c r="AE9" i="13"/>
  <c r="AG140" i="21"/>
  <c r="T140" i="13" s="1"/>
  <c r="U140" i="13"/>
  <c r="S140" i="13"/>
  <c r="AY7" i="21"/>
  <c r="L7" i="21"/>
  <c r="O7" i="13"/>
  <c r="M7" i="13"/>
  <c r="BA7" i="21"/>
  <c r="BB7" i="21" s="1"/>
  <c r="BX7" i="21"/>
  <c r="AD71" i="21"/>
  <c r="Q71" i="13" s="1"/>
  <c r="R71" i="13"/>
  <c r="P71" i="13"/>
  <c r="BK190" i="21"/>
  <c r="AM190" i="21"/>
  <c r="Z190" i="13" s="1"/>
  <c r="Y190" i="13"/>
  <c r="AA190" i="13"/>
  <c r="AS262" i="21"/>
  <c r="AF262" i="13" s="1"/>
  <c r="AG262" i="13"/>
  <c r="AE262" i="13"/>
  <c r="N262" i="13"/>
  <c r="BY262" i="21"/>
  <c r="AG262" i="21"/>
  <c r="T262" i="13" s="1"/>
  <c r="S262" i="13"/>
  <c r="U262" i="13"/>
  <c r="AZ184" i="21"/>
  <c r="AS184" i="21"/>
  <c r="AE184" i="13"/>
  <c r="AG184" i="13"/>
  <c r="O141" i="13"/>
  <c r="M141" i="13"/>
  <c r="BX141" i="21"/>
  <c r="BA141" i="21"/>
  <c r="BB141" i="21" s="1"/>
  <c r="AD70" i="21"/>
  <c r="Q70" i="13" s="1"/>
  <c r="R70" i="13"/>
  <c r="P70" i="13"/>
  <c r="AO70" i="13"/>
  <c r="AP70" i="13" s="1"/>
  <c r="BA70" i="13"/>
  <c r="AL70" i="13"/>
  <c r="AS70" i="13"/>
  <c r="BE70" i="13"/>
  <c r="AW70" i="13"/>
  <c r="AG268" i="21"/>
  <c r="T268" i="13" s="1"/>
  <c r="U268" i="13"/>
  <c r="S268" i="13"/>
  <c r="BK76" i="21"/>
  <c r="AJ76" i="21"/>
  <c r="W76" i="13" s="1"/>
  <c r="X76" i="13"/>
  <c r="V76" i="13"/>
  <c r="BB230" i="13"/>
  <c r="H230" i="12"/>
  <c r="AZ227" i="21"/>
  <c r="AS227" i="21"/>
  <c r="AG227" i="13"/>
  <c r="AE227" i="13"/>
  <c r="AJ227" i="21"/>
  <c r="V227" i="13"/>
  <c r="X227" i="13"/>
  <c r="AS114" i="21"/>
  <c r="AE114" i="13"/>
  <c r="AG114" i="13"/>
  <c r="BS107" i="21"/>
  <c r="AX107" i="13" s="1"/>
  <c r="AP107" i="21"/>
  <c r="AD107" i="13"/>
  <c r="AB107" i="13"/>
  <c r="AE34" i="13"/>
  <c r="AG34" i="13"/>
  <c r="AS92" i="21"/>
  <c r="AG92" i="13"/>
  <c r="AE92" i="13"/>
  <c r="BL58" i="21"/>
  <c r="BF58" i="13" s="1"/>
  <c r="M58" i="13"/>
  <c r="O58" i="13"/>
  <c r="BA58" i="21"/>
  <c r="BB58" i="21" s="1"/>
  <c r="BX58" i="21"/>
  <c r="AS89" i="21"/>
  <c r="AG89" i="13"/>
  <c r="AE89" i="13"/>
  <c r="BL187" i="21"/>
  <c r="BF187" i="13" s="1"/>
  <c r="AD187" i="21"/>
  <c r="R187" i="13"/>
  <c r="P187" i="13"/>
  <c r="BL36" i="21"/>
  <c r="BF36" i="13" s="1"/>
  <c r="AP36" i="21"/>
  <c r="AC36" i="13" s="1"/>
  <c r="AD36" i="13"/>
  <c r="AB36" i="13"/>
  <c r="AX164" i="21"/>
  <c r="N164" i="13"/>
  <c r="AD194" i="21"/>
  <c r="Q194" i="13" s="1"/>
  <c r="P194" i="13"/>
  <c r="R194" i="13"/>
  <c r="AM94" i="21"/>
  <c r="Z94" i="13" s="1"/>
  <c r="AA94" i="13"/>
  <c r="Y94" i="13"/>
  <c r="BR33" i="21"/>
  <c r="AT33" i="13" s="1"/>
  <c r="AP33" i="21"/>
  <c r="AD33" i="13"/>
  <c r="AB33" i="13"/>
  <c r="BR55" i="21"/>
  <c r="AT55" i="13" s="1"/>
  <c r="AP55" i="21"/>
  <c r="AD55" i="13"/>
  <c r="AB55" i="13"/>
  <c r="AV258" i="21"/>
  <c r="AI258" i="13" s="1"/>
  <c r="AH258" i="13"/>
  <c r="AJ258" i="13"/>
  <c r="AZ151" i="21"/>
  <c r="AL151" i="13"/>
  <c r="BE151" i="13"/>
  <c r="AS151" i="13"/>
  <c r="AW151" i="13"/>
  <c r="AO151" i="13"/>
  <c r="AP151" i="13" s="1"/>
  <c r="BA151" i="13"/>
  <c r="X151" i="13"/>
  <c r="V151" i="13"/>
  <c r="AD275" i="21"/>
  <c r="Q275" i="13" s="1"/>
  <c r="P275" i="13"/>
  <c r="R275" i="13"/>
  <c r="BS284" i="21"/>
  <c r="AX284" i="13" s="1"/>
  <c r="AS284" i="21"/>
  <c r="AF284" i="13" s="1"/>
  <c r="AG284" i="13"/>
  <c r="AE284" i="13"/>
  <c r="AD284" i="21"/>
  <c r="Q284" i="13" s="1"/>
  <c r="R284" i="13"/>
  <c r="P284" i="13"/>
  <c r="BA44" i="13"/>
  <c r="AL44" i="13"/>
  <c r="AS44" i="13"/>
  <c r="BE44" i="13"/>
  <c r="AW44" i="13"/>
  <c r="AO44" i="13"/>
  <c r="AP44" i="13" s="1"/>
  <c r="AM44" i="21"/>
  <c r="Z44" i="13" s="1"/>
  <c r="AA44" i="13"/>
  <c r="Y44" i="13"/>
  <c r="BK146" i="21"/>
  <c r="BS210" i="21"/>
  <c r="AX210" i="13" s="1"/>
  <c r="AG210" i="13"/>
  <c r="AE210" i="13"/>
  <c r="BB100" i="13"/>
  <c r="AP100" i="21"/>
  <c r="AC100" i="13" s="1"/>
  <c r="AB100" i="13"/>
  <c r="AD100" i="13"/>
  <c r="BK32" i="21"/>
  <c r="BA32" i="21"/>
  <c r="BB32" i="21" s="1"/>
  <c r="O32" i="13"/>
  <c r="M32" i="13"/>
  <c r="BX32" i="21"/>
  <c r="AG132" i="21"/>
  <c r="S132" i="13"/>
  <c r="U132" i="13"/>
  <c r="AS198" i="21"/>
  <c r="AF198" i="13" s="1"/>
  <c r="AG198" i="13"/>
  <c r="AE198" i="13"/>
  <c r="AM79" i="21"/>
  <c r="Z79" i="13" s="1"/>
  <c r="AA79" i="13"/>
  <c r="Y79" i="13"/>
  <c r="AX87" i="21"/>
  <c r="AM87" i="21"/>
  <c r="AA87" i="13"/>
  <c r="Y87" i="13"/>
  <c r="AC40" i="13"/>
  <c r="N40" i="14"/>
  <c r="BB56" i="13"/>
  <c r="H56" i="12"/>
  <c r="AC67" i="13"/>
  <c r="N67" i="14"/>
  <c r="T77" i="13"/>
  <c r="V77" i="14"/>
  <c r="M294" i="8"/>
  <c r="AN294" i="18"/>
  <c r="BK137" i="21"/>
  <c r="AE137" i="13"/>
  <c r="AG137" i="13"/>
  <c r="AY243" i="21"/>
  <c r="AJ243" i="21"/>
  <c r="W243" i="13" s="1"/>
  <c r="V243" i="13"/>
  <c r="X243" i="13"/>
  <c r="AM83" i="21"/>
  <c r="AA83" i="13"/>
  <c r="Y83" i="13"/>
  <c r="AZ53" i="21"/>
  <c r="AG53" i="21"/>
  <c r="U53" i="13"/>
  <c r="S53" i="13"/>
  <c r="AZ239" i="21"/>
  <c r="O239" i="13"/>
  <c r="M239" i="13"/>
  <c r="BA239" i="21"/>
  <c r="BB239" i="21" s="1"/>
  <c r="BX239" i="21"/>
  <c r="AM22" i="21"/>
  <c r="Y22" i="13"/>
  <c r="AA22" i="13"/>
  <c r="AM197" i="21"/>
  <c r="AA197" i="13"/>
  <c r="Y197" i="13"/>
  <c r="AY250" i="21"/>
  <c r="O250" i="13"/>
  <c r="M250" i="13"/>
  <c r="BX250" i="21"/>
  <c r="BA250" i="21"/>
  <c r="BB250" i="21" s="1"/>
  <c r="AS6" i="21"/>
  <c r="AG6" i="13"/>
  <c r="AE6" i="13"/>
  <c r="AY109" i="21"/>
  <c r="L109" i="21"/>
  <c r="AD81" i="21"/>
  <c r="Q81" i="13" s="1"/>
  <c r="P81" i="13"/>
  <c r="R81" i="13"/>
  <c r="AO81" i="13"/>
  <c r="AP81" i="13" s="1"/>
  <c r="AW81" i="13"/>
  <c r="AL81" i="13"/>
  <c r="BA81" i="13"/>
  <c r="AS81" i="13"/>
  <c r="BE81" i="13"/>
  <c r="AM81" i="21"/>
  <c r="Z81" i="13" s="1"/>
  <c r="AA81" i="13"/>
  <c r="Y81" i="13"/>
  <c r="AP133" i="21"/>
  <c r="AC133" i="13" s="1"/>
  <c r="AD133" i="13"/>
  <c r="AB133" i="13"/>
  <c r="AM297" i="21"/>
  <c r="Z297" i="13" s="1"/>
  <c r="AA297" i="13"/>
  <c r="Y297" i="13"/>
  <c r="O222" i="13"/>
  <c r="M222" i="13"/>
  <c r="BX222" i="21"/>
  <c r="BA222" i="21"/>
  <c r="BB222" i="21" s="1"/>
  <c r="O186" i="13"/>
  <c r="M186" i="13"/>
  <c r="BX186" i="21"/>
  <c r="BA186" i="21"/>
  <c r="BB186" i="21" s="1"/>
  <c r="AG101" i="21"/>
  <c r="T101" i="13" s="1"/>
  <c r="U101" i="13"/>
  <c r="S101" i="13"/>
  <c r="AD101" i="21"/>
  <c r="Q101" i="13" s="1"/>
  <c r="R101" i="13"/>
  <c r="P101" i="13"/>
  <c r="AG183" i="21"/>
  <c r="T183" i="13" s="1"/>
  <c r="U183" i="13"/>
  <c r="S183" i="13"/>
  <c r="BA183" i="13"/>
  <c r="AO183" i="13"/>
  <c r="AP183" i="13" s="1"/>
  <c r="AW183" i="13"/>
  <c r="AL183" i="13"/>
  <c r="BE183" i="13"/>
  <c r="AS183" i="13"/>
  <c r="AD183" i="21"/>
  <c r="Q183" i="13" s="1"/>
  <c r="BK38" i="21"/>
  <c r="AB38" i="13"/>
  <c r="AD38" i="13"/>
  <c r="BR35" i="21"/>
  <c r="AT35" i="13" s="1"/>
  <c r="AM35" i="21"/>
  <c r="Z35" i="13" s="1"/>
  <c r="Y35" i="13"/>
  <c r="AA35" i="13"/>
  <c r="AE195" i="13"/>
  <c r="AG195" i="13"/>
  <c r="AW195" i="13"/>
  <c r="AL195" i="13"/>
  <c r="AS195" i="13"/>
  <c r="AO195" i="13"/>
  <c r="AP195" i="13" s="1"/>
  <c r="BA195" i="13"/>
  <c r="BE195" i="13"/>
  <c r="AP195" i="21"/>
  <c r="AC195" i="13" s="1"/>
  <c r="AD195" i="13"/>
  <c r="AB195" i="13"/>
  <c r="BK134" i="21"/>
  <c r="AP134" i="21"/>
  <c r="AC134" i="13" s="1"/>
  <c r="AB134" i="13"/>
  <c r="AD134" i="13"/>
  <c r="AG278" i="21"/>
  <c r="T278" i="13" s="1"/>
  <c r="S278" i="13"/>
  <c r="U278" i="13"/>
  <c r="BK99" i="21"/>
  <c r="AM99" i="21"/>
  <c r="Z99" i="13" s="1"/>
  <c r="AA99" i="13"/>
  <c r="Y99" i="13"/>
  <c r="BS185" i="21"/>
  <c r="AX185" i="13" s="1"/>
  <c r="N185" i="13"/>
  <c r="AS185" i="21"/>
  <c r="AF185" i="13" s="1"/>
  <c r="AY98" i="21"/>
  <c r="AM98" i="21"/>
  <c r="Z98" i="13" s="1"/>
  <c r="AA98" i="13"/>
  <c r="Y98" i="13"/>
  <c r="AP97" i="21"/>
  <c r="AC97" i="13" s="1"/>
  <c r="AD97" i="13"/>
  <c r="AB97" i="13"/>
  <c r="AP254" i="21"/>
  <c r="AC254" i="13" s="1"/>
  <c r="AD254" i="13"/>
  <c r="AB254" i="13"/>
  <c r="AP228" i="21"/>
  <c r="AC228" i="13" s="1"/>
  <c r="AB228" i="13"/>
  <c r="AD228" i="13"/>
  <c r="AY66" i="21"/>
  <c r="AD66" i="21"/>
  <c r="Q66" i="13" s="1"/>
  <c r="R66" i="13"/>
  <c r="P66" i="13"/>
  <c r="AX279" i="21"/>
  <c r="AJ279" i="21"/>
  <c r="W279" i="13" s="1"/>
  <c r="V279" i="13"/>
  <c r="X279" i="13"/>
  <c r="AW291" i="13"/>
  <c r="AL291" i="13"/>
  <c r="AS291" i="13"/>
  <c r="BE291" i="13"/>
  <c r="BA291" i="13"/>
  <c r="AO291" i="13"/>
  <c r="AP291" i="13" s="1"/>
  <c r="AJ291" i="21"/>
  <c r="W291" i="13" s="1"/>
  <c r="V291" i="13"/>
  <c r="X291" i="13"/>
  <c r="N205" i="13"/>
  <c r="BY205" i="21"/>
  <c r="AF40" i="13"/>
  <c r="P40" i="14"/>
  <c r="Q67" i="13"/>
  <c r="T67" i="14"/>
  <c r="N143" i="13"/>
  <c r="AX287" i="21"/>
  <c r="AD287" i="21"/>
  <c r="Q287" i="13" s="1"/>
  <c r="R287" i="13"/>
  <c r="P287" i="13"/>
  <c r="AX62" i="21"/>
  <c r="M62" i="13"/>
  <c r="O62" i="13"/>
  <c r="BX62" i="21"/>
  <c r="BA62" i="21"/>
  <c r="BB62" i="21" s="1"/>
  <c r="AM188" i="21"/>
  <c r="AA188" i="13"/>
  <c r="Y188" i="13"/>
  <c r="AS129" i="21"/>
  <c r="AG129" i="13"/>
  <c r="AE129" i="13"/>
  <c r="BA165" i="13"/>
  <c r="AW165" i="13"/>
  <c r="AS165" i="13"/>
  <c r="AO165" i="13"/>
  <c r="AP165" i="13" s="1"/>
  <c r="BE165" i="13"/>
  <c r="AL165" i="13"/>
  <c r="AM8" i="21"/>
  <c r="AA8" i="13"/>
  <c r="Y8" i="13"/>
  <c r="BL292" i="21"/>
  <c r="BF292" i="13" s="1"/>
  <c r="AM292" i="21"/>
  <c r="Z292" i="13" s="1"/>
  <c r="AA292" i="13"/>
  <c r="Y292" i="13"/>
  <c r="AD124" i="21"/>
  <c r="P124" i="13"/>
  <c r="R124" i="13"/>
  <c r="X214" i="13"/>
  <c r="V214" i="13"/>
  <c r="AZ144" i="21"/>
  <c r="AP144" i="21"/>
  <c r="AC144" i="13" s="1"/>
  <c r="AD144" i="13"/>
  <c r="AB144" i="13"/>
  <c r="AX102" i="21"/>
  <c r="O102" i="13"/>
  <c r="M102" i="13"/>
  <c r="BA102" i="21"/>
  <c r="BB102" i="21" s="1"/>
  <c r="BX102" i="21"/>
  <c r="AP274" i="21"/>
  <c r="AC274" i="13" s="1"/>
  <c r="AD274" i="13"/>
  <c r="AB274" i="13"/>
  <c r="BS163" i="21"/>
  <c r="AX163" i="13" s="1"/>
  <c r="AJ174" i="21"/>
  <c r="W174" i="13" s="1"/>
  <c r="V174" i="13"/>
  <c r="X174" i="13"/>
  <c r="O162" i="13"/>
  <c r="M162" i="13"/>
  <c r="BX162" i="21"/>
  <c r="BA162" i="21"/>
  <c r="BB162" i="21" s="1"/>
  <c r="AG85" i="21"/>
  <c r="T85" i="13" s="1"/>
  <c r="U85" i="13"/>
  <c r="S85" i="13"/>
  <c r="BA85" i="13"/>
  <c r="BE85" i="13"/>
  <c r="AS85" i="13"/>
  <c r="AO85" i="13"/>
  <c r="AP85" i="13" s="1"/>
  <c r="AL85" i="13"/>
  <c r="AW85" i="13"/>
  <c r="R50" i="13"/>
  <c r="P50" i="13"/>
  <c r="O246" i="13"/>
  <c r="M246" i="13"/>
  <c r="BX246" i="21"/>
  <c r="BA246" i="21"/>
  <c r="BB246" i="21" s="1"/>
  <c r="AS246" i="21"/>
  <c r="AF246" i="13" s="1"/>
  <c r="AG246" i="13"/>
  <c r="AE246" i="13"/>
  <c r="AX78" i="21"/>
  <c r="AS78" i="21"/>
  <c r="AF78" i="13" s="1"/>
  <c r="AG78" i="13"/>
  <c r="AE78" i="13"/>
  <c r="BH273" i="21"/>
  <c r="AG273" i="13"/>
  <c r="AE273" i="13"/>
  <c r="AX204" i="21"/>
  <c r="AS204" i="21"/>
  <c r="AF204" i="13" s="1"/>
  <c r="AE204" i="13"/>
  <c r="AG204" i="13"/>
  <c r="AJ128" i="21"/>
  <c r="W128" i="13" s="1"/>
  <c r="X128" i="13"/>
  <c r="V128" i="13"/>
  <c r="AL128" i="13"/>
  <c r="BA128" i="13"/>
  <c r="AO128" i="13"/>
  <c r="AP128" i="13" s="1"/>
  <c r="AW128" i="13"/>
  <c r="BE128" i="13"/>
  <c r="AS128" i="13"/>
  <c r="AD128" i="21"/>
  <c r="Q128" i="13" s="1"/>
  <c r="BL45" i="21"/>
  <c r="BF45" i="13" s="1"/>
  <c r="AG45" i="21"/>
  <c r="T45" i="13" s="1"/>
  <c r="U45" i="13"/>
  <c r="S45" i="13"/>
  <c r="BS95" i="21"/>
  <c r="AX95" i="13" s="1"/>
  <c r="BY131" i="21"/>
  <c r="AG23" i="21"/>
  <c r="T23" i="13" s="1"/>
  <c r="U23" i="13"/>
  <c r="S23" i="13"/>
  <c r="AD74" i="21"/>
  <c r="Q74" i="13" s="1"/>
  <c r="R74" i="13"/>
  <c r="P74" i="13"/>
  <c r="BA74" i="13"/>
  <c r="AS74" i="13"/>
  <c r="AW74" i="13"/>
  <c r="AL74" i="13"/>
  <c r="BE74" i="13"/>
  <c r="AO74" i="13"/>
  <c r="AP74" i="13" s="1"/>
  <c r="M74" i="13"/>
  <c r="O74" i="13"/>
  <c r="BA74" i="21"/>
  <c r="BB74" i="21" s="1"/>
  <c r="BX74" i="21"/>
  <c r="M138" i="13"/>
  <c r="O138" i="13"/>
  <c r="BA138" i="21"/>
  <c r="BB138" i="21" s="1"/>
  <c r="BX138" i="21"/>
  <c r="AP283" i="21"/>
  <c r="AC283" i="13" s="1"/>
  <c r="AD283" i="13"/>
  <c r="AB283" i="13"/>
  <c r="AG84" i="13"/>
  <c r="AE84" i="13"/>
  <c r="N220" i="13"/>
  <c r="BY220" i="21"/>
  <c r="AX18" i="21"/>
  <c r="AP18" i="21"/>
  <c r="AB18" i="13"/>
  <c r="AD18" i="13"/>
  <c r="AS235" i="21"/>
  <c r="AG235" i="13"/>
  <c r="AE235" i="13"/>
  <c r="BR64" i="21"/>
  <c r="AT64" i="13" s="1"/>
  <c r="N64" i="13"/>
  <c r="AS232" i="21"/>
  <c r="AG232" i="13"/>
  <c r="AE232" i="13"/>
  <c r="BA232" i="21"/>
  <c r="BB232" i="21" s="1"/>
  <c r="O232" i="13"/>
  <c r="M232" i="13"/>
  <c r="BX232" i="21"/>
  <c r="AX52" i="21"/>
  <c r="AJ52" i="21"/>
  <c r="W52" i="13" s="1"/>
  <c r="X52" i="13"/>
  <c r="V52" i="13"/>
  <c r="AJ167" i="21"/>
  <c r="X167" i="13"/>
  <c r="V167" i="13"/>
  <c r="AY212" i="21"/>
  <c r="N212" i="13"/>
  <c r="BY212" i="21"/>
  <c r="AS212" i="21"/>
  <c r="AE212" i="13"/>
  <c r="AG212" i="13"/>
  <c r="AJ173" i="21"/>
  <c r="W173" i="13" s="1"/>
  <c r="X173" i="13"/>
  <c r="V173" i="13"/>
  <c r="AD298" i="21"/>
  <c r="Q298" i="13" s="1"/>
  <c r="P298" i="13"/>
  <c r="R298" i="13"/>
  <c r="AS152" i="21"/>
  <c r="AF152" i="13" s="1"/>
  <c r="AG152" i="13"/>
  <c r="AE152" i="13"/>
  <c r="AJ152" i="21"/>
  <c r="V152" i="13"/>
  <c r="X152" i="13"/>
  <c r="AO168" i="13"/>
  <c r="AP168" i="13" s="1"/>
  <c r="AW168" i="13"/>
  <c r="AS168" i="13"/>
  <c r="BE168" i="13"/>
  <c r="BA168" i="13"/>
  <c r="AL168" i="13"/>
  <c r="O54" i="13"/>
  <c r="M54" i="13"/>
  <c r="BA54" i="21"/>
  <c r="BB54" i="21" s="1"/>
  <c r="BX54" i="21"/>
  <c r="BR86" i="21"/>
  <c r="AT86" i="13" s="1"/>
  <c r="N86" i="13"/>
  <c r="BY86" i="21"/>
  <c r="BS42" i="21"/>
  <c r="AX42" i="13" s="1"/>
  <c r="AM42" i="21"/>
  <c r="Z42" i="13" s="1"/>
  <c r="AA42" i="13"/>
  <c r="Y42" i="13"/>
  <c r="BR295" i="21"/>
  <c r="AT295" i="13" s="1"/>
  <c r="N295" i="13"/>
  <c r="AS149" i="13"/>
  <c r="AW149" i="13"/>
  <c r="AL149" i="13"/>
  <c r="BE149" i="13"/>
  <c r="AO149" i="13"/>
  <c r="AP149" i="13" s="1"/>
  <c r="BA149" i="13"/>
  <c r="AM192" i="21"/>
  <c r="Z192" i="13" s="1"/>
  <c r="AA192" i="13"/>
  <c r="Y192" i="13"/>
  <c r="O238" i="13"/>
  <c r="M238" i="13"/>
  <c r="BA238" i="21"/>
  <c r="BB238" i="21" s="1"/>
  <c r="BX238" i="21"/>
  <c r="AM238" i="21"/>
  <c r="Z238" i="13" s="1"/>
  <c r="AP39" i="21"/>
  <c r="AC39" i="13" s="1"/>
  <c r="AD39" i="13"/>
  <c r="AB39" i="13"/>
  <c r="S270" i="13"/>
  <c r="U270" i="13"/>
  <c r="AD270" i="13"/>
  <c r="AB270" i="13"/>
  <c r="AL182" i="13"/>
  <c r="AS182" i="13"/>
  <c r="AW182" i="13"/>
  <c r="AO182" i="13"/>
  <c r="AP182" i="13" s="1"/>
  <c r="BE182" i="13"/>
  <c r="BA182" i="13"/>
  <c r="AG182" i="21"/>
  <c r="T182" i="13" s="1"/>
  <c r="S182" i="13"/>
  <c r="U182" i="13"/>
  <c r="BR25" i="21"/>
  <c r="AT25" i="13" s="1"/>
  <c r="AM25" i="21"/>
  <c r="Z25" i="13" s="1"/>
  <c r="AA25" i="13"/>
  <c r="Y25" i="13"/>
  <c r="O104" i="13"/>
  <c r="M104" i="13"/>
  <c r="BX104" i="21"/>
  <c r="BA104" i="21"/>
  <c r="BB104" i="21" s="1"/>
  <c r="AY221" i="21"/>
  <c r="AS221" i="21"/>
  <c r="AF221" i="13" s="1"/>
  <c r="AG221" i="13"/>
  <c r="AE221" i="13"/>
  <c r="AG288" i="21"/>
  <c r="T288" i="13" s="1"/>
  <c r="U288" i="13"/>
  <c r="S288" i="13"/>
  <c r="AM272" i="21"/>
  <c r="Z272" i="13" s="1"/>
  <c r="AA272" i="13"/>
  <c r="Y272" i="13"/>
  <c r="O272" i="13"/>
  <c r="M272" i="13"/>
  <c r="BA272" i="21"/>
  <c r="BB272" i="21" s="1"/>
  <c r="BX272" i="21"/>
  <c r="AP125" i="21"/>
  <c r="AC125" i="13" s="1"/>
  <c r="AD125" i="13"/>
  <c r="AB125" i="13"/>
  <c r="AD60" i="21"/>
  <c r="Q60" i="13" s="1"/>
  <c r="P60" i="13"/>
  <c r="R60" i="13"/>
  <c r="AS93" i="21"/>
  <c r="AF93" i="13" s="1"/>
  <c r="AG93" i="13"/>
  <c r="AE93" i="13"/>
  <c r="BK281" i="21"/>
  <c r="BB281" i="13" s="1"/>
  <c r="AG281" i="21"/>
  <c r="T281" i="13" s="1"/>
  <c r="S281" i="13"/>
  <c r="U281" i="13"/>
  <c r="AS251" i="21"/>
  <c r="AF251" i="13" s="1"/>
  <c r="AE251" i="13"/>
  <c r="AG251" i="13"/>
  <c r="AS259" i="21"/>
  <c r="AF259" i="13" s="1"/>
  <c r="AG259" i="13"/>
  <c r="AE259" i="13"/>
  <c r="BS72" i="21"/>
  <c r="AX72" i="13" s="1"/>
  <c r="BA241" i="13"/>
  <c r="AL241" i="13"/>
  <c r="AS241" i="13"/>
  <c r="AW241" i="13"/>
  <c r="BE241" i="13"/>
  <c r="AO241" i="13"/>
  <c r="AP241" i="13" s="1"/>
  <c r="O241" i="13"/>
  <c r="M241" i="13"/>
  <c r="BX241" i="21"/>
  <c r="BA241" i="21"/>
  <c r="BB241" i="21" s="1"/>
  <c r="AS49" i="21"/>
  <c r="AG49" i="13"/>
  <c r="AE49" i="13"/>
  <c r="V223" i="13"/>
  <c r="X223" i="13"/>
  <c r="AJ280" i="21"/>
  <c r="W280" i="13" s="1"/>
  <c r="X280" i="13"/>
  <c r="V280" i="13"/>
  <c r="BA280" i="13"/>
  <c r="AW280" i="13"/>
  <c r="BE280" i="13"/>
  <c r="AO280" i="13"/>
  <c r="AP280" i="13" s="1"/>
  <c r="AL280" i="13"/>
  <c r="AS280" i="13"/>
  <c r="AG280" i="21"/>
  <c r="T280" i="13" s="1"/>
  <c r="S280" i="13"/>
  <c r="U280" i="13"/>
  <c r="AD17" i="21"/>
  <c r="Q17" i="13" s="1"/>
  <c r="R17" i="13"/>
  <c r="P17" i="13"/>
  <c r="AD21" i="21"/>
  <c r="R21" i="13"/>
  <c r="P21" i="13"/>
  <c r="AP31" i="21"/>
  <c r="AC31" i="13" s="1"/>
  <c r="AD31" i="13"/>
  <c r="AB31" i="13"/>
  <c r="AD201" i="21"/>
  <c r="Q201" i="13" s="1"/>
  <c r="R201" i="13"/>
  <c r="P201" i="13"/>
  <c r="AS41" i="21"/>
  <c r="AF41" i="13" s="1"/>
  <c r="AG41" i="13"/>
  <c r="AE41" i="13"/>
  <c r="AV122" i="21"/>
  <c r="AI122" i="13" s="1"/>
  <c r="AJ122" i="13"/>
  <c r="AH122" i="13"/>
  <c r="AM200" i="21"/>
  <c r="Z200" i="13" s="1"/>
  <c r="AA200" i="13"/>
  <c r="Y200" i="13"/>
  <c r="AD127" i="21"/>
  <c r="Q127" i="13" s="1"/>
  <c r="R127" i="13"/>
  <c r="P127" i="13"/>
  <c r="AJ112" i="21"/>
  <c r="W112" i="13" s="1"/>
  <c r="X112" i="13"/>
  <c r="V112" i="13"/>
  <c r="N110" i="13"/>
  <c r="N155" i="13"/>
  <c r="BY155" i="21"/>
  <c r="AG28" i="21"/>
  <c r="T28" i="13" s="1"/>
  <c r="U28" i="13"/>
  <c r="S28" i="13"/>
  <c r="AO28" i="13"/>
  <c r="AP28" i="13" s="1"/>
  <c r="AW28" i="13"/>
  <c r="AL28" i="13"/>
  <c r="AS28" i="13"/>
  <c r="BA28" i="13"/>
  <c r="BE28" i="13"/>
  <c r="AJ28" i="21"/>
  <c r="W28" i="13" s="1"/>
  <c r="V28" i="13"/>
  <c r="X28" i="13"/>
  <c r="N148" i="13"/>
  <c r="BY148" i="21"/>
  <c r="AJ145" i="21"/>
  <c r="W145" i="13" s="1"/>
  <c r="V145" i="13"/>
  <c r="X145" i="13"/>
  <c r="AD154" i="21"/>
  <c r="Q154" i="13" s="1"/>
  <c r="R154" i="13"/>
  <c r="P154" i="13"/>
  <c r="O147" i="13"/>
  <c r="M147" i="13"/>
  <c r="BX147" i="21"/>
  <c r="BA147" i="21"/>
  <c r="BB147" i="21" s="1"/>
  <c r="N211" i="13"/>
  <c r="BY211" i="21"/>
  <c r="BB9" i="13"/>
  <c r="AM140" i="21"/>
  <c r="Z140" i="13" s="1"/>
  <c r="Y140" i="13"/>
  <c r="AA140" i="13"/>
  <c r="N140" i="13"/>
  <c r="BY140" i="21"/>
  <c r="AD7" i="13"/>
  <c r="AB7" i="13"/>
  <c r="AP71" i="21"/>
  <c r="AC71" i="13" s="1"/>
  <c r="AD71" i="13"/>
  <c r="AB71" i="13"/>
  <c r="AG190" i="13"/>
  <c r="AE190" i="13"/>
  <c r="AZ262" i="21"/>
  <c r="AJ262" i="21"/>
  <c r="W262" i="13" s="1"/>
  <c r="X262" i="13"/>
  <c r="V262" i="13"/>
  <c r="AD267" i="13"/>
  <c r="AB267" i="13"/>
  <c r="BE267" i="13"/>
  <c r="BA267" i="13"/>
  <c r="AO267" i="13"/>
  <c r="AP267" i="13" s="1"/>
  <c r="AW267" i="13"/>
  <c r="AS267" i="13"/>
  <c r="AL267" i="13"/>
  <c r="AY184" i="21"/>
  <c r="AP184" i="21"/>
  <c r="AB184" i="13"/>
  <c r="AD184" i="13"/>
  <c r="BA184" i="21"/>
  <c r="BB184" i="21" s="1"/>
  <c r="M184" i="13"/>
  <c r="O184" i="13"/>
  <c r="BX184" i="21"/>
  <c r="AD141" i="21"/>
  <c r="R141" i="13"/>
  <c r="P141" i="13"/>
  <c r="BY70" i="21"/>
  <c r="N70" i="13"/>
  <c r="BB191" i="13"/>
  <c r="R191" i="13"/>
  <c r="P191" i="13"/>
  <c r="AJ268" i="21"/>
  <c r="W268" i="13" s="1"/>
  <c r="V268" i="13"/>
  <c r="X268" i="13"/>
  <c r="AP76" i="21"/>
  <c r="AC76" i="13" s="1"/>
  <c r="AD76" i="13"/>
  <c r="AB76" i="13"/>
  <c r="AX227" i="21"/>
  <c r="L227" i="21"/>
  <c r="AM227" i="21"/>
  <c r="AA227" i="13"/>
  <c r="Y227" i="13"/>
  <c r="M227" i="14"/>
  <c r="AJ114" i="21"/>
  <c r="X114" i="13"/>
  <c r="V114" i="13"/>
  <c r="BR107" i="21"/>
  <c r="AT107" i="13" s="1"/>
  <c r="M107" i="13"/>
  <c r="O107" i="13"/>
  <c r="BX107" i="21"/>
  <c r="BA107" i="21"/>
  <c r="BB107" i="21" s="1"/>
  <c r="AG34" i="21"/>
  <c r="S34" i="13"/>
  <c r="U34" i="13"/>
  <c r="BA34" i="13"/>
  <c r="AL34" i="13"/>
  <c r="AS34" i="13"/>
  <c r="BE34" i="13"/>
  <c r="AW34" i="13"/>
  <c r="AO34" i="13"/>
  <c r="AP34" i="13" s="1"/>
  <c r="AD34" i="21"/>
  <c r="AJ92" i="21"/>
  <c r="W92" i="13" s="1"/>
  <c r="X92" i="13"/>
  <c r="V92" i="13"/>
  <c r="AG231" i="21"/>
  <c r="T231" i="13" s="1"/>
  <c r="U231" i="13"/>
  <c r="S231" i="13"/>
  <c r="BR58" i="21"/>
  <c r="AT58" i="13" s="1"/>
  <c r="R58" i="13"/>
  <c r="P58" i="13"/>
  <c r="AG89" i="21"/>
  <c r="U89" i="13"/>
  <c r="S89" i="13"/>
  <c r="AP187" i="21"/>
  <c r="AD187" i="13"/>
  <c r="AB187" i="13"/>
  <c r="AS36" i="21"/>
  <c r="AF36" i="13" s="1"/>
  <c r="AE36" i="13"/>
  <c r="AG36" i="13"/>
  <c r="BR164" i="21"/>
  <c r="AT164" i="13" s="1"/>
  <c r="AS164" i="21"/>
  <c r="AE164" i="13"/>
  <c r="AG164" i="13"/>
  <c r="AG194" i="21"/>
  <c r="T194" i="13" s="1"/>
  <c r="S194" i="13"/>
  <c r="U194" i="13"/>
  <c r="AW194" i="13"/>
  <c r="AL194" i="13"/>
  <c r="AS194" i="13"/>
  <c r="BA194" i="13"/>
  <c r="BE194" i="13"/>
  <c r="AO194" i="13"/>
  <c r="AP194" i="13" s="1"/>
  <c r="AJ194" i="21"/>
  <c r="W194" i="13" s="1"/>
  <c r="X194" i="13"/>
  <c r="V194" i="13"/>
  <c r="O94" i="13"/>
  <c r="M94" i="13"/>
  <c r="BX94" i="21"/>
  <c r="BA94" i="21"/>
  <c r="BB94" i="21" s="1"/>
  <c r="AS33" i="21"/>
  <c r="AG33" i="13"/>
  <c r="AE33" i="13"/>
  <c r="BS55" i="21"/>
  <c r="AX55" i="13" s="1"/>
  <c r="AJ55" i="21"/>
  <c r="X55" i="13"/>
  <c r="V55" i="13"/>
  <c r="M55" i="13"/>
  <c r="O55" i="13"/>
  <c r="BA55" i="21"/>
  <c r="BB55" i="21" s="1"/>
  <c r="BX55" i="21"/>
  <c r="BA151" i="21"/>
  <c r="BB151" i="21" s="1"/>
  <c r="M151" i="13"/>
  <c r="O151" i="13"/>
  <c r="BX151" i="21"/>
  <c r="AM275" i="21"/>
  <c r="Z275" i="13" s="1"/>
  <c r="Y275" i="13"/>
  <c r="AA275" i="13"/>
  <c r="AJ284" i="21"/>
  <c r="W284" i="13" s="1"/>
  <c r="X284" i="13"/>
  <c r="V284" i="13"/>
  <c r="AJ44" i="21"/>
  <c r="W44" i="13" s="1"/>
  <c r="X44" i="13"/>
  <c r="V44" i="13"/>
  <c r="AX210" i="21"/>
  <c r="O210" i="13"/>
  <c r="M210" i="13"/>
  <c r="BX210" i="21"/>
  <c r="BA210" i="21"/>
  <c r="BB210" i="21" s="1"/>
  <c r="AJ100" i="21"/>
  <c r="W100" i="13" s="1"/>
  <c r="X100" i="13"/>
  <c r="V100" i="13"/>
  <c r="AV77" i="21"/>
  <c r="AI77" i="13" s="1"/>
  <c r="AJ77" i="13"/>
  <c r="AH77" i="13"/>
  <c r="AS32" i="21"/>
  <c r="AF32" i="13" s="1"/>
  <c r="AE32" i="13"/>
  <c r="AG32" i="13"/>
  <c r="O132" i="13"/>
  <c r="M132" i="13"/>
  <c r="BA132" i="21"/>
  <c r="BB132" i="21" s="1"/>
  <c r="BX132" i="21"/>
  <c r="AD198" i="21"/>
  <c r="Q198" i="13" s="1"/>
  <c r="X198" i="13"/>
  <c r="V198" i="13"/>
  <c r="AP79" i="21"/>
  <c r="AC79" i="13" s="1"/>
  <c r="AB79" i="13"/>
  <c r="AD79" i="13"/>
  <c r="AJ87" i="21"/>
  <c r="V87" i="13"/>
  <c r="X87" i="13"/>
  <c r="BB40" i="13"/>
  <c r="H40" i="12"/>
  <c r="AB244" i="13"/>
  <c r="AD244" i="13"/>
  <c r="BS137" i="21"/>
  <c r="AX137" i="13" s="1"/>
  <c r="O137" i="13"/>
  <c r="M137" i="13"/>
  <c r="BA137" i="21"/>
  <c r="BB137" i="21" s="1"/>
  <c r="BX137" i="21"/>
  <c r="AD137" i="21"/>
  <c r="Q137" i="13" s="1"/>
  <c r="R137" i="13"/>
  <c r="P137" i="13"/>
  <c r="AG83" i="21"/>
  <c r="S83" i="13"/>
  <c r="U83" i="13"/>
  <c r="BK53" i="21"/>
  <c r="AM53" i="21"/>
  <c r="Y53" i="13"/>
  <c r="AA53" i="13"/>
  <c r="AJ53" i="21"/>
  <c r="AG239" i="21"/>
  <c r="T239" i="13" s="1"/>
  <c r="U239" i="13"/>
  <c r="S239" i="13"/>
  <c r="AJ22" i="21"/>
  <c r="X22" i="13"/>
  <c r="V22" i="13"/>
  <c r="AD197" i="21"/>
  <c r="R197" i="13"/>
  <c r="P197" i="13"/>
  <c r="AV48" i="21"/>
  <c r="AI48" i="13" s="1"/>
  <c r="AJ48" i="13"/>
  <c r="AH48" i="13"/>
  <c r="AP250" i="21"/>
  <c r="AC250" i="13" s="1"/>
  <c r="AD250" i="13"/>
  <c r="AB250" i="13"/>
  <c r="AJ6" i="21"/>
  <c r="X6" i="13"/>
  <c r="V6" i="13"/>
  <c r="AG109" i="21"/>
  <c r="T109" i="13" s="1"/>
  <c r="U109" i="13"/>
  <c r="S109" i="13"/>
  <c r="BY81" i="21"/>
  <c r="N81" i="13"/>
  <c r="BA133" i="13"/>
  <c r="AW133" i="13"/>
  <c r="AS133" i="13"/>
  <c r="BE133" i="13"/>
  <c r="AO133" i="13"/>
  <c r="AP133" i="13" s="1"/>
  <c r="AL133" i="13"/>
  <c r="AJ133" i="21"/>
  <c r="W133" i="13" s="1"/>
  <c r="V133" i="13"/>
  <c r="X133" i="13"/>
  <c r="AP222" i="21"/>
  <c r="AC222" i="13" s="1"/>
  <c r="AD222" i="13"/>
  <c r="AB222" i="13"/>
  <c r="AS186" i="21"/>
  <c r="AF186" i="13" s="1"/>
  <c r="AG186" i="13"/>
  <c r="AE186" i="13"/>
  <c r="AM101" i="21"/>
  <c r="Z101" i="13" s="1"/>
  <c r="Y101" i="13"/>
  <c r="AA101" i="13"/>
  <c r="N183" i="13"/>
  <c r="O183" i="13"/>
  <c r="M183" i="13"/>
  <c r="BX183" i="21"/>
  <c r="BA183" i="21"/>
  <c r="BB183" i="21" s="1"/>
  <c r="AD35" i="21"/>
  <c r="Q35" i="13" s="1"/>
  <c r="R35" i="13"/>
  <c r="P35" i="13"/>
  <c r="N195" i="13"/>
  <c r="AJ278" i="21"/>
  <c r="W278" i="13" s="1"/>
  <c r="X278" i="13"/>
  <c r="V278" i="13"/>
  <c r="AD99" i="21"/>
  <c r="Q99" i="13" s="1"/>
  <c r="R99" i="13"/>
  <c r="P99" i="13"/>
  <c r="BL185" i="21"/>
  <c r="BF185" i="13" s="1"/>
  <c r="AP185" i="21"/>
  <c r="AC185" i="13" s="1"/>
  <c r="AD185" i="13"/>
  <c r="AB185" i="13"/>
  <c r="AD185" i="21"/>
  <c r="Q185" i="13" s="1"/>
  <c r="R185" i="13"/>
  <c r="P185" i="13"/>
  <c r="AJ97" i="21"/>
  <c r="W97" i="13" s="1"/>
  <c r="X97" i="13"/>
  <c r="V97" i="13"/>
  <c r="BA254" i="13"/>
  <c r="AO254" i="13"/>
  <c r="AP254" i="13" s="1"/>
  <c r="AW254" i="13"/>
  <c r="AS254" i="13"/>
  <c r="AL254" i="13"/>
  <c r="BE254" i="13"/>
  <c r="AS254" i="21"/>
  <c r="AF254" i="13" s="1"/>
  <c r="AG254" i="13"/>
  <c r="AE254" i="13"/>
  <c r="AM228" i="21"/>
  <c r="Z228" i="13" s="1"/>
  <c r="AA228" i="13"/>
  <c r="Y228" i="13"/>
  <c r="AZ66" i="21"/>
  <c r="AM66" i="21"/>
  <c r="Z66" i="13" s="1"/>
  <c r="AA66" i="13"/>
  <c r="Y66" i="13"/>
  <c r="BR279" i="21"/>
  <c r="AT279" i="13" s="1"/>
  <c r="M279" i="13"/>
  <c r="O279" i="13"/>
  <c r="BX279" i="21"/>
  <c r="BA279" i="21"/>
  <c r="BB279" i="21" s="1"/>
  <c r="N291" i="13"/>
  <c r="BY291" i="21"/>
  <c r="BA291" i="21"/>
  <c r="BB291" i="21" s="1"/>
  <c r="O291" i="13"/>
  <c r="M291" i="13"/>
  <c r="BX291" i="21"/>
  <c r="BY43" i="21"/>
  <c r="AP143" i="21"/>
  <c r="AD143" i="13"/>
  <c r="AB143" i="13"/>
  <c r="AM287" i="21"/>
  <c r="Z287" i="13" s="1"/>
  <c r="AA287" i="13"/>
  <c r="Y287" i="13"/>
  <c r="AM62" i="21"/>
  <c r="AA62" i="13"/>
  <c r="Y62" i="13"/>
  <c r="AD188" i="21"/>
  <c r="Q188" i="13" s="1"/>
  <c r="P188" i="13"/>
  <c r="R188" i="13"/>
  <c r="M129" i="13"/>
  <c r="O129" i="13"/>
  <c r="BA129" i="21"/>
  <c r="BB129" i="21" s="1"/>
  <c r="BX129" i="21"/>
  <c r="AP165" i="21"/>
  <c r="AB165" i="13"/>
  <c r="AD165" i="13"/>
  <c r="BA165" i="21"/>
  <c r="BB165" i="21" s="1"/>
  <c r="M165" i="13"/>
  <c r="O165" i="13"/>
  <c r="BX165" i="21"/>
  <c r="AP8" i="21"/>
  <c r="AD8" i="13"/>
  <c r="AB8" i="13"/>
  <c r="AS292" i="21"/>
  <c r="AF292" i="13" s="1"/>
  <c r="AG292" i="13"/>
  <c r="AE292" i="13"/>
  <c r="O124" i="13"/>
  <c r="M124" i="13"/>
  <c r="BX124" i="21"/>
  <c r="BA124" i="21"/>
  <c r="BB124" i="21" s="1"/>
  <c r="AV219" i="21"/>
  <c r="AI219" i="13" s="1"/>
  <c r="AH219" i="13"/>
  <c r="AJ219" i="13"/>
  <c r="BE214" i="13"/>
  <c r="AW214" i="13"/>
  <c r="AL214" i="13"/>
  <c r="AO214" i="13"/>
  <c r="AP214" i="13" s="1"/>
  <c r="BA214" i="13"/>
  <c r="AS214" i="13"/>
  <c r="AD144" i="21"/>
  <c r="Q144" i="13" s="1"/>
  <c r="P144" i="13"/>
  <c r="R144" i="13"/>
  <c r="AG102" i="21"/>
  <c r="U102" i="13"/>
  <c r="S102" i="13"/>
  <c r="AM274" i="21"/>
  <c r="Z274" i="13" s="1"/>
  <c r="AA274" i="13"/>
  <c r="Y274" i="13"/>
  <c r="AZ163" i="21"/>
  <c r="M163" i="13"/>
  <c r="O163" i="13"/>
  <c r="BX163" i="21"/>
  <c r="BA163" i="21"/>
  <c r="BB163" i="21" s="1"/>
  <c r="AP162" i="21"/>
  <c r="AC162" i="13" s="1"/>
  <c r="AD162" i="13"/>
  <c r="AB162" i="13"/>
  <c r="BY85" i="21"/>
  <c r="N85" i="13"/>
  <c r="AD85" i="21"/>
  <c r="Q85" i="13" s="1"/>
  <c r="AG246" i="21"/>
  <c r="T246" i="13" s="1"/>
  <c r="U246" i="13"/>
  <c r="S246" i="13"/>
  <c r="AJ78" i="21"/>
  <c r="W78" i="13" s="1"/>
  <c r="V78" i="13"/>
  <c r="X78" i="13"/>
  <c r="AG273" i="21"/>
  <c r="T273" i="13" s="1"/>
  <c r="U273" i="13"/>
  <c r="S273" i="13"/>
  <c r="AJ204" i="21"/>
  <c r="W204" i="13" s="1"/>
  <c r="X204" i="13"/>
  <c r="V204" i="13"/>
  <c r="AG128" i="21"/>
  <c r="T128" i="13" s="1"/>
  <c r="S128" i="13"/>
  <c r="U128" i="13"/>
  <c r="AO253" i="13"/>
  <c r="AP253" i="13" s="1"/>
  <c r="AW253" i="13"/>
  <c r="AL253" i="13"/>
  <c r="BA253" i="13"/>
  <c r="AS253" i="13"/>
  <c r="BE253" i="13"/>
  <c r="M253" i="13"/>
  <c r="O253" i="13"/>
  <c r="BA253" i="21"/>
  <c r="BB253" i="21" s="1"/>
  <c r="BX253" i="21"/>
  <c r="V45" i="13"/>
  <c r="X45" i="13"/>
  <c r="BK95" i="21"/>
  <c r="M95" i="13"/>
  <c r="O95" i="13"/>
  <c r="BA95" i="21"/>
  <c r="BB95" i="21" s="1"/>
  <c r="BX95" i="21"/>
  <c r="BY277" i="21"/>
  <c r="AM23" i="21"/>
  <c r="Z23" i="13" s="1"/>
  <c r="AA23" i="13"/>
  <c r="Y23" i="13"/>
  <c r="AG74" i="21"/>
  <c r="T74" i="13" s="1"/>
  <c r="U74" i="13"/>
  <c r="S74" i="13"/>
  <c r="AG138" i="21"/>
  <c r="T138" i="13" s="1"/>
  <c r="U138" i="13"/>
  <c r="S138" i="13"/>
  <c r="BA138" i="13"/>
  <c r="AO138" i="13"/>
  <c r="AP138" i="13" s="1"/>
  <c r="AL138" i="13"/>
  <c r="BE138" i="13"/>
  <c r="AS138" i="13"/>
  <c r="AW138" i="13"/>
  <c r="AB138" i="13"/>
  <c r="AD138" i="13"/>
  <c r="O84" i="13"/>
  <c r="M84" i="13"/>
  <c r="BA84" i="21"/>
  <c r="BB84" i="21" s="1"/>
  <c r="BX84" i="21"/>
  <c r="Z135" i="13"/>
  <c r="L135" i="14"/>
  <c r="BB18" i="13"/>
  <c r="O18" i="13"/>
  <c r="M18" i="13"/>
  <c r="BX18" i="21"/>
  <c r="BA18" i="21"/>
  <c r="BB18" i="21" s="1"/>
  <c r="Q122" i="13"/>
  <c r="T122" i="14"/>
  <c r="AD235" i="21"/>
  <c r="R235" i="13"/>
  <c r="P235" i="13"/>
  <c r="BS64" i="21"/>
  <c r="AX64" i="13" s="1"/>
  <c r="BR232" i="21"/>
  <c r="AT232" i="13" s="1"/>
  <c r="N232" i="13"/>
  <c r="AD52" i="21"/>
  <c r="P52" i="13"/>
  <c r="R52" i="13"/>
  <c r="BB167" i="13"/>
  <c r="BR212" i="21"/>
  <c r="AT212" i="13" s="1"/>
  <c r="BA173" i="13"/>
  <c r="BE173" i="13"/>
  <c r="AW173" i="13"/>
  <c r="AO173" i="13"/>
  <c r="AP173" i="13" s="1"/>
  <c r="AL173" i="13"/>
  <c r="AS173" i="13"/>
  <c r="M173" i="13"/>
  <c r="O173" i="13"/>
  <c r="BA173" i="21"/>
  <c r="BB173" i="21" s="1"/>
  <c r="BX173" i="21"/>
  <c r="AJ298" i="21"/>
  <c r="W298" i="13" s="1"/>
  <c r="X298" i="13"/>
  <c r="V298" i="13"/>
  <c r="AD152" i="21"/>
  <c r="Q152" i="13" s="1"/>
  <c r="R152" i="13"/>
  <c r="P152" i="13"/>
  <c r="AM168" i="21"/>
  <c r="Z168" i="13" s="1"/>
  <c r="AA168" i="13"/>
  <c r="Y168" i="13"/>
  <c r="AD54" i="21"/>
  <c r="BY54" i="21" s="1"/>
  <c r="R54" i="13"/>
  <c r="P54" i="13"/>
  <c r="BL86" i="21"/>
  <c r="BF86" i="13" s="1"/>
  <c r="AS86" i="21"/>
  <c r="AF86" i="13" s="1"/>
  <c r="AG86" i="13"/>
  <c r="AE86" i="13"/>
  <c r="AV234" i="21"/>
  <c r="AI234" i="13" s="1"/>
  <c r="AJ234" i="13"/>
  <c r="AH234" i="13"/>
  <c r="AE42" i="13"/>
  <c r="AG42" i="13"/>
  <c r="AM113" i="21"/>
  <c r="Z113" i="13" s="1"/>
  <c r="Y113" i="13"/>
  <c r="AA113" i="13"/>
  <c r="BK295" i="21"/>
  <c r="BB295" i="13" s="1"/>
  <c r="AM295" i="21"/>
  <c r="Z295" i="13" s="1"/>
  <c r="AA295" i="13"/>
  <c r="Y295" i="13"/>
  <c r="N149" i="13"/>
  <c r="AG149" i="21"/>
  <c r="N192" i="13"/>
  <c r="BY192" i="21"/>
  <c r="AJ238" i="21"/>
  <c r="W238" i="13" s="1"/>
  <c r="X238" i="13"/>
  <c r="V238" i="13"/>
  <c r="AD238" i="21"/>
  <c r="Q238" i="13" s="1"/>
  <c r="P238" i="13"/>
  <c r="R238" i="13"/>
  <c r="BL82" i="21"/>
  <c r="BF82" i="13" s="1"/>
  <c r="BE82" i="13"/>
  <c r="AS82" i="13"/>
  <c r="AO82" i="13"/>
  <c r="AP82" i="13" s="1"/>
  <c r="AL82" i="13"/>
  <c r="AW82" i="13"/>
  <c r="BA82" i="13"/>
  <c r="AJ82" i="21"/>
  <c r="W82" i="13" s="1"/>
  <c r="V82" i="13"/>
  <c r="X82" i="13"/>
  <c r="AS39" i="21"/>
  <c r="AF39" i="13" s="1"/>
  <c r="AG39" i="13"/>
  <c r="AE39" i="13"/>
  <c r="AD182" i="21"/>
  <c r="Q182" i="13" s="1"/>
  <c r="P182" i="13"/>
  <c r="R182" i="13"/>
  <c r="O25" i="13"/>
  <c r="M25" i="13"/>
  <c r="BX25" i="21"/>
  <c r="BA25" i="21"/>
  <c r="BB25" i="21" s="1"/>
  <c r="AS104" i="21"/>
  <c r="AF104" i="13" s="1"/>
  <c r="AG104" i="13"/>
  <c r="AE104" i="13"/>
  <c r="AX221" i="21"/>
  <c r="O221" i="13"/>
  <c r="M221" i="13"/>
  <c r="BX221" i="21"/>
  <c r="BA221" i="21"/>
  <c r="BB221" i="21" s="1"/>
  <c r="AW13" i="13"/>
  <c r="AL13" i="13"/>
  <c r="AS13" i="13"/>
  <c r="BE13" i="13"/>
  <c r="BA13" i="13"/>
  <c r="AO13" i="13"/>
  <c r="AP13" i="13" s="1"/>
  <c r="AP13" i="21"/>
  <c r="AC13" i="13" s="1"/>
  <c r="AB13" i="13"/>
  <c r="AD13" i="13"/>
  <c r="M288" i="13"/>
  <c r="O288" i="13"/>
  <c r="BX288" i="21"/>
  <c r="BA288" i="21"/>
  <c r="BB288" i="21" s="1"/>
  <c r="AJ272" i="21"/>
  <c r="W272" i="13" s="1"/>
  <c r="V272" i="13"/>
  <c r="X272" i="13"/>
  <c r="AO125" i="13"/>
  <c r="AP125" i="13" s="1"/>
  <c r="AL125" i="13"/>
  <c r="AS125" i="13"/>
  <c r="BE125" i="13"/>
  <c r="BA125" i="13"/>
  <c r="AW125" i="13"/>
  <c r="AM125" i="21"/>
  <c r="Z125" i="13" s="1"/>
  <c r="Y125" i="13"/>
  <c r="AA125" i="13"/>
  <c r="BB60" i="13"/>
  <c r="AJ60" i="21"/>
  <c r="W60" i="13" s="1"/>
  <c r="X60" i="13"/>
  <c r="V60" i="13"/>
  <c r="AJ93" i="21"/>
  <c r="W93" i="13" s="1"/>
  <c r="X93" i="13"/>
  <c r="V93" i="13"/>
  <c r="BA281" i="21"/>
  <c r="BB281" i="21" s="1"/>
  <c r="O281" i="13"/>
  <c r="M281" i="13"/>
  <c r="BX281" i="21"/>
  <c r="AX72" i="21"/>
  <c r="AD72" i="21"/>
  <c r="Q72" i="13" s="1"/>
  <c r="R72" i="13"/>
  <c r="P72" i="13"/>
  <c r="BH131" i="21"/>
  <c r="F131" i="12" s="1"/>
  <c r="BY233" i="21"/>
  <c r="BA201" i="13"/>
  <c r="AS201" i="13"/>
  <c r="AO201" i="13"/>
  <c r="AP201" i="13" s="1"/>
  <c r="AW201" i="13"/>
  <c r="AL201" i="13"/>
  <c r="BE201" i="13"/>
  <c r="AJ41" i="21"/>
  <c r="W41" i="13" s="1"/>
  <c r="V41" i="13"/>
  <c r="X41" i="13"/>
  <c r="P200" i="13"/>
  <c r="R200" i="13"/>
  <c r="AS127" i="21"/>
  <c r="AF127" i="13" s="1"/>
  <c r="AG127" i="13"/>
  <c r="AE127" i="13"/>
  <c r="AS112" i="21"/>
  <c r="AF112" i="13" s="1"/>
  <c r="AE112" i="13"/>
  <c r="AG112" i="13"/>
  <c r="AS110" i="21"/>
  <c r="AF110" i="13" s="1"/>
  <c r="AE110" i="13"/>
  <c r="AG110" i="13"/>
  <c r="AM110" i="21"/>
  <c r="Z110" i="13" s="1"/>
  <c r="AA110" i="13"/>
  <c r="Y110" i="13"/>
  <c r="BB177" i="13"/>
  <c r="AJ177" i="21"/>
  <c r="W177" i="13" s="1"/>
  <c r="V177" i="13"/>
  <c r="X177" i="13"/>
  <c r="AB155" i="13"/>
  <c r="AD155" i="13"/>
  <c r="O80" i="13"/>
  <c r="M80" i="13"/>
  <c r="BX80" i="21"/>
  <c r="BA80" i="21"/>
  <c r="BB80" i="21" s="1"/>
  <c r="AM145" i="21"/>
  <c r="Z145" i="13" s="1"/>
  <c r="AA145" i="13"/>
  <c r="Y145" i="13"/>
  <c r="O154" i="13"/>
  <c r="M154" i="13"/>
  <c r="BA154" i="21"/>
  <c r="BB154" i="21" s="1"/>
  <c r="BX154" i="21"/>
  <c r="AP154" i="21"/>
  <c r="AC154" i="13" s="1"/>
  <c r="AM147" i="21"/>
  <c r="Z147" i="13" s="1"/>
  <c r="AA147" i="13"/>
  <c r="Y147" i="13"/>
  <c r="AJ211" i="21"/>
  <c r="W211" i="13" s="1"/>
  <c r="X211" i="13"/>
  <c r="V211" i="13"/>
  <c r="BX9" i="21"/>
  <c r="R9" i="13"/>
  <c r="P9" i="13"/>
  <c r="AG140" i="13"/>
  <c r="AE140" i="13"/>
  <c r="BA7" i="13"/>
  <c r="AO7" i="13"/>
  <c r="AP7" i="13" s="1"/>
  <c r="AL7" i="13"/>
  <c r="BE7" i="13"/>
  <c r="AS7" i="13"/>
  <c r="AW7" i="13"/>
  <c r="AJ71" i="21"/>
  <c r="W71" i="13" s="1"/>
  <c r="X71" i="13"/>
  <c r="V71" i="13"/>
  <c r="BR262" i="21"/>
  <c r="AT262" i="13" s="1"/>
  <c r="N267" i="13"/>
  <c r="BY267" i="21"/>
  <c r="BR184" i="21"/>
  <c r="AT184" i="13" s="1"/>
  <c r="AM184" i="21"/>
  <c r="AA184" i="13"/>
  <c r="Y184" i="13"/>
  <c r="AC122" i="13"/>
  <c r="N122" i="14"/>
  <c r="AJ141" i="21"/>
  <c r="V141" i="13"/>
  <c r="X141" i="13"/>
  <c r="AA70" i="13"/>
  <c r="Y70" i="13"/>
  <c r="AD268" i="21"/>
  <c r="Q268" i="13" s="1"/>
  <c r="R268" i="13"/>
  <c r="P268" i="13"/>
  <c r="AG76" i="13"/>
  <c r="AE76" i="13"/>
  <c r="BF218" i="21"/>
  <c r="BH218" i="21" s="1"/>
  <c r="F218" i="12" s="1"/>
  <c r="BR227" i="21"/>
  <c r="AT227" i="13" s="1"/>
  <c r="R227" i="13"/>
  <c r="P227" i="13"/>
  <c r="O114" i="13"/>
  <c r="M114" i="13"/>
  <c r="BX114" i="21"/>
  <c r="BA114" i="21"/>
  <c r="BB114" i="21" s="1"/>
  <c r="T242" i="13"/>
  <c r="V242" i="14"/>
  <c r="BK107" i="21"/>
  <c r="AS107" i="21"/>
  <c r="AG107" i="13"/>
  <c r="AE107" i="13"/>
  <c r="N34" i="13"/>
  <c r="BY34" i="21"/>
  <c r="AP92" i="21"/>
  <c r="AC92" i="13" s="1"/>
  <c r="AB92" i="13"/>
  <c r="AD92" i="13"/>
  <c r="M231" i="13"/>
  <c r="O231" i="13"/>
  <c r="BX231" i="21"/>
  <c r="BA231" i="21"/>
  <c r="BB231" i="21" s="1"/>
  <c r="BK58" i="21"/>
  <c r="AP89" i="21"/>
  <c r="AD89" i="13"/>
  <c r="AB89" i="13"/>
  <c r="O187" i="13"/>
  <c r="M187" i="13"/>
  <c r="BA187" i="21"/>
  <c r="BB187" i="21" s="1"/>
  <c r="BX187" i="21"/>
  <c r="BK164" i="21"/>
  <c r="AJ164" i="21"/>
  <c r="V164" i="13"/>
  <c r="X164" i="13"/>
  <c r="AS194" i="21"/>
  <c r="AG194" i="13"/>
  <c r="AE194" i="13"/>
  <c r="AJ33" i="21"/>
  <c r="V33" i="13"/>
  <c r="X33" i="13"/>
  <c r="BK55" i="21"/>
  <c r="AS55" i="21"/>
  <c r="AF55" i="13" s="1"/>
  <c r="AG55" i="13"/>
  <c r="AE55" i="13"/>
  <c r="AP151" i="21"/>
  <c r="AC151" i="13" s="1"/>
  <c r="AB151" i="13"/>
  <c r="AD151" i="13"/>
  <c r="N151" i="13"/>
  <c r="AD44" i="21"/>
  <c r="Q44" i="13" s="1"/>
  <c r="P44" i="13"/>
  <c r="R44" i="13"/>
  <c r="AL146" i="13"/>
  <c r="AS146" i="13"/>
  <c r="BA146" i="13"/>
  <c r="AW146" i="13"/>
  <c r="AO146" i="13"/>
  <c r="AP146" i="13" s="1"/>
  <c r="BE146" i="13"/>
  <c r="AD146" i="21"/>
  <c r="Q146" i="13" s="1"/>
  <c r="R146" i="13"/>
  <c r="P146" i="13"/>
  <c r="AY210" i="21"/>
  <c r="AB210" i="13"/>
  <c r="AD210" i="13"/>
  <c r="AG210" i="21"/>
  <c r="T210" i="13" s="1"/>
  <c r="S210" i="13"/>
  <c r="U210" i="13"/>
  <c r="AG32" i="21"/>
  <c r="S32" i="13"/>
  <c r="U32" i="13"/>
  <c r="BE32" i="13"/>
  <c r="AS32" i="13"/>
  <c r="AO32" i="13"/>
  <c r="AP32" i="13" s="1"/>
  <c r="BA32" i="13"/>
  <c r="AL32" i="13"/>
  <c r="AW32" i="13"/>
  <c r="AS132" i="21"/>
  <c r="AE132" i="13"/>
  <c r="AG132" i="13"/>
  <c r="AM198" i="21"/>
  <c r="Z198" i="13" s="1"/>
  <c r="Y198" i="13"/>
  <c r="AA198" i="13"/>
  <c r="AD79" i="21"/>
  <c r="Q79" i="13" s="1"/>
  <c r="R79" i="13"/>
  <c r="P79" i="13"/>
  <c r="AG87" i="21"/>
  <c r="S87" i="13"/>
  <c r="U87" i="13"/>
  <c r="BA87" i="13"/>
  <c r="AO87" i="13"/>
  <c r="AP87" i="13" s="1"/>
  <c r="AL87" i="13"/>
  <c r="AW87" i="13"/>
  <c r="AS87" i="13"/>
  <c r="BE87" i="13"/>
  <c r="AS87" i="21"/>
  <c r="AG87" i="13"/>
  <c r="AE87" i="13"/>
  <c r="N169" i="13"/>
  <c r="BY169" i="21"/>
  <c r="AT294" i="21"/>
  <c r="AU294" i="21" s="1"/>
  <c r="AG244" i="13"/>
  <c r="AE244" i="13"/>
  <c r="AP137" i="21"/>
  <c r="AD137" i="13"/>
  <c r="AB137" i="13"/>
  <c r="AS243" i="13"/>
  <c r="BE243" i="13"/>
  <c r="BA243" i="13"/>
  <c r="AL243" i="13"/>
  <c r="AW243" i="13"/>
  <c r="AO243" i="13"/>
  <c r="AP243" i="13" s="1"/>
  <c r="AG243" i="21"/>
  <c r="T243" i="13" s="1"/>
  <c r="U243" i="13"/>
  <c r="S243" i="13"/>
  <c r="AD53" i="21"/>
  <c r="R53" i="13"/>
  <c r="P53" i="13"/>
  <c r="AS239" i="21"/>
  <c r="AE239" i="13"/>
  <c r="AG239" i="13"/>
  <c r="BA239" i="13"/>
  <c r="AL239" i="13"/>
  <c r="AS239" i="13"/>
  <c r="AW239" i="13"/>
  <c r="AO239" i="13"/>
  <c r="AP239" i="13" s="1"/>
  <c r="BE239" i="13"/>
  <c r="AJ239" i="21"/>
  <c r="W239" i="13" s="1"/>
  <c r="V239" i="13"/>
  <c r="X239" i="13"/>
  <c r="BB22" i="13"/>
  <c r="AP22" i="21"/>
  <c r="AB22" i="13"/>
  <c r="AD22" i="13"/>
  <c r="AS197" i="21"/>
  <c r="AG197" i="13"/>
  <c r="AE197" i="13"/>
  <c r="AM250" i="21"/>
  <c r="Y250" i="13"/>
  <c r="AA250" i="13"/>
  <c r="AS250" i="13"/>
  <c r="AO250" i="13"/>
  <c r="AP250" i="13" s="1"/>
  <c r="BA250" i="13"/>
  <c r="AL250" i="13"/>
  <c r="AW250" i="13"/>
  <c r="BE250" i="13"/>
  <c r="AS250" i="21"/>
  <c r="AG250" i="13"/>
  <c r="AE250" i="13"/>
  <c r="AD109" i="21"/>
  <c r="Q109" i="13" s="1"/>
  <c r="R109" i="13"/>
  <c r="P109" i="13"/>
  <c r="AG81" i="21"/>
  <c r="T81" i="13" s="1"/>
  <c r="U81" i="13"/>
  <c r="S81" i="13"/>
  <c r="AM133" i="21"/>
  <c r="Z133" i="13" s="1"/>
  <c r="AA133" i="13"/>
  <c r="Y133" i="13"/>
  <c r="AS297" i="21"/>
  <c r="AF297" i="13" s="1"/>
  <c r="AG297" i="13"/>
  <c r="AE297" i="13"/>
  <c r="AM222" i="21"/>
  <c r="Z222" i="13" s="1"/>
  <c r="AA222" i="13"/>
  <c r="Y222" i="13"/>
  <c r="AJ186" i="21"/>
  <c r="W186" i="13" s="1"/>
  <c r="X186" i="13"/>
  <c r="V186" i="13"/>
  <c r="AP101" i="21"/>
  <c r="AC101" i="13" s="1"/>
  <c r="AD101" i="13"/>
  <c r="AB101" i="13"/>
  <c r="AP183" i="21"/>
  <c r="AC183" i="13" s="1"/>
  <c r="AD183" i="13"/>
  <c r="AB183" i="13"/>
  <c r="AD38" i="21"/>
  <c r="Q38" i="13" s="1"/>
  <c r="R38" i="13"/>
  <c r="P38" i="13"/>
  <c r="BA38" i="13"/>
  <c r="AO38" i="13"/>
  <c r="AP38" i="13" s="1"/>
  <c r="AW38" i="13"/>
  <c r="AL38" i="13"/>
  <c r="AS38" i="13"/>
  <c r="BE38" i="13"/>
  <c r="M35" i="13"/>
  <c r="O35" i="13"/>
  <c r="BX35" i="21"/>
  <c r="BA35" i="21"/>
  <c r="BB35" i="21" s="1"/>
  <c r="AJ195" i="21"/>
  <c r="W195" i="13" s="1"/>
  <c r="V195" i="13"/>
  <c r="X195" i="13"/>
  <c r="AD195" i="21"/>
  <c r="Q195" i="13" s="1"/>
  <c r="R195" i="13"/>
  <c r="P195" i="13"/>
  <c r="BA134" i="13"/>
  <c r="BE134" i="13"/>
  <c r="AW134" i="13"/>
  <c r="AL134" i="13"/>
  <c r="AO134" i="13"/>
  <c r="AP134" i="13" s="1"/>
  <c r="AS134" i="13"/>
  <c r="BA134" i="21"/>
  <c r="BB134" i="21" s="1"/>
  <c r="M134" i="13"/>
  <c r="O134" i="13"/>
  <c r="BX134" i="21"/>
  <c r="AM278" i="21"/>
  <c r="Z278" i="13" s="1"/>
  <c r="AA278" i="13"/>
  <c r="Y278" i="13"/>
  <c r="BH99" i="21"/>
  <c r="F99" i="12" s="1"/>
  <c r="M99" i="13"/>
  <c r="O99" i="13"/>
  <c r="BX99" i="21"/>
  <c r="BA99" i="21"/>
  <c r="BB99" i="21" s="1"/>
  <c r="AY185" i="21"/>
  <c r="AJ185" i="21"/>
  <c r="W185" i="13" s="1"/>
  <c r="V185" i="13"/>
  <c r="X185" i="13"/>
  <c r="AG98" i="21"/>
  <c r="T98" i="13" s="1"/>
  <c r="U98" i="13"/>
  <c r="S98" i="13"/>
  <c r="BA98" i="13"/>
  <c r="AW98" i="13"/>
  <c r="AO98" i="13"/>
  <c r="AP98" i="13" s="1"/>
  <c r="AL98" i="13"/>
  <c r="BE98" i="13"/>
  <c r="AS98" i="13"/>
  <c r="AS98" i="21"/>
  <c r="AF98" i="13" s="1"/>
  <c r="AE98" i="13"/>
  <c r="AG98" i="13"/>
  <c r="BY254" i="21"/>
  <c r="N254" i="13"/>
  <c r="M254" i="13"/>
  <c r="O254" i="13"/>
  <c r="BX254" i="21"/>
  <c r="BA254" i="21"/>
  <c r="BB254" i="21" s="1"/>
  <c r="BK66" i="21"/>
  <c r="AS66" i="21"/>
  <c r="AF66" i="13" s="1"/>
  <c r="AG66" i="13"/>
  <c r="AE66" i="13"/>
  <c r="AZ279" i="21"/>
  <c r="AD279" i="21"/>
  <c r="Q279" i="13" s="1"/>
  <c r="R279" i="13"/>
  <c r="P279" i="13"/>
  <c r="AG291" i="21"/>
  <c r="T291" i="13" s="1"/>
  <c r="U291" i="13"/>
  <c r="S291" i="13"/>
  <c r="BY264" i="21"/>
  <c r="AJ143" i="21"/>
  <c r="X143" i="13"/>
  <c r="V143" i="13"/>
  <c r="AO287" i="13"/>
  <c r="AP287" i="13" s="1"/>
  <c r="BA287" i="13"/>
  <c r="AW287" i="13"/>
  <c r="AS287" i="13"/>
  <c r="AL287" i="13"/>
  <c r="BE287" i="13"/>
  <c r="AG287" i="21"/>
  <c r="T287" i="13" s="1"/>
  <c r="U287" i="13"/>
  <c r="S287" i="13"/>
  <c r="BA62" i="13"/>
  <c r="AO62" i="13"/>
  <c r="AP62" i="13" s="1"/>
  <c r="AW62" i="13"/>
  <c r="AL62" i="13"/>
  <c r="BE62" i="13"/>
  <c r="AS62" i="13"/>
  <c r="AD129" i="21"/>
  <c r="BY129" i="21" s="1"/>
  <c r="R129" i="13"/>
  <c r="P129" i="13"/>
  <c r="AS165" i="21"/>
  <c r="AG165" i="13"/>
  <c r="AE165" i="13"/>
  <c r="N165" i="13"/>
  <c r="AJ8" i="21"/>
  <c r="V8" i="13"/>
  <c r="X8" i="13"/>
  <c r="AM124" i="21"/>
  <c r="AA124" i="13"/>
  <c r="Y124" i="13"/>
  <c r="AD214" i="21"/>
  <c r="Q214" i="13" s="1"/>
  <c r="R214" i="13"/>
  <c r="P214" i="13"/>
  <c r="AM214" i="21"/>
  <c r="Z214" i="13" s="1"/>
  <c r="AA214" i="13"/>
  <c r="Y214" i="13"/>
  <c r="AS144" i="21"/>
  <c r="AF144" i="13" s="1"/>
  <c r="AG144" i="13"/>
  <c r="AE144" i="13"/>
  <c r="AM102" i="21"/>
  <c r="AA102" i="13"/>
  <c r="Y102" i="13"/>
  <c r="AS102" i="13"/>
  <c r="AO102" i="13"/>
  <c r="AP102" i="13" s="1"/>
  <c r="AW102" i="13"/>
  <c r="AL102" i="13"/>
  <c r="BE102" i="13"/>
  <c r="BA102" i="13"/>
  <c r="BR163" i="21"/>
  <c r="AT163" i="13" s="1"/>
  <c r="AG163" i="13"/>
  <c r="AE163" i="13"/>
  <c r="AP174" i="21"/>
  <c r="AC174" i="13" s="1"/>
  <c r="AD174" i="13"/>
  <c r="AB174" i="13"/>
  <c r="AD162" i="21"/>
  <c r="Q162" i="13" s="1"/>
  <c r="R162" i="13"/>
  <c r="P162" i="13"/>
  <c r="AS85" i="21"/>
  <c r="AF85" i="13" s="1"/>
  <c r="AE85" i="13"/>
  <c r="AG85" i="13"/>
  <c r="AM85" i="21"/>
  <c r="Z85" i="13" s="1"/>
  <c r="AA85" i="13"/>
  <c r="Y85" i="13"/>
  <c r="AE50" i="13"/>
  <c r="AG50" i="13"/>
  <c r="Y246" i="13"/>
  <c r="AA246" i="13"/>
  <c r="AD78" i="21"/>
  <c r="Q78" i="13" s="1"/>
  <c r="P78" i="13"/>
  <c r="R78" i="13"/>
  <c r="AO78" i="13"/>
  <c r="AP78" i="13" s="1"/>
  <c r="AL78" i="13"/>
  <c r="AS78" i="13"/>
  <c r="BE78" i="13"/>
  <c r="BA78" i="13"/>
  <c r="AW78" i="13"/>
  <c r="M78" i="13"/>
  <c r="O78" i="13"/>
  <c r="BX78" i="21"/>
  <c r="BA78" i="21"/>
  <c r="BB78" i="21" s="1"/>
  <c r="AM204" i="21"/>
  <c r="Z204" i="13" s="1"/>
  <c r="AA204" i="13"/>
  <c r="Y204" i="13"/>
  <c r="AP128" i="21"/>
  <c r="AC128" i="13" s="1"/>
  <c r="AD128" i="13"/>
  <c r="AB128" i="13"/>
  <c r="AB253" i="13"/>
  <c r="AD253" i="13"/>
  <c r="AP253" i="21"/>
  <c r="AC253" i="13" s="1"/>
  <c r="M45" i="13"/>
  <c r="O45" i="13"/>
  <c r="BA45" i="21"/>
  <c r="BB45" i="21" s="1"/>
  <c r="BX45" i="21"/>
  <c r="BR95" i="21"/>
  <c r="AT95" i="13" s="1"/>
  <c r="AP95" i="21"/>
  <c r="AC95" i="13" s="1"/>
  <c r="AD95" i="13"/>
  <c r="AB95" i="13"/>
  <c r="BY103" i="21"/>
  <c r="AV118" i="21"/>
  <c r="AI118" i="13" s="1"/>
  <c r="AJ118" i="13"/>
  <c r="AH118" i="13"/>
  <c r="AP23" i="21"/>
  <c r="AC23" i="13" s="1"/>
  <c r="AD23" i="13"/>
  <c r="AB23" i="13"/>
  <c r="AP74" i="21"/>
  <c r="AC74" i="13" s="1"/>
  <c r="AD74" i="13"/>
  <c r="AB74" i="13"/>
  <c r="AS138" i="21"/>
  <c r="AF138" i="13" s="1"/>
  <c r="AG138" i="13"/>
  <c r="AE138" i="13"/>
  <c r="AD138" i="21"/>
  <c r="Q138" i="13" s="1"/>
  <c r="R138" i="13"/>
  <c r="P138" i="13"/>
  <c r="AG283" i="21"/>
  <c r="T283" i="13" s="1"/>
  <c r="U283" i="13"/>
  <c r="S283" i="13"/>
  <c r="AF122" i="13"/>
  <c r="P122" i="14"/>
  <c r="AE5" i="18"/>
  <c r="A5" i="21"/>
  <c r="AC5" i="18"/>
  <c r="H5" i="8" s="1"/>
  <c r="Y5" i="18"/>
  <c r="AF5" i="18"/>
  <c r="J5" i="8" s="1"/>
  <c r="BB69" i="13"/>
  <c r="H69" i="12"/>
  <c r="BH235" i="21"/>
  <c r="F235" i="12" s="1"/>
  <c r="AY64" i="21"/>
  <c r="AM64" i="21"/>
  <c r="Y64" i="13"/>
  <c r="AA64" i="13"/>
  <c r="BS232" i="21"/>
  <c r="AX232" i="13" s="1"/>
  <c r="AP232" i="21"/>
  <c r="AB232" i="13"/>
  <c r="AD232" i="13"/>
  <c r="AO52" i="13"/>
  <c r="AP52" i="13" s="1"/>
  <c r="BA52" i="13"/>
  <c r="AW52" i="13"/>
  <c r="AL52" i="13"/>
  <c r="AS52" i="13"/>
  <c r="BE52" i="13"/>
  <c r="AG52" i="21"/>
  <c r="S52" i="13"/>
  <c r="U52" i="13"/>
  <c r="AG167" i="21"/>
  <c r="T167" i="13" s="1"/>
  <c r="BS212" i="21"/>
  <c r="AX212" i="13" s="1"/>
  <c r="AM212" i="21"/>
  <c r="Z212" i="13" s="1"/>
  <c r="AA212" i="13"/>
  <c r="Y212" i="13"/>
  <c r="AP173" i="21"/>
  <c r="AB173" i="13"/>
  <c r="AD173" i="13"/>
  <c r="AS173" i="21"/>
  <c r="AG173" i="13"/>
  <c r="AE173" i="13"/>
  <c r="R168" i="13"/>
  <c r="P168" i="13"/>
  <c r="AD168" i="21"/>
  <c r="Q168" i="13" s="1"/>
  <c r="AS54" i="21"/>
  <c r="AE54" i="13"/>
  <c r="AG54" i="13"/>
  <c r="BS86" i="21"/>
  <c r="AX86" i="13" s="1"/>
  <c r="AP86" i="21"/>
  <c r="AC86" i="13" s="1"/>
  <c r="AD86" i="13"/>
  <c r="AB86" i="13"/>
  <c r="AG42" i="21"/>
  <c r="T42" i="13" s="1"/>
  <c r="S42" i="13"/>
  <c r="U42" i="13"/>
  <c r="BE42" i="13"/>
  <c r="AW42" i="13"/>
  <c r="AL42" i="13"/>
  <c r="AO42" i="13"/>
  <c r="AP42" i="13" s="1"/>
  <c r="BA42" i="13"/>
  <c r="AS42" i="13"/>
  <c r="AD42" i="21"/>
  <c r="Q42" i="13" s="1"/>
  <c r="R42" i="13"/>
  <c r="P42" i="13"/>
  <c r="AD113" i="21"/>
  <c r="Q113" i="13" s="1"/>
  <c r="R113" i="13"/>
  <c r="P113" i="13"/>
  <c r="BL295" i="21"/>
  <c r="BF295" i="13" s="1"/>
  <c r="AP295" i="21"/>
  <c r="AC295" i="13" s="1"/>
  <c r="AD295" i="13"/>
  <c r="AB295" i="13"/>
  <c r="AM149" i="21"/>
  <c r="Z149" i="13" s="1"/>
  <c r="Y149" i="13"/>
  <c r="AA149" i="13"/>
  <c r="AS192" i="21"/>
  <c r="AF192" i="13" s="1"/>
  <c r="AE192" i="13"/>
  <c r="AG192" i="13"/>
  <c r="U238" i="13"/>
  <c r="S238" i="13"/>
  <c r="M82" i="13"/>
  <c r="O82" i="13"/>
  <c r="BA82" i="21"/>
  <c r="BB82" i="21" s="1"/>
  <c r="BX82" i="21"/>
  <c r="BB39" i="13"/>
  <c r="O182" i="13"/>
  <c r="M182" i="13"/>
  <c r="BX182" i="21"/>
  <c r="BA182" i="21"/>
  <c r="BB182" i="21" s="1"/>
  <c r="BA25" i="13"/>
  <c r="AS25" i="13"/>
  <c r="AO25" i="13"/>
  <c r="AP25" i="13" s="1"/>
  <c r="AL25" i="13"/>
  <c r="BE25" i="13"/>
  <c r="AW25" i="13"/>
  <c r="AB104" i="13"/>
  <c r="AD104" i="13"/>
  <c r="BR221" i="21"/>
  <c r="AT221" i="13" s="1"/>
  <c r="AM221" i="21"/>
  <c r="Z221" i="13" s="1"/>
  <c r="AA221" i="13"/>
  <c r="Y221" i="13"/>
  <c r="N13" i="13"/>
  <c r="S13" i="13"/>
  <c r="U13" i="13"/>
  <c r="AM288" i="21"/>
  <c r="Z288" i="13" s="1"/>
  <c r="AA288" i="13"/>
  <c r="Y288" i="13"/>
  <c r="AS272" i="21"/>
  <c r="AF272" i="13" s="1"/>
  <c r="AE272" i="13"/>
  <c r="AG272" i="13"/>
  <c r="BY125" i="21"/>
  <c r="N125" i="13"/>
  <c r="L60" i="21"/>
  <c r="O60" i="13"/>
  <c r="M60" i="13"/>
  <c r="BA60" i="21"/>
  <c r="BB60" i="21" s="1"/>
  <c r="BX60" i="21"/>
  <c r="N15" i="13"/>
  <c r="BY15" i="21"/>
  <c r="H15" i="14"/>
  <c r="BA281" i="13"/>
  <c r="AO281" i="13"/>
  <c r="AP281" i="13" s="1"/>
  <c r="AW281" i="13"/>
  <c r="AS281" i="13"/>
  <c r="AL281" i="13"/>
  <c r="BE281" i="13"/>
  <c r="N281" i="13"/>
  <c r="AM251" i="21"/>
  <c r="Z251" i="13" s="1"/>
  <c r="AA251" i="13"/>
  <c r="Y251" i="13"/>
  <c r="AP259" i="21"/>
  <c r="AC259" i="13" s="1"/>
  <c r="AD259" i="13"/>
  <c r="AB259" i="13"/>
  <c r="BR72" i="21"/>
  <c r="AT72" i="13" s="1"/>
  <c r="O72" i="13"/>
  <c r="M72" i="13"/>
  <c r="BX72" i="21"/>
  <c r="BA72" i="21"/>
  <c r="BB72" i="21" s="1"/>
  <c r="BY258" i="21"/>
  <c r="BY189" i="21"/>
  <c r="AP216" i="21"/>
  <c r="AD216" i="13"/>
  <c r="AB216" i="13"/>
  <c r="P216" i="13"/>
  <c r="R216" i="13"/>
  <c r="BF203" i="21"/>
  <c r="BH203" i="13" s="1"/>
  <c r="N11" i="13"/>
  <c r="BY11" i="21"/>
  <c r="AJ115" i="21"/>
  <c r="X115" i="13"/>
  <c r="V115" i="13"/>
  <c r="O260" i="13"/>
  <c r="M260" i="13"/>
  <c r="BA260" i="21"/>
  <c r="BB260" i="21" s="1"/>
  <c r="BX260" i="21"/>
  <c r="AM68" i="21"/>
  <c r="Y68" i="13"/>
  <c r="AA68" i="13"/>
  <c r="AM12" i="21"/>
  <c r="AA12" i="13"/>
  <c r="Y12" i="13"/>
  <c r="M12" i="13"/>
  <c r="O12" i="13"/>
  <c r="BA12" i="21"/>
  <c r="BB12" i="21" s="1"/>
  <c r="BX12" i="21"/>
  <c r="AM139" i="21"/>
  <c r="AA139" i="13"/>
  <c r="Y139" i="13"/>
  <c r="AS119" i="21"/>
  <c r="AF119" i="13" s="1"/>
  <c r="AG119" i="13"/>
  <c r="AE119" i="13"/>
  <c r="AD96" i="21"/>
  <c r="BY96" i="21" s="1"/>
  <c r="R96" i="13"/>
  <c r="P96" i="13"/>
  <c r="AD178" i="21"/>
  <c r="Q178" i="13" s="1"/>
  <c r="P178" i="13"/>
  <c r="R178" i="13"/>
  <c r="AG178" i="13"/>
  <c r="AE178" i="13"/>
  <c r="O88" i="13"/>
  <c r="M88" i="13"/>
  <c r="BX88" i="21"/>
  <c r="BA88" i="21"/>
  <c r="BB88" i="21" s="1"/>
  <c r="AG88" i="13"/>
  <c r="AE88" i="13"/>
  <c r="AP156" i="21"/>
  <c r="AD156" i="13"/>
  <c r="AB156" i="13"/>
  <c r="AS196" i="21"/>
  <c r="AE196" i="13"/>
  <c r="AG196" i="13"/>
  <c r="BK59" i="21"/>
  <c r="AM59" i="21"/>
  <c r="Z59" i="13" s="1"/>
  <c r="AA59" i="13"/>
  <c r="Y59" i="13"/>
  <c r="O105" i="13"/>
  <c r="M105" i="13"/>
  <c r="BA105" i="21"/>
  <c r="BB105" i="21" s="1"/>
  <c r="BX105" i="21"/>
  <c r="M20" i="13"/>
  <c r="O20" i="13"/>
  <c r="BX20" i="21"/>
  <c r="BA20" i="21"/>
  <c r="BB20" i="21" s="1"/>
  <c r="AP126" i="21"/>
  <c r="AC126" i="13" s="1"/>
  <c r="AB126" i="13"/>
  <c r="AD126" i="13"/>
  <c r="AL126" i="13"/>
  <c r="AS126" i="13"/>
  <c r="AO126" i="13"/>
  <c r="AP126" i="13" s="1"/>
  <c r="BE126" i="13"/>
  <c r="BA126" i="13"/>
  <c r="AW126" i="13"/>
  <c r="BA126" i="21"/>
  <c r="BB126" i="21" s="1"/>
  <c r="O126" i="13"/>
  <c r="M126" i="13"/>
  <c r="BX126" i="21"/>
  <c r="P286" i="13"/>
  <c r="R286" i="13"/>
  <c r="AY193" i="21"/>
  <c r="BL90" i="21"/>
  <c r="BF90" i="13" s="1"/>
  <c r="AJ90" i="21"/>
  <c r="W90" i="13" s="1"/>
  <c r="X90" i="13"/>
  <c r="V90" i="13"/>
  <c r="AG209" i="13"/>
  <c r="AE209" i="13"/>
  <c r="BA282" i="13"/>
  <c r="AS282" i="13"/>
  <c r="AO282" i="13"/>
  <c r="AP282" i="13" s="1"/>
  <c r="AL282" i="13"/>
  <c r="AW282" i="13"/>
  <c r="BE282" i="13"/>
  <c r="AJ171" i="21"/>
  <c r="W171" i="13" s="1"/>
  <c r="X171" i="13"/>
  <c r="V171" i="13"/>
  <c r="L150" i="21"/>
  <c r="AY229" i="21"/>
  <c r="AP229" i="21"/>
  <c r="AD229" i="13"/>
  <c r="AB229" i="13"/>
  <c r="BS19" i="21"/>
  <c r="AX19" i="13" s="1"/>
  <c r="AD19" i="21"/>
  <c r="Q19" i="13" s="1"/>
  <c r="P19" i="13"/>
  <c r="R19" i="13"/>
  <c r="AG37" i="21"/>
  <c r="T37" i="13" s="1"/>
  <c r="U37" i="13"/>
  <c r="S37" i="13"/>
  <c r="BE37" i="13"/>
  <c r="AS37" i="13"/>
  <c r="BA37" i="13"/>
  <c r="AO37" i="13"/>
  <c r="AP37" i="13" s="1"/>
  <c r="AW37" i="13"/>
  <c r="AL37" i="13"/>
  <c r="BR261" i="21"/>
  <c r="AT261" i="13" s="1"/>
  <c r="AG29" i="13"/>
  <c r="AE29" i="13"/>
  <c r="AX265" i="21"/>
  <c r="AS265" i="21"/>
  <c r="AF265" i="13" s="1"/>
  <c r="AG265" i="13"/>
  <c r="AE265" i="13"/>
  <c r="BF15" i="21"/>
  <c r="BH15" i="13" s="1"/>
  <c r="T40" i="13"/>
  <c r="V40" i="14"/>
  <c r="T122" i="13"/>
  <c r="V122" i="14"/>
  <c r="AF169" i="13"/>
  <c r="P169" i="14"/>
  <c r="AG290" i="21"/>
  <c r="T290" i="13" s="1"/>
  <c r="U290" i="13"/>
  <c r="S290" i="13"/>
  <c r="M123" i="13"/>
  <c r="O123" i="13"/>
  <c r="BX123" i="21"/>
  <c r="BA123" i="21"/>
  <c r="BB123" i="21" s="1"/>
  <c r="AS10" i="21"/>
  <c r="AG10" i="13"/>
  <c r="AE10" i="13"/>
  <c r="U10" i="13"/>
  <c r="S10" i="13"/>
  <c r="AX257" i="21"/>
  <c r="AD257" i="21"/>
  <c r="Q257" i="13" s="1"/>
  <c r="R257" i="13"/>
  <c r="P257" i="13"/>
  <c r="BR263" i="21"/>
  <c r="AT263" i="13" s="1"/>
  <c r="AJ263" i="21"/>
  <c r="W263" i="13" s="1"/>
  <c r="X263" i="13"/>
  <c r="V263" i="13"/>
  <c r="AJ217" i="21"/>
  <c r="V217" i="13"/>
  <c r="X217" i="13"/>
  <c r="BA217" i="13"/>
  <c r="AS217" i="13"/>
  <c r="AW217" i="13"/>
  <c r="BE217" i="13"/>
  <c r="AO217" i="13"/>
  <c r="AP217" i="13" s="1"/>
  <c r="AL217" i="13"/>
  <c r="AG217" i="21"/>
  <c r="U217" i="13"/>
  <c r="S217" i="13"/>
  <c r="BR241" i="21"/>
  <c r="AT241" i="13" s="1"/>
  <c r="R241" i="13"/>
  <c r="P241" i="13"/>
  <c r="AS241" i="21"/>
  <c r="AG241" i="13"/>
  <c r="AE241" i="13"/>
  <c r="BL49" i="21"/>
  <c r="BF49" i="13" s="1"/>
  <c r="AP49" i="21"/>
  <c r="AD49" i="13"/>
  <c r="AB49" i="13"/>
  <c r="AG223" i="21"/>
  <c r="T223" i="13" s="1"/>
  <c r="U223" i="13"/>
  <c r="S223" i="13"/>
  <c r="BR280" i="21"/>
  <c r="AT280" i="13" s="1"/>
  <c r="AP280" i="21"/>
  <c r="AC280" i="13" s="1"/>
  <c r="AB280" i="13"/>
  <c r="AD280" i="13"/>
  <c r="AJ17" i="21"/>
  <c r="W17" i="13" s="1"/>
  <c r="V17" i="13"/>
  <c r="X17" i="13"/>
  <c r="AY21" i="21"/>
  <c r="V21" i="13"/>
  <c r="X21" i="13"/>
  <c r="BK31" i="21"/>
  <c r="AV31" i="21"/>
  <c r="AI31" i="13" s="1"/>
  <c r="AH31" i="13"/>
  <c r="AJ31" i="13"/>
  <c r="BR201" i="21"/>
  <c r="AT201" i="13" s="1"/>
  <c r="AM201" i="21"/>
  <c r="Z201" i="13" s="1"/>
  <c r="AA201" i="13"/>
  <c r="Y201" i="13"/>
  <c r="AG201" i="21"/>
  <c r="T201" i="13" s="1"/>
  <c r="U201" i="13"/>
  <c r="S201" i="13"/>
  <c r="BL41" i="21"/>
  <c r="BF41" i="13" s="1"/>
  <c r="AM41" i="21"/>
  <c r="Z41" i="13" s="1"/>
  <c r="Y41" i="13"/>
  <c r="AA41" i="13"/>
  <c r="BA200" i="13"/>
  <c r="AW200" i="13"/>
  <c r="AL200" i="13"/>
  <c r="AS200" i="13"/>
  <c r="AO200" i="13"/>
  <c r="AP200" i="13" s="1"/>
  <c r="BE200" i="13"/>
  <c r="AD200" i="21"/>
  <c r="Q200" i="13" s="1"/>
  <c r="AJ127" i="21"/>
  <c r="W127" i="13" s="1"/>
  <c r="X127" i="13"/>
  <c r="V127" i="13"/>
  <c r="O112" i="13"/>
  <c r="M112" i="13"/>
  <c r="BX112" i="21"/>
  <c r="BA112" i="21"/>
  <c r="BB112" i="21" s="1"/>
  <c r="BL110" i="21"/>
  <c r="BF110" i="13" s="1"/>
  <c r="AP110" i="21"/>
  <c r="AC110" i="13" s="1"/>
  <c r="AB110" i="13"/>
  <c r="AD110" i="13"/>
  <c r="AM177" i="21"/>
  <c r="Z177" i="13" s="1"/>
  <c r="AA177" i="13"/>
  <c r="Y177" i="13"/>
  <c r="BA177" i="13"/>
  <c r="AS177" i="13"/>
  <c r="AW177" i="13"/>
  <c r="AL177" i="13"/>
  <c r="AO177" i="13"/>
  <c r="AP177" i="13" s="1"/>
  <c r="BE177" i="13"/>
  <c r="M177" i="13"/>
  <c r="O177" i="13"/>
  <c r="BA177" i="21"/>
  <c r="BB177" i="21" s="1"/>
  <c r="BX177" i="21"/>
  <c r="BR155" i="21"/>
  <c r="AT155" i="13" s="1"/>
  <c r="M155" i="13"/>
  <c r="O155" i="13"/>
  <c r="BX155" i="21"/>
  <c r="BA155" i="21"/>
  <c r="BB155" i="21" s="1"/>
  <c r="BK80" i="21"/>
  <c r="AS80" i="21"/>
  <c r="AF80" i="13" s="1"/>
  <c r="AG80" i="13"/>
  <c r="AE80" i="13"/>
  <c r="AZ28" i="21"/>
  <c r="AD28" i="21"/>
  <c r="Q28" i="13" s="1"/>
  <c r="P28" i="13"/>
  <c r="R28" i="13"/>
  <c r="AJ148" i="21"/>
  <c r="W148" i="13" s="1"/>
  <c r="V148" i="13"/>
  <c r="X148" i="13"/>
  <c r="BA148" i="13"/>
  <c r="AL148" i="13"/>
  <c r="AO148" i="13"/>
  <c r="AP148" i="13" s="1"/>
  <c r="BE148" i="13"/>
  <c r="AS148" i="13"/>
  <c r="AW148" i="13"/>
  <c r="O148" i="13"/>
  <c r="M148" i="13"/>
  <c r="BA148" i="21"/>
  <c r="BB148" i="21" s="1"/>
  <c r="BX148" i="21"/>
  <c r="AZ145" i="21"/>
  <c r="AE145" i="13"/>
  <c r="AG145" i="13"/>
  <c r="AZ154" i="21"/>
  <c r="AM154" i="21"/>
  <c r="Z154" i="13" s="1"/>
  <c r="AA154" i="13"/>
  <c r="Y154" i="13"/>
  <c r="U154" i="13"/>
  <c r="S154" i="13"/>
  <c r="BA179" i="13"/>
  <c r="AO179" i="13"/>
  <c r="AP179" i="13" s="1"/>
  <c r="AW179" i="13"/>
  <c r="AS179" i="13"/>
  <c r="AL179" i="13"/>
  <c r="BE179" i="13"/>
  <c r="U179" i="13"/>
  <c r="S179" i="13"/>
  <c r="AP147" i="21"/>
  <c r="AC147" i="13" s="1"/>
  <c r="AB147" i="13"/>
  <c r="AD147" i="13"/>
  <c r="AZ211" i="21"/>
  <c r="AP211" i="21"/>
  <c r="AC211" i="13" s="1"/>
  <c r="AD211" i="13"/>
  <c r="AB211" i="13"/>
  <c r="AJ9" i="21"/>
  <c r="W9" i="13" s="1"/>
  <c r="V9" i="13"/>
  <c r="X9" i="13"/>
  <c r="BA9" i="13"/>
  <c r="AW9" i="13"/>
  <c r="BE9" i="13"/>
  <c r="AO9" i="13"/>
  <c r="AP9" i="13" s="1"/>
  <c r="AL9" i="13"/>
  <c r="AS9" i="13"/>
  <c r="O9" i="13"/>
  <c r="M9" i="13"/>
  <c r="BA9" i="21"/>
  <c r="BB9" i="21" s="1"/>
  <c r="BK7" i="21"/>
  <c r="AS7" i="21"/>
  <c r="AF7" i="13" s="1"/>
  <c r="AE7" i="13"/>
  <c r="AG7" i="13"/>
  <c r="AP7" i="21"/>
  <c r="AC7" i="13" s="1"/>
  <c r="AS71" i="21"/>
  <c r="AF71" i="13" s="1"/>
  <c r="AG71" i="13"/>
  <c r="AE71" i="13"/>
  <c r="AY190" i="21"/>
  <c r="AP190" i="21"/>
  <c r="AC190" i="13" s="1"/>
  <c r="AD190" i="13"/>
  <c r="AB190" i="13"/>
  <c r="BS262" i="21"/>
  <c r="AX262" i="13" s="1"/>
  <c r="AM262" i="21"/>
  <c r="Z262" i="13" s="1"/>
  <c r="AA262" i="13"/>
  <c r="Y262" i="13"/>
  <c r="BR267" i="21"/>
  <c r="AT267" i="13" s="1"/>
  <c r="O267" i="13"/>
  <c r="M267" i="13"/>
  <c r="BX267" i="21"/>
  <c r="BA267" i="21"/>
  <c r="BB267" i="21" s="1"/>
  <c r="AG267" i="13"/>
  <c r="AE267" i="13"/>
  <c r="BK184" i="21"/>
  <c r="AJ184" i="21"/>
  <c r="X184" i="13"/>
  <c r="V184" i="13"/>
  <c r="BK141" i="21"/>
  <c r="AS141" i="21"/>
  <c r="AE141" i="13"/>
  <c r="AG141" i="13"/>
  <c r="BL70" i="21"/>
  <c r="BF70" i="13" s="1"/>
  <c r="M70" i="13"/>
  <c r="O70" i="13"/>
  <c r="BX70" i="21"/>
  <c r="BA70" i="21"/>
  <c r="BB70" i="21" s="1"/>
  <c r="AG191" i="21"/>
  <c r="T191" i="13" s="1"/>
  <c r="U191" i="13"/>
  <c r="S191" i="13"/>
  <c r="AO191" i="13"/>
  <c r="AP191" i="13" s="1"/>
  <c r="AW191" i="13"/>
  <c r="AL191" i="13"/>
  <c r="AS191" i="13"/>
  <c r="BE191" i="13"/>
  <c r="BA191" i="13"/>
  <c r="AJ191" i="21"/>
  <c r="W191" i="13" s="1"/>
  <c r="V191" i="13"/>
  <c r="X191" i="13"/>
  <c r="AP268" i="21"/>
  <c r="AC268" i="13" s="1"/>
  <c r="AD268" i="13"/>
  <c r="AB268" i="13"/>
  <c r="BL76" i="21"/>
  <c r="BF76" i="13" s="1"/>
  <c r="AM76" i="21"/>
  <c r="Z76" i="13" s="1"/>
  <c r="Y76" i="13"/>
  <c r="AA76" i="13"/>
  <c r="BS227" i="21"/>
  <c r="AX227" i="13" s="1"/>
  <c r="AP227" i="21"/>
  <c r="AD227" i="13"/>
  <c r="AB227" i="13"/>
  <c r="BB203" i="13"/>
  <c r="H203" i="12"/>
  <c r="AF16" i="13"/>
  <c r="P16" i="14"/>
  <c r="BH165" i="21"/>
  <c r="F165" i="12" s="1"/>
  <c r="BH54" i="21"/>
  <c r="F54" i="12" s="1"/>
  <c r="AX107" i="21"/>
  <c r="AJ107" i="21"/>
  <c r="V107" i="13"/>
  <c r="X107" i="13"/>
  <c r="BL34" i="21"/>
  <c r="BF34" i="13" s="1"/>
  <c r="AP34" i="21"/>
  <c r="AB34" i="13"/>
  <c r="AD34" i="13"/>
  <c r="AM34" i="21"/>
  <c r="AA34" i="13"/>
  <c r="Y34" i="13"/>
  <c r="AP231" i="21"/>
  <c r="AC231" i="13" s="1"/>
  <c r="AD231" i="13"/>
  <c r="AB231" i="13"/>
  <c r="BS58" i="21"/>
  <c r="AX58" i="13" s="1"/>
  <c r="AP58" i="21"/>
  <c r="AB58" i="13"/>
  <c r="AD58" i="13"/>
  <c r="AD89" i="21"/>
  <c r="R89" i="13"/>
  <c r="P89" i="13"/>
  <c r="BA89" i="13"/>
  <c r="AS89" i="13"/>
  <c r="BE89" i="13"/>
  <c r="AW89" i="13"/>
  <c r="AL89" i="13"/>
  <c r="AO89" i="13"/>
  <c r="AP89" i="13" s="1"/>
  <c r="BR187" i="21"/>
  <c r="AT187" i="13" s="1"/>
  <c r="AG187" i="21"/>
  <c r="U187" i="13"/>
  <c r="S187" i="13"/>
  <c r="AX36" i="21"/>
  <c r="AD36" i="21"/>
  <c r="Q36" i="13" s="1"/>
  <c r="P36" i="13"/>
  <c r="R36" i="13"/>
  <c r="BS164" i="21"/>
  <c r="AX164" i="13" s="1"/>
  <c r="AM164" i="21"/>
  <c r="AA164" i="13"/>
  <c r="Y164" i="13"/>
  <c r="BS194" i="21"/>
  <c r="AX194" i="13" s="1"/>
  <c r="AD94" i="21"/>
  <c r="Q94" i="13" s="1"/>
  <c r="P94" i="13"/>
  <c r="R94" i="13"/>
  <c r="AO94" i="13"/>
  <c r="AP94" i="13" s="1"/>
  <c r="AL94" i="13"/>
  <c r="AW94" i="13"/>
  <c r="BA94" i="13"/>
  <c r="BE94" i="13"/>
  <c r="AS94" i="13"/>
  <c r="AG94" i="21"/>
  <c r="T94" i="13" s="1"/>
  <c r="U94" i="13"/>
  <c r="S94" i="13"/>
  <c r="AZ33" i="21"/>
  <c r="AD33" i="21"/>
  <c r="BY33" i="21" s="1"/>
  <c r="R33" i="13"/>
  <c r="P33" i="13"/>
  <c r="BL55" i="21"/>
  <c r="BF55" i="13" s="1"/>
  <c r="AD55" i="21"/>
  <c r="Q55" i="13" s="1"/>
  <c r="R55" i="13"/>
  <c r="P55" i="13"/>
  <c r="BL151" i="21"/>
  <c r="BF151" i="13" s="1"/>
  <c r="AD151" i="21"/>
  <c r="Q151" i="13" s="1"/>
  <c r="P151" i="13"/>
  <c r="R151" i="13"/>
  <c r="BA275" i="13"/>
  <c r="BE275" i="13"/>
  <c r="AO275" i="13"/>
  <c r="AP275" i="13" s="1"/>
  <c r="AW275" i="13"/>
  <c r="AS275" i="13"/>
  <c r="AL275" i="13"/>
  <c r="AP275" i="21"/>
  <c r="AC275" i="13" s="1"/>
  <c r="AD275" i="13"/>
  <c r="AB275" i="13"/>
  <c r="AX284" i="21"/>
  <c r="AG284" i="21"/>
  <c r="T284" i="13" s="1"/>
  <c r="U284" i="13"/>
  <c r="S284" i="13"/>
  <c r="BR44" i="21"/>
  <c r="AT44" i="13" s="1"/>
  <c r="AG44" i="21"/>
  <c r="T44" i="13" s="1"/>
  <c r="S44" i="13"/>
  <c r="U44" i="13"/>
  <c r="BR146" i="21"/>
  <c r="AT146" i="13" s="1"/>
  <c r="N146" i="13"/>
  <c r="BY146" i="21"/>
  <c r="M146" i="13"/>
  <c r="O146" i="13"/>
  <c r="BA146" i="21"/>
  <c r="BB146" i="21" s="1"/>
  <c r="BX146" i="21"/>
  <c r="AZ210" i="21"/>
  <c r="AM210" i="21"/>
  <c r="Z210" i="13" s="1"/>
  <c r="AA210" i="13"/>
  <c r="Y210" i="13"/>
  <c r="AG100" i="21"/>
  <c r="T100" i="13" s="1"/>
  <c r="S100" i="13"/>
  <c r="U100" i="13"/>
  <c r="BA100" i="13"/>
  <c r="AS100" i="13"/>
  <c r="BE100" i="13"/>
  <c r="AL100" i="13"/>
  <c r="AO100" i="13"/>
  <c r="AP100" i="13" s="1"/>
  <c r="AW100" i="13"/>
  <c r="AM100" i="21"/>
  <c r="Z100" i="13" s="1"/>
  <c r="AA100" i="13"/>
  <c r="Y100" i="13"/>
  <c r="AY32" i="21"/>
  <c r="L32" i="21"/>
  <c r="W32" i="14"/>
  <c r="AD132" i="21"/>
  <c r="BY132" i="21" s="1"/>
  <c r="P132" i="13"/>
  <c r="R132" i="13"/>
  <c r="BA198" i="21"/>
  <c r="BB198" i="21" s="1"/>
  <c r="O198" i="13"/>
  <c r="M198" i="13"/>
  <c r="BX198" i="21"/>
  <c r="AG79" i="21"/>
  <c r="T79" i="13" s="1"/>
  <c r="S79" i="13"/>
  <c r="U79" i="13"/>
  <c r="BA79" i="13"/>
  <c r="AW79" i="13"/>
  <c r="AS79" i="13"/>
  <c r="AO79" i="13"/>
  <c r="AP79" i="13" s="1"/>
  <c r="BE79" i="13"/>
  <c r="AL79" i="13"/>
  <c r="AS79" i="21"/>
  <c r="AF79" i="13" s="1"/>
  <c r="AG79" i="13"/>
  <c r="AE79" i="13"/>
  <c r="AZ87" i="21"/>
  <c r="AT248" i="21"/>
  <c r="AU248" i="21" s="1"/>
  <c r="N249" i="13"/>
  <c r="BY249" i="21"/>
  <c r="BB159" i="13"/>
  <c r="H159" i="12"/>
  <c r="Q181" i="13"/>
  <c r="T181" i="14"/>
  <c r="AM244" i="21"/>
  <c r="AA244" i="13"/>
  <c r="Y244" i="13"/>
  <c r="AY137" i="21"/>
  <c r="AM137" i="21"/>
  <c r="AA137" i="13"/>
  <c r="Y137" i="13"/>
  <c r="BL243" i="21"/>
  <c r="BF243" i="13" s="1"/>
  <c r="AD243" i="21"/>
  <c r="Q243" i="13" s="1"/>
  <c r="R243" i="13"/>
  <c r="P243" i="13"/>
  <c r="AL83" i="13"/>
  <c r="AS83" i="13"/>
  <c r="BE83" i="13"/>
  <c r="BA83" i="13"/>
  <c r="AW83" i="13"/>
  <c r="AO83" i="13"/>
  <c r="AP83" i="13" s="1"/>
  <c r="AJ83" i="21"/>
  <c r="X83" i="13"/>
  <c r="V83" i="13"/>
  <c r="BL53" i="21"/>
  <c r="BF53" i="13" s="1"/>
  <c r="AG53" i="13"/>
  <c r="AE53" i="13"/>
  <c r="BR239" i="21"/>
  <c r="AT239" i="13" s="1"/>
  <c r="L239" i="21"/>
  <c r="AG197" i="21"/>
  <c r="S197" i="13"/>
  <c r="U197" i="13"/>
  <c r="BR250" i="21"/>
  <c r="AT250" i="13" s="1"/>
  <c r="L250" i="21"/>
  <c r="AD6" i="21"/>
  <c r="Q6" i="13" s="1"/>
  <c r="R6" i="13"/>
  <c r="P6" i="13"/>
  <c r="BA6" i="13"/>
  <c r="AS6" i="13"/>
  <c r="AW6" i="13"/>
  <c r="AL6" i="13"/>
  <c r="BE6" i="13"/>
  <c r="AO6" i="13"/>
  <c r="AP6" i="13" s="1"/>
  <c r="AM6" i="21"/>
  <c r="Z6" i="13" s="1"/>
  <c r="Y6" i="13"/>
  <c r="AA6" i="13"/>
  <c r="BK109" i="21"/>
  <c r="BL81" i="21"/>
  <c r="BF81" i="13" s="1"/>
  <c r="AS81" i="21"/>
  <c r="AF81" i="13" s="1"/>
  <c r="AE81" i="13"/>
  <c r="AG81" i="13"/>
  <c r="AY133" i="21"/>
  <c r="BL297" i="21"/>
  <c r="BF297" i="13" s="1"/>
  <c r="AW297" i="13"/>
  <c r="AL297" i="13"/>
  <c r="AS297" i="13"/>
  <c r="BE297" i="13"/>
  <c r="AO297" i="13"/>
  <c r="AP297" i="13" s="1"/>
  <c r="BA297" i="13"/>
  <c r="AP297" i="21"/>
  <c r="AC297" i="13" s="1"/>
  <c r="AD297" i="13"/>
  <c r="AB297" i="13"/>
  <c r="AG222" i="21"/>
  <c r="T222" i="13" s="1"/>
  <c r="U222" i="13"/>
  <c r="S222" i="13"/>
  <c r="AM186" i="21"/>
  <c r="Z186" i="13" s="1"/>
  <c r="Y186" i="13"/>
  <c r="AA186" i="13"/>
  <c r="L101" i="21"/>
  <c r="BK183" i="21"/>
  <c r="AS183" i="21"/>
  <c r="AF183" i="13" s="1"/>
  <c r="AE183" i="13"/>
  <c r="AG183" i="13"/>
  <c r="AX38" i="21"/>
  <c r="L38" i="21"/>
  <c r="S38" i="13"/>
  <c r="U38" i="13"/>
  <c r="AZ35" i="21"/>
  <c r="AS35" i="21"/>
  <c r="AF35" i="13" s="1"/>
  <c r="AG35" i="13"/>
  <c r="AE35" i="13"/>
  <c r="AZ195" i="21"/>
  <c r="AG195" i="21"/>
  <c r="T195" i="13" s="1"/>
  <c r="U195" i="13"/>
  <c r="S195" i="13"/>
  <c r="BR134" i="21"/>
  <c r="AT134" i="13" s="1"/>
  <c r="AM134" i="21"/>
  <c r="Z134" i="13" s="1"/>
  <c r="AA134" i="13"/>
  <c r="Y134" i="13"/>
  <c r="AJ134" i="21"/>
  <c r="W134" i="13" s="1"/>
  <c r="X134" i="13"/>
  <c r="V134" i="13"/>
  <c r="AS278" i="21"/>
  <c r="AF278" i="13" s="1"/>
  <c r="AE278" i="13"/>
  <c r="AG278" i="13"/>
  <c r="AZ99" i="21"/>
  <c r="AJ99" i="21"/>
  <c r="W99" i="13" s="1"/>
  <c r="V99" i="13"/>
  <c r="X99" i="13"/>
  <c r="BR185" i="21"/>
  <c r="AT185" i="13" s="1"/>
  <c r="M185" i="13"/>
  <c r="O185" i="13"/>
  <c r="BA185" i="21"/>
  <c r="BB185" i="21" s="1"/>
  <c r="BX185" i="21"/>
  <c r="AZ98" i="21"/>
  <c r="AD97" i="21"/>
  <c r="Q97" i="13" s="1"/>
  <c r="R97" i="13"/>
  <c r="P97" i="13"/>
  <c r="AW97" i="13"/>
  <c r="BE97" i="13"/>
  <c r="AO97" i="13"/>
  <c r="AP97" i="13" s="1"/>
  <c r="AS97" i="13"/>
  <c r="AL97" i="13"/>
  <c r="BA97" i="13"/>
  <c r="O97" i="13"/>
  <c r="M97" i="13"/>
  <c r="BA97" i="21"/>
  <c r="BB97" i="21" s="1"/>
  <c r="BX97" i="21"/>
  <c r="BS254" i="21"/>
  <c r="AX254" i="13" s="1"/>
  <c r="AJ254" i="21"/>
  <c r="W254" i="13" s="1"/>
  <c r="X254" i="13"/>
  <c r="V254" i="13"/>
  <c r="BR66" i="21"/>
  <c r="AT66" i="13" s="1"/>
  <c r="BS279" i="21"/>
  <c r="AX279" i="13" s="1"/>
  <c r="AG279" i="21"/>
  <c r="T279" i="13" s="1"/>
  <c r="U279" i="13"/>
  <c r="S279" i="13"/>
  <c r="BL291" i="21"/>
  <c r="BF291" i="13" s="1"/>
  <c r="AS291" i="21"/>
  <c r="AF291" i="13" s="1"/>
  <c r="AE291" i="13"/>
  <c r="AG291" i="13"/>
  <c r="Z40" i="13"/>
  <c r="L40" i="14"/>
  <c r="AF69" i="13"/>
  <c r="P69" i="14"/>
  <c r="AF242" i="13"/>
  <c r="P242" i="14"/>
  <c r="BK143" i="21"/>
  <c r="BK287" i="21"/>
  <c r="BB287" i="13" s="1"/>
  <c r="O287" i="13"/>
  <c r="M287" i="13"/>
  <c r="BX287" i="21"/>
  <c r="BA287" i="21"/>
  <c r="BB287" i="21" s="1"/>
  <c r="BR62" i="21"/>
  <c r="AT62" i="13" s="1"/>
  <c r="L62" i="21"/>
  <c r="AD62" i="21"/>
  <c r="R62" i="13"/>
  <c r="P62" i="13"/>
  <c r="AS188" i="21"/>
  <c r="AE188" i="13"/>
  <c r="AG188" i="13"/>
  <c r="AM129" i="21"/>
  <c r="Y129" i="13"/>
  <c r="AA129" i="13"/>
  <c r="BL165" i="21"/>
  <c r="BF165" i="13" s="1"/>
  <c r="AM165" i="21"/>
  <c r="Y165" i="13"/>
  <c r="AA165" i="13"/>
  <c r="BA8" i="13"/>
  <c r="AL8" i="13"/>
  <c r="AS8" i="13"/>
  <c r="AO8" i="13"/>
  <c r="AP8" i="13" s="1"/>
  <c r="BE8" i="13"/>
  <c r="AW8" i="13"/>
  <c r="BR292" i="21"/>
  <c r="AT292" i="13" s="1"/>
  <c r="AG292" i="21"/>
  <c r="T292" i="13" s="1"/>
  <c r="U292" i="13"/>
  <c r="S292" i="13"/>
  <c r="AS124" i="21"/>
  <c r="AF124" i="13" s="1"/>
  <c r="AE124" i="13"/>
  <c r="AG124" i="13"/>
  <c r="BL214" i="21"/>
  <c r="BF214" i="13" s="1"/>
  <c r="S214" i="13"/>
  <c r="U214" i="13"/>
  <c r="BK144" i="21"/>
  <c r="AZ102" i="21"/>
  <c r="L102" i="21"/>
  <c r="AJ274" i="21"/>
  <c r="W274" i="13" s="1"/>
  <c r="X274" i="13"/>
  <c r="V274" i="13"/>
  <c r="AX163" i="21"/>
  <c r="AM163" i="21"/>
  <c r="Z163" i="13" s="1"/>
  <c r="Y163" i="13"/>
  <c r="AA163" i="13"/>
  <c r="BE174" i="13"/>
  <c r="BA174" i="13"/>
  <c r="AS174" i="13"/>
  <c r="AO174" i="13"/>
  <c r="AP174" i="13" s="1"/>
  <c r="AW174" i="13"/>
  <c r="AL174" i="13"/>
  <c r="AS174" i="21"/>
  <c r="AF174" i="13" s="1"/>
  <c r="AE174" i="13"/>
  <c r="AG174" i="13"/>
  <c r="AJ162" i="21"/>
  <c r="W162" i="13" s="1"/>
  <c r="V162" i="13"/>
  <c r="X162" i="13"/>
  <c r="AY85" i="21"/>
  <c r="AJ85" i="21"/>
  <c r="W85" i="13" s="1"/>
  <c r="X85" i="13"/>
  <c r="V85" i="13"/>
  <c r="AG50" i="21"/>
  <c r="T50" i="13" s="1"/>
  <c r="S50" i="13"/>
  <c r="U50" i="13"/>
  <c r="BA50" i="13"/>
  <c r="AW50" i="13"/>
  <c r="AL50" i="13"/>
  <c r="AS50" i="13"/>
  <c r="BE50" i="13"/>
  <c r="AO50" i="13"/>
  <c r="AP50" i="13" s="1"/>
  <c r="AD50" i="21"/>
  <c r="Q50" i="13" s="1"/>
  <c r="AD246" i="21"/>
  <c r="Q246" i="13" s="1"/>
  <c r="P246" i="13"/>
  <c r="R246" i="13"/>
  <c r="BK78" i="21"/>
  <c r="L78" i="21"/>
  <c r="BA273" i="13"/>
  <c r="AO273" i="13"/>
  <c r="AP273" i="13" s="1"/>
  <c r="AW273" i="13"/>
  <c r="AL273" i="13"/>
  <c r="AS273" i="13"/>
  <c r="BE273" i="13"/>
  <c r="L273" i="21"/>
  <c r="M273" i="13"/>
  <c r="O273" i="13"/>
  <c r="BA273" i="21"/>
  <c r="BB273" i="21" s="1"/>
  <c r="BX273" i="21"/>
  <c r="BS204" i="21"/>
  <c r="AX204" i="13" s="1"/>
  <c r="BS128" i="21"/>
  <c r="AX128" i="13" s="1"/>
  <c r="AM128" i="21"/>
  <c r="Z128" i="13" s="1"/>
  <c r="AA128" i="13"/>
  <c r="Y128" i="13"/>
  <c r="BS253" i="21"/>
  <c r="AX253" i="13" s="1"/>
  <c r="AD253" i="21"/>
  <c r="Q253" i="13" s="1"/>
  <c r="R253" i="13"/>
  <c r="P253" i="13"/>
  <c r="BS45" i="21"/>
  <c r="AX45" i="13" s="1"/>
  <c r="AJ45" i="21"/>
  <c r="W45" i="13" s="1"/>
  <c r="BL95" i="21"/>
  <c r="BF95" i="13" s="1"/>
  <c r="AS95" i="21"/>
  <c r="AF95" i="13" s="1"/>
  <c r="AG95" i="13"/>
  <c r="AE95" i="13"/>
  <c r="M118" i="8"/>
  <c r="AN118" i="18"/>
  <c r="AS23" i="21"/>
  <c r="AF23" i="13" s="1"/>
  <c r="AE23" i="13"/>
  <c r="AG23" i="13"/>
  <c r="AY74" i="21"/>
  <c r="AS74" i="21"/>
  <c r="AF74" i="13" s="1"/>
  <c r="AG74" i="13"/>
  <c r="AE74" i="13"/>
  <c r="BR138" i="21"/>
  <c r="AT138" i="13" s="1"/>
  <c r="L138" i="21"/>
  <c r="AD283" i="21"/>
  <c r="Q283" i="13" s="1"/>
  <c r="R283" i="13"/>
  <c r="P283" i="13"/>
  <c r="BA283" i="13"/>
  <c r="AW283" i="13"/>
  <c r="AS283" i="13"/>
  <c r="BE283" i="13"/>
  <c r="AO283" i="13"/>
  <c r="AP283" i="13" s="1"/>
  <c r="AL283" i="13"/>
  <c r="AM283" i="21"/>
  <c r="Z283" i="13" s="1"/>
  <c r="AA283" i="13"/>
  <c r="Y283" i="13"/>
  <c r="AW84" i="13"/>
  <c r="AL84" i="13"/>
  <c r="AS84" i="13"/>
  <c r="AO84" i="13"/>
  <c r="AP84" i="13" s="1"/>
  <c r="BE84" i="13"/>
  <c r="BA84" i="13"/>
  <c r="AS84" i="21"/>
  <c r="AF84" i="13" s="1"/>
  <c r="AC131" i="13"/>
  <c r="N131" i="14"/>
  <c r="AZ18" i="21"/>
  <c r="AD18" i="21"/>
  <c r="BY18" i="21" s="1"/>
  <c r="R18" i="13"/>
  <c r="P18" i="13"/>
  <c r="BK235" i="21"/>
  <c r="AM235" i="21"/>
  <c r="AA235" i="13"/>
  <c r="Y235" i="13"/>
  <c r="BL64" i="21"/>
  <c r="BF64" i="13" s="1"/>
  <c r="AD64" i="21"/>
  <c r="BY64" i="21" s="1"/>
  <c r="P64" i="13"/>
  <c r="R64" i="13"/>
  <c r="BK232" i="21"/>
  <c r="AD232" i="21"/>
  <c r="R232" i="13"/>
  <c r="P232" i="13"/>
  <c r="AZ52" i="21"/>
  <c r="AM167" i="21"/>
  <c r="Z167" i="13" s="1"/>
  <c r="Y167" i="13"/>
  <c r="AA167" i="13"/>
  <c r="AZ212" i="21"/>
  <c r="O212" i="13"/>
  <c r="M212" i="13"/>
  <c r="BA212" i="21"/>
  <c r="BB212" i="21" s="1"/>
  <c r="BX212" i="21"/>
  <c r="BS173" i="21"/>
  <c r="AX173" i="13" s="1"/>
  <c r="AD173" i="21"/>
  <c r="BY173" i="21" s="1"/>
  <c r="P173" i="13"/>
  <c r="R173" i="13"/>
  <c r="AM298" i="21"/>
  <c r="Z298" i="13" s="1"/>
  <c r="Y298" i="13"/>
  <c r="AA298" i="13"/>
  <c r="AX152" i="21"/>
  <c r="AZ168" i="21"/>
  <c r="AG168" i="21"/>
  <c r="S168" i="13"/>
  <c r="U168" i="13"/>
  <c r="AV264" i="21"/>
  <c r="AI264" i="13" s="1"/>
  <c r="AJ264" i="13"/>
  <c r="AH264" i="13"/>
  <c r="AP54" i="21"/>
  <c r="AB54" i="13"/>
  <c r="AD54" i="13"/>
  <c r="AZ86" i="21"/>
  <c r="AM86" i="21"/>
  <c r="Z86" i="13" s="1"/>
  <c r="AA86" i="13"/>
  <c r="Y86" i="13"/>
  <c r="BK42" i="21"/>
  <c r="AS42" i="21"/>
  <c r="AF42" i="13" s="1"/>
  <c r="AJ113" i="21"/>
  <c r="W113" i="13" s="1"/>
  <c r="V113" i="13"/>
  <c r="X113" i="13"/>
  <c r="AY295" i="21"/>
  <c r="O295" i="13"/>
  <c r="M295" i="13"/>
  <c r="BA295" i="21"/>
  <c r="BB295" i="21" s="1"/>
  <c r="BX295" i="21"/>
  <c r="AX149" i="21"/>
  <c r="AD149" i="21"/>
  <c r="Q149" i="13" s="1"/>
  <c r="P149" i="13"/>
  <c r="R149" i="13"/>
  <c r="AP149" i="21"/>
  <c r="AB149" i="13"/>
  <c r="AD149" i="13"/>
  <c r="BA192" i="13"/>
  <c r="AW192" i="13"/>
  <c r="AL192" i="13"/>
  <c r="AS192" i="13"/>
  <c r="BE192" i="13"/>
  <c r="AO192" i="13"/>
  <c r="AP192" i="13" s="1"/>
  <c r="AM82" i="21"/>
  <c r="Z82" i="13" s="1"/>
  <c r="AA82" i="13"/>
  <c r="Y82" i="13"/>
  <c r="AP82" i="21"/>
  <c r="AC82" i="13" s="1"/>
  <c r="AD82" i="13"/>
  <c r="AB82" i="13"/>
  <c r="AD39" i="21"/>
  <c r="Q39" i="13" s="1"/>
  <c r="R39" i="13"/>
  <c r="P39" i="13"/>
  <c r="BA39" i="13"/>
  <c r="AL39" i="13"/>
  <c r="AS39" i="13"/>
  <c r="AO39" i="13"/>
  <c r="AP39" i="13" s="1"/>
  <c r="BE39" i="13"/>
  <c r="AW39" i="13"/>
  <c r="AM39" i="21"/>
  <c r="Z39" i="13" s="1"/>
  <c r="Y39" i="13"/>
  <c r="AA39" i="13"/>
  <c r="BA270" i="13"/>
  <c r="BE270" i="13"/>
  <c r="AO270" i="13"/>
  <c r="AP270" i="13" s="1"/>
  <c r="AW270" i="13"/>
  <c r="AS270" i="13"/>
  <c r="AL270" i="13"/>
  <c r="AG270" i="13"/>
  <c r="AE270" i="13"/>
  <c r="BL182" i="21"/>
  <c r="BF182" i="13" s="1"/>
  <c r="AM182" i="21"/>
  <c r="Z182" i="13" s="1"/>
  <c r="Y182" i="13"/>
  <c r="AA182" i="13"/>
  <c r="AX25" i="21"/>
  <c r="L25" i="21"/>
  <c r="AM104" i="21"/>
  <c r="Z104" i="13" s="1"/>
  <c r="AA104" i="13"/>
  <c r="Y104" i="13"/>
  <c r="BS221" i="21"/>
  <c r="AX221" i="13" s="1"/>
  <c r="AP221" i="21"/>
  <c r="AC221" i="13" s="1"/>
  <c r="AD221" i="13"/>
  <c r="AB221" i="13"/>
  <c r="AX13" i="21"/>
  <c r="O13" i="13"/>
  <c r="M13" i="13"/>
  <c r="BX13" i="21"/>
  <c r="BA13" i="21"/>
  <c r="BB13" i="21" s="1"/>
  <c r="AG13" i="21"/>
  <c r="T13" i="13" s="1"/>
  <c r="X288" i="13"/>
  <c r="V288" i="13"/>
  <c r="AG272" i="21"/>
  <c r="T272" i="13" s="1"/>
  <c r="U272" i="13"/>
  <c r="S272" i="13"/>
  <c r="BK125" i="21"/>
  <c r="AG125" i="21"/>
  <c r="T125" i="13" s="1"/>
  <c r="U125" i="13"/>
  <c r="S125" i="13"/>
  <c r="AG60" i="21"/>
  <c r="T60" i="13" s="1"/>
  <c r="U60" i="13"/>
  <c r="S60" i="13"/>
  <c r="BA60" i="13"/>
  <c r="AW60" i="13"/>
  <c r="AL60" i="13"/>
  <c r="AO60" i="13"/>
  <c r="AP60" i="13" s="1"/>
  <c r="AS60" i="13"/>
  <c r="BE60" i="13"/>
  <c r="AG93" i="21"/>
  <c r="T93" i="13" s="1"/>
  <c r="U93" i="13"/>
  <c r="S93" i="13"/>
  <c r="BA93" i="13"/>
  <c r="AL93" i="13"/>
  <c r="AO93" i="13"/>
  <c r="AP93" i="13" s="1"/>
  <c r="BE93" i="13"/>
  <c r="AW93" i="13"/>
  <c r="AS93" i="13"/>
  <c r="O93" i="13"/>
  <c r="M93" i="13"/>
  <c r="BA93" i="21"/>
  <c r="BB93" i="21" s="1"/>
  <c r="BX93" i="21"/>
  <c r="AX281" i="21"/>
  <c r="AS281" i="21"/>
  <c r="AF281" i="13" s="1"/>
  <c r="AG281" i="13"/>
  <c r="AE281" i="13"/>
  <c r="AJ281" i="21"/>
  <c r="W281" i="13" s="1"/>
  <c r="X281" i="13"/>
  <c r="V281" i="13"/>
  <c r="AP251" i="21"/>
  <c r="AC251" i="13" s="1"/>
  <c r="AD251" i="13"/>
  <c r="AB251" i="13"/>
  <c r="U259" i="13"/>
  <c r="S259" i="13"/>
  <c r="AY72" i="21"/>
  <c r="AM72" i="21"/>
  <c r="Z72" i="13" s="1"/>
  <c r="Y72" i="13"/>
  <c r="AA72" i="13"/>
  <c r="H46" i="12"/>
  <c r="W40" i="13"/>
  <c r="J40" i="14"/>
  <c r="AC247" i="13"/>
  <c r="N247" i="14"/>
  <c r="AM252" i="21"/>
  <c r="Z252" i="13" s="1"/>
  <c r="AA252" i="13"/>
  <c r="Y252" i="13"/>
  <c r="W242" i="13"/>
  <c r="J242" i="14"/>
  <c r="AL5" i="19"/>
  <c r="O5" i="9" s="1"/>
  <c r="I5" i="9"/>
  <c r="AM115" i="21"/>
  <c r="Y115" i="13"/>
  <c r="AA115" i="13"/>
  <c r="AG260" i="21"/>
  <c r="T260" i="13" s="1"/>
  <c r="U260" i="13"/>
  <c r="S260" i="13"/>
  <c r="AG68" i="13"/>
  <c r="AE68" i="13"/>
  <c r="AG117" i="21"/>
  <c r="U117" i="13"/>
  <c r="S117" i="13"/>
  <c r="AP12" i="21"/>
  <c r="AD12" i="13"/>
  <c r="AB12" i="13"/>
  <c r="V12" i="13"/>
  <c r="X12" i="13"/>
  <c r="BA139" i="13"/>
  <c r="AO139" i="13"/>
  <c r="AP139" i="13" s="1"/>
  <c r="AW139" i="13"/>
  <c r="AS139" i="13"/>
  <c r="AL139" i="13"/>
  <c r="BE139" i="13"/>
  <c r="AG139" i="21"/>
  <c r="S139" i="13"/>
  <c r="U139" i="13"/>
  <c r="AJ119" i="21"/>
  <c r="W119" i="13" s="1"/>
  <c r="X119" i="13"/>
  <c r="V119" i="13"/>
  <c r="AJ96" i="21"/>
  <c r="X96" i="13"/>
  <c r="V96" i="13"/>
  <c r="AP178" i="21"/>
  <c r="AB178" i="13"/>
  <c r="AD178" i="13"/>
  <c r="AG178" i="21"/>
  <c r="S178" i="13"/>
  <c r="U178" i="13"/>
  <c r="AM88" i="21"/>
  <c r="Z88" i="13" s="1"/>
  <c r="AA88" i="13"/>
  <c r="Y88" i="13"/>
  <c r="AV199" i="21"/>
  <c r="AI199" i="13" s="1"/>
  <c r="AH199" i="13"/>
  <c r="AJ199" i="13"/>
  <c r="BA293" i="13"/>
  <c r="BE293" i="13"/>
  <c r="AO293" i="13"/>
  <c r="AP293" i="13" s="1"/>
  <c r="AL293" i="13"/>
  <c r="AW293" i="13"/>
  <c r="AS293" i="13"/>
  <c r="AD293" i="21"/>
  <c r="Q293" i="13" s="1"/>
  <c r="R293" i="13"/>
  <c r="P293" i="13"/>
  <c r="BR59" i="21"/>
  <c r="AT59" i="13" s="1"/>
  <c r="AS105" i="21"/>
  <c r="AF105" i="13" s="1"/>
  <c r="AG105" i="13"/>
  <c r="AE105" i="13"/>
  <c r="AG20" i="21"/>
  <c r="T20" i="13" s="1"/>
  <c r="U20" i="13"/>
  <c r="S20" i="13"/>
  <c r="AX126" i="21"/>
  <c r="L126" i="21"/>
  <c r="AG286" i="21"/>
  <c r="T286" i="13" s="1"/>
  <c r="U286" i="13"/>
  <c r="S286" i="13"/>
  <c r="BA286" i="13"/>
  <c r="AW286" i="13"/>
  <c r="AL286" i="13"/>
  <c r="AS286" i="13"/>
  <c r="BE286" i="13"/>
  <c r="AO286" i="13"/>
  <c r="AP286" i="13" s="1"/>
  <c r="AD286" i="21"/>
  <c r="Q286" i="13" s="1"/>
  <c r="AZ193" i="21"/>
  <c r="AG193" i="13"/>
  <c r="AE193" i="13"/>
  <c r="BR90" i="21"/>
  <c r="AT90" i="13" s="1"/>
  <c r="AP90" i="21"/>
  <c r="AC90" i="13" s="1"/>
  <c r="AD90" i="13"/>
  <c r="AB90" i="13"/>
  <c r="AP209" i="21"/>
  <c r="AC209" i="13" s="1"/>
  <c r="AD209" i="13"/>
  <c r="AB209" i="13"/>
  <c r="BK282" i="21"/>
  <c r="BB282" i="13" s="1"/>
  <c r="AM282" i="21"/>
  <c r="Z282" i="13" s="1"/>
  <c r="Y282" i="13"/>
  <c r="AA282" i="13"/>
  <c r="AD282" i="21"/>
  <c r="Q282" i="13" s="1"/>
  <c r="P282" i="13"/>
  <c r="R282" i="13"/>
  <c r="AG171" i="13"/>
  <c r="AE171" i="13"/>
  <c r="AS150" i="21"/>
  <c r="AF150" i="13" s="1"/>
  <c r="AE150" i="13"/>
  <c r="AG150" i="13"/>
  <c r="BR229" i="21"/>
  <c r="AT229" i="13" s="1"/>
  <c r="AM229" i="21"/>
  <c r="Y229" i="13"/>
  <c r="AA229" i="13"/>
  <c r="AX19" i="21"/>
  <c r="AS19" i="21"/>
  <c r="AF19" i="13" s="1"/>
  <c r="AE19" i="13"/>
  <c r="AG19" i="13"/>
  <c r="BS37" i="21"/>
  <c r="AX37" i="13" s="1"/>
  <c r="AM37" i="21"/>
  <c r="Z37" i="13" s="1"/>
  <c r="Y37" i="13"/>
  <c r="AA37" i="13"/>
  <c r="AX261" i="21"/>
  <c r="AJ261" i="21"/>
  <c r="W261" i="13" s="1"/>
  <c r="X261" i="13"/>
  <c r="V261" i="13"/>
  <c r="W218" i="13"/>
  <c r="J218" i="14"/>
  <c r="AC61" i="13"/>
  <c r="N61" i="14"/>
  <c r="BR265" i="21"/>
  <c r="AT265" i="13" s="1"/>
  <c r="AD265" i="21"/>
  <c r="BY265" i="21" s="1"/>
  <c r="R265" i="13"/>
  <c r="P265" i="13"/>
  <c r="W67" i="13"/>
  <c r="J67" i="14"/>
  <c r="W247" i="13"/>
  <c r="J247" i="14"/>
  <c r="W16" i="13"/>
  <c r="J16" i="14"/>
  <c r="P290" i="13"/>
  <c r="R290" i="13"/>
  <c r="AP123" i="21"/>
  <c r="AD123" i="13"/>
  <c r="AB123" i="13"/>
  <c r="O10" i="13"/>
  <c r="M10" i="13"/>
  <c r="BX10" i="21"/>
  <c r="BA10" i="21"/>
  <c r="BB10" i="21" s="1"/>
  <c r="AG10" i="21"/>
  <c r="AY257" i="21"/>
  <c r="AM257" i="21"/>
  <c r="Z257" i="13" s="1"/>
  <c r="AA257" i="13"/>
  <c r="Y257" i="13"/>
  <c r="BS263" i="21"/>
  <c r="AX263" i="13" s="1"/>
  <c r="AS263" i="21"/>
  <c r="AF263" i="13" s="1"/>
  <c r="AG263" i="13"/>
  <c r="AE263" i="13"/>
  <c r="BR217" i="21"/>
  <c r="AT217" i="13" s="1"/>
  <c r="L217" i="21"/>
  <c r="M217" i="13"/>
  <c r="O217" i="13"/>
  <c r="BA217" i="21"/>
  <c r="BB217" i="21" s="1"/>
  <c r="BX217" i="21"/>
  <c r="AP213" i="21"/>
  <c r="AC213" i="13" s="1"/>
  <c r="AD213" i="13"/>
  <c r="AB213" i="13"/>
  <c r="AZ241" i="21"/>
  <c r="X241" i="13"/>
  <c r="V241" i="13"/>
  <c r="AY49" i="21"/>
  <c r="AM49" i="21"/>
  <c r="Y49" i="13"/>
  <c r="AA49" i="13"/>
  <c r="M223" i="13"/>
  <c r="O223" i="13"/>
  <c r="BA223" i="21"/>
  <c r="BB223" i="21" s="1"/>
  <c r="BX223" i="21"/>
  <c r="BL280" i="21"/>
  <c r="BF280" i="13" s="1"/>
  <c r="AD280" i="21"/>
  <c r="Q280" i="13" s="1"/>
  <c r="R280" i="13"/>
  <c r="P280" i="13"/>
  <c r="AP17" i="21"/>
  <c r="AC17" i="13" s="1"/>
  <c r="AB17" i="13"/>
  <c r="AD17" i="13"/>
  <c r="AZ21" i="21"/>
  <c r="AJ21" i="21"/>
  <c r="AY31" i="21"/>
  <c r="AS31" i="21"/>
  <c r="AF31" i="13" s="1"/>
  <c r="AG31" i="13"/>
  <c r="AE31" i="13"/>
  <c r="AZ201" i="21"/>
  <c r="AG201" i="13"/>
  <c r="AE201" i="13"/>
  <c r="BK41" i="21"/>
  <c r="BR200" i="21"/>
  <c r="AT200" i="13" s="1"/>
  <c r="AS200" i="21"/>
  <c r="AF200" i="13" s="1"/>
  <c r="AE200" i="13"/>
  <c r="AG200" i="13"/>
  <c r="O200" i="13"/>
  <c r="M200" i="13"/>
  <c r="BA200" i="21"/>
  <c r="BB200" i="21" s="1"/>
  <c r="BX200" i="21"/>
  <c r="AP127" i="21"/>
  <c r="AC127" i="13" s="1"/>
  <c r="AD127" i="13"/>
  <c r="AB127" i="13"/>
  <c r="AD112" i="13"/>
  <c r="AB112" i="13"/>
  <c r="AX110" i="21"/>
  <c r="AD110" i="21"/>
  <c r="Q110" i="13" s="1"/>
  <c r="R110" i="13"/>
  <c r="P110" i="13"/>
  <c r="AX177" i="21"/>
  <c r="AP177" i="21"/>
  <c r="AC177" i="13" s="1"/>
  <c r="AD177" i="13"/>
  <c r="AB177" i="13"/>
  <c r="BK155" i="21"/>
  <c r="AG155" i="21"/>
  <c r="T155" i="13" s="1"/>
  <c r="U155" i="13"/>
  <c r="S155" i="13"/>
  <c r="BL80" i="21"/>
  <c r="BF80" i="13" s="1"/>
  <c r="AJ80" i="21"/>
  <c r="W80" i="13" s="1"/>
  <c r="X80" i="13"/>
  <c r="V80" i="13"/>
  <c r="BL28" i="21"/>
  <c r="BF28" i="13" s="1"/>
  <c r="AM28" i="21"/>
  <c r="Z28" i="13" s="1"/>
  <c r="AA28" i="13"/>
  <c r="Y28" i="13"/>
  <c r="BL148" i="21"/>
  <c r="BF148" i="13" s="1"/>
  <c r="AS148" i="21"/>
  <c r="AF148" i="13" s="1"/>
  <c r="AE148" i="13"/>
  <c r="AG148" i="13"/>
  <c r="BK145" i="21"/>
  <c r="R145" i="13"/>
  <c r="P145" i="13"/>
  <c r="BK154" i="21"/>
  <c r="AS154" i="21"/>
  <c r="AF154" i="13" s="1"/>
  <c r="AE154" i="13"/>
  <c r="AG154" i="13"/>
  <c r="BL179" i="21"/>
  <c r="BF179" i="13" s="1"/>
  <c r="L179" i="21"/>
  <c r="AG179" i="21"/>
  <c r="T179" i="13" s="1"/>
  <c r="AG147" i="21"/>
  <c r="T147" i="13" s="1"/>
  <c r="S147" i="13"/>
  <c r="U147" i="13"/>
  <c r="BR211" i="21"/>
  <c r="AT211" i="13" s="1"/>
  <c r="O211" i="13"/>
  <c r="M211" i="13"/>
  <c r="BX211" i="21"/>
  <c r="BA211" i="21"/>
  <c r="BB211" i="21" s="1"/>
  <c r="BS9" i="21"/>
  <c r="AX9" i="13" s="1"/>
  <c r="AD9" i="21"/>
  <c r="Q9" i="13" s="1"/>
  <c r="BL7" i="21"/>
  <c r="BF7" i="13" s="1"/>
  <c r="AD7" i="21"/>
  <c r="Q7" i="13" s="1"/>
  <c r="P7" i="13"/>
  <c r="R7" i="13"/>
  <c r="AG71" i="21"/>
  <c r="T71" i="13" s="1"/>
  <c r="S71" i="13"/>
  <c r="U71" i="13"/>
  <c r="AL71" i="13"/>
  <c r="AS71" i="13"/>
  <c r="AO71" i="13"/>
  <c r="AP71" i="13" s="1"/>
  <c r="BA71" i="13"/>
  <c r="BE71" i="13"/>
  <c r="AW71" i="13"/>
  <c r="AZ190" i="21"/>
  <c r="AD190" i="21"/>
  <c r="Q190" i="13" s="1"/>
  <c r="P190" i="13"/>
  <c r="R190" i="13"/>
  <c r="BK262" i="21"/>
  <c r="BB262" i="13" s="1"/>
  <c r="O262" i="13"/>
  <c r="M262" i="13"/>
  <c r="BX262" i="21"/>
  <c r="BA262" i="21"/>
  <c r="BB262" i="21" s="1"/>
  <c r="AX267" i="21"/>
  <c r="AM267" i="21"/>
  <c r="Z267" i="13" s="1"/>
  <c r="Y267" i="13"/>
  <c r="AA267" i="13"/>
  <c r="AS267" i="21"/>
  <c r="AF267" i="13" s="1"/>
  <c r="BS184" i="21"/>
  <c r="AX184" i="13" s="1"/>
  <c r="AD184" i="21"/>
  <c r="BY184" i="21" s="1"/>
  <c r="P184" i="13"/>
  <c r="R184" i="13"/>
  <c r="BL141" i="21"/>
  <c r="BF141" i="13" s="1"/>
  <c r="AX70" i="21"/>
  <c r="AP70" i="21"/>
  <c r="AC70" i="13" s="1"/>
  <c r="AB70" i="13"/>
  <c r="AD70" i="13"/>
  <c r="L191" i="21"/>
  <c r="AM191" i="21"/>
  <c r="Z191" i="13" s="1"/>
  <c r="Y191" i="13"/>
  <c r="AA191" i="13"/>
  <c r="AZ268" i="21"/>
  <c r="AW268" i="13"/>
  <c r="AL268" i="13"/>
  <c r="AS268" i="13"/>
  <c r="BA268" i="13"/>
  <c r="BE268" i="13"/>
  <c r="AO268" i="13"/>
  <c r="AP268" i="13" s="1"/>
  <c r="AZ76" i="21"/>
  <c r="AD76" i="21"/>
  <c r="Q76" i="13" s="1"/>
  <c r="R76" i="13"/>
  <c r="P76" i="13"/>
  <c r="T48" i="13"/>
  <c r="V48" i="14"/>
  <c r="AY227" i="21"/>
  <c r="AD227" i="21"/>
  <c r="Q227" i="13" s="1"/>
  <c r="AC135" i="13"/>
  <c r="N135" i="14"/>
  <c r="AF67" i="13"/>
  <c r="P67" i="14"/>
  <c r="AP114" i="21"/>
  <c r="AB114" i="13"/>
  <c r="AD114" i="13"/>
  <c r="AZ107" i="21"/>
  <c r="AG107" i="21"/>
  <c r="U107" i="13"/>
  <c r="S107" i="13"/>
  <c r="BR34" i="21"/>
  <c r="AT34" i="13" s="1"/>
  <c r="AJ34" i="21"/>
  <c r="X34" i="13"/>
  <c r="V34" i="13"/>
  <c r="R92" i="13"/>
  <c r="P92" i="13"/>
  <c r="BA92" i="13"/>
  <c r="AO92" i="13"/>
  <c r="AP92" i="13" s="1"/>
  <c r="BE92" i="13"/>
  <c r="AL92" i="13"/>
  <c r="AW92" i="13"/>
  <c r="AS92" i="13"/>
  <c r="AD92" i="21"/>
  <c r="AY231" i="21"/>
  <c r="AO231" i="13"/>
  <c r="AP231" i="13" s="1"/>
  <c r="AW231" i="13"/>
  <c r="AL231" i="13"/>
  <c r="BA231" i="13"/>
  <c r="BE231" i="13"/>
  <c r="AS231" i="13"/>
  <c r="AJ231" i="21"/>
  <c r="W231" i="13" s="1"/>
  <c r="V231" i="13"/>
  <c r="X231" i="13"/>
  <c r="AY58" i="21"/>
  <c r="U58" i="13"/>
  <c r="S58" i="13"/>
  <c r="BL89" i="21"/>
  <c r="BF89" i="13" s="1"/>
  <c r="AZ187" i="21"/>
  <c r="AJ187" i="21"/>
  <c r="V187" i="13"/>
  <c r="X187" i="13"/>
  <c r="AZ36" i="21"/>
  <c r="AJ36" i="21"/>
  <c r="X36" i="13"/>
  <c r="V36" i="13"/>
  <c r="BL164" i="21"/>
  <c r="BF164" i="13" s="1"/>
  <c r="O164" i="13"/>
  <c r="M164" i="13"/>
  <c r="BX164" i="21"/>
  <c r="BA164" i="21"/>
  <c r="BB164" i="21" s="1"/>
  <c r="BL194" i="21"/>
  <c r="BF194" i="13" s="1"/>
  <c r="AM194" i="21"/>
  <c r="Z194" i="13" s="1"/>
  <c r="Y194" i="13"/>
  <c r="AA194" i="13"/>
  <c r="BR94" i="21"/>
  <c r="AT94" i="13" s="1"/>
  <c r="L94" i="21"/>
  <c r="BK33" i="21"/>
  <c r="AM33" i="21"/>
  <c r="Y33" i="13"/>
  <c r="AA33" i="13"/>
  <c r="AX55" i="21"/>
  <c r="AG55" i="21"/>
  <c r="U55" i="13"/>
  <c r="S55" i="13"/>
  <c r="BR151" i="21"/>
  <c r="AT151" i="13" s="1"/>
  <c r="AG151" i="21"/>
  <c r="T151" i="13" s="1"/>
  <c r="U151" i="13"/>
  <c r="S151" i="13"/>
  <c r="AX275" i="21"/>
  <c r="L275" i="21"/>
  <c r="AG275" i="21"/>
  <c r="T275" i="13" s="1"/>
  <c r="U275" i="13"/>
  <c r="S275" i="13"/>
  <c r="BK284" i="21"/>
  <c r="BB284" i="13" s="1"/>
  <c r="AB284" i="13"/>
  <c r="AD284" i="13"/>
  <c r="BS44" i="21"/>
  <c r="AX44" i="13" s="1"/>
  <c r="AP44" i="21"/>
  <c r="AC44" i="13" s="1"/>
  <c r="AD44" i="13"/>
  <c r="AB44" i="13"/>
  <c r="AX146" i="21"/>
  <c r="AG146" i="21"/>
  <c r="T146" i="13" s="1"/>
  <c r="U146" i="13"/>
  <c r="S146" i="13"/>
  <c r="AB146" i="13"/>
  <c r="AD146" i="13"/>
  <c r="BK210" i="21"/>
  <c r="AJ210" i="21"/>
  <c r="W210" i="13" s="1"/>
  <c r="X210" i="13"/>
  <c r="V210" i="13"/>
  <c r="BR100" i="21"/>
  <c r="AT100" i="13" s="1"/>
  <c r="L100" i="21"/>
  <c r="Q61" i="13"/>
  <c r="T61" i="14"/>
  <c r="BS32" i="21"/>
  <c r="AX32" i="13" s="1"/>
  <c r="AM32" i="21"/>
  <c r="Z32" i="13" s="1"/>
  <c r="AA32" i="13"/>
  <c r="Y32" i="13"/>
  <c r="AS132" i="13"/>
  <c r="AO132" i="13"/>
  <c r="AP132" i="13" s="1"/>
  <c r="AW132" i="13"/>
  <c r="AL132" i="13"/>
  <c r="BE132" i="13"/>
  <c r="BA132" i="13"/>
  <c r="S198" i="13"/>
  <c r="U198" i="13"/>
  <c r="BR79" i="21"/>
  <c r="AT79" i="13" s="1"/>
  <c r="AJ79" i="21"/>
  <c r="W79" i="13" s="1"/>
  <c r="T131" i="13"/>
  <c r="V131" i="14"/>
  <c r="BK87" i="21"/>
  <c r="AG244" i="21"/>
  <c r="U244" i="13"/>
  <c r="S244" i="13"/>
  <c r="AL244" i="13"/>
  <c r="BE244" i="13"/>
  <c r="AS244" i="13"/>
  <c r="BA244" i="13"/>
  <c r="AW244" i="13"/>
  <c r="AO244" i="13"/>
  <c r="AP244" i="13" s="1"/>
  <c r="AZ137" i="21"/>
  <c r="AJ137" i="21"/>
  <c r="V137" i="13"/>
  <c r="X137" i="13"/>
  <c r="BR243" i="21"/>
  <c r="AT243" i="13" s="1"/>
  <c r="AM243" i="21"/>
  <c r="Z243" i="13" s="1"/>
  <c r="AA243" i="13"/>
  <c r="Y243" i="13"/>
  <c r="BL83" i="21"/>
  <c r="BF83" i="13" s="1"/>
  <c r="N83" i="13"/>
  <c r="BY83" i="21"/>
  <c r="BA83" i="21"/>
  <c r="BB83" i="21" s="1"/>
  <c r="O83" i="13"/>
  <c r="M83" i="13"/>
  <c r="BX83" i="21"/>
  <c r="BS53" i="21"/>
  <c r="AX53" i="13" s="1"/>
  <c r="BS239" i="21"/>
  <c r="AX239" i="13" s="1"/>
  <c r="AD22" i="21"/>
  <c r="Q22" i="13" s="1"/>
  <c r="R22" i="13"/>
  <c r="P22" i="13"/>
  <c r="BA22" i="13"/>
  <c r="AS22" i="13"/>
  <c r="AO22" i="13"/>
  <c r="AP22" i="13" s="1"/>
  <c r="AL22" i="13"/>
  <c r="AW22" i="13"/>
  <c r="BE22" i="13"/>
  <c r="U22" i="13"/>
  <c r="S22" i="13"/>
  <c r="AJ197" i="21"/>
  <c r="X197" i="13"/>
  <c r="V197" i="13"/>
  <c r="BS250" i="21"/>
  <c r="AX250" i="13" s="1"/>
  <c r="AJ250" i="21"/>
  <c r="X250" i="13"/>
  <c r="V250" i="13"/>
  <c r="BL6" i="21"/>
  <c r="BF6" i="13" s="1"/>
  <c r="L6" i="21"/>
  <c r="AX109" i="21"/>
  <c r="AJ109" i="21"/>
  <c r="W109" i="13" s="1"/>
  <c r="V109" i="13"/>
  <c r="X109" i="13"/>
  <c r="AX81" i="21"/>
  <c r="AJ81" i="21"/>
  <c r="W81" i="13" s="1"/>
  <c r="X81" i="13"/>
  <c r="V81" i="13"/>
  <c r="BR133" i="21"/>
  <c r="AT133" i="13" s="1"/>
  <c r="AG133" i="21"/>
  <c r="T133" i="13" s="1"/>
  <c r="U133" i="13"/>
  <c r="S133" i="13"/>
  <c r="AG297" i="21"/>
  <c r="T297" i="13" s="1"/>
  <c r="S297" i="13"/>
  <c r="U297" i="13"/>
  <c r="L297" i="21"/>
  <c r="BA222" i="13"/>
  <c r="AW222" i="13"/>
  <c r="AL222" i="13"/>
  <c r="AS222" i="13"/>
  <c r="BE222" i="13"/>
  <c r="AO222" i="13"/>
  <c r="AP222" i="13" s="1"/>
  <c r="AS101" i="21"/>
  <c r="AF101" i="13" s="1"/>
  <c r="AG101" i="13"/>
  <c r="AE101" i="13"/>
  <c r="AX183" i="21"/>
  <c r="AJ183" i="21"/>
  <c r="W183" i="13" s="1"/>
  <c r="V183" i="13"/>
  <c r="X183" i="13"/>
  <c r="AZ38" i="21"/>
  <c r="AS38" i="21"/>
  <c r="AF38" i="13" s="1"/>
  <c r="AE38" i="13"/>
  <c r="AG38" i="13"/>
  <c r="BK35" i="21"/>
  <c r="AY195" i="21"/>
  <c r="O195" i="13"/>
  <c r="M195" i="13"/>
  <c r="BX195" i="21"/>
  <c r="BA195" i="21"/>
  <c r="BB195" i="21" s="1"/>
  <c r="AX134" i="21"/>
  <c r="L134" i="21"/>
  <c r="AP278" i="21"/>
  <c r="AC278" i="13" s="1"/>
  <c r="AD278" i="13"/>
  <c r="AB278" i="13"/>
  <c r="BE278" i="13"/>
  <c r="BA278" i="13"/>
  <c r="AW278" i="13"/>
  <c r="AO278" i="13"/>
  <c r="AP278" i="13" s="1"/>
  <c r="AL278" i="13"/>
  <c r="AS278" i="13"/>
  <c r="BL99" i="21"/>
  <c r="BF99" i="13" s="1"/>
  <c r="AZ185" i="21"/>
  <c r="BK98" i="21"/>
  <c r="O98" i="13"/>
  <c r="M98" i="13"/>
  <c r="BX98" i="21"/>
  <c r="BA98" i="21"/>
  <c r="BB98" i="21" s="1"/>
  <c r="BS97" i="21"/>
  <c r="AX97" i="13" s="1"/>
  <c r="N97" i="13"/>
  <c r="BK254" i="21"/>
  <c r="BB254" i="13" s="1"/>
  <c r="AG254" i="21"/>
  <c r="T254" i="13" s="1"/>
  <c r="S254" i="13"/>
  <c r="U254" i="13"/>
  <c r="BE228" i="13"/>
  <c r="AS228" i="13"/>
  <c r="AO228" i="13"/>
  <c r="AP228" i="13" s="1"/>
  <c r="BA228" i="13"/>
  <c r="AL228" i="13"/>
  <c r="AW228" i="13"/>
  <c r="AG228" i="21"/>
  <c r="T228" i="13" s="1"/>
  <c r="S228" i="13"/>
  <c r="U228" i="13"/>
  <c r="BL66" i="21"/>
  <c r="BF66" i="13" s="1"/>
  <c r="AY279" i="21"/>
  <c r="AX291" i="21"/>
  <c r="AP291" i="21"/>
  <c r="AC291" i="13" s="1"/>
  <c r="AD291" i="13"/>
  <c r="AB291" i="13"/>
  <c r="BB61" i="13"/>
  <c r="H61" i="12"/>
  <c r="BF264" i="21"/>
  <c r="BH264" i="13" s="1"/>
  <c r="BL143" i="21"/>
  <c r="BF143" i="13" s="1"/>
  <c r="BA143" i="21"/>
  <c r="BB143" i="21" s="1"/>
  <c r="O143" i="13"/>
  <c r="M143" i="13"/>
  <c r="BX143" i="21"/>
  <c r="AZ287" i="21"/>
  <c r="AS287" i="21"/>
  <c r="AF287" i="13" s="1"/>
  <c r="AE287" i="13"/>
  <c r="AG287" i="13"/>
  <c r="AZ62" i="21"/>
  <c r="AP62" i="21"/>
  <c r="AB62" i="13"/>
  <c r="AD62" i="13"/>
  <c r="AP188" i="21"/>
  <c r="AB188" i="13"/>
  <c r="AD188" i="13"/>
  <c r="BE188" i="13"/>
  <c r="BA188" i="13"/>
  <c r="AS188" i="13"/>
  <c r="AO188" i="13"/>
  <c r="AP188" i="13" s="1"/>
  <c r="AL188" i="13"/>
  <c r="AW188" i="13"/>
  <c r="AJ188" i="21"/>
  <c r="W188" i="13" s="1"/>
  <c r="X188" i="13"/>
  <c r="V188" i="13"/>
  <c r="AJ129" i="21"/>
  <c r="V129" i="13"/>
  <c r="X129" i="13"/>
  <c r="BR165" i="21"/>
  <c r="AT165" i="13" s="1"/>
  <c r="AJ165" i="21"/>
  <c r="X165" i="13"/>
  <c r="V165" i="13"/>
  <c r="AY8" i="21"/>
  <c r="L8" i="21"/>
  <c r="AG8" i="21"/>
  <c r="T8" i="13" s="1"/>
  <c r="U8" i="13"/>
  <c r="S8" i="13"/>
  <c r="AZ292" i="21"/>
  <c r="AJ292" i="21"/>
  <c r="W292" i="13" s="1"/>
  <c r="X292" i="13"/>
  <c r="V292" i="13"/>
  <c r="AJ124" i="21"/>
  <c r="X124" i="13"/>
  <c r="V124" i="13"/>
  <c r="AY214" i="21"/>
  <c r="BA214" i="21"/>
  <c r="BB214" i="21" s="1"/>
  <c r="O214" i="13"/>
  <c r="M214" i="13"/>
  <c r="BX214" i="21"/>
  <c r="AP214" i="21"/>
  <c r="AC214" i="13" s="1"/>
  <c r="AB214" i="13"/>
  <c r="AD214" i="13"/>
  <c r="BL144" i="21"/>
  <c r="BF144" i="13" s="1"/>
  <c r="O144" i="13"/>
  <c r="M144" i="13"/>
  <c r="BA144" i="21"/>
  <c r="BB144" i="21" s="1"/>
  <c r="BX144" i="21"/>
  <c r="AY102" i="21"/>
  <c r="AS102" i="21"/>
  <c r="AE102" i="13"/>
  <c r="AG102" i="13"/>
  <c r="AS274" i="13"/>
  <c r="AO274" i="13"/>
  <c r="AP274" i="13" s="1"/>
  <c r="AW274" i="13"/>
  <c r="AL274" i="13"/>
  <c r="BA274" i="13"/>
  <c r="BE274" i="13"/>
  <c r="AD274" i="21"/>
  <c r="Q274" i="13" s="1"/>
  <c r="R274" i="13"/>
  <c r="P274" i="13"/>
  <c r="BK163" i="21"/>
  <c r="AJ163" i="21"/>
  <c r="W163" i="13" s="1"/>
  <c r="X163" i="13"/>
  <c r="V163" i="13"/>
  <c r="BS174" i="21"/>
  <c r="AX174" i="13" s="1"/>
  <c r="L174" i="21"/>
  <c r="S174" i="13"/>
  <c r="U174" i="13"/>
  <c r="AM162" i="21"/>
  <c r="Z162" i="13" s="1"/>
  <c r="AA162" i="13"/>
  <c r="Y162" i="13"/>
  <c r="AZ85" i="21"/>
  <c r="O85" i="13"/>
  <c r="M85" i="13"/>
  <c r="BA85" i="21"/>
  <c r="BB85" i="21" s="1"/>
  <c r="BX85" i="21"/>
  <c r="BR50" i="21"/>
  <c r="AT50" i="13" s="1"/>
  <c r="L50" i="21"/>
  <c r="AS50" i="21"/>
  <c r="AF50" i="13" s="1"/>
  <c r="AJ246" i="21"/>
  <c r="W246" i="13" s="1"/>
  <c r="X246" i="13"/>
  <c r="V246" i="13"/>
  <c r="BL78" i="21"/>
  <c r="BF78" i="13" s="1"/>
  <c r="AP78" i="21"/>
  <c r="AC78" i="13" s="1"/>
  <c r="AD78" i="13"/>
  <c r="AB78" i="13"/>
  <c r="BS273" i="21"/>
  <c r="AX273" i="13" s="1"/>
  <c r="AD273" i="21"/>
  <c r="Q273" i="13" s="1"/>
  <c r="R273" i="13"/>
  <c r="P273" i="13"/>
  <c r="X273" i="13"/>
  <c r="V273" i="13"/>
  <c r="BL204" i="21"/>
  <c r="BF204" i="13" s="1"/>
  <c r="AP204" i="21"/>
  <c r="AC204" i="13" s="1"/>
  <c r="AD204" i="13"/>
  <c r="AB204" i="13"/>
  <c r="BK128" i="21"/>
  <c r="AS128" i="21"/>
  <c r="AF128" i="13" s="1"/>
  <c r="AE128" i="13"/>
  <c r="AG128" i="13"/>
  <c r="AX253" i="21"/>
  <c r="L253" i="21"/>
  <c r="AG253" i="21"/>
  <c r="T253" i="13" s="1"/>
  <c r="U253" i="13"/>
  <c r="S253" i="13"/>
  <c r="AY45" i="21"/>
  <c r="L45" i="21"/>
  <c r="AX95" i="21"/>
  <c r="AJ95" i="21"/>
  <c r="W95" i="13" s="1"/>
  <c r="V95" i="13"/>
  <c r="X95" i="13"/>
  <c r="AD23" i="21"/>
  <c r="Q23" i="13" s="1"/>
  <c r="P23" i="13"/>
  <c r="R23" i="13"/>
  <c r="AL23" i="13"/>
  <c r="AO23" i="13"/>
  <c r="AP23" i="13" s="1"/>
  <c r="BA23" i="13"/>
  <c r="BE23" i="13"/>
  <c r="AW23" i="13"/>
  <c r="AS23" i="13"/>
  <c r="AX74" i="21"/>
  <c r="L74" i="21"/>
  <c r="BS138" i="21"/>
  <c r="AX138" i="13" s="1"/>
  <c r="AM138" i="21"/>
  <c r="Z138" i="13" s="1"/>
  <c r="AA138" i="13"/>
  <c r="Y138" i="13"/>
  <c r="AY283" i="21"/>
  <c r="BR84" i="21"/>
  <c r="AT84" i="13" s="1"/>
  <c r="L84" i="21"/>
  <c r="AD84" i="21"/>
  <c r="Q84" i="13" s="1"/>
  <c r="R84" i="13"/>
  <c r="P84" i="13"/>
  <c r="Z218" i="13"/>
  <c r="L218" i="14"/>
  <c r="BF289" i="21"/>
  <c r="BH289" i="13" s="1"/>
  <c r="AY18" i="21"/>
  <c r="AJ18" i="21"/>
  <c r="X18" i="13"/>
  <c r="V18" i="13"/>
  <c r="BL235" i="21"/>
  <c r="BF235" i="13" s="1"/>
  <c r="AG235" i="21"/>
  <c r="U235" i="13"/>
  <c r="S235" i="13"/>
  <c r="BK64" i="21"/>
  <c r="O64" i="13"/>
  <c r="M64" i="13"/>
  <c r="BX64" i="21"/>
  <c r="BA64" i="21"/>
  <c r="BB64" i="21" s="1"/>
  <c r="AZ232" i="21"/>
  <c r="AJ232" i="21"/>
  <c r="X232" i="13"/>
  <c r="V232" i="13"/>
  <c r="BR52" i="21"/>
  <c r="AT52" i="13" s="1"/>
  <c r="O52" i="13"/>
  <c r="M52" i="13"/>
  <c r="BA52" i="21"/>
  <c r="BB52" i="21" s="1"/>
  <c r="BX52" i="21"/>
  <c r="AG167" i="13"/>
  <c r="AE167" i="13"/>
  <c r="BA167" i="13"/>
  <c r="AW167" i="13"/>
  <c r="AL167" i="13"/>
  <c r="BE167" i="13"/>
  <c r="AO167" i="13"/>
  <c r="AP167" i="13" s="1"/>
  <c r="AS167" i="13"/>
  <c r="AP167" i="21"/>
  <c r="AB167" i="13"/>
  <c r="AD167" i="13"/>
  <c r="BK212" i="21"/>
  <c r="AG212" i="21"/>
  <c r="U212" i="13"/>
  <c r="S212" i="13"/>
  <c r="AZ173" i="21"/>
  <c r="AG173" i="21"/>
  <c r="T173" i="13" s="1"/>
  <c r="U173" i="13"/>
  <c r="S173" i="13"/>
  <c r="AS298" i="21"/>
  <c r="AF298" i="13" s="1"/>
  <c r="AG298" i="13"/>
  <c r="AE298" i="13"/>
  <c r="BA298" i="13"/>
  <c r="AS298" i="13"/>
  <c r="AW298" i="13"/>
  <c r="AL298" i="13"/>
  <c r="AO298" i="13"/>
  <c r="AP298" i="13" s="1"/>
  <c r="BE298" i="13"/>
  <c r="AP298" i="21"/>
  <c r="AC298" i="13" s="1"/>
  <c r="AD298" i="13"/>
  <c r="AB298" i="13"/>
  <c r="BK152" i="21"/>
  <c r="BS168" i="21"/>
  <c r="AX168" i="13" s="1"/>
  <c r="AS168" i="21"/>
  <c r="AE168" i="13"/>
  <c r="AG168" i="13"/>
  <c r="AV54" i="21"/>
  <c r="AI54" i="13" s="1"/>
  <c r="AJ54" i="13"/>
  <c r="AH54" i="13"/>
  <c r="AW54" i="13"/>
  <c r="AL54" i="13"/>
  <c r="AS54" i="13"/>
  <c r="BE54" i="13"/>
  <c r="AO54" i="13"/>
  <c r="AP54" i="13" s="1"/>
  <c r="BA54" i="13"/>
  <c r="BK86" i="21"/>
  <c r="M86" i="13"/>
  <c r="O86" i="13"/>
  <c r="BA86" i="21"/>
  <c r="BB86" i="21" s="1"/>
  <c r="BX86" i="21"/>
  <c r="BL42" i="21"/>
  <c r="BF42" i="13" s="1"/>
  <c r="O42" i="13"/>
  <c r="M42" i="13"/>
  <c r="BA42" i="21"/>
  <c r="BB42" i="21" s="1"/>
  <c r="BX42" i="21"/>
  <c r="BA113" i="13"/>
  <c r="AO113" i="13"/>
  <c r="AP113" i="13" s="1"/>
  <c r="AW113" i="13"/>
  <c r="AL113" i="13"/>
  <c r="BE113" i="13"/>
  <c r="AS113" i="13"/>
  <c r="M113" i="13"/>
  <c r="O113" i="13"/>
  <c r="BA113" i="21"/>
  <c r="BB113" i="21" s="1"/>
  <c r="BX113" i="21"/>
  <c r="BS295" i="21"/>
  <c r="AX295" i="13" s="1"/>
  <c r="AD295" i="21"/>
  <c r="Q295" i="13" s="1"/>
  <c r="R295" i="13"/>
  <c r="P295" i="13"/>
  <c r="AZ149" i="21"/>
  <c r="X149" i="13"/>
  <c r="V149" i="13"/>
  <c r="BL192" i="21"/>
  <c r="BF192" i="13" s="1"/>
  <c r="AP192" i="21"/>
  <c r="AC192" i="13" s="1"/>
  <c r="AB192" i="13"/>
  <c r="AD192" i="13"/>
  <c r="AS238" i="21"/>
  <c r="AF238" i="13" s="1"/>
  <c r="AG238" i="13"/>
  <c r="AE238" i="13"/>
  <c r="BR82" i="21"/>
  <c r="AT82" i="13" s="1"/>
  <c r="AS82" i="21"/>
  <c r="AF82" i="13" s="1"/>
  <c r="AG82" i="13"/>
  <c r="AE82" i="13"/>
  <c r="BR39" i="21"/>
  <c r="AT39" i="13" s="1"/>
  <c r="L39" i="21"/>
  <c r="BR270" i="21"/>
  <c r="AT270" i="13" s="1"/>
  <c r="AD270" i="21"/>
  <c r="Q270" i="13" s="1"/>
  <c r="R270" i="13"/>
  <c r="P270" i="13"/>
  <c r="O270" i="13"/>
  <c r="M270" i="13"/>
  <c r="BA270" i="21"/>
  <c r="BB270" i="21" s="1"/>
  <c r="BX270" i="21"/>
  <c r="AY182" i="21"/>
  <c r="AP182" i="21"/>
  <c r="AC182" i="13" s="1"/>
  <c r="AB182" i="13"/>
  <c r="AD182" i="13"/>
  <c r="BL25" i="21"/>
  <c r="BF25" i="13" s="1"/>
  <c r="AD25" i="21"/>
  <c r="Q25" i="13" s="1"/>
  <c r="R25" i="13"/>
  <c r="P25" i="13"/>
  <c r="S25" i="13"/>
  <c r="U25" i="13"/>
  <c r="AD104" i="21"/>
  <c r="Q104" i="13" s="1"/>
  <c r="R104" i="13"/>
  <c r="P104" i="13"/>
  <c r="BL221" i="21"/>
  <c r="BF221" i="13" s="1"/>
  <c r="AJ221" i="21"/>
  <c r="W221" i="13" s="1"/>
  <c r="X221" i="13"/>
  <c r="V221" i="13"/>
  <c r="BR13" i="21"/>
  <c r="AT13" i="13" s="1"/>
  <c r="AD13" i="21"/>
  <c r="Q13" i="13" s="1"/>
  <c r="R13" i="13"/>
  <c r="P13" i="13"/>
  <c r="AS288" i="21"/>
  <c r="AF288" i="13" s="1"/>
  <c r="AG288" i="13"/>
  <c r="AE288" i="13"/>
  <c r="BA288" i="13"/>
  <c r="AW288" i="13"/>
  <c r="AL288" i="13"/>
  <c r="BE288" i="13"/>
  <c r="AO288" i="13"/>
  <c r="AP288" i="13" s="1"/>
  <c r="AS288" i="13"/>
  <c r="AD272" i="21"/>
  <c r="Q272" i="13" s="1"/>
  <c r="R272" i="13"/>
  <c r="P272" i="13"/>
  <c r="AX125" i="21"/>
  <c r="M125" i="13"/>
  <c r="O125" i="13"/>
  <c r="BX125" i="21"/>
  <c r="BA125" i="21"/>
  <c r="BB125" i="21" s="1"/>
  <c r="BR60" i="21"/>
  <c r="AT60" i="13" s="1"/>
  <c r="AM60" i="21"/>
  <c r="Z60" i="13" s="1"/>
  <c r="Y60" i="13"/>
  <c r="AA60" i="13"/>
  <c r="AZ93" i="21"/>
  <c r="AP93" i="21"/>
  <c r="AC93" i="13" s="1"/>
  <c r="AD93" i="13"/>
  <c r="AB93" i="13"/>
  <c r="BY48" i="21"/>
  <c r="BR281" i="21"/>
  <c r="AT281" i="13" s="1"/>
  <c r="AM281" i="21"/>
  <c r="Z281" i="13" s="1"/>
  <c r="AA281" i="13"/>
  <c r="Y281" i="13"/>
  <c r="R251" i="13"/>
  <c r="P251" i="13"/>
  <c r="BE251" i="13"/>
  <c r="BA251" i="13"/>
  <c r="AW251" i="13"/>
  <c r="AL251" i="13"/>
  <c r="AO251" i="13"/>
  <c r="AP251" i="13" s="1"/>
  <c r="AS251" i="13"/>
  <c r="AD251" i="21"/>
  <c r="Q251" i="13" s="1"/>
  <c r="AZ72" i="21"/>
  <c r="AJ72" i="21"/>
  <c r="W72" i="13" s="1"/>
  <c r="X72" i="13"/>
  <c r="V72" i="13"/>
  <c r="BY180" i="21"/>
  <c r="BY202" i="21"/>
  <c r="Z54" i="21"/>
  <c r="BC54" i="21"/>
  <c r="BD54" i="21" s="1"/>
  <c r="BJ54" i="13" s="1"/>
  <c r="Z213" i="21"/>
  <c r="BC213" i="21"/>
  <c r="BD213" i="21" s="1"/>
  <c r="BJ213" i="13" s="1"/>
  <c r="BW293" i="21"/>
  <c r="Y293" i="21" s="1"/>
  <c r="K293" i="13" s="1"/>
  <c r="BW254" i="21"/>
  <c r="Y254" i="21" s="1"/>
  <c r="K254" i="13" s="1"/>
  <c r="BW242" i="21"/>
  <c r="Y242" i="21" s="1"/>
  <c r="K242" i="13" s="1"/>
  <c r="BW129" i="21"/>
  <c r="BW84" i="21"/>
  <c r="Y84" i="21" s="1"/>
  <c r="K84" i="13" s="1"/>
  <c r="BW243" i="21"/>
  <c r="Y243" i="21" s="1"/>
  <c r="K243" i="13" s="1"/>
  <c r="BW6" i="21"/>
  <c r="Y6" i="21" s="1"/>
  <c r="K6" i="13" s="1"/>
  <c r="BW196" i="21"/>
  <c r="Y196" i="21" s="1"/>
  <c r="K196" i="13" s="1"/>
  <c r="BW88" i="21"/>
  <c r="Y88" i="21" s="1"/>
  <c r="K88" i="13" s="1"/>
  <c r="BW61" i="21"/>
  <c r="Y61" i="21" s="1"/>
  <c r="K61" i="13" s="1"/>
  <c r="BW233" i="21"/>
  <c r="Y233" i="21" s="1"/>
  <c r="K233" i="13" s="1"/>
  <c r="BW289" i="21"/>
  <c r="Y289" i="21" s="1"/>
  <c r="K289" i="13" s="1"/>
  <c r="BW201" i="21"/>
  <c r="Y201" i="21" s="1"/>
  <c r="K201" i="13" s="1"/>
  <c r="BW197" i="21"/>
  <c r="Y197" i="21" s="1"/>
  <c r="K197" i="13" s="1"/>
  <c r="BW178" i="21"/>
  <c r="Y178" i="21" s="1"/>
  <c r="K178" i="13" s="1"/>
  <c r="BW53" i="21"/>
  <c r="Y53" i="21" s="1"/>
  <c r="K53" i="13" s="1"/>
  <c r="BW98" i="21"/>
  <c r="Y98" i="21" s="1"/>
  <c r="K98" i="13" s="1"/>
  <c r="BW41" i="21"/>
  <c r="Y41" i="21" s="1"/>
  <c r="K41" i="13" s="1"/>
  <c r="BW112" i="21"/>
  <c r="Y112" i="21" s="1"/>
  <c r="K112" i="13" s="1"/>
  <c r="BW156" i="21"/>
  <c r="Y156" i="21" s="1"/>
  <c r="K156" i="13" s="1"/>
  <c r="BW78" i="21"/>
  <c r="Y78" i="21" s="1"/>
  <c r="K78" i="13" s="1"/>
  <c r="BW37" i="21"/>
  <c r="Y37" i="21" s="1"/>
  <c r="K37" i="13" s="1"/>
  <c r="BW23" i="21"/>
  <c r="Y23" i="21" s="1"/>
  <c r="K23" i="13" s="1"/>
  <c r="BW34" i="21"/>
  <c r="Y34" i="21" s="1"/>
  <c r="K34" i="13" s="1"/>
  <c r="BW32" i="21"/>
  <c r="Y32" i="21" s="1"/>
  <c r="K32" i="13" s="1"/>
  <c r="BW277" i="21"/>
  <c r="Y277" i="21" s="1"/>
  <c r="K277" i="13" s="1"/>
  <c r="BW251" i="21"/>
  <c r="BW206" i="21"/>
  <c r="Y206" i="21" s="1"/>
  <c r="K206" i="13" s="1"/>
  <c r="BW214" i="21"/>
  <c r="Y214" i="21" s="1"/>
  <c r="K214" i="13" s="1"/>
  <c r="BW191" i="21"/>
  <c r="Y191" i="21" s="1"/>
  <c r="K191" i="13" s="1"/>
  <c r="BW198" i="21"/>
  <c r="Y198" i="21" s="1"/>
  <c r="K198" i="13" s="1"/>
  <c r="BW120" i="21"/>
  <c r="Y120" i="21" s="1"/>
  <c r="K120" i="13" s="1"/>
  <c r="BW230" i="21"/>
  <c r="Y230" i="21" s="1"/>
  <c r="K230" i="13" s="1"/>
  <c r="BW224" i="21"/>
  <c r="Y224" i="21" s="1"/>
  <c r="K224" i="13" s="1"/>
  <c r="BW244" i="21"/>
  <c r="Y244" i="21" s="1"/>
  <c r="K244" i="13" s="1"/>
  <c r="BW114" i="21"/>
  <c r="Y114" i="21" s="1"/>
  <c r="K114" i="13" s="1"/>
  <c r="BW207" i="21"/>
  <c r="Y207" i="21" s="1"/>
  <c r="K207" i="13" s="1"/>
  <c r="BW296" i="21"/>
  <c r="Y296" i="21" s="1"/>
  <c r="K296" i="13" s="1"/>
  <c r="BW185" i="21"/>
  <c r="Y185" i="21" s="1"/>
  <c r="K185" i="13" s="1"/>
  <c r="BW28" i="21"/>
  <c r="Y28" i="21" s="1"/>
  <c r="K28" i="13" s="1"/>
  <c r="BW276" i="21"/>
  <c r="Y276" i="21" s="1"/>
  <c r="K276" i="13" s="1"/>
  <c r="BW130" i="21"/>
  <c r="BW19" i="21"/>
  <c r="Y19" i="21" s="1"/>
  <c r="K19" i="13" s="1"/>
  <c r="BW109" i="21"/>
  <c r="Y109" i="21" s="1"/>
  <c r="K109" i="13" s="1"/>
  <c r="BW188" i="21"/>
  <c r="Y188" i="21" s="1"/>
  <c r="K188" i="13" s="1"/>
  <c r="BW91" i="21"/>
  <c r="Y91" i="21" s="1"/>
  <c r="K91" i="13" s="1"/>
  <c r="BW287" i="21"/>
  <c r="Y287" i="21" s="1"/>
  <c r="K287" i="13" s="1"/>
  <c r="BW290" i="21"/>
  <c r="Y290" i="21" s="1"/>
  <c r="K290" i="13" s="1"/>
  <c r="BW113" i="21"/>
  <c r="Y113" i="21" s="1"/>
  <c r="K113" i="13" s="1"/>
  <c r="BW223" i="21"/>
  <c r="Y223" i="21" s="1"/>
  <c r="K223" i="13" s="1"/>
  <c r="BW66" i="21"/>
  <c r="Y66" i="21" s="1"/>
  <c r="K66" i="13" s="1"/>
  <c r="BW171" i="21"/>
  <c r="Y171" i="21" s="1"/>
  <c r="K171" i="13" s="1"/>
  <c r="BW220" i="21"/>
  <c r="Y220" i="21" s="1"/>
  <c r="K220" i="13" s="1"/>
  <c r="BW42" i="21"/>
  <c r="Y42" i="21" s="1"/>
  <c r="K42" i="13" s="1"/>
  <c r="BW143" i="21"/>
  <c r="Y143" i="21" s="1"/>
  <c r="K143" i="13" s="1"/>
  <c r="BW209" i="21"/>
  <c r="Y209" i="21" s="1"/>
  <c r="K209" i="13" s="1"/>
  <c r="BW85" i="21"/>
  <c r="Y85" i="21" s="1"/>
  <c r="K85" i="13" s="1"/>
  <c r="BW26" i="21"/>
  <c r="Y26" i="21" s="1"/>
  <c r="K26" i="13" s="1"/>
  <c r="BW136" i="21"/>
  <c r="Y136" i="21" s="1"/>
  <c r="K136" i="13" s="1"/>
  <c r="BW266" i="21"/>
  <c r="Y266" i="21" s="1"/>
  <c r="K266" i="13" s="1"/>
  <c r="BW225" i="21"/>
  <c r="Y225" i="21" s="1"/>
  <c r="K225" i="13" s="1"/>
  <c r="BW149" i="21"/>
  <c r="Y149" i="21" s="1"/>
  <c r="K149" i="13" s="1"/>
  <c r="BW168" i="21"/>
  <c r="Y168" i="21" s="1"/>
  <c r="K168" i="13" s="1"/>
  <c r="BW92" i="21"/>
  <c r="Y92" i="21" s="1"/>
  <c r="K92" i="13" s="1"/>
  <c r="BW86" i="21"/>
  <c r="Y86" i="21" s="1"/>
  <c r="K86" i="13" s="1"/>
  <c r="BW239" i="21"/>
  <c r="Y239" i="21" s="1"/>
  <c r="K239" i="13" s="1"/>
  <c r="S11" i="14"/>
  <c r="BW218" i="21"/>
  <c r="Y218" i="21" s="1"/>
  <c r="K218" i="13" s="1"/>
  <c r="BW144" i="21"/>
  <c r="Y144" i="21" s="1"/>
  <c r="K144" i="13" s="1"/>
  <c r="BW297" i="21"/>
  <c r="Y297" i="21" s="1"/>
  <c r="K297" i="13" s="1"/>
  <c r="BW22" i="21"/>
  <c r="Y22" i="21" s="1"/>
  <c r="K22" i="13" s="1"/>
  <c r="BW228" i="21"/>
  <c r="Y228" i="21" s="1"/>
  <c r="K228" i="13" s="1"/>
  <c r="BW69" i="21"/>
  <c r="Y69" i="21" s="1"/>
  <c r="K69" i="13" s="1"/>
  <c r="BW256" i="21"/>
  <c r="Y256" i="21" s="1"/>
  <c r="K256" i="13" s="1"/>
  <c r="R247" i="14"/>
  <c r="BW247" i="21"/>
  <c r="Y247" i="21" s="1"/>
  <c r="K247" i="13" s="1"/>
  <c r="BW250" i="21"/>
  <c r="Y250" i="21" s="1"/>
  <c r="K250" i="13" s="1"/>
  <c r="BW14" i="21"/>
  <c r="Y14" i="21" s="1"/>
  <c r="K14" i="13" s="1"/>
  <c r="BW148" i="21"/>
  <c r="Y148" i="21" s="1"/>
  <c r="K148" i="13" s="1"/>
  <c r="BW101" i="21"/>
  <c r="Y101" i="21" s="1"/>
  <c r="K101" i="13" s="1"/>
  <c r="BW72" i="21"/>
  <c r="Y72" i="21" s="1"/>
  <c r="K72" i="13" s="1"/>
  <c r="BW272" i="21"/>
  <c r="Y272" i="21" s="1"/>
  <c r="K272" i="13" s="1"/>
  <c r="BW169" i="21"/>
  <c r="Y169" i="21" s="1"/>
  <c r="K169" i="13" s="1"/>
  <c r="BW245" i="21"/>
  <c r="Y245" i="21" s="1"/>
  <c r="K245" i="13" s="1"/>
  <c r="BW216" i="21"/>
  <c r="Y216" i="21" s="1"/>
  <c r="K216" i="13" s="1"/>
  <c r="BW83" i="21"/>
  <c r="Y83" i="21" s="1"/>
  <c r="K83" i="13" s="1"/>
  <c r="BW260" i="21"/>
  <c r="Y260" i="21" s="1"/>
  <c r="K260" i="13" s="1"/>
  <c r="BW49" i="21"/>
  <c r="Y49" i="21" s="1"/>
  <c r="K49" i="13" s="1"/>
  <c r="BW27" i="21"/>
  <c r="Y27" i="21" s="1"/>
  <c r="K27" i="13" s="1"/>
  <c r="BW194" i="21"/>
  <c r="Y194" i="21" s="1"/>
  <c r="K194" i="13" s="1"/>
  <c r="BW158" i="21"/>
  <c r="Y158" i="21" s="1"/>
  <c r="K158" i="13" s="1"/>
  <c r="BW60" i="21"/>
  <c r="Y60" i="21" s="1"/>
  <c r="K60" i="13" s="1"/>
  <c r="BW62" i="21"/>
  <c r="Y62" i="21" s="1"/>
  <c r="K62" i="13" s="1"/>
  <c r="BW231" i="21"/>
  <c r="Y231" i="21" s="1"/>
  <c r="K231" i="13" s="1"/>
  <c r="BW117" i="21"/>
  <c r="Y117" i="21" s="1"/>
  <c r="K117" i="13" s="1"/>
  <c r="BW235" i="21"/>
  <c r="Y235" i="21" s="1"/>
  <c r="K235" i="13" s="1"/>
  <c r="BW89" i="21"/>
  <c r="Y89" i="21" s="1"/>
  <c r="K89" i="13" s="1"/>
  <c r="BW103" i="21"/>
  <c r="Y103" i="21" s="1"/>
  <c r="K103" i="13" s="1"/>
  <c r="S90" i="14"/>
  <c r="BW217" i="21"/>
  <c r="Y217" i="21" s="1"/>
  <c r="K217" i="13" s="1"/>
  <c r="BW152" i="21"/>
  <c r="Y152" i="21" s="1"/>
  <c r="K152" i="13" s="1"/>
  <c r="BW299" i="21"/>
  <c r="Y299" i="21" s="1"/>
  <c r="K299" i="13" s="1"/>
  <c r="BW58" i="21"/>
  <c r="Y58" i="21" s="1"/>
  <c r="K58" i="13" s="1"/>
  <c r="BW176" i="21"/>
  <c r="Y176" i="21" s="1"/>
  <c r="K176" i="13" s="1"/>
  <c r="BW281" i="21"/>
  <c r="Y281" i="21" s="1"/>
  <c r="K281" i="13" s="1"/>
  <c r="BW40" i="21"/>
  <c r="Y40" i="21" s="1"/>
  <c r="K40" i="13" s="1"/>
  <c r="S255" i="14"/>
  <c r="BW118" i="21"/>
  <c r="Y118" i="21" s="1"/>
  <c r="K118" i="13" s="1"/>
  <c r="BW264" i="21"/>
  <c r="Y264" i="21" s="1"/>
  <c r="K264" i="13" s="1"/>
  <c r="BW122" i="21"/>
  <c r="Y122" i="21" s="1"/>
  <c r="K122" i="13" s="1"/>
  <c r="R102" i="14"/>
  <c r="BW102" i="21"/>
  <c r="Y102" i="21" s="1"/>
  <c r="K102" i="13" s="1"/>
  <c r="BW65" i="21"/>
  <c r="BW30" i="21"/>
  <c r="Y30" i="21" s="1"/>
  <c r="K30" i="13" s="1"/>
  <c r="BW123" i="21"/>
  <c r="Y123" i="21" s="1"/>
  <c r="K123" i="13" s="1"/>
  <c r="BW234" i="21"/>
  <c r="Y234" i="21" s="1"/>
  <c r="K234" i="13" s="1"/>
  <c r="BW292" i="21"/>
  <c r="Y292" i="21" s="1"/>
  <c r="K292" i="13" s="1"/>
  <c r="BW258" i="21"/>
  <c r="Y258" i="21" s="1"/>
  <c r="K258" i="13" s="1"/>
  <c r="BW31" i="21"/>
  <c r="Y31" i="21" s="1"/>
  <c r="K31" i="13" s="1"/>
  <c r="BW219" i="21"/>
  <c r="Y219" i="21" s="1"/>
  <c r="K219" i="13" s="1"/>
  <c r="BW257" i="21"/>
  <c r="Y257" i="21" s="1"/>
  <c r="K257" i="13" s="1"/>
  <c r="BW10" i="21"/>
  <c r="Y10" i="21" s="1"/>
  <c r="K10" i="13" s="1"/>
  <c r="BW64" i="21"/>
  <c r="Y64" i="21" s="1"/>
  <c r="K64" i="13" s="1"/>
  <c r="R189" i="14"/>
  <c r="BW189" i="21"/>
  <c r="Y189" i="21" s="1"/>
  <c r="K189" i="13" s="1"/>
  <c r="R77" i="14"/>
  <c r="BW77" i="21"/>
  <c r="Y77" i="21" s="1"/>
  <c r="K77" i="13" s="1"/>
  <c r="BW263" i="21"/>
  <c r="Y263" i="21" s="1"/>
  <c r="K263" i="13" s="1"/>
  <c r="BW212" i="21"/>
  <c r="Y212" i="21" s="1"/>
  <c r="K212" i="13" s="1"/>
  <c r="BW15" i="21"/>
  <c r="Y15" i="21" s="1"/>
  <c r="K15" i="13" s="1"/>
  <c r="BW187" i="21"/>
  <c r="Y187" i="21" s="1"/>
  <c r="K187" i="13" s="1"/>
  <c r="BW166" i="21"/>
  <c r="Y166" i="21" s="1"/>
  <c r="K166" i="13" s="1"/>
  <c r="R199" i="14"/>
  <c r="BW199" i="21"/>
  <c r="BW36" i="21"/>
  <c r="Y36" i="21" s="1"/>
  <c r="K36" i="13" s="1"/>
  <c r="R57" i="14"/>
  <c r="BW57" i="21"/>
  <c r="Y57" i="21" s="1"/>
  <c r="K57" i="13" s="1"/>
  <c r="BW249" i="21"/>
  <c r="Y249" i="21" s="1"/>
  <c r="K249" i="13" s="1"/>
  <c r="BW17" i="21"/>
  <c r="Y17" i="21" s="1"/>
  <c r="K17" i="13" s="1"/>
  <c r="BW16" i="21"/>
  <c r="Y16" i="21" s="1"/>
  <c r="K16" i="13" s="1"/>
  <c r="R111" i="14"/>
  <c r="BW111" i="21"/>
  <c r="Y111" i="21" s="1"/>
  <c r="K111" i="13" s="1"/>
  <c r="BW68" i="21"/>
  <c r="Y68" i="21" s="1"/>
  <c r="K68" i="13" s="1"/>
  <c r="R180" i="14"/>
  <c r="BW180" i="21"/>
  <c r="Y180" i="21" s="1"/>
  <c r="K180" i="13" s="1"/>
  <c r="BW160" i="21"/>
  <c r="Y160" i="21" s="1"/>
  <c r="K160" i="13" s="1"/>
  <c r="BW131" i="21"/>
  <c r="Y131" i="21" s="1"/>
  <c r="K131" i="13" s="1"/>
  <c r="BW8" i="21"/>
  <c r="Y8" i="21" s="1"/>
  <c r="K8" i="13" s="1"/>
  <c r="BW142" i="21"/>
  <c r="Y142" i="21" s="1"/>
  <c r="K142" i="13" s="1"/>
  <c r="R205" i="14"/>
  <c r="BW205" i="21"/>
  <c r="Y205" i="21" s="1"/>
  <c r="K205" i="13" s="1"/>
  <c r="BW265" i="21"/>
  <c r="Y265" i="21" s="1"/>
  <c r="K265" i="13" s="1"/>
  <c r="BW295" i="21"/>
  <c r="Y295" i="21" s="1"/>
  <c r="K295" i="13" s="1"/>
  <c r="BW135" i="21"/>
  <c r="BW173" i="21"/>
  <c r="Y173" i="21" s="1"/>
  <c r="K173" i="13" s="1"/>
  <c r="BW252" i="21"/>
  <c r="Y252" i="21" s="1"/>
  <c r="K252" i="13" s="1"/>
  <c r="BW181" i="21"/>
  <c r="Y181" i="21" s="1"/>
  <c r="K181" i="13" s="1"/>
  <c r="R156" i="14"/>
  <c r="S264" i="14"/>
  <c r="R203" i="14"/>
  <c r="BW203" i="21"/>
  <c r="Y203" i="21" s="1"/>
  <c r="K203" i="13" s="1"/>
  <c r="BW232" i="21"/>
  <c r="Y232" i="21" s="1"/>
  <c r="K232" i="13" s="1"/>
  <c r="R96" i="14"/>
  <c r="BW96" i="21"/>
  <c r="Y96" i="21" s="1"/>
  <c r="K96" i="13" s="1"/>
  <c r="BW48" i="21"/>
  <c r="Y48" i="21" s="1"/>
  <c r="K48" i="13" s="1"/>
  <c r="X235" i="14"/>
  <c r="X241" i="14"/>
  <c r="X34" i="14"/>
  <c r="X32" i="14"/>
  <c r="X226" i="14"/>
  <c r="Z187" i="14"/>
  <c r="X107" i="14"/>
  <c r="X187" i="14"/>
  <c r="X160" i="14"/>
  <c r="X123" i="14"/>
  <c r="X117" i="14"/>
  <c r="X158" i="14"/>
  <c r="AN123" i="18"/>
  <c r="Q123" i="8" s="1"/>
  <c r="X10" i="14"/>
  <c r="L47" i="14"/>
  <c r="T123" i="14"/>
  <c r="P55" i="14"/>
  <c r="U21" i="14"/>
  <c r="U241" i="14"/>
  <c r="K107" i="14"/>
  <c r="X206" i="14"/>
  <c r="M32" i="14"/>
  <c r="T32" i="14"/>
  <c r="O10" i="14"/>
  <c r="M173" i="14"/>
  <c r="M47" i="14"/>
  <c r="M241" i="14"/>
  <c r="Q47" i="14"/>
  <c r="Q245" i="14"/>
  <c r="Q83" i="14"/>
  <c r="H258" i="14"/>
  <c r="I158" i="14"/>
  <c r="L10" i="14"/>
  <c r="T241" i="14"/>
  <c r="O54" i="14"/>
  <c r="U123" i="14"/>
  <c r="W30" i="14"/>
  <c r="K6" i="14"/>
  <c r="L143" i="14"/>
  <c r="L117" i="14"/>
  <c r="U158" i="14"/>
  <c r="M117" i="14"/>
  <c r="Q32" i="14"/>
  <c r="U226" i="14"/>
  <c r="W96" i="14"/>
  <c r="T226" i="14"/>
  <c r="U117" i="14"/>
  <c r="M132" i="14"/>
  <c r="Q160" i="14"/>
  <c r="P32" i="14"/>
  <c r="I117" i="14"/>
  <c r="I188" i="14"/>
  <c r="W47" i="14"/>
  <c r="U129" i="14"/>
  <c r="V62" i="14"/>
  <c r="Q58" i="14"/>
  <c r="V8" i="14"/>
  <c r="M250" i="14"/>
  <c r="U250" i="14"/>
  <c r="V47" i="14"/>
  <c r="O102" i="14"/>
  <c r="K36" i="14"/>
  <c r="I281" i="14"/>
  <c r="U188" i="14"/>
  <c r="H254" i="14"/>
  <c r="M49" i="14"/>
  <c r="J52" i="14"/>
  <c r="W213" i="14"/>
  <c r="I212" i="14"/>
  <c r="I296" i="14"/>
  <c r="O62" i="14"/>
  <c r="U194" i="14"/>
  <c r="U96" i="14"/>
  <c r="K52" i="14"/>
  <c r="K91" i="14"/>
  <c r="V141" i="14"/>
  <c r="J91" i="14"/>
  <c r="U217" i="14"/>
  <c r="Q62" i="14"/>
  <c r="H173" i="14"/>
  <c r="H164" i="14"/>
  <c r="T194" i="14"/>
  <c r="T176" i="14"/>
  <c r="K194" i="14"/>
  <c r="U143" i="14"/>
  <c r="X243" i="14"/>
  <c r="J194" i="14"/>
  <c r="Q21" i="14"/>
  <c r="O132" i="14"/>
  <c r="H277" i="14"/>
  <c r="H252" i="14"/>
  <c r="W132" i="14"/>
  <c r="X132" i="14"/>
  <c r="I55" i="14"/>
  <c r="T143" i="14"/>
  <c r="I62" i="14"/>
  <c r="J92" i="14"/>
  <c r="M143" i="14"/>
  <c r="E263" i="11"/>
  <c r="L156" i="14"/>
  <c r="I149" i="14"/>
  <c r="V160" i="14"/>
  <c r="I54" i="14"/>
  <c r="X92" i="14"/>
  <c r="I124" i="14"/>
  <c r="Q30" i="14"/>
  <c r="W160" i="14"/>
  <c r="AN142" i="19"/>
  <c r="Q142" i="9" s="1"/>
  <c r="X217" i="14"/>
  <c r="AF4" i="19"/>
  <c r="J4" i="9" s="1"/>
  <c r="AE4" i="19"/>
  <c r="AM4" i="19" s="1"/>
  <c r="P4" i="9" s="1"/>
  <c r="Y4" i="19"/>
  <c r="A4" i="9" s="1"/>
  <c r="AC4" i="19"/>
  <c r="H4" i="9" s="1"/>
  <c r="A4" i="21"/>
  <c r="U62" i="14"/>
  <c r="O36" i="14"/>
  <c r="I22" i="14"/>
  <c r="S49" i="14"/>
  <c r="Q188" i="14"/>
  <c r="N36" i="14"/>
  <c r="V164" i="14"/>
  <c r="K62" i="14"/>
  <c r="U132" i="14"/>
  <c r="P8" i="14"/>
  <c r="U167" i="14"/>
  <c r="R58" i="14"/>
  <c r="V137" i="14"/>
  <c r="H263" i="14"/>
  <c r="O139" i="14"/>
  <c r="AN77" i="20"/>
  <c r="Q77" i="10" s="1"/>
  <c r="O176" i="14"/>
  <c r="X143" i="14"/>
  <c r="Q139" i="14"/>
  <c r="N139" i="14"/>
  <c r="T167" i="14"/>
  <c r="W143" i="14"/>
  <c r="W212" i="14"/>
  <c r="U165" i="14"/>
  <c r="K167" i="14"/>
  <c r="U36" i="14"/>
  <c r="X62" i="14"/>
  <c r="H299" i="14"/>
  <c r="P64" i="14"/>
  <c r="W239" i="14"/>
  <c r="W52" i="14"/>
  <c r="I36" i="14"/>
  <c r="U30" i="14"/>
  <c r="O188" i="14"/>
  <c r="Q137" i="14"/>
  <c r="W217" i="14"/>
  <c r="H289" i="14"/>
  <c r="S77" i="14"/>
  <c r="U231" i="14"/>
  <c r="K173" i="14"/>
  <c r="K132" i="14"/>
  <c r="M52" i="14"/>
  <c r="H212" i="14"/>
  <c r="H257" i="14"/>
  <c r="M6" i="14"/>
  <c r="N228" i="14"/>
  <c r="U176" i="14"/>
  <c r="Q64" i="14"/>
  <c r="L217" i="14"/>
  <c r="I164" i="14"/>
  <c r="V239" i="14"/>
  <c r="AN272" i="19"/>
  <c r="Q272" i="9" s="1"/>
  <c r="X287" i="14"/>
  <c r="P300" i="14"/>
  <c r="O228" i="14"/>
  <c r="T188" i="14"/>
  <c r="H178" i="14"/>
  <c r="I173" i="14"/>
  <c r="I152" i="14"/>
  <c r="I132" i="14"/>
  <c r="T30" i="14"/>
  <c r="X137" i="14"/>
  <c r="O168" i="14"/>
  <c r="J173" i="14"/>
  <c r="H165" i="14"/>
  <c r="O245" i="14"/>
  <c r="I167" i="14"/>
  <c r="X52" i="14"/>
  <c r="X149" i="14"/>
  <c r="X165" i="14"/>
  <c r="N280" i="14"/>
  <c r="M279" i="14"/>
  <c r="O291" i="14"/>
  <c r="K267" i="14"/>
  <c r="U279" i="14"/>
  <c r="Q259" i="14"/>
  <c r="Q291" i="14"/>
  <c r="M278" i="14"/>
  <c r="Q273" i="14"/>
  <c r="L30" i="14"/>
  <c r="Q272" i="14"/>
  <c r="O283" i="14"/>
  <c r="Q178" i="14"/>
  <c r="U294" i="14"/>
  <c r="O33" i="14"/>
  <c r="Q282" i="14"/>
  <c r="K297" i="14"/>
  <c r="W288" i="14"/>
  <c r="V260" i="14"/>
  <c r="N296" i="14"/>
  <c r="L277" i="14"/>
  <c r="P299" i="14"/>
  <c r="L289" i="14"/>
  <c r="J296" i="14"/>
  <c r="K269" i="14"/>
  <c r="V254" i="14"/>
  <c r="U298" i="14"/>
  <c r="O251" i="14"/>
  <c r="J264" i="14"/>
  <c r="U300" i="14"/>
  <c r="W254" i="14"/>
  <c r="V290" i="14"/>
  <c r="M293" i="14"/>
  <c r="Q253" i="14"/>
  <c r="W285" i="14"/>
  <c r="K288" i="14"/>
  <c r="N276" i="14"/>
  <c r="W296" i="14"/>
  <c r="K279" i="14"/>
  <c r="K293" i="14"/>
  <c r="O255" i="14"/>
  <c r="U273" i="14"/>
  <c r="M272" i="14"/>
  <c r="I129" i="14"/>
  <c r="O271" i="14"/>
  <c r="U268" i="14"/>
  <c r="O285" i="14"/>
  <c r="W261" i="14"/>
  <c r="U262" i="14"/>
  <c r="K294" i="14"/>
  <c r="W267" i="14"/>
  <c r="K282" i="14"/>
  <c r="U297" i="14"/>
  <c r="M275" i="14"/>
  <c r="Q284" i="14"/>
  <c r="Q288" i="14"/>
  <c r="J281" i="14"/>
  <c r="N266" i="14"/>
  <c r="P296" i="14"/>
  <c r="N251" i="14"/>
  <c r="L299" i="14"/>
  <c r="J299" i="14"/>
  <c r="J257" i="14"/>
  <c r="N257" i="14"/>
  <c r="L287" i="14"/>
  <c r="T269" i="14"/>
  <c r="N252" i="14"/>
  <c r="U269" i="14"/>
  <c r="P277" i="14"/>
  <c r="L251" i="14"/>
  <c r="M292" i="14"/>
  <c r="P290" i="14"/>
  <c r="H290" i="14"/>
  <c r="P265" i="14"/>
  <c r="O298" i="14"/>
  <c r="Q251" i="14"/>
  <c r="M281" i="14"/>
  <c r="U296" i="14"/>
  <c r="Q296" i="14"/>
  <c r="Q280" i="14"/>
  <c r="W300" i="14"/>
  <c r="K280" i="14"/>
  <c r="M280" i="14"/>
  <c r="N264" i="14"/>
  <c r="K271" i="14"/>
  <c r="L296" i="14"/>
  <c r="P298" i="14"/>
  <c r="M269" i="14"/>
  <c r="O254" i="14"/>
  <c r="K22" i="14"/>
  <c r="O279" i="14"/>
  <c r="K259" i="14"/>
  <c r="O293" i="14"/>
  <c r="U270" i="14"/>
  <c r="M255" i="14"/>
  <c r="O273" i="14"/>
  <c r="U272" i="14"/>
  <c r="W283" i="14"/>
  <c r="Q274" i="14"/>
  <c r="Q54" i="14"/>
  <c r="M286" i="14"/>
  <c r="K268" i="14"/>
  <c r="K285" i="14"/>
  <c r="W294" i="14"/>
  <c r="U267" i="14"/>
  <c r="M282" i="14"/>
  <c r="Q297" i="14"/>
  <c r="W275" i="14"/>
  <c r="M284" i="14"/>
  <c r="N258" i="14"/>
  <c r="N289" i="14"/>
  <c r="T258" i="14"/>
  <c r="J260" i="14"/>
  <c r="J254" i="14"/>
  <c r="N299" i="14"/>
  <c r="P256" i="14"/>
  <c r="V299" i="14"/>
  <c r="T289" i="14"/>
  <c r="V252" i="14"/>
  <c r="L264" i="14"/>
  <c r="U292" i="14"/>
  <c r="L290" i="14"/>
  <c r="Q278" i="14"/>
  <c r="K261" i="14"/>
  <c r="M297" i="14"/>
  <c r="T277" i="14"/>
  <c r="L276" i="14"/>
  <c r="N277" i="14"/>
  <c r="O280" i="14"/>
  <c r="W251" i="14"/>
  <c r="W298" i="14"/>
  <c r="S203" i="14"/>
  <c r="Q52" i="14"/>
  <c r="W279" i="14"/>
  <c r="W291" i="14"/>
  <c r="W278" i="14"/>
  <c r="W293" i="14"/>
  <c r="K270" i="14"/>
  <c r="W273" i="14"/>
  <c r="K272" i="14"/>
  <c r="N212" i="14"/>
  <c r="W253" i="14"/>
  <c r="M271" i="14"/>
  <c r="M268" i="14"/>
  <c r="M285" i="14"/>
  <c r="O262" i="14"/>
  <c r="M267" i="14"/>
  <c r="O282" i="14"/>
  <c r="K275" i="14"/>
  <c r="U284" i="14"/>
  <c r="J256" i="14"/>
  <c r="L281" i="14"/>
  <c r="V281" i="14"/>
  <c r="J277" i="14"/>
  <c r="N263" i="14"/>
  <c r="T263" i="14"/>
  <c r="T257" i="14"/>
  <c r="O269" i="14"/>
  <c r="L300" i="14"/>
  <c r="J265" i="14"/>
  <c r="K292" i="14"/>
  <c r="T276" i="14"/>
  <c r="K296" i="14"/>
  <c r="O296" i="14"/>
  <c r="M231" i="14"/>
  <c r="U251" i="14"/>
  <c r="W269" i="14"/>
  <c r="H265" i="14"/>
  <c r="L257" i="14"/>
  <c r="V251" i="14"/>
  <c r="U259" i="14"/>
  <c r="O278" i="14"/>
  <c r="I250" i="14"/>
  <c r="O286" i="14"/>
  <c r="Q261" i="14"/>
  <c r="W262" i="14"/>
  <c r="Q294" i="14"/>
  <c r="O267" i="14"/>
  <c r="O297" i="14"/>
  <c r="K284" i="14"/>
  <c r="U288" i="14"/>
  <c r="J266" i="14"/>
  <c r="V257" i="14"/>
  <c r="J263" i="14"/>
  <c r="T266" i="14"/>
  <c r="H256" i="14"/>
  <c r="N260" i="14"/>
  <c r="J276" i="14"/>
  <c r="H264" i="14"/>
  <c r="N300" i="14"/>
  <c r="V276" i="14"/>
  <c r="L258" i="14"/>
  <c r="T252" i="14"/>
  <c r="L266" i="14"/>
  <c r="U254" i="14"/>
  <c r="M291" i="14"/>
  <c r="M30" i="14"/>
  <c r="W259" i="14"/>
  <c r="U291" i="14"/>
  <c r="K255" i="14"/>
  <c r="K283" i="14"/>
  <c r="K274" i="14"/>
  <c r="K286" i="14"/>
  <c r="M253" i="14"/>
  <c r="U271" i="14"/>
  <c r="O268" i="14"/>
  <c r="M261" i="14"/>
  <c r="O294" i="14"/>
  <c r="O22" i="14"/>
  <c r="Q275" i="14"/>
  <c r="O284" i="14"/>
  <c r="O288" i="14"/>
  <c r="V167" i="14"/>
  <c r="P266" i="14"/>
  <c r="V266" i="14"/>
  <c r="V263" i="14"/>
  <c r="P254" i="14"/>
  <c r="L256" i="14"/>
  <c r="V256" i="14"/>
  <c r="N256" i="14"/>
  <c r="P251" i="14"/>
  <c r="J289" i="14"/>
  <c r="K295" i="14"/>
  <c r="P264" i="14"/>
  <c r="V258" i="14"/>
  <c r="O292" i="14"/>
  <c r="M298" i="14"/>
  <c r="K281" i="14"/>
  <c r="K300" i="14"/>
  <c r="W280" i="14"/>
  <c r="K254" i="14"/>
  <c r="Q268" i="14"/>
  <c r="O275" i="14"/>
  <c r="P289" i="14"/>
  <c r="P257" i="14"/>
  <c r="Q281" i="14"/>
  <c r="O300" i="14"/>
  <c r="O212" i="14"/>
  <c r="Q279" i="14"/>
  <c r="O259" i="14"/>
  <c r="K291" i="14"/>
  <c r="K278" i="14"/>
  <c r="V173" i="14"/>
  <c r="Q293" i="14"/>
  <c r="K273" i="14"/>
  <c r="U283" i="14"/>
  <c r="U274" i="14"/>
  <c r="U52" i="14"/>
  <c r="Q285" i="14"/>
  <c r="U261" i="14"/>
  <c r="Q262" i="14"/>
  <c r="M294" i="14"/>
  <c r="Q267" i="14"/>
  <c r="U245" i="14"/>
  <c r="U282" i="14"/>
  <c r="U275" i="14"/>
  <c r="W284" i="14"/>
  <c r="M288" i="14"/>
  <c r="P258" i="14"/>
  <c r="J258" i="14"/>
  <c r="P276" i="14"/>
  <c r="T256" i="14"/>
  <c r="V289" i="14"/>
  <c r="V277" i="14"/>
  <c r="V264" i="14"/>
  <c r="Q269" i="14"/>
  <c r="W292" i="14"/>
  <c r="K298" i="14"/>
  <c r="K251" i="14"/>
  <c r="O281" i="14"/>
  <c r="M254" i="14"/>
  <c r="S292" i="14"/>
  <c r="AN185" i="19"/>
  <c r="Q185" i="9" s="1"/>
  <c r="S275" i="14"/>
  <c r="R22" i="14"/>
  <c r="X55" i="14"/>
  <c r="S289" i="14"/>
  <c r="R263" i="14"/>
  <c r="R264" i="14"/>
  <c r="S280" i="14"/>
  <c r="S263" i="14"/>
  <c r="Z256" i="14"/>
  <c r="Z276" i="14"/>
  <c r="Z277" i="14"/>
  <c r="X188" i="14"/>
  <c r="X196" i="14"/>
  <c r="K17" i="14"/>
  <c r="J17" i="14"/>
  <c r="W231" i="14"/>
  <c r="K239" i="14"/>
  <c r="U91" i="14"/>
  <c r="J239" i="14"/>
  <c r="O250" i="14"/>
  <c r="T91" i="14"/>
  <c r="Q55" i="14"/>
  <c r="U196" i="14"/>
  <c r="O129" i="14"/>
  <c r="I300" i="14"/>
  <c r="I245" i="14"/>
  <c r="X141" i="14"/>
  <c r="X83" i="14"/>
  <c r="L167" i="14"/>
  <c r="Q173" i="14"/>
  <c r="M212" i="14"/>
  <c r="W188" i="14"/>
  <c r="M167" i="14"/>
  <c r="M245" i="14"/>
  <c r="I223" i="14"/>
  <c r="N196" i="14"/>
  <c r="J176" i="14"/>
  <c r="O167" i="14"/>
  <c r="T178" i="14"/>
  <c r="U212" i="14"/>
  <c r="X212" i="14"/>
  <c r="M217" i="14"/>
  <c r="I17" i="14"/>
  <c r="I91" i="14"/>
  <c r="W22" i="14"/>
  <c r="W156" i="14"/>
  <c r="U55" i="14"/>
  <c r="U119" i="14"/>
  <c r="U243" i="14"/>
  <c r="T55" i="14"/>
  <c r="O30" i="14"/>
  <c r="K141" i="14"/>
  <c r="T212" i="14"/>
  <c r="K8" i="14"/>
  <c r="K102" i="14"/>
  <c r="W62" i="14"/>
  <c r="W8" i="14"/>
  <c r="M102" i="14"/>
  <c r="M139" i="14"/>
  <c r="K33" i="14"/>
  <c r="W167" i="14"/>
  <c r="Q266" i="8"/>
  <c r="W129" i="14"/>
  <c r="W245" i="14"/>
  <c r="O164" i="14"/>
  <c r="N96" i="14"/>
  <c r="K156" i="14"/>
  <c r="M62" i="14"/>
  <c r="V243" i="14"/>
  <c r="W6" i="14"/>
  <c r="V165" i="14"/>
  <c r="I239" i="14"/>
  <c r="Q196" i="14"/>
  <c r="U54" i="14"/>
  <c r="X167" i="14"/>
  <c r="W173" i="14"/>
  <c r="O96" i="14"/>
  <c r="I231" i="14"/>
  <c r="P181" i="14"/>
  <c r="H231" i="14"/>
  <c r="U49" i="14"/>
  <c r="M165" i="14"/>
  <c r="Q167" i="14"/>
  <c r="Q239" i="14"/>
  <c r="H239" i="14"/>
  <c r="X213" i="14"/>
  <c r="V124" i="14"/>
  <c r="I178" i="14"/>
  <c r="M8" i="14"/>
  <c r="X124" i="14"/>
  <c r="K243" i="14"/>
  <c r="M58" i="14"/>
  <c r="W243" i="14"/>
  <c r="U58" i="14"/>
  <c r="Q212" i="14"/>
  <c r="W102" i="14"/>
  <c r="M196" i="14"/>
  <c r="Q217" i="14"/>
  <c r="L231" i="14"/>
  <c r="O231" i="14"/>
  <c r="I176" i="14"/>
  <c r="T243" i="14"/>
  <c r="X239" i="14"/>
  <c r="X300" i="14"/>
  <c r="X296" i="14"/>
  <c r="X176" i="14"/>
  <c r="X280" i="14"/>
  <c r="X254" i="14"/>
  <c r="X173" i="14"/>
  <c r="X281" i="14"/>
  <c r="X231" i="14"/>
  <c r="X164" i="14"/>
  <c r="X245" i="14"/>
  <c r="X30" i="14"/>
  <c r="I96" i="14"/>
  <c r="I217" i="14"/>
  <c r="O6" i="14"/>
  <c r="W141" i="14"/>
  <c r="J243" i="14"/>
  <c r="M243" i="14"/>
  <c r="H49" i="14"/>
  <c r="S199" i="14"/>
  <c r="P243" i="14"/>
  <c r="O243" i="14"/>
  <c r="Q243" i="14"/>
  <c r="I49" i="14"/>
  <c r="I58" i="14"/>
  <c r="U173" i="14"/>
  <c r="I243" i="14"/>
  <c r="X22" i="14"/>
  <c r="X54" i="14"/>
  <c r="P36" i="14"/>
  <c r="U124" i="14"/>
  <c r="S68" i="14"/>
  <c r="AN8" i="19"/>
  <c r="Q8" i="9" s="1"/>
  <c r="E68" i="11"/>
  <c r="X58" i="14"/>
  <c r="Q231" i="14"/>
  <c r="X49" i="14"/>
  <c r="X96" i="14"/>
  <c r="W83" i="14"/>
  <c r="N102" i="14"/>
  <c r="M96" i="14"/>
  <c r="O149" i="14"/>
  <c r="K129" i="14"/>
  <c r="R232" i="14"/>
  <c r="T102" i="14"/>
  <c r="U83" i="14"/>
  <c r="K212" i="14"/>
  <c r="J212" i="14"/>
  <c r="U47" i="14"/>
  <c r="M124" i="14"/>
  <c r="S232" i="14"/>
  <c r="Q156" i="14"/>
  <c r="U102" i="14"/>
  <c r="M22" i="14"/>
  <c r="E232" i="11"/>
  <c r="T8" i="14"/>
  <c r="O213" i="14"/>
  <c r="X129" i="14"/>
  <c r="Q149" i="14"/>
  <c r="Q36" i="14"/>
  <c r="O47" i="14"/>
  <c r="M129" i="14"/>
  <c r="I102" i="14"/>
  <c r="I83" i="14"/>
  <c r="H30" i="14"/>
  <c r="T227" i="14"/>
  <c r="Q194" i="14"/>
  <c r="K47" i="14"/>
  <c r="N91" i="14"/>
  <c r="Q96" i="14"/>
  <c r="M178" i="14"/>
  <c r="X47" i="14"/>
  <c r="H83" i="14"/>
  <c r="Q91" i="14"/>
  <c r="N83" i="14"/>
  <c r="I6" i="14"/>
  <c r="K21" i="14"/>
  <c r="O55" i="14"/>
  <c r="W33" i="14"/>
  <c r="O91" i="14"/>
  <c r="O83" i="14"/>
  <c r="I30" i="14"/>
  <c r="K231" i="14"/>
  <c r="AN172" i="19"/>
  <c r="S57" i="14"/>
  <c r="S111" i="14"/>
  <c r="AN205" i="19"/>
  <c r="Q205" i="9" s="1"/>
  <c r="AN154" i="18"/>
  <c r="Q154" i="8" s="1"/>
  <c r="AN33" i="18"/>
  <c r="Q33" i="8" s="1"/>
  <c r="AN40" i="18"/>
  <c r="Q40" i="8" s="1"/>
  <c r="S205" i="14"/>
  <c r="P154" i="8"/>
  <c r="AN255" i="18"/>
  <c r="Q255" i="8" s="1"/>
  <c r="AN108" i="18"/>
  <c r="Q108" i="8" s="1"/>
  <c r="AN145" i="18"/>
  <c r="Q145" i="8" s="1"/>
  <c r="I298" i="14"/>
  <c r="E102" i="11"/>
  <c r="W168" i="14"/>
  <c r="M156" i="14"/>
  <c r="S102" i="14"/>
  <c r="Q213" i="14"/>
  <c r="AN94" i="18"/>
  <c r="Q94" i="8" s="1"/>
  <c r="M91" i="14"/>
  <c r="AN276" i="19"/>
  <c r="Q276" i="9" s="1"/>
  <c r="AN258" i="19"/>
  <c r="Q258" i="9" s="1"/>
  <c r="U281" i="14"/>
  <c r="S122" i="14"/>
  <c r="S40" i="14"/>
  <c r="AN247" i="18"/>
  <c r="Q247" i="8" s="1"/>
  <c r="S21" i="14"/>
  <c r="S106" i="14"/>
  <c r="AN175" i="18"/>
  <c r="Q175" i="8" s="1"/>
  <c r="R234" i="14"/>
  <c r="S54" i="14"/>
  <c r="E234" i="11"/>
  <c r="AN63" i="19"/>
  <c r="Q63" i="9" s="1"/>
  <c r="AN207" i="18"/>
  <c r="Q207" i="8" s="1"/>
  <c r="M194" i="14"/>
  <c r="Q152" i="14"/>
  <c r="T156" i="14"/>
  <c r="L194" i="14"/>
  <c r="N194" i="14"/>
  <c r="I156" i="14"/>
  <c r="I196" i="14"/>
  <c r="P152" i="14"/>
  <c r="U156" i="14"/>
  <c r="AN120" i="19"/>
  <c r="Q120" i="9" s="1"/>
  <c r="R53" i="14"/>
  <c r="M176" i="14"/>
  <c r="U213" i="14"/>
  <c r="T36" i="14"/>
  <c r="W91" i="14"/>
  <c r="Q129" i="14"/>
  <c r="Q49" i="14"/>
  <c r="V250" i="14"/>
  <c r="L6" i="14"/>
  <c r="AN274" i="18"/>
  <c r="Q274" i="8" s="1"/>
  <c r="W176" i="14"/>
  <c r="V213" i="14"/>
  <c r="M213" i="14"/>
  <c r="U6" i="14"/>
  <c r="U141" i="14"/>
  <c r="X91" i="14"/>
  <c r="S216" i="14"/>
  <c r="AN121" i="18"/>
  <c r="Q121" i="8" s="1"/>
  <c r="AN103" i="18"/>
  <c r="Q103" i="8" s="1"/>
  <c r="L176" i="14"/>
  <c r="X223" i="14"/>
  <c r="K213" i="14"/>
  <c r="W196" i="14"/>
  <c r="O165" i="14"/>
  <c r="W250" i="14"/>
  <c r="K165" i="14"/>
  <c r="O194" i="14"/>
  <c r="Q8" i="14"/>
  <c r="T6" i="14"/>
  <c r="M54" i="14"/>
  <c r="X102" i="14"/>
  <c r="X251" i="14"/>
  <c r="Q33" i="14"/>
  <c r="O178" i="14"/>
  <c r="W164" i="14"/>
  <c r="AN219" i="19"/>
  <c r="Q219" i="9" s="1"/>
  <c r="W194" i="14"/>
  <c r="M36" i="14"/>
  <c r="K96" i="14"/>
  <c r="Q250" i="14"/>
  <c r="L55" i="14"/>
  <c r="AN189" i="19"/>
  <c r="Q189" i="9" s="1"/>
  <c r="M208" i="8"/>
  <c r="AN208" i="18"/>
  <c r="Q208" i="8" s="1"/>
  <c r="Q68" i="8"/>
  <c r="AN68" i="19"/>
  <c r="E54" i="11"/>
  <c r="AN230" i="19"/>
  <c r="Q230" i="9" s="1"/>
  <c r="R54" i="14"/>
  <c r="AN146" i="18"/>
  <c r="Q146" i="8" s="1"/>
  <c r="AN171" i="19"/>
  <c r="Q171" i="9" s="1"/>
  <c r="R36" i="14"/>
  <c r="AN287" i="18"/>
  <c r="Q287" i="8" s="1"/>
  <c r="AN36" i="20"/>
  <c r="Q36" i="10" s="1"/>
  <c r="S36" i="14"/>
  <c r="AN43" i="18"/>
  <c r="Q43" i="8" s="1"/>
  <c r="S170" i="14"/>
  <c r="R103" i="14"/>
  <c r="O49" i="14"/>
  <c r="W152" i="14"/>
  <c r="Q6" i="14"/>
  <c r="I194" i="14"/>
  <c r="O196" i="14"/>
  <c r="M152" i="14"/>
  <c r="S164" i="14"/>
  <c r="M55" i="14"/>
  <c r="Q22" i="14"/>
  <c r="U152" i="14"/>
  <c r="O17" i="14"/>
  <c r="U178" i="14"/>
  <c r="O141" i="14"/>
  <c r="W165" i="14"/>
  <c r="T22" i="14"/>
  <c r="W178" i="14"/>
  <c r="K164" i="14"/>
  <c r="Q176" i="14"/>
  <c r="M17" i="14"/>
  <c r="S124" i="14"/>
  <c r="U22" i="14"/>
  <c r="N16" i="14"/>
  <c r="S18" i="14"/>
  <c r="W119" i="14"/>
  <c r="I269" i="14"/>
  <c r="Q124" i="14"/>
  <c r="S96" i="14"/>
  <c r="K223" i="14"/>
  <c r="X156" i="14"/>
  <c r="X298" i="14"/>
  <c r="X36" i="14"/>
  <c r="X139" i="14"/>
  <c r="X8" i="14"/>
  <c r="X33" i="14"/>
  <c r="E103" i="11"/>
  <c r="W149" i="14"/>
  <c r="S184" i="14"/>
  <c r="I292" i="14"/>
  <c r="U139" i="14"/>
  <c r="K124" i="14"/>
  <c r="M21" i="14"/>
  <c r="I168" i="14"/>
  <c r="V119" i="14"/>
  <c r="S103" i="14"/>
  <c r="K178" i="14"/>
  <c r="M164" i="14"/>
  <c r="J223" i="14"/>
  <c r="O41" i="14"/>
  <c r="S219" i="14"/>
  <c r="W21" i="14"/>
  <c r="U8" i="14"/>
  <c r="V36" i="14"/>
  <c r="N41" i="14"/>
  <c r="H139" i="14"/>
  <c r="O124" i="14"/>
  <c r="H124" i="14"/>
  <c r="N152" i="14"/>
  <c r="W139" i="14"/>
  <c r="S67" i="14"/>
  <c r="O119" i="14"/>
  <c r="I139" i="14"/>
  <c r="I33" i="14"/>
  <c r="K149" i="14"/>
  <c r="O8" i="14"/>
  <c r="S132" i="14"/>
  <c r="S234" i="14"/>
  <c r="U149" i="14"/>
  <c r="W36" i="14"/>
  <c r="E219" i="11"/>
  <c r="O152" i="14"/>
  <c r="U223" i="14"/>
  <c r="S159" i="14"/>
  <c r="Q168" i="14"/>
  <c r="M223" i="14"/>
  <c r="S189" i="14"/>
  <c r="T77" i="14"/>
  <c r="W223" i="14"/>
  <c r="O223" i="14"/>
  <c r="Q223" i="14"/>
  <c r="P244" i="14"/>
  <c r="H223" i="14"/>
  <c r="AN262" i="18"/>
  <c r="Q262" i="8" s="1"/>
  <c r="M18" i="8"/>
  <c r="AN18" i="18"/>
  <c r="X292" i="14"/>
  <c r="X21" i="14"/>
  <c r="X269" i="14"/>
  <c r="S30" i="14"/>
  <c r="AN100" i="18"/>
  <c r="Q100" i="8" s="1"/>
  <c r="AN111" i="19"/>
  <c r="Q111" i="9" s="1"/>
  <c r="AN26" i="19"/>
  <c r="Q26" i="9" s="1"/>
  <c r="S107" i="14"/>
  <c r="S55" i="14"/>
  <c r="S109" i="14"/>
  <c r="S244" i="14"/>
  <c r="AN191" i="18"/>
  <c r="Q191" i="8" s="1"/>
  <c r="S135" i="14"/>
  <c r="R135" i="14"/>
  <c r="S178" i="14"/>
  <c r="T149" i="14"/>
  <c r="E277" i="11"/>
  <c r="S277" i="14"/>
  <c r="W124" i="14"/>
  <c r="AN139" i="18"/>
  <c r="Q139" i="8" s="1"/>
  <c r="AN284" i="18"/>
  <c r="Q284" i="8" s="1"/>
  <c r="AN193" i="18"/>
  <c r="Q193" i="8" s="1"/>
  <c r="R41" i="14"/>
  <c r="W228" i="14"/>
  <c r="Q94" i="14"/>
  <c r="X17" i="14"/>
  <c r="I94" i="14"/>
  <c r="X6" i="14"/>
  <c r="I228" i="14"/>
  <c r="O94" i="14"/>
  <c r="W17" i="14"/>
  <c r="I119" i="14"/>
  <c r="M149" i="14"/>
  <c r="X178" i="14"/>
  <c r="S166" i="14"/>
  <c r="W94" i="14"/>
  <c r="S8" i="14"/>
  <c r="M119" i="14"/>
  <c r="K94" i="14"/>
  <c r="E8" i="11"/>
  <c r="O21" i="14"/>
  <c r="Q119" i="14"/>
  <c r="M94" i="14"/>
  <c r="AN48" i="19"/>
  <c r="Q48" i="9" s="1"/>
  <c r="AN105" i="18"/>
  <c r="Q105" i="8" s="1"/>
  <c r="AN92" i="18"/>
  <c r="AN92" i="19" s="1"/>
  <c r="Q92" i="9" s="1"/>
  <c r="AN67" i="18"/>
  <c r="Q67" i="8" s="1"/>
  <c r="AN24" i="18"/>
  <c r="Q24" i="8" s="1"/>
  <c r="K119" i="14"/>
  <c r="U94" i="14"/>
  <c r="T119" i="14"/>
  <c r="E88" i="11"/>
  <c r="AN22" i="18"/>
  <c r="Q22" i="8" s="1"/>
  <c r="AN29" i="18"/>
  <c r="Q29" i="8" s="1"/>
  <c r="X228" i="14"/>
  <c r="X94" i="14"/>
  <c r="Q17" i="14"/>
  <c r="X119" i="14"/>
  <c r="S187" i="14"/>
  <c r="S212" i="14"/>
  <c r="E212" i="11"/>
  <c r="S243" i="14"/>
  <c r="E243" i="11"/>
  <c r="E64" i="11"/>
  <c r="S64" i="14"/>
  <c r="R224" i="14"/>
  <c r="S83" i="14"/>
  <c r="S206" i="14"/>
  <c r="AN259" i="18"/>
  <c r="Q259" i="8" s="1"/>
  <c r="AN136" i="19"/>
  <c r="Q136" i="9" s="1"/>
  <c r="N23" i="14"/>
  <c r="K31" i="14"/>
  <c r="N119" i="14"/>
  <c r="T16" i="14"/>
  <c r="Q23" i="14"/>
  <c r="L31" i="14"/>
  <c r="T169" i="14"/>
  <c r="AN133" i="18"/>
  <c r="AN246" i="18"/>
  <c r="Q246" i="8" s="1"/>
  <c r="AN235" i="18"/>
  <c r="Q235" i="8" s="1"/>
  <c r="AN291" i="18"/>
  <c r="Q291" i="8" s="1"/>
  <c r="AN241" i="18"/>
  <c r="AN30" i="18"/>
  <c r="Q30" i="8" s="1"/>
  <c r="AN206" i="18"/>
  <c r="Q206" i="8" s="1"/>
  <c r="U23" i="14"/>
  <c r="M23" i="14"/>
  <c r="M192" i="8"/>
  <c r="AN192" i="18"/>
  <c r="M227" i="8"/>
  <c r="AN227" i="18"/>
  <c r="M38" i="8"/>
  <c r="AN38" i="18"/>
  <c r="M31" i="14"/>
  <c r="X31" i="14"/>
  <c r="AN64" i="18"/>
  <c r="AN64" i="19" s="1"/>
  <c r="Q64" i="9" s="1"/>
  <c r="AN75" i="18"/>
  <c r="AN52" i="18"/>
  <c r="L69" i="14"/>
  <c r="AN126" i="18"/>
  <c r="Q126" i="8" s="1"/>
  <c r="K23" i="14"/>
  <c r="M17" i="8"/>
  <c r="AN17" i="18"/>
  <c r="N31" i="14"/>
  <c r="T31" i="14"/>
  <c r="L67" i="14"/>
  <c r="J169" i="14"/>
  <c r="S61" i="14"/>
  <c r="S119" i="14"/>
  <c r="AN236" i="18"/>
  <c r="Q236" i="8" s="1"/>
  <c r="AN115" i="18"/>
  <c r="AN115" i="19" s="1"/>
  <c r="AN277" i="18"/>
  <c r="Q277" i="8" s="1"/>
  <c r="AN211" i="18"/>
  <c r="Q211" i="8" s="1"/>
  <c r="O23" i="14"/>
  <c r="Q264" i="8"/>
  <c r="AN264" i="19"/>
  <c r="Q31" i="14"/>
  <c r="I31" i="14"/>
  <c r="U168" i="14"/>
  <c r="AN55" i="18"/>
  <c r="N92" i="14"/>
  <c r="AN125" i="18"/>
  <c r="E30" i="11"/>
  <c r="AN51" i="18"/>
  <c r="Q51" i="8" s="1"/>
  <c r="AN186" i="18"/>
  <c r="Q186" i="8" s="1"/>
  <c r="AN53" i="18"/>
  <c r="Q53" i="8" s="1"/>
  <c r="W23" i="14"/>
  <c r="O31" i="14"/>
  <c r="X168" i="14"/>
  <c r="H188" i="14"/>
  <c r="H77" i="14"/>
  <c r="AN160" i="18"/>
  <c r="Q160" i="8" s="1"/>
  <c r="AN214" i="18"/>
  <c r="Q214" i="8" s="1"/>
  <c r="I23" i="14"/>
  <c r="U31" i="14"/>
  <c r="AN232" i="19"/>
  <c r="N69" i="14"/>
  <c r="L16" i="14"/>
  <c r="AN137" i="18"/>
  <c r="T131" i="14"/>
  <c r="N168" i="14"/>
  <c r="AN97" i="18"/>
  <c r="Q97" i="8" s="1"/>
  <c r="X23" i="14"/>
  <c r="W31" i="14"/>
  <c r="M168" i="14"/>
  <c r="H69" i="14"/>
  <c r="J89" i="14"/>
  <c r="S130" i="14"/>
  <c r="S149" i="14"/>
  <c r="S19" i="14"/>
  <c r="E19" i="11"/>
  <c r="S251" i="14"/>
  <c r="E233" i="11"/>
  <c r="S233" i="14"/>
  <c r="S217" i="14"/>
  <c r="S91" i="14"/>
  <c r="S160" i="14"/>
  <c r="S196" i="14"/>
  <c r="E196" i="11"/>
  <c r="S69" i="14"/>
  <c r="S287" i="14"/>
  <c r="S214" i="14"/>
  <c r="S14" i="14"/>
  <c r="R14" i="14"/>
  <c r="S62" i="14"/>
  <c r="S117" i="14"/>
  <c r="E117" i="11"/>
  <c r="S235" i="14"/>
  <c r="E235" i="11"/>
  <c r="S239" i="14"/>
  <c r="E239" i="11"/>
  <c r="V109" i="14"/>
  <c r="S66" i="14"/>
  <c r="S299" i="14"/>
  <c r="E201" i="11"/>
  <c r="S23" i="14"/>
  <c r="E23" i="11"/>
  <c r="S129" i="14"/>
  <c r="E34" i="11"/>
  <c r="S88" i="14"/>
  <c r="S89" i="14"/>
  <c r="S296" i="14"/>
  <c r="S260" i="14"/>
  <c r="E260" i="11"/>
  <c r="S290" i="14"/>
  <c r="S141" i="14"/>
  <c r="S218" i="14"/>
  <c r="S144" i="14"/>
  <c r="R144" i="14"/>
  <c r="S249" i="14"/>
  <c r="S201" i="14"/>
  <c r="S197" i="14"/>
  <c r="S245" i="14"/>
  <c r="S188" i="14"/>
  <c r="S92" i="14"/>
  <c r="S27" i="14"/>
  <c r="S194" i="14"/>
  <c r="S231" i="14"/>
  <c r="S32" i="14"/>
  <c r="R32" i="14"/>
  <c r="J66" i="14"/>
  <c r="S42" i="14"/>
  <c r="S257" i="14"/>
  <c r="S63" i="14"/>
  <c r="S43" i="14"/>
  <c r="E49" i="11"/>
  <c r="M270" i="8"/>
  <c r="W88" i="14"/>
  <c r="K42" i="14"/>
  <c r="I144" i="14"/>
  <c r="U113" i="14"/>
  <c r="N200" i="8"/>
  <c r="M114" i="8"/>
  <c r="M298" i="8"/>
  <c r="AN298" i="18"/>
  <c r="Q298" i="8" s="1"/>
  <c r="AN299" i="18"/>
  <c r="AN299" i="19" s="1"/>
  <c r="Q299" i="9" s="1"/>
  <c r="M249" i="8"/>
  <c r="I66" i="14"/>
  <c r="N138" i="8"/>
  <c r="AN138" i="18"/>
  <c r="AN196" i="18"/>
  <c r="N161" i="8"/>
  <c r="AN161" i="18"/>
  <c r="M207" i="8"/>
  <c r="M121" i="8"/>
  <c r="W295" i="14"/>
  <c r="AN134" i="18"/>
  <c r="Q134" i="8" s="1"/>
  <c r="M104" i="8"/>
  <c r="AN104" i="18"/>
  <c r="M256" i="8"/>
  <c r="AN256" i="18"/>
  <c r="AN256" i="19" s="1"/>
  <c r="Q256" i="9" s="1"/>
  <c r="X19" i="14"/>
  <c r="M129" i="8"/>
  <c r="M12" i="8"/>
  <c r="AN12" i="18"/>
  <c r="U14" i="14"/>
  <c r="U109" i="14"/>
  <c r="M153" i="8"/>
  <c r="AN153" i="18"/>
  <c r="Q153" i="8" s="1"/>
  <c r="Q166" i="14"/>
  <c r="M131" i="8"/>
  <c r="AN131" i="18"/>
  <c r="AN249" i="18"/>
  <c r="J86" i="14"/>
  <c r="W214" i="14"/>
  <c r="M13" i="8"/>
  <c r="AN13" i="18"/>
  <c r="M59" i="8"/>
  <c r="AN59" i="18"/>
  <c r="Q59" i="8" s="1"/>
  <c r="AN83" i="18"/>
  <c r="AN114" i="18"/>
  <c r="Q114" i="8" s="1"/>
  <c r="M181" i="8"/>
  <c r="AN181" i="18"/>
  <c r="Q181" i="8" s="1"/>
  <c r="O201" i="14"/>
  <c r="AN145" i="19"/>
  <c r="Q145" i="9" s="1"/>
  <c r="M216" i="8"/>
  <c r="M66" i="14"/>
  <c r="N179" i="8"/>
  <c r="AN261" i="18"/>
  <c r="Q261" i="8" s="1"/>
  <c r="W19" i="14"/>
  <c r="M113" i="8"/>
  <c r="AN113" i="18"/>
  <c r="Q113" i="8" s="1"/>
  <c r="M143" i="8"/>
  <c r="AN143" i="18"/>
  <c r="Q143" i="8" s="1"/>
  <c r="J14" i="14"/>
  <c r="AN119" i="18"/>
  <c r="M119" i="8"/>
  <c r="AN45" i="18"/>
  <c r="Q45" i="8" s="1"/>
  <c r="V86" i="14"/>
  <c r="AN150" i="18"/>
  <c r="M76" i="8"/>
  <c r="S227" i="14"/>
  <c r="AN23" i="18"/>
  <c r="AN23" i="19" s="1"/>
  <c r="Q23" i="9" s="1"/>
  <c r="O23" i="8"/>
  <c r="N42" i="8"/>
  <c r="L88" i="14"/>
  <c r="W42" i="14"/>
  <c r="Q144" i="14"/>
  <c r="M183" i="8"/>
  <c r="AN183" i="18"/>
  <c r="M113" i="14"/>
  <c r="M73" i="8"/>
  <c r="AN73" i="18"/>
  <c r="Q73" i="8" s="1"/>
  <c r="M74" i="8"/>
  <c r="AN74" i="18"/>
  <c r="Q74" i="8" s="1"/>
  <c r="M19" i="8"/>
  <c r="AN19" i="18"/>
  <c r="M32" i="8"/>
  <c r="AN32" i="18"/>
  <c r="M109" i="8"/>
  <c r="AN109" i="18"/>
  <c r="Q109" i="8" s="1"/>
  <c r="M117" i="8"/>
  <c r="AN117" i="18"/>
  <c r="N98" i="8"/>
  <c r="AN283" i="18"/>
  <c r="M283" i="8"/>
  <c r="U66" i="14"/>
  <c r="O188" i="8"/>
  <c r="M296" i="8"/>
  <c r="AN46" i="18"/>
  <c r="M130" i="8"/>
  <c r="M269" i="8"/>
  <c r="AN269" i="18"/>
  <c r="Q269" i="8" s="1"/>
  <c r="Q19" i="14"/>
  <c r="M128" i="8"/>
  <c r="AN128" i="18"/>
  <c r="M163" i="8"/>
  <c r="AN163" i="18"/>
  <c r="K14" i="14"/>
  <c r="M250" i="8"/>
  <c r="AN250" i="18"/>
  <c r="M218" i="8"/>
  <c r="AN218" i="18"/>
  <c r="M194" i="8"/>
  <c r="AN194" i="18"/>
  <c r="Q194" i="8" s="1"/>
  <c r="M134" i="8"/>
  <c r="M7" i="8"/>
  <c r="AN7" i="18"/>
  <c r="U166" i="14"/>
  <c r="AN91" i="18"/>
  <c r="M86" i="14"/>
  <c r="I86" i="14"/>
  <c r="K214" i="14"/>
  <c r="M268" i="8"/>
  <c r="AN268" i="18"/>
  <c r="Q268" i="8" s="1"/>
  <c r="Q199" i="8"/>
  <c r="AN199" i="19"/>
  <c r="AN61" i="18"/>
  <c r="M10" i="8"/>
  <c r="AN10" i="18"/>
  <c r="Q10" i="8" s="1"/>
  <c r="AN129" i="18"/>
  <c r="Q129" i="8" s="1"/>
  <c r="M252" i="8"/>
  <c r="M166" i="8"/>
  <c r="M281" i="8"/>
  <c r="AN281" i="18"/>
  <c r="W201" i="14"/>
  <c r="U88" i="14"/>
  <c r="O144" i="14"/>
  <c r="X113" i="14"/>
  <c r="M293" i="8"/>
  <c r="AN293" i="18"/>
  <c r="Q293" i="8" s="1"/>
  <c r="M295" i="14"/>
  <c r="M152" i="8"/>
  <c r="AN152" i="18"/>
  <c r="Q152" i="8" s="1"/>
  <c r="AN224" i="18"/>
  <c r="AN224" i="19" s="1"/>
  <c r="Q224" i="9" s="1"/>
  <c r="S247" i="14"/>
  <c r="S207" i="14"/>
  <c r="S224" i="14"/>
  <c r="S143" i="14"/>
  <c r="E289" i="11"/>
  <c r="Q88" i="14"/>
  <c r="M42" i="14"/>
  <c r="X42" i="14"/>
  <c r="U144" i="14"/>
  <c r="O116" i="8"/>
  <c r="M44" i="8"/>
  <c r="AN44" i="18"/>
  <c r="I113" i="14"/>
  <c r="M6" i="8"/>
  <c r="AN6" i="18"/>
  <c r="M231" i="8"/>
  <c r="AN231" i="18"/>
  <c r="AN231" i="19" s="1"/>
  <c r="Q231" i="9" s="1"/>
  <c r="N297" i="8"/>
  <c r="AN297" i="18"/>
  <c r="M89" i="8"/>
  <c r="AN89" i="18"/>
  <c r="Q89" i="8" s="1"/>
  <c r="M110" i="8"/>
  <c r="AN110" i="18"/>
  <c r="Q110" i="8" s="1"/>
  <c r="K228" i="14"/>
  <c r="N282" i="8"/>
  <c r="AN282" i="18"/>
  <c r="AN178" i="18"/>
  <c r="Q178" i="8" s="1"/>
  <c r="M221" i="8"/>
  <c r="AN221" i="18"/>
  <c r="I295" i="14"/>
  <c r="Q78" i="8"/>
  <c r="AN78" i="19"/>
  <c r="Q78" i="9" s="1"/>
  <c r="N274" i="8"/>
  <c r="M279" i="8"/>
  <c r="AN279" i="18"/>
  <c r="Q279" i="8" s="1"/>
  <c r="I19" i="14"/>
  <c r="M260" i="8"/>
  <c r="AN260" i="18"/>
  <c r="AN210" i="18"/>
  <c r="M210" i="8"/>
  <c r="M247" i="8"/>
  <c r="M290" i="8"/>
  <c r="AN290" i="18"/>
  <c r="AN47" i="18"/>
  <c r="M47" i="8"/>
  <c r="Q84" i="8"/>
  <c r="AN84" i="19"/>
  <c r="Q84" i="9" s="1"/>
  <c r="Q228" i="14"/>
  <c r="AN70" i="18"/>
  <c r="Q70" i="8" s="1"/>
  <c r="M70" i="8"/>
  <c r="AN188" i="18"/>
  <c r="Q188" i="8" s="1"/>
  <c r="M14" i="14"/>
  <c r="I109" i="14"/>
  <c r="AN65" i="18"/>
  <c r="M289" i="8"/>
  <c r="AN289" i="18"/>
  <c r="O166" i="14"/>
  <c r="M170" i="8"/>
  <c r="AN170" i="18"/>
  <c r="AN164" i="18"/>
  <c r="Q164" i="8" s="1"/>
  <c r="K86" i="14"/>
  <c r="O214" i="14"/>
  <c r="AN82" i="18"/>
  <c r="Q82" i="8" s="1"/>
  <c r="M82" i="8"/>
  <c r="M41" i="14"/>
  <c r="M87" i="8"/>
  <c r="AN87" i="18"/>
  <c r="Q87" i="8" s="1"/>
  <c r="AN216" i="18"/>
  <c r="AN216" i="19" s="1"/>
  <c r="Q216" i="9" s="1"/>
  <c r="Q201" i="14"/>
  <c r="M229" i="8"/>
  <c r="AN229" i="18"/>
  <c r="Q229" i="8" s="1"/>
  <c r="M88" i="8"/>
  <c r="AN88" i="18"/>
  <c r="Q88" i="8" s="1"/>
  <c r="Q66" i="14"/>
  <c r="M14" i="8"/>
  <c r="AN215" i="18"/>
  <c r="Q214" i="14"/>
  <c r="AN176" i="18"/>
  <c r="Q176" i="8" s="1"/>
  <c r="M176" i="8"/>
  <c r="S167" i="14"/>
  <c r="S139" i="14"/>
  <c r="X88" i="14"/>
  <c r="Q42" i="14"/>
  <c r="M144" i="14"/>
  <c r="M246" i="8"/>
  <c r="K113" i="14"/>
  <c r="M149" i="8"/>
  <c r="AN149" i="18"/>
  <c r="M22" i="8"/>
  <c r="M146" i="8"/>
  <c r="M222" i="8"/>
  <c r="AN300" i="18"/>
  <c r="M217" i="8"/>
  <c r="M79" i="8"/>
  <c r="AN79" i="18"/>
  <c r="K66" i="14"/>
  <c r="AN34" i="18"/>
  <c r="N214" i="8"/>
  <c r="X295" i="14"/>
  <c r="AN267" i="18"/>
  <c r="Q267" i="8" s="1"/>
  <c r="AN155" i="18"/>
  <c r="AN195" i="18"/>
  <c r="Q195" i="8" s="1"/>
  <c r="O19" i="14"/>
  <c r="M141" i="8"/>
  <c r="M299" i="8"/>
  <c r="O14" i="14"/>
  <c r="Q109" i="14"/>
  <c r="K109" i="14"/>
  <c r="M99" i="8"/>
  <c r="AN99" i="18"/>
  <c r="Q292" i="8"/>
  <c r="AN292" i="19"/>
  <c r="AN71" i="18"/>
  <c r="M285" i="8"/>
  <c r="AN285" i="18"/>
  <c r="Q285" i="8" s="1"/>
  <c r="X166" i="14"/>
  <c r="AN217" i="18"/>
  <c r="Q217" i="8" s="1"/>
  <c r="M25" i="8"/>
  <c r="AN25" i="18"/>
  <c r="M140" i="8"/>
  <c r="AN140" i="18"/>
  <c r="Q140" i="8" s="1"/>
  <c r="M214" i="14"/>
  <c r="X214" i="14"/>
  <c r="AN62" i="18"/>
  <c r="Q62" i="8" s="1"/>
  <c r="Q41" i="14"/>
  <c r="AN245" i="18"/>
  <c r="Q245" i="8" s="1"/>
  <c r="H89" i="14"/>
  <c r="I201" i="14"/>
  <c r="M69" i="8"/>
  <c r="AN69" i="18"/>
  <c r="Q69" i="8" s="1"/>
  <c r="O295" i="14"/>
  <c r="W109" i="14"/>
  <c r="K166" i="14"/>
  <c r="U228" i="14"/>
  <c r="O86" i="14"/>
  <c r="M53" i="8"/>
  <c r="M21" i="8"/>
  <c r="AN21" i="18"/>
  <c r="Q21" i="8" s="1"/>
  <c r="M95" i="8"/>
  <c r="M201" i="14"/>
  <c r="E224" i="11"/>
  <c r="E205" i="11"/>
  <c r="AN72" i="20"/>
  <c r="Q72" i="10" s="1"/>
  <c r="M165" i="8"/>
  <c r="AN165" i="18"/>
  <c r="AN220" i="18"/>
  <c r="O88" i="14"/>
  <c r="K88" i="14"/>
  <c r="M236" i="8"/>
  <c r="U42" i="14"/>
  <c r="W144" i="14"/>
  <c r="W113" i="14"/>
  <c r="AN93" i="18"/>
  <c r="M160" i="8"/>
  <c r="AN95" i="18"/>
  <c r="Q95" i="8" s="1"/>
  <c r="AN198" i="19"/>
  <c r="Q198" i="9" s="1"/>
  <c r="Q198" i="8"/>
  <c r="AN96" i="19"/>
  <c r="Q96" i="8"/>
  <c r="O66" i="14"/>
  <c r="AN158" i="18"/>
  <c r="Q158" i="8" s="1"/>
  <c r="P103" i="8"/>
  <c r="M86" i="8"/>
  <c r="AN86" i="18"/>
  <c r="AN39" i="18"/>
  <c r="Q39" i="8" s="1"/>
  <c r="M39" i="8"/>
  <c r="M19" i="14"/>
  <c r="AN226" i="18"/>
  <c r="M253" i="8"/>
  <c r="AN253" i="18"/>
  <c r="Q106" i="8"/>
  <c r="AN106" i="19"/>
  <c r="Q106" i="9" s="1"/>
  <c r="AN159" i="18"/>
  <c r="AN159" i="19" s="1"/>
  <c r="Q159" i="9" s="1"/>
  <c r="AN112" i="18"/>
  <c r="M112" i="8"/>
  <c r="AN252" i="18"/>
  <c r="AN184" i="18"/>
  <c r="AN184" i="19" s="1"/>
  <c r="Q184" i="9" s="1"/>
  <c r="AN14" i="18"/>
  <c r="W14" i="14"/>
  <c r="O109" i="14"/>
  <c r="M11" i="8"/>
  <c r="AN11" i="18"/>
  <c r="M223" i="8"/>
  <c r="AN223" i="18"/>
  <c r="Q223" i="8" s="1"/>
  <c r="M127" i="8"/>
  <c r="AN127" i="18"/>
  <c r="M254" i="8"/>
  <c r="AN254" i="18"/>
  <c r="Q254" i="8" s="1"/>
  <c r="AN58" i="18"/>
  <c r="M295" i="8"/>
  <c r="AN295" i="18"/>
  <c r="Q295" i="8" s="1"/>
  <c r="M166" i="14"/>
  <c r="AN187" i="18"/>
  <c r="Q187" i="8" s="1"/>
  <c r="M197" i="8"/>
  <c r="AN197" i="18"/>
  <c r="AN135" i="18"/>
  <c r="Q135" i="8" s="1"/>
  <c r="M135" i="8"/>
  <c r="X86" i="14"/>
  <c r="M257" i="8"/>
  <c r="I214" i="14"/>
  <c r="T137" i="14"/>
  <c r="U41" i="14"/>
  <c r="AN162" i="18"/>
  <c r="Q162" i="8" s="1"/>
  <c r="AN244" i="18"/>
  <c r="K201" i="14"/>
  <c r="O42" i="14"/>
  <c r="M186" i="8"/>
  <c r="M286" i="8"/>
  <c r="AN286" i="18"/>
  <c r="Q286" i="8" s="1"/>
  <c r="M271" i="8"/>
  <c r="AN271" i="18"/>
  <c r="Q271" i="8" s="1"/>
  <c r="E156" i="11"/>
  <c r="AN225" i="19"/>
  <c r="Q225" i="9" s="1"/>
  <c r="E207" i="11"/>
  <c r="M23" i="8"/>
  <c r="M88" i="14"/>
  <c r="I42" i="14"/>
  <c r="K144" i="14"/>
  <c r="AN50" i="18"/>
  <c r="Q50" i="8" s="1"/>
  <c r="O113" i="14"/>
  <c r="AN166" i="18"/>
  <c r="AN166" i="19" s="1"/>
  <c r="Q166" i="9" s="1"/>
  <c r="M273" i="8"/>
  <c r="AN273" i="18"/>
  <c r="Q273" i="8" s="1"/>
  <c r="M35" i="8"/>
  <c r="AN35" i="18"/>
  <c r="AN98" i="18"/>
  <c r="Q98" i="8" s="1"/>
  <c r="M174" i="8"/>
  <c r="AN174" i="18"/>
  <c r="AN76" i="18"/>
  <c r="Q76" i="8" s="1"/>
  <c r="M182" i="8"/>
  <c r="AN182" i="18"/>
  <c r="W66" i="14"/>
  <c r="M251" i="8"/>
  <c r="AN251" i="18"/>
  <c r="Q102" i="8"/>
  <c r="AN102" i="19"/>
  <c r="AN116" i="18"/>
  <c r="Q116" i="8" s="1"/>
  <c r="M177" i="8"/>
  <c r="AN177" i="18"/>
  <c r="Q177" i="8" s="1"/>
  <c r="Q295" i="14"/>
  <c r="M275" i="8"/>
  <c r="AN275" i="18"/>
  <c r="Q275" i="8" s="1"/>
  <c r="AN49" i="18"/>
  <c r="AN179" i="18"/>
  <c r="Q179" i="8" s="1"/>
  <c r="AN132" i="18"/>
  <c r="M67" i="8"/>
  <c r="U19" i="14"/>
  <c r="M239" i="8"/>
  <c r="AN239" i="18"/>
  <c r="M167" i="8"/>
  <c r="AN167" i="18"/>
  <c r="AN237" i="18"/>
  <c r="Q237" i="8" s="1"/>
  <c r="AN42" i="18"/>
  <c r="AN42" i="19" s="1"/>
  <c r="Q42" i="9" s="1"/>
  <c r="I14" i="14"/>
  <c r="M211" i="8"/>
  <c r="M109" i="14"/>
  <c r="AN288" i="18"/>
  <c r="Q288" i="8" s="1"/>
  <c r="M66" i="8"/>
  <c r="AN66" i="18"/>
  <c r="AN27" i="18"/>
  <c r="Q27" i="8" s="1"/>
  <c r="M27" i="8"/>
  <c r="AN144" i="18"/>
  <c r="M144" i="8"/>
  <c r="M233" i="8"/>
  <c r="AN233" i="18"/>
  <c r="AN233" i="19" s="1"/>
  <c r="Q233" i="9" s="1"/>
  <c r="AN257" i="18"/>
  <c r="Q234" i="8"/>
  <c r="AN234" i="20"/>
  <c r="Q234" i="10" s="1"/>
  <c r="M212" i="8"/>
  <c r="M151" i="8"/>
  <c r="AN151" i="18"/>
  <c r="M9" i="8"/>
  <c r="AN9" i="18"/>
  <c r="W166" i="14"/>
  <c r="AN212" i="18"/>
  <c r="AN212" i="19" s="1"/>
  <c r="Q212" i="9" s="1"/>
  <c r="AN141" i="18"/>
  <c r="Q141" i="8" s="1"/>
  <c r="M278" i="8"/>
  <c r="AN278" i="18"/>
  <c r="W86" i="14"/>
  <c r="U214" i="14"/>
  <c r="I41" i="14"/>
  <c r="W41" i="14"/>
  <c r="Q37" i="8"/>
  <c r="AN37" i="19"/>
  <c r="Q37" i="9" s="1"/>
  <c r="T223" i="14"/>
  <c r="AN240" i="18"/>
  <c r="Q240" i="8" s="1"/>
  <c r="U201" i="14"/>
  <c r="M288" i="8"/>
  <c r="E143" i="11"/>
  <c r="I88" i="14"/>
  <c r="M243" i="8"/>
  <c r="AN243" i="18"/>
  <c r="J42" i="14"/>
  <c r="X144" i="14"/>
  <c r="AN169" i="18"/>
  <c r="AN169" i="19" s="1"/>
  <c r="Q169" i="9" s="1"/>
  <c r="M169" i="8"/>
  <c r="Q113" i="14"/>
  <c r="Q60" i="8"/>
  <c r="AN60" i="19"/>
  <c r="Q60" i="9" s="1"/>
  <c r="M191" i="8"/>
  <c r="AN191" i="19"/>
  <c r="Q191" i="9" s="1"/>
  <c r="M157" i="8"/>
  <c r="AN157" i="18"/>
  <c r="N235" i="8"/>
  <c r="AN168" i="18"/>
  <c r="Q168" i="8" s="1"/>
  <c r="M168" i="8"/>
  <c r="M107" i="8"/>
  <c r="AN107" i="18"/>
  <c r="M204" i="8"/>
  <c r="AN204" i="18"/>
  <c r="Q204" i="8" s="1"/>
  <c r="X66" i="14"/>
  <c r="S252" i="14"/>
  <c r="M228" i="8"/>
  <c r="AN228" i="18"/>
  <c r="Q228" i="8" s="1"/>
  <c r="M81" i="8"/>
  <c r="AN81" i="18"/>
  <c r="M284" i="8"/>
  <c r="N193" i="8"/>
  <c r="Q148" i="8"/>
  <c r="AN148" i="19"/>
  <c r="Q148" i="9" s="1"/>
  <c r="AN200" i="18"/>
  <c r="Q200" i="8" s="1"/>
  <c r="U295" i="14"/>
  <c r="M228" i="14"/>
  <c r="K19" i="14"/>
  <c r="AN202" i="18"/>
  <c r="M147" i="8"/>
  <c r="AN147" i="18"/>
  <c r="M280" i="8"/>
  <c r="AN280" i="18"/>
  <c r="Q280" i="8" s="1"/>
  <c r="X14" i="14"/>
  <c r="Q14" i="14"/>
  <c r="X109" i="14"/>
  <c r="M90" i="8"/>
  <c r="AN90" i="18"/>
  <c r="AN296" i="18"/>
  <c r="AN296" i="19" s="1"/>
  <c r="Q296" i="9" s="1"/>
  <c r="M159" i="8"/>
  <c r="M15" i="8"/>
  <c r="AN15" i="18"/>
  <c r="Q15" i="8" s="1"/>
  <c r="AN190" i="18"/>
  <c r="Q190" i="8" s="1"/>
  <c r="I166" i="14"/>
  <c r="AN41" i="18"/>
  <c r="Q41" i="8" s="1"/>
  <c r="M201" i="8"/>
  <c r="M80" i="8"/>
  <c r="AN80" i="18"/>
  <c r="Q80" i="8" s="1"/>
  <c r="AN238" i="18"/>
  <c r="Q86" i="14"/>
  <c r="U86" i="14"/>
  <c r="AN270" i="18"/>
  <c r="Q270" i="8" s="1"/>
  <c r="AN222" i="18"/>
  <c r="Q222" i="8" s="1"/>
  <c r="N214" i="14"/>
  <c r="AN201" i="18"/>
  <c r="K41" i="14"/>
  <c r="X41" i="14"/>
  <c r="AN20" i="18"/>
  <c r="Q20" i="8" s="1"/>
  <c r="M20" i="8"/>
  <c r="AN263" i="19"/>
  <c r="Q263" i="8"/>
  <c r="AN173" i="18"/>
  <c r="Q173" i="8" s="1"/>
  <c r="AN130" i="18"/>
  <c r="P77" i="14"/>
  <c r="X201" i="14"/>
  <c r="AN203" i="19"/>
  <c r="AN122" i="19"/>
  <c r="Q122" i="9" s="1"/>
  <c r="S56" i="14"/>
  <c r="AN54" i="20"/>
  <c r="Q54" i="10" s="1"/>
  <c r="S52" i="14"/>
  <c r="S86" i="14"/>
  <c r="V227" i="14"/>
  <c r="T264" i="14"/>
  <c r="S121" i="14"/>
  <c r="M4" i="8"/>
  <c r="AN4" i="18"/>
  <c r="S156" i="14"/>
  <c r="Q31" i="9"/>
  <c r="AN31" i="20"/>
  <c r="Q31" i="10" s="1"/>
  <c r="AN85" i="20"/>
  <c r="Q85" i="10" s="1"/>
  <c r="S115" i="14"/>
  <c r="S58" i="14"/>
  <c r="R109" i="14"/>
  <c r="S258" i="14"/>
  <c r="S172" i="14"/>
  <c r="Z172" i="14"/>
  <c r="Z232" i="14"/>
  <c r="Z235" i="14"/>
  <c r="X259" i="14"/>
  <c r="X283" i="14"/>
  <c r="X267" i="14"/>
  <c r="X288" i="14"/>
  <c r="X262" i="14"/>
  <c r="X272" i="14"/>
  <c r="X271" i="14"/>
  <c r="X286" i="14"/>
  <c r="X270" i="14"/>
  <c r="X274" i="14"/>
  <c r="X294" i="14"/>
  <c r="X275" i="14"/>
  <c r="X279" i="14"/>
  <c r="X291" i="14"/>
  <c r="X268" i="14"/>
  <c r="X284" i="14"/>
  <c r="X261" i="14"/>
  <c r="X297" i="14"/>
  <c r="W271" i="14"/>
  <c r="S142" i="14"/>
  <c r="S242" i="14"/>
  <c r="S266" i="14"/>
  <c r="E266" i="11"/>
  <c r="S236" i="14"/>
  <c r="T299" i="14"/>
  <c r="H287" i="14"/>
  <c r="E48" i="11"/>
  <c r="W268" i="14"/>
  <c r="U285" i="14"/>
  <c r="M262" i="14"/>
  <c r="W297" i="14"/>
  <c r="Q283" i="14"/>
  <c r="K262" i="14"/>
  <c r="S276" i="14"/>
  <c r="W286" i="14"/>
  <c r="S272" i="14"/>
  <c r="S131" i="14"/>
  <c r="T260" i="14"/>
  <c r="S123" i="14"/>
  <c r="E178" i="11"/>
  <c r="E180" i="11"/>
  <c r="S17" i="14"/>
  <c r="V16" i="14"/>
  <c r="R61" i="14"/>
  <c r="S248" i="14"/>
  <c r="S265" i="14"/>
  <c r="S10" i="14"/>
  <c r="S295" i="14"/>
  <c r="S15" i="14"/>
  <c r="S213" i="14"/>
  <c r="E36" i="11"/>
  <c r="S281" i="14"/>
  <c r="N77" i="14"/>
  <c r="R166" i="14"/>
  <c r="S180" i="14"/>
  <c r="S168" i="14"/>
  <c r="R244" i="14"/>
  <c r="S65" i="14"/>
  <c r="S225" i="14"/>
  <c r="S228" i="14"/>
  <c r="S230" i="14"/>
  <c r="S16" i="14"/>
  <c r="S31" i="14"/>
  <c r="Z233" i="14"/>
  <c r="Z180" i="14"/>
  <c r="Z240" i="14"/>
  <c r="Z12" i="14"/>
  <c r="Z77" i="14"/>
  <c r="Z50" i="14"/>
  <c r="U255" i="14"/>
  <c r="Q255" i="14"/>
  <c r="M273" i="14"/>
  <c r="X293" i="14"/>
  <c r="U278" i="14"/>
  <c r="U293" i="14"/>
  <c r="O270" i="14"/>
  <c r="W255" i="14"/>
  <c r="X273" i="14"/>
  <c r="M274" i="14"/>
  <c r="S274" i="14"/>
  <c r="O272" i="14"/>
  <c r="Q270" i="14"/>
  <c r="W272" i="14"/>
  <c r="U253" i="14"/>
  <c r="X278" i="14"/>
  <c r="M259" i="14"/>
  <c r="M270" i="14"/>
  <c r="X255" i="14"/>
  <c r="W274" i="14"/>
  <c r="W270" i="14"/>
  <c r="M283" i="14"/>
  <c r="O274" i="14"/>
  <c r="O253" i="14"/>
  <c r="X285" i="14"/>
  <c r="Q271" i="14"/>
  <c r="Q286" i="14"/>
  <c r="U286" i="14"/>
  <c r="X253" i="14"/>
  <c r="O261" i="14"/>
  <c r="K253" i="14"/>
  <c r="E118" i="11"/>
  <c r="W282" i="14"/>
  <c r="X282" i="14"/>
  <c r="Z40" i="14"/>
  <c r="Z242" i="14"/>
  <c r="Z15" i="14"/>
  <c r="Q57" i="8"/>
  <c r="AN57" i="19"/>
  <c r="Q57" i="9" s="1"/>
  <c r="Q213" i="8"/>
  <c r="AN213" i="19"/>
  <c r="AN276" i="20"/>
  <c r="Q276" i="10" s="1"/>
  <c r="AN16" i="20"/>
  <c r="Q16" i="10" s="1"/>
  <c r="AN156" i="20"/>
  <c r="Q156" i="10" s="1"/>
  <c r="O138" i="14"/>
  <c r="J20" i="14"/>
  <c r="I9" i="14"/>
  <c r="R120" i="14"/>
  <c r="U151" i="14"/>
  <c r="T110" i="14"/>
  <c r="W163" i="14"/>
  <c r="W174" i="14"/>
  <c r="M60" i="14"/>
  <c r="U150" i="14"/>
  <c r="L104" i="14"/>
  <c r="Q157" i="14"/>
  <c r="V195" i="14"/>
  <c r="U100" i="14"/>
  <c r="H140" i="14"/>
  <c r="X198" i="14"/>
  <c r="P98" i="14"/>
  <c r="J50" i="14"/>
  <c r="I246" i="14"/>
  <c r="X179" i="14"/>
  <c r="T153" i="14"/>
  <c r="Q38" i="14"/>
  <c r="O13" i="14"/>
  <c r="H209" i="14"/>
  <c r="V28" i="14"/>
  <c r="K148" i="14"/>
  <c r="V79" i="14"/>
  <c r="J147" i="14"/>
  <c r="W26" i="14"/>
  <c r="O71" i="14"/>
  <c r="K215" i="14"/>
  <c r="U116" i="14"/>
  <c r="X208" i="14"/>
  <c r="I297" i="14"/>
  <c r="O193" i="14"/>
  <c r="P35" i="14"/>
  <c r="Q29" i="14"/>
  <c r="K127" i="14"/>
  <c r="O81" i="14"/>
  <c r="I81" i="14"/>
  <c r="U177" i="14"/>
  <c r="K177" i="14"/>
  <c r="P82" i="14"/>
  <c r="N82" i="14"/>
  <c r="U162" i="14"/>
  <c r="P162" i="14"/>
  <c r="L138" i="14"/>
  <c r="W138" i="14"/>
  <c r="U20" i="14"/>
  <c r="I20" i="14"/>
  <c r="X204" i="14"/>
  <c r="N204" i="14"/>
  <c r="Q45" i="14"/>
  <c r="O45" i="14"/>
  <c r="T37" i="14"/>
  <c r="W37" i="14"/>
  <c r="O9" i="14"/>
  <c r="U120" i="14"/>
  <c r="I120" i="14"/>
  <c r="R72" i="14"/>
  <c r="U72" i="14"/>
  <c r="H278" i="14"/>
  <c r="U7" i="14"/>
  <c r="W7" i="14"/>
  <c r="U93" i="14"/>
  <c r="P93" i="14"/>
  <c r="L151" i="14"/>
  <c r="V151" i="14"/>
  <c r="K110" i="14"/>
  <c r="Q110" i="14"/>
  <c r="X163" i="14"/>
  <c r="J163" i="14"/>
  <c r="I174" i="14"/>
  <c r="N70" i="14"/>
  <c r="H70" i="14"/>
  <c r="U85" i="14"/>
  <c r="L85" i="14"/>
  <c r="O183" i="14"/>
  <c r="M183" i="14"/>
  <c r="O154" i="14"/>
  <c r="I154" i="14"/>
  <c r="U134" i="14"/>
  <c r="H134" i="14"/>
  <c r="L99" i="14"/>
  <c r="Q99" i="14"/>
  <c r="Q84" i="14"/>
  <c r="O84" i="14"/>
  <c r="T60" i="14"/>
  <c r="W60" i="14"/>
  <c r="K150" i="14"/>
  <c r="Q150" i="14"/>
  <c r="W200" i="14"/>
  <c r="U200" i="14"/>
  <c r="J39" i="14"/>
  <c r="T39" i="14"/>
  <c r="Q104" i="14"/>
  <c r="O104" i="14"/>
  <c r="N157" i="14"/>
  <c r="L157" i="14"/>
  <c r="O195" i="14"/>
  <c r="T195" i="14"/>
  <c r="V73" i="14"/>
  <c r="J73" i="14"/>
  <c r="V100" i="14"/>
  <c r="X100" i="14"/>
  <c r="W76" i="14"/>
  <c r="U76" i="14"/>
  <c r="K140" i="14"/>
  <c r="Q140" i="14"/>
  <c r="V198" i="14"/>
  <c r="J198" i="14"/>
  <c r="P238" i="14"/>
  <c r="O238" i="14"/>
  <c r="J74" i="14"/>
  <c r="W74" i="14"/>
  <c r="U146" i="14"/>
  <c r="X191" i="14"/>
  <c r="K191" i="14"/>
  <c r="W95" i="14"/>
  <c r="O95" i="14"/>
  <c r="J125" i="14"/>
  <c r="X125" i="14"/>
  <c r="M98" i="14"/>
  <c r="M105" i="14"/>
  <c r="W105" i="14"/>
  <c r="U175" i="14"/>
  <c r="I175" i="14"/>
  <c r="M50" i="14"/>
  <c r="O50" i="14"/>
  <c r="T246" i="14"/>
  <c r="X246" i="14"/>
  <c r="K246" i="14"/>
  <c r="M126" i="14"/>
  <c r="V126" i="14"/>
  <c r="S136" i="14"/>
  <c r="K136" i="14"/>
  <c r="Q136" i="14"/>
  <c r="I285" i="14"/>
  <c r="P179" i="14"/>
  <c r="N179" i="14"/>
  <c r="AN124" i="20"/>
  <c r="Q124" i="10" s="1"/>
  <c r="X133" i="14"/>
  <c r="J133" i="14"/>
  <c r="X192" i="14"/>
  <c r="W192" i="14"/>
  <c r="J59" i="14"/>
  <c r="P59" i="14"/>
  <c r="Q78" i="14"/>
  <c r="I78" i="14"/>
  <c r="V155" i="14"/>
  <c r="N153" i="14"/>
  <c r="Q153" i="14"/>
  <c r="I153" i="14"/>
  <c r="T186" i="14"/>
  <c r="V38" i="14"/>
  <c r="X38" i="14"/>
  <c r="X13" i="14"/>
  <c r="K13" i="14"/>
  <c r="M136" i="10"/>
  <c r="P209" i="14"/>
  <c r="O209" i="14"/>
  <c r="O211" i="14"/>
  <c r="I211" i="14"/>
  <c r="M210" i="14"/>
  <c r="H171" i="14"/>
  <c r="V171" i="14"/>
  <c r="X171" i="14"/>
  <c r="H97" i="14"/>
  <c r="Q97" i="14"/>
  <c r="V182" i="14"/>
  <c r="L182" i="14"/>
  <c r="V222" i="14"/>
  <c r="X222" i="14"/>
  <c r="P28" i="14"/>
  <c r="O28" i="14"/>
  <c r="L221" i="14"/>
  <c r="I221" i="14"/>
  <c r="J128" i="14"/>
  <c r="W148" i="14"/>
  <c r="T148" i="14"/>
  <c r="J79" i="14"/>
  <c r="X79" i="14"/>
  <c r="T145" i="14"/>
  <c r="I145" i="14"/>
  <c r="P147" i="14"/>
  <c r="N147" i="14"/>
  <c r="L185" i="14"/>
  <c r="V26" i="14"/>
  <c r="M26" i="14"/>
  <c r="K71" i="14"/>
  <c r="H71" i="14"/>
  <c r="P215" i="14"/>
  <c r="N215" i="14"/>
  <c r="P116" i="14"/>
  <c r="O116" i="14"/>
  <c r="X112" i="14"/>
  <c r="H112" i="14"/>
  <c r="V208" i="14"/>
  <c r="I208" i="14"/>
  <c r="O44" i="14"/>
  <c r="K44" i="14"/>
  <c r="P80" i="14"/>
  <c r="O80" i="14"/>
  <c r="W25" i="14"/>
  <c r="O101" i="14"/>
  <c r="K101" i="14"/>
  <c r="P193" i="14"/>
  <c r="H35" i="14"/>
  <c r="H288" i="14"/>
  <c r="H90" i="14"/>
  <c r="M90" i="14"/>
  <c r="O29" i="14"/>
  <c r="X29" i="14"/>
  <c r="H29" i="14"/>
  <c r="N190" i="14"/>
  <c r="H190" i="14"/>
  <c r="P127" i="14"/>
  <c r="V177" i="14"/>
  <c r="K82" i="14"/>
  <c r="P204" i="14"/>
  <c r="O72" i="14"/>
  <c r="J93" i="14"/>
  <c r="W151" i="14"/>
  <c r="T174" i="14"/>
  <c r="W70" i="14"/>
  <c r="V85" i="14"/>
  <c r="I134" i="14"/>
  <c r="U99" i="14"/>
  <c r="P39" i="14"/>
  <c r="M195" i="14"/>
  <c r="O73" i="14"/>
  <c r="L74" i="14"/>
  <c r="J146" i="14"/>
  <c r="N191" i="14"/>
  <c r="K95" i="14"/>
  <c r="M59" i="14"/>
  <c r="H186" i="14"/>
  <c r="P171" i="14"/>
  <c r="U182" i="14"/>
  <c r="O221" i="14"/>
  <c r="U79" i="14"/>
  <c r="I71" i="14"/>
  <c r="J116" i="14"/>
  <c r="M127" i="14"/>
  <c r="V127" i="14"/>
  <c r="T81" i="14"/>
  <c r="W81" i="14"/>
  <c r="Q177" i="14"/>
  <c r="W177" i="14"/>
  <c r="Q82" i="14"/>
  <c r="O82" i="14"/>
  <c r="N162" i="14"/>
  <c r="Q162" i="14"/>
  <c r="J138" i="14"/>
  <c r="P138" i="14"/>
  <c r="P20" i="14"/>
  <c r="N20" i="14"/>
  <c r="Q204" i="14"/>
  <c r="O204" i="14"/>
  <c r="T45" i="14"/>
  <c r="W45" i="14"/>
  <c r="U37" i="14"/>
  <c r="P37" i="14"/>
  <c r="L9" i="14"/>
  <c r="K9" i="14"/>
  <c r="L120" i="14"/>
  <c r="N120" i="14"/>
  <c r="S72" i="14"/>
  <c r="T72" i="14"/>
  <c r="Q72" i="14"/>
  <c r="J7" i="14"/>
  <c r="Q7" i="14"/>
  <c r="N93" i="14"/>
  <c r="I93" i="14"/>
  <c r="J151" i="14"/>
  <c r="X151" i="14"/>
  <c r="H110" i="14"/>
  <c r="P163" i="14"/>
  <c r="H163" i="14"/>
  <c r="J174" i="14"/>
  <c r="X174" i="14"/>
  <c r="O70" i="14"/>
  <c r="S85" i="14"/>
  <c r="N85" i="14"/>
  <c r="H85" i="14"/>
  <c r="I273" i="14"/>
  <c r="I183" i="14"/>
  <c r="M154" i="14"/>
  <c r="X154" i="14"/>
  <c r="N134" i="14"/>
  <c r="I99" i="14"/>
  <c r="W99" i="14"/>
  <c r="S84" i="14"/>
  <c r="T84" i="14"/>
  <c r="H84" i="14"/>
  <c r="U60" i="14"/>
  <c r="V150" i="14"/>
  <c r="I150" i="14"/>
  <c r="P200" i="14"/>
  <c r="N200" i="14"/>
  <c r="K39" i="14"/>
  <c r="T104" i="14"/>
  <c r="O157" i="14"/>
  <c r="M157" i="14"/>
  <c r="W195" i="14"/>
  <c r="H195" i="14"/>
  <c r="W73" i="14"/>
  <c r="X73" i="14"/>
  <c r="P100" i="14"/>
  <c r="Q100" i="14"/>
  <c r="O76" i="14"/>
  <c r="N76" i="14"/>
  <c r="V140" i="14"/>
  <c r="I140" i="14"/>
  <c r="W198" i="14"/>
  <c r="H198" i="14"/>
  <c r="Q238" i="14"/>
  <c r="X238" i="14"/>
  <c r="K74" i="14"/>
  <c r="P74" i="14"/>
  <c r="N146" i="14"/>
  <c r="X146" i="14"/>
  <c r="L191" i="14"/>
  <c r="O191" i="14"/>
  <c r="H286" i="14"/>
  <c r="M95" i="14"/>
  <c r="K125" i="14"/>
  <c r="I125" i="14"/>
  <c r="J98" i="14"/>
  <c r="X98" i="14"/>
  <c r="J105" i="14"/>
  <c r="I105" i="14"/>
  <c r="V175" i="14"/>
  <c r="H50" i="14"/>
  <c r="P246" i="14"/>
  <c r="W246" i="14"/>
  <c r="U126" i="14"/>
  <c r="I126" i="14"/>
  <c r="V136" i="14"/>
  <c r="I136" i="14"/>
  <c r="Q179" i="14"/>
  <c r="O179" i="14"/>
  <c r="L133" i="14"/>
  <c r="K133" i="14"/>
  <c r="P192" i="14"/>
  <c r="H192" i="14"/>
  <c r="K59" i="14"/>
  <c r="H59" i="14"/>
  <c r="V78" i="14"/>
  <c r="U78" i="14"/>
  <c r="P155" i="14"/>
  <c r="U155" i="14"/>
  <c r="J153" i="14"/>
  <c r="U186" i="14"/>
  <c r="L38" i="14"/>
  <c r="L13" i="14"/>
  <c r="V13" i="14"/>
  <c r="Q209" i="14"/>
  <c r="I209" i="14"/>
  <c r="Q211" i="14"/>
  <c r="X211" i="14"/>
  <c r="X210" i="14"/>
  <c r="M171" i="14"/>
  <c r="K171" i="14"/>
  <c r="P97" i="14"/>
  <c r="X97" i="14"/>
  <c r="J182" i="14"/>
  <c r="H182" i="14"/>
  <c r="AN242" i="20"/>
  <c r="Q242" i="10" s="1"/>
  <c r="L222" i="14"/>
  <c r="O222" i="14"/>
  <c r="Q222" i="14"/>
  <c r="Q28" i="14"/>
  <c r="X28" i="14"/>
  <c r="M221" i="14"/>
  <c r="X128" i="14"/>
  <c r="K128" i="14"/>
  <c r="P148" i="14"/>
  <c r="U148" i="14"/>
  <c r="T79" i="14"/>
  <c r="L79" i="14"/>
  <c r="W145" i="14"/>
  <c r="U145" i="14"/>
  <c r="L147" i="14"/>
  <c r="U147" i="14"/>
  <c r="M185" i="14"/>
  <c r="H185" i="14"/>
  <c r="S26" i="14"/>
  <c r="I26" i="14"/>
  <c r="Q71" i="14"/>
  <c r="V71" i="14"/>
  <c r="Q215" i="14"/>
  <c r="H215" i="14"/>
  <c r="H116" i="14"/>
  <c r="L116" i="14"/>
  <c r="K116" i="14"/>
  <c r="O112" i="14"/>
  <c r="J112" i="14"/>
  <c r="M208" i="14"/>
  <c r="W208" i="14"/>
  <c r="X44" i="14"/>
  <c r="V44" i="14"/>
  <c r="Q80" i="14"/>
  <c r="X80" i="14"/>
  <c r="O25" i="14"/>
  <c r="R101" i="14"/>
  <c r="X101" i="14"/>
  <c r="I101" i="14"/>
  <c r="H193" i="14"/>
  <c r="J35" i="14"/>
  <c r="X35" i="14"/>
  <c r="N90" i="14"/>
  <c r="K90" i="14"/>
  <c r="V29" i="14"/>
  <c r="L29" i="14"/>
  <c r="Q190" i="14"/>
  <c r="O190" i="14"/>
  <c r="O127" i="14"/>
  <c r="L45" i="14"/>
  <c r="N9" i="14"/>
  <c r="I70" i="14"/>
  <c r="T198" i="14"/>
  <c r="O74" i="14"/>
  <c r="P191" i="14"/>
  <c r="H125" i="14"/>
  <c r="O175" i="14"/>
  <c r="H126" i="14"/>
  <c r="L192" i="14"/>
  <c r="W186" i="14"/>
  <c r="P128" i="14"/>
  <c r="I112" i="14"/>
  <c r="Q127" i="14"/>
  <c r="X127" i="14"/>
  <c r="M81" i="14"/>
  <c r="J177" i="14"/>
  <c r="H177" i="14"/>
  <c r="L82" i="14"/>
  <c r="V82" i="14"/>
  <c r="O162" i="14"/>
  <c r="M162" i="14"/>
  <c r="T138" i="14"/>
  <c r="X138" i="14"/>
  <c r="X20" i="14"/>
  <c r="K20" i="14"/>
  <c r="V204" i="14"/>
  <c r="I279" i="14"/>
  <c r="M45" i="14"/>
  <c r="H259" i="14"/>
  <c r="R37" i="14"/>
  <c r="X37" i="14"/>
  <c r="V9" i="14"/>
  <c r="Q9" i="14"/>
  <c r="K120" i="14"/>
  <c r="Q120" i="14"/>
  <c r="N72" i="14"/>
  <c r="H72" i="14"/>
  <c r="L7" i="14"/>
  <c r="X93" i="14"/>
  <c r="K93" i="14"/>
  <c r="S151" i="14"/>
  <c r="M151" i="14"/>
  <c r="X110" i="14"/>
  <c r="I110" i="14"/>
  <c r="Q163" i="14"/>
  <c r="I163" i="14"/>
  <c r="U174" i="14"/>
  <c r="P174" i="14"/>
  <c r="J70" i="14"/>
  <c r="P70" i="14"/>
  <c r="W85" i="14"/>
  <c r="I85" i="14"/>
  <c r="T183" i="14"/>
  <c r="W183" i="14"/>
  <c r="P154" i="14"/>
  <c r="U154" i="14"/>
  <c r="L134" i="14"/>
  <c r="W134" i="14"/>
  <c r="N99" i="14"/>
  <c r="M99" i="14"/>
  <c r="M84" i="14"/>
  <c r="I84" i="14"/>
  <c r="J60" i="14"/>
  <c r="X60" i="14"/>
  <c r="N150" i="14"/>
  <c r="X200" i="14"/>
  <c r="I200" i="14"/>
  <c r="Q39" i="14"/>
  <c r="X39" i="14"/>
  <c r="M104" i="14"/>
  <c r="I104" i="14"/>
  <c r="T157" i="14"/>
  <c r="I195" i="14"/>
  <c r="H73" i="14"/>
  <c r="M73" i="14"/>
  <c r="K73" i="14"/>
  <c r="M100" i="14"/>
  <c r="O100" i="14"/>
  <c r="V76" i="14"/>
  <c r="N140" i="14"/>
  <c r="U198" i="14"/>
  <c r="I198" i="14"/>
  <c r="T238" i="14"/>
  <c r="M238" i="14"/>
  <c r="M74" i="14"/>
  <c r="K146" i="14"/>
  <c r="Q146" i="14"/>
  <c r="Q191" i="14"/>
  <c r="AN266" i="20"/>
  <c r="Q266" i="10" s="1"/>
  <c r="X95" i="14"/>
  <c r="I268" i="14"/>
  <c r="Q125" i="14"/>
  <c r="O125" i="14"/>
  <c r="N98" i="14"/>
  <c r="Q98" i="14"/>
  <c r="U105" i="14"/>
  <c r="P175" i="14"/>
  <c r="K50" i="14"/>
  <c r="I50" i="14"/>
  <c r="M246" i="14"/>
  <c r="P126" i="14"/>
  <c r="J126" i="14"/>
  <c r="O136" i="14"/>
  <c r="L179" i="14"/>
  <c r="H261" i="14"/>
  <c r="O133" i="14"/>
  <c r="V192" i="14"/>
  <c r="M192" i="14"/>
  <c r="T192" i="14"/>
  <c r="O59" i="14"/>
  <c r="I59" i="14"/>
  <c r="X78" i="14"/>
  <c r="J78" i="14"/>
  <c r="J155" i="14"/>
  <c r="W155" i="14"/>
  <c r="K153" i="14"/>
  <c r="J186" i="14"/>
  <c r="P186" i="14"/>
  <c r="H38" i="14"/>
  <c r="K38" i="14"/>
  <c r="T13" i="14"/>
  <c r="H13" i="14"/>
  <c r="J209" i="14"/>
  <c r="J211" i="14"/>
  <c r="W211" i="14"/>
  <c r="N210" i="14"/>
  <c r="Q210" i="14"/>
  <c r="S171" i="14"/>
  <c r="Q171" i="14"/>
  <c r="I171" i="14"/>
  <c r="W97" i="14"/>
  <c r="O97" i="14"/>
  <c r="I267" i="14"/>
  <c r="P182" i="14"/>
  <c r="M182" i="14"/>
  <c r="K222" i="14"/>
  <c r="J28" i="14"/>
  <c r="H28" i="14"/>
  <c r="W221" i="14"/>
  <c r="U221" i="14"/>
  <c r="Q128" i="14"/>
  <c r="O128" i="14"/>
  <c r="X148" i="14"/>
  <c r="V148" i="14"/>
  <c r="M79" i="14"/>
  <c r="M145" i="10"/>
  <c r="J145" i="14"/>
  <c r="Q185" i="14"/>
  <c r="I185" i="14"/>
  <c r="U26" i="14"/>
  <c r="P26" i="14"/>
  <c r="M71" i="14"/>
  <c r="L215" i="14"/>
  <c r="I215" i="14"/>
  <c r="Q116" i="14"/>
  <c r="L112" i="14"/>
  <c r="T112" i="14"/>
  <c r="U208" i="14"/>
  <c r="P208" i="14"/>
  <c r="I275" i="14"/>
  <c r="Q44" i="14"/>
  <c r="N44" i="14"/>
  <c r="T80" i="14"/>
  <c r="W80" i="14"/>
  <c r="K25" i="14"/>
  <c r="S101" i="14"/>
  <c r="Q101" i="14"/>
  <c r="V193" i="14"/>
  <c r="Q193" i="14"/>
  <c r="I193" i="14"/>
  <c r="N35" i="14"/>
  <c r="Q35" i="14"/>
  <c r="P90" i="14"/>
  <c r="W90" i="14"/>
  <c r="T29" i="14"/>
  <c r="V81" i="14"/>
  <c r="P177" i="14"/>
  <c r="M138" i="14"/>
  <c r="V45" i="14"/>
  <c r="H93" i="14"/>
  <c r="M85" i="14"/>
  <c r="V183" i="14"/>
  <c r="T154" i="14"/>
  <c r="V99" i="14"/>
  <c r="K157" i="14"/>
  <c r="U140" i="14"/>
  <c r="L238" i="14"/>
  <c r="N125" i="14"/>
  <c r="U98" i="14"/>
  <c r="T105" i="14"/>
  <c r="N136" i="14"/>
  <c r="K179" i="14"/>
  <c r="I262" i="14"/>
  <c r="N192" i="14"/>
  <c r="M155" i="14"/>
  <c r="N38" i="14"/>
  <c r="Q13" i="14"/>
  <c r="U210" i="14"/>
  <c r="U97" i="14"/>
  <c r="M28" i="14"/>
  <c r="N128" i="14"/>
  <c r="P185" i="14"/>
  <c r="H26" i="14"/>
  <c r="U44" i="14"/>
  <c r="I25" i="14"/>
  <c r="I29" i="14"/>
  <c r="W127" i="14"/>
  <c r="U81" i="14"/>
  <c r="P81" i="14"/>
  <c r="O177" i="14"/>
  <c r="I177" i="14"/>
  <c r="T82" i="14"/>
  <c r="W82" i="14"/>
  <c r="H162" i="14"/>
  <c r="K138" i="14"/>
  <c r="Q138" i="14"/>
  <c r="Q20" i="14"/>
  <c r="O20" i="14"/>
  <c r="T204" i="14"/>
  <c r="U45" i="14"/>
  <c r="H45" i="14"/>
  <c r="I259" i="14"/>
  <c r="N37" i="14"/>
  <c r="Q37" i="14"/>
  <c r="M9" i="14"/>
  <c r="S120" i="14"/>
  <c r="M120" i="14"/>
  <c r="O120" i="14"/>
  <c r="V72" i="14"/>
  <c r="M72" i="14"/>
  <c r="K7" i="14"/>
  <c r="T7" i="14"/>
  <c r="M262" i="10"/>
  <c r="Q93" i="14"/>
  <c r="O93" i="14"/>
  <c r="K151" i="14"/>
  <c r="I151" i="14"/>
  <c r="W110" i="14"/>
  <c r="L163" i="14"/>
  <c r="K174" i="14"/>
  <c r="L174" i="14"/>
  <c r="T70" i="14"/>
  <c r="X70" i="14"/>
  <c r="Q172" i="9"/>
  <c r="AN172" i="20"/>
  <c r="Q172" i="10" s="1"/>
  <c r="O85" i="14"/>
  <c r="X183" i="14"/>
  <c r="Q154" i="14"/>
  <c r="J154" i="14"/>
  <c r="M134" i="14"/>
  <c r="O134" i="14"/>
  <c r="P99" i="14"/>
  <c r="O99" i="14"/>
  <c r="W84" i="14"/>
  <c r="U84" i="14"/>
  <c r="S60" i="14"/>
  <c r="N60" i="14"/>
  <c r="Q60" i="14"/>
  <c r="L150" i="14"/>
  <c r="W150" i="14"/>
  <c r="K200" i="14"/>
  <c r="Q200" i="14"/>
  <c r="H200" i="14"/>
  <c r="M116" i="10"/>
  <c r="O39" i="14"/>
  <c r="L39" i="14"/>
  <c r="W104" i="14"/>
  <c r="U104" i="14"/>
  <c r="H104" i="14"/>
  <c r="W157" i="14"/>
  <c r="H157" i="14"/>
  <c r="U195" i="14"/>
  <c r="P195" i="14"/>
  <c r="L73" i="14"/>
  <c r="P73" i="14"/>
  <c r="U73" i="14"/>
  <c r="N100" i="14"/>
  <c r="W100" i="14"/>
  <c r="L100" i="14"/>
  <c r="Q76" i="14"/>
  <c r="X76" i="14"/>
  <c r="L140" i="14"/>
  <c r="W140" i="14"/>
  <c r="L198" i="14"/>
  <c r="U238" i="14"/>
  <c r="J238" i="14"/>
  <c r="T74" i="14"/>
  <c r="H74" i="14"/>
  <c r="O146" i="14"/>
  <c r="I146" i="14"/>
  <c r="M191" i="14"/>
  <c r="I286" i="14"/>
  <c r="P95" i="14"/>
  <c r="H271" i="14"/>
  <c r="L125" i="14"/>
  <c r="V125" i="14"/>
  <c r="K98" i="14"/>
  <c r="L98" i="14"/>
  <c r="O105" i="10"/>
  <c r="P105" i="14"/>
  <c r="K105" i="14"/>
  <c r="J175" i="14"/>
  <c r="W175" i="14"/>
  <c r="U50" i="14"/>
  <c r="Q246" i="14"/>
  <c r="X126" i="14"/>
  <c r="S126" i="14"/>
  <c r="H136" i="14"/>
  <c r="W136" i="14"/>
  <c r="T179" i="14"/>
  <c r="V179" i="14"/>
  <c r="I261" i="14"/>
  <c r="M133" i="14"/>
  <c r="H133" i="14"/>
  <c r="Q192" i="14"/>
  <c r="I192" i="14"/>
  <c r="V59" i="14"/>
  <c r="W78" i="14"/>
  <c r="N78" i="14"/>
  <c r="K155" i="14"/>
  <c r="U153" i="14"/>
  <c r="N186" i="14"/>
  <c r="X186" i="14"/>
  <c r="W38" i="14"/>
  <c r="T38" i="14"/>
  <c r="M13" i="14"/>
  <c r="I13" i="14"/>
  <c r="V209" i="14"/>
  <c r="T209" i="14"/>
  <c r="T211" i="14"/>
  <c r="L211" i="14"/>
  <c r="K210" i="14"/>
  <c r="L210" i="14"/>
  <c r="N171" i="14"/>
  <c r="J97" i="14"/>
  <c r="I97" i="14"/>
  <c r="O182" i="14"/>
  <c r="I182" i="14"/>
  <c r="W222" i="14"/>
  <c r="R28" i="14"/>
  <c r="I28" i="14"/>
  <c r="J221" i="14"/>
  <c r="L128" i="14"/>
  <c r="V128" i="14"/>
  <c r="Q148" i="14"/>
  <c r="H148" i="14"/>
  <c r="K79" i="14"/>
  <c r="N79" i="14"/>
  <c r="P145" i="14"/>
  <c r="N145" i="14"/>
  <c r="M147" i="14"/>
  <c r="X147" i="14"/>
  <c r="J185" i="14"/>
  <c r="J26" i="14"/>
  <c r="X26" i="14"/>
  <c r="T71" i="14"/>
  <c r="W71" i="14"/>
  <c r="O215" i="14"/>
  <c r="V116" i="14"/>
  <c r="I116" i="14"/>
  <c r="K112" i="14"/>
  <c r="Q209" i="9"/>
  <c r="AN209" i="20"/>
  <c r="Q209" i="10" s="1"/>
  <c r="J208" i="14"/>
  <c r="Q208" i="14"/>
  <c r="L44" i="14"/>
  <c r="W44" i="14"/>
  <c r="U80" i="14"/>
  <c r="L80" i="14"/>
  <c r="V25" i="14"/>
  <c r="Q25" i="14"/>
  <c r="U101" i="14"/>
  <c r="L101" i="14"/>
  <c r="X193" i="14"/>
  <c r="J193" i="14"/>
  <c r="K35" i="14"/>
  <c r="L35" i="14"/>
  <c r="I90" i="14"/>
  <c r="W29" i="14"/>
  <c r="M29" i="14"/>
  <c r="W190" i="14"/>
  <c r="L81" i="14"/>
  <c r="H20" i="14"/>
  <c r="K204" i="14"/>
  <c r="N139" i="10"/>
  <c r="P120" i="14"/>
  <c r="P7" i="14"/>
  <c r="N163" i="14"/>
  <c r="H183" i="14"/>
  <c r="N39" i="14"/>
  <c r="V104" i="14"/>
  <c r="P76" i="14"/>
  <c r="S78" i="14"/>
  <c r="I186" i="14"/>
  <c r="I222" i="14"/>
  <c r="R148" i="14"/>
  <c r="M145" i="14"/>
  <c r="O185" i="14"/>
  <c r="Q112" i="14"/>
  <c r="M193" i="14"/>
  <c r="I288" i="14"/>
  <c r="K190" i="14"/>
  <c r="Q265" i="9"/>
  <c r="AN265" i="20"/>
  <c r="Q265" i="10" s="1"/>
  <c r="U127" i="14"/>
  <c r="L127" i="14"/>
  <c r="J81" i="14"/>
  <c r="X81" i="14"/>
  <c r="M177" i="14"/>
  <c r="M82" i="14"/>
  <c r="I162" i="14"/>
  <c r="U138" i="14"/>
  <c r="H138" i="14"/>
  <c r="L20" i="14"/>
  <c r="V20" i="14"/>
  <c r="M204" i="14"/>
  <c r="H204" i="14"/>
  <c r="J45" i="14"/>
  <c r="I45" i="14"/>
  <c r="K37" i="14"/>
  <c r="L37" i="14"/>
  <c r="X9" i="14"/>
  <c r="V120" i="14"/>
  <c r="X120" i="14"/>
  <c r="P72" i="14"/>
  <c r="J72" i="14"/>
  <c r="X72" i="14"/>
  <c r="O7" i="14"/>
  <c r="L93" i="14"/>
  <c r="V93" i="14"/>
  <c r="N151" i="14"/>
  <c r="O151" i="14"/>
  <c r="T151" i="14"/>
  <c r="U110" i="14"/>
  <c r="L110" i="14"/>
  <c r="I293" i="14"/>
  <c r="K163" i="14"/>
  <c r="N174" i="14"/>
  <c r="Q174" i="14"/>
  <c r="K70" i="14"/>
  <c r="Q70" i="14"/>
  <c r="J85" i="14"/>
  <c r="P85" i="14"/>
  <c r="U183" i="14"/>
  <c r="P183" i="14"/>
  <c r="V154" i="14"/>
  <c r="L154" i="14"/>
  <c r="P134" i="14"/>
  <c r="J84" i="14"/>
  <c r="K60" i="14"/>
  <c r="H60" i="14"/>
  <c r="M150" i="14"/>
  <c r="O150" i="14"/>
  <c r="O200" i="14"/>
  <c r="L200" i="14"/>
  <c r="M39" i="14"/>
  <c r="J104" i="14"/>
  <c r="U157" i="14"/>
  <c r="J195" i="14"/>
  <c r="X195" i="14"/>
  <c r="N73" i="14"/>
  <c r="K100" i="14"/>
  <c r="H76" i="14"/>
  <c r="M140" i="14"/>
  <c r="O140" i="14"/>
  <c r="K198" i="14"/>
  <c r="N198" i="14"/>
  <c r="V238" i="14"/>
  <c r="H238" i="14"/>
  <c r="U74" i="14"/>
  <c r="I74" i="14"/>
  <c r="L146" i="14"/>
  <c r="V146" i="14"/>
  <c r="H146" i="14"/>
  <c r="T191" i="14"/>
  <c r="I191" i="14"/>
  <c r="I253" i="14"/>
  <c r="T95" i="14"/>
  <c r="Q95" i="14"/>
  <c r="T125" i="14"/>
  <c r="W125" i="14"/>
  <c r="O98" i="14"/>
  <c r="H98" i="14"/>
  <c r="X105" i="14"/>
  <c r="N105" i="14"/>
  <c r="K175" i="14"/>
  <c r="Q175" i="14"/>
  <c r="X50" i="14"/>
  <c r="V50" i="14"/>
  <c r="N246" i="14"/>
  <c r="U246" i="14"/>
  <c r="Q126" i="14"/>
  <c r="N126" i="14"/>
  <c r="T136" i="14"/>
  <c r="X136" i="14"/>
  <c r="M179" i="14"/>
  <c r="H179" i="14"/>
  <c r="Q133" i="14"/>
  <c r="I133" i="14"/>
  <c r="J192" i="14"/>
  <c r="U192" i="14"/>
  <c r="Q59" i="14"/>
  <c r="X59" i="14"/>
  <c r="L78" i="14"/>
  <c r="K78" i="14"/>
  <c r="H155" i="14"/>
  <c r="N155" i="14"/>
  <c r="H153" i="14"/>
  <c r="V153" i="14"/>
  <c r="O153" i="14"/>
  <c r="K186" i="14"/>
  <c r="J38" i="14"/>
  <c r="O38" i="14"/>
  <c r="U38" i="14"/>
  <c r="W13" i="14"/>
  <c r="U13" i="14"/>
  <c r="X209" i="14"/>
  <c r="K209" i="14"/>
  <c r="K211" i="14"/>
  <c r="O210" i="14"/>
  <c r="T210" i="14"/>
  <c r="O171" i="14"/>
  <c r="V97" i="14"/>
  <c r="K97" i="14"/>
  <c r="Q182" i="14"/>
  <c r="N222" i="14"/>
  <c r="U222" i="14"/>
  <c r="S28" i="14"/>
  <c r="K28" i="14"/>
  <c r="P221" i="14"/>
  <c r="N221" i="14"/>
  <c r="S128" i="14"/>
  <c r="T128" i="14"/>
  <c r="W128" i="14"/>
  <c r="L148" i="14"/>
  <c r="I148" i="14"/>
  <c r="O79" i="14"/>
  <c r="I79" i="14"/>
  <c r="X145" i="14"/>
  <c r="K145" i="14"/>
  <c r="K147" i="14"/>
  <c r="H147" i="14"/>
  <c r="R185" i="14"/>
  <c r="V185" i="14"/>
  <c r="T185" i="14"/>
  <c r="N26" i="14"/>
  <c r="Q26" i="14"/>
  <c r="U71" i="14"/>
  <c r="X71" i="14"/>
  <c r="V215" i="14"/>
  <c r="M215" i="14"/>
  <c r="X116" i="14"/>
  <c r="W116" i="14"/>
  <c r="M112" i="14"/>
  <c r="U112" i="14"/>
  <c r="N208" i="14"/>
  <c r="L208" i="14"/>
  <c r="H275" i="14"/>
  <c r="I284" i="14"/>
  <c r="M44" i="14"/>
  <c r="H44" i="14"/>
  <c r="J80" i="14"/>
  <c r="H80" i="14"/>
  <c r="L25" i="14"/>
  <c r="U25" i="14"/>
  <c r="M101" i="14"/>
  <c r="W193" i="14"/>
  <c r="T193" i="14"/>
  <c r="O35" i="14"/>
  <c r="T35" i="14"/>
  <c r="L90" i="14"/>
  <c r="O90" i="14"/>
  <c r="T90" i="14"/>
  <c r="U29" i="14"/>
  <c r="M190" i="14"/>
  <c r="M37" i="14"/>
  <c r="I278" i="14"/>
  <c r="O110" i="14"/>
  <c r="J99" i="14"/>
  <c r="V84" i="14"/>
  <c r="P146" i="14"/>
  <c r="H105" i="14"/>
  <c r="N133" i="14"/>
  <c r="N59" i="14"/>
  <c r="W153" i="14"/>
  <c r="M209" i="14"/>
  <c r="P210" i="14"/>
  <c r="T147" i="14"/>
  <c r="W112" i="14"/>
  <c r="M80" i="14"/>
  <c r="P101" i="14"/>
  <c r="J127" i="14"/>
  <c r="I127" i="14"/>
  <c r="N81" i="14"/>
  <c r="Q81" i="14"/>
  <c r="T177" i="14"/>
  <c r="X177" i="14"/>
  <c r="M238" i="10"/>
  <c r="U82" i="14"/>
  <c r="H82" i="14"/>
  <c r="T162" i="14"/>
  <c r="W162" i="14"/>
  <c r="V138" i="14"/>
  <c r="I138" i="14"/>
  <c r="T20" i="14"/>
  <c r="W20" i="14"/>
  <c r="U204" i="14"/>
  <c r="I204" i="14"/>
  <c r="P45" i="14"/>
  <c r="N45" i="14"/>
  <c r="O37" i="14"/>
  <c r="I37" i="14"/>
  <c r="H9" i="14"/>
  <c r="W9" i="14"/>
  <c r="T120" i="14"/>
  <c r="L72" i="14"/>
  <c r="W72" i="14"/>
  <c r="I72" i="14"/>
  <c r="V7" i="14"/>
  <c r="H7" i="14"/>
  <c r="T93" i="14"/>
  <c r="W93" i="14"/>
  <c r="H151" i="14"/>
  <c r="Q151" i="14"/>
  <c r="J110" i="14"/>
  <c r="P110" i="14"/>
  <c r="O163" i="14"/>
  <c r="M163" i="14"/>
  <c r="O174" i="14"/>
  <c r="M174" i="14"/>
  <c r="U70" i="14"/>
  <c r="L70" i="14"/>
  <c r="T85" i="14"/>
  <c r="X85" i="14"/>
  <c r="Q180" i="9"/>
  <c r="AN180" i="20"/>
  <c r="Q180" i="10" s="1"/>
  <c r="K183" i="14"/>
  <c r="L183" i="14"/>
  <c r="N154" i="14"/>
  <c r="K154" i="14"/>
  <c r="T134" i="14"/>
  <c r="X134" i="14"/>
  <c r="I272" i="14"/>
  <c r="H99" i="14"/>
  <c r="X99" i="14"/>
  <c r="P84" i="14"/>
  <c r="N84" i="14"/>
  <c r="R60" i="14"/>
  <c r="O60" i="14"/>
  <c r="I60" i="14"/>
  <c r="P150" i="14"/>
  <c r="T200" i="14"/>
  <c r="I274" i="14"/>
  <c r="U39" i="14"/>
  <c r="H39" i="14"/>
  <c r="P104" i="14"/>
  <c r="N104" i="14"/>
  <c r="P157" i="14"/>
  <c r="I157" i="14"/>
  <c r="N195" i="14"/>
  <c r="Q195" i="14"/>
  <c r="Q73" i="14"/>
  <c r="H100" i="14"/>
  <c r="T76" i="14"/>
  <c r="I76" i="14"/>
  <c r="J140" i="14"/>
  <c r="P140" i="14"/>
  <c r="P198" i="14"/>
  <c r="M198" i="14"/>
  <c r="N238" i="14"/>
  <c r="I238" i="14"/>
  <c r="Q74" i="14"/>
  <c r="V74" i="14"/>
  <c r="T146" i="14"/>
  <c r="J191" i="14"/>
  <c r="H191" i="14"/>
  <c r="V95" i="14"/>
  <c r="I95" i="14"/>
  <c r="I271" i="14"/>
  <c r="M125" i="14"/>
  <c r="S98" i="14"/>
  <c r="I98" i="14"/>
  <c r="Q105" i="14"/>
  <c r="V105" i="14"/>
  <c r="T175" i="14"/>
  <c r="M175" i="14"/>
  <c r="Q50" i="14"/>
  <c r="V246" i="14"/>
  <c r="H246" i="14"/>
  <c r="O246" i="14"/>
  <c r="AN101" i="20"/>
  <c r="Q101" i="10" s="1"/>
  <c r="L126" i="14"/>
  <c r="K126" i="14"/>
  <c r="J136" i="14"/>
  <c r="W179" i="14"/>
  <c r="U179" i="14"/>
  <c r="I179" i="14"/>
  <c r="T133" i="14"/>
  <c r="K192" i="14"/>
  <c r="W59" i="14"/>
  <c r="H294" i="14"/>
  <c r="P78" i="14"/>
  <c r="O78" i="14"/>
  <c r="Q155" i="14"/>
  <c r="O155" i="14"/>
  <c r="P153" i="14"/>
  <c r="L153" i="14"/>
  <c r="O186" i="14"/>
  <c r="Q186" i="14"/>
  <c r="P38" i="14"/>
  <c r="M38" i="14"/>
  <c r="J13" i="14"/>
  <c r="S209" i="14"/>
  <c r="W209" i="14"/>
  <c r="U209" i="14"/>
  <c r="U211" i="14"/>
  <c r="M211" i="14"/>
  <c r="V210" i="14"/>
  <c r="H210" i="14"/>
  <c r="T171" i="14"/>
  <c r="W171" i="14"/>
  <c r="M97" i="14"/>
  <c r="W182" i="14"/>
  <c r="X182" i="14"/>
  <c r="H222" i="14"/>
  <c r="W28" i="14"/>
  <c r="U28" i="14"/>
  <c r="M104" i="10"/>
  <c r="X221" i="14"/>
  <c r="K221" i="14"/>
  <c r="M128" i="14"/>
  <c r="I128" i="14"/>
  <c r="S148" i="14"/>
  <c r="M148" i="14"/>
  <c r="Q79" i="14"/>
  <c r="S145" i="14"/>
  <c r="Q145" i="14"/>
  <c r="O145" i="14"/>
  <c r="N179" i="10"/>
  <c r="V147" i="14"/>
  <c r="W147" i="14"/>
  <c r="I147" i="14"/>
  <c r="S185" i="14"/>
  <c r="X185" i="14"/>
  <c r="K185" i="14"/>
  <c r="R26" i="14"/>
  <c r="K26" i="14"/>
  <c r="L26" i="14"/>
  <c r="J71" i="14"/>
  <c r="P71" i="14"/>
  <c r="W215" i="14"/>
  <c r="U215" i="14"/>
  <c r="M116" i="14"/>
  <c r="V112" i="14"/>
  <c r="K208" i="14"/>
  <c r="T208" i="14"/>
  <c r="J44" i="14"/>
  <c r="I44" i="14"/>
  <c r="N80" i="14"/>
  <c r="I80" i="14"/>
  <c r="N25" i="14"/>
  <c r="M25" i="14"/>
  <c r="N101" i="14"/>
  <c r="J101" i="14"/>
  <c r="L193" i="14"/>
  <c r="K193" i="14"/>
  <c r="V35" i="14"/>
  <c r="M35" i="14"/>
  <c r="Q90" i="14"/>
  <c r="U90" i="14"/>
  <c r="U190" i="14"/>
  <c r="P190" i="14"/>
  <c r="AN28" i="20"/>
  <c r="Q28" i="10" s="1"/>
  <c r="X82" i="14"/>
  <c r="K162" i="14"/>
  <c r="I270" i="14"/>
  <c r="I255" i="14"/>
  <c r="V134" i="14"/>
  <c r="L84" i="14"/>
  <c r="H150" i="14"/>
  <c r="J100" i="14"/>
  <c r="K238" i="14"/>
  <c r="H175" i="14"/>
  <c r="W126" i="14"/>
  <c r="M136" i="14"/>
  <c r="W133" i="14"/>
  <c r="T78" i="14"/>
  <c r="V211" i="14"/>
  <c r="J171" i="14"/>
  <c r="P222" i="14"/>
  <c r="T221" i="14"/>
  <c r="O148" i="14"/>
  <c r="H145" i="14"/>
  <c r="O147" i="14"/>
  <c r="S71" i="14"/>
  <c r="X215" i="14"/>
  <c r="V80" i="14"/>
  <c r="J25" i="14"/>
  <c r="H101" i="14"/>
  <c r="I35" i="14"/>
  <c r="X90" i="14"/>
  <c r="I190" i="14"/>
  <c r="H127" i="14"/>
  <c r="K81" i="14"/>
  <c r="H81" i="14"/>
  <c r="L177" i="14"/>
  <c r="N177" i="14"/>
  <c r="J82" i="14"/>
  <c r="I82" i="14"/>
  <c r="X162" i="14"/>
  <c r="N138" i="14"/>
  <c r="M20" i="14"/>
  <c r="W204" i="14"/>
  <c r="J204" i="14"/>
  <c r="X45" i="14"/>
  <c r="K45" i="14"/>
  <c r="S37" i="14"/>
  <c r="V37" i="14"/>
  <c r="H37" i="14"/>
  <c r="I291" i="14"/>
  <c r="P9" i="14"/>
  <c r="U9" i="14"/>
  <c r="W120" i="14"/>
  <c r="H120" i="14"/>
  <c r="K72" i="14"/>
  <c r="M7" i="14"/>
  <c r="X7" i="14"/>
  <c r="I7" i="14"/>
  <c r="M93" i="14"/>
  <c r="N110" i="14"/>
  <c r="M110" i="14"/>
  <c r="V163" i="14"/>
  <c r="U163" i="14"/>
  <c r="V174" i="14"/>
  <c r="H174" i="14"/>
  <c r="V70" i="14"/>
  <c r="M70" i="14"/>
  <c r="K85" i="14"/>
  <c r="Q85" i="14"/>
  <c r="N183" i="14"/>
  <c r="Q183" i="14"/>
  <c r="W154" i="14"/>
  <c r="H154" i="14"/>
  <c r="AN56" i="20"/>
  <c r="Q56" i="10" s="1"/>
  <c r="K134" i="14"/>
  <c r="Q134" i="14"/>
  <c r="N171" i="10"/>
  <c r="I283" i="14"/>
  <c r="T99" i="14"/>
  <c r="K99" i="14"/>
  <c r="R84" i="14"/>
  <c r="X84" i="14"/>
  <c r="K84" i="14"/>
  <c r="L60" i="14"/>
  <c r="V60" i="14"/>
  <c r="M97" i="10"/>
  <c r="T150" i="14"/>
  <c r="X150" i="14"/>
  <c r="V200" i="14"/>
  <c r="M200" i="14"/>
  <c r="V39" i="14"/>
  <c r="W39" i="14"/>
  <c r="I39" i="14"/>
  <c r="X104" i="14"/>
  <c r="K104" i="14"/>
  <c r="J157" i="14"/>
  <c r="X157" i="14"/>
  <c r="K195" i="14"/>
  <c r="L195" i="14"/>
  <c r="I73" i="14"/>
  <c r="I100" i="14"/>
  <c r="K76" i="14"/>
  <c r="M76" i="14"/>
  <c r="M280" i="10"/>
  <c r="X140" i="14"/>
  <c r="Q198" i="14"/>
  <c r="O198" i="14"/>
  <c r="W238" i="14"/>
  <c r="X74" i="14"/>
  <c r="M146" i="14"/>
  <c r="W146" i="14"/>
  <c r="W191" i="14"/>
  <c r="U191" i="14"/>
  <c r="H95" i="14"/>
  <c r="U95" i="14"/>
  <c r="N95" i="14"/>
  <c r="U125" i="14"/>
  <c r="P125" i="14"/>
  <c r="T98" i="14"/>
  <c r="W98" i="14"/>
  <c r="O105" i="14"/>
  <c r="N175" i="14"/>
  <c r="X175" i="14"/>
  <c r="L50" i="14"/>
  <c r="W50" i="14"/>
  <c r="L246" i="14"/>
  <c r="J246" i="14"/>
  <c r="T126" i="14"/>
  <c r="O126" i="14"/>
  <c r="U136" i="14"/>
  <c r="L136" i="14"/>
  <c r="J179" i="14"/>
  <c r="U133" i="14"/>
  <c r="O192" i="14"/>
  <c r="U59" i="14"/>
  <c r="L59" i="14"/>
  <c r="S294" i="14"/>
  <c r="I294" i="14"/>
  <c r="M78" i="14"/>
  <c r="H78" i="14"/>
  <c r="L155" i="14"/>
  <c r="X155" i="14"/>
  <c r="I155" i="14"/>
  <c r="X153" i="14"/>
  <c r="M153" i="14"/>
  <c r="V186" i="14"/>
  <c r="M186" i="14"/>
  <c r="I38" i="14"/>
  <c r="P13" i="14"/>
  <c r="N13" i="14"/>
  <c r="L209" i="14"/>
  <c r="N209" i="14"/>
  <c r="N211" i="14"/>
  <c r="H211" i="14"/>
  <c r="W210" i="14"/>
  <c r="I210" i="14"/>
  <c r="R171" i="14"/>
  <c r="U171" i="14"/>
  <c r="M84" i="10"/>
  <c r="N97" i="14"/>
  <c r="T182" i="14"/>
  <c r="K182" i="14"/>
  <c r="J222" i="14"/>
  <c r="M222" i="14"/>
  <c r="L28" i="14"/>
  <c r="N28" i="14"/>
  <c r="Q221" i="14"/>
  <c r="H221" i="14"/>
  <c r="U128" i="14"/>
  <c r="H128" i="14"/>
  <c r="N148" i="14"/>
  <c r="J148" i="14"/>
  <c r="W79" i="14"/>
  <c r="L145" i="14"/>
  <c r="Q147" i="14"/>
  <c r="I282" i="14"/>
  <c r="W185" i="14"/>
  <c r="U185" i="14"/>
  <c r="M140" i="10"/>
  <c r="O26" i="14"/>
  <c r="T26" i="14"/>
  <c r="N71" i="14"/>
  <c r="L71" i="14"/>
  <c r="J215" i="14"/>
  <c r="N116" i="14"/>
  <c r="P112" i="14"/>
  <c r="N112" i="14"/>
  <c r="O208" i="14"/>
  <c r="H208" i="14"/>
  <c r="T44" i="14"/>
  <c r="K80" i="14"/>
  <c r="T25" i="14"/>
  <c r="X25" i="14"/>
  <c r="H25" i="14"/>
  <c r="W101" i="14"/>
  <c r="T101" i="14"/>
  <c r="U193" i="14"/>
  <c r="W35" i="14"/>
  <c r="U35" i="14"/>
  <c r="J90" i="14"/>
  <c r="K29" i="14"/>
  <c r="P29" i="14"/>
  <c r="N29" i="14"/>
  <c r="J190" i="14"/>
  <c r="X190" i="14"/>
  <c r="J29" i="14" l="1"/>
  <c r="P136" i="14"/>
  <c r="V98" i="14"/>
  <c r="J150" i="14"/>
  <c r="V101" i="14"/>
  <c r="P211" i="14"/>
  <c r="T163" i="14"/>
  <c r="V191" i="14"/>
  <c r="P60" i="14"/>
  <c r="V90" i="14"/>
  <c r="P25" i="14"/>
  <c r="R40" i="14"/>
  <c r="E57" i="11"/>
  <c r="J213" i="14"/>
  <c r="V129" i="14"/>
  <c r="T281" i="14"/>
  <c r="J287" i="14"/>
  <c r="R8" i="14"/>
  <c r="BY185" i="21"/>
  <c r="BY162" i="21"/>
  <c r="N50" i="14"/>
  <c r="L186" i="14"/>
  <c r="T9" i="14"/>
  <c r="V162" i="14"/>
  <c r="T127" i="14"/>
  <c r="P151" i="14"/>
  <c r="T50" i="14"/>
  <c r="L175" i="14"/>
  <c r="E91" i="11"/>
  <c r="T280" i="14"/>
  <c r="J252" i="14"/>
  <c r="N254" i="14"/>
  <c r="R201" i="14"/>
  <c r="BY143" i="21"/>
  <c r="BY261" i="21"/>
  <c r="BY30" i="21"/>
  <c r="L105" i="14"/>
  <c r="N185" i="14"/>
  <c r="BY147" i="21"/>
  <c r="BY116" i="21"/>
  <c r="T59" i="14"/>
  <c r="T215" i="14"/>
  <c r="V157" i="14"/>
  <c r="T100" i="14"/>
  <c r="V145" i="14"/>
  <c r="R85" i="14"/>
  <c r="P50" i="14"/>
  <c r="V190" i="14"/>
  <c r="P176" i="14"/>
  <c r="V194" i="14"/>
  <c r="P22" i="14"/>
  <c r="L263" i="14"/>
  <c r="V143" i="14"/>
  <c r="BY73" i="21"/>
  <c r="L76" i="14"/>
  <c r="L190" i="14"/>
  <c r="L204" i="14"/>
  <c r="T97" i="14"/>
  <c r="J210" i="14"/>
  <c r="N193" i="14"/>
  <c r="E83" i="11"/>
  <c r="E252" i="11"/>
  <c r="P252" i="14"/>
  <c r="T287" i="14"/>
  <c r="L32" i="14"/>
  <c r="H26" i="12"/>
  <c r="L97" i="14"/>
  <c r="T155" i="14"/>
  <c r="P44" i="14"/>
  <c r="L171" i="14"/>
  <c r="J120" i="14"/>
  <c r="J134" i="14"/>
  <c r="T28" i="14"/>
  <c r="J9" i="14"/>
  <c r="T116" i="14"/>
  <c r="P79" i="14"/>
  <c r="P133" i="14"/>
  <c r="J76" i="14"/>
  <c r="V110" i="14"/>
  <c r="R48" i="14"/>
  <c r="V152" i="14"/>
  <c r="E111" i="11"/>
  <c r="L260" i="14"/>
  <c r="P263" i="14"/>
  <c r="L254" i="14"/>
  <c r="BY112" i="21"/>
  <c r="BY163" i="21"/>
  <c r="BY59" i="21"/>
  <c r="R136" i="14"/>
  <c r="T140" i="14"/>
  <c r="N74" i="14"/>
  <c r="J162" i="14"/>
  <c r="N127" i="14"/>
  <c r="T222" i="14"/>
  <c r="T73" i="14"/>
  <c r="J183" i="14"/>
  <c r="L95" i="14"/>
  <c r="N7" i="14"/>
  <c r="J37" i="14"/>
  <c r="J200" i="14"/>
  <c r="V221" i="14"/>
  <c r="E299" i="11"/>
  <c r="E96" i="11"/>
  <c r="N287" i="14"/>
  <c r="J290" i="14"/>
  <c r="P260" i="14"/>
  <c r="N6" i="14"/>
  <c r="R68" i="14"/>
  <c r="BY97" i="21"/>
  <c r="Z249" i="14"/>
  <c r="Z34" i="14"/>
  <c r="Z174" i="14"/>
  <c r="BH145" i="21"/>
  <c r="F145" i="12" s="1"/>
  <c r="BH270" i="21"/>
  <c r="BH38" i="21"/>
  <c r="F38" i="12" s="1"/>
  <c r="BH110" i="21"/>
  <c r="F110" i="12" s="1"/>
  <c r="BH10" i="21"/>
  <c r="F10" i="12" s="1"/>
  <c r="BH95" i="21"/>
  <c r="F95" i="12" s="1"/>
  <c r="H193" i="12"/>
  <c r="BH263" i="21"/>
  <c r="Z252" i="14"/>
  <c r="BH42" i="21"/>
  <c r="F42" i="12" s="1"/>
  <c r="Z263" i="14"/>
  <c r="BH148" i="21"/>
  <c r="F148" i="12" s="1"/>
  <c r="BH83" i="21"/>
  <c r="F83" i="12" s="1"/>
  <c r="Z46" i="14"/>
  <c r="BH174" i="21"/>
  <c r="F174" i="12" s="1"/>
  <c r="Z244" i="14"/>
  <c r="H93" i="12"/>
  <c r="Z93" i="14"/>
  <c r="BH211" i="21"/>
  <c r="F211" i="12" s="1"/>
  <c r="BH163" i="21"/>
  <c r="F163" i="12" s="1"/>
  <c r="Z57" i="14"/>
  <c r="H30" i="12"/>
  <c r="BH265" i="13"/>
  <c r="Z265" i="14"/>
  <c r="Z287" i="14"/>
  <c r="BH168" i="21"/>
  <c r="F168" i="12" s="1"/>
  <c r="BH90" i="21"/>
  <c r="F90" i="12" s="1"/>
  <c r="BH53" i="21"/>
  <c r="F53" i="12" s="1"/>
  <c r="Z159" i="14"/>
  <c r="H222" i="12"/>
  <c r="Z90" i="14"/>
  <c r="H188" i="12"/>
  <c r="H191" i="12"/>
  <c r="BH251" i="21"/>
  <c r="H22" i="12"/>
  <c r="H231" i="12"/>
  <c r="H85" i="12"/>
  <c r="H24" i="12"/>
  <c r="H113" i="12"/>
  <c r="H176" i="12"/>
  <c r="H244" i="12"/>
  <c r="BH288" i="21"/>
  <c r="H132" i="12"/>
  <c r="BH35" i="21"/>
  <c r="F35" i="12" s="1"/>
  <c r="Z299" i="14"/>
  <c r="H228" i="12"/>
  <c r="Z121" i="14"/>
  <c r="BH57" i="21"/>
  <c r="F57" i="12" s="1"/>
  <c r="BH22" i="21"/>
  <c r="F22" i="12" s="1"/>
  <c r="BH100" i="21"/>
  <c r="F100" i="12" s="1"/>
  <c r="BH224" i="21"/>
  <c r="F224" i="12" s="1"/>
  <c r="H71" i="12"/>
  <c r="Z122" i="14"/>
  <c r="BB71" i="13"/>
  <c r="BH143" i="21"/>
  <c r="F143" i="12" s="1"/>
  <c r="BH284" i="21"/>
  <c r="BH94" i="21"/>
  <c r="F94" i="12" s="1"/>
  <c r="BH178" i="21"/>
  <c r="F178" i="12" s="1"/>
  <c r="BH292" i="21"/>
  <c r="Z228" i="14"/>
  <c r="BH293" i="21"/>
  <c r="H136" i="12"/>
  <c r="H120" i="12"/>
  <c r="BH274" i="21"/>
  <c r="H73" i="12"/>
  <c r="BH151" i="21"/>
  <c r="F151" i="12" s="1"/>
  <c r="BH73" i="21"/>
  <c r="F73" i="12" s="1"/>
  <c r="BH281" i="21"/>
  <c r="BH300" i="21"/>
  <c r="Z75" i="14"/>
  <c r="BH228" i="21"/>
  <c r="F228" i="12" s="1"/>
  <c r="H167" i="12"/>
  <c r="H92" i="12"/>
  <c r="H139" i="12"/>
  <c r="H18" i="12"/>
  <c r="BH89" i="21"/>
  <c r="F89" i="12" s="1"/>
  <c r="H126" i="12"/>
  <c r="BH70" i="21"/>
  <c r="F70" i="12" s="1"/>
  <c r="Z211" i="14"/>
  <c r="Z67" i="14"/>
  <c r="H8" i="12"/>
  <c r="H195" i="12"/>
  <c r="BH116" i="21"/>
  <c r="F116" i="12" s="1"/>
  <c r="BH86" i="21"/>
  <c r="F86" i="12" s="1"/>
  <c r="BH299" i="21"/>
  <c r="BF33" i="21"/>
  <c r="BH33" i="13" s="1"/>
  <c r="BH247" i="21"/>
  <c r="F247" i="12" s="1"/>
  <c r="H23" i="12"/>
  <c r="BH134" i="21"/>
  <c r="F134" i="12" s="1"/>
  <c r="AM5" i="20"/>
  <c r="P5" i="10" s="1"/>
  <c r="I5" i="10"/>
  <c r="AH5" i="20"/>
  <c r="K5" i="10" s="1"/>
  <c r="AL5" i="20"/>
  <c r="O5" i="10" s="1"/>
  <c r="AI5" i="20"/>
  <c r="L5" i="10" s="1"/>
  <c r="AJ5" i="20"/>
  <c r="M5" i="10" s="1"/>
  <c r="AK5" i="20"/>
  <c r="N5" i="10" s="1"/>
  <c r="BF298" i="21"/>
  <c r="BH298" i="13" s="1"/>
  <c r="BH153" i="21"/>
  <c r="F153" i="12" s="1"/>
  <c r="H54" i="12"/>
  <c r="BF261" i="21"/>
  <c r="BH261" i="13" s="1"/>
  <c r="A5" i="10"/>
  <c r="Z5" i="20"/>
  <c r="C5" i="10" s="1"/>
  <c r="AJ4" i="19"/>
  <c r="M4" i="9" s="1"/>
  <c r="BH287" i="21"/>
  <c r="BH126" i="21"/>
  <c r="F126" i="12" s="1"/>
  <c r="BF138" i="21"/>
  <c r="BH138" i="13" s="1"/>
  <c r="BH63" i="21"/>
  <c r="F63" i="12" s="1"/>
  <c r="BF297" i="21"/>
  <c r="BH297" i="13" s="1"/>
  <c r="BH255" i="21"/>
  <c r="BH234" i="21"/>
  <c r="F234" i="12" s="1"/>
  <c r="BH232" i="21"/>
  <c r="F232" i="12" s="1"/>
  <c r="BH156" i="21"/>
  <c r="F156" i="12" s="1"/>
  <c r="BF6" i="21"/>
  <c r="BH6" i="21" s="1"/>
  <c r="F6" i="12" s="1"/>
  <c r="BH282" i="21"/>
  <c r="BH136" i="21"/>
  <c r="F136" i="12" s="1"/>
  <c r="BH121" i="21"/>
  <c r="F121" i="12" s="1"/>
  <c r="BH87" i="13"/>
  <c r="Z87" i="14"/>
  <c r="BH203" i="21"/>
  <c r="F203" i="12" s="1"/>
  <c r="BH278" i="21"/>
  <c r="BH52" i="21"/>
  <c r="F52" i="12" s="1"/>
  <c r="BH173" i="21"/>
  <c r="F173" i="12" s="1"/>
  <c r="BH9" i="13"/>
  <c r="BH40" i="21"/>
  <c r="F40" i="12" s="1"/>
  <c r="BH34" i="21"/>
  <c r="F34" i="12" s="1"/>
  <c r="H102" i="12"/>
  <c r="BF80" i="21"/>
  <c r="BH141" i="21"/>
  <c r="F141" i="12" s="1"/>
  <c r="BH118" i="21"/>
  <c r="F118" i="12" s="1"/>
  <c r="Z266" i="14"/>
  <c r="BH237" i="21"/>
  <c r="F237" i="12" s="1"/>
  <c r="BH37" i="21"/>
  <c r="F37" i="12" s="1"/>
  <c r="H74" i="12"/>
  <c r="BH266" i="21"/>
  <c r="BH222" i="21"/>
  <c r="F222" i="12" s="1"/>
  <c r="BH286" i="21"/>
  <c r="BH111" i="13"/>
  <c r="Z111" i="14"/>
  <c r="BF39" i="21"/>
  <c r="BH39" i="13" s="1"/>
  <c r="BF92" i="21"/>
  <c r="BH92" i="21" s="1"/>
  <c r="F92" i="12" s="1"/>
  <c r="Z69" i="14"/>
  <c r="H179" i="12"/>
  <c r="BH103" i="21"/>
  <c r="F103" i="12" s="1"/>
  <c r="H47" i="12"/>
  <c r="BH249" i="21"/>
  <c r="F249" i="12" s="1"/>
  <c r="BH106" i="21"/>
  <c r="F106" i="12" s="1"/>
  <c r="BH177" i="21"/>
  <c r="F177" i="12" s="1"/>
  <c r="BH267" i="21"/>
  <c r="BH82" i="21"/>
  <c r="F82" i="12" s="1"/>
  <c r="BH111" i="21"/>
  <c r="F111" i="12" s="1"/>
  <c r="BH89" i="13"/>
  <c r="Z89" i="14"/>
  <c r="H149" i="12"/>
  <c r="BF152" i="21"/>
  <c r="BH152" i="13" s="1"/>
  <c r="BH289" i="21"/>
  <c r="H36" i="12"/>
  <c r="BH67" i="21"/>
  <c r="F67" i="12" s="1"/>
  <c r="H70" i="12"/>
  <c r="H150" i="12"/>
  <c r="H153" i="12"/>
  <c r="BH144" i="21"/>
  <c r="F144" i="12" s="1"/>
  <c r="BF23" i="21"/>
  <c r="BH23" i="13" s="1"/>
  <c r="BH256" i="21"/>
  <c r="BF79" i="21"/>
  <c r="BH79" i="13" s="1"/>
  <c r="H177" i="12"/>
  <c r="BH271" i="21"/>
  <c r="BF146" i="21"/>
  <c r="BH146" i="13" s="1"/>
  <c r="BF275" i="21"/>
  <c r="BH275" i="13" s="1"/>
  <c r="BH84" i="21"/>
  <c r="F84" i="12" s="1"/>
  <c r="BH9" i="21"/>
  <c r="F9" i="12" s="1"/>
  <c r="BF97" i="21"/>
  <c r="BH97" i="21" s="1"/>
  <c r="F97" i="12" s="1"/>
  <c r="BB163" i="13"/>
  <c r="H163" i="12"/>
  <c r="BB35" i="13"/>
  <c r="H35" i="12"/>
  <c r="BB87" i="13"/>
  <c r="H87" i="12"/>
  <c r="BB210" i="13"/>
  <c r="H210" i="12"/>
  <c r="W187" i="13"/>
  <c r="J187" i="14"/>
  <c r="Q92" i="13"/>
  <c r="T92" i="14"/>
  <c r="BB41" i="13"/>
  <c r="H41" i="12"/>
  <c r="W21" i="13"/>
  <c r="J21" i="14"/>
  <c r="BF49" i="21"/>
  <c r="BH49" i="13" s="1"/>
  <c r="BB42" i="13"/>
  <c r="H42" i="12"/>
  <c r="BY102" i="21"/>
  <c r="N102" i="13"/>
  <c r="BY62" i="21"/>
  <c r="N62" i="13"/>
  <c r="H62" i="14"/>
  <c r="Z137" i="13"/>
  <c r="L137" i="14"/>
  <c r="Q89" i="13"/>
  <c r="T89" i="14"/>
  <c r="AF141" i="13"/>
  <c r="P141" i="14"/>
  <c r="BB31" i="13"/>
  <c r="H31" i="12"/>
  <c r="AC49" i="13"/>
  <c r="N49" i="14"/>
  <c r="AF10" i="13"/>
  <c r="P10" i="14"/>
  <c r="N150" i="13"/>
  <c r="BY150" i="21"/>
  <c r="BF193" i="21"/>
  <c r="BH193" i="13" s="1"/>
  <c r="AC216" i="13"/>
  <c r="N216" i="14"/>
  <c r="A5" i="8"/>
  <c r="Z5" i="18"/>
  <c r="C5" i="8" s="1"/>
  <c r="Z124" i="13"/>
  <c r="L124" i="14"/>
  <c r="AC22" i="13"/>
  <c r="N22" i="14"/>
  <c r="AV294" i="21"/>
  <c r="AI294" i="13" s="1"/>
  <c r="AJ294" i="13"/>
  <c r="AH294" i="13"/>
  <c r="BF210" i="21"/>
  <c r="BH210" i="13" s="1"/>
  <c r="BB164" i="13"/>
  <c r="H164" i="12"/>
  <c r="W141" i="13"/>
  <c r="J141" i="14"/>
  <c r="AC165" i="13"/>
  <c r="N165" i="14"/>
  <c r="Z53" i="13"/>
  <c r="L53" i="14"/>
  <c r="AF164" i="13"/>
  <c r="P164" i="14"/>
  <c r="AF212" i="13"/>
  <c r="P212" i="14"/>
  <c r="BB32" i="13"/>
  <c r="H32" i="12"/>
  <c r="Q187" i="13"/>
  <c r="T187" i="14"/>
  <c r="W227" i="13"/>
  <c r="J227" i="14"/>
  <c r="AC197" i="13"/>
  <c r="N197" i="14"/>
  <c r="Z132" i="13"/>
  <c r="L132" i="14"/>
  <c r="BF262" i="21"/>
  <c r="BH262" i="13" s="1"/>
  <c r="T18" i="13"/>
  <c r="V18" i="14"/>
  <c r="Q164" i="13"/>
  <c r="T164" i="14"/>
  <c r="Z92" i="13"/>
  <c r="L92" i="14"/>
  <c r="Q107" i="13"/>
  <c r="T107" i="14"/>
  <c r="BB114" i="13"/>
  <c r="H114" i="12"/>
  <c r="AV82" i="21"/>
  <c r="AI82" i="13" s="1"/>
  <c r="AJ82" i="13"/>
  <c r="AH82" i="13"/>
  <c r="AV286" i="21"/>
  <c r="AI286" i="13" s="1"/>
  <c r="AJ286" i="13"/>
  <c r="AH286" i="13"/>
  <c r="BF112" i="21"/>
  <c r="BH112" i="13" s="1"/>
  <c r="Z123" i="13"/>
  <c r="L123" i="14"/>
  <c r="BF14" i="21"/>
  <c r="BH14" i="13" s="1"/>
  <c r="Q142" i="13"/>
  <c r="T142" i="14"/>
  <c r="AV192" i="21"/>
  <c r="AI192" i="13" s="1"/>
  <c r="AJ192" i="13"/>
  <c r="AH192" i="13"/>
  <c r="AV279" i="21"/>
  <c r="AI279" i="13" s="1"/>
  <c r="AJ279" i="13"/>
  <c r="AH279" i="13"/>
  <c r="AC124" i="13"/>
  <c r="N124" i="14"/>
  <c r="BY31" i="21"/>
  <c r="N31" i="13"/>
  <c r="N213" i="13"/>
  <c r="BY213" i="21"/>
  <c r="N37" i="13"/>
  <c r="BY37" i="21"/>
  <c r="W178" i="13"/>
  <c r="J178" i="14"/>
  <c r="N47" i="13"/>
  <c r="H47" i="14"/>
  <c r="AV13" i="21"/>
  <c r="AI13" i="13" s="1"/>
  <c r="AJ13" i="13"/>
  <c r="AH13" i="13"/>
  <c r="AV70" i="21"/>
  <c r="AI70" i="13" s="1"/>
  <c r="AJ70" i="13"/>
  <c r="AH70" i="13"/>
  <c r="H72" i="12"/>
  <c r="T188" i="13"/>
  <c r="V188" i="14"/>
  <c r="BF213" i="21"/>
  <c r="BH213" i="21" s="1"/>
  <c r="F213" i="12" s="1"/>
  <c r="T245" i="13"/>
  <c r="V245" i="14"/>
  <c r="AV147" i="21"/>
  <c r="AI147" i="13" s="1"/>
  <c r="AJ147" i="13"/>
  <c r="AH147" i="13"/>
  <c r="AV291" i="21"/>
  <c r="AI291" i="13" s="1"/>
  <c r="AJ291" i="13"/>
  <c r="AH291" i="13"/>
  <c r="N128" i="13"/>
  <c r="BY128" i="21"/>
  <c r="Q165" i="13"/>
  <c r="T165" i="14"/>
  <c r="BF245" i="21"/>
  <c r="BH245" i="13" s="1"/>
  <c r="BB206" i="13"/>
  <c r="H206" i="12"/>
  <c r="AV128" i="21"/>
  <c r="AI128" i="13" s="1"/>
  <c r="AJ128" i="13"/>
  <c r="AH128" i="13"/>
  <c r="AV202" i="21"/>
  <c r="AI202" i="13" s="1"/>
  <c r="AJ202" i="13"/>
  <c r="AH202" i="13"/>
  <c r="AV73" i="21"/>
  <c r="AI73" i="13" s="1"/>
  <c r="AJ73" i="13"/>
  <c r="AH73" i="13"/>
  <c r="H221" i="12"/>
  <c r="Z152" i="13"/>
  <c r="L152" i="14"/>
  <c r="N274" i="13"/>
  <c r="BY274" i="21"/>
  <c r="BF101" i="21"/>
  <c r="BH101" i="13" s="1"/>
  <c r="N133" i="13"/>
  <c r="BY133" i="21"/>
  <c r="BY87" i="21"/>
  <c r="N87" i="13"/>
  <c r="H87" i="14"/>
  <c r="BF171" i="21"/>
  <c r="BH171" i="13" s="1"/>
  <c r="BF20" i="21"/>
  <c r="BH20" i="13" s="1"/>
  <c r="AV45" i="21"/>
  <c r="AI45" i="13" s="1"/>
  <c r="AJ45" i="13"/>
  <c r="AH45" i="13"/>
  <c r="BY279" i="21"/>
  <c r="BB29" i="13"/>
  <c r="H29" i="12"/>
  <c r="AV59" i="21"/>
  <c r="AI59" i="13" s="1"/>
  <c r="AH59" i="13"/>
  <c r="AJ59" i="13"/>
  <c r="AV146" i="21"/>
  <c r="AI146" i="13" s="1"/>
  <c r="AJ146" i="13"/>
  <c r="AH146" i="13"/>
  <c r="AC52" i="13"/>
  <c r="N52" i="14"/>
  <c r="BY284" i="21"/>
  <c r="H49" i="12"/>
  <c r="BF166" i="21"/>
  <c r="BH166" i="13" s="1"/>
  <c r="AV238" i="21"/>
  <c r="AI238" i="13" s="1"/>
  <c r="AJ238" i="13"/>
  <c r="AH238" i="13"/>
  <c r="AV39" i="21"/>
  <c r="AH39" i="13"/>
  <c r="AJ39" i="13"/>
  <c r="AJ110" i="13"/>
  <c r="AH110" i="13"/>
  <c r="AV110" i="21"/>
  <c r="AI110" i="13" s="1"/>
  <c r="BY19" i="21"/>
  <c r="H208" i="12"/>
  <c r="E189" i="11"/>
  <c r="N250" i="14"/>
  <c r="BF182" i="21"/>
  <c r="BH182" i="13" s="1"/>
  <c r="BB86" i="13"/>
  <c r="H86" i="12"/>
  <c r="W165" i="13"/>
  <c r="J165" i="14"/>
  <c r="AC188" i="13"/>
  <c r="N188" i="14"/>
  <c r="N134" i="13"/>
  <c r="BY134" i="21"/>
  <c r="BY275" i="21"/>
  <c r="N275" i="13"/>
  <c r="T55" i="13"/>
  <c r="V55" i="14"/>
  <c r="BF227" i="21"/>
  <c r="T117" i="13"/>
  <c r="V117" i="14"/>
  <c r="Z115" i="13"/>
  <c r="L115" i="14"/>
  <c r="BF72" i="21"/>
  <c r="BH72" i="13" s="1"/>
  <c r="Z129" i="13"/>
  <c r="L129" i="14"/>
  <c r="BF137" i="21"/>
  <c r="BH137" i="21" s="1"/>
  <c r="F137" i="12" s="1"/>
  <c r="N32" i="13"/>
  <c r="BY32" i="21"/>
  <c r="H32" i="14"/>
  <c r="W107" i="13"/>
  <c r="J107" i="14"/>
  <c r="BB141" i="13"/>
  <c r="H141" i="12"/>
  <c r="AC156" i="13"/>
  <c r="N156" i="14"/>
  <c r="W143" i="13"/>
  <c r="J143" i="14"/>
  <c r="AF250" i="13"/>
  <c r="P250" i="14"/>
  <c r="Q53" i="13"/>
  <c r="T53" i="14"/>
  <c r="W33" i="13"/>
  <c r="J33" i="14"/>
  <c r="AC89" i="13"/>
  <c r="N89" i="14"/>
  <c r="AC8" i="13"/>
  <c r="N8" i="14"/>
  <c r="BY195" i="21"/>
  <c r="W22" i="13"/>
  <c r="J22" i="14"/>
  <c r="BB53" i="13"/>
  <c r="H53" i="12"/>
  <c r="W55" i="13"/>
  <c r="J55" i="14"/>
  <c r="AF49" i="13"/>
  <c r="P49" i="14"/>
  <c r="AF232" i="13"/>
  <c r="P232" i="14"/>
  <c r="BF66" i="21"/>
  <c r="BH66" i="13" s="1"/>
  <c r="Z22" i="13"/>
  <c r="L22" i="14"/>
  <c r="T53" i="13"/>
  <c r="V53" i="14"/>
  <c r="BF243" i="21"/>
  <c r="BH243" i="13" s="1"/>
  <c r="Z87" i="13"/>
  <c r="L87" i="14"/>
  <c r="BB146" i="13"/>
  <c r="H146" i="12"/>
  <c r="AC107" i="13"/>
  <c r="N107" i="14"/>
  <c r="Z21" i="13"/>
  <c r="L21" i="14"/>
  <c r="W168" i="13"/>
  <c r="J168" i="14"/>
  <c r="H204" i="12"/>
  <c r="Z89" i="13"/>
  <c r="L89" i="14"/>
  <c r="T92" i="13"/>
  <c r="V92" i="14"/>
  <c r="H192" i="12"/>
  <c r="T232" i="13"/>
  <c r="V232" i="14"/>
  <c r="BY222" i="21"/>
  <c r="Q250" i="13"/>
  <c r="T250" i="14"/>
  <c r="BY21" i="21"/>
  <c r="N21" i="13"/>
  <c r="H21" i="14"/>
  <c r="BF280" i="21"/>
  <c r="BH280" i="13" s="1"/>
  <c r="Z241" i="13"/>
  <c r="L241" i="14"/>
  <c r="H217" i="12"/>
  <c r="W10" i="13"/>
  <c r="J10" i="14"/>
  <c r="Z232" i="13"/>
  <c r="L232" i="14"/>
  <c r="H250" i="12"/>
  <c r="W132" i="13"/>
  <c r="J132" i="14"/>
  <c r="AC265" i="13"/>
  <c r="N265" i="14"/>
  <c r="W216" i="13"/>
  <c r="J216" i="14"/>
  <c r="BB14" i="13"/>
  <c r="H14" i="12"/>
  <c r="AC24" i="13"/>
  <c r="N24" i="14"/>
  <c r="AV97" i="21"/>
  <c r="AI97" i="13" s="1"/>
  <c r="AH97" i="13"/>
  <c r="AJ97" i="13"/>
  <c r="BY98" i="21"/>
  <c r="N53" i="13"/>
  <c r="BY53" i="21"/>
  <c r="H53" i="14"/>
  <c r="BY76" i="21"/>
  <c r="AC30" i="13"/>
  <c r="N30" i="14"/>
  <c r="BH226" i="21"/>
  <c r="F226" i="12" s="1"/>
  <c r="AV79" i="21"/>
  <c r="AI79" i="13" s="1"/>
  <c r="AJ79" i="13"/>
  <c r="AH79" i="13"/>
  <c r="BF124" i="21"/>
  <c r="BH124" i="13" s="1"/>
  <c r="BH191" i="21"/>
  <c r="F191" i="12" s="1"/>
  <c r="Q217" i="13"/>
  <c r="T217" i="14"/>
  <c r="BB209" i="13"/>
  <c r="H209" i="12"/>
  <c r="H90" i="12"/>
  <c r="W117" i="13"/>
  <c r="J117" i="14"/>
  <c r="BB157" i="13"/>
  <c r="H157" i="12"/>
  <c r="AV95" i="21"/>
  <c r="AI95" i="13" s="1"/>
  <c r="AJ95" i="13"/>
  <c r="AH95" i="13"/>
  <c r="AV215" i="21"/>
  <c r="AI215" i="13" s="1"/>
  <c r="AH215" i="13"/>
  <c r="AJ215" i="13"/>
  <c r="N228" i="13"/>
  <c r="BY228" i="21"/>
  <c r="BY44" i="21"/>
  <c r="N44" i="13"/>
  <c r="BH19" i="21"/>
  <c r="F19" i="12" s="1"/>
  <c r="Q117" i="13"/>
  <c r="T117" i="14"/>
  <c r="AC115" i="13"/>
  <c r="N115" i="14"/>
  <c r="BH161" i="21"/>
  <c r="F161" i="12" s="1"/>
  <c r="AJ75" i="13"/>
  <c r="AH75" i="13"/>
  <c r="AV75" i="21"/>
  <c r="AI75" i="13" s="1"/>
  <c r="H50" i="12"/>
  <c r="BH62" i="21"/>
  <c r="F62" i="12" s="1"/>
  <c r="BF17" i="21"/>
  <c r="BH17" i="13" s="1"/>
  <c r="BF68" i="21"/>
  <c r="BH68" i="21" s="1"/>
  <c r="F68" i="12" s="1"/>
  <c r="BF216" i="21"/>
  <c r="BH216" i="13" s="1"/>
  <c r="W160" i="13"/>
  <c r="J160" i="14"/>
  <c r="BH248" i="13"/>
  <c r="Z248" i="14"/>
  <c r="AV280" i="21"/>
  <c r="AI280" i="13" s="1"/>
  <c r="AJ280" i="13"/>
  <c r="AH280" i="13"/>
  <c r="AV98" i="21"/>
  <c r="AJ98" i="13"/>
  <c r="AH98" i="13"/>
  <c r="AV200" i="21"/>
  <c r="AI200" i="13" s="1"/>
  <c r="AJ200" i="13"/>
  <c r="AH200" i="13"/>
  <c r="BF140" i="21"/>
  <c r="BH140" i="13" s="1"/>
  <c r="BB171" i="13"/>
  <c r="H171" i="12"/>
  <c r="AF117" i="13"/>
  <c r="P117" i="14"/>
  <c r="BF260" i="21"/>
  <c r="BH260" i="13" s="1"/>
  <c r="BB216" i="13"/>
  <c r="H216" i="12"/>
  <c r="BF208" i="21"/>
  <c r="BH208" i="13" s="1"/>
  <c r="AV177" i="21"/>
  <c r="AI177" i="13" s="1"/>
  <c r="AH177" i="13"/>
  <c r="AJ177" i="13"/>
  <c r="H239" i="12"/>
  <c r="AF115" i="13"/>
  <c r="P115" i="14"/>
  <c r="T142" i="13"/>
  <c r="V142" i="14"/>
  <c r="AV278" i="21"/>
  <c r="AI278" i="13" s="1"/>
  <c r="AJ278" i="13"/>
  <c r="AH278" i="13"/>
  <c r="AV237" i="21"/>
  <c r="AI237" i="13" s="1"/>
  <c r="AH237" i="13"/>
  <c r="AJ237" i="13"/>
  <c r="BB104" i="13"/>
  <c r="H104" i="12"/>
  <c r="BB147" i="13"/>
  <c r="H147" i="12"/>
  <c r="Z216" i="13"/>
  <c r="L216" i="14"/>
  <c r="AJ253" i="13"/>
  <c r="AH253" i="13"/>
  <c r="AV253" i="21"/>
  <c r="AI253" i="13" s="1"/>
  <c r="AV261" i="21"/>
  <c r="AI261" i="13" s="1"/>
  <c r="AJ261" i="13"/>
  <c r="AH261" i="13"/>
  <c r="H115" i="12"/>
  <c r="E197" i="11"/>
  <c r="BY39" i="21"/>
  <c r="N39" i="13"/>
  <c r="T212" i="13"/>
  <c r="V212" i="14"/>
  <c r="N45" i="13"/>
  <c r="BY45" i="21"/>
  <c r="BF214" i="21"/>
  <c r="BH214" i="13" s="1"/>
  <c r="N297" i="13"/>
  <c r="BY297" i="21"/>
  <c r="BY6" i="21"/>
  <c r="N6" i="13"/>
  <c r="H6" i="14"/>
  <c r="W197" i="13"/>
  <c r="J197" i="14"/>
  <c r="N191" i="13"/>
  <c r="BY191" i="21"/>
  <c r="Q184" i="13"/>
  <c r="T184" i="14"/>
  <c r="BY179" i="21"/>
  <c r="N179" i="13"/>
  <c r="BB145" i="13"/>
  <c r="H145" i="12"/>
  <c r="BB155" i="13"/>
  <c r="H155" i="12"/>
  <c r="AC178" i="13"/>
  <c r="N178" i="14"/>
  <c r="BY25" i="21"/>
  <c r="N25" i="13"/>
  <c r="AC149" i="13"/>
  <c r="N149" i="14"/>
  <c r="Q232" i="13"/>
  <c r="T232" i="14"/>
  <c r="Z235" i="13"/>
  <c r="L235" i="14"/>
  <c r="BF74" i="21"/>
  <c r="BH74" i="13" s="1"/>
  <c r="BY78" i="21"/>
  <c r="N78" i="13"/>
  <c r="BB144" i="13"/>
  <c r="H144" i="12"/>
  <c r="BB109" i="13"/>
  <c r="H109" i="12"/>
  <c r="BF32" i="21"/>
  <c r="BH32" i="13" s="1"/>
  <c r="Z34" i="13"/>
  <c r="L34" i="14"/>
  <c r="T217" i="13"/>
  <c r="V217" i="14"/>
  <c r="BY13" i="21"/>
  <c r="AF54" i="13"/>
  <c r="P54" i="14"/>
  <c r="AF173" i="13"/>
  <c r="P173" i="14"/>
  <c r="Z64" i="13"/>
  <c r="L64" i="14"/>
  <c r="AI5" i="21"/>
  <c r="AR5" i="21"/>
  <c r="AF5" i="21"/>
  <c r="AO5" i="21"/>
  <c r="K5" i="21"/>
  <c r="L5" i="21" s="1"/>
  <c r="AL5" i="21"/>
  <c r="AC5" i="21"/>
  <c r="AW5" i="21"/>
  <c r="AY5" i="21" s="1"/>
  <c r="BU5" i="21"/>
  <c r="AF165" i="13"/>
  <c r="P165" i="14"/>
  <c r="H81" i="12"/>
  <c r="Z250" i="13"/>
  <c r="L250" i="14"/>
  <c r="T32" i="13"/>
  <c r="V32" i="14"/>
  <c r="BB58" i="13"/>
  <c r="H58" i="12"/>
  <c r="AF107" i="13"/>
  <c r="P107" i="14"/>
  <c r="Q54" i="13"/>
  <c r="T54" i="14"/>
  <c r="Q235" i="13"/>
  <c r="T235" i="14"/>
  <c r="AC143" i="13"/>
  <c r="N143" i="14"/>
  <c r="T89" i="13"/>
  <c r="V89" i="14"/>
  <c r="AC18" i="13"/>
  <c r="N18" i="14"/>
  <c r="N109" i="13"/>
  <c r="BY109" i="21"/>
  <c r="BB76" i="13"/>
  <c r="H76" i="12"/>
  <c r="BB190" i="13"/>
  <c r="H190" i="12"/>
  <c r="N7" i="13"/>
  <c r="BY7" i="21"/>
  <c r="BB21" i="13"/>
  <c r="H21" i="12"/>
  <c r="W49" i="13"/>
  <c r="J49" i="14"/>
  <c r="T265" i="13"/>
  <c r="V265" i="14"/>
  <c r="BY272" i="21"/>
  <c r="H13" i="12"/>
  <c r="H25" i="12"/>
  <c r="AC235" i="13"/>
  <c r="N235" i="14"/>
  <c r="T6" i="13"/>
  <c r="V6" i="14"/>
  <c r="AC53" i="13"/>
  <c r="N53" i="14"/>
  <c r="W244" i="13"/>
  <c r="J244" i="14"/>
  <c r="H79" i="12"/>
  <c r="N259" i="13"/>
  <c r="BY259" i="21"/>
  <c r="BY113" i="21"/>
  <c r="BF253" i="21"/>
  <c r="BH253" i="13" s="1"/>
  <c r="H44" i="12"/>
  <c r="Z187" i="13"/>
  <c r="L187" i="14"/>
  <c r="W58" i="13"/>
  <c r="J58" i="14"/>
  <c r="T21" i="13"/>
  <c r="V21" i="14"/>
  <c r="BY99" i="21"/>
  <c r="BY293" i="21"/>
  <c r="AF139" i="13"/>
  <c r="P139" i="14"/>
  <c r="Q75" i="13"/>
  <c r="T75" i="14"/>
  <c r="AV9" i="21"/>
  <c r="AI9" i="13" s="1"/>
  <c r="AJ9" i="13"/>
  <c r="AH9" i="13"/>
  <c r="BY167" i="21"/>
  <c r="N167" i="13"/>
  <c r="H167" i="14"/>
  <c r="T91" i="13"/>
  <c r="V91" i="14"/>
  <c r="W75" i="13"/>
  <c r="J75" i="14"/>
  <c r="AV50" i="21"/>
  <c r="AI50" i="13" s="1"/>
  <c r="AJ50" i="13"/>
  <c r="AH50" i="13"/>
  <c r="BY244" i="21"/>
  <c r="N244" i="13"/>
  <c r="H244" i="14"/>
  <c r="N28" i="13"/>
  <c r="BY28" i="21"/>
  <c r="T216" i="13"/>
  <c r="V216" i="14"/>
  <c r="AF30" i="13"/>
  <c r="P30" i="14"/>
  <c r="AC158" i="13"/>
  <c r="N158" i="14"/>
  <c r="AV175" i="21"/>
  <c r="AI175" i="13" s="1"/>
  <c r="AJ175" i="13"/>
  <c r="AH175" i="13"/>
  <c r="AV127" i="21"/>
  <c r="AI127" i="13" s="1"/>
  <c r="AH127" i="13"/>
  <c r="AJ127" i="13"/>
  <c r="N168" i="13"/>
  <c r="BY168" i="21"/>
  <c r="Q239" i="13"/>
  <c r="T239" i="14"/>
  <c r="H211" i="12"/>
  <c r="BB117" i="13"/>
  <c r="H117" i="12"/>
  <c r="N252" i="13"/>
  <c r="BY252" i="21"/>
  <c r="W30" i="13"/>
  <c r="J30" i="14"/>
  <c r="AV154" i="21"/>
  <c r="AI154" i="13" s="1"/>
  <c r="AH154" i="13"/>
  <c r="AJ154" i="13"/>
  <c r="AV288" i="21"/>
  <c r="AI288" i="13" s="1"/>
  <c r="AJ288" i="13"/>
  <c r="AH288" i="13"/>
  <c r="Q244" i="13"/>
  <c r="T244" i="14"/>
  <c r="BY268" i="21"/>
  <c r="T229" i="13"/>
  <c r="V229" i="14"/>
  <c r="BY171" i="21"/>
  <c r="N171" i="13"/>
  <c r="AF96" i="13"/>
  <c r="P96" i="14"/>
  <c r="AF12" i="13"/>
  <c r="P12" i="14"/>
  <c r="BF157" i="21"/>
  <c r="BH157" i="13" s="1"/>
  <c r="AV191" i="21"/>
  <c r="AI191" i="13" s="1"/>
  <c r="AJ191" i="13"/>
  <c r="AH191" i="13"/>
  <c r="BY194" i="21"/>
  <c r="N194" i="13"/>
  <c r="BB140" i="13"/>
  <c r="H140" i="12"/>
  <c r="Q10" i="13"/>
  <c r="T10" i="14"/>
  <c r="AF91" i="13"/>
  <c r="P91" i="14"/>
  <c r="Z142" i="13"/>
  <c r="L142" i="14"/>
  <c r="AV104" i="21"/>
  <c r="AI104" i="13" s="1"/>
  <c r="AJ104" i="13"/>
  <c r="AH104" i="13"/>
  <c r="AV221" i="21"/>
  <c r="AI221" i="13" s="1"/>
  <c r="AH221" i="13"/>
  <c r="AJ221" i="13"/>
  <c r="AV100" i="21"/>
  <c r="AI100" i="13" s="1"/>
  <c r="AJ100" i="13"/>
  <c r="AH100" i="13"/>
  <c r="AF231" i="13"/>
  <c r="P231" i="14"/>
  <c r="AF123" i="13"/>
  <c r="P123" i="14"/>
  <c r="BH265" i="21"/>
  <c r="BF115" i="21"/>
  <c r="BH115" i="21" s="1"/>
  <c r="F115" i="12" s="1"/>
  <c r="N300" i="13"/>
  <c r="BY300" i="21"/>
  <c r="BH176" i="21"/>
  <c r="F176" i="12" s="1"/>
  <c r="AF206" i="13"/>
  <c r="P206" i="14"/>
  <c r="AF226" i="13"/>
  <c r="P226" i="14"/>
  <c r="AV47" i="21"/>
  <c r="AI47" i="13" s="1"/>
  <c r="AH47" i="13"/>
  <c r="AJ47" i="13"/>
  <c r="BH149" i="21"/>
  <c r="F149" i="12" s="1"/>
  <c r="BB186" i="13"/>
  <c r="H186" i="12"/>
  <c r="BF223" i="21"/>
  <c r="BH223" i="13" s="1"/>
  <c r="BY196" i="21"/>
  <c r="N196" i="13"/>
  <c r="H196" i="14"/>
  <c r="Z178" i="13"/>
  <c r="L178" i="14"/>
  <c r="W47" i="13"/>
  <c r="J47" i="14"/>
  <c r="AC160" i="13"/>
  <c r="N160" i="14"/>
  <c r="AV25" i="21"/>
  <c r="AI25" i="13" s="1"/>
  <c r="AJ25" i="13"/>
  <c r="AH25" i="13"/>
  <c r="AV7" i="21"/>
  <c r="AI7" i="13" s="1"/>
  <c r="AH7" i="13"/>
  <c r="AJ7" i="13"/>
  <c r="AH229" i="13"/>
  <c r="AJ229" i="13"/>
  <c r="AV229" i="21"/>
  <c r="AI229" i="13" s="1"/>
  <c r="E225" i="11"/>
  <c r="H102" i="14"/>
  <c r="E152" i="11"/>
  <c r="BB212" i="13"/>
  <c r="H212" i="12"/>
  <c r="W18" i="13"/>
  <c r="J18" i="14"/>
  <c r="N74" i="13"/>
  <c r="BY74" i="21"/>
  <c r="BF45" i="21"/>
  <c r="BH45" i="13" s="1"/>
  <c r="BY174" i="21"/>
  <c r="N174" i="13"/>
  <c r="BY100" i="21"/>
  <c r="N100" i="13"/>
  <c r="W34" i="13"/>
  <c r="J34" i="14"/>
  <c r="AC114" i="13"/>
  <c r="N114" i="14"/>
  <c r="N217" i="13"/>
  <c r="BY217" i="21"/>
  <c r="H217" i="14"/>
  <c r="Z229" i="13"/>
  <c r="L229" i="14"/>
  <c r="T139" i="13"/>
  <c r="V139" i="14"/>
  <c r="BF295" i="21"/>
  <c r="BH295" i="13" s="1"/>
  <c r="BB232" i="13"/>
  <c r="H232" i="12"/>
  <c r="BB235" i="13"/>
  <c r="H235" i="12"/>
  <c r="N273" i="13"/>
  <c r="BY273" i="21"/>
  <c r="BB78" i="13"/>
  <c r="H78" i="12"/>
  <c r="BB183" i="13"/>
  <c r="H183" i="12"/>
  <c r="T197" i="13"/>
  <c r="V197" i="14"/>
  <c r="W83" i="13"/>
  <c r="J83" i="14"/>
  <c r="AV248" i="21"/>
  <c r="AI248" i="13" s="1"/>
  <c r="AJ248" i="13"/>
  <c r="AH248" i="13"/>
  <c r="AC58" i="13"/>
  <c r="N58" i="14"/>
  <c r="BF21" i="21"/>
  <c r="BH21" i="13" s="1"/>
  <c r="W217" i="13"/>
  <c r="J217" i="14"/>
  <c r="BB59" i="13"/>
  <c r="H59" i="12"/>
  <c r="H39" i="12"/>
  <c r="BF64" i="21"/>
  <c r="AI5" i="18"/>
  <c r="L5" i="8" s="1"/>
  <c r="AJ5" i="18"/>
  <c r="AH5" i="18"/>
  <c r="K5" i="8" s="1"/>
  <c r="AM5" i="18"/>
  <c r="P5" i="8" s="1"/>
  <c r="AK5" i="18"/>
  <c r="N5" i="8" s="1"/>
  <c r="AL5" i="18"/>
  <c r="O5" i="8" s="1"/>
  <c r="I5" i="8"/>
  <c r="W8" i="13"/>
  <c r="J8" i="14"/>
  <c r="H165" i="12"/>
  <c r="BB107" i="13"/>
  <c r="H107" i="12"/>
  <c r="T149" i="13"/>
  <c r="V149" i="14"/>
  <c r="Q52" i="13"/>
  <c r="T52" i="14"/>
  <c r="T102" i="13"/>
  <c r="V102" i="14"/>
  <c r="BY183" i="21"/>
  <c r="Z227" i="13"/>
  <c r="L227" i="14"/>
  <c r="AC184" i="13"/>
  <c r="N184" i="14"/>
  <c r="BF212" i="21"/>
  <c r="BH212" i="13" s="1"/>
  <c r="Z8" i="13"/>
  <c r="L8" i="14"/>
  <c r="BF109" i="21"/>
  <c r="BH109" i="21" s="1"/>
  <c r="F109" i="12" s="1"/>
  <c r="BF250" i="21"/>
  <c r="BH250" i="21" s="1"/>
  <c r="F250" i="12" s="1"/>
  <c r="T132" i="13"/>
  <c r="V132" i="14"/>
  <c r="AC55" i="13"/>
  <c r="N55" i="14"/>
  <c r="AF227" i="13"/>
  <c r="P227" i="14"/>
  <c r="BF7" i="21"/>
  <c r="BH7" i="13" s="1"/>
  <c r="BH189" i="13"/>
  <c r="Z189" i="14"/>
  <c r="BY188" i="21"/>
  <c r="AV56" i="21"/>
  <c r="AI56" i="13" s="1"/>
  <c r="AJ56" i="13"/>
  <c r="AH56" i="13"/>
  <c r="W32" i="13"/>
  <c r="J32" i="14"/>
  <c r="H94" i="12"/>
  <c r="Z58" i="13"/>
  <c r="L58" i="14"/>
  <c r="BH207" i="21"/>
  <c r="F207" i="12" s="1"/>
  <c r="BF25" i="21"/>
  <c r="BH25" i="21" s="1"/>
  <c r="F25" i="12" s="1"/>
  <c r="AC132" i="13"/>
  <c r="N132" i="14"/>
  <c r="Z36" i="13"/>
  <c r="L36" i="14"/>
  <c r="BB28" i="13"/>
  <c r="H28" i="12"/>
  <c r="BY214" i="21"/>
  <c r="BH55" i="21"/>
  <c r="F55" i="12" s="1"/>
  <c r="BH91" i="21"/>
  <c r="F91" i="12" s="1"/>
  <c r="BY47" i="21"/>
  <c r="Z158" i="13"/>
  <c r="L158" i="14"/>
  <c r="Z226" i="13"/>
  <c r="L226" i="14"/>
  <c r="BY72" i="21"/>
  <c r="BY80" i="21"/>
  <c r="BF96" i="21"/>
  <c r="BH96" i="13" s="1"/>
  <c r="BH159" i="21"/>
  <c r="F159" i="12" s="1"/>
  <c r="Z24" i="13"/>
  <c r="L24" i="14"/>
  <c r="BH75" i="21"/>
  <c r="F75" i="12" s="1"/>
  <c r="BH125" i="21"/>
  <c r="F125" i="12" s="1"/>
  <c r="BB124" i="13"/>
  <c r="H124" i="12"/>
  <c r="BF129" i="21"/>
  <c r="BH129" i="13" s="1"/>
  <c r="H133" i="12"/>
  <c r="BH217" i="21"/>
  <c r="F217" i="12" s="1"/>
  <c r="Z96" i="13"/>
  <c r="L96" i="14"/>
  <c r="Z206" i="13"/>
  <c r="L206" i="14"/>
  <c r="N158" i="13"/>
  <c r="BY158" i="21"/>
  <c r="H158" i="14"/>
  <c r="W142" i="13"/>
  <c r="J142" i="14"/>
  <c r="AV125" i="21"/>
  <c r="AI125" i="13" s="1"/>
  <c r="AJ125" i="13"/>
  <c r="AH125" i="13"/>
  <c r="AV300" i="21"/>
  <c r="AI300" i="13" s="1"/>
  <c r="AJ300" i="13"/>
  <c r="AH300" i="13"/>
  <c r="BB238" i="13"/>
  <c r="H238" i="12"/>
  <c r="W235" i="13"/>
  <c r="J235" i="14"/>
  <c r="BY35" i="21"/>
  <c r="BH244" i="21"/>
  <c r="F244" i="12" s="1"/>
  <c r="BH69" i="21"/>
  <c r="F69" i="12" s="1"/>
  <c r="AC142" i="13"/>
  <c r="N142" i="14"/>
  <c r="AV151" i="21"/>
  <c r="AI151" i="13" s="1"/>
  <c r="AJ151" i="13"/>
  <c r="AH151" i="13"/>
  <c r="AV157" i="21"/>
  <c r="AI157" i="13" s="1"/>
  <c r="AJ157" i="13"/>
  <c r="AH157" i="13"/>
  <c r="BY270" i="21"/>
  <c r="BB17" i="13"/>
  <c r="H17" i="12"/>
  <c r="BB96" i="13"/>
  <c r="H96" i="12"/>
  <c r="BY117" i="21"/>
  <c r="N117" i="13"/>
  <c r="H117" i="14"/>
  <c r="BF285" i="21"/>
  <c r="BH285" i="13" s="1"/>
  <c r="Z91" i="13"/>
  <c r="L91" i="14"/>
  <c r="AV139" i="21"/>
  <c r="AI139" i="13" s="1"/>
  <c r="AH139" i="13"/>
  <c r="AJ139" i="13"/>
  <c r="AV293" i="21"/>
  <c r="AI293" i="13" s="1"/>
  <c r="AH293" i="13"/>
  <c r="AJ293" i="13"/>
  <c r="BY182" i="21"/>
  <c r="BB197" i="13"/>
  <c r="H197" i="12"/>
  <c r="AC141" i="13"/>
  <c r="N141" i="14"/>
  <c r="BY123" i="21"/>
  <c r="Q229" i="13"/>
  <c r="T229" i="14"/>
  <c r="Z196" i="13"/>
  <c r="L196" i="14"/>
  <c r="Q139" i="13"/>
  <c r="T139" i="14"/>
  <c r="N153" i="13"/>
  <c r="BY153" i="21"/>
  <c r="BB166" i="13"/>
  <c r="H166" i="12"/>
  <c r="BB226" i="13"/>
  <c r="H226" i="12"/>
  <c r="AV38" i="21"/>
  <c r="AI38" i="13" s="1"/>
  <c r="AJ38" i="13"/>
  <c r="AH38" i="13"/>
  <c r="AV241" i="21"/>
  <c r="AI241" i="13" s="1"/>
  <c r="AH241" i="13"/>
  <c r="AJ241" i="13"/>
  <c r="AV138" i="21"/>
  <c r="AI138" i="13" s="1"/>
  <c r="AJ138" i="13"/>
  <c r="AH138" i="13"/>
  <c r="AV150" i="21"/>
  <c r="AI150" i="13" s="1"/>
  <c r="AH150" i="13"/>
  <c r="AJ150" i="13"/>
  <c r="AV74" i="21"/>
  <c r="AI74" i="13" s="1"/>
  <c r="AJ74" i="13"/>
  <c r="AH74" i="13"/>
  <c r="BF246" i="21"/>
  <c r="BH246" i="21" s="1"/>
  <c r="F246" i="12" s="1"/>
  <c r="BH201" i="21"/>
  <c r="F201" i="12" s="1"/>
  <c r="AF21" i="13"/>
  <c r="P21" i="14"/>
  <c r="Q196" i="13"/>
  <c r="T196" i="14"/>
  <c r="AC68" i="13"/>
  <c r="N68" i="14"/>
  <c r="AV12" i="21"/>
  <c r="AI12" i="13" s="1"/>
  <c r="AJ12" i="13"/>
  <c r="AH12" i="13"/>
  <c r="Z173" i="13"/>
  <c r="L173" i="14"/>
  <c r="Z18" i="13"/>
  <c r="L18" i="14"/>
  <c r="BY287" i="21"/>
  <c r="BB198" i="13"/>
  <c r="H198" i="12"/>
  <c r="BY41" i="21"/>
  <c r="N29" i="13"/>
  <c r="BY29" i="21"/>
  <c r="Q68" i="13"/>
  <c r="T68" i="14"/>
  <c r="Q245" i="13"/>
  <c r="T245" i="14"/>
  <c r="W65" i="13"/>
  <c r="J65" i="14"/>
  <c r="BF47" i="21"/>
  <c r="BH47" i="13" s="1"/>
  <c r="Q24" i="13"/>
  <c r="T24" i="14"/>
  <c r="AF75" i="13"/>
  <c r="P75" i="14"/>
  <c r="AV105" i="21"/>
  <c r="AI105" i="13" s="1"/>
  <c r="AH105" i="13"/>
  <c r="AJ105" i="13"/>
  <c r="AV270" i="21"/>
  <c r="AI270" i="13" s="1"/>
  <c r="AH270" i="13"/>
  <c r="AJ270" i="13"/>
  <c r="BY166" i="21"/>
  <c r="H116" i="12"/>
  <c r="N182" i="14"/>
  <c r="E292" i="11"/>
  <c r="E216" i="11"/>
  <c r="Z264" i="14"/>
  <c r="L252" i="14"/>
  <c r="E220" i="11"/>
  <c r="AA213" i="21"/>
  <c r="L213" i="13"/>
  <c r="BB64" i="13"/>
  <c r="H64" i="12"/>
  <c r="BF18" i="21"/>
  <c r="BH18" i="21" s="1"/>
  <c r="F18" i="12" s="1"/>
  <c r="BY84" i="21"/>
  <c r="N84" i="13"/>
  <c r="BB128" i="13"/>
  <c r="H128" i="12"/>
  <c r="AF102" i="13"/>
  <c r="P102" i="14"/>
  <c r="AC62" i="13"/>
  <c r="N62" i="14"/>
  <c r="W36" i="13"/>
  <c r="J36" i="14"/>
  <c r="BF257" i="21"/>
  <c r="BH257" i="13" s="1"/>
  <c r="AC123" i="13"/>
  <c r="N123" i="14"/>
  <c r="BF85" i="21"/>
  <c r="BH85" i="21" s="1"/>
  <c r="F85" i="12" s="1"/>
  <c r="AF188" i="13"/>
  <c r="P188" i="14"/>
  <c r="N101" i="13"/>
  <c r="BY101" i="21"/>
  <c r="BY239" i="21"/>
  <c r="N239" i="13"/>
  <c r="Z244" i="13"/>
  <c r="L244" i="14"/>
  <c r="AC227" i="13"/>
  <c r="N227" i="14"/>
  <c r="W184" i="13"/>
  <c r="J184" i="14"/>
  <c r="BF190" i="21"/>
  <c r="BH190" i="13" s="1"/>
  <c r="BB7" i="13"/>
  <c r="H7" i="12"/>
  <c r="AF241" i="13"/>
  <c r="P241" i="14"/>
  <c r="Z12" i="13"/>
  <c r="L12" i="14"/>
  <c r="Z102" i="13"/>
  <c r="L102" i="14"/>
  <c r="H97" i="12"/>
  <c r="AF194" i="13"/>
  <c r="P194" i="14"/>
  <c r="H60" i="12"/>
  <c r="BY232" i="21"/>
  <c r="Z62" i="13"/>
  <c r="L62" i="14"/>
  <c r="T83" i="13"/>
  <c r="V83" i="14"/>
  <c r="N227" i="13"/>
  <c r="BY227" i="21"/>
  <c r="H227" i="14"/>
  <c r="Q141" i="13"/>
  <c r="T141" i="14"/>
  <c r="BF184" i="21"/>
  <c r="BY110" i="21"/>
  <c r="W152" i="13"/>
  <c r="J152" i="14"/>
  <c r="Q124" i="13"/>
  <c r="T124" i="14"/>
  <c r="AF129" i="13"/>
  <c r="P129" i="14"/>
  <c r="BB137" i="13"/>
  <c r="H137" i="12"/>
  <c r="H100" i="12"/>
  <c r="AF89" i="13"/>
  <c r="P89" i="14"/>
  <c r="AF92" i="13"/>
  <c r="P92" i="14"/>
  <c r="H182" i="12"/>
  <c r="Z52" i="13"/>
  <c r="L52" i="14"/>
  <c r="H151" i="12"/>
  <c r="AF187" i="13"/>
  <c r="P187" i="14"/>
  <c r="BH179" i="21"/>
  <c r="F179" i="12" s="1"/>
  <c r="BY177" i="21"/>
  <c r="W64" i="13"/>
  <c r="J64" i="14"/>
  <c r="N292" i="13"/>
  <c r="BY292" i="21"/>
  <c r="Q87" i="13"/>
  <c r="T87" i="14"/>
  <c r="Z114" i="13"/>
  <c r="L114" i="14"/>
  <c r="N23" i="13"/>
  <c r="BY23" i="21"/>
  <c r="H194" i="12"/>
  <c r="BF114" i="21"/>
  <c r="BH114" i="21" s="1"/>
  <c r="F114" i="12" s="1"/>
  <c r="T184" i="13"/>
  <c r="V184" i="14"/>
  <c r="BB158" i="13"/>
  <c r="H158" i="12"/>
  <c r="BY160" i="21"/>
  <c r="N160" i="13"/>
  <c r="H160" i="14"/>
  <c r="AF149" i="13"/>
  <c r="P149" i="14"/>
  <c r="BY107" i="21"/>
  <c r="BB112" i="13"/>
  <c r="H112" i="12"/>
  <c r="BF119" i="21"/>
  <c r="BH119" i="13" s="1"/>
  <c r="AV126" i="21"/>
  <c r="AI126" i="13" s="1"/>
  <c r="AJ126" i="13"/>
  <c r="AH126" i="13"/>
  <c r="AV186" i="21"/>
  <c r="AI186" i="13" s="1"/>
  <c r="AJ186" i="13"/>
  <c r="AH186" i="13"/>
  <c r="T64" i="13"/>
  <c r="V64" i="14"/>
  <c r="BB129" i="13"/>
  <c r="H129" i="12"/>
  <c r="BB10" i="13"/>
  <c r="H10" i="12"/>
  <c r="Q115" i="13"/>
  <c r="T115" i="14"/>
  <c r="BH48" i="13"/>
  <c r="Z48" i="14"/>
  <c r="BF158" i="21"/>
  <c r="BH158" i="13" s="1"/>
  <c r="AV116" i="21"/>
  <c r="AI116" i="13" s="1"/>
  <c r="AJ116" i="13"/>
  <c r="AH116" i="13"/>
  <c r="BY235" i="21"/>
  <c r="N79" i="13"/>
  <c r="BY79" i="21"/>
  <c r="BH154" i="21"/>
  <c r="F154" i="12" s="1"/>
  <c r="T115" i="13"/>
  <c r="V115" i="14"/>
  <c r="BH252" i="21"/>
  <c r="Q158" i="13"/>
  <c r="T158" i="14"/>
  <c r="BY296" i="21"/>
  <c r="H142" i="12"/>
  <c r="AV210" i="21"/>
  <c r="AI210" i="13" s="1"/>
  <c r="AJ210" i="13"/>
  <c r="AH210" i="13"/>
  <c r="AV226" i="21"/>
  <c r="AI226" i="13" s="1"/>
  <c r="AJ226" i="13"/>
  <c r="AH226" i="13"/>
  <c r="BY144" i="21"/>
  <c r="BH36" i="21"/>
  <c r="F36" i="12" s="1"/>
  <c r="Z265" i="13"/>
  <c r="L265" i="14"/>
  <c r="BF26" i="21"/>
  <c r="BH26" i="13" s="1"/>
  <c r="T176" i="13"/>
  <c r="V176" i="14"/>
  <c r="BB91" i="13"/>
  <c r="H91" i="12"/>
  <c r="AV190" i="21"/>
  <c r="AI190" i="13" s="1"/>
  <c r="AJ190" i="13"/>
  <c r="AH190" i="13"/>
  <c r="AJ282" i="13"/>
  <c r="AH282" i="13"/>
  <c r="AV282" i="21"/>
  <c r="AI282" i="13" s="1"/>
  <c r="BF272" i="21"/>
  <c r="BH272" i="13" s="1"/>
  <c r="BB101" i="13"/>
  <c r="H101" i="12"/>
  <c r="Q248" i="8"/>
  <c r="AN248" i="19"/>
  <c r="BH155" i="21"/>
  <c r="F155" i="12" s="1"/>
  <c r="AC21" i="13"/>
  <c r="N21" i="14"/>
  <c r="H229" i="12"/>
  <c r="AV254" i="21"/>
  <c r="AI254" i="13" s="1"/>
  <c r="AH254" i="13"/>
  <c r="AJ254" i="13"/>
  <c r="AV29" i="21"/>
  <c r="AI29" i="13" s="1"/>
  <c r="AJ29" i="13"/>
  <c r="AH29" i="13"/>
  <c r="AV183" i="21"/>
  <c r="AI183" i="13" s="1"/>
  <c r="AH183" i="13"/>
  <c r="AJ183" i="13"/>
  <c r="BF259" i="21"/>
  <c r="BH259" i="13" s="1"/>
  <c r="H82" i="12"/>
  <c r="H62" i="12"/>
  <c r="H185" i="12"/>
  <c r="N17" i="13"/>
  <c r="BY17" i="21"/>
  <c r="AC217" i="13"/>
  <c r="N217" i="14"/>
  <c r="H88" i="12"/>
  <c r="BH269" i="21"/>
  <c r="BF104" i="21"/>
  <c r="BH104" i="13" s="1"/>
  <c r="BH167" i="21"/>
  <c r="F167" i="12" s="1"/>
  <c r="BH220" i="13"/>
  <c r="Z220" i="14"/>
  <c r="BY137" i="21"/>
  <c r="H241" i="12"/>
  <c r="N286" i="13"/>
  <c r="BY286" i="21"/>
  <c r="W156" i="13"/>
  <c r="J156" i="14"/>
  <c r="AF216" i="13"/>
  <c r="P216" i="14"/>
  <c r="BH277" i="21"/>
  <c r="BB75" i="13"/>
  <c r="H75" i="12"/>
  <c r="AV90" i="21"/>
  <c r="AI90" i="13" s="1"/>
  <c r="AJ90" i="13"/>
  <c r="AH90" i="13"/>
  <c r="AV273" i="21"/>
  <c r="AI273" i="13" s="1"/>
  <c r="AJ273" i="13"/>
  <c r="AH273" i="13"/>
  <c r="BY229" i="21"/>
  <c r="BY14" i="21"/>
  <c r="V133" i="14"/>
  <c r="J95" i="14"/>
  <c r="T152" i="14"/>
  <c r="P124" i="14"/>
  <c r="P287" i="14"/>
  <c r="AF168" i="13"/>
  <c r="P168" i="14"/>
  <c r="BF102" i="21"/>
  <c r="BH102" i="13" s="1"/>
  <c r="W124" i="13"/>
  <c r="J124" i="14"/>
  <c r="N8" i="13"/>
  <c r="BY8" i="21"/>
  <c r="H8" i="14"/>
  <c r="W129" i="13"/>
  <c r="J129" i="14"/>
  <c r="BB98" i="13"/>
  <c r="H98" i="12"/>
  <c r="W137" i="13"/>
  <c r="J137" i="14"/>
  <c r="Z33" i="13"/>
  <c r="L33" i="14"/>
  <c r="BF58" i="21"/>
  <c r="BH58" i="13" s="1"/>
  <c r="T10" i="13"/>
  <c r="V10" i="14"/>
  <c r="N126" i="13"/>
  <c r="BY126" i="21"/>
  <c r="W96" i="13"/>
  <c r="J96" i="14"/>
  <c r="T168" i="13"/>
  <c r="V168" i="14"/>
  <c r="Q173" i="13"/>
  <c r="T173" i="14"/>
  <c r="N138" i="13"/>
  <c r="BY138" i="21"/>
  <c r="Z165" i="13"/>
  <c r="L165" i="14"/>
  <c r="BF133" i="21"/>
  <c r="BH133" i="13" s="1"/>
  <c r="Q33" i="13"/>
  <c r="T33" i="14"/>
  <c r="AC34" i="13"/>
  <c r="N34" i="14"/>
  <c r="BB184" i="13"/>
  <c r="H184" i="12"/>
  <c r="BB80" i="13"/>
  <c r="H80" i="12"/>
  <c r="Z139" i="13"/>
  <c r="L139" i="14"/>
  <c r="AC173" i="13"/>
  <c r="N173" i="14"/>
  <c r="T52" i="13"/>
  <c r="V52" i="14"/>
  <c r="BB66" i="13"/>
  <c r="H66" i="12"/>
  <c r="BF185" i="21"/>
  <c r="BH185" i="13" s="1"/>
  <c r="AF197" i="13"/>
  <c r="P197" i="14"/>
  <c r="AC137" i="13"/>
  <c r="N137" i="14"/>
  <c r="AF87" i="13"/>
  <c r="P87" i="14"/>
  <c r="BH44" i="21"/>
  <c r="F44" i="12" s="1"/>
  <c r="Z184" i="13"/>
  <c r="L184" i="14"/>
  <c r="BY149" i="21"/>
  <c r="W6" i="13"/>
  <c r="J6" i="14"/>
  <c r="W53" i="13"/>
  <c r="J53" i="14"/>
  <c r="H83" i="12"/>
  <c r="W87" i="13"/>
  <c r="J87" i="14"/>
  <c r="AF33" i="13"/>
  <c r="P33" i="14"/>
  <c r="H9" i="12"/>
  <c r="Q21" i="13"/>
  <c r="T21" i="14"/>
  <c r="BB134" i="13"/>
  <c r="H134" i="12"/>
  <c r="Z83" i="13"/>
  <c r="L83" i="14"/>
  <c r="Q294" i="8"/>
  <c r="AN294" i="19"/>
  <c r="AF114" i="13"/>
  <c r="P114" i="14"/>
  <c r="AF184" i="13"/>
  <c r="P184" i="14"/>
  <c r="BY93" i="21"/>
  <c r="BY238" i="21"/>
  <c r="H173" i="12"/>
  <c r="BH61" i="13"/>
  <c r="Z61" i="14"/>
  <c r="Q83" i="13"/>
  <c r="T83" i="14"/>
  <c r="H187" i="12"/>
  <c r="T114" i="13"/>
  <c r="V114" i="14"/>
  <c r="Z141" i="13"/>
  <c r="L141" i="14"/>
  <c r="AF52" i="13"/>
  <c r="P52" i="14"/>
  <c r="BF78" i="21"/>
  <c r="BH78" i="13" s="1"/>
  <c r="Z239" i="13"/>
  <c r="L239" i="14"/>
  <c r="BB243" i="13"/>
  <c r="H243" i="12"/>
  <c r="BF194" i="21"/>
  <c r="BH194" i="13" s="1"/>
  <c r="Q231" i="13"/>
  <c r="T231" i="14"/>
  <c r="BY204" i="21"/>
  <c r="BY198" i="21"/>
  <c r="BY71" i="21"/>
  <c r="N71" i="13"/>
  <c r="BY280" i="21"/>
  <c r="AF156" i="13"/>
  <c r="P156" i="14"/>
  <c r="Q12" i="13"/>
  <c r="T12" i="14"/>
  <c r="BY142" i="21"/>
  <c r="AV275" i="21"/>
  <c r="AI275" i="13" s="1"/>
  <c r="AJ275" i="13"/>
  <c r="AH275" i="13"/>
  <c r="AH174" i="13"/>
  <c r="AJ174" i="13"/>
  <c r="AV174" i="21"/>
  <c r="AI174" i="13" s="1"/>
  <c r="W62" i="13"/>
  <c r="J62" i="14"/>
  <c r="N201" i="13"/>
  <c r="BY201" i="21"/>
  <c r="T65" i="13"/>
  <c r="V65" i="14"/>
  <c r="AV267" i="21"/>
  <c r="AI267" i="13" s="1"/>
  <c r="AJ267" i="13"/>
  <c r="AH267" i="13"/>
  <c r="AV99" i="21"/>
  <c r="AI99" i="13" s="1"/>
  <c r="AJ99" i="13"/>
  <c r="AH99" i="13"/>
  <c r="AF143" i="13"/>
  <c r="P143" i="14"/>
  <c r="BY243" i="21"/>
  <c r="N243" i="13"/>
  <c r="N269" i="13"/>
  <c r="BY269" i="21"/>
  <c r="AV21" i="21"/>
  <c r="AI21" i="13" s="1"/>
  <c r="AJ21" i="13"/>
  <c r="AH21" i="13"/>
  <c r="AV81" i="21"/>
  <c r="AI81" i="13" s="1"/>
  <c r="AJ81" i="13"/>
  <c r="AH81" i="13"/>
  <c r="BY288" i="21"/>
  <c r="AF83" i="13"/>
  <c r="P83" i="14"/>
  <c r="BY190" i="21"/>
  <c r="H110" i="12"/>
  <c r="AV78" i="21"/>
  <c r="AJ78" i="13"/>
  <c r="AH78" i="13"/>
  <c r="W68" i="13"/>
  <c r="J68" i="14"/>
  <c r="AF47" i="13"/>
  <c r="P47" i="14"/>
  <c r="Q65" i="13"/>
  <c r="T65" i="14"/>
  <c r="AF142" i="13"/>
  <c r="P142" i="14"/>
  <c r="AV153" i="21"/>
  <c r="AI153" i="13" s="1"/>
  <c r="AJ153" i="13"/>
  <c r="AH153" i="13"/>
  <c r="AV274" i="21"/>
  <c r="AI274" i="13" s="1"/>
  <c r="AH274" i="13"/>
  <c r="AJ274" i="13"/>
  <c r="AV93" i="21"/>
  <c r="AI93" i="13" s="1"/>
  <c r="AH93" i="13"/>
  <c r="AJ93" i="13"/>
  <c r="BY251" i="21"/>
  <c r="BY42" i="21"/>
  <c r="H138" i="12"/>
  <c r="H214" i="12"/>
  <c r="N197" i="13"/>
  <c r="H197" i="14"/>
  <c r="BY141" i="21"/>
  <c r="BB213" i="13"/>
  <c r="H213" i="12"/>
  <c r="BF290" i="21"/>
  <c r="BH290" i="21" s="1"/>
  <c r="BB156" i="13"/>
  <c r="H156" i="12"/>
  <c r="T68" i="13"/>
  <c r="V68" i="14"/>
  <c r="AV250" i="21"/>
  <c r="AI250" i="13" s="1"/>
  <c r="AJ250" i="13"/>
  <c r="AH250" i="13"/>
  <c r="AV269" i="21"/>
  <c r="AI269" i="13" s="1"/>
  <c r="AJ269" i="13"/>
  <c r="AH269" i="13"/>
  <c r="AV44" i="21"/>
  <c r="AI44" i="13" s="1"/>
  <c r="AJ44" i="13"/>
  <c r="AH44" i="13"/>
  <c r="BY95" i="21"/>
  <c r="BH51" i="13"/>
  <c r="Z51" i="14"/>
  <c r="BY90" i="21"/>
  <c r="AC117" i="13"/>
  <c r="N117" i="14"/>
  <c r="BY215" i="21"/>
  <c r="AF160" i="13"/>
  <c r="P160" i="14"/>
  <c r="AC75" i="13"/>
  <c r="N75" i="14"/>
  <c r="AV285" i="21"/>
  <c r="AI285" i="13" s="1"/>
  <c r="AH285" i="13"/>
  <c r="AJ285" i="13"/>
  <c r="AV182" i="21"/>
  <c r="AI182" i="13" s="1"/>
  <c r="AJ182" i="13"/>
  <c r="AH182" i="13"/>
  <c r="BF198" i="21"/>
  <c r="BH198" i="13" s="1"/>
  <c r="BF147" i="21"/>
  <c r="BH147" i="13" s="1"/>
  <c r="BY154" i="21"/>
  <c r="H201" i="12"/>
  <c r="BB223" i="13"/>
  <c r="H223" i="12"/>
  <c r="T96" i="13"/>
  <c r="V96" i="14"/>
  <c r="BB68" i="13"/>
  <c r="H68" i="12"/>
  <c r="AV198" i="21"/>
  <c r="AI198" i="13" s="1"/>
  <c r="AJ198" i="13"/>
  <c r="AH198" i="13"/>
  <c r="BY255" i="21"/>
  <c r="BY263" i="21"/>
  <c r="L162" i="14"/>
  <c r="T190" i="14"/>
  <c r="BW294" i="21"/>
  <c r="Y294" i="21" s="1"/>
  <c r="K294" i="13" s="1"/>
  <c r="AA54" i="21"/>
  <c r="L54" i="13"/>
  <c r="AC167" i="13"/>
  <c r="N167" i="14"/>
  <c r="W232" i="13"/>
  <c r="J232" i="14"/>
  <c r="BF283" i="21"/>
  <c r="BH283" i="13" s="1"/>
  <c r="BF8" i="21"/>
  <c r="BH8" i="21" s="1"/>
  <c r="F8" i="12" s="1"/>
  <c r="W250" i="13"/>
  <c r="J250" i="14"/>
  <c r="BB33" i="13"/>
  <c r="H33" i="12"/>
  <c r="AC12" i="13"/>
  <c r="N12" i="14"/>
  <c r="Q64" i="13"/>
  <c r="T64" i="14"/>
  <c r="Q18" i="13"/>
  <c r="T18" i="14"/>
  <c r="Q118" i="8"/>
  <c r="AN118" i="19"/>
  <c r="N38" i="13"/>
  <c r="BY38" i="21"/>
  <c r="Z164" i="13"/>
  <c r="L164" i="14"/>
  <c r="T187" i="13"/>
  <c r="V187" i="14"/>
  <c r="AC229" i="13"/>
  <c r="N229" i="14"/>
  <c r="AF196" i="13"/>
  <c r="P196" i="14"/>
  <c r="W115" i="13"/>
  <c r="J115" i="14"/>
  <c r="N60" i="13"/>
  <c r="BY60" i="21"/>
  <c r="H168" i="12"/>
  <c r="AC232" i="13"/>
  <c r="N232" i="14"/>
  <c r="AF239" i="13"/>
  <c r="P239" i="14"/>
  <c r="T87" i="13"/>
  <c r="V87" i="14"/>
  <c r="BY151" i="21"/>
  <c r="BB55" i="13"/>
  <c r="H55" i="12"/>
  <c r="H34" i="12"/>
  <c r="BH218" i="13"/>
  <c r="Z218" i="14"/>
  <c r="BY197" i="21"/>
  <c r="Q197" i="13"/>
  <c r="T197" i="14"/>
  <c r="Q34" i="13"/>
  <c r="T34" i="14"/>
  <c r="BY295" i="21"/>
  <c r="W167" i="13"/>
  <c r="J167" i="14"/>
  <c r="BF98" i="21"/>
  <c r="BB99" i="13"/>
  <c r="H99" i="12"/>
  <c r="AF6" i="13"/>
  <c r="P6" i="14"/>
  <c r="Z197" i="13"/>
  <c r="L197" i="14"/>
  <c r="AC241" i="13"/>
  <c r="N241" i="14"/>
  <c r="BY104" i="21"/>
  <c r="W54" i="13"/>
  <c r="J54" i="14"/>
  <c r="AC64" i="13"/>
  <c r="N64" i="14"/>
  <c r="W102" i="13"/>
  <c r="J102" i="14"/>
  <c r="BY124" i="21"/>
  <c r="AC239" i="13"/>
  <c r="N239" i="14"/>
  <c r="AC87" i="13"/>
  <c r="N87" i="14"/>
  <c r="BH93" i="21"/>
  <c r="F93" i="12" s="1"/>
  <c r="BB52" i="13"/>
  <c r="H52" i="12"/>
  <c r="AC32" i="13"/>
  <c r="N32" i="14"/>
  <c r="H89" i="12"/>
  <c r="BF76" i="21"/>
  <c r="BH76" i="21" s="1"/>
  <c r="F76" i="12" s="1"/>
  <c r="BY200" i="21"/>
  <c r="BB162" i="13"/>
  <c r="H162" i="12"/>
  <c r="BY36" i="21"/>
  <c r="W196" i="13"/>
  <c r="J196" i="14"/>
  <c r="BB12" i="13"/>
  <c r="H12" i="12"/>
  <c r="BY26" i="21"/>
  <c r="N206" i="13"/>
  <c r="BY206" i="21"/>
  <c r="H206" i="14"/>
  <c r="AV24" i="21"/>
  <c r="AI24" i="13" s="1"/>
  <c r="AJ24" i="13"/>
  <c r="AH24" i="13"/>
  <c r="AV193" i="21"/>
  <c r="AI193" i="13" s="1"/>
  <c r="AH193" i="13"/>
  <c r="AJ193" i="13"/>
  <c r="BY298" i="21"/>
  <c r="BY55" i="21"/>
  <c r="BY89" i="21"/>
  <c r="N89" i="13"/>
  <c r="BB245" i="13"/>
  <c r="H245" i="12"/>
  <c r="AV108" i="21"/>
  <c r="AI108" i="13" s="1"/>
  <c r="AJ108" i="13"/>
  <c r="AH108" i="13"/>
  <c r="AV80" i="21"/>
  <c r="AI80" i="13" s="1"/>
  <c r="AH80" i="13"/>
  <c r="AJ80" i="13"/>
  <c r="BF127" i="21"/>
  <c r="BH127" i="13" s="1"/>
  <c r="T123" i="13"/>
  <c r="V123" i="14"/>
  <c r="N209" i="13"/>
  <c r="BY209" i="21"/>
  <c r="BY120" i="21"/>
  <c r="AC245" i="13"/>
  <c r="N245" i="14"/>
  <c r="AC206" i="13"/>
  <c r="N206" i="14"/>
  <c r="AF24" i="13"/>
  <c r="P24" i="14"/>
  <c r="T75" i="13"/>
  <c r="V75" i="14"/>
  <c r="AV211" i="21"/>
  <c r="AI211" i="13" s="1"/>
  <c r="AH211" i="13"/>
  <c r="AJ211" i="13"/>
  <c r="AV283" i="21"/>
  <c r="AI283" i="13" s="1"/>
  <c r="AJ283" i="13"/>
  <c r="AH283" i="13"/>
  <c r="N283" i="13"/>
  <c r="BY283" i="21"/>
  <c r="BY231" i="21"/>
  <c r="BB105" i="13"/>
  <c r="H105" i="12"/>
  <c r="BF105" i="21"/>
  <c r="BH105" i="13" s="1"/>
  <c r="BY178" i="21"/>
  <c r="T12" i="13"/>
  <c r="V12" i="14"/>
  <c r="Z65" i="13"/>
  <c r="L65" i="14"/>
  <c r="BH24" i="21"/>
  <c r="F24" i="12" s="1"/>
  <c r="BY75" i="21"/>
  <c r="AV143" i="21"/>
  <c r="AH143" i="13"/>
  <c r="AJ143" i="13"/>
  <c r="H148" i="12"/>
  <c r="T241" i="13"/>
  <c r="V241" i="14"/>
  <c r="H19" i="12"/>
  <c r="T196" i="13"/>
  <c r="V196" i="14"/>
  <c r="H178" i="12"/>
  <c r="BF120" i="21"/>
  <c r="BH120" i="21" s="1"/>
  <c r="F120" i="12" s="1"/>
  <c r="T226" i="13"/>
  <c r="V226" i="14"/>
  <c r="BF142" i="21"/>
  <c r="BH142" i="21" s="1"/>
  <c r="F142" i="12" s="1"/>
  <c r="AV284" i="21"/>
  <c r="AI284" i="13" s="1"/>
  <c r="AJ284" i="13"/>
  <c r="AH284" i="13"/>
  <c r="AF245" i="13"/>
  <c r="P245" i="14"/>
  <c r="AF65" i="13"/>
  <c r="P65" i="14"/>
  <c r="Q160" i="13"/>
  <c r="T160" i="14"/>
  <c r="W24" i="13"/>
  <c r="J24" i="14"/>
  <c r="AV255" i="21"/>
  <c r="AI255" i="13" s="1"/>
  <c r="AJ255" i="13"/>
  <c r="AH255" i="13"/>
  <c r="AV51" i="21"/>
  <c r="AI51" i="13" s="1"/>
  <c r="AH51" i="13"/>
  <c r="AJ51" i="13"/>
  <c r="AV195" i="21"/>
  <c r="AI195" i="13" s="1"/>
  <c r="AJ195" i="13"/>
  <c r="AH195" i="13"/>
  <c r="AV204" i="21"/>
  <c r="AI204" i="13" s="1"/>
  <c r="AJ204" i="13"/>
  <c r="AH204" i="13"/>
  <c r="AV46" i="21"/>
  <c r="AI46" i="13" s="1"/>
  <c r="AJ46" i="13"/>
  <c r="AH46" i="13"/>
  <c r="Z54" i="13"/>
  <c r="L54" i="14"/>
  <c r="BH28" i="21"/>
  <c r="F28" i="12" s="1"/>
  <c r="BB123" i="13"/>
  <c r="H123" i="12"/>
  <c r="BH51" i="21"/>
  <c r="F51" i="12" s="1"/>
  <c r="BF29" i="21"/>
  <c r="BH29" i="13" s="1"/>
  <c r="T156" i="13"/>
  <c r="V156" i="14"/>
  <c r="BY175" i="21"/>
  <c r="AC47" i="13"/>
  <c r="N47" i="14"/>
  <c r="BF160" i="21"/>
  <c r="BH160" i="13" s="1"/>
  <c r="AV145" i="21"/>
  <c r="AI145" i="13" s="1"/>
  <c r="AJ145" i="13"/>
  <c r="AH145" i="13"/>
  <c r="AV76" i="21"/>
  <c r="AI76" i="13" s="1"/>
  <c r="AH76" i="13"/>
  <c r="AJ76" i="13"/>
  <c r="BH87" i="21"/>
  <c r="F87" i="12" s="1"/>
  <c r="BY210" i="21"/>
  <c r="BF150" i="21"/>
  <c r="BH150" i="13" s="1"/>
  <c r="BY285" i="21"/>
  <c r="AV20" i="21"/>
  <c r="AI20" i="13" s="1"/>
  <c r="AJ20" i="13"/>
  <c r="AH20" i="13"/>
  <c r="AV236" i="21"/>
  <c r="AI236" i="13" s="1"/>
  <c r="AJ236" i="13"/>
  <c r="AH236" i="13"/>
  <c r="BY226" i="21"/>
  <c r="BH12" i="21"/>
  <c r="F12" i="12" s="1"/>
  <c r="BY193" i="21"/>
  <c r="BY65" i="21"/>
  <c r="H119" i="12"/>
  <c r="BY156" i="21"/>
  <c r="L149" i="14"/>
  <c r="V287" i="14"/>
  <c r="L212" i="14"/>
  <c r="BB152" i="13"/>
  <c r="H152" i="12"/>
  <c r="T235" i="13"/>
  <c r="V235" i="14"/>
  <c r="N253" i="13"/>
  <c r="BY253" i="21"/>
  <c r="BY50" i="21"/>
  <c r="N50" i="13"/>
  <c r="BH264" i="21"/>
  <c r="BF279" i="21"/>
  <c r="BH279" i="13" s="1"/>
  <c r="BF195" i="21"/>
  <c r="BH195" i="13" s="1"/>
  <c r="T244" i="13"/>
  <c r="V244" i="14"/>
  <c r="BY94" i="21"/>
  <c r="N94" i="13"/>
  <c r="BF231" i="21"/>
  <c r="BH231" i="13" s="1"/>
  <c r="T107" i="13"/>
  <c r="V107" i="14"/>
  <c r="BB154" i="13"/>
  <c r="H154" i="12"/>
  <c r="BF31" i="21"/>
  <c r="BH31" i="13" s="1"/>
  <c r="Z49" i="13"/>
  <c r="L49" i="14"/>
  <c r="Q265" i="13"/>
  <c r="T265" i="14"/>
  <c r="T178" i="13"/>
  <c r="V178" i="14"/>
  <c r="BB125" i="13"/>
  <c r="H125" i="12"/>
  <c r="AC54" i="13"/>
  <c r="N54" i="14"/>
  <c r="Q62" i="13"/>
  <c r="T62" i="14"/>
  <c r="BB143" i="13"/>
  <c r="H143" i="12"/>
  <c r="N250" i="13"/>
  <c r="BY250" i="21"/>
  <c r="H250" i="14"/>
  <c r="Q132" i="13"/>
  <c r="T132" i="14"/>
  <c r="BH15" i="21"/>
  <c r="F15" i="12" s="1"/>
  <c r="BF229" i="21"/>
  <c r="BH229" i="21" s="1"/>
  <c r="F229" i="12" s="1"/>
  <c r="Q96" i="13"/>
  <c r="T96" i="14"/>
  <c r="Z68" i="13"/>
  <c r="L68" i="14"/>
  <c r="BY281" i="21"/>
  <c r="H174" i="12"/>
  <c r="Q129" i="13"/>
  <c r="T129" i="14"/>
  <c r="AF132" i="13"/>
  <c r="P132" i="14"/>
  <c r="W164" i="13"/>
  <c r="J164" i="14"/>
  <c r="BB95" i="13"/>
  <c r="H95" i="12"/>
  <c r="AC187" i="13"/>
  <c r="N187" i="14"/>
  <c r="T34" i="13"/>
  <c r="V34" i="14"/>
  <c r="W114" i="13"/>
  <c r="J114" i="14"/>
  <c r="BF221" i="21"/>
  <c r="BH221" i="13" s="1"/>
  <c r="AF235" i="13"/>
  <c r="P235" i="14"/>
  <c r="Z188" i="13"/>
  <c r="L188" i="14"/>
  <c r="BB38" i="13"/>
  <c r="H38" i="12"/>
  <c r="AC33" i="13"/>
  <c r="N33" i="14"/>
  <c r="BY164" i="21"/>
  <c r="BY152" i="21"/>
  <c r="AF18" i="13"/>
  <c r="P18" i="14"/>
  <c r="BY246" i="21"/>
  <c r="AF62" i="13"/>
  <c r="P62" i="14"/>
  <c r="BF239" i="21"/>
  <c r="BH239" i="13" s="1"/>
  <c r="AC164" i="13"/>
  <c r="N164" i="14"/>
  <c r="BY127" i="21"/>
  <c r="H84" i="12"/>
  <c r="BY9" i="21"/>
  <c r="H200" i="12"/>
  <c r="T49" i="13"/>
  <c r="V49" i="14"/>
  <c r="W229" i="13"/>
  <c r="J229" i="14"/>
  <c r="BF162" i="21"/>
  <c r="BH162" i="13" s="1"/>
  <c r="W123" i="13"/>
  <c r="J123" i="14"/>
  <c r="AV134" i="21"/>
  <c r="AI134" i="13" s="1"/>
  <c r="AJ134" i="13"/>
  <c r="AH134" i="13"/>
  <c r="BY52" i="21"/>
  <c r="Q114" i="13"/>
  <c r="T114" i="14"/>
  <c r="BY257" i="21"/>
  <c r="W245" i="13"/>
  <c r="J245" i="14"/>
  <c r="W226" i="13"/>
  <c r="J226" i="14"/>
  <c r="AV33" i="21"/>
  <c r="AI33" i="13" s="1"/>
  <c r="AJ33" i="13"/>
  <c r="AH33" i="13"/>
  <c r="AV162" i="21"/>
  <c r="AI162" i="13" s="1"/>
  <c r="AH162" i="13"/>
  <c r="AJ162" i="13"/>
  <c r="N66" i="13"/>
  <c r="BY66" i="21"/>
  <c r="BB127" i="13"/>
  <c r="H127" i="12"/>
  <c r="BF209" i="21"/>
  <c r="BH209" i="13" s="1"/>
  <c r="BF88" i="21"/>
  <c r="BH88" i="13" s="1"/>
  <c r="N68" i="13"/>
  <c r="BY68" i="21"/>
  <c r="H68" i="14"/>
  <c r="N208" i="13"/>
  <c r="BY208" i="21"/>
  <c r="BF65" i="21"/>
  <c r="BH65" i="13" s="1"/>
  <c r="T24" i="13"/>
  <c r="V24" i="14"/>
  <c r="AV87" i="21"/>
  <c r="AI87" i="13" s="1"/>
  <c r="AJ87" i="13"/>
  <c r="AH87" i="13"/>
  <c r="AV71" i="21"/>
  <c r="AI71" i="13" s="1"/>
  <c r="AJ71" i="13"/>
  <c r="AH71" i="13"/>
  <c r="AV6" i="21"/>
  <c r="AH6" i="13"/>
  <c r="AJ6" i="13"/>
  <c r="BF238" i="21"/>
  <c r="BH238" i="13" s="1"/>
  <c r="BY92" i="21"/>
  <c r="N92" i="13"/>
  <c r="H92" i="14"/>
  <c r="H227" i="12"/>
  <c r="BH59" i="21"/>
  <c r="F59" i="12" s="1"/>
  <c r="BH175" i="21"/>
  <c r="F175" i="12" s="1"/>
  <c r="AC65" i="13"/>
  <c r="N65" i="14"/>
  <c r="AV246" i="21"/>
  <c r="AI246" i="13" s="1"/>
  <c r="AJ246" i="13"/>
  <c r="AH246" i="13"/>
  <c r="AV259" i="21"/>
  <c r="AI259" i="13" s="1"/>
  <c r="AJ259" i="13"/>
  <c r="AH259" i="13"/>
  <c r="AV112" i="21"/>
  <c r="AJ112" i="13"/>
  <c r="AH112" i="13"/>
  <c r="AV161" i="21"/>
  <c r="AI161" i="13" s="1"/>
  <c r="AJ161" i="13"/>
  <c r="AH161" i="13"/>
  <c r="Z107" i="13"/>
  <c r="L107" i="14"/>
  <c r="AC290" i="13"/>
  <c r="N290" i="14"/>
  <c r="N282" i="13"/>
  <c r="BY282" i="21"/>
  <c r="BF196" i="21"/>
  <c r="BH196" i="13" s="1"/>
  <c r="W139" i="13"/>
  <c r="J139" i="14"/>
  <c r="Z245" i="13"/>
  <c r="L245" i="14"/>
  <c r="AV133" i="21"/>
  <c r="AI133" i="13" s="1"/>
  <c r="AJ133" i="13"/>
  <c r="AH133" i="13"/>
  <c r="AV163" i="21"/>
  <c r="AI163" i="13" s="1"/>
  <c r="AJ163" i="13"/>
  <c r="AH163" i="13"/>
  <c r="AV297" i="21"/>
  <c r="AI297" i="13" s="1"/>
  <c r="AH297" i="13"/>
  <c r="AJ297" i="13"/>
  <c r="H45" i="12"/>
  <c r="BH254" i="21"/>
  <c r="BF197" i="21"/>
  <c r="BH197" i="13" s="1"/>
  <c r="BY22" i="21"/>
  <c r="N22" i="13"/>
  <c r="H22" i="14"/>
  <c r="BY187" i="21"/>
  <c r="H37" i="12"/>
  <c r="BB65" i="13"/>
  <c r="H65" i="12"/>
  <c r="BF30" i="21"/>
  <c r="BH30" i="13" s="1"/>
  <c r="BF206" i="21"/>
  <c r="BH206" i="13" s="1"/>
  <c r="BB160" i="13"/>
  <c r="H160" i="12"/>
  <c r="Z75" i="13"/>
  <c r="L75" i="14"/>
  <c r="AV262" i="21"/>
  <c r="AI262" i="13" s="1"/>
  <c r="AH262" i="13"/>
  <c r="AJ262" i="13"/>
  <c r="AV271" i="21"/>
  <c r="AI271" i="13" s="1"/>
  <c r="AJ271" i="13"/>
  <c r="AH271" i="13"/>
  <c r="AV140" i="21"/>
  <c r="AI140" i="13" s="1"/>
  <c r="AJ140" i="13"/>
  <c r="AH140" i="13"/>
  <c r="AV179" i="21"/>
  <c r="AI179" i="13" s="1"/>
  <c r="AH179" i="13"/>
  <c r="AJ179" i="13"/>
  <c r="AV35" i="21"/>
  <c r="AI35" i="13" s="1"/>
  <c r="AH35" i="13"/>
  <c r="AJ35" i="13"/>
  <c r="BB246" i="13"/>
  <c r="H246" i="12"/>
  <c r="H6" i="12"/>
  <c r="AF58" i="13"/>
  <c r="P58" i="14"/>
  <c r="AF229" i="13"/>
  <c r="P229" i="14"/>
  <c r="H20" i="12"/>
  <c r="BB215" i="13"/>
  <c r="H215" i="12"/>
  <c r="H175" i="12"/>
  <c r="AC226" i="13"/>
  <c r="N226" i="14"/>
  <c r="BH122" i="21"/>
  <c r="F122" i="12" s="1"/>
  <c r="AV208" i="21"/>
  <c r="AI208" i="13" s="1"/>
  <c r="AJ208" i="13"/>
  <c r="AH208" i="13"/>
  <c r="AV268" i="21"/>
  <c r="AI268" i="13" s="1"/>
  <c r="AJ268" i="13"/>
  <c r="AH268" i="13"/>
  <c r="AV222" i="21"/>
  <c r="AI222" i="13" s="1"/>
  <c r="AJ222" i="13"/>
  <c r="AH222" i="13"/>
  <c r="AV165" i="21"/>
  <c r="AI165" i="13" s="1"/>
  <c r="AJ165" i="13"/>
  <c r="AH165" i="13"/>
  <c r="BF186" i="21"/>
  <c r="BH186" i="13" s="1"/>
  <c r="BH187" i="21"/>
  <c r="F187" i="12" s="1"/>
  <c r="Q49" i="13"/>
  <c r="T49" i="14"/>
  <c r="BH46" i="21"/>
  <c r="F46" i="12" s="1"/>
  <c r="Z160" i="13"/>
  <c r="L160" i="14"/>
  <c r="AV155" i="21"/>
  <c r="AI155" i="13" s="1"/>
  <c r="AJ155" i="13"/>
  <c r="AH155" i="13"/>
  <c r="AV298" i="21"/>
  <c r="AI298" i="13" s="1"/>
  <c r="AJ298" i="13"/>
  <c r="AH298" i="13"/>
  <c r="BH117" i="21"/>
  <c r="F117" i="12" s="1"/>
  <c r="H196" i="12"/>
  <c r="BH215" i="21"/>
  <c r="F215" i="12" s="1"/>
  <c r="Z98" i="21"/>
  <c r="BC98" i="21"/>
  <c r="BD98" i="21" s="1"/>
  <c r="BJ98" i="13" s="1"/>
  <c r="E258" i="11"/>
  <c r="Z203" i="21"/>
  <c r="BC203" i="21"/>
  <c r="BD203" i="21" s="1"/>
  <c r="BJ203" i="13" s="1"/>
  <c r="Z295" i="21"/>
  <c r="BC295" i="21"/>
  <c r="BD295" i="21" s="1"/>
  <c r="BJ295" i="13" s="1"/>
  <c r="Z131" i="21"/>
  <c r="BC131" i="21"/>
  <c r="BD131" i="21" s="1"/>
  <c r="BJ131" i="13" s="1"/>
  <c r="Z16" i="21"/>
  <c r="BC16" i="21"/>
  <c r="BD16" i="21" s="1"/>
  <c r="BJ16" i="13" s="1"/>
  <c r="Z189" i="21"/>
  <c r="BC189" i="21"/>
  <c r="BD189" i="21" s="1"/>
  <c r="BJ189" i="13" s="1"/>
  <c r="Z31" i="21"/>
  <c r="BC31" i="21"/>
  <c r="BD31" i="21" s="1"/>
  <c r="BJ31" i="13" s="1"/>
  <c r="Z102" i="21"/>
  <c r="BC102" i="21"/>
  <c r="BD102" i="21" s="1"/>
  <c r="BJ102" i="13" s="1"/>
  <c r="Z281" i="21"/>
  <c r="BC281" i="21"/>
  <c r="BD281" i="21" s="1"/>
  <c r="BJ281" i="13" s="1"/>
  <c r="Z103" i="21"/>
  <c r="BC103" i="21"/>
  <c r="BD103" i="21" s="1"/>
  <c r="BJ103" i="13" s="1"/>
  <c r="Z158" i="21"/>
  <c r="BC158" i="21"/>
  <c r="BD158" i="21" s="1"/>
  <c r="BJ158" i="13" s="1"/>
  <c r="Z14" i="21"/>
  <c r="BC14" i="21"/>
  <c r="BD14" i="21" s="1"/>
  <c r="BJ14" i="13" s="1"/>
  <c r="Z297" i="21"/>
  <c r="BC297" i="21"/>
  <c r="BD297" i="21" s="1"/>
  <c r="BJ297" i="13" s="1"/>
  <c r="Z92" i="21"/>
  <c r="BC92" i="21"/>
  <c r="BD92" i="21" s="1"/>
  <c r="BJ92" i="13" s="1"/>
  <c r="Z209" i="21"/>
  <c r="BC209" i="21"/>
  <c r="BD209" i="21" s="1"/>
  <c r="BJ209" i="13" s="1"/>
  <c r="Z113" i="21"/>
  <c r="BC113" i="21"/>
  <c r="BD113" i="21" s="1"/>
  <c r="BJ113" i="13" s="1"/>
  <c r="Z276" i="21"/>
  <c r="BC276" i="21"/>
  <c r="BD276" i="21" s="1"/>
  <c r="BJ276" i="13" s="1"/>
  <c r="Z224" i="21"/>
  <c r="BC224" i="21"/>
  <c r="BD224" i="21" s="1"/>
  <c r="BJ224" i="13" s="1"/>
  <c r="Z277" i="21"/>
  <c r="BC277" i="21"/>
  <c r="BD277" i="21" s="1"/>
  <c r="BJ277" i="13" s="1"/>
  <c r="Z41" i="21"/>
  <c r="BC41" i="21"/>
  <c r="BD41" i="21" s="1"/>
  <c r="BJ41" i="13" s="1"/>
  <c r="Z233" i="21"/>
  <c r="BC233" i="21"/>
  <c r="BD233" i="21" s="1"/>
  <c r="BJ233" i="13" s="1"/>
  <c r="Z242" i="21"/>
  <c r="BC242" i="21"/>
  <c r="BD242" i="21" s="1"/>
  <c r="BJ242" i="13" s="1"/>
  <c r="E160" i="11"/>
  <c r="Z205" i="21"/>
  <c r="BC205" i="21"/>
  <c r="BD205" i="21" s="1"/>
  <c r="BJ205" i="13" s="1"/>
  <c r="Z180" i="21"/>
  <c r="BC180" i="21"/>
  <c r="BD180" i="21" s="1"/>
  <c r="BJ180" i="13" s="1"/>
  <c r="Z249" i="21"/>
  <c r="BC249" i="21"/>
  <c r="BD249" i="21" s="1"/>
  <c r="BJ249" i="13" s="1"/>
  <c r="Z187" i="21"/>
  <c r="BC187" i="21"/>
  <c r="BD187" i="21" s="1"/>
  <c r="BJ187" i="13" s="1"/>
  <c r="Z292" i="21"/>
  <c r="BC292" i="21"/>
  <c r="BD292" i="21" s="1"/>
  <c r="BJ292" i="13" s="1"/>
  <c r="Z122" i="21"/>
  <c r="BC122" i="21"/>
  <c r="BD122" i="21" s="1"/>
  <c r="BJ122" i="13" s="1"/>
  <c r="Z58" i="21"/>
  <c r="BC58" i="21"/>
  <c r="BD58" i="21" s="1"/>
  <c r="BJ58" i="13" s="1"/>
  <c r="Z89" i="21"/>
  <c r="BC89" i="21"/>
  <c r="BD89" i="21" s="1"/>
  <c r="BJ89" i="13" s="1"/>
  <c r="Z27" i="21"/>
  <c r="BC27" i="21"/>
  <c r="BD27" i="21" s="1"/>
  <c r="BJ27" i="13" s="1"/>
  <c r="Z169" i="21"/>
  <c r="BC169" i="21"/>
  <c r="BD169" i="21" s="1"/>
  <c r="BJ169" i="13" s="1"/>
  <c r="Z247" i="21"/>
  <c r="BC247" i="21"/>
  <c r="BD247" i="21" s="1"/>
  <c r="BJ247" i="13" s="1"/>
  <c r="Z218" i="21"/>
  <c r="BC218" i="21"/>
  <c r="BD218" i="21" s="1"/>
  <c r="BJ218" i="13" s="1"/>
  <c r="Z149" i="21"/>
  <c r="BC149" i="21"/>
  <c r="BD149" i="21" s="1"/>
  <c r="BJ149" i="13" s="1"/>
  <c r="Z143" i="21"/>
  <c r="BC143" i="21"/>
  <c r="BD143" i="21" s="1"/>
  <c r="BJ143" i="13" s="1"/>
  <c r="Z287" i="21"/>
  <c r="BC287" i="21"/>
  <c r="BD287" i="21" s="1"/>
  <c r="BJ287" i="13" s="1"/>
  <c r="Z294" i="21"/>
  <c r="BC294" i="21"/>
  <c r="BD294" i="21" s="1"/>
  <c r="BJ294" i="13" s="1"/>
  <c r="Z120" i="21"/>
  <c r="BC120" i="21"/>
  <c r="BD120" i="21" s="1"/>
  <c r="BJ120" i="13" s="1"/>
  <c r="Z34" i="21"/>
  <c r="BC34" i="21"/>
  <c r="BD34" i="21" s="1"/>
  <c r="BJ34" i="13" s="1"/>
  <c r="Z53" i="21"/>
  <c r="BC53" i="21"/>
  <c r="BD53" i="21" s="1"/>
  <c r="BJ53" i="13" s="1"/>
  <c r="Z88" i="21"/>
  <c r="BC88" i="21"/>
  <c r="BD88" i="21" s="1"/>
  <c r="BJ88" i="13" s="1"/>
  <c r="Z160" i="21"/>
  <c r="BC160" i="21"/>
  <c r="BD160" i="21" s="1"/>
  <c r="BJ160" i="13" s="1"/>
  <c r="Z166" i="21"/>
  <c r="BC166" i="21"/>
  <c r="BD166" i="21" s="1"/>
  <c r="BJ166" i="13" s="1"/>
  <c r="Z176" i="21"/>
  <c r="BC176" i="21"/>
  <c r="BD176" i="21" s="1"/>
  <c r="BJ176" i="13" s="1"/>
  <c r="Z250" i="21"/>
  <c r="BC250" i="21"/>
  <c r="BD250" i="21" s="1"/>
  <c r="BJ250" i="13" s="1"/>
  <c r="Z168" i="21"/>
  <c r="BC168" i="21"/>
  <c r="BD168" i="21" s="1"/>
  <c r="BJ168" i="13" s="1"/>
  <c r="Z28" i="21"/>
  <c r="BC28" i="21"/>
  <c r="BD28" i="21" s="1"/>
  <c r="BJ28" i="13" s="1"/>
  <c r="Z32" i="21"/>
  <c r="BC32" i="21"/>
  <c r="BD32" i="21" s="1"/>
  <c r="BJ32" i="13" s="1"/>
  <c r="E247" i="11"/>
  <c r="Z48" i="21"/>
  <c r="BC48" i="21"/>
  <c r="BD48" i="21" s="1"/>
  <c r="BJ48" i="13" s="1"/>
  <c r="Z57" i="21"/>
  <c r="BC57" i="21"/>
  <c r="BD57" i="21" s="1"/>
  <c r="BJ57" i="13" s="1"/>
  <c r="Z15" i="21"/>
  <c r="BC15" i="21"/>
  <c r="BD15" i="21" s="1"/>
  <c r="BJ15" i="13" s="1"/>
  <c r="Z64" i="21"/>
  <c r="BC64" i="21"/>
  <c r="BD64" i="21" s="1"/>
  <c r="BJ64" i="13" s="1"/>
  <c r="Z234" i="21"/>
  <c r="BC234" i="21"/>
  <c r="BD234" i="21" s="1"/>
  <c r="BJ234" i="13" s="1"/>
  <c r="Z299" i="21"/>
  <c r="BC299" i="21"/>
  <c r="BD299" i="21" s="1"/>
  <c r="BJ299" i="13" s="1"/>
  <c r="Z235" i="21"/>
  <c r="BC235" i="21"/>
  <c r="BD235" i="21" s="1"/>
  <c r="BJ235" i="13" s="1"/>
  <c r="Z49" i="21"/>
  <c r="BC49" i="21"/>
  <c r="BD49" i="21" s="1"/>
  <c r="BJ49" i="13" s="1"/>
  <c r="Z225" i="21"/>
  <c r="BC225" i="21"/>
  <c r="BD225" i="21" s="1"/>
  <c r="BJ225" i="13" s="1"/>
  <c r="Z42" i="21"/>
  <c r="BC42" i="21"/>
  <c r="BD42" i="21" s="1"/>
  <c r="BJ42" i="13" s="1"/>
  <c r="Z91" i="21"/>
  <c r="BC91" i="21"/>
  <c r="BD91" i="21" s="1"/>
  <c r="BJ91" i="13" s="1"/>
  <c r="Z185" i="21"/>
  <c r="BC185" i="21"/>
  <c r="BD185" i="21" s="1"/>
  <c r="BJ185" i="13" s="1"/>
  <c r="Z198" i="21"/>
  <c r="BC198" i="21"/>
  <c r="BD198" i="21" s="1"/>
  <c r="BJ198" i="13" s="1"/>
  <c r="Z23" i="21"/>
  <c r="BC23" i="21"/>
  <c r="BD23" i="21" s="1"/>
  <c r="BJ23" i="13" s="1"/>
  <c r="Z178" i="21"/>
  <c r="BC178" i="21"/>
  <c r="BD178" i="21" s="1"/>
  <c r="BJ178" i="13" s="1"/>
  <c r="Z196" i="21"/>
  <c r="BC196" i="21"/>
  <c r="BD196" i="21" s="1"/>
  <c r="BJ196" i="13" s="1"/>
  <c r="Z293" i="21"/>
  <c r="BC293" i="21"/>
  <c r="BD293" i="21" s="1"/>
  <c r="BJ293" i="13" s="1"/>
  <c r="Z265" i="21"/>
  <c r="BC265" i="21"/>
  <c r="BD265" i="21" s="1"/>
  <c r="BJ265" i="13" s="1"/>
  <c r="Z258" i="21"/>
  <c r="BC258" i="21"/>
  <c r="BD258" i="21" s="1"/>
  <c r="BJ258" i="13" s="1"/>
  <c r="Z194" i="21"/>
  <c r="BC194" i="21"/>
  <c r="BD194" i="21" s="1"/>
  <c r="BJ194" i="13" s="1"/>
  <c r="Z144" i="21"/>
  <c r="BC144" i="21"/>
  <c r="BD144" i="21" s="1"/>
  <c r="BJ144" i="13" s="1"/>
  <c r="Z230" i="21"/>
  <c r="BC230" i="21"/>
  <c r="BD230" i="21" s="1"/>
  <c r="BJ230" i="13" s="1"/>
  <c r="Z96" i="21"/>
  <c r="BC96" i="21"/>
  <c r="BD96" i="21" s="1"/>
  <c r="BJ96" i="13" s="1"/>
  <c r="Z181" i="21"/>
  <c r="BC181" i="21"/>
  <c r="BD181" i="21" s="1"/>
  <c r="BJ181" i="13" s="1"/>
  <c r="Z142" i="21"/>
  <c r="BC142" i="21"/>
  <c r="BD142" i="21" s="1"/>
  <c r="BJ142" i="13" s="1"/>
  <c r="Z68" i="21"/>
  <c r="BC68" i="21"/>
  <c r="BD68" i="21" s="1"/>
  <c r="BJ68" i="13" s="1"/>
  <c r="Z212" i="21"/>
  <c r="BC212" i="21"/>
  <c r="BD212" i="21" s="1"/>
  <c r="BJ212" i="13" s="1"/>
  <c r="Z10" i="21"/>
  <c r="BC10" i="21"/>
  <c r="BD10" i="21" s="1"/>
  <c r="BJ10" i="13" s="1"/>
  <c r="Z264" i="21"/>
  <c r="BC264" i="21"/>
  <c r="BD264" i="21" s="1"/>
  <c r="BJ264" i="13" s="1"/>
  <c r="Z152" i="21"/>
  <c r="BC152" i="21"/>
  <c r="BD152" i="21" s="1"/>
  <c r="BJ152" i="13" s="1"/>
  <c r="Z117" i="21"/>
  <c r="BC117" i="21"/>
  <c r="BD117" i="21" s="1"/>
  <c r="BJ117" i="13" s="1"/>
  <c r="Z272" i="21"/>
  <c r="BC272" i="21"/>
  <c r="BD272" i="21" s="1"/>
  <c r="BJ272" i="13" s="1"/>
  <c r="Z256" i="21"/>
  <c r="BC256" i="21"/>
  <c r="BD256" i="21" s="1"/>
  <c r="BJ256" i="13" s="1"/>
  <c r="Z266" i="21"/>
  <c r="BC266" i="21"/>
  <c r="BD266" i="21" s="1"/>
  <c r="BJ266" i="13" s="1"/>
  <c r="Z220" i="21"/>
  <c r="BC220" i="21"/>
  <c r="BD220" i="21" s="1"/>
  <c r="BJ220" i="13" s="1"/>
  <c r="Z188" i="21"/>
  <c r="BC188" i="21"/>
  <c r="BD188" i="21" s="1"/>
  <c r="BJ188" i="13" s="1"/>
  <c r="Z296" i="21"/>
  <c r="BC296" i="21"/>
  <c r="BD296" i="21" s="1"/>
  <c r="BJ296" i="13" s="1"/>
  <c r="Z191" i="21"/>
  <c r="BC191" i="21"/>
  <c r="BD191" i="21" s="1"/>
  <c r="BJ191" i="13" s="1"/>
  <c r="Z37" i="21"/>
  <c r="BC37" i="21"/>
  <c r="BD37" i="21" s="1"/>
  <c r="BJ37" i="13" s="1"/>
  <c r="Z197" i="21"/>
  <c r="BC197" i="21"/>
  <c r="BD197" i="21" s="1"/>
  <c r="BJ197" i="13" s="1"/>
  <c r="Z6" i="21"/>
  <c r="BC6" i="21"/>
  <c r="BD6" i="21" s="1"/>
  <c r="BJ6" i="13" s="1"/>
  <c r="BE213" i="21"/>
  <c r="BI213" i="13" s="1"/>
  <c r="BI213" i="21"/>
  <c r="Z17" i="21"/>
  <c r="BC17" i="21"/>
  <c r="BD17" i="21" s="1"/>
  <c r="BJ17" i="13" s="1"/>
  <c r="Z245" i="21"/>
  <c r="BC245" i="21"/>
  <c r="BD245" i="21" s="1"/>
  <c r="BJ245" i="13" s="1"/>
  <c r="Z290" i="21"/>
  <c r="BC290" i="21"/>
  <c r="BD290" i="21" s="1"/>
  <c r="BJ290" i="13" s="1"/>
  <c r="Z254" i="21"/>
  <c r="BC254" i="21"/>
  <c r="BD254" i="21" s="1"/>
  <c r="BJ254" i="13" s="1"/>
  <c r="E194" i="11"/>
  <c r="E245" i="11"/>
  <c r="E249" i="11"/>
  <c r="E149" i="11"/>
  <c r="E144" i="11"/>
  <c r="Z252" i="21"/>
  <c r="BC252" i="21"/>
  <c r="BD252" i="21" s="1"/>
  <c r="BJ252" i="13" s="1"/>
  <c r="Z8" i="21"/>
  <c r="BC8" i="21"/>
  <c r="BD8" i="21" s="1"/>
  <c r="BJ8" i="13" s="1"/>
  <c r="Z36" i="21"/>
  <c r="BC36" i="21"/>
  <c r="BD36" i="21" s="1"/>
  <c r="BJ36" i="13" s="1"/>
  <c r="Z263" i="21"/>
  <c r="BC263" i="21"/>
  <c r="BD263" i="21" s="1"/>
  <c r="BJ263" i="13" s="1"/>
  <c r="Z257" i="21"/>
  <c r="BC257" i="21"/>
  <c r="BD257" i="21" s="1"/>
  <c r="BJ257" i="13" s="1"/>
  <c r="Z123" i="21"/>
  <c r="BC123" i="21"/>
  <c r="BD123" i="21" s="1"/>
  <c r="BJ123" i="13" s="1"/>
  <c r="Z118" i="21"/>
  <c r="BC118" i="21"/>
  <c r="BD118" i="21" s="1"/>
  <c r="BJ118" i="13" s="1"/>
  <c r="Z217" i="21"/>
  <c r="BC217" i="21"/>
  <c r="BD217" i="21" s="1"/>
  <c r="BJ217" i="13" s="1"/>
  <c r="Z231" i="21"/>
  <c r="BC231" i="21"/>
  <c r="BD231" i="21" s="1"/>
  <c r="BJ231" i="13" s="1"/>
  <c r="Z260" i="21"/>
  <c r="BC260" i="21"/>
  <c r="BD260" i="21" s="1"/>
  <c r="BJ260" i="13" s="1"/>
  <c r="Z72" i="21"/>
  <c r="BC72" i="21"/>
  <c r="BD72" i="21" s="1"/>
  <c r="BJ72" i="13" s="1"/>
  <c r="Z69" i="21"/>
  <c r="BC69" i="21"/>
  <c r="BD69" i="21" s="1"/>
  <c r="BJ69" i="13" s="1"/>
  <c r="Z239" i="21"/>
  <c r="BC239" i="21"/>
  <c r="BD239" i="21" s="1"/>
  <c r="BJ239" i="13" s="1"/>
  <c r="Z136" i="21"/>
  <c r="BC136" i="21"/>
  <c r="BD136" i="21" s="1"/>
  <c r="BJ136" i="13" s="1"/>
  <c r="Z171" i="21"/>
  <c r="BC171" i="21"/>
  <c r="BD171" i="21" s="1"/>
  <c r="BJ171" i="13" s="1"/>
  <c r="Z109" i="21"/>
  <c r="BC109" i="21"/>
  <c r="BD109" i="21" s="1"/>
  <c r="BJ109" i="13" s="1"/>
  <c r="Z207" i="21"/>
  <c r="BC207" i="21"/>
  <c r="BD207" i="21" s="1"/>
  <c r="BJ207" i="13" s="1"/>
  <c r="Z214" i="21"/>
  <c r="BC214" i="21"/>
  <c r="BD214" i="21" s="1"/>
  <c r="BJ214" i="13" s="1"/>
  <c r="Z78" i="21"/>
  <c r="BC78" i="21"/>
  <c r="BD78" i="21" s="1"/>
  <c r="BJ78" i="13" s="1"/>
  <c r="Z201" i="21"/>
  <c r="BC201" i="21"/>
  <c r="BD201" i="21" s="1"/>
  <c r="BJ201" i="13" s="1"/>
  <c r="Z243" i="21"/>
  <c r="BC243" i="21"/>
  <c r="BD243" i="21" s="1"/>
  <c r="BJ243" i="13" s="1"/>
  <c r="Z232" i="21"/>
  <c r="BC232" i="21"/>
  <c r="BD232" i="21" s="1"/>
  <c r="BJ232" i="13" s="1"/>
  <c r="Z173" i="21"/>
  <c r="BC173" i="21"/>
  <c r="BD173" i="21" s="1"/>
  <c r="BJ173" i="13" s="1"/>
  <c r="Z111" i="21"/>
  <c r="BC111" i="21"/>
  <c r="BD111" i="21" s="1"/>
  <c r="BJ111" i="13" s="1"/>
  <c r="Z77" i="21"/>
  <c r="BC77" i="21"/>
  <c r="BD77" i="21" s="1"/>
  <c r="BJ77" i="13" s="1"/>
  <c r="Z219" i="21"/>
  <c r="BC219" i="21"/>
  <c r="BD219" i="21" s="1"/>
  <c r="BJ219" i="13" s="1"/>
  <c r="Z30" i="21"/>
  <c r="BC30" i="21"/>
  <c r="BD30" i="21" s="1"/>
  <c r="BJ30" i="13" s="1"/>
  <c r="Z62" i="21"/>
  <c r="BC62" i="21"/>
  <c r="BD62" i="21" s="1"/>
  <c r="BJ62" i="13" s="1"/>
  <c r="Z83" i="21"/>
  <c r="BC83" i="21"/>
  <c r="BD83" i="21" s="1"/>
  <c r="BJ83" i="13" s="1"/>
  <c r="Z101" i="21"/>
  <c r="BC101" i="21"/>
  <c r="BD101" i="21" s="1"/>
  <c r="BJ101" i="13" s="1"/>
  <c r="Z228" i="21"/>
  <c r="BC228" i="21"/>
  <c r="BD228" i="21" s="1"/>
  <c r="BJ228" i="13" s="1"/>
  <c r="Z26" i="21"/>
  <c r="BC26" i="21"/>
  <c r="BD26" i="21" s="1"/>
  <c r="BJ26" i="13" s="1"/>
  <c r="Z66" i="21"/>
  <c r="BC66" i="21"/>
  <c r="BD66" i="21" s="1"/>
  <c r="BJ66" i="13" s="1"/>
  <c r="Z19" i="21"/>
  <c r="BC19" i="21"/>
  <c r="BD19" i="21" s="1"/>
  <c r="BJ19" i="13" s="1"/>
  <c r="Z114" i="21"/>
  <c r="BC114" i="21"/>
  <c r="BD114" i="21" s="1"/>
  <c r="BJ114" i="13" s="1"/>
  <c r="Z206" i="21"/>
  <c r="BC206" i="21"/>
  <c r="BD206" i="21" s="1"/>
  <c r="BJ206" i="13" s="1"/>
  <c r="Z156" i="21"/>
  <c r="BC156" i="21"/>
  <c r="BD156" i="21" s="1"/>
  <c r="BJ156" i="13" s="1"/>
  <c r="Z84" i="21"/>
  <c r="BC84" i="21"/>
  <c r="BD84" i="21" s="1"/>
  <c r="BJ84" i="13" s="1"/>
  <c r="BG54" i="21"/>
  <c r="BE54" i="21"/>
  <c r="BI54" i="13" s="1"/>
  <c r="BI54" i="21"/>
  <c r="Z61" i="21"/>
  <c r="BC61" i="21"/>
  <c r="BD61" i="21" s="1"/>
  <c r="BJ61" i="13" s="1"/>
  <c r="E135" i="11"/>
  <c r="Y135" i="21"/>
  <c r="K135" i="13" s="1"/>
  <c r="E199" i="11"/>
  <c r="Y199" i="21"/>
  <c r="K199" i="13" s="1"/>
  <c r="E65" i="11"/>
  <c r="Y65" i="21"/>
  <c r="K65" i="13" s="1"/>
  <c r="Z40" i="21"/>
  <c r="BC40" i="21"/>
  <c r="BD40" i="21" s="1"/>
  <c r="BJ40" i="13" s="1"/>
  <c r="Z60" i="21"/>
  <c r="BC60" i="21"/>
  <c r="BD60" i="21" s="1"/>
  <c r="BJ60" i="13" s="1"/>
  <c r="Z216" i="21"/>
  <c r="BC216" i="21"/>
  <c r="BD216" i="21" s="1"/>
  <c r="BJ216" i="13" s="1"/>
  <c r="Z148" i="21"/>
  <c r="BC148" i="21"/>
  <c r="BD148" i="21" s="1"/>
  <c r="BJ148" i="13" s="1"/>
  <c r="Z22" i="21"/>
  <c r="BC22" i="21"/>
  <c r="BD22" i="21" s="1"/>
  <c r="BJ22" i="13" s="1"/>
  <c r="Z86" i="21"/>
  <c r="BC86" i="21"/>
  <c r="BD86" i="21" s="1"/>
  <c r="BJ86" i="13" s="1"/>
  <c r="Z85" i="21"/>
  <c r="BC85" i="21"/>
  <c r="BD85" i="21" s="1"/>
  <c r="BJ85" i="13" s="1"/>
  <c r="Z223" i="21"/>
  <c r="BC223" i="21"/>
  <c r="BD223" i="21" s="1"/>
  <c r="BJ223" i="13" s="1"/>
  <c r="E130" i="11"/>
  <c r="Y130" i="21"/>
  <c r="K130" i="13" s="1"/>
  <c r="Z244" i="21"/>
  <c r="BC244" i="21"/>
  <c r="BD244" i="21" s="1"/>
  <c r="BJ244" i="13" s="1"/>
  <c r="E251" i="11"/>
  <c r="Y251" i="21"/>
  <c r="K251" i="13" s="1"/>
  <c r="Z112" i="21"/>
  <c r="BC112" i="21"/>
  <c r="BD112" i="21" s="1"/>
  <c r="BJ112" i="13" s="1"/>
  <c r="Z289" i="21"/>
  <c r="BC289" i="21"/>
  <c r="BD289" i="21" s="1"/>
  <c r="BJ289" i="13" s="1"/>
  <c r="E129" i="11"/>
  <c r="Y129" i="21"/>
  <c r="K129" i="13" s="1"/>
  <c r="E187" i="11"/>
  <c r="AN123" i="19"/>
  <c r="Q123" i="9" s="1"/>
  <c r="BW39" i="21"/>
  <c r="Y39" i="21" s="1"/>
  <c r="K39" i="13" s="1"/>
  <c r="E142" i="11"/>
  <c r="E217" i="11"/>
  <c r="S210" i="14"/>
  <c r="E214" i="11"/>
  <c r="S240" i="14"/>
  <c r="R219" i="14"/>
  <c r="E281" i="11"/>
  <c r="R209" i="14"/>
  <c r="AN63" i="20"/>
  <c r="Q63" i="10" s="1"/>
  <c r="E206" i="11"/>
  <c r="R216" i="14"/>
  <c r="E203" i="11"/>
  <c r="BW259" i="21"/>
  <c r="Y259" i="21" s="1"/>
  <c r="K259" i="13" s="1"/>
  <c r="BW175" i="21"/>
  <c r="Y175" i="21" s="1"/>
  <c r="K175" i="13" s="1"/>
  <c r="BW192" i="21"/>
  <c r="Y192" i="21" s="1"/>
  <c r="K192" i="13" s="1"/>
  <c r="R59" i="14"/>
  <c r="BW59" i="21"/>
  <c r="Y59" i="21" s="1"/>
  <c r="K59" i="13" s="1"/>
  <c r="BW55" i="21"/>
  <c r="Y55" i="21" s="1"/>
  <c r="K55" i="13" s="1"/>
  <c r="BW179" i="21"/>
  <c r="Y179" i="21" s="1"/>
  <c r="K179" i="13" s="1"/>
  <c r="BW210" i="21"/>
  <c r="Y210" i="21" s="1"/>
  <c r="K210" i="13" s="1"/>
  <c r="BW240" i="21"/>
  <c r="Y240" i="21" s="1"/>
  <c r="K240" i="13" s="1"/>
  <c r="R99" i="14"/>
  <c r="BW99" i="21"/>
  <c r="Y99" i="21" s="1"/>
  <c r="K99" i="13" s="1"/>
  <c r="R215" i="14"/>
  <c r="BW215" i="21"/>
  <c r="BW162" i="21"/>
  <c r="Y162" i="21" s="1"/>
  <c r="K162" i="13" s="1"/>
  <c r="R50" i="14"/>
  <c r="BW50" i="21"/>
  <c r="Y50" i="21" s="1"/>
  <c r="K50" i="13" s="1"/>
  <c r="BW44" i="21"/>
  <c r="Y44" i="21" s="1"/>
  <c r="K44" i="13" s="1"/>
  <c r="R47" i="14"/>
  <c r="BW47" i="21"/>
  <c r="Y47" i="21" s="1"/>
  <c r="K47" i="13" s="1"/>
  <c r="BW282" i="21"/>
  <c r="Y282" i="21" s="1"/>
  <c r="K282" i="13" s="1"/>
  <c r="BW157" i="21"/>
  <c r="Y157" i="21" s="1"/>
  <c r="K157" i="13" s="1"/>
  <c r="BW93" i="21"/>
  <c r="Y93" i="21" s="1"/>
  <c r="K93" i="13" s="1"/>
  <c r="BW20" i="21"/>
  <c r="BW155" i="21"/>
  <c r="Y155" i="21" s="1"/>
  <c r="K155" i="13" s="1"/>
  <c r="BW35" i="21"/>
  <c r="Y35" i="21" s="1"/>
  <c r="K35" i="13" s="1"/>
  <c r="R9" i="14"/>
  <c r="BW9" i="21"/>
  <c r="Y9" i="21" s="1"/>
  <c r="K9" i="13" s="1"/>
  <c r="BW75" i="21"/>
  <c r="Y75" i="21" s="1"/>
  <c r="K75" i="13" s="1"/>
  <c r="R38" i="14"/>
  <c r="BW38" i="21"/>
  <c r="Y38" i="21" s="1"/>
  <c r="K38" i="13" s="1"/>
  <c r="R208" i="14"/>
  <c r="BW208" i="21"/>
  <c r="Y208" i="21" s="1"/>
  <c r="K208" i="13" s="1"/>
  <c r="BW45" i="21"/>
  <c r="Y45" i="21" s="1"/>
  <c r="K45" i="13" s="1"/>
  <c r="BW18" i="21"/>
  <c r="Y18" i="21" s="1"/>
  <c r="K18" i="13" s="1"/>
  <c r="BW21" i="21"/>
  <c r="Y21" i="21" s="1"/>
  <c r="K21" i="13" s="1"/>
  <c r="R25" i="14"/>
  <c r="BW25" i="21"/>
  <c r="Y25" i="21" s="1"/>
  <c r="K25" i="13" s="1"/>
  <c r="BW137" i="21"/>
  <c r="Y137" i="21" s="1"/>
  <c r="K137" i="13" s="1"/>
  <c r="BW164" i="21"/>
  <c r="Y164" i="21" s="1"/>
  <c r="K164" i="13" s="1"/>
  <c r="BW279" i="21"/>
  <c r="Y279" i="21" s="1"/>
  <c r="K279" i="13" s="1"/>
  <c r="BW298" i="21"/>
  <c r="Y298" i="21" s="1"/>
  <c r="K298" i="13" s="1"/>
  <c r="BW128" i="21"/>
  <c r="Y128" i="21" s="1"/>
  <c r="K128" i="13" s="1"/>
  <c r="R74" i="14"/>
  <c r="BW74" i="21"/>
  <c r="Y74" i="21" s="1"/>
  <c r="K74" i="13" s="1"/>
  <c r="BW97" i="21"/>
  <c r="Y97" i="21" s="1"/>
  <c r="K97" i="13" s="1"/>
  <c r="BW274" i="21"/>
  <c r="Y274" i="21" s="1"/>
  <c r="K274" i="13" s="1"/>
  <c r="R46" i="14"/>
  <c r="BW46" i="21"/>
  <c r="Y46" i="21" s="1"/>
  <c r="K46" i="13" s="1"/>
  <c r="BW12" i="21"/>
  <c r="Y12" i="21" s="1"/>
  <c r="K12" i="13" s="1"/>
  <c r="BW283" i="21"/>
  <c r="Y283" i="21" s="1"/>
  <c r="K283" i="13" s="1"/>
  <c r="BW226" i="21"/>
  <c r="Y226" i="21" s="1"/>
  <c r="K226" i="13" s="1"/>
  <c r="BW204" i="21"/>
  <c r="Y204" i="21" s="1"/>
  <c r="K204" i="13" s="1"/>
  <c r="E77" i="11"/>
  <c r="BW124" i="21"/>
  <c r="Y124" i="21" s="1"/>
  <c r="K124" i="13" s="1"/>
  <c r="BW267" i="21"/>
  <c r="BW87" i="21"/>
  <c r="Y87" i="21" s="1"/>
  <c r="K87" i="13" s="1"/>
  <c r="R133" i="14"/>
  <c r="BW133" i="21"/>
  <c r="Y133" i="21" s="1"/>
  <c r="K133" i="13" s="1"/>
  <c r="BW246" i="21"/>
  <c r="Y246" i="21" s="1"/>
  <c r="K246" i="13" s="1"/>
  <c r="R105" i="14"/>
  <c r="BW105" i="21"/>
  <c r="Y105" i="21" s="1"/>
  <c r="K105" i="13" s="1"/>
  <c r="R255" i="14"/>
  <c r="BW255" i="21"/>
  <c r="Y255" i="21" s="1"/>
  <c r="K255" i="13" s="1"/>
  <c r="BW126" i="21"/>
  <c r="Y126" i="21" s="1"/>
  <c r="K126" i="13" s="1"/>
  <c r="R80" i="14"/>
  <c r="BW80" i="21"/>
  <c r="Y80" i="21" s="1"/>
  <c r="K80" i="13" s="1"/>
  <c r="BW119" i="21"/>
  <c r="Y119" i="21" s="1"/>
  <c r="K119" i="13" s="1"/>
  <c r="R275" i="14"/>
  <c r="BW275" i="21"/>
  <c r="BW248" i="21"/>
  <c r="Y248" i="21" s="1"/>
  <c r="K248" i="13" s="1"/>
  <c r="BW286" i="21"/>
  <c r="Y286" i="21" s="1"/>
  <c r="K286" i="13" s="1"/>
  <c r="R73" i="14"/>
  <c r="BW73" i="21"/>
  <c r="Y73" i="21" s="1"/>
  <c r="K73" i="13" s="1"/>
  <c r="BW106" i="21"/>
  <c r="Y106" i="21" s="1"/>
  <c r="K106" i="13" s="1"/>
  <c r="R280" i="14"/>
  <c r="BW280" i="21"/>
  <c r="Y280" i="21" s="1"/>
  <c r="K280" i="13" s="1"/>
  <c r="R202" i="14"/>
  <c r="BW202" i="21"/>
  <c r="Y202" i="21" s="1"/>
  <c r="K202" i="13" s="1"/>
  <c r="BW104" i="21"/>
  <c r="Y104" i="21" s="1"/>
  <c r="K104" i="13" s="1"/>
  <c r="BW71" i="21"/>
  <c r="Y71" i="21" s="1"/>
  <c r="K71" i="13" s="1"/>
  <c r="R177" i="14"/>
  <c r="BW177" i="21"/>
  <c r="Y177" i="21" s="1"/>
  <c r="K177" i="13" s="1"/>
  <c r="BW172" i="21"/>
  <c r="Y172" i="21" s="1"/>
  <c r="K172" i="13" s="1"/>
  <c r="BW82" i="21"/>
  <c r="Y82" i="21" s="1"/>
  <c r="K82" i="13" s="1"/>
  <c r="BW159" i="21"/>
  <c r="Y159" i="21" s="1"/>
  <c r="K159" i="13" s="1"/>
  <c r="BW121" i="21"/>
  <c r="Y121" i="21" s="1"/>
  <c r="K121" i="13" s="1"/>
  <c r="E264" i="11"/>
  <c r="BW94" i="21"/>
  <c r="Y94" i="21" s="1"/>
  <c r="K94" i="13" s="1"/>
  <c r="BW186" i="21"/>
  <c r="Y186" i="21" s="1"/>
  <c r="K186" i="13" s="1"/>
  <c r="BW7" i="21"/>
  <c r="Y7" i="21" s="1"/>
  <c r="K7" i="13" s="1"/>
  <c r="R193" i="14"/>
  <c r="BW193" i="21"/>
  <c r="Y193" i="21" s="1"/>
  <c r="K193" i="13" s="1"/>
  <c r="BW300" i="21"/>
  <c r="Y300" i="21" s="1"/>
  <c r="K300" i="13" s="1"/>
  <c r="R110" i="14"/>
  <c r="BW110" i="21"/>
  <c r="Y110" i="21" s="1"/>
  <c r="K110" i="13" s="1"/>
  <c r="R81" i="14"/>
  <c r="BW81" i="21"/>
  <c r="Y81" i="21" s="1"/>
  <c r="K81" i="13" s="1"/>
  <c r="BW138" i="21"/>
  <c r="Y138" i="21" s="1"/>
  <c r="K138" i="13" s="1"/>
  <c r="BW70" i="21"/>
  <c r="BW221" i="21"/>
  <c r="Y221" i="21" s="1"/>
  <c r="K221" i="13" s="1"/>
  <c r="BW285" i="21"/>
  <c r="Y285" i="21" s="1"/>
  <c r="K285" i="13" s="1"/>
  <c r="R24" i="14"/>
  <c r="BW24" i="21"/>
  <c r="Y24" i="21" s="1"/>
  <c r="K24" i="13" s="1"/>
  <c r="R51" i="14"/>
  <c r="BW51" i="21"/>
  <c r="Y51" i="21" s="1"/>
  <c r="K51" i="13" s="1"/>
  <c r="R76" i="14"/>
  <c r="BW76" i="21"/>
  <c r="Y76" i="21" s="1"/>
  <c r="K76" i="13" s="1"/>
  <c r="BW278" i="21"/>
  <c r="Y278" i="21" s="1"/>
  <c r="K278" i="13" s="1"/>
  <c r="S94" i="14"/>
  <c r="BW184" i="21"/>
  <c r="Y184" i="21" s="1"/>
  <c r="K184" i="13" s="1"/>
  <c r="R116" i="14"/>
  <c r="BW116" i="21"/>
  <c r="Y116" i="21" s="1"/>
  <c r="K116" i="13" s="1"/>
  <c r="BW56" i="21"/>
  <c r="BW241" i="21"/>
  <c r="Y241" i="21" s="1"/>
  <c r="K241" i="13" s="1"/>
  <c r="BW238" i="21"/>
  <c r="Y238" i="21" s="1"/>
  <c r="K238" i="13" s="1"/>
  <c r="R100" i="14"/>
  <c r="BW100" i="21"/>
  <c r="Y100" i="21" s="1"/>
  <c r="K100" i="13" s="1"/>
  <c r="BW63" i="21"/>
  <c r="Y63" i="21" s="1"/>
  <c r="K63" i="13" s="1"/>
  <c r="BW33" i="21"/>
  <c r="Y33" i="21" s="1"/>
  <c r="K33" i="13" s="1"/>
  <c r="BW134" i="21"/>
  <c r="Y134" i="21" s="1"/>
  <c r="K134" i="13" s="1"/>
  <c r="R140" i="14"/>
  <c r="BW140" i="21"/>
  <c r="Y140" i="21" s="1"/>
  <c r="K140" i="13" s="1"/>
  <c r="R13" i="14"/>
  <c r="BW13" i="21"/>
  <c r="Y13" i="21" s="1"/>
  <c r="K13" i="13" s="1"/>
  <c r="BW151" i="21"/>
  <c r="Y151" i="21" s="1"/>
  <c r="K151" i="13" s="1"/>
  <c r="R288" i="14"/>
  <c r="BW288" i="21"/>
  <c r="Y288" i="21" s="1"/>
  <c r="K288" i="13" s="1"/>
  <c r="BW153" i="21"/>
  <c r="Y153" i="21" s="1"/>
  <c r="K153" i="13" s="1"/>
  <c r="BW145" i="21"/>
  <c r="R222" i="14"/>
  <c r="BW222" i="21"/>
  <c r="Y222" i="21" s="1"/>
  <c r="K222" i="13" s="1"/>
  <c r="BW261" i="21"/>
  <c r="Y261" i="21" s="1"/>
  <c r="K261" i="13" s="1"/>
  <c r="R147" i="14"/>
  <c r="BW147" i="21"/>
  <c r="Y147" i="21" s="1"/>
  <c r="K147" i="13" s="1"/>
  <c r="R200" i="14"/>
  <c r="BW200" i="21"/>
  <c r="BW11" i="21"/>
  <c r="Y11" i="21" s="1"/>
  <c r="K11" i="13" s="1"/>
  <c r="BW291" i="21"/>
  <c r="Y291" i="21" s="1"/>
  <c r="K291" i="13" s="1"/>
  <c r="R127" i="14"/>
  <c r="BW127" i="21"/>
  <c r="Y127" i="21" s="1"/>
  <c r="K127" i="13" s="1"/>
  <c r="BW132" i="21"/>
  <c r="Y132" i="21" s="1"/>
  <c r="K132" i="13" s="1"/>
  <c r="BW253" i="21"/>
  <c r="Y253" i="21" s="1"/>
  <c r="K253" i="13" s="1"/>
  <c r="BW150" i="21"/>
  <c r="Y150" i="21" s="1"/>
  <c r="K150" i="13" s="1"/>
  <c r="BW154" i="21"/>
  <c r="Y154" i="21" s="1"/>
  <c r="K154" i="13" s="1"/>
  <c r="BW190" i="21"/>
  <c r="Y190" i="21" s="1"/>
  <c r="K190" i="13" s="1"/>
  <c r="BW95" i="21"/>
  <c r="Y95" i="21" s="1"/>
  <c r="K95" i="13" s="1"/>
  <c r="BW271" i="21"/>
  <c r="BW284" i="21"/>
  <c r="Y284" i="21" s="1"/>
  <c r="K284" i="13" s="1"/>
  <c r="BW236" i="21"/>
  <c r="Y236" i="21" s="1"/>
  <c r="K236" i="13" s="1"/>
  <c r="BW90" i="21"/>
  <c r="Y90" i="21" s="1"/>
  <c r="K90" i="13" s="1"/>
  <c r="BW182" i="21"/>
  <c r="Y182" i="21" s="1"/>
  <c r="K182" i="13" s="1"/>
  <c r="BW146" i="21"/>
  <c r="Y146" i="21" s="1"/>
  <c r="K146" i="13" s="1"/>
  <c r="BW229" i="21"/>
  <c r="Y229" i="21" s="1"/>
  <c r="K229" i="13" s="1"/>
  <c r="BW167" i="21"/>
  <c r="Y167" i="21" s="1"/>
  <c r="K167" i="13" s="1"/>
  <c r="BW273" i="21"/>
  <c r="Y273" i="21" s="1"/>
  <c r="K273" i="13" s="1"/>
  <c r="BW115" i="21"/>
  <c r="Y115" i="21" s="1"/>
  <c r="K115" i="13" s="1"/>
  <c r="BW174" i="21"/>
  <c r="Y174" i="21" s="1"/>
  <c r="K174" i="13" s="1"/>
  <c r="R161" i="14"/>
  <c r="BW161" i="21"/>
  <c r="Y161" i="21" s="1"/>
  <c r="K161" i="13" s="1"/>
  <c r="BW29" i="21"/>
  <c r="Y29" i="21" s="1"/>
  <c r="K29" i="13" s="1"/>
  <c r="BW237" i="21"/>
  <c r="Y237" i="21" s="1"/>
  <c r="K237" i="13" s="1"/>
  <c r="BW170" i="21"/>
  <c r="Y170" i="21" s="1"/>
  <c r="K170" i="13" s="1"/>
  <c r="R227" i="14"/>
  <c r="BW227" i="21"/>
  <c r="Y227" i="21" s="1"/>
  <c r="K227" i="13" s="1"/>
  <c r="BW67" i="21"/>
  <c r="Y67" i="21" s="1"/>
  <c r="K67" i="13" s="1"/>
  <c r="BW52" i="21"/>
  <c r="Y52" i="21" s="1"/>
  <c r="K52" i="13" s="1"/>
  <c r="BW108" i="21"/>
  <c r="Y108" i="21" s="1"/>
  <c r="K108" i="13" s="1"/>
  <c r="BW43" i="21"/>
  <c r="Y43" i="21" s="1"/>
  <c r="K43" i="13" s="1"/>
  <c r="R118" i="14"/>
  <c r="BW262" i="21"/>
  <c r="Y262" i="21" s="1"/>
  <c r="K262" i="13" s="1"/>
  <c r="BW268" i="21"/>
  <c r="Y268" i="21" s="1"/>
  <c r="K268" i="13" s="1"/>
  <c r="R125" i="14"/>
  <c r="BW125" i="21"/>
  <c r="Y125" i="21" s="1"/>
  <c r="K125" i="13" s="1"/>
  <c r="BW195" i="21"/>
  <c r="Y195" i="21" s="1"/>
  <c r="K195" i="13" s="1"/>
  <c r="BW270" i="21"/>
  <c r="Y270" i="21" s="1"/>
  <c r="K270" i="13" s="1"/>
  <c r="BW141" i="21"/>
  <c r="Y141" i="21" s="1"/>
  <c r="K141" i="13" s="1"/>
  <c r="BW107" i="21"/>
  <c r="Y107" i="21" s="1"/>
  <c r="K107" i="13" s="1"/>
  <c r="R79" i="14"/>
  <c r="BW79" i="21"/>
  <c r="Y79" i="21" s="1"/>
  <c r="K79" i="13" s="1"/>
  <c r="BW183" i="21"/>
  <c r="Y183" i="21" s="1"/>
  <c r="K183" i="13" s="1"/>
  <c r="R211" i="14"/>
  <c r="BW211" i="21"/>
  <c r="Y211" i="21" s="1"/>
  <c r="K211" i="13" s="1"/>
  <c r="BW269" i="21"/>
  <c r="Y269" i="21" s="1"/>
  <c r="K269" i="13" s="1"/>
  <c r="BW139" i="21"/>
  <c r="Y139" i="21" s="1"/>
  <c r="K139" i="13" s="1"/>
  <c r="BW163" i="21"/>
  <c r="Y163" i="21" s="1"/>
  <c r="K163" i="13" s="1"/>
  <c r="BW165" i="21"/>
  <c r="Y165" i="21" s="1"/>
  <c r="K165" i="13" s="1"/>
  <c r="Z117" i="14"/>
  <c r="Z160" i="14"/>
  <c r="Z107" i="14"/>
  <c r="Z123" i="14"/>
  <c r="G23" i="14"/>
  <c r="Z10" i="14"/>
  <c r="S152" i="14"/>
  <c r="N10" i="14"/>
  <c r="H283" i="14"/>
  <c r="S13" i="14"/>
  <c r="AK4" i="19"/>
  <c r="N4" i="9" s="1"/>
  <c r="AN142" i="20"/>
  <c r="Q142" i="10" s="1"/>
  <c r="AN246" i="19"/>
  <c r="Q246" i="9" s="1"/>
  <c r="AN121" i="19"/>
  <c r="S34" i="14"/>
  <c r="Z132" i="14"/>
  <c r="H279" i="14"/>
  <c r="H291" i="14"/>
  <c r="R176" i="14"/>
  <c r="S220" i="14"/>
  <c r="E176" i="11"/>
  <c r="S176" i="14"/>
  <c r="AL4" i="19"/>
  <c r="O4" i="9" s="1"/>
  <c r="H270" i="14"/>
  <c r="S198" i="14"/>
  <c r="E58" i="11"/>
  <c r="R198" i="14"/>
  <c r="H293" i="14"/>
  <c r="H297" i="14"/>
  <c r="S241" i="14"/>
  <c r="H268" i="14"/>
  <c r="S114" i="14"/>
  <c r="S44" i="14"/>
  <c r="H253" i="14"/>
  <c r="R44" i="14"/>
  <c r="S246" i="14"/>
  <c r="S259" i="14"/>
  <c r="H262" i="14"/>
  <c r="S158" i="14"/>
  <c r="S208" i="14"/>
  <c r="H267" i="14"/>
  <c r="E259" i="11"/>
  <c r="E169" i="11"/>
  <c r="S169" i="14"/>
  <c r="S73" i="14"/>
  <c r="S116" i="14"/>
  <c r="R122" i="14"/>
  <c r="R70" i="14"/>
  <c r="S82" i="14"/>
  <c r="S291" i="14"/>
  <c r="AH4" i="19"/>
  <c r="K4" i="9" s="1"/>
  <c r="I4" i="9"/>
  <c r="S112" i="14"/>
  <c r="E288" i="11"/>
  <c r="AI4" i="19"/>
  <c r="L4" i="9" s="1"/>
  <c r="AN123" i="20"/>
  <c r="Q123" i="10" s="1"/>
  <c r="S267" i="14"/>
  <c r="BU4" i="21"/>
  <c r="AF4" i="21"/>
  <c r="AO4" i="21"/>
  <c r="AW4" i="21"/>
  <c r="AL4" i="13" s="1"/>
  <c r="AR4" i="21"/>
  <c r="K4" i="21"/>
  <c r="AI4" i="21"/>
  <c r="AC4" i="21"/>
  <c r="AL4" i="21"/>
  <c r="S70" i="14"/>
  <c r="H255" i="14"/>
  <c r="Z4" i="19"/>
  <c r="C4" i="9" s="1"/>
  <c r="S99" i="14"/>
  <c r="Z143" i="14"/>
  <c r="Z55" i="14"/>
  <c r="R7" i="14"/>
  <c r="H284" i="14"/>
  <c r="H272" i="14"/>
  <c r="Z52" i="14"/>
  <c r="H17" i="14"/>
  <c r="AN185" i="20"/>
  <c r="Q185" i="10" s="1"/>
  <c r="P137" i="14"/>
  <c r="S237" i="14"/>
  <c r="R237" i="14"/>
  <c r="T300" i="14"/>
  <c r="R292" i="14"/>
  <c r="AN272" i="20"/>
  <c r="Q272" i="10" s="1"/>
  <c r="T251" i="14"/>
  <c r="V282" i="14"/>
  <c r="L270" i="14"/>
  <c r="T278" i="14"/>
  <c r="L288" i="14"/>
  <c r="S100" i="14"/>
  <c r="S174" i="14"/>
  <c r="T284" i="14"/>
  <c r="T288" i="14"/>
  <c r="L267" i="14"/>
  <c r="N294" i="14"/>
  <c r="J282" i="14"/>
  <c r="T286" i="14"/>
  <c r="P272" i="14"/>
  <c r="J259" i="14"/>
  <c r="V274" i="14"/>
  <c r="J278" i="14"/>
  <c r="N283" i="14"/>
  <c r="N272" i="14"/>
  <c r="N259" i="14"/>
  <c r="L253" i="14"/>
  <c r="T262" i="14"/>
  <c r="L294" i="14"/>
  <c r="V273" i="14"/>
  <c r="V286" i="14"/>
  <c r="L262" i="14"/>
  <c r="N279" i="14"/>
  <c r="N271" i="14"/>
  <c r="V285" i="14"/>
  <c r="J288" i="14"/>
  <c r="L268" i="14"/>
  <c r="P262" i="14"/>
  <c r="L269" i="14"/>
  <c r="J295" i="14"/>
  <c r="P281" i="14"/>
  <c r="P292" i="14"/>
  <c r="J253" i="14"/>
  <c r="S215" i="14"/>
  <c r="P288" i="14"/>
  <c r="P297" i="14"/>
  <c r="G57" i="14"/>
  <c r="J267" i="14"/>
  <c r="L282" i="14"/>
  <c r="J285" i="14"/>
  <c r="N261" i="14"/>
  <c r="T274" i="14"/>
  <c r="V259" i="14"/>
  <c r="P278" i="14"/>
  <c r="V272" i="14"/>
  <c r="V255" i="14"/>
  <c r="L279" i="14"/>
  <c r="T255" i="14"/>
  <c r="J297" i="14"/>
  <c r="P261" i="14"/>
  <c r="P273" i="14"/>
  <c r="V275" i="14"/>
  <c r="P283" i="14"/>
  <c r="P259" i="14"/>
  <c r="V283" i="14"/>
  <c r="J286" i="14"/>
  <c r="T295" i="14"/>
  <c r="J275" i="14"/>
  <c r="N278" i="14"/>
  <c r="J273" i="14"/>
  <c r="J298" i="14"/>
  <c r="V280" i="14"/>
  <c r="H292" i="14"/>
  <c r="H298" i="14"/>
  <c r="H296" i="14"/>
  <c r="P294" i="14"/>
  <c r="J291" i="14"/>
  <c r="V284" i="14"/>
  <c r="N284" i="14"/>
  <c r="P284" i="14"/>
  <c r="J261" i="14"/>
  <c r="N286" i="14"/>
  <c r="J255" i="14"/>
  <c r="L261" i="14"/>
  <c r="L275" i="14"/>
  <c r="J274" i="14"/>
  <c r="N268" i="14"/>
  <c r="N293" i="14"/>
  <c r="L255" i="14"/>
  <c r="T285" i="14"/>
  <c r="P279" i="14"/>
  <c r="V271" i="14"/>
  <c r="N282" i="14"/>
  <c r="T272" i="14"/>
  <c r="L278" i="14"/>
  <c r="L286" i="14"/>
  <c r="V295" i="14"/>
  <c r="P274" i="14"/>
  <c r="V253" i="14"/>
  <c r="E22" i="11"/>
  <c r="S22" i="14"/>
  <c r="J300" i="14"/>
  <c r="L298" i="14"/>
  <c r="V300" i="14"/>
  <c r="T294" i="14"/>
  <c r="L283" i="14"/>
  <c r="N262" i="14"/>
  <c r="V292" i="14"/>
  <c r="H281" i="14"/>
  <c r="E153" i="11"/>
  <c r="L284" i="14"/>
  <c r="P275" i="14"/>
  <c r="J284" i="14"/>
  <c r="P271" i="14"/>
  <c r="J283" i="14"/>
  <c r="T279" i="14"/>
  <c r="J293" i="14"/>
  <c r="N270" i="14"/>
  <c r="T282" i="14"/>
  <c r="J271" i="14"/>
  <c r="T268" i="14"/>
  <c r="T291" i="14"/>
  <c r="AN10" i="19"/>
  <c r="Q10" i="9" s="1"/>
  <c r="P291" i="14"/>
  <c r="L272" i="14"/>
  <c r="N269" i="14"/>
  <c r="J251" i="14"/>
  <c r="T296" i="14"/>
  <c r="L292" i="14"/>
  <c r="H280" i="14"/>
  <c r="P255" i="14"/>
  <c r="L271" i="14"/>
  <c r="H274" i="14"/>
  <c r="H285" i="14"/>
  <c r="S7" i="14"/>
  <c r="N275" i="14"/>
  <c r="T275" i="14"/>
  <c r="V261" i="14"/>
  <c r="P267" i="14"/>
  <c r="T273" i="14"/>
  <c r="L259" i="14"/>
  <c r="T267" i="14"/>
  <c r="V297" i="14"/>
  <c r="V268" i="14"/>
  <c r="T270" i="14"/>
  <c r="T271" i="14"/>
  <c r="L293" i="14"/>
  <c r="V262" i="14"/>
  <c r="J279" i="14"/>
  <c r="T261" i="14"/>
  <c r="J269" i="14"/>
  <c r="V288" i="14"/>
  <c r="T298" i="14"/>
  <c r="L280" i="14"/>
  <c r="P269" i="14"/>
  <c r="V298" i="14"/>
  <c r="H251" i="14"/>
  <c r="H300" i="14"/>
  <c r="T283" i="14"/>
  <c r="J270" i="14"/>
  <c r="L291" i="14"/>
  <c r="L295" i="14"/>
  <c r="N292" i="14"/>
  <c r="P280" i="14"/>
  <c r="N288" i="14"/>
  <c r="N297" i="14"/>
  <c r="P285" i="14"/>
  <c r="N285" i="14"/>
  <c r="V267" i="14"/>
  <c r="P268" i="14"/>
  <c r="P286" i="14"/>
  <c r="N253" i="14"/>
  <c r="N274" i="14"/>
  <c r="P270" i="14"/>
  <c r="V279" i="14"/>
  <c r="L274" i="14"/>
  <c r="T293" i="14"/>
  <c r="L273" i="14"/>
  <c r="P253" i="14"/>
  <c r="P282" i="14"/>
  <c r="J268" i="14"/>
  <c r="T259" i="14"/>
  <c r="V278" i="14"/>
  <c r="J272" i="14"/>
  <c r="T297" i="14"/>
  <c r="N295" i="14"/>
  <c r="L285" i="14"/>
  <c r="J292" i="14"/>
  <c r="N281" i="14"/>
  <c r="N298" i="14"/>
  <c r="V269" i="14"/>
  <c r="V296" i="14"/>
  <c r="H269" i="14"/>
  <c r="J262" i="14"/>
  <c r="N255" i="14"/>
  <c r="H273" i="14"/>
  <c r="S153" i="14"/>
  <c r="L297" i="14"/>
  <c r="V291" i="14"/>
  <c r="V270" i="14"/>
  <c r="T253" i="14"/>
  <c r="N291" i="14"/>
  <c r="V294" i="14"/>
  <c r="P293" i="14"/>
  <c r="N273" i="14"/>
  <c r="V293" i="14"/>
  <c r="N267" i="14"/>
  <c r="P295" i="14"/>
  <c r="J294" i="14"/>
  <c r="T292" i="14"/>
  <c r="T254" i="14"/>
  <c r="J280" i="14"/>
  <c r="E161" i="11"/>
  <c r="S137" i="14"/>
  <c r="AN175" i="19"/>
  <c r="AN175" i="20" s="1"/>
  <c r="Q175" i="10" s="1"/>
  <c r="AN94" i="19"/>
  <c r="Q94" i="9" s="1"/>
  <c r="S161" i="14"/>
  <c r="R286" i="14"/>
  <c r="R281" i="14"/>
  <c r="R270" i="14"/>
  <c r="R260" i="14"/>
  <c r="R299" i="14"/>
  <c r="E261" i="11"/>
  <c r="S283" i="14"/>
  <c r="R277" i="14"/>
  <c r="S268" i="14"/>
  <c r="S288" i="14"/>
  <c r="S262" i="14"/>
  <c r="R271" i="14"/>
  <c r="R291" i="14"/>
  <c r="R272" i="14"/>
  <c r="R259" i="14"/>
  <c r="R296" i="14"/>
  <c r="S271" i="14"/>
  <c r="S293" i="14"/>
  <c r="R267" i="14"/>
  <c r="R300" i="14"/>
  <c r="R276" i="14"/>
  <c r="R289" i="14"/>
  <c r="R257" i="14"/>
  <c r="S279" i="14"/>
  <c r="S270" i="14"/>
  <c r="S284" i="14"/>
  <c r="R294" i="14"/>
  <c r="R266" i="14"/>
  <c r="R252" i="14"/>
  <c r="S273" i="14"/>
  <c r="E297" i="11"/>
  <c r="R290" i="14"/>
  <c r="S286" i="14"/>
  <c r="S256" i="14"/>
  <c r="S254" i="14"/>
  <c r="R274" i="14"/>
  <c r="S278" i="14"/>
  <c r="R287" i="14"/>
  <c r="S285" i="14"/>
  <c r="R253" i="14"/>
  <c r="R295" i="14"/>
  <c r="R265" i="14"/>
  <c r="R251" i="14"/>
  <c r="S253" i="14"/>
  <c r="R258" i="14"/>
  <c r="Z188" i="14"/>
  <c r="Z272" i="14"/>
  <c r="Z258" i="14"/>
  <c r="Z291" i="14"/>
  <c r="Z270" i="14"/>
  <c r="Z269" i="14"/>
  <c r="Z292" i="14"/>
  <c r="Z281" i="14"/>
  <c r="Z254" i="14"/>
  <c r="Z267" i="14"/>
  <c r="Z251" i="14"/>
  <c r="Z296" i="14"/>
  <c r="Z284" i="14"/>
  <c r="Z271" i="14"/>
  <c r="Z286" i="14"/>
  <c r="Z300" i="14"/>
  <c r="Z257" i="14"/>
  <c r="Z268" i="14"/>
  <c r="Z288" i="14"/>
  <c r="Z294" i="14"/>
  <c r="Z289" i="14"/>
  <c r="Z33" i="14"/>
  <c r="Z83" i="14"/>
  <c r="R104" i="14"/>
  <c r="R173" i="14"/>
  <c r="AN246" i="20"/>
  <c r="Q246" i="10" s="1"/>
  <c r="G264" i="14"/>
  <c r="S173" i="14"/>
  <c r="E13" i="11"/>
  <c r="R238" i="14"/>
  <c r="R90" i="14"/>
  <c r="S104" i="14"/>
  <c r="S238" i="14"/>
  <c r="E238" i="11"/>
  <c r="AN193" i="19"/>
  <c r="Q193" i="9" s="1"/>
  <c r="AN154" i="19"/>
  <c r="Q154" i="9" s="1"/>
  <c r="R154" i="14"/>
  <c r="E112" i="11"/>
  <c r="H176" i="14"/>
  <c r="E173" i="11"/>
  <c r="J188" i="14"/>
  <c r="S155" i="14"/>
  <c r="R178" i="14"/>
  <c r="E74" i="11"/>
  <c r="G234" i="14"/>
  <c r="P213" i="14"/>
  <c r="S93" i="14"/>
  <c r="S165" i="14"/>
  <c r="E283" i="11"/>
  <c r="S298" i="14"/>
  <c r="R93" i="14"/>
  <c r="S186" i="14"/>
  <c r="S47" i="14"/>
  <c r="S74" i="14"/>
  <c r="S50" i="14"/>
  <c r="AN8" i="20"/>
  <c r="Q8" i="10" s="1"/>
  <c r="E270" i="11"/>
  <c r="S269" i="14"/>
  <c r="AN146" i="19"/>
  <c r="Q146" i="9" s="1"/>
  <c r="AN78" i="20"/>
  <c r="Q78" i="10" s="1"/>
  <c r="S95" i="14"/>
  <c r="S261" i="14"/>
  <c r="S163" i="14"/>
  <c r="R158" i="14"/>
  <c r="R163" i="14"/>
  <c r="R95" i="14"/>
  <c r="Z62" i="14"/>
  <c r="E80" i="11"/>
  <c r="E53" i="11"/>
  <c r="S80" i="14"/>
  <c r="E147" i="11"/>
  <c r="S147" i="14"/>
  <c r="S53" i="14"/>
  <c r="AN205" i="20"/>
  <c r="Q205" i="10" s="1"/>
  <c r="S38" i="14"/>
  <c r="L243" i="14"/>
  <c r="E40" i="11"/>
  <c r="N243" i="14"/>
  <c r="E284" i="11"/>
  <c r="H243" i="14"/>
  <c r="Z54" i="14"/>
  <c r="Z231" i="14"/>
  <c r="AN230" i="20"/>
  <c r="Q230" i="10" s="1"/>
  <c r="R191" i="14"/>
  <c r="R174" i="14"/>
  <c r="S46" i="14"/>
  <c r="AN274" i="19"/>
  <c r="Q274" i="9" s="1"/>
  <c r="N231" i="14"/>
  <c r="S110" i="14"/>
  <c r="G40" i="14"/>
  <c r="S204" i="14"/>
  <c r="E81" i="11"/>
  <c r="R204" i="14"/>
  <c r="AN247" i="19"/>
  <c r="E191" i="11"/>
  <c r="S125" i="14"/>
  <c r="E38" i="11"/>
  <c r="S29" i="14"/>
  <c r="S191" i="14"/>
  <c r="S81" i="14"/>
  <c r="AN186" i="19"/>
  <c r="Q186" i="9" s="1"/>
  <c r="AN255" i="19"/>
  <c r="Q255" i="9" s="1"/>
  <c r="R134" i="14"/>
  <c r="S35" i="14"/>
  <c r="E95" i="11"/>
  <c r="G130" i="14"/>
  <c r="E293" i="11"/>
  <c r="S134" i="14"/>
  <c r="S154" i="14"/>
  <c r="S113" i="14"/>
  <c r="E134" i="11"/>
  <c r="R195" i="14"/>
  <c r="E6" i="11"/>
  <c r="S133" i="14"/>
  <c r="AN189" i="20"/>
  <c r="Q189" i="10" s="1"/>
  <c r="E41" i="11"/>
  <c r="AN33" i="19"/>
  <c r="Q33" i="9" s="1"/>
  <c r="R150" i="14"/>
  <c r="S150" i="14"/>
  <c r="E150" i="11"/>
  <c r="AN258" i="20"/>
  <c r="Q258" i="10" s="1"/>
  <c r="S195" i="14"/>
  <c r="E268" i="11"/>
  <c r="T228" i="14"/>
  <c r="R45" i="14"/>
  <c r="S190" i="14"/>
  <c r="S12" i="14"/>
  <c r="E163" i="11"/>
  <c r="E61" i="11"/>
  <c r="S41" i="14"/>
  <c r="S179" i="14"/>
  <c r="R250" i="14"/>
  <c r="E244" i="11"/>
  <c r="E122" i="11"/>
  <c r="S221" i="14"/>
  <c r="G244" i="14"/>
  <c r="R190" i="14"/>
  <c r="E221" i="11"/>
  <c r="S181" i="14"/>
  <c r="V231" i="14"/>
  <c r="J231" i="14"/>
  <c r="AN113" i="19"/>
  <c r="Q113" i="9" s="1"/>
  <c r="AN70" i="19"/>
  <c r="Q70" i="9" s="1"/>
  <c r="S6" i="14"/>
  <c r="AN40" i="19"/>
  <c r="Q40" i="9" s="1"/>
  <c r="AN111" i="20"/>
  <c r="Q111" i="10" s="1"/>
  <c r="AN136" i="20"/>
  <c r="Q136" i="10" s="1"/>
  <c r="G61" i="14"/>
  <c r="AN92" i="20"/>
  <c r="Q92" i="10" s="1"/>
  <c r="R29" i="14"/>
  <c r="S45" i="14"/>
  <c r="AN120" i="20"/>
  <c r="Q120" i="10" s="1"/>
  <c r="AN60" i="20"/>
  <c r="Q60" i="10" s="1"/>
  <c r="S223" i="14"/>
  <c r="AN214" i="19"/>
  <c r="Q214" i="9" s="1"/>
  <c r="Q92" i="8"/>
  <c r="E138" i="11"/>
  <c r="S138" i="14"/>
  <c r="E278" i="11"/>
  <c r="R12" i="14"/>
  <c r="S250" i="14"/>
  <c r="AN298" i="19"/>
  <c r="Q298" i="9" s="1"/>
  <c r="R179" i="14"/>
  <c r="AN206" i="19"/>
  <c r="Q206" i="9" s="1"/>
  <c r="S79" i="14"/>
  <c r="AN207" i="19"/>
  <c r="AN207" i="20" s="1"/>
  <c r="Q207" i="10" s="1"/>
  <c r="R75" i="14"/>
  <c r="R20" i="14"/>
  <c r="S192" i="14"/>
  <c r="E250" i="11"/>
  <c r="S75" i="14"/>
  <c r="S193" i="14"/>
  <c r="R226" i="14"/>
  <c r="S97" i="14"/>
  <c r="S300" i="14"/>
  <c r="E179" i="11"/>
  <c r="S222" i="14"/>
  <c r="S20" i="14"/>
  <c r="AN171" i="20"/>
  <c r="Q171" i="10" s="1"/>
  <c r="E192" i="11"/>
  <c r="R182" i="14"/>
  <c r="E73" i="11"/>
  <c r="R192" i="14"/>
  <c r="R97" i="14"/>
  <c r="E193" i="11"/>
  <c r="E75" i="11"/>
  <c r="AN108" i="19"/>
  <c r="Q108" i="9" s="1"/>
  <c r="AN219" i="20"/>
  <c r="Q219" i="10" s="1"/>
  <c r="E79" i="11"/>
  <c r="E285" i="11"/>
  <c r="AN103" i="19"/>
  <c r="Q103" i="9" s="1"/>
  <c r="E154" i="11"/>
  <c r="S33" i="14"/>
  <c r="R33" i="14"/>
  <c r="R225" i="14"/>
  <c r="S24" i="14"/>
  <c r="S182" i="14"/>
  <c r="E256" i="11"/>
  <c r="S51" i="14"/>
  <c r="R35" i="14"/>
  <c r="E182" i="11"/>
  <c r="R243" i="14"/>
  <c r="S226" i="14"/>
  <c r="S202" i="14"/>
  <c r="E273" i="11"/>
  <c r="R152" i="14"/>
  <c r="AN269" i="19"/>
  <c r="Q269" i="9" s="1"/>
  <c r="AN143" i="19"/>
  <c r="AN97" i="19"/>
  <c r="Q97" i="9" s="1"/>
  <c r="N213" i="14"/>
  <c r="AN145" i="20"/>
  <c r="Q145" i="10" s="1"/>
  <c r="AN198" i="20"/>
  <c r="Q198" i="10" s="1"/>
  <c r="S59" i="14"/>
  <c r="AN262" i="19"/>
  <c r="Q262" i="9" s="1"/>
  <c r="T213" i="14"/>
  <c r="E140" i="11"/>
  <c r="Q68" i="9"/>
  <c r="AN68" i="20"/>
  <c r="Q68" i="10" s="1"/>
  <c r="L213" i="14"/>
  <c r="S200" i="14"/>
  <c r="S211" i="14"/>
  <c r="S9" i="14"/>
  <c r="AN208" i="19"/>
  <c r="S76" i="14"/>
  <c r="E59" i="11"/>
  <c r="S140" i="14"/>
  <c r="S87" i="14"/>
  <c r="AN287" i="19"/>
  <c r="Q287" i="9" s="1"/>
  <c r="H213" i="14"/>
  <c r="E76" i="11"/>
  <c r="S105" i="14"/>
  <c r="AN194" i="19"/>
  <c r="Q194" i="9" s="1"/>
  <c r="R162" i="14"/>
  <c r="E257" i="11"/>
  <c r="E177" i="11"/>
  <c r="S162" i="14"/>
  <c r="S297" i="14"/>
  <c r="AN67" i="19"/>
  <c r="Q67" i="9" s="1"/>
  <c r="S177" i="14"/>
  <c r="AN109" i="19"/>
  <c r="Q109" i="9" s="1"/>
  <c r="AN43" i="19"/>
  <c r="Q43" i="9" s="1"/>
  <c r="AN235" i="19"/>
  <c r="AN235" i="20" s="1"/>
  <c r="Q235" i="10" s="1"/>
  <c r="Q115" i="8"/>
  <c r="AN285" i="19"/>
  <c r="Q285" i="9" s="1"/>
  <c r="AN22" i="19"/>
  <c r="Q22" i="9" s="1"/>
  <c r="AN24" i="19"/>
  <c r="AN24" i="20" s="1"/>
  <c r="Q24" i="10" s="1"/>
  <c r="AN291" i="19"/>
  <c r="AN291" i="20" s="1"/>
  <c r="Q291" i="10" s="1"/>
  <c r="AN37" i="20"/>
  <c r="Q37" i="10" s="1"/>
  <c r="E296" i="11"/>
  <c r="R119" i="14"/>
  <c r="AN26" i="20"/>
  <c r="Q26" i="10" s="1"/>
  <c r="N176" i="14"/>
  <c r="T17" i="14"/>
  <c r="N17" i="14"/>
  <c r="L17" i="14"/>
  <c r="Z36" i="14"/>
  <c r="Z201" i="14"/>
  <c r="S183" i="14"/>
  <c r="E157" i="11"/>
  <c r="R157" i="14"/>
  <c r="S157" i="14"/>
  <c r="S146" i="14"/>
  <c r="S25" i="14"/>
  <c r="E25" i="11"/>
  <c r="E181" i="11"/>
  <c r="E146" i="11"/>
  <c r="E62" i="11"/>
  <c r="AN148" i="20"/>
  <c r="Q148" i="10" s="1"/>
  <c r="AN288" i="19"/>
  <c r="Q288" i="9" s="1"/>
  <c r="AN188" i="19"/>
  <c r="Q188" i="9" s="1"/>
  <c r="AN139" i="19"/>
  <c r="AN74" i="19"/>
  <c r="AN229" i="19"/>
  <c r="AN110" i="19"/>
  <c r="AN73" i="19"/>
  <c r="AN73" i="20" s="1"/>
  <c r="Q73" i="10" s="1"/>
  <c r="E276" i="11"/>
  <c r="E230" i="11"/>
  <c r="R188" i="14"/>
  <c r="Z19" i="14"/>
  <c r="E123" i="11"/>
  <c r="P223" i="14"/>
  <c r="L223" i="14"/>
  <c r="N223" i="14"/>
  <c r="V223" i="14"/>
  <c r="Q18" i="8"/>
  <c r="AN18" i="19"/>
  <c r="Q18" i="9" s="1"/>
  <c r="Z163" i="14"/>
  <c r="AN284" i="19"/>
  <c r="Q284" i="9" s="1"/>
  <c r="AN211" i="19"/>
  <c r="AN53" i="19"/>
  <c r="Q53" i="9" s="1"/>
  <c r="AN134" i="19"/>
  <c r="AN100" i="19"/>
  <c r="AN160" i="19"/>
  <c r="AN160" i="20" s="1"/>
  <c r="Q160" i="10" s="1"/>
  <c r="G135" i="14"/>
  <c r="R30" i="14"/>
  <c r="R65" i="14"/>
  <c r="AN152" i="19"/>
  <c r="L94" i="14"/>
  <c r="J94" i="14"/>
  <c r="V17" i="14"/>
  <c r="S229" i="14"/>
  <c r="P17" i="14"/>
  <c r="V228" i="14"/>
  <c r="AN84" i="20"/>
  <c r="Q84" i="10" s="1"/>
  <c r="AN146" i="20"/>
  <c r="Q146" i="10" s="1"/>
  <c r="AN261" i="19"/>
  <c r="Q261" i="9" s="1"/>
  <c r="H228" i="14"/>
  <c r="AN48" i="20"/>
  <c r="Q48" i="10" s="1"/>
  <c r="AN45" i="19"/>
  <c r="AN105" i="19"/>
  <c r="Q105" i="9" s="1"/>
  <c r="H94" i="14"/>
  <c r="P94" i="14"/>
  <c r="G36" i="14"/>
  <c r="R231" i="14"/>
  <c r="P119" i="14"/>
  <c r="L119" i="14"/>
  <c r="V94" i="14"/>
  <c r="H119" i="14"/>
  <c r="N94" i="14"/>
  <c r="AN271" i="19"/>
  <c r="Q271" i="9" s="1"/>
  <c r="J119" i="14"/>
  <c r="S282" i="14"/>
  <c r="G243" i="14"/>
  <c r="AN181" i="19"/>
  <c r="Q181" i="9" s="1"/>
  <c r="H168" i="14"/>
  <c r="AN29" i="19"/>
  <c r="E94" i="11"/>
  <c r="E282" i="11"/>
  <c r="G48" i="14"/>
  <c r="AN236" i="19"/>
  <c r="Q236" i="9" s="1"/>
  <c r="T94" i="14"/>
  <c r="V31" i="14"/>
  <c r="P31" i="14"/>
  <c r="Q52" i="8"/>
  <c r="AN52" i="19"/>
  <c r="Q52" i="9" s="1"/>
  <c r="Q38" i="8"/>
  <c r="AN38" i="19"/>
  <c r="R212" i="14"/>
  <c r="Q264" i="9"/>
  <c r="AN264" i="20"/>
  <c r="Q264" i="10" s="1"/>
  <c r="Q75" i="8"/>
  <c r="AN75" i="19"/>
  <c r="L23" i="14"/>
  <c r="R114" i="14"/>
  <c r="AN275" i="19"/>
  <c r="Q275" i="9" s="1"/>
  <c r="AN30" i="19"/>
  <c r="Q232" i="9"/>
  <c r="AN232" i="20"/>
  <c r="Q232" i="10" s="1"/>
  <c r="Q55" i="8"/>
  <c r="AN55" i="19"/>
  <c r="Q17" i="8"/>
  <c r="AN17" i="19"/>
  <c r="Q17" i="9" s="1"/>
  <c r="Q64" i="8"/>
  <c r="AN64" i="20"/>
  <c r="Q64" i="10" s="1"/>
  <c r="Q227" i="8"/>
  <c r="AN227" i="19"/>
  <c r="AN259" i="19"/>
  <c r="P23" i="14"/>
  <c r="R64" i="14"/>
  <c r="AN80" i="19"/>
  <c r="AN277" i="19"/>
  <c r="AN178" i="19"/>
  <c r="AN114" i="19"/>
  <c r="H23" i="14"/>
  <c r="Q241" i="8"/>
  <c r="AN241" i="19"/>
  <c r="R83" i="14"/>
  <c r="AN20" i="19"/>
  <c r="L168" i="14"/>
  <c r="H31" i="14"/>
  <c r="Q192" i="8"/>
  <c r="AN192" i="19"/>
  <c r="J31" i="14"/>
  <c r="AN51" i="19"/>
  <c r="AN59" i="19"/>
  <c r="Q137" i="8"/>
  <c r="AN137" i="19"/>
  <c r="T23" i="14"/>
  <c r="R187" i="14"/>
  <c r="AN41" i="19"/>
  <c r="Q41" i="9" s="1"/>
  <c r="AN27" i="19"/>
  <c r="Q27" i="9" s="1"/>
  <c r="AN254" i="19"/>
  <c r="AN39" i="19"/>
  <c r="Q39" i="9" s="1"/>
  <c r="AN153" i="19"/>
  <c r="V23" i="14"/>
  <c r="T168" i="14"/>
  <c r="AN126" i="19"/>
  <c r="R206" i="14"/>
  <c r="R207" i="14"/>
  <c r="AN125" i="19"/>
  <c r="Q125" i="8"/>
  <c r="J23" i="14"/>
  <c r="AN133" i="19"/>
  <c r="Q133" i="8"/>
  <c r="Z168" i="14"/>
  <c r="Z116" i="14"/>
  <c r="T109" i="14"/>
  <c r="AN129" i="19"/>
  <c r="Q129" i="9" s="1"/>
  <c r="T113" i="14"/>
  <c r="R42" i="14"/>
  <c r="E218" i="11"/>
  <c r="R239" i="14"/>
  <c r="R196" i="14"/>
  <c r="R149" i="14"/>
  <c r="Q91" i="8"/>
  <c r="AN91" i="19"/>
  <c r="Q91" i="9" s="1"/>
  <c r="AN32" i="19"/>
  <c r="Q32" i="9" s="1"/>
  <c r="Q32" i="8"/>
  <c r="V214" i="14"/>
  <c r="S39" i="14"/>
  <c r="P86" i="14"/>
  <c r="Q81" i="8"/>
  <c r="AN81" i="19"/>
  <c r="Q81" i="9" s="1"/>
  <c r="Q157" i="8"/>
  <c r="AN157" i="19"/>
  <c r="H88" i="14"/>
  <c r="T201" i="14"/>
  <c r="H41" i="14"/>
  <c r="V166" i="14"/>
  <c r="L109" i="14"/>
  <c r="H14" i="14"/>
  <c r="Q35" i="8"/>
  <c r="AN35" i="19"/>
  <c r="N42" i="14"/>
  <c r="V14" i="14"/>
  <c r="J88" i="14"/>
  <c r="AN15" i="19"/>
  <c r="L201" i="14"/>
  <c r="Q71" i="8"/>
  <c r="AN71" i="19"/>
  <c r="J109" i="14"/>
  <c r="N14" i="14"/>
  <c r="AN222" i="19"/>
  <c r="AN293" i="19"/>
  <c r="Q293" i="9" s="1"/>
  <c r="P66" i="14"/>
  <c r="Q170" i="8"/>
  <c r="Q65" i="8"/>
  <c r="AN65" i="19"/>
  <c r="Q247" i="9"/>
  <c r="AN247" i="20"/>
  <c r="Q247" i="10" s="1"/>
  <c r="H295" i="14"/>
  <c r="Q297" i="8"/>
  <c r="AN297" i="19"/>
  <c r="P88" i="14"/>
  <c r="Q283" i="8"/>
  <c r="AN283" i="19"/>
  <c r="P144" i="14"/>
  <c r="AN122" i="20"/>
  <c r="Q122" i="10" s="1"/>
  <c r="Q150" i="8"/>
  <c r="AN150" i="19"/>
  <c r="Q161" i="8"/>
  <c r="AN161" i="19"/>
  <c r="AN237" i="19"/>
  <c r="AN164" i="19"/>
  <c r="Q164" i="9" s="1"/>
  <c r="E27" i="11"/>
  <c r="R92" i="14"/>
  <c r="R197" i="14"/>
  <c r="R89" i="14"/>
  <c r="R66" i="14"/>
  <c r="Q132" i="8"/>
  <c r="AN132" i="19"/>
  <c r="Q132" i="9" s="1"/>
  <c r="Q238" i="8"/>
  <c r="AN238" i="19"/>
  <c r="P113" i="14"/>
  <c r="Q243" i="8"/>
  <c r="Q278" i="8"/>
  <c r="AN278" i="19"/>
  <c r="Q9" i="8"/>
  <c r="AN9" i="19"/>
  <c r="Q257" i="8"/>
  <c r="Q42" i="8"/>
  <c r="AN42" i="20"/>
  <c r="Q42" i="10" s="1"/>
  <c r="Q49" i="8"/>
  <c r="AN49" i="19"/>
  <c r="V66" i="14"/>
  <c r="N113" i="14"/>
  <c r="Q14" i="8"/>
  <c r="Q253" i="8"/>
  <c r="AN253" i="19"/>
  <c r="Q115" i="9"/>
  <c r="AN115" i="20"/>
  <c r="Q115" i="10" s="1"/>
  <c r="AN245" i="19"/>
  <c r="AN95" i="19"/>
  <c r="P41" i="14"/>
  <c r="Q25" i="8"/>
  <c r="AN25" i="19"/>
  <c r="Q292" i="9"/>
  <c r="AN292" i="20"/>
  <c r="Q292" i="10" s="1"/>
  <c r="AN204" i="19"/>
  <c r="AN88" i="19"/>
  <c r="P201" i="14"/>
  <c r="P228" i="14"/>
  <c r="Q221" i="8"/>
  <c r="AN221" i="19"/>
  <c r="J228" i="14"/>
  <c r="AN116" i="19"/>
  <c r="AN295" i="19"/>
  <c r="Q295" i="9" s="1"/>
  <c r="P19" i="14"/>
  <c r="AN98" i="19"/>
  <c r="Q98" i="9" s="1"/>
  <c r="AN19" i="19"/>
  <c r="Q19" i="9" s="1"/>
  <c r="Q19" i="8"/>
  <c r="AN179" i="19"/>
  <c r="Q13" i="8"/>
  <c r="AN13" i="19"/>
  <c r="P166" i="14"/>
  <c r="AN190" i="19"/>
  <c r="Q190" i="9" s="1"/>
  <c r="AN69" i="19"/>
  <c r="R249" i="14"/>
  <c r="R34" i="14"/>
  <c r="R117" i="14"/>
  <c r="AN21" i="19"/>
  <c r="E69" i="11"/>
  <c r="Q58" i="8"/>
  <c r="AN58" i="19"/>
  <c r="Q58" i="9" s="1"/>
  <c r="Q34" i="8"/>
  <c r="AN34" i="19"/>
  <c r="Q34" i="9" s="1"/>
  <c r="N201" i="14"/>
  <c r="P14" i="14"/>
  <c r="J19" i="14"/>
  <c r="Q107" i="8"/>
  <c r="AN107" i="19"/>
  <c r="AN176" i="19"/>
  <c r="Q176" i="9" s="1"/>
  <c r="V41" i="14"/>
  <c r="Q233" i="8"/>
  <c r="AN233" i="20"/>
  <c r="Q233" i="10" s="1"/>
  <c r="Q66" i="8"/>
  <c r="AN66" i="19"/>
  <c r="Q102" i="9"/>
  <c r="AN102" i="20"/>
  <c r="Q102" i="10" s="1"/>
  <c r="Q182" i="8"/>
  <c r="AN182" i="19"/>
  <c r="AN273" i="19"/>
  <c r="AN168" i="19"/>
  <c r="Q168" i="9" s="1"/>
  <c r="AN173" i="19"/>
  <c r="AN286" i="19"/>
  <c r="Q184" i="8"/>
  <c r="AN184" i="20"/>
  <c r="Q184" i="10" s="1"/>
  <c r="V113" i="14"/>
  <c r="T42" i="14"/>
  <c r="J166" i="14"/>
  <c r="T88" i="14"/>
  <c r="Q215" i="8"/>
  <c r="AN215" i="19"/>
  <c r="L14" i="14"/>
  <c r="Q231" i="8"/>
  <c r="AN231" i="20"/>
  <c r="Q231" i="10" s="1"/>
  <c r="Q224" i="8"/>
  <c r="AN224" i="20"/>
  <c r="Q224" i="10" s="1"/>
  <c r="H86" i="14"/>
  <c r="Q163" i="8"/>
  <c r="AN163" i="19"/>
  <c r="L113" i="14"/>
  <c r="Q23" i="8"/>
  <c r="AN23" i="20"/>
  <c r="Q23" i="10" s="1"/>
  <c r="Q249" i="8"/>
  <c r="Q196" i="8"/>
  <c r="AN196" i="19"/>
  <c r="Q196" i="9" s="1"/>
  <c r="H66" i="14"/>
  <c r="AN200" i="19"/>
  <c r="R218" i="14"/>
  <c r="R141" i="14"/>
  <c r="E14" i="11"/>
  <c r="R214" i="14"/>
  <c r="R69" i="14"/>
  <c r="R233" i="14"/>
  <c r="R19" i="14"/>
  <c r="Q239" i="8"/>
  <c r="AN239" i="19"/>
  <c r="Q239" i="9" s="1"/>
  <c r="Q11" i="8"/>
  <c r="AN11" i="19"/>
  <c r="Q11" i="9" s="1"/>
  <c r="Q44" i="8"/>
  <c r="AN44" i="19"/>
  <c r="Q44" i="9" s="1"/>
  <c r="Q281" i="8"/>
  <c r="AN281" i="19"/>
  <c r="Q281" i="9" s="1"/>
  <c r="AN225" i="20"/>
  <c r="Q225" i="10" s="1"/>
  <c r="J41" i="14"/>
  <c r="Q147" i="8"/>
  <c r="AN147" i="19"/>
  <c r="Q151" i="8"/>
  <c r="AN151" i="19"/>
  <c r="Q167" i="8"/>
  <c r="AN167" i="19"/>
  <c r="Q167" i="9" s="1"/>
  <c r="T41" i="14"/>
  <c r="Q127" i="8"/>
  <c r="AN127" i="19"/>
  <c r="Q252" i="8"/>
  <c r="Q226" i="8"/>
  <c r="AN226" i="19"/>
  <c r="Q86" i="8"/>
  <c r="AN86" i="19"/>
  <c r="AN280" i="19"/>
  <c r="N86" i="14"/>
  <c r="Q99" i="8"/>
  <c r="AN99" i="19"/>
  <c r="AN187" i="19"/>
  <c r="Q187" i="9" s="1"/>
  <c r="N19" i="14"/>
  <c r="Q79" i="8"/>
  <c r="AN79" i="19"/>
  <c r="L144" i="14"/>
  <c r="AN62" i="19"/>
  <c r="P214" i="14"/>
  <c r="AN14" i="19"/>
  <c r="Q14" i="9" s="1"/>
  <c r="Q216" i="8"/>
  <c r="AN216" i="20"/>
  <c r="Q216" i="10" s="1"/>
  <c r="Q210" i="8"/>
  <c r="AN210" i="19"/>
  <c r="H19" i="14"/>
  <c r="AN252" i="19"/>
  <c r="Q252" i="9" s="1"/>
  <c r="Q61" i="8"/>
  <c r="AN61" i="19"/>
  <c r="T166" i="14"/>
  <c r="AN218" i="19"/>
  <c r="Q218" i="9" s="1"/>
  <c r="Q218" i="8"/>
  <c r="AN117" i="19"/>
  <c r="Q117" i="8"/>
  <c r="AN183" i="19"/>
  <c r="Q183" i="8"/>
  <c r="E119" i="11"/>
  <c r="Q131" i="8"/>
  <c r="AN131" i="19"/>
  <c r="T14" i="14"/>
  <c r="Q138" i="8"/>
  <c r="AN138" i="19"/>
  <c r="AN249" i="19"/>
  <c r="Q249" i="9" s="1"/>
  <c r="AN135" i="19"/>
  <c r="E32" i="11"/>
  <c r="R27" i="14"/>
  <c r="E188" i="11"/>
  <c r="R245" i="14"/>
  <c r="E290" i="11"/>
  <c r="R23" i="14"/>
  <c r="R91" i="14"/>
  <c r="Q263" i="9"/>
  <c r="AN263" i="20"/>
  <c r="Q263" i="10" s="1"/>
  <c r="H201" i="14"/>
  <c r="Q300" i="8"/>
  <c r="AN300" i="19"/>
  <c r="Q300" i="9" s="1"/>
  <c r="R169" i="14"/>
  <c r="AN106" i="20"/>
  <c r="Q106" i="10" s="1"/>
  <c r="Q203" i="9"/>
  <c r="AN203" i="20"/>
  <c r="Q203" i="10" s="1"/>
  <c r="Q130" i="8"/>
  <c r="Q201" i="8"/>
  <c r="T86" i="14"/>
  <c r="AN201" i="19"/>
  <c r="Q201" i="9" s="1"/>
  <c r="E166" i="11"/>
  <c r="Q296" i="8"/>
  <c r="AN296" i="20"/>
  <c r="Q296" i="10" s="1"/>
  <c r="Q169" i="8"/>
  <c r="AN169" i="20"/>
  <c r="Q169" i="10" s="1"/>
  <c r="Q212" i="8"/>
  <c r="AN212" i="20"/>
  <c r="Q212" i="10" s="1"/>
  <c r="T19" i="14"/>
  <c r="AN251" i="19"/>
  <c r="Q251" i="8"/>
  <c r="H42" i="14"/>
  <c r="AN240" i="19"/>
  <c r="Q240" i="9" s="1"/>
  <c r="J201" i="14"/>
  <c r="L166" i="14"/>
  <c r="N109" i="14"/>
  <c r="N66" i="14"/>
  <c r="N88" i="14"/>
  <c r="AN82" i="19"/>
  <c r="AN162" i="19"/>
  <c r="Q162" i="9" s="1"/>
  <c r="P109" i="14"/>
  <c r="Q260" i="8"/>
  <c r="AN260" i="19"/>
  <c r="AN195" i="19"/>
  <c r="Q282" i="8"/>
  <c r="AN282" i="19"/>
  <c r="L42" i="14"/>
  <c r="AN87" i="19"/>
  <c r="Q199" i="9"/>
  <c r="AN199" i="20"/>
  <c r="Q199" i="10" s="1"/>
  <c r="J214" i="14"/>
  <c r="Q7" i="8"/>
  <c r="AN7" i="19"/>
  <c r="Q128" i="8"/>
  <c r="AN128" i="19"/>
  <c r="AN130" i="19"/>
  <c r="Q130" i="9" s="1"/>
  <c r="V42" i="14"/>
  <c r="Q83" i="8"/>
  <c r="AN83" i="19"/>
  <c r="Q83" i="9" s="1"/>
  <c r="Q12" i="8"/>
  <c r="AN12" i="19"/>
  <c r="Q256" i="8"/>
  <c r="AN256" i="20"/>
  <c r="Q256" i="10" s="1"/>
  <c r="Q121" i="9"/>
  <c r="AN121" i="20"/>
  <c r="Q121" i="10" s="1"/>
  <c r="V88" i="14"/>
  <c r="R220" i="14"/>
  <c r="R88" i="14"/>
  <c r="R235" i="14"/>
  <c r="E287" i="11"/>
  <c r="R160" i="14"/>
  <c r="R130" i="14"/>
  <c r="H214" i="14"/>
  <c r="L19" i="14"/>
  <c r="P42" i="14"/>
  <c r="V19" i="14"/>
  <c r="Q90" i="8"/>
  <c r="AN90" i="19"/>
  <c r="Q90" i="9" s="1"/>
  <c r="Q202" i="8"/>
  <c r="AN202" i="19"/>
  <c r="T214" i="14"/>
  <c r="Q174" i="8"/>
  <c r="AN174" i="19"/>
  <c r="Q166" i="8"/>
  <c r="AN166" i="20"/>
  <c r="Q166" i="10" s="1"/>
  <c r="E66" i="11"/>
  <c r="AN257" i="19"/>
  <c r="Q257" i="9" s="1"/>
  <c r="Q112" i="8"/>
  <c r="AN112" i="19"/>
  <c r="Q220" i="8"/>
  <c r="AN220" i="19"/>
  <c r="L214" i="14"/>
  <c r="Q155" i="8"/>
  <c r="AN155" i="19"/>
  <c r="AN217" i="19"/>
  <c r="J113" i="14"/>
  <c r="L41" i="14"/>
  <c r="N166" i="14"/>
  <c r="Q47" i="8"/>
  <c r="AN47" i="19"/>
  <c r="AN279" i="19"/>
  <c r="AN89" i="19"/>
  <c r="Q89" i="9" s="1"/>
  <c r="Q6" i="8"/>
  <c r="AN6" i="19"/>
  <c r="AN267" i="19"/>
  <c r="AN50" i="19"/>
  <c r="V201" i="14"/>
  <c r="Q250" i="8"/>
  <c r="AN250" i="19"/>
  <c r="Q119" i="8"/>
  <c r="AN119" i="19"/>
  <c r="Q299" i="8"/>
  <c r="AN299" i="20"/>
  <c r="Q299" i="10" s="1"/>
  <c r="H144" i="14"/>
  <c r="AN270" i="19"/>
  <c r="AN228" i="19"/>
  <c r="E42" i="11"/>
  <c r="E92" i="11"/>
  <c r="R217" i="14"/>
  <c r="AN191" i="20"/>
  <c r="Q191" i="10" s="1"/>
  <c r="E39" i="11"/>
  <c r="H166" i="14"/>
  <c r="L228" i="14"/>
  <c r="AN144" i="19"/>
  <c r="Q144" i="9" s="1"/>
  <c r="Q144" i="8"/>
  <c r="J144" i="14"/>
  <c r="Q244" i="8"/>
  <c r="AN244" i="19"/>
  <c r="Q197" i="8"/>
  <c r="AN197" i="19"/>
  <c r="Q197" i="9" s="1"/>
  <c r="Q159" i="8"/>
  <c r="AN159" i="20"/>
  <c r="Q159" i="10" s="1"/>
  <c r="AN103" i="20"/>
  <c r="Q103" i="10" s="1"/>
  <c r="Q96" i="9"/>
  <c r="AN96" i="20"/>
  <c r="Q96" i="10" s="1"/>
  <c r="Q93" i="8"/>
  <c r="AN93" i="19"/>
  <c r="V144" i="14"/>
  <c r="Q165" i="8"/>
  <c r="AN165" i="19"/>
  <c r="AN158" i="19"/>
  <c r="AN140" i="19"/>
  <c r="Q140" i="9" s="1"/>
  <c r="AN141" i="19"/>
  <c r="Q141" i="9" s="1"/>
  <c r="Q149" i="8"/>
  <c r="AN149" i="19"/>
  <c r="AN177" i="19"/>
  <c r="Q177" i="9" s="1"/>
  <c r="AN289" i="19"/>
  <c r="Q289" i="9" s="1"/>
  <c r="Q289" i="8"/>
  <c r="H109" i="14"/>
  <c r="Q290" i="8"/>
  <c r="AN290" i="19"/>
  <c r="H113" i="14"/>
  <c r="T144" i="14"/>
  <c r="AN223" i="19"/>
  <c r="AN268" i="19"/>
  <c r="Q268" i="9" s="1"/>
  <c r="N144" i="14"/>
  <c r="L86" i="14"/>
  <c r="Q46" i="8"/>
  <c r="AN46" i="19"/>
  <c r="T66" i="14"/>
  <c r="AN170" i="19"/>
  <c r="Q170" i="9" s="1"/>
  <c r="AN76" i="19"/>
  <c r="L66" i="14"/>
  <c r="Q104" i="8"/>
  <c r="AN104" i="19"/>
  <c r="E231" i="11"/>
  <c r="R194" i="14"/>
  <c r="R11" i="14"/>
  <c r="E89" i="11"/>
  <c r="R129" i="14"/>
  <c r="AN243" i="19"/>
  <c r="Q243" i="9" s="1"/>
  <c r="R62" i="14"/>
  <c r="E86" i="11"/>
  <c r="R86" i="14"/>
  <c r="R241" i="14"/>
  <c r="Q4" i="8"/>
  <c r="AO4" i="18"/>
  <c r="AN4" i="19"/>
  <c r="AN4" i="20" s="1"/>
  <c r="R230" i="14"/>
  <c r="E109" i="11"/>
  <c r="Z100" i="14"/>
  <c r="Z82" i="14"/>
  <c r="Z148" i="14"/>
  <c r="Z35" i="14"/>
  <c r="E265" i="11"/>
  <c r="R49" i="14"/>
  <c r="R15" i="14"/>
  <c r="R10" i="14"/>
  <c r="R242" i="14"/>
  <c r="E295" i="11"/>
  <c r="E168" i="11"/>
  <c r="E213" i="11"/>
  <c r="E31" i="11"/>
  <c r="R213" i="14"/>
  <c r="R142" i="14"/>
  <c r="Z73" i="14"/>
  <c r="Z71" i="14"/>
  <c r="R31" i="14"/>
  <c r="R168" i="14"/>
  <c r="R16" i="14"/>
  <c r="R137" i="14"/>
  <c r="E16" i="11"/>
  <c r="R228" i="14"/>
  <c r="E15" i="11"/>
  <c r="E17" i="11"/>
  <c r="E131" i="11"/>
  <c r="R236" i="14"/>
  <c r="R165" i="14"/>
  <c r="R17" i="14"/>
  <c r="R123" i="14"/>
  <c r="R131" i="14"/>
  <c r="E228" i="11"/>
  <c r="E10" i="11"/>
  <c r="E242" i="11"/>
  <c r="Z81" i="14"/>
  <c r="Z70" i="14"/>
  <c r="Z28" i="14"/>
  <c r="Z150" i="14"/>
  <c r="Z210" i="14"/>
  <c r="Z151" i="14"/>
  <c r="Z84" i="14"/>
  <c r="Z112" i="14"/>
  <c r="Z136" i="14"/>
  <c r="Z203" i="14"/>
  <c r="Z59" i="14"/>
  <c r="Z108" i="14"/>
  <c r="Z165" i="14"/>
  <c r="Z30" i="14"/>
  <c r="Z22" i="14"/>
  <c r="Z183" i="14"/>
  <c r="E294" i="11"/>
  <c r="E60" i="11"/>
  <c r="E171" i="11"/>
  <c r="E78" i="11"/>
  <c r="E37" i="11"/>
  <c r="E253" i="11"/>
  <c r="E286" i="11"/>
  <c r="E85" i="11"/>
  <c r="E291" i="11"/>
  <c r="E272" i="11"/>
  <c r="E28" i="11"/>
  <c r="E185" i="11"/>
  <c r="E101" i="11"/>
  <c r="E175" i="11"/>
  <c r="E274" i="11"/>
  <c r="E84" i="11"/>
  <c r="E255" i="11"/>
  <c r="E44" i="11"/>
  <c r="E198" i="11"/>
  <c r="E209" i="11"/>
  <c r="E72" i="11"/>
  <c r="E104" i="11"/>
  <c r="E99" i="11"/>
  <c r="E98" i="11"/>
  <c r="E148" i="11"/>
  <c r="E136" i="11"/>
  <c r="E128" i="11"/>
  <c r="E151" i="11"/>
  <c r="E26" i="11"/>
  <c r="Z226" i="14"/>
  <c r="Z217" i="14"/>
  <c r="Z130" i="14"/>
  <c r="Z106" i="14"/>
  <c r="Z178" i="14"/>
  <c r="Z205" i="14"/>
  <c r="Z230" i="14"/>
  <c r="Z156" i="14"/>
  <c r="Z170" i="14"/>
  <c r="Z199" i="14"/>
  <c r="Z24" i="14"/>
  <c r="Z129" i="14"/>
  <c r="G62" i="14"/>
  <c r="Z91" i="14"/>
  <c r="G30" i="14"/>
  <c r="G54" i="14"/>
  <c r="G129" i="14"/>
  <c r="Z43" i="14"/>
  <c r="Z56" i="14"/>
  <c r="Z96" i="14"/>
  <c r="Z139" i="14"/>
  <c r="Z141" i="14"/>
  <c r="Z149" i="14"/>
  <c r="G68" i="14"/>
  <c r="G203" i="14"/>
  <c r="G263" i="14"/>
  <c r="E246" i="11"/>
  <c r="Z63" i="14"/>
  <c r="Z202" i="14"/>
  <c r="Z219" i="14"/>
  <c r="Z11" i="14"/>
  <c r="Z167" i="14"/>
  <c r="Z207" i="14"/>
  <c r="Z237" i="14"/>
  <c r="Z173" i="14"/>
  <c r="G281" i="14"/>
  <c r="Z216" i="14"/>
  <c r="Z118" i="14"/>
  <c r="Z234" i="14"/>
  <c r="G251" i="14"/>
  <c r="G111" i="14"/>
  <c r="G276" i="14"/>
  <c r="E120" i="11"/>
  <c r="Z53" i="14"/>
  <c r="Z103" i="14"/>
  <c r="Z247" i="14"/>
  <c r="Z241" i="14"/>
  <c r="Z164" i="14"/>
  <c r="Z176" i="14"/>
  <c r="Z152" i="14"/>
  <c r="Z197" i="14"/>
  <c r="G123" i="14"/>
  <c r="Z224" i="14"/>
  <c r="G96" i="14"/>
  <c r="G235" i="14"/>
  <c r="G296" i="14"/>
  <c r="G230" i="14"/>
  <c r="Z236" i="14"/>
  <c r="Z16" i="14"/>
  <c r="Z161" i="14"/>
  <c r="G257" i="14"/>
  <c r="G118" i="14"/>
  <c r="AN213" i="20"/>
  <c r="Q213" i="10" s="1"/>
  <c r="Q213" i="9"/>
  <c r="AN57" i="20"/>
  <c r="Q57" i="10" s="1"/>
  <c r="R183" i="14" l="1"/>
  <c r="E174" i="11"/>
  <c r="E210" i="11"/>
  <c r="E50" i="11"/>
  <c r="E87" i="11"/>
  <c r="R82" i="14"/>
  <c r="R268" i="14"/>
  <c r="R262" i="14"/>
  <c r="R138" i="14"/>
  <c r="E208" i="11"/>
  <c r="R153" i="14"/>
  <c r="E126" i="11"/>
  <c r="Z47" i="14"/>
  <c r="Z245" i="14"/>
  <c r="Z79" i="14"/>
  <c r="Z49" i="14"/>
  <c r="Z162" i="14"/>
  <c r="Z261" i="14"/>
  <c r="Z146" i="14"/>
  <c r="Z31" i="14"/>
  <c r="Z223" i="14"/>
  <c r="Z280" i="14"/>
  <c r="BG213" i="21"/>
  <c r="Z196" i="14"/>
  <c r="Z65" i="14"/>
  <c r="Z214" i="14"/>
  <c r="Z206" i="14"/>
  <c r="Z105" i="14"/>
  <c r="Z260" i="14"/>
  <c r="Z212" i="14"/>
  <c r="Z194" i="14"/>
  <c r="Z157" i="14"/>
  <c r="Z262" i="14"/>
  <c r="Z253" i="14"/>
  <c r="Z195" i="14"/>
  <c r="Z283" i="14"/>
  <c r="Z298" i="14"/>
  <c r="Z198" i="14"/>
  <c r="Z58" i="14"/>
  <c r="Z239" i="14"/>
  <c r="Z7" i="14"/>
  <c r="Z275" i="14"/>
  <c r="BH223" i="21"/>
  <c r="F223" i="12" s="1"/>
  <c r="Z124" i="14"/>
  <c r="BH105" i="21"/>
  <c r="F105" i="12" s="1"/>
  <c r="Z285" i="14"/>
  <c r="BH243" i="21"/>
  <c r="F243" i="12" s="1"/>
  <c r="BH261" i="21"/>
  <c r="BH221" i="21"/>
  <c r="F221" i="12" s="1"/>
  <c r="BH72" i="21"/>
  <c r="F72" i="12" s="1"/>
  <c r="BH162" i="21"/>
  <c r="F162" i="12" s="1"/>
  <c r="BH33" i="21"/>
  <c r="F33" i="12" s="1"/>
  <c r="BH138" i="21"/>
  <c r="F138" i="12" s="1"/>
  <c r="BH190" i="21"/>
  <c r="F190" i="12" s="1"/>
  <c r="BK5" i="21"/>
  <c r="BB5" i="13" s="1"/>
  <c r="BH146" i="21"/>
  <c r="F146" i="12" s="1"/>
  <c r="BH216" i="21"/>
  <c r="F216" i="12" s="1"/>
  <c r="BH160" i="21"/>
  <c r="F160" i="12" s="1"/>
  <c r="BH6" i="13"/>
  <c r="Z6" i="14"/>
  <c r="BH212" i="21"/>
  <c r="F212" i="12" s="1"/>
  <c r="BH140" i="21"/>
  <c r="F140" i="12" s="1"/>
  <c r="BH79" i="21"/>
  <c r="F79" i="12" s="1"/>
  <c r="BH196" i="21"/>
  <c r="F196" i="12" s="1"/>
  <c r="BH298" i="21"/>
  <c r="BH297" i="21"/>
  <c r="Z32" i="14"/>
  <c r="Z14" i="14"/>
  <c r="BH127" i="21"/>
  <c r="F127" i="12" s="1"/>
  <c r="BH185" i="21"/>
  <c r="F185" i="12" s="1"/>
  <c r="BH104" i="21"/>
  <c r="F104" i="12" s="1"/>
  <c r="BH97" i="13"/>
  <c r="Z97" i="14"/>
  <c r="BH102" i="21"/>
  <c r="F102" i="12" s="1"/>
  <c r="BL5" i="21"/>
  <c r="BF5" i="13" s="1"/>
  <c r="BH32" i="21"/>
  <c r="F32" i="12" s="1"/>
  <c r="BH74" i="21"/>
  <c r="F74" i="12" s="1"/>
  <c r="BH208" i="21"/>
  <c r="F208" i="12" s="1"/>
  <c r="BH14" i="21"/>
  <c r="F14" i="12" s="1"/>
  <c r="BH195" i="21"/>
  <c r="F195" i="12" s="1"/>
  <c r="BH133" i="21"/>
  <c r="F133" i="12" s="1"/>
  <c r="BH58" i="21"/>
  <c r="F58" i="12" s="1"/>
  <c r="AX5" i="21"/>
  <c r="Z185" i="14"/>
  <c r="Z102" i="14"/>
  <c r="Z158" i="14"/>
  <c r="BH239" i="21"/>
  <c r="F239" i="12" s="1"/>
  <c r="BH194" i="21"/>
  <c r="F194" i="12" s="1"/>
  <c r="BH285" i="21"/>
  <c r="BH7" i="21"/>
  <c r="F7" i="12" s="1"/>
  <c r="AZ5" i="21"/>
  <c r="BH166" i="21"/>
  <c r="F166" i="12" s="1"/>
  <c r="BH275" i="21"/>
  <c r="BH80" i="13"/>
  <c r="Z80" i="14"/>
  <c r="BH80" i="21"/>
  <c r="F80" i="12" s="1"/>
  <c r="Z21" i="14"/>
  <c r="BH29" i="21"/>
  <c r="F29" i="12" s="1"/>
  <c r="BH283" i="21"/>
  <c r="BH147" i="21"/>
  <c r="F147" i="12" s="1"/>
  <c r="BH47" i="21"/>
  <c r="F47" i="12" s="1"/>
  <c r="BH253" i="21"/>
  <c r="BH23" i="21"/>
  <c r="F23" i="12" s="1"/>
  <c r="BH92" i="13"/>
  <c r="Z92" i="14"/>
  <c r="BH186" i="21"/>
  <c r="F186" i="12" s="1"/>
  <c r="BH30" i="21"/>
  <c r="F30" i="12" s="1"/>
  <c r="BH280" i="21"/>
  <c r="BH152" i="21"/>
  <c r="F152" i="12" s="1"/>
  <c r="BH39" i="21"/>
  <c r="F39" i="12" s="1"/>
  <c r="N5" i="13"/>
  <c r="H5" i="14"/>
  <c r="BF5" i="21"/>
  <c r="BH5" i="21" s="1"/>
  <c r="AA206" i="21"/>
  <c r="L206" i="13"/>
  <c r="AA26" i="21"/>
  <c r="L26" i="13"/>
  <c r="AA62" i="21"/>
  <c r="L62" i="13"/>
  <c r="AA111" i="21"/>
  <c r="L111" i="13"/>
  <c r="AA290" i="21"/>
  <c r="L290" i="13"/>
  <c r="AA168" i="21"/>
  <c r="L168" i="13"/>
  <c r="AA160" i="21"/>
  <c r="L160" i="13"/>
  <c r="AA120" i="21"/>
  <c r="L120" i="13"/>
  <c r="AA149" i="21"/>
  <c r="L149" i="13"/>
  <c r="AA27" i="21"/>
  <c r="L27" i="13"/>
  <c r="AA292" i="21"/>
  <c r="L292" i="13"/>
  <c r="AA205" i="21"/>
  <c r="L205" i="13"/>
  <c r="BH197" i="21"/>
  <c r="F197" i="12" s="1"/>
  <c r="BH229" i="13"/>
  <c r="Z229" i="14"/>
  <c r="AI143" i="13"/>
  <c r="R143" i="14"/>
  <c r="BH78" i="21"/>
  <c r="F78" i="12" s="1"/>
  <c r="BH257" i="21"/>
  <c r="BH25" i="13"/>
  <c r="Z25" i="14"/>
  <c r="BH109" i="13"/>
  <c r="Z109" i="14"/>
  <c r="AP5" i="21"/>
  <c r="AB5" i="13"/>
  <c r="AD5" i="13"/>
  <c r="O5" i="14"/>
  <c r="BH124" i="21"/>
  <c r="F124" i="12" s="1"/>
  <c r="BH245" i="21"/>
  <c r="F245" i="12" s="1"/>
  <c r="BH112" i="21"/>
  <c r="F112" i="12" s="1"/>
  <c r="BH193" i="21"/>
  <c r="F193" i="12" s="1"/>
  <c r="AA112" i="21"/>
  <c r="L112" i="13"/>
  <c r="AA223" i="21"/>
  <c r="L223" i="13"/>
  <c r="AA148" i="21"/>
  <c r="L148" i="13"/>
  <c r="AA201" i="21"/>
  <c r="L201" i="13"/>
  <c r="AA109" i="21"/>
  <c r="L109" i="13"/>
  <c r="AA69" i="21"/>
  <c r="L69" i="13"/>
  <c r="AA217" i="21"/>
  <c r="L217" i="13"/>
  <c r="AA263" i="21"/>
  <c r="L263" i="13"/>
  <c r="AA6" i="21"/>
  <c r="L6" i="13"/>
  <c r="AA296" i="21"/>
  <c r="L296" i="13"/>
  <c r="AA256" i="21"/>
  <c r="L256" i="13"/>
  <c r="AA264" i="21"/>
  <c r="L264" i="13"/>
  <c r="AA142" i="21"/>
  <c r="L142" i="13"/>
  <c r="AA144" i="21"/>
  <c r="L144" i="13"/>
  <c r="AA293" i="21"/>
  <c r="L293" i="13"/>
  <c r="AA198" i="21"/>
  <c r="L198" i="13"/>
  <c r="AA225" i="21"/>
  <c r="L225" i="13"/>
  <c r="AA234" i="21"/>
  <c r="L234" i="13"/>
  <c r="AA48" i="21"/>
  <c r="L48" i="13"/>
  <c r="AA277" i="21"/>
  <c r="L277" i="13"/>
  <c r="AA209" i="21"/>
  <c r="L209" i="13"/>
  <c r="AA158" i="21"/>
  <c r="L158" i="13"/>
  <c r="AA31" i="21"/>
  <c r="L31" i="13"/>
  <c r="AA295" i="21"/>
  <c r="L295" i="13"/>
  <c r="AI6" i="13"/>
  <c r="R6" i="14"/>
  <c r="BH88" i="21"/>
  <c r="F88" i="12" s="1"/>
  <c r="BH142" i="13"/>
  <c r="Z142" i="14"/>
  <c r="AI78" i="13"/>
  <c r="R78" i="14"/>
  <c r="Q248" i="9"/>
  <c r="AN248" i="20"/>
  <c r="Q248" i="10" s="1"/>
  <c r="BH26" i="21"/>
  <c r="F26" i="12" s="1"/>
  <c r="BH246" i="13"/>
  <c r="Z246" i="14"/>
  <c r="BH295" i="21"/>
  <c r="BH66" i="21"/>
  <c r="F66" i="12" s="1"/>
  <c r="AA114" i="21"/>
  <c r="L114" i="13"/>
  <c r="AA228" i="21"/>
  <c r="L228" i="13"/>
  <c r="AA30" i="21"/>
  <c r="L30" i="13"/>
  <c r="AA173" i="21"/>
  <c r="L173" i="13"/>
  <c r="AA245" i="21"/>
  <c r="L245" i="13"/>
  <c r="AA250" i="21"/>
  <c r="L250" i="13"/>
  <c r="AA88" i="21"/>
  <c r="L88" i="13"/>
  <c r="AA294" i="21"/>
  <c r="L294" i="13"/>
  <c r="AA218" i="21"/>
  <c r="L218" i="13"/>
  <c r="AA89" i="21"/>
  <c r="L89" i="13"/>
  <c r="AA187" i="21"/>
  <c r="L187" i="13"/>
  <c r="AG5" i="21"/>
  <c r="S5" i="13"/>
  <c r="U5" i="13"/>
  <c r="W5" i="14"/>
  <c r="AI98" i="13"/>
  <c r="R98" i="14"/>
  <c r="AA85" i="21"/>
  <c r="L85" i="13"/>
  <c r="AA216" i="21"/>
  <c r="L216" i="13"/>
  <c r="AA78" i="21"/>
  <c r="L78" i="13"/>
  <c r="AA171" i="21"/>
  <c r="L171" i="13"/>
  <c r="AA72" i="21"/>
  <c r="L72" i="13"/>
  <c r="AA118" i="21"/>
  <c r="L118" i="13"/>
  <c r="AA36" i="21"/>
  <c r="L36" i="13"/>
  <c r="AA197" i="21"/>
  <c r="L197" i="13"/>
  <c r="AA188" i="21"/>
  <c r="L188" i="13"/>
  <c r="AA272" i="21"/>
  <c r="L272" i="13"/>
  <c r="AA10" i="21"/>
  <c r="L10" i="13"/>
  <c r="AA181" i="21"/>
  <c r="L181" i="13"/>
  <c r="AA194" i="21"/>
  <c r="L194" i="13"/>
  <c r="AA196" i="21"/>
  <c r="L196" i="13"/>
  <c r="AA185" i="21"/>
  <c r="L185" i="13"/>
  <c r="AA49" i="21"/>
  <c r="L49" i="13"/>
  <c r="AA64" i="21"/>
  <c r="L64" i="13"/>
  <c r="AA242" i="21"/>
  <c r="L242" i="13"/>
  <c r="AA224" i="21"/>
  <c r="L224" i="13"/>
  <c r="AA92" i="21"/>
  <c r="L92" i="13"/>
  <c r="AA103" i="21"/>
  <c r="L103" i="13"/>
  <c r="AA189" i="21"/>
  <c r="L189" i="13"/>
  <c r="AA203" i="21"/>
  <c r="L203" i="13"/>
  <c r="BH65" i="21"/>
  <c r="F65" i="12" s="1"/>
  <c r="BH209" i="21"/>
  <c r="F209" i="12" s="1"/>
  <c r="BH231" i="21"/>
  <c r="F231" i="12" s="1"/>
  <c r="BH279" i="21"/>
  <c r="BH76" i="13"/>
  <c r="Z76" i="14"/>
  <c r="Q118" i="9"/>
  <c r="AN118" i="20"/>
  <c r="Q118" i="10" s="1"/>
  <c r="BH198" i="21"/>
  <c r="F198" i="12" s="1"/>
  <c r="Q294" i="9"/>
  <c r="AN294" i="20"/>
  <c r="Q294" i="10" s="1"/>
  <c r="BH259" i="21"/>
  <c r="BH158" i="21"/>
  <c r="F158" i="12" s="1"/>
  <c r="BH114" i="13"/>
  <c r="Z114" i="14"/>
  <c r="M5" i="8"/>
  <c r="AN5" i="18"/>
  <c r="BH45" i="21"/>
  <c r="F45" i="12" s="1"/>
  <c r="BH157" i="21"/>
  <c r="F157" i="12" s="1"/>
  <c r="AW5" i="13"/>
  <c r="AL5" i="13"/>
  <c r="BE5" i="13"/>
  <c r="BA5" i="13"/>
  <c r="AO5" i="13"/>
  <c r="AP5" i="13" s="1"/>
  <c r="AS5" i="13"/>
  <c r="X5" i="14"/>
  <c r="BS5" i="21"/>
  <c r="AX5" i="13" s="1"/>
  <c r="BR5" i="21"/>
  <c r="AS5" i="21"/>
  <c r="AG5" i="13"/>
  <c r="AE5" i="13"/>
  <c r="Q5" i="14"/>
  <c r="BH137" i="13"/>
  <c r="Z137" i="14"/>
  <c r="BH182" i="21"/>
  <c r="F182" i="12" s="1"/>
  <c r="BH262" i="21"/>
  <c r="BH210" i="21"/>
  <c r="F210" i="12" s="1"/>
  <c r="AA84" i="21"/>
  <c r="L84" i="13"/>
  <c r="AA19" i="21"/>
  <c r="L19" i="13"/>
  <c r="AA101" i="21"/>
  <c r="L101" i="13"/>
  <c r="AA219" i="21"/>
  <c r="L219" i="13"/>
  <c r="AA232" i="21"/>
  <c r="L232" i="13"/>
  <c r="AA17" i="21"/>
  <c r="L17" i="13"/>
  <c r="AA32" i="21"/>
  <c r="L32" i="13"/>
  <c r="AA176" i="21"/>
  <c r="L176" i="13"/>
  <c r="AA53" i="21"/>
  <c r="L53" i="13"/>
  <c r="AA287" i="21"/>
  <c r="L287" i="13"/>
  <c r="AA247" i="21"/>
  <c r="L247" i="13"/>
  <c r="AA58" i="21"/>
  <c r="L58" i="13"/>
  <c r="AA249" i="21"/>
  <c r="L249" i="13"/>
  <c r="BH290" i="13"/>
  <c r="Z290" i="14"/>
  <c r="BH18" i="13"/>
  <c r="Z18" i="14"/>
  <c r="BH21" i="21"/>
  <c r="F21" i="12" s="1"/>
  <c r="AJ5" i="21"/>
  <c r="V5" i="13"/>
  <c r="X5" i="13"/>
  <c r="K5" i="14"/>
  <c r="BH68" i="13"/>
  <c r="Z68" i="14"/>
  <c r="BH20" i="21"/>
  <c r="F20" i="12" s="1"/>
  <c r="AA244" i="21"/>
  <c r="F244" i="14" s="1"/>
  <c r="L244" i="13"/>
  <c r="AA86" i="21"/>
  <c r="L86" i="13"/>
  <c r="AA60" i="21"/>
  <c r="L60" i="13"/>
  <c r="AA214" i="21"/>
  <c r="L214" i="13"/>
  <c r="AA136" i="21"/>
  <c r="L136" i="13"/>
  <c r="AA260" i="21"/>
  <c r="L260" i="13"/>
  <c r="AA123" i="21"/>
  <c r="L123" i="13"/>
  <c r="AA8" i="21"/>
  <c r="F8" i="14" s="1"/>
  <c r="L8" i="13"/>
  <c r="AA37" i="21"/>
  <c r="L37" i="13"/>
  <c r="AA220" i="21"/>
  <c r="L220" i="13"/>
  <c r="AA117" i="21"/>
  <c r="L117" i="13"/>
  <c r="AA212" i="21"/>
  <c r="L212" i="13"/>
  <c r="AA96" i="21"/>
  <c r="L96" i="13"/>
  <c r="AA258" i="21"/>
  <c r="L258" i="13"/>
  <c r="AA178" i="21"/>
  <c r="L178" i="13"/>
  <c r="AA91" i="21"/>
  <c r="L91" i="13"/>
  <c r="AA235" i="21"/>
  <c r="L235" i="13"/>
  <c r="AA15" i="21"/>
  <c r="L15" i="13"/>
  <c r="AA233" i="21"/>
  <c r="L233" i="13"/>
  <c r="AA276" i="21"/>
  <c r="L276" i="13"/>
  <c r="AA297" i="21"/>
  <c r="L297" i="13"/>
  <c r="AA281" i="21"/>
  <c r="L281" i="13"/>
  <c r="AA16" i="21"/>
  <c r="L16" i="13"/>
  <c r="BH206" i="21"/>
  <c r="F206" i="12" s="1"/>
  <c r="BH31" i="21"/>
  <c r="F31" i="12" s="1"/>
  <c r="BH85" i="13"/>
  <c r="Z85" i="14"/>
  <c r="BH64" i="13"/>
  <c r="Z64" i="14"/>
  <c r="AD5" i="21"/>
  <c r="BY5" i="21" s="1"/>
  <c r="R5" i="13"/>
  <c r="P5" i="13"/>
  <c r="U5" i="14"/>
  <c r="BH214" i="21"/>
  <c r="F214" i="12" s="1"/>
  <c r="BH260" i="21"/>
  <c r="BH227" i="13"/>
  <c r="Z227" i="14"/>
  <c r="AA156" i="21"/>
  <c r="L156" i="13"/>
  <c r="AA66" i="21"/>
  <c r="L66" i="13"/>
  <c r="AA83" i="21"/>
  <c r="L83" i="13"/>
  <c r="AA77" i="21"/>
  <c r="F77" i="14" s="1"/>
  <c r="L77" i="13"/>
  <c r="AA254" i="21"/>
  <c r="L254" i="13"/>
  <c r="AA28" i="21"/>
  <c r="L28" i="13"/>
  <c r="AA166" i="21"/>
  <c r="L166" i="13"/>
  <c r="AA34" i="21"/>
  <c r="L34" i="13"/>
  <c r="AA143" i="21"/>
  <c r="L143" i="13"/>
  <c r="AA169" i="21"/>
  <c r="L169" i="13"/>
  <c r="AA122" i="21"/>
  <c r="L122" i="13"/>
  <c r="AA180" i="21"/>
  <c r="L180" i="13"/>
  <c r="AA98" i="21"/>
  <c r="L98" i="13"/>
  <c r="AI112" i="13"/>
  <c r="R112" i="14"/>
  <c r="BH238" i="21"/>
  <c r="F238" i="12" s="1"/>
  <c r="BH120" i="13"/>
  <c r="Z120" i="14"/>
  <c r="BH98" i="13"/>
  <c r="Z98" i="14"/>
  <c r="BH272" i="21"/>
  <c r="BH119" i="21"/>
  <c r="F119" i="12" s="1"/>
  <c r="BH184" i="13"/>
  <c r="Z184" i="14"/>
  <c r="BH129" i="21"/>
  <c r="F129" i="12" s="1"/>
  <c r="BH64" i="21"/>
  <c r="F64" i="12" s="1"/>
  <c r="AM5" i="21"/>
  <c r="AA5" i="13"/>
  <c r="Y5" i="13"/>
  <c r="M5" i="14"/>
  <c r="BH227" i="21"/>
  <c r="F227" i="12" s="1"/>
  <c r="AI39" i="13"/>
  <c r="R39" i="14"/>
  <c r="BH101" i="21"/>
  <c r="F101" i="12" s="1"/>
  <c r="BH213" i="13"/>
  <c r="Z213" i="14"/>
  <c r="AA289" i="21"/>
  <c r="L289" i="13"/>
  <c r="AA22" i="21"/>
  <c r="L22" i="13"/>
  <c r="AA40" i="21"/>
  <c r="F40" i="14" s="1"/>
  <c r="L40" i="13"/>
  <c r="AA61" i="21"/>
  <c r="L61" i="13"/>
  <c r="AA243" i="21"/>
  <c r="L243" i="13"/>
  <c r="AA207" i="21"/>
  <c r="L207" i="13"/>
  <c r="AA239" i="21"/>
  <c r="L239" i="13"/>
  <c r="AA231" i="21"/>
  <c r="L231" i="13"/>
  <c r="AA257" i="21"/>
  <c r="L257" i="13"/>
  <c r="AA252" i="21"/>
  <c r="L252" i="13"/>
  <c r="AA191" i="21"/>
  <c r="L191" i="13"/>
  <c r="AA266" i="21"/>
  <c r="L266" i="13"/>
  <c r="AA152" i="21"/>
  <c r="L152" i="13"/>
  <c r="AA68" i="21"/>
  <c r="L68" i="13"/>
  <c r="AA230" i="21"/>
  <c r="L230" i="13"/>
  <c r="AA265" i="21"/>
  <c r="L265" i="13"/>
  <c r="AA23" i="21"/>
  <c r="L23" i="13"/>
  <c r="AA42" i="21"/>
  <c r="L42" i="13"/>
  <c r="AA299" i="21"/>
  <c r="L299" i="13"/>
  <c r="AA57" i="21"/>
  <c r="L57" i="13"/>
  <c r="AA41" i="21"/>
  <c r="L41" i="13"/>
  <c r="AA113" i="21"/>
  <c r="L113" i="13"/>
  <c r="AA14" i="21"/>
  <c r="L14" i="13"/>
  <c r="AA102" i="21"/>
  <c r="L102" i="13"/>
  <c r="AA131" i="21"/>
  <c r="L131" i="13"/>
  <c r="BH150" i="21"/>
  <c r="F150" i="12" s="1"/>
  <c r="BH98" i="21"/>
  <c r="F98" i="12" s="1"/>
  <c r="BH8" i="13"/>
  <c r="Z8" i="14"/>
  <c r="BH184" i="21"/>
  <c r="F184" i="12" s="1"/>
  <c r="BH96" i="21"/>
  <c r="F96" i="12" s="1"/>
  <c r="BH250" i="13"/>
  <c r="Z250" i="14"/>
  <c r="BH115" i="13"/>
  <c r="Z115" i="14"/>
  <c r="O5" i="13"/>
  <c r="M5" i="13"/>
  <c r="BA5" i="21"/>
  <c r="BB5" i="21" s="1"/>
  <c r="I5" i="14"/>
  <c r="BX5" i="21"/>
  <c r="BH17" i="21"/>
  <c r="F17" i="12" s="1"/>
  <c r="BH171" i="21"/>
  <c r="F171" i="12" s="1"/>
  <c r="BH49" i="21"/>
  <c r="F49" i="12" s="1"/>
  <c r="Z195" i="21"/>
  <c r="BC195" i="21"/>
  <c r="BD195" i="21" s="1"/>
  <c r="BJ195" i="13" s="1"/>
  <c r="Z170" i="21"/>
  <c r="BC170" i="21"/>
  <c r="BD170" i="21" s="1"/>
  <c r="BJ170" i="13" s="1"/>
  <c r="Z115" i="21"/>
  <c r="BC115" i="21"/>
  <c r="BD115" i="21" s="1"/>
  <c r="BJ115" i="13" s="1"/>
  <c r="Z90" i="21"/>
  <c r="BC90" i="21"/>
  <c r="BD90" i="21" s="1"/>
  <c r="BJ90" i="13" s="1"/>
  <c r="Z190" i="21"/>
  <c r="BC190" i="21"/>
  <c r="BD190" i="21" s="1"/>
  <c r="BJ190" i="13" s="1"/>
  <c r="Z24" i="21"/>
  <c r="BC24" i="21"/>
  <c r="BD24" i="21" s="1"/>
  <c r="BJ24" i="13" s="1"/>
  <c r="Z7" i="21"/>
  <c r="BC7" i="21"/>
  <c r="BD7" i="21" s="1"/>
  <c r="BJ7" i="13" s="1"/>
  <c r="Z71" i="21"/>
  <c r="BC71" i="21"/>
  <c r="BD71" i="21" s="1"/>
  <c r="BJ71" i="13" s="1"/>
  <c r="Z106" i="21"/>
  <c r="BC106" i="21"/>
  <c r="BD106" i="21" s="1"/>
  <c r="BJ106" i="13" s="1"/>
  <c r="Z204" i="21"/>
  <c r="BC204" i="21"/>
  <c r="BD204" i="21" s="1"/>
  <c r="BJ204" i="13" s="1"/>
  <c r="Z279" i="21"/>
  <c r="BC279" i="21"/>
  <c r="BD279" i="21" s="1"/>
  <c r="BJ279" i="13" s="1"/>
  <c r="Z45" i="21"/>
  <c r="BC45" i="21"/>
  <c r="BD45" i="21" s="1"/>
  <c r="BJ45" i="13" s="1"/>
  <c r="Z9" i="21"/>
  <c r="BC9" i="21"/>
  <c r="BD9" i="21" s="1"/>
  <c r="BJ9" i="13" s="1"/>
  <c r="BG206" i="21"/>
  <c r="BE206" i="21"/>
  <c r="BI206" i="13" s="1"/>
  <c r="BI206" i="21"/>
  <c r="BG26" i="21"/>
  <c r="BE26" i="21"/>
  <c r="BI26" i="13" s="1"/>
  <c r="BI26" i="21"/>
  <c r="BG62" i="21"/>
  <c r="BE62" i="21"/>
  <c r="BI62" i="13" s="1"/>
  <c r="BI62" i="21"/>
  <c r="BG111" i="21"/>
  <c r="BE111" i="21"/>
  <c r="BI111" i="13" s="1"/>
  <c r="BI111" i="21"/>
  <c r="BG243" i="21"/>
  <c r="BE243" i="21"/>
  <c r="BI243" i="13" s="1"/>
  <c r="BI243" i="21"/>
  <c r="BE207" i="21"/>
  <c r="BI207" i="13" s="1"/>
  <c r="BG207" i="21"/>
  <c r="BI207" i="21"/>
  <c r="BE239" i="21"/>
  <c r="BI239" i="13" s="1"/>
  <c r="BG239" i="21"/>
  <c r="BI239" i="21"/>
  <c r="BG231" i="21"/>
  <c r="BE231" i="21"/>
  <c r="BI231" i="13" s="1"/>
  <c r="BI231" i="21"/>
  <c r="BG257" i="21"/>
  <c r="BE257" i="21"/>
  <c r="BI257" i="13" s="1"/>
  <c r="BI257" i="21"/>
  <c r="BE252" i="21"/>
  <c r="BI252" i="13" s="1"/>
  <c r="BG252" i="21"/>
  <c r="BI252" i="21"/>
  <c r="BE191" i="21"/>
  <c r="BI191" i="13" s="1"/>
  <c r="BG191" i="21"/>
  <c r="BI191" i="21"/>
  <c r="BG266" i="21"/>
  <c r="BE266" i="21"/>
  <c r="BI266" i="13" s="1"/>
  <c r="BI266" i="21"/>
  <c r="BG152" i="21"/>
  <c r="BE152" i="21"/>
  <c r="BI152" i="13" s="1"/>
  <c r="BI152" i="21"/>
  <c r="BE68" i="21"/>
  <c r="BI68" i="13" s="1"/>
  <c r="BG68" i="21"/>
  <c r="BI68" i="21"/>
  <c r="BE230" i="21"/>
  <c r="BI230" i="13" s="1"/>
  <c r="BG230" i="21"/>
  <c r="BI230" i="21"/>
  <c r="BE265" i="21"/>
  <c r="BI265" i="13" s="1"/>
  <c r="BG265" i="21"/>
  <c r="BI265" i="21"/>
  <c r="BG23" i="21"/>
  <c r="BE23" i="21"/>
  <c r="BI23" i="13" s="1"/>
  <c r="BI23" i="21"/>
  <c r="BG42" i="21"/>
  <c r="BE42" i="21"/>
  <c r="BI42" i="13" s="1"/>
  <c r="BI42" i="21"/>
  <c r="BG299" i="21"/>
  <c r="BE299" i="21"/>
  <c r="BI299" i="13" s="1"/>
  <c r="BI299" i="21"/>
  <c r="BG57" i="21"/>
  <c r="BE57" i="21"/>
  <c r="BI57" i="13" s="1"/>
  <c r="BI57" i="21"/>
  <c r="BG41" i="21"/>
  <c r="BE41" i="21"/>
  <c r="BI41" i="13" s="1"/>
  <c r="BI41" i="21"/>
  <c r="BE113" i="21"/>
  <c r="BI113" i="13" s="1"/>
  <c r="BG113" i="21"/>
  <c r="BI113" i="21"/>
  <c r="E97" i="11"/>
  <c r="E7" i="11"/>
  <c r="E186" i="11"/>
  <c r="Z183" i="21"/>
  <c r="BC183" i="21"/>
  <c r="BD183" i="21" s="1"/>
  <c r="BJ183" i="13" s="1"/>
  <c r="Z43" i="21"/>
  <c r="BC43" i="21"/>
  <c r="BD43" i="21" s="1"/>
  <c r="BJ43" i="13" s="1"/>
  <c r="Z237" i="21"/>
  <c r="BC237" i="21"/>
  <c r="BD237" i="21" s="1"/>
  <c r="BJ237" i="13" s="1"/>
  <c r="Z273" i="21"/>
  <c r="BC273" i="21"/>
  <c r="BD273" i="21" s="1"/>
  <c r="BJ273" i="13" s="1"/>
  <c r="Z261" i="21"/>
  <c r="BC261" i="21"/>
  <c r="BD261" i="21" s="1"/>
  <c r="BJ261" i="13" s="1"/>
  <c r="Z288" i="21"/>
  <c r="BC288" i="21"/>
  <c r="BD288" i="21" s="1"/>
  <c r="BJ288" i="13" s="1"/>
  <c r="Z134" i="21"/>
  <c r="BC134" i="21"/>
  <c r="BD134" i="21" s="1"/>
  <c r="BJ134" i="13" s="1"/>
  <c r="Z238" i="21"/>
  <c r="BC238" i="21"/>
  <c r="BD238" i="21" s="1"/>
  <c r="BJ238" i="13" s="1"/>
  <c r="Z184" i="21"/>
  <c r="BC184" i="21"/>
  <c r="BD184" i="21" s="1"/>
  <c r="BJ184" i="13" s="1"/>
  <c r="Z81" i="21"/>
  <c r="BC81" i="21"/>
  <c r="BD81" i="21" s="1"/>
  <c r="BJ81" i="13" s="1"/>
  <c r="Z159" i="21"/>
  <c r="BC159" i="21"/>
  <c r="BD159" i="21" s="1"/>
  <c r="BJ159" i="13" s="1"/>
  <c r="Z104" i="21"/>
  <c r="BC104" i="21"/>
  <c r="BD104" i="21" s="1"/>
  <c r="BJ104" i="13" s="1"/>
  <c r="Z73" i="21"/>
  <c r="BC73" i="21"/>
  <c r="BD73" i="21" s="1"/>
  <c r="BJ73" i="13" s="1"/>
  <c r="Z80" i="21"/>
  <c r="BC80" i="21"/>
  <c r="BD80" i="21" s="1"/>
  <c r="BJ80" i="13" s="1"/>
  <c r="Z246" i="21"/>
  <c r="BC246" i="21"/>
  <c r="BD246" i="21" s="1"/>
  <c r="BJ246" i="13" s="1"/>
  <c r="Z274" i="21"/>
  <c r="BC274" i="21"/>
  <c r="BD274" i="21" s="1"/>
  <c r="BJ274" i="13" s="1"/>
  <c r="Z164" i="21"/>
  <c r="BC164" i="21"/>
  <c r="BD164" i="21" s="1"/>
  <c r="BJ164" i="13" s="1"/>
  <c r="Z157" i="21"/>
  <c r="BC157" i="21"/>
  <c r="BD157" i="21" s="1"/>
  <c r="BJ157" i="13" s="1"/>
  <c r="Z50" i="21"/>
  <c r="BC50" i="21"/>
  <c r="BD50" i="21" s="1"/>
  <c r="BJ50" i="13" s="1"/>
  <c r="Z240" i="21"/>
  <c r="BC240" i="21"/>
  <c r="BD240" i="21" s="1"/>
  <c r="BJ240" i="13" s="1"/>
  <c r="Z192" i="21"/>
  <c r="BC192" i="21"/>
  <c r="BD192" i="21" s="1"/>
  <c r="BJ192" i="13" s="1"/>
  <c r="Z39" i="21"/>
  <c r="BC39" i="21"/>
  <c r="BD39" i="21" s="1"/>
  <c r="BJ39" i="13" s="1"/>
  <c r="BE112" i="21"/>
  <c r="BI112" i="13" s="1"/>
  <c r="BG112" i="21"/>
  <c r="BI112" i="21"/>
  <c r="BG223" i="21"/>
  <c r="BE223" i="21"/>
  <c r="BI223" i="13" s="1"/>
  <c r="BI223" i="21"/>
  <c r="BG148" i="21"/>
  <c r="BE148" i="21"/>
  <c r="BI148" i="13" s="1"/>
  <c r="BI148" i="21"/>
  <c r="Z65" i="21"/>
  <c r="BC65" i="21"/>
  <c r="BD65" i="21" s="1"/>
  <c r="BJ65" i="13" s="1"/>
  <c r="BM54" i="21"/>
  <c r="BJ54" i="21"/>
  <c r="BN54" i="21" s="1"/>
  <c r="BG290" i="21"/>
  <c r="BE290" i="21"/>
  <c r="BI290" i="13" s="1"/>
  <c r="BI290" i="21"/>
  <c r="BE168" i="21"/>
  <c r="BI168" i="13" s="1"/>
  <c r="BG168" i="21"/>
  <c r="BI168" i="21"/>
  <c r="BE160" i="21"/>
  <c r="BI160" i="13" s="1"/>
  <c r="BG160" i="21"/>
  <c r="BI160" i="21"/>
  <c r="BG120" i="21"/>
  <c r="BE120" i="21"/>
  <c r="BI120" i="13" s="1"/>
  <c r="BI120" i="21"/>
  <c r="BG149" i="21"/>
  <c r="BE149" i="21"/>
  <c r="BI149" i="13" s="1"/>
  <c r="BI149" i="21"/>
  <c r="BE27" i="21"/>
  <c r="BI27" i="13" s="1"/>
  <c r="BG27" i="21"/>
  <c r="BI27" i="21"/>
  <c r="BG292" i="21"/>
  <c r="BE292" i="21"/>
  <c r="BI292" i="13" s="1"/>
  <c r="BI292" i="21"/>
  <c r="BG205" i="21"/>
  <c r="BE205" i="21"/>
  <c r="BI205" i="13" s="1"/>
  <c r="BI205" i="21"/>
  <c r="Z167" i="21"/>
  <c r="BC167" i="21"/>
  <c r="BD167" i="21" s="1"/>
  <c r="BJ167" i="13" s="1"/>
  <c r="Z97" i="21"/>
  <c r="BC97" i="21"/>
  <c r="BD97" i="21" s="1"/>
  <c r="BJ97" i="13" s="1"/>
  <c r="BG30" i="21"/>
  <c r="BE30" i="21"/>
  <c r="BI30" i="13" s="1"/>
  <c r="BI30" i="21"/>
  <c r="BG217" i="21"/>
  <c r="BE217" i="21"/>
  <c r="BI217" i="13" s="1"/>
  <c r="BI217" i="21"/>
  <c r="BG6" i="21"/>
  <c r="BE6" i="21"/>
  <c r="BI6" i="13" s="1"/>
  <c r="BI6" i="21"/>
  <c r="BG256" i="21"/>
  <c r="BE256" i="21"/>
  <c r="BI256" i="13" s="1"/>
  <c r="BI256" i="21"/>
  <c r="BE264" i="21"/>
  <c r="BI264" i="13" s="1"/>
  <c r="BG264" i="21"/>
  <c r="BI264" i="21"/>
  <c r="BG142" i="21"/>
  <c r="BE142" i="21"/>
  <c r="BI142" i="13" s="1"/>
  <c r="BI142" i="21"/>
  <c r="BG144" i="21"/>
  <c r="BE144" i="21"/>
  <c r="BI144" i="13" s="1"/>
  <c r="BI144" i="21"/>
  <c r="BE293" i="21"/>
  <c r="BI293" i="13" s="1"/>
  <c r="BG293" i="21"/>
  <c r="BI293" i="21"/>
  <c r="BG198" i="21"/>
  <c r="BE198" i="21"/>
  <c r="BI198" i="13" s="1"/>
  <c r="BI198" i="21"/>
  <c r="BG225" i="21"/>
  <c r="BE225" i="21"/>
  <c r="BI225" i="13" s="1"/>
  <c r="BI225" i="21"/>
  <c r="BG234" i="21"/>
  <c r="BE234" i="21"/>
  <c r="BI234" i="13" s="1"/>
  <c r="BI234" i="21"/>
  <c r="BE48" i="21"/>
  <c r="BI48" i="13" s="1"/>
  <c r="BG48" i="21"/>
  <c r="BI48" i="21"/>
  <c r="BG209" i="21"/>
  <c r="BE209" i="21"/>
  <c r="BI209" i="13" s="1"/>
  <c r="BI209" i="21"/>
  <c r="BG158" i="21"/>
  <c r="BE158" i="21"/>
  <c r="BI158" i="13" s="1"/>
  <c r="BI158" i="21"/>
  <c r="BG31" i="21"/>
  <c r="BE31" i="21"/>
  <c r="BI31" i="13" s="1"/>
  <c r="BI31" i="21"/>
  <c r="BG295" i="21"/>
  <c r="BE295" i="21"/>
  <c r="BI295" i="13" s="1"/>
  <c r="BI295" i="21"/>
  <c r="E29" i="11"/>
  <c r="E137" i="11"/>
  <c r="Z163" i="21"/>
  <c r="BC163" i="21"/>
  <c r="BD163" i="21" s="1"/>
  <c r="BJ163" i="13" s="1"/>
  <c r="Z79" i="21"/>
  <c r="BC79" i="21"/>
  <c r="BD79" i="21" s="1"/>
  <c r="BJ79" i="13" s="1"/>
  <c r="Z108" i="21"/>
  <c r="BC108" i="21"/>
  <c r="BD108" i="21" s="1"/>
  <c r="BJ108" i="13" s="1"/>
  <c r="Z229" i="21"/>
  <c r="BC229" i="21"/>
  <c r="BD229" i="21" s="1"/>
  <c r="BJ229" i="13" s="1"/>
  <c r="BC11" i="21"/>
  <c r="BD11" i="21" s="1"/>
  <c r="BJ11" i="13" s="1"/>
  <c r="Z11" i="21"/>
  <c r="Z33" i="21"/>
  <c r="BC33" i="21"/>
  <c r="BD33" i="21" s="1"/>
  <c r="BJ33" i="13" s="1"/>
  <c r="Z278" i="21"/>
  <c r="BC278" i="21"/>
  <c r="BD278" i="21" s="1"/>
  <c r="BJ278" i="13" s="1"/>
  <c r="Z221" i="21"/>
  <c r="BC221" i="21"/>
  <c r="BD221" i="21" s="1"/>
  <c r="BJ221" i="13" s="1"/>
  <c r="Z110" i="21"/>
  <c r="BC110" i="21"/>
  <c r="BD110" i="21" s="1"/>
  <c r="BJ110" i="13" s="1"/>
  <c r="Z202" i="21"/>
  <c r="BC202" i="21"/>
  <c r="BD202" i="21" s="1"/>
  <c r="BJ202" i="13" s="1"/>
  <c r="Z286" i="21"/>
  <c r="BC286" i="21"/>
  <c r="BD286" i="21" s="1"/>
  <c r="BJ286" i="13" s="1"/>
  <c r="Z126" i="21"/>
  <c r="BC126" i="21"/>
  <c r="BD126" i="21" s="1"/>
  <c r="BJ126" i="13" s="1"/>
  <c r="Z25" i="21"/>
  <c r="BC25" i="21"/>
  <c r="BD25" i="21" s="1"/>
  <c r="BJ25" i="13" s="1"/>
  <c r="Z162" i="21"/>
  <c r="BC162" i="21"/>
  <c r="BD162" i="21" s="1"/>
  <c r="BJ162" i="13" s="1"/>
  <c r="Z179" i="21"/>
  <c r="BC179" i="21"/>
  <c r="BD179" i="21" s="1"/>
  <c r="BJ179" i="13" s="1"/>
  <c r="Z175" i="21"/>
  <c r="BC175" i="21"/>
  <c r="BD175" i="21" s="1"/>
  <c r="BJ175" i="13" s="1"/>
  <c r="Z251" i="21"/>
  <c r="BC251" i="21"/>
  <c r="BD251" i="21" s="1"/>
  <c r="BJ251" i="13" s="1"/>
  <c r="BE85" i="21"/>
  <c r="BI85" i="13" s="1"/>
  <c r="BG85" i="21"/>
  <c r="BI85" i="21"/>
  <c r="BG216" i="21"/>
  <c r="BE216" i="21"/>
  <c r="BI216" i="13" s="1"/>
  <c r="BI216" i="21"/>
  <c r="Z199" i="21"/>
  <c r="BC199" i="21"/>
  <c r="BD199" i="21" s="1"/>
  <c r="BJ199" i="13" s="1"/>
  <c r="BG245" i="21"/>
  <c r="BE245" i="21"/>
  <c r="BI245" i="13" s="1"/>
  <c r="BI245" i="21"/>
  <c r="BG250" i="21"/>
  <c r="BE250" i="21"/>
  <c r="BI250" i="13" s="1"/>
  <c r="BI250" i="21"/>
  <c r="BG88" i="21"/>
  <c r="BE88" i="21"/>
  <c r="BI88" i="13" s="1"/>
  <c r="BI88" i="21"/>
  <c r="BG294" i="21"/>
  <c r="BE294" i="21"/>
  <c r="BI294" i="13" s="1"/>
  <c r="BI294" i="21"/>
  <c r="BE218" i="21"/>
  <c r="BI218" i="13" s="1"/>
  <c r="BG218" i="21"/>
  <c r="BI218" i="21"/>
  <c r="BG89" i="21"/>
  <c r="BE89" i="21"/>
  <c r="BI89" i="13" s="1"/>
  <c r="BI89" i="21"/>
  <c r="BG187" i="21"/>
  <c r="BE187" i="21"/>
  <c r="BI187" i="13" s="1"/>
  <c r="BI187" i="21"/>
  <c r="E195" i="11"/>
  <c r="Z29" i="21"/>
  <c r="BC29" i="21"/>
  <c r="BD29" i="21" s="1"/>
  <c r="BJ29" i="13" s="1"/>
  <c r="Z222" i="21"/>
  <c r="BC222" i="21"/>
  <c r="BD222" i="21" s="1"/>
  <c r="BJ222" i="13" s="1"/>
  <c r="Z82" i="21"/>
  <c r="BC82" i="21"/>
  <c r="BD82" i="21" s="1"/>
  <c r="BJ82" i="13" s="1"/>
  <c r="Z137" i="21"/>
  <c r="BC137" i="21"/>
  <c r="BD137" i="21" s="1"/>
  <c r="BJ137" i="13" s="1"/>
  <c r="BG114" i="21"/>
  <c r="BE114" i="21"/>
  <c r="BI114" i="13" s="1"/>
  <c r="BI114" i="21"/>
  <c r="BE109" i="21"/>
  <c r="BI109" i="13" s="1"/>
  <c r="BG109" i="21"/>
  <c r="BI109" i="21"/>
  <c r="E71" i="11"/>
  <c r="Z268" i="21"/>
  <c r="BC268" i="21"/>
  <c r="BD268" i="21" s="1"/>
  <c r="BJ268" i="13" s="1"/>
  <c r="Z52" i="21"/>
  <c r="BC52" i="21"/>
  <c r="BD52" i="21" s="1"/>
  <c r="BJ52" i="13" s="1"/>
  <c r="Z161" i="21"/>
  <c r="BC161" i="21"/>
  <c r="BD161" i="21" s="1"/>
  <c r="BJ161" i="13" s="1"/>
  <c r="Z146" i="21"/>
  <c r="BC146" i="21"/>
  <c r="BD146" i="21" s="1"/>
  <c r="BJ146" i="13" s="1"/>
  <c r="Z284" i="21"/>
  <c r="BC284" i="21"/>
  <c r="BD284" i="21" s="1"/>
  <c r="BJ284" i="13" s="1"/>
  <c r="Z150" i="21"/>
  <c r="BC150" i="21"/>
  <c r="BD150" i="21" s="1"/>
  <c r="BJ150" i="13" s="1"/>
  <c r="Z151" i="21"/>
  <c r="BC151" i="21"/>
  <c r="BD151" i="21" s="1"/>
  <c r="BJ151" i="13" s="1"/>
  <c r="Z76" i="21"/>
  <c r="BC76" i="21"/>
  <c r="BD76" i="21" s="1"/>
  <c r="BJ76" i="13" s="1"/>
  <c r="Z94" i="21"/>
  <c r="BC94" i="21"/>
  <c r="BD94" i="21" s="1"/>
  <c r="BJ94" i="13" s="1"/>
  <c r="Z248" i="21"/>
  <c r="BC248" i="21"/>
  <c r="BD248" i="21" s="1"/>
  <c r="BJ248" i="13" s="1"/>
  <c r="Z255" i="21"/>
  <c r="BC255" i="21"/>
  <c r="BD255" i="21" s="1"/>
  <c r="BJ255" i="13" s="1"/>
  <c r="Z87" i="21"/>
  <c r="BC87" i="21"/>
  <c r="BD87" i="21" s="1"/>
  <c r="BJ87" i="13" s="1"/>
  <c r="Z283" i="21"/>
  <c r="BC283" i="21"/>
  <c r="BD283" i="21" s="1"/>
  <c r="BJ283" i="13" s="1"/>
  <c r="Z74" i="21"/>
  <c r="BC74" i="21"/>
  <c r="BD74" i="21" s="1"/>
  <c r="BJ74" i="13" s="1"/>
  <c r="Z38" i="21"/>
  <c r="BC38" i="21"/>
  <c r="BD38" i="21" s="1"/>
  <c r="BJ38" i="13" s="1"/>
  <c r="Z155" i="21"/>
  <c r="BC155" i="21"/>
  <c r="BD155" i="21" s="1"/>
  <c r="BJ155" i="13" s="1"/>
  <c r="Z282" i="21"/>
  <c r="BC282" i="21"/>
  <c r="BD282" i="21" s="1"/>
  <c r="BJ282" i="13" s="1"/>
  <c r="Z259" i="21"/>
  <c r="BC259" i="21"/>
  <c r="BD259" i="21" s="1"/>
  <c r="BJ259" i="13" s="1"/>
  <c r="BG84" i="21"/>
  <c r="BE84" i="21"/>
  <c r="BI84" i="13" s="1"/>
  <c r="BI84" i="21"/>
  <c r="BG19" i="21"/>
  <c r="BE19" i="21"/>
  <c r="BI19" i="13" s="1"/>
  <c r="BI19" i="21"/>
  <c r="BE101" i="21"/>
  <c r="BI101" i="13" s="1"/>
  <c r="BG101" i="21"/>
  <c r="BI101" i="21"/>
  <c r="BE219" i="21"/>
  <c r="BI219" i="13" s="1"/>
  <c r="BG219" i="21"/>
  <c r="BI219" i="21"/>
  <c r="BG232" i="21"/>
  <c r="BE232" i="21"/>
  <c r="BI232" i="13" s="1"/>
  <c r="BI232" i="21"/>
  <c r="BG78" i="21"/>
  <c r="BE78" i="21"/>
  <c r="BI78" i="13" s="1"/>
  <c r="BI78" i="21"/>
  <c r="BG171" i="21"/>
  <c r="BE171" i="21"/>
  <c r="BI171" i="13" s="1"/>
  <c r="BI171" i="21"/>
  <c r="BG72" i="21"/>
  <c r="BE72" i="21"/>
  <c r="BI72" i="13" s="1"/>
  <c r="BI72" i="21"/>
  <c r="BE118" i="21"/>
  <c r="BI118" i="13" s="1"/>
  <c r="BG118" i="21"/>
  <c r="BI118" i="21"/>
  <c r="BG36" i="21"/>
  <c r="BE36" i="21"/>
  <c r="BI36" i="13" s="1"/>
  <c r="BI36" i="21"/>
  <c r="BG197" i="21"/>
  <c r="BE197" i="21"/>
  <c r="BI197" i="13" s="1"/>
  <c r="BI197" i="21"/>
  <c r="BE188" i="21"/>
  <c r="BI188" i="13" s="1"/>
  <c r="BG188" i="21"/>
  <c r="BI188" i="21"/>
  <c r="BG272" i="21"/>
  <c r="BE272" i="21"/>
  <c r="BI272" i="13" s="1"/>
  <c r="BI272" i="21"/>
  <c r="BE10" i="21"/>
  <c r="BI10" i="13" s="1"/>
  <c r="BG10" i="21"/>
  <c r="BI10" i="21"/>
  <c r="BE181" i="21"/>
  <c r="BI181" i="13" s="1"/>
  <c r="BG181" i="21"/>
  <c r="BI181" i="21"/>
  <c r="BE194" i="21"/>
  <c r="BI194" i="13" s="1"/>
  <c r="BG194" i="21"/>
  <c r="BI194" i="21"/>
  <c r="BG196" i="21"/>
  <c r="BE196" i="21"/>
  <c r="BI196" i="13" s="1"/>
  <c r="BI196" i="21"/>
  <c r="BG185" i="21"/>
  <c r="BE185" i="21"/>
  <c r="BI185" i="13" s="1"/>
  <c r="BI185" i="21"/>
  <c r="BG49" i="21"/>
  <c r="BE49" i="21"/>
  <c r="BI49" i="13" s="1"/>
  <c r="BI49" i="21"/>
  <c r="BG64" i="21"/>
  <c r="BE64" i="21"/>
  <c r="BI64" i="13" s="1"/>
  <c r="BI64" i="21"/>
  <c r="BE242" i="21"/>
  <c r="BI242" i="13" s="1"/>
  <c r="BG242" i="21"/>
  <c r="BI242" i="21"/>
  <c r="BG224" i="21"/>
  <c r="BE224" i="21"/>
  <c r="BI224" i="13" s="1"/>
  <c r="BI224" i="21"/>
  <c r="BG92" i="21"/>
  <c r="BE92" i="21"/>
  <c r="BI92" i="13" s="1"/>
  <c r="BI92" i="21"/>
  <c r="BG103" i="21"/>
  <c r="BE103" i="21"/>
  <c r="BI103" i="13" s="1"/>
  <c r="BI103" i="21"/>
  <c r="BG189" i="21"/>
  <c r="BE189" i="21"/>
  <c r="BI189" i="13" s="1"/>
  <c r="BI189" i="21"/>
  <c r="BG203" i="21"/>
  <c r="BE203" i="21"/>
  <c r="BI203" i="21"/>
  <c r="Z127" i="21"/>
  <c r="BC127" i="21"/>
  <c r="BD127" i="21" s="1"/>
  <c r="BJ127" i="13" s="1"/>
  <c r="Z291" i="21"/>
  <c r="BC291" i="21"/>
  <c r="BD291" i="21" s="1"/>
  <c r="BJ291" i="13" s="1"/>
  <c r="Z226" i="21"/>
  <c r="BC226" i="21"/>
  <c r="BD226" i="21" s="1"/>
  <c r="BJ226" i="13" s="1"/>
  <c r="Z210" i="21"/>
  <c r="BC210" i="21"/>
  <c r="BD210" i="21" s="1"/>
  <c r="BJ210" i="13" s="1"/>
  <c r="BG201" i="21"/>
  <c r="BE201" i="21"/>
  <c r="BI201" i="13" s="1"/>
  <c r="BI201" i="21"/>
  <c r="BG263" i="21"/>
  <c r="BE263" i="21"/>
  <c r="BI263" i="13" s="1"/>
  <c r="BI263" i="21"/>
  <c r="BG296" i="21"/>
  <c r="BE296" i="21"/>
  <c r="BI296" i="21"/>
  <c r="E35" i="11"/>
  <c r="E90" i="11"/>
  <c r="Z139" i="21"/>
  <c r="BC139" i="21"/>
  <c r="BD139" i="21" s="1"/>
  <c r="BJ139" i="13" s="1"/>
  <c r="Z107" i="21"/>
  <c r="BC107" i="21"/>
  <c r="BD107" i="21" s="1"/>
  <c r="BJ107" i="13" s="1"/>
  <c r="Z67" i="21"/>
  <c r="BC67" i="21"/>
  <c r="BD67" i="21" s="1"/>
  <c r="BJ67" i="13" s="1"/>
  <c r="E271" i="11"/>
  <c r="Y271" i="21"/>
  <c r="K271" i="13" s="1"/>
  <c r="E200" i="11"/>
  <c r="Y200" i="21"/>
  <c r="K200" i="13" s="1"/>
  <c r="E145" i="11"/>
  <c r="Y145" i="21"/>
  <c r="K145" i="13" s="1"/>
  <c r="Z13" i="21"/>
  <c r="BC13" i="21"/>
  <c r="BD13" i="21" s="1"/>
  <c r="BJ13" i="13" s="1"/>
  <c r="Z63" i="21"/>
  <c r="BC63" i="21"/>
  <c r="BD63" i="21" s="1"/>
  <c r="BJ63" i="13" s="1"/>
  <c r="Z241" i="21"/>
  <c r="BC241" i="21"/>
  <c r="BD241" i="21" s="1"/>
  <c r="BJ241" i="13" s="1"/>
  <c r="E70" i="11"/>
  <c r="Y70" i="21"/>
  <c r="K70" i="13" s="1"/>
  <c r="Z300" i="21"/>
  <c r="BC300" i="21"/>
  <c r="BD300" i="21" s="1"/>
  <c r="BJ300" i="13" s="1"/>
  <c r="Z172" i="21"/>
  <c r="BC172" i="21"/>
  <c r="BD172" i="21" s="1"/>
  <c r="BJ172" i="13" s="1"/>
  <c r="E275" i="11"/>
  <c r="Y275" i="21"/>
  <c r="K275" i="13" s="1"/>
  <c r="E267" i="11"/>
  <c r="Y267" i="21"/>
  <c r="K267" i="13" s="1"/>
  <c r="Z12" i="21"/>
  <c r="BC12" i="21"/>
  <c r="BD12" i="21" s="1"/>
  <c r="BJ12" i="13" s="1"/>
  <c r="Z21" i="21"/>
  <c r="BC21" i="21"/>
  <c r="BD21" i="21" s="1"/>
  <c r="BJ21" i="13" s="1"/>
  <c r="E20" i="11"/>
  <c r="Y20" i="21"/>
  <c r="K20" i="13" s="1"/>
  <c r="Z47" i="21"/>
  <c r="BC47" i="21"/>
  <c r="BD47" i="21" s="1"/>
  <c r="BJ47" i="13" s="1"/>
  <c r="E215" i="11"/>
  <c r="Y215" i="21"/>
  <c r="K215" i="13" s="1"/>
  <c r="Z55" i="21"/>
  <c r="BC55" i="21"/>
  <c r="BD55" i="21" s="1"/>
  <c r="BJ55" i="13" s="1"/>
  <c r="Z129" i="21"/>
  <c r="BC129" i="21"/>
  <c r="BD129" i="21" s="1"/>
  <c r="BJ129" i="13" s="1"/>
  <c r="BE244" i="21"/>
  <c r="BI244" i="13" s="1"/>
  <c r="BG244" i="21"/>
  <c r="BI244" i="21"/>
  <c r="BG86" i="21"/>
  <c r="BE86" i="21"/>
  <c r="BI86" i="13" s="1"/>
  <c r="BI86" i="21"/>
  <c r="BG60" i="21"/>
  <c r="BE60" i="21"/>
  <c r="BI60" i="13" s="1"/>
  <c r="BI60" i="21"/>
  <c r="Z135" i="21"/>
  <c r="BC135" i="21"/>
  <c r="BD135" i="21" s="1"/>
  <c r="BJ135" i="13" s="1"/>
  <c r="BG17" i="21"/>
  <c r="BE17" i="21"/>
  <c r="BI17" i="13" s="1"/>
  <c r="BI17" i="21"/>
  <c r="BE32" i="21"/>
  <c r="BI32" i="13" s="1"/>
  <c r="BG32" i="21"/>
  <c r="BI32" i="21"/>
  <c r="BE176" i="21"/>
  <c r="BI176" i="13" s="1"/>
  <c r="BG176" i="21"/>
  <c r="BI176" i="21"/>
  <c r="BG53" i="21"/>
  <c r="BE53" i="21"/>
  <c r="BI53" i="13" s="1"/>
  <c r="BI53" i="21"/>
  <c r="BG287" i="21"/>
  <c r="BE287" i="21"/>
  <c r="BI287" i="13" s="1"/>
  <c r="BI287" i="21"/>
  <c r="BG247" i="21"/>
  <c r="BE247" i="21"/>
  <c r="BI247" i="13" s="1"/>
  <c r="BI247" i="21"/>
  <c r="BG58" i="21"/>
  <c r="BE58" i="21"/>
  <c r="BI58" i="13" s="1"/>
  <c r="BI58" i="21"/>
  <c r="BE249" i="21"/>
  <c r="BI249" i="13" s="1"/>
  <c r="BG249" i="21"/>
  <c r="BI249" i="21"/>
  <c r="Z125" i="21"/>
  <c r="BC125" i="21"/>
  <c r="BD125" i="21" s="1"/>
  <c r="BJ125" i="13" s="1"/>
  <c r="Z154" i="21"/>
  <c r="BC154" i="21"/>
  <c r="BD154" i="21" s="1"/>
  <c r="BJ154" i="13" s="1"/>
  <c r="Z186" i="21"/>
  <c r="BC186" i="21"/>
  <c r="BD186" i="21" s="1"/>
  <c r="BJ186" i="13" s="1"/>
  <c r="Z208" i="21"/>
  <c r="BC208" i="21"/>
  <c r="BD208" i="21" s="1"/>
  <c r="BJ208" i="13" s="1"/>
  <c r="BE173" i="21"/>
  <c r="BI173" i="13" s="1"/>
  <c r="BG173" i="21"/>
  <c r="BI173" i="21"/>
  <c r="BG277" i="21"/>
  <c r="BE277" i="21"/>
  <c r="BI277" i="13" s="1"/>
  <c r="BI277" i="21"/>
  <c r="E190" i="11"/>
  <c r="E165" i="11"/>
  <c r="E127" i="11"/>
  <c r="Z269" i="21"/>
  <c r="BC269" i="21"/>
  <c r="BD269" i="21" s="1"/>
  <c r="BJ269" i="13" s="1"/>
  <c r="Z141" i="21"/>
  <c r="BC141" i="21"/>
  <c r="BD141" i="21" s="1"/>
  <c r="BJ141" i="13" s="1"/>
  <c r="Z262" i="21"/>
  <c r="BC262" i="21"/>
  <c r="BD262" i="21" s="1"/>
  <c r="BJ262" i="13" s="1"/>
  <c r="Z227" i="21"/>
  <c r="BC227" i="21"/>
  <c r="BD227" i="21" s="1"/>
  <c r="BJ227" i="13" s="1"/>
  <c r="Z174" i="21"/>
  <c r="BC174" i="21"/>
  <c r="BD174" i="21" s="1"/>
  <c r="BJ174" i="13" s="1"/>
  <c r="Z182" i="21"/>
  <c r="BC182" i="21"/>
  <c r="BD182" i="21" s="1"/>
  <c r="BJ182" i="13" s="1"/>
  <c r="Z95" i="21"/>
  <c r="BC95" i="21"/>
  <c r="BD95" i="21" s="1"/>
  <c r="BJ95" i="13" s="1"/>
  <c r="Z253" i="21"/>
  <c r="BC253" i="21"/>
  <c r="BD253" i="21" s="1"/>
  <c r="BJ253" i="13" s="1"/>
  <c r="Z100" i="21"/>
  <c r="BC100" i="21"/>
  <c r="BD100" i="21" s="1"/>
  <c r="BJ100" i="13" s="1"/>
  <c r="Y56" i="21"/>
  <c r="K56" i="13" s="1"/>
  <c r="Z51" i="21"/>
  <c r="BC51" i="21"/>
  <c r="BD51" i="21" s="1"/>
  <c r="BJ51" i="13" s="1"/>
  <c r="Z193" i="21"/>
  <c r="BC193" i="21"/>
  <c r="BD193" i="21" s="1"/>
  <c r="BJ193" i="13" s="1"/>
  <c r="Z177" i="21"/>
  <c r="BC177" i="21"/>
  <c r="BD177" i="21" s="1"/>
  <c r="BJ177" i="13" s="1"/>
  <c r="Z280" i="21"/>
  <c r="BC280" i="21"/>
  <c r="BD280" i="21" s="1"/>
  <c r="BJ280" i="13" s="1"/>
  <c r="Z105" i="21"/>
  <c r="BC105" i="21"/>
  <c r="BD105" i="21" s="1"/>
  <c r="BJ105" i="13" s="1"/>
  <c r="Z124" i="21"/>
  <c r="BC124" i="21"/>
  <c r="BD124" i="21" s="1"/>
  <c r="BJ124" i="13" s="1"/>
  <c r="Z128" i="21"/>
  <c r="BC128" i="21"/>
  <c r="BD128" i="21" s="1"/>
  <c r="BJ128" i="13" s="1"/>
  <c r="Z18" i="21"/>
  <c r="BC18" i="21"/>
  <c r="BD18" i="21" s="1"/>
  <c r="BJ18" i="13" s="1"/>
  <c r="Z75" i="21"/>
  <c r="BC75" i="21"/>
  <c r="BD75" i="21" s="1"/>
  <c r="BJ75" i="13" s="1"/>
  <c r="BE156" i="21"/>
  <c r="BI156" i="13" s="1"/>
  <c r="BG156" i="21"/>
  <c r="BI156" i="21"/>
  <c r="BG66" i="21"/>
  <c r="BE66" i="21"/>
  <c r="BI66" i="13" s="1"/>
  <c r="BI66" i="21"/>
  <c r="BG83" i="21"/>
  <c r="BE83" i="21"/>
  <c r="BI83" i="13" s="1"/>
  <c r="BI83" i="21"/>
  <c r="BE77" i="21"/>
  <c r="BI77" i="13" s="1"/>
  <c r="BG77" i="21"/>
  <c r="BI77" i="21"/>
  <c r="BG214" i="21"/>
  <c r="BE214" i="21"/>
  <c r="BI214" i="13" s="1"/>
  <c r="BI214" i="21"/>
  <c r="BG136" i="21"/>
  <c r="BE136" i="21"/>
  <c r="BI136" i="13" s="1"/>
  <c r="BI136" i="21"/>
  <c r="BE260" i="21"/>
  <c r="BI260" i="13" s="1"/>
  <c r="BG260" i="21"/>
  <c r="BI260" i="21"/>
  <c r="BG123" i="21"/>
  <c r="BE123" i="21"/>
  <c r="BI123" i="13" s="1"/>
  <c r="BI123" i="21"/>
  <c r="BE8" i="21"/>
  <c r="BI8" i="13" s="1"/>
  <c r="BG8" i="21"/>
  <c r="BI8" i="21"/>
  <c r="BG37" i="21"/>
  <c r="BE37" i="21"/>
  <c r="BI37" i="13" s="1"/>
  <c r="BI37" i="21"/>
  <c r="BE220" i="21"/>
  <c r="BI220" i="13" s="1"/>
  <c r="BG220" i="21"/>
  <c r="BI220" i="21"/>
  <c r="BG117" i="21"/>
  <c r="BE117" i="21"/>
  <c r="BI117" i="13" s="1"/>
  <c r="BI117" i="21"/>
  <c r="BG212" i="21"/>
  <c r="BE212" i="21"/>
  <c r="BI212" i="13" s="1"/>
  <c r="BI212" i="21"/>
  <c r="BE96" i="21"/>
  <c r="BG96" i="21"/>
  <c r="BI96" i="21"/>
  <c r="BG258" i="21"/>
  <c r="BE258" i="21"/>
  <c r="BI258" i="13" s="1"/>
  <c r="BI258" i="21"/>
  <c r="BG178" i="21"/>
  <c r="BE178" i="21"/>
  <c r="BI178" i="21"/>
  <c r="BG91" i="21"/>
  <c r="BE91" i="21"/>
  <c r="BI91" i="13" s="1"/>
  <c r="BI91" i="21"/>
  <c r="BE235" i="21"/>
  <c r="BI235" i="13" s="1"/>
  <c r="BG235" i="21"/>
  <c r="BI235" i="21"/>
  <c r="BE15" i="21"/>
  <c r="BI15" i="13" s="1"/>
  <c r="BG15" i="21"/>
  <c r="BI15" i="21"/>
  <c r="BG233" i="21"/>
  <c r="BE233" i="21"/>
  <c r="BI233" i="13" s="1"/>
  <c r="BI233" i="21"/>
  <c r="BE276" i="21"/>
  <c r="BI276" i="13" s="1"/>
  <c r="BG276" i="21"/>
  <c r="BI276" i="21"/>
  <c r="BG297" i="21"/>
  <c r="BE297" i="21"/>
  <c r="BI297" i="13" s="1"/>
  <c r="BI297" i="21"/>
  <c r="BE281" i="21"/>
  <c r="BI281" i="13" s="1"/>
  <c r="BG281" i="21"/>
  <c r="BI281" i="21"/>
  <c r="BG16" i="21"/>
  <c r="BE16" i="21"/>
  <c r="BI16" i="13" s="1"/>
  <c r="BI16" i="21"/>
  <c r="Z165" i="21"/>
  <c r="BC165" i="21"/>
  <c r="BD165" i="21" s="1"/>
  <c r="BJ165" i="13" s="1"/>
  <c r="Z236" i="21"/>
  <c r="BC236" i="21"/>
  <c r="BD236" i="21" s="1"/>
  <c r="BJ236" i="13" s="1"/>
  <c r="Z285" i="21"/>
  <c r="BC285" i="21"/>
  <c r="BD285" i="21" s="1"/>
  <c r="BJ285" i="13" s="1"/>
  <c r="Z133" i="21"/>
  <c r="BC133" i="21"/>
  <c r="BD133" i="21" s="1"/>
  <c r="BJ133" i="13" s="1"/>
  <c r="Z35" i="21"/>
  <c r="BC35" i="21"/>
  <c r="BD35" i="21" s="1"/>
  <c r="BJ35" i="13" s="1"/>
  <c r="BE228" i="21"/>
  <c r="BI228" i="13" s="1"/>
  <c r="BG228" i="21"/>
  <c r="BI228" i="21"/>
  <c r="BE69" i="21"/>
  <c r="BI69" i="13" s="1"/>
  <c r="BG69" i="21"/>
  <c r="BI69" i="21"/>
  <c r="E125" i="11"/>
  <c r="E82" i="11"/>
  <c r="E45" i="11"/>
  <c r="E222" i="11"/>
  <c r="Z211" i="21"/>
  <c r="BC211" i="21"/>
  <c r="BD211" i="21" s="1"/>
  <c r="BJ211" i="13" s="1"/>
  <c r="Z270" i="21"/>
  <c r="BC270" i="21"/>
  <c r="BD270" i="21" s="1"/>
  <c r="BJ270" i="13" s="1"/>
  <c r="Z132" i="21"/>
  <c r="BC132" i="21"/>
  <c r="BD132" i="21" s="1"/>
  <c r="BJ132" i="13" s="1"/>
  <c r="Z147" i="21"/>
  <c r="BC147" i="21"/>
  <c r="BD147" i="21" s="1"/>
  <c r="BJ147" i="13" s="1"/>
  <c r="Z153" i="21"/>
  <c r="BC153" i="21"/>
  <c r="BD153" i="21" s="1"/>
  <c r="BJ153" i="13" s="1"/>
  <c r="Z140" i="21"/>
  <c r="BC140" i="21"/>
  <c r="BD140" i="21" s="1"/>
  <c r="BJ140" i="13" s="1"/>
  <c r="Z116" i="21"/>
  <c r="BC116" i="21"/>
  <c r="BD116" i="21" s="1"/>
  <c r="BJ116" i="13" s="1"/>
  <c r="Z138" i="21"/>
  <c r="BC138" i="21"/>
  <c r="BD138" i="21" s="1"/>
  <c r="BJ138" i="13" s="1"/>
  <c r="Z121" i="21"/>
  <c r="BC121" i="21"/>
  <c r="BD121" i="21" s="1"/>
  <c r="BJ121" i="13" s="1"/>
  <c r="Z119" i="21"/>
  <c r="BC119" i="21"/>
  <c r="BD119" i="21" s="1"/>
  <c r="BJ119" i="13" s="1"/>
  <c r="Z46" i="21"/>
  <c r="BC46" i="21"/>
  <c r="BD46" i="21" s="1"/>
  <c r="BJ46" i="13" s="1"/>
  <c r="Z298" i="21"/>
  <c r="BC298" i="21"/>
  <c r="BD298" i="21" s="1"/>
  <c r="BJ298" i="13" s="1"/>
  <c r="Z93" i="21"/>
  <c r="BC93" i="21"/>
  <c r="BD93" i="21" s="1"/>
  <c r="BJ93" i="13" s="1"/>
  <c r="Z44" i="21"/>
  <c r="BC44" i="21"/>
  <c r="BD44" i="21" s="1"/>
  <c r="BJ44" i="13" s="1"/>
  <c r="Z99" i="21"/>
  <c r="BC99" i="21"/>
  <c r="BD99" i="21" s="1"/>
  <c r="BJ99" i="13" s="1"/>
  <c r="Z59" i="21"/>
  <c r="BC59" i="21"/>
  <c r="BD59" i="21" s="1"/>
  <c r="BJ59" i="13" s="1"/>
  <c r="BG289" i="21"/>
  <c r="BE289" i="21"/>
  <c r="BI289" i="13" s="1"/>
  <c r="BI289" i="21"/>
  <c r="Z130" i="21"/>
  <c r="BC130" i="21"/>
  <c r="BD130" i="21" s="1"/>
  <c r="BJ130" i="13" s="1"/>
  <c r="BG22" i="21"/>
  <c r="BE22" i="21"/>
  <c r="BI22" i="13" s="1"/>
  <c r="BI22" i="21"/>
  <c r="BE40" i="21"/>
  <c r="BI40" i="13" s="1"/>
  <c r="BG40" i="21"/>
  <c r="BI40" i="21"/>
  <c r="BE61" i="21"/>
  <c r="BI61" i="13" s="1"/>
  <c r="BG61" i="21"/>
  <c r="BI61" i="21"/>
  <c r="BG254" i="21"/>
  <c r="BE254" i="21"/>
  <c r="BI254" i="13" s="1"/>
  <c r="BI254" i="21"/>
  <c r="BM213" i="21"/>
  <c r="BJ213" i="21"/>
  <c r="BN213" i="21" s="1"/>
  <c r="BG28" i="21"/>
  <c r="BE28" i="21"/>
  <c r="BI28" i="13" s="1"/>
  <c r="BI28" i="21"/>
  <c r="BG166" i="21"/>
  <c r="BE166" i="21"/>
  <c r="BI166" i="13" s="1"/>
  <c r="BI166" i="21"/>
  <c r="BG34" i="21"/>
  <c r="BE34" i="21"/>
  <c r="BI34" i="13" s="1"/>
  <c r="BI34" i="21"/>
  <c r="BE143" i="21"/>
  <c r="BI143" i="13" s="1"/>
  <c r="BG143" i="21"/>
  <c r="BI143" i="21"/>
  <c r="BE169" i="21"/>
  <c r="BI169" i="13" s="1"/>
  <c r="BG169" i="21"/>
  <c r="BI169" i="21"/>
  <c r="BG122" i="21"/>
  <c r="BE122" i="21"/>
  <c r="BI122" i="13" s="1"/>
  <c r="BI122" i="21"/>
  <c r="BG180" i="21"/>
  <c r="BE180" i="21"/>
  <c r="BI180" i="13" s="1"/>
  <c r="BI180" i="21"/>
  <c r="BG98" i="21"/>
  <c r="BE98" i="21"/>
  <c r="BI98" i="13" s="1"/>
  <c r="BI98" i="21"/>
  <c r="BG14" i="21"/>
  <c r="BE14" i="21"/>
  <c r="BI14" i="13" s="1"/>
  <c r="BI14" i="21"/>
  <c r="BG102" i="21"/>
  <c r="BE102" i="21"/>
  <c r="BI102" i="13" s="1"/>
  <c r="BI102" i="21"/>
  <c r="BG131" i="21"/>
  <c r="BE131" i="21"/>
  <c r="BI131" i="13" s="1"/>
  <c r="BI131" i="21"/>
  <c r="E204" i="11"/>
  <c r="E211" i="11"/>
  <c r="E56" i="11"/>
  <c r="E162" i="11"/>
  <c r="R146" i="14"/>
  <c r="E9" i="11"/>
  <c r="G56" i="14"/>
  <c r="E155" i="11"/>
  <c r="R221" i="14"/>
  <c r="E262" i="11"/>
  <c r="R94" i="14"/>
  <c r="E116" i="11"/>
  <c r="AZ4" i="21"/>
  <c r="AW4" i="13"/>
  <c r="R107" i="14"/>
  <c r="E108" i="11"/>
  <c r="E67" i="11"/>
  <c r="E167" i="11"/>
  <c r="R56" i="14"/>
  <c r="R164" i="14"/>
  <c r="R155" i="14"/>
  <c r="R108" i="14"/>
  <c r="R67" i="14"/>
  <c r="R167" i="14"/>
  <c r="E63" i="11"/>
  <c r="R175" i="14"/>
  <c r="E227" i="11"/>
  <c r="R63" i="14"/>
  <c r="E121" i="11"/>
  <c r="E124" i="11"/>
  <c r="R128" i="14"/>
  <c r="R151" i="14"/>
  <c r="E184" i="11"/>
  <c r="R186" i="14"/>
  <c r="R121" i="14"/>
  <c r="R124" i="14"/>
  <c r="E21" i="11"/>
  <c r="E240" i="11"/>
  <c r="E52" i="11"/>
  <c r="E170" i="11"/>
  <c r="E236" i="11"/>
  <c r="R184" i="14"/>
  <c r="E159" i="11"/>
  <c r="E172" i="11"/>
  <c r="E248" i="11"/>
  <c r="R21" i="14"/>
  <c r="R240" i="14"/>
  <c r="E43" i="11"/>
  <c r="R52" i="14"/>
  <c r="R170" i="14"/>
  <c r="R145" i="14"/>
  <c r="R159" i="14"/>
  <c r="R172" i="14"/>
  <c r="R71" i="14"/>
  <c r="R248" i="14"/>
  <c r="R126" i="14"/>
  <c r="R246" i="14"/>
  <c r="E18" i="11"/>
  <c r="E55" i="11"/>
  <c r="R43" i="14"/>
  <c r="E115" i="11"/>
  <c r="E132" i="11"/>
  <c r="E11" i="11"/>
  <c r="E280" i="11"/>
  <c r="E106" i="11"/>
  <c r="R18" i="14"/>
  <c r="R210" i="14"/>
  <c r="R55" i="14"/>
  <c r="E107" i="11"/>
  <c r="E141" i="11"/>
  <c r="R115" i="14"/>
  <c r="R132" i="14"/>
  <c r="E241" i="11"/>
  <c r="R106" i="14"/>
  <c r="E164" i="11"/>
  <c r="F176" i="14"/>
  <c r="G252" i="14"/>
  <c r="G232" i="14"/>
  <c r="G176" i="14"/>
  <c r="G77" i="14"/>
  <c r="G156" i="14"/>
  <c r="G34" i="14"/>
  <c r="G52" i="14"/>
  <c r="G224" i="14"/>
  <c r="F156" i="14"/>
  <c r="G225" i="14"/>
  <c r="BA4" i="13"/>
  <c r="BE4" i="13"/>
  <c r="F34" i="14"/>
  <c r="G207" i="14"/>
  <c r="E114" i="11"/>
  <c r="E113" i="11"/>
  <c r="G67" i="14"/>
  <c r="G258" i="14"/>
  <c r="G65" i="14"/>
  <c r="E158" i="11"/>
  <c r="G220" i="14"/>
  <c r="G124" i="14"/>
  <c r="G140" i="14"/>
  <c r="G237" i="14"/>
  <c r="G260" i="14"/>
  <c r="E237" i="11"/>
  <c r="E105" i="11"/>
  <c r="M4" i="13"/>
  <c r="I4" i="14"/>
  <c r="O4" i="13"/>
  <c r="BX4" i="21"/>
  <c r="BA4" i="21"/>
  <c r="BB4" i="21" s="1"/>
  <c r="L4" i="21"/>
  <c r="Q207" i="9"/>
  <c r="G277" i="14"/>
  <c r="BS4" i="21"/>
  <c r="AX4" i="13" s="1"/>
  <c r="AS4" i="13"/>
  <c r="AY4" i="21"/>
  <c r="BL4" i="21"/>
  <c r="BF4" i="13" s="1"/>
  <c r="AX4" i="21"/>
  <c r="AO4" i="13"/>
  <c r="AP4" i="13" s="1"/>
  <c r="BK4" i="21"/>
  <c r="BB4" i="13" s="1"/>
  <c r="X4" i="14"/>
  <c r="BR4" i="21"/>
  <c r="AT4" i="13" s="1"/>
  <c r="F277" i="14"/>
  <c r="AN188" i="20"/>
  <c r="Q188" i="10" s="1"/>
  <c r="AN109" i="20"/>
  <c r="Q109" i="10" s="1"/>
  <c r="AN193" i="20"/>
  <c r="Q193" i="10" s="1"/>
  <c r="AP4" i="21"/>
  <c r="O4" i="14"/>
  <c r="AB4" i="13"/>
  <c r="AD4" i="13"/>
  <c r="Q4" i="14"/>
  <c r="AS4" i="21"/>
  <c r="AE4" i="13"/>
  <c r="AG4" i="13"/>
  <c r="AG4" i="21"/>
  <c r="S4" i="13"/>
  <c r="W4" i="14"/>
  <c r="U4" i="13"/>
  <c r="M4" i="14"/>
  <c r="Y4" i="13"/>
  <c r="AA4" i="13"/>
  <c r="AM4" i="21"/>
  <c r="G194" i="14"/>
  <c r="AD4" i="21"/>
  <c r="U4" i="14"/>
  <c r="P4" i="13"/>
  <c r="R4" i="13"/>
  <c r="G187" i="14"/>
  <c r="G196" i="14"/>
  <c r="AJ4" i="21"/>
  <c r="K4" i="14"/>
  <c r="X4" i="13"/>
  <c r="V4" i="13"/>
  <c r="E93" i="11"/>
  <c r="G152" i="14"/>
  <c r="E279" i="11"/>
  <c r="AN181" i="20"/>
  <c r="Q181" i="10" s="1"/>
  <c r="Q175" i="9"/>
  <c r="AN154" i="20"/>
  <c r="Q154" i="10" s="1"/>
  <c r="AN33" i="20"/>
  <c r="Q33" i="10" s="1"/>
  <c r="AN10" i="20"/>
  <c r="Q10" i="10" s="1"/>
  <c r="AN186" i="20"/>
  <c r="Q186" i="10" s="1"/>
  <c r="AN53" i="20"/>
  <c r="Q53" i="10" s="1"/>
  <c r="AN94" i="20"/>
  <c r="Q94" i="10" s="1"/>
  <c r="R279" i="14"/>
  <c r="R293" i="14"/>
  <c r="R278" i="14"/>
  <c r="R283" i="14"/>
  <c r="F264" i="14"/>
  <c r="R282" i="14"/>
  <c r="R285" i="14"/>
  <c r="R298" i="14"/>
  <c r="G43" i="14"/>
  <c r="G83" i="14"/>
  <c r="R261" i="14"/>
  <c r="F296" i="14"/>
  <c r="F281" i="14"/>
  <c r="R256" i="14"/>
  <c r="F252" i="14"/>
  <c r="F263" i="14"/>
  <c r="G199" i="14"/>
  <c r="G216" i="14"/>
  <c r="R273" i="14"/>
  <c r="E300" i="11"/>
  <c r="F276" i="14"/>
  <c r="G172" i="14"/>
  <c r="F260" i="14"/>
  <c r="G201" i="14"/>
  <c r="R269" i="14"/>
  <c r="R254" i="14"/>
  <c r="F257" i="14"/>
  <c r="E269" i="11"/>
  <c r="F258" i="14"/>
  <c r="AN255" i="20"/>
  <c r="Q255" i="10" s="1"/>
  <c r="R284" i="14"/>
  <c r="R297" i="14"/>
  <c r="E298" i="11"/>
  <c r="Z255" i="14"/>
  <c r="Z279" i="14"/>
  <c r="Z273" i="14"/>
  <c r="Z297" i="14"/>
  <c r="Z293" i="14"/>
  <c r="Z278" i="14"/>
  <c r="Z274" i="14"/>
  <c r="Z295" i="14"/>
  <c r="Z259" i="14"/>
  <c r="Z282" i="14"/>
  <c r="AN113" i="20"/>
  <c r="Q113" i="10" s="1"/>
  <c r="AN285" i="20"/>
  <c r="Q285" i="10" s="1"/>
  <c r="AN287" i="20"/>
  <c r="Q287" i="10" s="1"/>
  <c r="G22" i="14"/>
  <c r="Q291" i="9"/>
  <c r="G64" i="14"/>
  <c r="F152" i="14"/>
  <c r="G189" i="14"/>
  <c r="G115" i="14"/>
  <c r="F189" i="14"/>
  <c r="G102" i="14"/>
  <c r="AN206" i="20"/>
  <c r="Q206" i="10" s="1"/>
  <c r="G206" i="14"/>
  <c r="AN298" i="20"/>
  <c r="Q298" i="10" s="1"/>
  <c r="G241" i="14"/>
  <c r="G160" i="14"/>
  <c r="E100" i="11"/>
  <c r="E254" i="11"/>
  <c r="G184" i="14"/>
  <c r="G106" i="14"/>
  <c r="E133" i="11"/>
  <c r="F103" i="14"/>
  <c r="G219" i="14"/>
  <c r="Q160" i="9"/>
  <c r="G8" i="14"/>
  <c r="R113" i="14"/>
  <c r="F245" i="14"/>
  <c r="G289" i="14"/>
  <c r="G245" i="14"/>
  <c r="G132" i="14"/>
  <c r="F61" i="14"/>
  <c r="R223" i="14"/>
  <c r="G249" i="14"/>
  <c r="R87" i="14"/>
  <c r="E110" i="11"/>
  <c r="Q235" i="9"/>
  <c r="AN97" i="20"/>
  <c r="Q97" i="10" s="1"/>
  <c r="F48" i="14"/>
  <c r="G292" i="14"/>
  <c r="G55" i="14"/>
  <c r="AN214" i="20"/>
  <c r="Q214" i="10" s="1"/>
  <c r="G149" i="14"/>
  <c r="F149" i="14"/>
  <c r="G239" i="14"/>
  <c r="Z243" i="14"/>
  <c r="G212" i="14"/>
  <c r="G233" i="14"/>
  <c r="G11" i="14"/>
  <c r="G58" i="14"/>
  <c r="E223" i="11"/>
  <c r="E47" i="11"/>
  <c r="G205" i="14"/>
  <c r="AN274" i="20"/>
  <c r="Q274" i="10" s="1"/>
  <c r="E46" i="11"/>
  <c r="G143" i="14"/>
  <c r="F143" i="14"/>
  <c r="G293" i="14"/>
  <c r="G35" i="14"/>
  <c r="G193" i="14"/>
  <c r="F23" i="14"/>
  <c r="E33" i="11"/>
  <c r="E24" i="11"/>
  <c r="E226" i="11"/>
  <c r="E202" i="11"/>
  <c r="R181" i="14"/>
  <c r="G122" i="14"/>
  <c r="G18" i="14"/>
  <c r="E51" i="11"/>
  <c r="E12" i="11"/>
  <c r="F243" i="14"/>
  <c r="AN269" i="20"/>
  <c r="Q269" i="10" s="1"/>
  <c r="AN43" i="20"/>
  <c r="Q43" i="10" s="1"/>
  <c r="AN70" i="20"/>
  <c r="Q70" i="10" s="1"/>
  <c r="AN40" i="20"/>
  <c r="Q40" i="10" s="1"/>
  <c r="F196" i="14"/>
  <c r="AN261" i="20"/>
  <c r="Q261" i="10" s="1"/>
  <c r="AN129" i="20"/>
  <c r="Q129" i="10" s="1"/>
  <c r="AN41" i="20"/>
  <c r="Q41" i="10" s="1"/>
  <c r="AN271" i="20"/>
  <c r="Q271" i="10" s="1"/>
  <c r="AN108" i="20"/>
  <c r="Q108" i="10" s="1"/>
  <c r="AN164" i="20"/>
  <c r="Q164" i="10" s="1"/>
  <c r="AN22" i="20"/>
  <c r="Q22" i="10" s="1"/>
  <c r="G236" i="14"/>
  <c r="Q143" i="9"/>
  <c r="AN143" i="20"/>
  <c r="Q143" i="10" s="1"/>
  <c r="G141" i="14"/>
  <c r="Q208" i="9"/>
  <c r="AN208" i="20"/>
  <c r="Q208" i="10" s="1"/>
  <c r="G248" i="14"/>
  <c r="AN67" i="20"/>
  <c r="Q67" i="10" s="1"/>
  <c r="AN262" i="20"/>
  <c r="Q262" i="10" s="1"/>
  <c r="G197" i="14"/>
  <c r="G49" i="14"/>
  <c r="AN194" i="20"/>
  <c r="Q194" i="10" s="1"/>
  <c r="F197" i="14"/>
  <c r="AN83" i="20"/>
  <c r="Q83" i="10" s="1"/>
  <c r="Q24" i="9"/>
  <c r="G180" i="14"/>
  <c r="G103" i="14"/>
  <c r="AN288" i="20"/>
  <c r="Q288" i="10" s="1"/>
  <c r="G142" i="14"/>
  <c r="G53" i="14"/>
  <c r="F53" i="14"/>
  <c r="G88" i="14"/>
  <c r="G91" i="14"/>
  <c r="G217" i="14"/>
  <c r="G181" i="14"/>
  <c r="F117" i="14"/>
  <c r="G117" i="14"/>
  <c r="AN275" i="20"/>
  <c r="Q275" i="10" s="1"/>
  <c r="AN284" i="20"/>
  <c r="Q284" i="10" s="1"/>
  <c r="Q74" i="9"/>
  <c r="AN74" i="20"/>
  <c r="Q74" i="10" s="1"/>
  <c r="G178" i="14"/>
  <c r="Q139" i="9"/>
  <c r="AN139" i="20"/>
  <c r="Q139" i="10" s="1"/>
  <c r="Q73" i="9"/>
  <c r="AN105" i="20"/>
  <c r="Q105" i="10" s="1"/>
  <c r="Q110" i="9"/>
  <c r="AN110" i="20"/>
  <c r="Q110" i="10" s="1"/>
  <c r="Q229" i="9"/>
  <c r="AN229" i="20"/>
  <c r="Q229" i="10" s="1"/>
  <c r="E183" i="11"/>
  <c r="G299" i="14"/>
  <c r="G240" i="14"/>
  <c r="AN196" i="20"/>
  <c r="Q196" i="10" s="1"/>
  <c r="AN295" i="20"/>
  <c r="Q295" i="10" s="1"/>
  <c r="AN18" i="20"/>
  <c r="Q18" i="10" s="1"/>
  <c r="Q100" i="9"/>
  <c r="AN100" i="20"/>
  <c r="Q100" i="10" s="1"/>
  <c r="G144" i="14"/>
  <c r="Q134" i="9"/>
  <c r="AN134" i="20"/>
  <c r="Q134" i="10" s="1"/>
  <c r="Q211" i="9"/>
  <c r="AN211" i="20"/>
  <c r="Q211" i="10" s="1"/>
  <c r="AN17" i="20"/>
  <c r="Q17" i="10" s="1"/>
  <c r="Q45" i="9"/>
  <c r="AN45" i="20"/>
  <c r="Q45" i="10" s="1"/>
  <c r="G214" i="14"/>
  <c r="G19" i="14"/>
  <c r="AN252" i="20"/>
  <c r="Q252" i="10" s="1"/>
  <c r="G94" i="14"/>
  <c r="G247" i="14"/>
  <c r="Z94" i="14"/>
  <c r="G266" i="14"/>
  <c r="Z17" i="14"/>
  <c r="AN39" i="20"/>
  <c r="Q39" i="10" s="1"/>
  <c r="AN236" i="20"/>
  <c r="Q236" i="10" s="1"/>
  <c r="Q29" i="9"/>
  <c r="AN29" i="20"/>
  <c r="Q29" i="10" s="1"/>
  <c r="E229" i="11"/>
  <c r="AN91" i="20"/>
  <c r="Q91" i="10" s="1"/>
  <c r="Z119" i="14"/>
  <c r="Q152" i="9"/>
  <c r="AN152" i="20"/>
  <c r="Q152" i="10" s="1"/>
  <c r="R229" i="14"/>
  <c r="Z23" i="14"/>
  <c r="Q254" i="9"/>
  <c r="AN254" i="20"/>
  <c r="Q254" i="10" s="1"/>
  <c r="Q20" i="9"/>
  <c r="AN20" i="20"/>
  <c r="Q20" i="10" s="1"/>
  <c r="Q80" i="9"/>
  <c r="AN80" i="20"/>
  <c r="Q80" i="10" s="1"/>
  <c r="Q192" i="9"/>
  <c r="AN192" i="20"/>
  <c r="Q192" i="10" s="1"/>
  <c r="G159" i="14"/>
  <c r="AN130" i="20"/>
  <c r="Q130" i="10" s="1"/>
  <c r="Q133" i="9"/>
  <c r="AN133" i="20"/>
  <c r="Q133" i="10" s="1"/>
  <c r="Z86" i="14"/>
  <c r="AN52" i="20"/>
  <c r="Q52" i="10" s="1"/>
  <c r="G169" i="14"/>
  <c r="Q137" i="9"/>
  <c r="AN137" i="20"/>
  <c r="Q137" i="10" s="1"/>
  <c r="Q75" i="9"/>
  <c r="AN75" i="20"/>
  <c r="Q75" i="10" s="1"/>
  <c r="AN19" i="20"/>
  <c r="Q19" i="10" s="1"/>
  <c r="G108" i="14"/>
  <c r="AN197" i="20"/>
  <c r="Q197" i="10" s="1"/>
  <c r="AN281" i="20"/>
  <c r="Q281" i="10" s="1"/>
  <c r="AN141" i="20"/>
  <c r="Q141" i="10" s="1"/>
  <c r="AN27" i="20"/>
  <c r="Q27" i="10" s="1"/>
  <c r="AN32" i="20"/>
  <c r="Q32" i="10" s="1"/>
  <c r="Q59" i="9"/>
  <c r="AN59" i="20"/>
  <c r="Q59" i="10" s="1"/>
  <c r="Q114" i="9"/>
  <c r="AN114" i="20"/>
  <c r="Q114" i="10" s="1"/>
  <c r="Q259" i="9"/>
  <c r="AN259" i="20"/>
  <c r="Q259" i="10" s="1"/>
  <c r="Q55" i="9"/>
  <c r="AN55" i="20"/>
  <c r="Q55" i="10" s="1"/>
  <c r="Q30" i="9"/>
  <c r="AN30" i="20"/>
  <c r="Q30" i="10" s="1"/>
  <c r="Q125" i="9"/>
  <c r="AN125" i="20"/>
  <c r="Q125" i="10" s="1"/>
  <c r="Q153" i="9"/>
  <c r="AN153" i="20"/>
  <c r="Q153" i="10" s="1"/>
  <c r="Q51" i="9"/>
  <c r="AN51" i="20"/>
  <c r="Q51" i="10" s="1"/>
  <c r="Q241" i="9"/>
  <c r="AN241" i="20"/>
  <c r="Q241" i="10" s="1"/>
  <c r="Q178" i="9"/>
  <c r="AN178" i="20"/>
  <c r="Q178" i="10" s="1"/>
  <c r="AN227" i="20"/>
  <c r="Q227" i="10" s="1"/>
  <c r="Q227" i="9"/>
  <c r="AN190" i="20"/>
  <c r="Q190" i="10" s="1"/>
  <c r="AN249" i="20"/>
  <c r="Q249" i="10" s="1"/>
  <c r="Q126" i="9"/>
  <c r="AN126" i="20"/>
  <c r="Q126" i="10" s="1"/>
  <c r="Q277" i="9"/>
  <c r="AN277" i="20"/>
  <c r="Q277" i="10" s="1"/>
  <c r="Q38" i="9"/>
  <c r="AN38" i="20"/>
  <c r="Q38" i="10" s="1"/>
  <c r="Q158" i="9"/>
  <c r="AN158" i="20"/>
  <c r="Q158" i="10" s="1"/>
  <c r="Q47" i="9"/>
  <c r="AN47" i="20"/>
  <c r="Q47" i="10" s="1"/>
  <c r="Q202" i="9"/>
  <c r="AN202" i="20"/>
  <c r="Q202" i="10" s="1"/>
  <c r="Q251" i="9"/>
  <c r="AN251" i="20"/>
  <c r="Q251" i="10" s="1"/>
  <c r="Q76" i="9"/>
  <c r="AN76" i="20"/>
  <c r="Q76" i="10" s="1"/>
  <c r="Q7" i="9"/>
  <c r="AN7" i="20"/>
  <c r="Q7" i="10" s="1"/>
  <c r="Q260" i="9"/>
  <c r="AN260" i="20"/>
  <c r="Q260" i="10" s="1"/>
  <c r="Q86" i="9"/>
  <c r="AN86" i="20"/>
  <c r="Q86" i="10" s="1"/>
  <c r="Z66" i="14"/>
  <c r="Q221" i="9"/>
  <c r="AN221" i="20"/>
  <c r="Q221" i="10" s="1"/>
  <c r="Q9" i="9"/>
  <c r="AN9" i="20"/>
  <c r="Q9" i="10" s="1"/>
  <c r="G89" i="14"/>
  <c r="Q290" i="9"/>
  <c r="AN290" i="20"/>
  <c r="Q290" i="10" s="1"/>
  <c r="Q165" i="9"/>
  <c r="AN165" i="20"/>
  <c r="Q165" i="10" s="1"/>
  <c r="Q112" i="9"/>
  <c r="AN112" i="20"/>
  <c r="Q112" i="10" s="1"/>
  <c r="G166" i="14"/>
  <c r="Z42" i="14"/>
  <c r="Q135" i="9"/>
  <c r="AN135" i="20"/>
  <c r="Q135" i="10" s="1"/>
  <c r="Q117" i="9"/>
  <c r="AN117" i="20"/>
  <c r="Q117" i="10" s="1"/>
  <c r="Q99" i="9"/>
  <c r="AN99" i="20"/>
  <c r="Q99" i="10" s="1"/>
  <c r="AN168" i="20"/>
  <c r="Q168" i="10" s="1"/>
  <c r="AN215" i="20"/>
  <c r="Q215" i="10" s="1"/>
  <c r="Q215" i="9"/>
  <c r="Q273" i="9"/>
  <c r="AN273" i="20"/>
  <c r="Q273" i="10" s="1"/>
  <c r="AN293" i="20"/>
  <c r="Q293" i="10" s="1"/>
  <c r="Q13" i="9"/>
  <c r="AN13" i="20"/>
  <c r="Q13" i="10" s="1"/>
  <c r="AN162" i="20"/>
  <c r="Q162" i="10" s="1"/>
  <c r="AN176" i="20"/>
  <c r="Q176" i="10" s="1"/>
  <c r="Q15" i="9"/>
  <c r="AN15" i="20"/>
  <c r="Q15" i="10" s="1"/>
  <c r="Q35" i="9"/>
  <c r="AN35" i="20"/>
  <c r="Q35" i="10" s="1"/>
  <c r="Q149" i="9"/>
  <c r="AN149" i="20"/>
  <c r="Q149" i="10" s="1"/>
  <c r="G92" i="14"/>
  <c r="Q50" i="9"/>
  <c r="AN50" i="20"/>
  <c r="Q50" i="10" s="1"/>
  <c r="Q174" i="9"/>
  <c r="AN174" i="20"/>
  <c r="Q174" i="10" s="1"/>
  <c r="Z41" i="14"/>
  <c r="AN218" i="20"/>
  <c r="Q218" i="10" s="1"/>
  <c r="Q226" i="9"/>
  <c r="AN226" i="20"/>
  <c r="Q226" i="10" s="1"/>
  <c r="AN167" i="20"/>
  <c r="Q167" i="10" s="1"/>
  <c r="G14" i="14"/>
  <c r="Q182" i="9"/>
  <c r="AN182" i="20"/>
  <c r="Q182" i="10" s="1"/>
  <c r="G69" i="14"/>
  <c r="Q25" i="9"/>
  <c r="AN25" i="20"/>
  <c r="Q25" i="10" s="1"/>
  <c r="Q253" i="9"/>
  <c r="AN253" i="20"/>
  <c r="Q253" i="10" s="1"/>
  <c r="Q49" i="9"/>
  <c r="AN49" i="20"/>
  <c r="Q49" i="10" s="1"/>
  <c r="Q278" i="9"/>
  <c r="AN278" i="20"/>
  <c r="Q278" i="10" s="1"/>
  <c r="Z144" i="14"/>
  <c r="Q150" i="9"/>
  <c r="AN150" i="20"/>
  <c r="Q150" i="10" s="1"/>
  <c r="Q157" i="9"/>
  <c r="AN157" i="20"/>
  <c r="Q157" i="10" s="1"/>
  <c r="Q244" i="9"/>
  <c r="AN244" i="20"/>
  <c r="Q244" i="10" s="1"/>
  <c r="Q87" i="9"/>
  <c r="AN87" i="20"/>
  <c r="Q87" i="10" s="1"/>
  <c r="Q200" i="9"/>
  <c r="AN200" i="20"/>
  <c r="Q200" i="10" s="1"/>
  <c r="Q104" i="9"/>
  <c r="AN104" i="20"/>
  <c r="Q104" i="10" s="1"/>
  <c r="Q267" i="9"/>
  <c r="AN267" i="20"/>
  <c r="Q267" i="10" s="1"/>
  <c r="Q217" i="9"/>
  <c r="AN217" i="20"/>
  <c r="Q217" i="10" s="1"/>
  <c r="Q282" i="9"/>
  <c r="AN282" i="20"/>
  <c r="Q282" i="10" s="1"/>
  <c r="G188" i="14"/>
  <c r="Q138" i="9"/>
  <c r="AN138" i="20"/>
  <c r="Q138" i="10" s="1"/>
  <c r="AN240" i="20"/>
  <c r="Q240" i="10" s="1"/>
  <c r="Q79" i="9"/>
  <c r="AN79" i="20"/>
  <c r="Q79" i="10" s="1"/>
  <c r="Q69" i="9"/>
  <c r="AN69" i="20"/>
  <c r="Q69" i="10" s="1"/>
  <c r="Q179" i="9"/>
  <c r="AN179" i="20"/>
  <c r="Q179" i="10" s="1"/>
  <c r="AN98" i="20"/>
  <c r="Q98" i="10" s="1"/>
  <c r="G27" i="14"/>
  <c r="Q71" i="9"/>
  <c r="AN71" i="20"/>
  <c r="Q71" i="10" s="1"/>
  <c r="Q46" i="9"/>
  <c r="AN46" i="20"/>
  <c r="Q46" i="10" s="1"/>
  <c r="G42" i="14"/>
  <c r="Q119" i="9"/>
  <c r="AN119" i="20"/>
  <c r="Q119" i="10" s="1"/>
  <c r="Q6" i="9"/>
  <c r="AN6" i="20"/>
  <c r="Q6" i="10" s="1"/>
  <c r="G119" i="14"/>
  <c r="Q21" i="9"/>
  <c r="AN21" i="20"/>
  <c r="Q21" i="10" s="1"/>
  <c r="AN89" i="20"/>
  <c r="Q89" i="10" s="1"/>
  <c r="AN14" i="20"/>
  <c r="Q14" i="10" s="1"/>
  <c r="AN81" i="20"/>
  <c r="Q81" i="10" s="1"/>
  <c r="AN177" i="20"/>
  <c r="Q177" i="10" s="1"/>
  <c r="Q93" i="9"/>
  <c r="AN93" i="20"/>
  <c r="Q93" i="10" s="1"/>
  <c r="Q228" i="9"/>
  <c r="AN228" i="20"/>
  <c r="Q228" i="10" s="1"/>
  <c r="Q155" i="9"/>
  <c r="AN155" i="20"/>
  <c r="Q155" i="10" s="1"/>
  <c r="Q220" i="9"/>
  <c r="AN220" i="20"/>
  <c r="Q220" i="10" s="1"/>
  <c r="AN90" i="20"/>
  <c r="Q90" i="10" s="1"/>
  <c r="AN82" i="20"/>
  <c r="Q82" i="10" s="1"/>
  <c r="Q82" i="9"/>
  <c r="AN268" i="20"/>
  <c r="Q268" i="10" s="1"/>
  <c r="Q151" i="9"/>
  <c r="AN151" i="20"/>
  <c r="Q151" i="10" s="1"/>
  <c r="AN132" i="20"/>
  <c r="Q132" i="10" s="1"/>
  <c r="AN11" i="20"/>
  <c r="Q11" i="10" s="1"/>
  <c r="Q286" i="9"/>
  <c r="AN286" i="20"/>
  <c r="Q286" i="10" s="1"/>
  <c r="Q107" i="9"/>
  <c r="AN107" i="20"/>
  <c r="Q107" i="10" s="1"/>
  <c r="AN34" i="20"/>
  <c r="Q34" i="10" s="1"/>
  <c r="Q116" i="9"/>
  <c r="AN116" i="20"/>
  <c r="Q116" i="10" s="1"/>
  <c r="Q237" i="9"/>
  <c r="AN237" i="20"/>
  <c r="Q237" i="10" s="1"/>
  <c r="Q65" i="9"/>
  <c r="AN65" i="20"/>
  <c r="Q65" i="10" s="1"/>
  <c r="Z88" i="14"/>
  <c r="G218" i="14"/>
  <c r="AN300" i="20"/>
  <c r="Q300" i="10" s="1"/>
  <c r="AN289" i="20"/>
  <c r="Q289" i="10" s="1"/>
  <c r="Z166" i="14"/>
  <c r="AN144" i="20"/>
  <c r="Q144" i="10" s="1"/>
  <c r="Q270" i="9"/>
  <c r="AN270" i="20"/>
  <c r="Q270" i="10" s="1"/>
  <c r="Q250" i="9"/>
  <c r="AN250" i="20"/>
  <c r="Q250" i="10" s="1"/>
  <c r="E139" i="11"/>
  <c r="Q12" i="9"/>
  <c r="AN12" i="20"/>
  <c r="Q12" i="10" s="1"/>
  <c r="Q128" i="9"/>
  <c r="AN128" i="20"/>
  <c r="Q128" i="10" s="1"/>
  <c r="AN201" i="20"/>
  <c r="Q201" i="10" s="1"/>
  <c r="AN62" i="20"/>
  <c r="Q62" i="10" s="1"/>
  <c r="Q62" i="9"/>
  <c r="Q127" i="9"/>
  <c r="AN127" i="20"/>
  <c r="Q127" i="10" s="1"/>
  <c r="AN44" i="20"/>
  <c r="Q44" i="10" s="1"/>
  <c r="Q163" i="9"/>
  <c r="AN163" i="20"/>
  <c r="Q163" i="10" s="1"/>
  <c r="Q66" i="9"/>
  <c r="AN66" i="20"/>
  <c r="Q66" i="10" s="1"/>
  <c r="Q88" i="9"/>
  <c r="AN88" i="20"/>
  <c r="Q88" i="10" s="1"/>
  <c r="Q95" i="9"/>
  <c r="AN95" i="20"/>
  <c r="Q95" i="10" s="1"/>
  <c r="AN257" i="20"/>
  <c r="Q257" i="10" s="1"/>
  <c r="AN187" i="20"/>
  <c r="Q187" i="10" s="1"/>
  <c r="AN161" i="20"/>
  <c r="Q161" i="10" s="1"/>
  <c r="Q161" i="9"/>
  <c r="G113" i="14"/>
  <c r="Q222" i="9"/>
  <c r="AN222" i="20"/>
  <c r="Q222" i="10" s="1"/>
  <c r="AN239" i="20"/>
  <c r="Q239" i="10" s="1"/>
  <c r="G231" i="14"/>
  <c r="Q223" i="9"/>
  <c r="AN223" i="20"/>
  <c r="Q223" i="10" s="1"/>
  <c r="Q279" i="9"/>
  <c r="AN279" i="20"/>
  <c r="Q279" i="10" s="1"/>
  <c r="R139" i="14"/>
  <c r="G66" i="14"/>
  <c r="G287" i="14"/>
  <c r="Z113" i="14"/>
  <c r="Q195" i="9"/>
  <c r="AN195" i="20"/>
  <c r="Q195" i="10" s="1"/>
  <c r="AN140" i="20"/>
  <c r="Q140" i="10" s="1"/>
  <c r="G290" i="14"/>
  <c r="G32" i="14"/>
  <c r="Q131" i="9"/>
  <c r="AN131" i="20"/>
  <c r="Q131" i="10" s="1"/>
  <c r="Q183" i="9"/>
  <c r="AN183" i="20"/>
  <c r="Q183" i="10" s="1"/>
  <c r="Q61" i="9"/>
  <c r="AN61" i="20"/>
  <c r="Q61" i="10" s="1"/>
  <c r="Q210" i="9"/>
  <c r="AN210" i="20"/>
  <c r="Q210" i="10" s="1"/>
  <c r="Q280" i="9"/>
  <c r="AN280" i="20"/>
  <c r="Q280" i="10" s="1"/>
  <c r="Q147" i="9"/>
  <c r="AN147" i="20"/>
  <c r="Q147" i="10" s="1"/>
  <c r="AN173" i="20"/>
  <c r="Q173" i="10" s="1"/>
  <c r="Q173" i="9"/>
  <c r="AN58" i="20"/>
  <c r="Q58" i="10" s="1"/>
  <c r="Q204" i="9"/>
  <c r="AN204" i="20"/>
  <c r="Q204" i="10" s="1"/>
  <c r="Q245" i="9"/>
  <c r="AN245" i="20"/>
  <c r="Q245" i="10" s="1"/>
  <c r="AN243" i="20"/>
  <c r="Q243" i="10" s="1"/>
  <c r="Q238" i="9"/>
  <c r="AN238" i="20"/>
  <c r="Q238" i="10" s="1"/>
  <c r="Q283" i="9"/>
  <c r="AN283" i="20"/>
  <c r="Q283" i="10" s="1"/>
  <c r="Q297" i="9"/>
  <c r="AN297" i="20"/>
  <c r="Q297" i="10" s="1"/>
  <c r="AN170" i="20"/>
  <c r="Q170" i="10" s="1"/>
  <c r="Q4" i="10"/>
  <c r="AO4" i="20"/>
  <c r="Q4" i="9"/>
  <c r="AO4" i="19"/>
  <c r="G86" i="14"/>
  <c r="G109" i="14"/>
  <c r="G242" i="14"/>
  <c r="G165" i="14"/>
  <c r="G137" i="14"/>
  <c r="G168" i="14"/>
  <c r="G15" i="14"/>
  <c r="G228" i="14"/>
  <c r="G10" i="14"/>
  <c r="G131" i="14"/>
  <c r="G16" i="14"/>
  <c r="G31" i="14"/>
  <c r="G295" i="14"/>
  <c r="G256" i="14"/>
  <c r="G265" i="14"/>
  <c r="G223" i="14"/>
  <c r="G17" i="14"/>
  <c r="G213" i="14"/>
  <c r="Z104" i="14"/>
  <c r="Z60" i="14"/>
  <c r="Z179" i="14"/>
  <c r="Z110" i="14"/>
  <c r="Z200" i="14"/>
  <c r="Z208" i="14"/>
  <c r="Z238" i="14"/>
  <c r="Z134" i="14"/>
  <c r="Z39" i="14"/>
  <c r="Z186" i="14"/>
  <c r="Z182" i="14"/>
  <c r="Z38" i="14"/>
  <c r="Z29" i="14"/>
  <c r="G9" i="14"/>
  <c r="Z204" i="14"/>
  <c r="F219" i="14"/>
  <c r="Z222" i="14"/>
  <c r="F30" i="14"/>
  <c r="Z26" i="14"/>
  <c r="G162" i="14"/>
  <c r="G204" i="14"/>
  <c r="G147" i="14"/>
  <c r="G116" i="14"/>
  <c r="G208" i="14"/>
  <c r="G70" i="14"/>
  <c r="G261" i="14"/>
  <c r="G82" i="14"/>
  <c r="G138" i="14"/>
  <c r="G112" i="14"/>
  <c r="G171" i="14"/>
  <c r="G45" i="14"/>
  <c r="G60" i="14"/>
  <c r="Z44" i="14"/>
  <c r="F83" i="14"/>
  <c r="F57" i="14"/>
  <c r="Z37" i="14"/>
  <c r="F111" i="14"/>
  <c r="F224" i="14"/>
  <c r="Z13" i="14"/>
  <c r="Z209" i="14"/>
  <c r="Z147" i="14"/>
  <c r="G128" i="14"/>
  <c r="G100" i="14"/>
  <c r="G126" i="14"/>
  <c r="G99" i="14"/>
  <c r="G125" i="14"/>
  <c r="G274" i="14"/>
  <c r="G267" i="14"/>
  <c r="G28" i="14"/>
  <c r="G85" i="14"/>
  <c r="G294" i="14"/>
  <c r="F180" i="14"/>
  <c r="Z153" i="14"/>
  <c r="Z221" i="14"/>
  <c r="G120" i="14"/>
  <c r="F207" i="14"/>
  <c r="Z140" i="14"/>
  <c r="G174" i="14"/>
  <c r="Z190" i="14"/>
  <c r="G151" i="14"/>
  <c r="G279" i="14"/>
  <c r="G291" i="14"/>
  <c r="G37" i="14"/>
  <c r="G78" i="14"/>
  <c r="G183" i="14"/>
  <c r="G238" i="14"/>
  <c r="F230" i="14"/>
  <c r="Z78" i="14"/>
  <c r="F96" i="14"/>
  <c r="Z101" i="14"/>
  <c r="Z45" i="14"/>
  <c r="Z145" i="14"/>
  <c r="Z192" i="14"/>
  <c r="F239" i="14"/>
  <c r="F54" i="14"/>
  <c r="Z193" i="14"/>
  <c r="F62" i="14"/>
  <c r="G136" i="14"/>
  <c r="G104" i="14"/>
  <c r="G288" i="14"/>
  <c r="G105" i="14"/>
  <c r="G44" i="14"/>
  <c r="G185" i="14"/>
  <c r="G90" i="14"/>
  <c r="G272" i="14"/>
  <c r="G200" i="14"/>
  <c r="G155" i="14"/>
  <c r="Z125" i="14"/>
  <c r="F249" i="14"/>
  <c r="Z155" i="14"/>
  <c r="Z177" i="14"/>
  <c r="Z138" i="14"/>
  <c r="F123" i="14"/>
  <c r="Z133" i="14"/>
  <c r="Z99" i="14"/>
  <c r="F203" i="14"/>
  <c r="F205" i="14"/>
  <c r="Z126" i="14"/>
  <c r="G26" i="14"/>
  <c r="G271" i="14"/>
  <c r="G198" i="14"/>
  <c r="G259" i="14"/>
  <c r="G175" i="14"/>
  <c r="G286" i="14"/>
  <c r="G253" i="14"/>
  <c r="G211" i="14"/>
  <c r="Z20" i="14"/>
  <c r="F225" i="14"/>
  <c r="F118" i="14"/>
  <c r="G246" i="14"/>
  <c r="Z175" i="14"/>
  <c r="F220" i="14"/>
  <c r="G283" i="14"/>
  <c r="G268" i="14"/>
  <c r="G209" i="14"/>
  <c r="G255" i="14"/>
  <c r="G101" i="14"/>
  <c r="G210" i="14"/>
  <c r="Z171" i="14"/>
  <c r="G297" i="14"/>
  <c r="Z191" i="14"/>
  <c r="Z215" i="14"/>
  <c r="F212" i="14"/>
  <c r="Z95" i="14"/>
  <c r="Z72" i="14"/>
  <c r="Y54" i="14"/>
  <c r="F64" i="14"/>
  <c r="F232" i="14"/>
  <c r="F102" i="14"/>
  <c r="G163" i="14"/>
  <c r="G93" i="14"/>
  <c r="G148" i="14"/>
  <c r="G98" i="14"/>
  <c r="G13" i="14"/>
  <c r="G133" i="14"/>
  <c r="G84" i="14"/>
  <c r="G145" i="14"/>
  <c r="G127" i="14"/>
  <c r="F206" i="14"/>
  <c r="Z154" i="14"/>
  <c r="Z127" i="14"/>
  <c r="F234" i="14"/>
  <c r="F68" i="14"/>
  <c r="Z74" i="14"/>
  <c r="Z128" i="14"/>
  <c r="G73" i="14"/>
  <c r="G71" i="14"/>
  <c r="G50" i="14"/>
  <c r="G72" i="14"/>
  <c r="G275" i="14"/>
  <c r="G153" i="14"/>
  <c r="G110" i="14"/>
  <c r="Y217" i="14" l="1"/>
  <c r="Y225" i="14"/>
  <c r="Y48" i="14"/>
  <c r="Y216" i="14"/>
  <c r="Y142" i="14"/>
  <c r="AA182" i="21"/>
  <c r="L182" i="13"/>
  <c r="AA141" i="21"/>
  <c r="L141" i="13"/>
  <c r="AA129" i="21"/>
  <c r="F129" i="14" s="1"/>
  <c r="L129" i="13"/>
  <c r="AA241" i="21"/>
  <c r="L241" i="13"/>
  <c r="AA139" i="21"/>
  <c r="L139" i="13"/>
  <c r="AA82" i="21"/>
  <c r="L82" i="13"/>
  <c r="AA179" i="21"/>
  <c r="L179" i="13"/>
  <c r="AA286" i="21"/>
  <c r="L286" i="13"/>
  <c r="AA278" i="21"/>
  <c r="L278" i="13"/>
  <c r="AA108" i="21"/>
  <c r="L108" i="13"/>
  <c r="AA97" i="21"/>
  <c r="L97" i="13"/>
  <c r="AA204" i="21"/>
  <c r="L204" i="13"/>
  <c r="AA24" i="21"/>
  <c r="L24" i="13"/>
  <c r="AA170" i="21"/>
  <c r="L170" i="13"/>
  <c r="Z5" i="13"/>
  <c r="L5" i="14"/>
  <c r="AA93" i="21"/>
  <c r="L93" i="13"/>
  <c r="AA121" i="21"/>
  <c r="L121" i="13"/>
  <c r="AA153" i="21"/>
  <c r="L153" i="13"/>
  <c r="AA211" i="21"/>
  <c r="L211" i="13"/>
  <c r="AA285" i="21"/>
  <c r="L285" i="13"/>
  <c r="AA18" i="21"/>
  <c r="L18" i="13"/>
  <c r="AA280" i="21"/>
  <c r="L280" i="13"/>
  <c r="AA154" i="21"/>
  <c r="L154" i="13"/>
  <c r="AA291" i="21"/>
  <c r="L291" i="13"/>
  <c r="AA38" i="21"/>
  <c r="L38" i="13"/>
  <c r="AA255" i="21"/>
  <c r="L255" i="13"/>
  <c r="AA151" i="21"/>
  <c r="L151" i="13"/>
  <c r="AA161" i="21"/>
  <c r="L161" i="13"/>
  <c r="AA39" i="21"/>
  <c r="L39" i="13"/>
  <c r="AA157" i="21"/>
  <c r="L157" i="13"/>
  <c r="AA80" i="21"/>
  <c r="L80" i="13"/>
  <c r="AA81" i="21"/>
  <c r="L81" i="13"/>
  <c r="AA288" i="21"/>
  <c r="L288" i="13"/>
  <c r="AA43" i="21"/>
  <c r="L43" i="13"/>
  <c r="AA100" i="21"/>
  <c r="L100" i="13"/>
  <c r="AA174" i="21"/>
  <c r="L174" i="13"/>
  <c r="AA269" i="21"/>
  <c r="L269" i="13"/>
  <c r="AA55" i="21"/>
  <c r="L55" i="13"/>
  <c r="AA21" i="21"/>
  <c r="L21" i="13"/>
  <c r="AA172" i="21"/>
  <c r="L172" i="13"/>
  <c r="AA63" i="21"/>
  <c r="L63" i="13"/>
  <c r="AA222" i="21"/>
  <c r="L222" i="13"/>
  <c r="AA162" i="21"/>
  <c r="L162" i="13"/>
  <c r="AA202" i="21"/>
  <c r="L202" i="13"/>
  <c r="AA33" i="21"/>
  <c r="L33" i="13"/>
  <c r="AA79" i="21"/>
  <c r="L79" i="13"/>
  <c r="AA167" i="21"/>
  <c r="L167" i="13"/>
  <c r="AA9" i="21"/>
  <c r="L9" i="13"/>
  <c r="AA106" i="21"/>
  <c r="L106" i="13"/>
  <c r="AA190" i="21"/>
  <c r="L190" i="13"/>
  <c r="AA195" i="21"/>
  <c r="L195" i="13"/>
  <c r="W5" i="13"/>
  <c r="J5" i="14"/>
  <c r="AF5" i="13"/>
  <c r="P5" i="14"/>
  <c r="T5" i="13"/>
  <c r="V5" i="14"/>
  <c r="F5" i="12"/>
  <c r="AA59" i="21"/>
  <c r="L59" i="13"/>
  <c r="AA298" i="21"/>
  <c r="L298" i="13"/>
  <c r="AA138" i="21"/>
  <c r="L138" i="13"/>
  <c r="AA147" i="21"/>
  <c r="L147" i="13"/>
  <c r="AA236" i="21"/>
  <c r="L236" i="13"/>
  <c r="AA128" i="21"/>
  <c r="L128" i="13"/>
  <c r="AA177" i="21"/>
  <c r="L177" i="13"/>
  <c r="AA125" i="21"/>
  <c r="L125" i="13"/>
  <c r="AA127" i="21"/>
  <c r="L127" i="13"/>
  <c r="AA259" i="21"/>
  <c r="L259" i="13"/>
  <c r="AA74" i="21"/>
  <c r="L74" i="13"/>
  <c r="AA248" i="21"/>
  <c r="L248" i="13"/>
  <c r="AA150" i="21"/>
  <c r="L150" i="13"/>
  <c r="AA52" i="21"/>
  <c r="L52" i="13"/>
  <c r="AA11" i="21"/>
  <c r="L11" i="13"/>
  <c r="AA192" i="21"/>
  <c r="L192" i="13"/>
  <c r="AA164" i="21"/>
  <c r="L164" i="13"/>
  <c r="AA73" i="21"/>
  <c r="L73" i="13"/>
  <c r="AA184" i="21"/>
  <c r="L184" i="13"/>
  <c r="AA261" i="21"/>
  <c r="L261" i="13"/>
  <c r="AA183" i="21"/>
  <c r="L183" i="13"/>
  <c r="AT5" i="13"/>
  <c r="H5" i="12"/>
  <c r="BH5" i="13"/>
  <c r="Z5" i="14"/>
  <c r="AA253" i="21"/>
  <c r="L253" i="13"/>
  <c r="AA227" i="21"/>
  <c r="L227" i="13"/>
  <c r="AA12" i="21"/>
  <c r="L12" i="13"/>
  <c r="AA300" i="21"/>
  <c r="L300" i="13"/>
  <c r="AA13" i="21"/>
  <c r="L13" i="13"/>
  <c r="AA67" i="21"/>
  <c r="L67" i="13"/>
  <c r="AA29" i="21"/>
  <c r="L29" i="13"/>
  <c r="AA199" i="21"/>
  <c r="L199" i="13"/>
  <c r="AA251" i="21"/>
  <c r="F251" i="14" s="1"/>
  <c r="L251" i="13"/>
  <c r="AA25" i="21"/>
  <c r="L25" i="13"/>
  <c r="AA110" i="21"/>
  <c r="L110" i="13"/>
  <c r="AA163" i="21"/>
  <c r="L163" i="13"/>
  <c r="AA45" i="21"/>
  <c r="L45" i="13"/>
  <c r="AA71" i="21"/>
  <c r="L71" i="13"/>
  <c r="AA90" i="21"/>
  <c r="L90" i="13"/>
  <c r="AA99" i="21"/>
  <c r="L99" i="13"/>
  <c r="AA46" i="21"/>
  <c r="L46" i="13"/>
  <c r="AA116" i="21"/>
  <c r="L116" i="13"/>
  <c r="AA132" i="21"/>
  <c r="L132" i="13"/>
  <c r="AA35" i="21"/>
  <c r="L35" i="13"/>
  <c r="AA165" i="21"/>
  <c r="F165" i="14" s="1"/>
  <c r="L165" i="13"/>
  <c r="AA124" i="21"/>
  <c r="L124" i="13"/>
  <c r="AA193" i="21"/>
  <c r="L193" i="13"/>
  <c r="AA208" i="21"/>
  <c r="L208" i="13"/>
  <c r="AA135" i="21"/>
  <c r="L135" i="13"/>
  <c r="AA210" i="21"/>
  <c r="L210" i="13"/>
  <c r="AA282" i="21"/>
  <c r="L282" i="13"/>
  <c r="AA283" i="21"/>
  <c r="L283" i="13"/>
  <c r="AA94" i="21"/>
  <c r="L94" i="13"/>
  <c r="AA284" i="21"/>
  <c r="L284" i="13"/>
  <c r="AA268" i="21"/>
  <c r="L268" i="13"/>
  <c r="AA240" i="21"/>
  <c r="L240" i="13"/>
  <c r="AA274" i="21"/>
  <c r="L274" i="13"/>
  <c r="AA104" i="21"/>
  <c r="L104" i="13"/>
  <c r="AA238" i="21"/>
  <c r="L238" i="13"/>
  <c r="AA273" i="21"/>
  <c r="L273" i="13"/>
  <c r="AA130" i="21"/>
  <c r="F130" i="14" s="1"/>
  <c r="L130" i="13"/>
  <c r="AA95" i="21"/>
  <c r="L95" i="13"/>
  <c r="AA262" i="21"/>
  <c r="L262" i="13"/>
  <c r="AA47" i="21"/>
  <c r="L47" i="13"/>
  <c r="AA107" i="21"/>
  <c r="L107" i="13"/>
  <c r="AA137" i="21"/>
  <c r="L137" i="13"/>
  <c r="AA175" i="21"/>
  <c r="L175" i="13"/>
  <c r="AA126" i="21"/>
  <c r="L126" i="13"/>
  <c r="AA221" i="21"/>
  <c r="L221" i="13"/>
  <c r="AA229" i="21"/>
  <c r="L229" i="13"/>
  <c r="AA65" i="21"/>
  <c r="F65" i="14" s="1"/>
  <c r="L65" i="13"/>
  <c r="AA279" i="21"/>
  <c r="L279" i="13"/>
  <c r="AA7" i="21"/>
  <c r="L7" i="13"/>
  <c r="AA115" i="21"/>
  <c r="L115" i="13"/>
  <c r="Q5" i="8"/>
  <c r="AN5" i="19"/>
  <c r="AO5" i="18"/>
  <c r="AC5" i="13"/>
  <c r="N5" i="14"/>
  <c r="AA44" i="21"/>
  <c r="L44" i="13"/>
  <c r="AA119" i="21"/>
  <c r="L119" i="13"/>
  <c r="AA140" i="21"/>
  <c r="L140" i="13"/>
  <c r="AA270" i="21"/>
  <c r="L270" i="13"/>
  <c r="AA133" i="21"/>
  <c r="L133" i="13"/>
  <c r="AA75" i="21"/>
  <c r="L75" i="13"/>
  <c r="AA105" i="21"/>
  <c r="L105" i="13"/>
  <c r="AA51" i="21"/>
  <c r="L51" i="13"/>
  <c r="AA186" i="21"/>
  <c r="L186" i="13"/>
  <c r="AA226" i="21"/>
  <c r="L226" i="13"/>
  <c r="AA155" i="21"/>
  <c r="L155" i="13"/>
  <c r="AA87" i="21"/>
  <c r="L87" i="13"/>
  <c r="AA76" i="21"/>
  <c r="L76" i="13"/>
  <c r="AA146" i="21"/>
  <c r="L146" i="13"/>
  <c r="AA50" i="21"/>
  <c r="L50" i="13"/>
  <c r="AA246" i="21"/>
  <c r="L246" i="13"/>
  <c r="AA159" i="21"/>
  <c r="L159" i="13"/>
  <c r="AA134" i="21"/>
  <c r="L134" i="13"/>
  <c r="AA237" i="21"/>
  <c r="F237" i="14" s="1"/>
  <c r="L237" i="13"/>
  <c r="Q5" i="13"/>
  <c r="T5" i="14"/>
  <c r="Y176" i="14"/>
  <c r="Y40" i="14"/>
  <c r="Y252" i="14"/>
  <c r="Y235" i="14"/>
  <c r="Y117" i="14"/>
  <c r="Y118" i="14"/>
  <c r="Y77" i="14"/>
  <c r="Y296" i="14"/>
  <c r="BI296" i="13"/>
  <c r="Y187" i="14"/>
  <c r="Y203" i="14"/>
  <c r="BI203" i="13"/>
  <c r="Y96" i="14"/>
  <c r="BI96" i="13"/>
  <c r="Y178" i="14"/>
  <c r="BI178" i="13"/>
  <c r="Y49" i="14"/>
  <c r="BM180" i="21"/>
  <c r="BJ180" i="21"/>
  <c r="BN180" i="21" s="1"/>
  <c r="BM258" i="21"/>
  <c r="BJ258" i="21"/>
  <c r="BN258" i="21" s="1"/>
  <c r="CA258" i="21" s="1"/>
  <c r="Z56" i="21"/>
  <c r="L56" i="13" s="1"/>
  <c r="BC56" i="21"/>
  <c r="BD56" i="21" s="1"/>
  <c r="BJ56" i="13" s="1"/>
  <c r="BE129" i="21"/>
  <c r="BI129" i="13" s="1"/>
  <c r="BG129" i="21"/>
  <c r="BI129" i="21"/>
  <c r="BG25" i="21"/>
  <c r="BE25" i="21"/>
  <c r="BI25" i="13" s="1"/>
  <c r="BI25" i="21"/>
  <c r="BG90" i="21"/>
  <c r="BE90" i="21"/>
  <c r="BI90" i="13" s="1"/>
  <c r="BI90" i="21"/>
  <c r="BM143" i="21"/>
  <c r="BJ143" i="21"/>
  <c r="BN143" i="21" s="1"/>
  <c r="BE298" i="21"/>
  <c r="BI298" i="13" s="1"/>
  <c r="BG298" i="21"/>
  <c r="BI298" i="21"/>
  <c r="BE138" i="21"/>
  <c r="BI138" i="13" s="1"/>
  <c r="BG138" i="21"/>
  <c r="BI138" i="21"/>
  <c r="BG147" i="21"/>
  <c r="BE147" i="21"/>
  <c r="BI147" i="13" s="1"/>
  <c r="BI147" i="21"/>
  <c r="BE236" i="21"/>
  <c r="BI236" i="13" s="1"/>
  <c r="BG236" i="21"/>
  <c r="BI236" i="21"/>
  <c r="BM233" i="21"/>
  <c r="BJ233" i="21"/>
  <c r="BN233" i="21" s="1"/>
  <c r="BM117" i="21"/>
  <c r="BJ117" i="21"/>
  <c r="BN117" i="21" s="1"/>
  <c r="BM77" i="21"/>
  <c r="BJ77" i="21"/>
  <c r="BN77" i="21" s="1"/>
  <c r="BE154" i="21"/>
  <c r="BI154" i="13" s="1"/>
  <c r="BG154" i="21"/>
  <c r="BI154" i="21"/>
  <c r="BM53" i="21"/>
  <c r="BJ53" i="21"/>
  <c r="BN53" i="21" s="1"/>
  <c r="Z20" i="21"/>
  <c r="BC20" i="21"/>
  <c r="BD20" i="21" s="1"/>
  <c r="BJ20" i="13" s="1"/>
  <c r="Z275" i="21"/>
  <c r="BC275" i="21"/>
  <c r="BD275" i="21" s="1"/>
  <c r="BJ275" i="13" s="1"/>
  <c r="BE241" i="21"/>
  <c r="BI241" i="13" s="1"/>
  <c r="BG241" i="21"/>
  <c r="BI241" i="21"/>
  <c r="Z200" i="21"/>
  <c r="BC200" i="21"/>
  <c r="BD200" i="21" s="1"/>
  <c r="BJ200" i="13" s="1"/>
  <c r="BG139" i="21"/>
  <c r="BE139" i="21"/>
  <c r="BI139" i="13" s="1"/>
  <c r="BI139" i="21"/>
  <c r="BM189" i="21"/>
  <c r="BJ189" i="21"/>
  <c r="BN189" i="21" s="1"/>
  <c r="BM196" i="21"/>
  <c r="BJ196" i="21"/>
  <c r="BN196" i="21" s="1"/>
  <c r="BM118" i="21"/>
  <c r="BJ118" i="21"/>
  <c r="BN118" i="21" s="1"/>
  <c r="BM84" i="21"/>
  <c r="BJ84" i="21"/>
  <c r="BN84" i="21" s="1"/>
  <c r="BG76" i="21"/>
  <c r="BE76" i="21"/>
  <c r="BI76" i="21"/>
  <c r="BE146" i="21"/>
  <c r="BI146" i="13" s="1"/>
  <c r="BG146" i="21"/>
  <c r="BI146" i="21"/>
  <c r="BG137" i="21"/>
  <c r="BE137" i="21"/>
  <c r="BI137" i="13" s="1"/>
  <c r="BI137" i="21"/>
  <c r="BM250" i="21"/>
  <c r="BJ250" i="21"/>
  <c r="BN250" i="21" s="1"/>
  <c r="BM216" i="21"/>
  <c r="BJ216" i="21"/>
  <c r="BN216" i="21" s="1"/>
  <c r="BG175" i="21"/>
  <c r="BE175" i="21"/>
  <c r="BI175" i="13" s="1"/>
  <c r="BI175" i="21"/>
  <c r="BG11" i="21"/>
  <c r="BE11" i="21"/>
  <c r="BI11" i="13" s="1"/>
  <c r="BI11" i="21"/>
  <c r="BM198" i="21"/>
  <c r="BJ198" i="21"/>
  <c r="BN198" i="21" s="1"/>
  <c r="CA198" i="21" s="1"/>
  <c r="J198" i="12" s="1"/>
  <c r="BM30" i="21"/>
  <c r="BJ30" i="21"/>
  <c r="BN30" i="21" s="1"/>
  <c r="BM149" i="21"/>
  <c r="BJ149" i="21"/>
  <c r="BN149" i="21" s="1"/>
  <c r="BG240" i="21"/>
  <c r="BE240" i="21"/>
  <c r="BI240" i="13" s="1"/>
  <c r="BI240" i="21"/>
  <c r="BE274" i="21"/>
  <c r="BI274" i="13" s="1"/>
  <c r="BG274" i="21"/>
  <c r="BI274" i="21"/>
  <c r="BE104" i="21"/>
  <c r="BI104" i="13" s="1"/>
  <c r="BG104" i="21"/>
  <c r="BI104" i="21"/>
  <c r="BG238" i="21"/>
  <c r="BE238" i="21"/>
  <c r="BI238" i="13" s="1"/>
  <c r="BI238" i="21"/>
  <c r="BE273" i="21"/>
  <c r="BI273" i="13" s="1"/>
  <c r="BG273" i="21"/>
  <c r="BI273" i="21"/>
  <c r="BM230" i="21"/>
  <c r="BJ230" i="21"/>
  <c r="BN230" i="21" s="1"/>
  <c r="BM239" i="21"/>
  <c r="BJ239" i="21"/>
  <c r="BN239" i="21" s="1"/>
  <c r="BM22" i="21"/>
  <c r="BJ22" i="21"/>
  <c r="BN22" i="21" s="1"/>
  <c r="BM228" i="21"/>
  <c r="BJ228" i="21"/>
  <c r="BN228" i="21" s="1"/>
  <c r="BM281" i="21"/>
  <c r="BJ281" i="21"/>
  <c r="BN281" i="21" s="1"/>
  <c r="CA281" i="21" s="1"/>
  <c r="BM260" i="21"/>
  <c r="BJ260" i="21"/>
  <c r="BN260" i="21" s="1"/>
  <c r="CA260" i="21" s="1"/>
  <c r="BG182" i="21"/>
  <c r="BE182" i="21"/>
  <c r="BI182" i="13" s="1"/>
  <c r="BI182" i="21"/>
  <c r="BM58" i="21"/>
  <c r="BJ58" i="21"/>
  <c r="BN58" i="21" s="1"/>
  <c r="BM64" i="21"/>
  <c r="BJ64" i="21"/>
  <c r="BN64" i="21" s="1"/>
  <c r="BG87" i="21"/>
  <c r="BE87" i="21"/>
  <c r="BI87" i="13" s="1"/>
  <c r="BI87" i="21"/>
  <c r="BM218" i="21"/>
  <c r="BJ218" i="21"/>
  <c r="BN218" i="21" s="1"/>
  <c r="BM48" i="21"/>
  <c r="BJ48" i="21"/>
  <c r="BN48" i="21" s="1"/>
  <c r="BM256" i="21"/>
  <c r="BJ256" i="21"/>
  <c r="BN256" i="21" s="1"/>
  <c r="CA256" i="21" s="1"/>
  <c r="BG71" i="21"/>
  <c r="BE71" i="21"/>
  <c r="BI71" i="13" s="1"/>
  <c r="BI71" i="21"/>
  <c r="BM14" i="21"/>
  <c r="BJ14" i="21"/>
  <c r="BN14" i="21" s="1"/>
  <c r="BM28" i="21"/>
  <c r="BJ28" i="21"/>
  <c r="BN28" i="21" s="1"/>
  <c r="BM61" i="21"/>
  <c r="BJ61" i="21"/>
  <c r="BN61" i="21" s="1"/>
  <c r="BG99" i="21"/>
  <c r="BE99" i="21"/>
  <c r="BI99" i="13" s="1"/>
  <c r="BI99" i="21"/>
  <c r="BM91" i="21"/>
  <c r="BJ91" i="21"/>
  <c r="BN91" i="21" s="1"/>
  <c r="BM8" i="21"/>
  <c r="BJ8" i="21"/>
  <c r="BN8" i="21" s="1"/>
  <c r="BM156" i="21"/>
  <c r="BJ156" i="21"/>
  <c r="BN156" i="21" s="1"/>
  <c r="BG128" i="21"/>
  <c r="BE128" i="21"/>
  <c r="BI128" i="13" s="1"/>
  <c r="BI128" i="21"/>
  <c r="BE177" i="21"/>
  <c r="BI177" i="13" s="1"/>
  <c r="BG177" i="21"/>
  <c r="BI177" i="21"/>
  <c r="BG100" i="21"/>
  <c r="BE100" i="21"/>
  <c r="BI100" i="13" s="1"/>
  <c r="BI100" i="21"/>
  <c r="BG174" i="21"/>
  <c r="BE174" i="21"/>
  <c r="BI174" i="13" s="1"/>
  <c r="BI174" i="21"/>
  <c r="BG269" i="21"/>
  <c r="BE269" i="21"/>
  <c r="BI269" i="13" s="1"/>
  <c r="BI269" i="21"/>
  <c r="BM173" i="21"/>
  <c r="BJ173" i="21"/>
  <c r="BN173" i="21" s="1"/>
  <c r="BM17" i="21"/>
  <c r="BJ17" i="21"/>
  <c r="BN17" i="21" s="1"/>
  <c r="BM86" i="21"/>
  <c r="BJ86" i="21"/>
  <c r="BN86" i="21" s="1"/>
  <c r="BG291" i="21"/>
  <c r="BE291" i="21"/>
  <c r="BI291" i="13" s="1"/>
  <c r="BI291" i="21"/>
  <c r="BM224" i="21"/>
  <c r="BJ224" i="21"/>
  <c r="BN224" i="21" s="1"/>
  <c r="BM10" i="21"/>
  <c r="BJ10" i="21"/>
  <c r="BN10" i="21" s="1"/>
  <c r="BM78" i="21"/>
  <c r="BJ78" i="21"/>
  <c r="BN78" i="21" s="1"/>
  <c r="BG38" i="21"/>
  <c r="BE38" i="21"/>
  <c r="BI38" i="13" s="1"/>
  <c r="BI38" i="21"/>
  <c r="BE255" i="21"/>
  <c r="BI255" i="13" s="1"/>
  <c r="BG255" i="21"/>
  <c r="BI255" i="21"/>
  <c r="BM187" i="21"/>
  <c r="BJ187" i="21"/>
  <c r="BN187" i="21" s="1"/>
  <c r="BE126" i="21"/>
  <c r="BI126" i="13" s="1"/>
  <c r="BG126" i="21"/>
  <c r="BI126" i="21"/>
  <c r="BG221" i="21"/>
  <c r="BE221" i="21"/>
  <c r="BI221" i="13" s="1"/>
  <c r="BI221" i="21"/>
  <c r="BG229" i="21"/>
  <c r="BE229" i="21"/>
  <c r="BI229" i="13" s="1"/>
  <c r="BI229" i="21"/>
  <c r="BM158" i="21"/>
  <c r="BJ158" i="21"/>
  <c r="BN158" i="21" s="1"/>
  <c r="BM142" i="21"/>
  <c r="BJ142" i="21"/>
  <c r="BN142" i="21" s="1"/>
  <c r="BM168" i="21"/>
  <c r="BJ168" i="21"/>
  <c r="BN168" i="21" s="1"/>
  <c r="BG65" i="21"/>
  <c r="BE65" i="21"/>
  <c r="BI65" i="13" s="1"/>
  <c r="BI65" i="21"/>
  <c r="BM112" i="21"/>
  <c r="BJ112" i="21"/>
  <c r="BN112" i="21" s="1"/>
  <c r="BM57" i="21"/>
  <c r="BJ57" i="21"/>
  <c r="BN57" i="21" s="1"/>
  <c r="BM266" i="21"/>
  <c r="BJ266" i="21"/>
  <c r="BN266" i="21" s="1"/>
  <c r="CA266" i="21" s="1"/>
  <c r="BM111" i="21"/>
  <c r="BJ111" i="21"/>
  <c r="BN111" i="21" s="1"/>
  <c r="BE279" i="21"/>
  <c r="BI279" i="13" s="1"/>
  <c r="BG279" i="21"/>
  <c r="BI279" i="21"/>
  <c r="BE7" i="21"/>
  <c r="BI7" i="13" s="1"/>
  <c r="BG7" i="21"/>
  <c r="BI7" i="21"/>
  <c r="BG115" i="21"/>
  <c r="BE115" i="21"/>
  <c r="BI115" i="13" s="1"/>
  <c r="BI115" i="21"/>
  <c r="BG59" i="21"/>
  <c r="BE59" i="21"/>
  <c r="BI59" i="13" s="1"/>
  <c r="BI59" i="21"/>
  <c r="BG280" i="21"/>
  <c r="BE280" i="21"/>
  <c r="BI280" i="13" s="1"/>
  <c r="BI280" i="21"/>
  <c r="BG226" i="21"/>
  <c r="BE226" i="21"/>
  <c r="BI226" i="13" s="1"/>
  <c r="BI226" i="21"/>
  <c r="BG155" i="21"/>
  <c r="BE155" i="21"/>
  <c r="BI155" i="13" s="1"/>
  <c r="BI155" i="21"/>
  <c r="BG163" i="21"/>
  <c r="BE163" i="21"/>
  <c r="BI163" i="13" s="1"/>
  <c r="BI163" i="21"/>
  <c r="BM205" i="21"/>
  <c r="BJ205" i="21"/>
  <c r="BN205" i="21" s="1"/>
  <c r="BM26" i="21"/>
  <c r="BJ26" i="21"/>
  <c r="BN26" i="21" s="1"/>
  <c r="BM122" i="21"/>
  <c r="BJ122" i="21"/>
  <c r="BN122" i="21" s="1"/>
  <c r="BG130" i="21"/>
  <c r="BE130" i="21"/>
  <c r="BI130" i="13" s="1"/>
  <c r="BI130" i="21"/>
  <c r="BG46" i="21"/>
  <c r="BE46" i="21"/>
  <c r="BI46" i="13" s="1"/>
  <c r="BI46" i="21"/>
  <c r="BG116" i="21"/>
  <c r="BE116" i="21"/>
  <c r="BI116" i="13" s="1"/>
  <c r="BI116" i="21"/>
  <c r="BG132" i="21"/>
  <c r="BE132" i="21"/>
  <c r="BI132" i="13" s="1"/>
  <c r="BI132" i="21"/>
  <c r="BE35" i="21"/>
  <c r="BI35" i="13" s="1"/>
  <c r="BG35" i="21"/>
  <c r="BI35" i="21"/>
  <c r="BE165" i="21"/>
  <c r="BI165" i="13" s="1"/>
  <c r="BG165" i="21"/>
  <c r="BI165" i="21"/>
  <c r="BM297" i="21"/>
  <c r="BJ297" i="21"/>
  <c r="BN297" i="21" s="1"/>
  <c r="CA297" i="21" s="1"/>
  <c r="BM96" i="21"/>
  <c r="BJ96" i="21"/>
  <c r="BN96" i="21" s="1"/>
  <c r="BM136" i="21"/>
  <c r="BJ136" i="21"/>
  <c r="BN136" i="21" s="1"/>
  <c r="BG125" i="21"/>
  <c r="BE125" i="21"/>
  <c r="BI125" i="13" s="1"/>
  <c r="BI125" i="21"/>
  <c r="BM247" i="21"/>
  <c r="BJ247" i="21"/>
  <c r="BN247" i="21" s="1"/>
  <c r="BG55" i="21"/>
  <c r="BE55" i="21"/>
  <c r="BI55" i="13" s="1"/>
  <c r="BI55" i="21"/>
  <c r="BE21" i="21"/>
  <c r="BI21" i="13" s="1"/>
  <c r="BG21" i="21"/>
  <c r="BI21" i="21"/>
  <c r="BG172" i="21"/>
  <c r="BE172" i="21"/>
  <c r="BI172" i="13" s="1"/>
  <c r="BI172" i="21"/>
  <c r="BG63" i="21"/>
  <c r="BE63" i="21"/>
  <c r="BI63" i="13" s="1"/>
  <c r="BI63" i="21"/>
  <c r="Z271" i="21"/>
  <c r="BC271" i="21"/>
  <c r="BD271" i="21" s="1"/>
  <c r="BJ271" i="13" s="1"/>
  <c r="BM201" i="21"/>
  <c r="BJ201" i="21"/>
  <c r="BN201" i="21" s="1"/>
  <c r="BM49" i="21"/>
  <c r="BJ49" i="21"/>
  <c r="BN49" i="21" s="1"/>
  <c r="BM197" i="21"/>
  <c r="BJ197" i="21"/>
  <c r="BN197" i="21" s="1"/>
  <c r="BM101" i="21"/>
  <c r="BJ101" i="21"/>
  <c r="BN101" i="21" s="1"/>
  <c r="BE151" i="21"/>
  <c r="BI151" i="13" s="1"/>
  <c r="BG151" i="21"/>
  <c r="BI151" i="21"/>
  <c r="BE161" i="21"/>
  <c r="BI161" i="13" s="1"/>
  <c r="BG161" i="21"/>
  <c r="BI161" i="21"/>
  <c r="BM109" i="21"/>
  <c r="BJ109" i="21"/>
  <c r="BN109" i="21" s="1"/>
  <c r="BE82" i="21"/>
  <c r="BG82" i="21"/>
  <c r="BI82" i="21"/>
  <c r="BM294" i="21"/>
  <c r="BJ294" i="21"/>
  <c r="BN294" i="21" s="1"/>
  <c r="CA294" i="21" s="1"/>
  <c r="BG179" i="21"/>
  <c r="BE179" i="21"/>
  <c r="BI179" i="13" s="1"/>
  <c r="BI179" i="21"/>
  <c r="BM234" i="21"/>
  <c r="BJ234" i="21"/>
  <c r="BN234" i="21" s="1"/>
  <c r="BM6" i="21"/>
  <c r="BJ6" i="21"/>
  <c r="BN6" i="21" s="1"/>
  <c r="BM292" i="21"/>
  <c r="BJ292" i="21"/>
  <c r="BN292" i="21" s="1"/>
  <c r="CA292" i="21" s="1"/>
  <c r="BG50" i="21"/>
  <c r="BE50" i="21"/>
  <c r="BI50" i="13" s="1"/>
  <c r="BI50" i="21"/>
  <c r="BG246" i="21"/>
  <c r="BE246" i="21"/>
  <c r="BI246" i="13" s="1"/>
  <c r="BI246" i="21"/>
  <c r="BG159" i="21"/>
  <c r="BE159" i="21"/>
  <c r="BI159" i="13" s="1"/>
  <c r="BI159" i="21"/>
  <c r="BE134" i="21"/>
  <c r="BI134" i="13" s="1"/>
  <c r="BG134" i="21"/>
  <c r="BI134" i="21"/>
  <c r="BG237" i="21"/>
  <c r="BE237" i="21"/>
  <c r="BI237" i="13" s="1"/>
  <c r="BI237" i="21"/>
  <c r="BM23" i="21"/>
  <c r="BJ23" i="21"/>
  <c r="BN23" i="21" s="1"/>
  <c r="BM257" i="21"/>
  <c r="BJ257" i="21"/>
  <c r="BN257" i="21" s="1"/>
  <c r="CA257" i="21" s="1"/>
  <c r="BM206" i="21"/>
  <c r="BJ206" i="21"/>
  <c r="BN206" i="21" s="1"/>
  <c r="BG18" i="21"/>
  <c r="BE18" i="21"/>
  <c r="BI18" i="13" s="1"/>
  <c r="BI18" i="21"/>
  <c r="BG141" i="21"/>
  <c r="BE141" i="21"/>
  <c r="BI141" i="13" s="1"/>
  <c r="BI141" i="21"/>
  <c r="BM263" i="21"/>
  <c r="BJ263" i="21"/>
  <c r="BN263" i="21" s="1"/>
  <c r="CA263" i="21" s="1"/>
  <c r="BM188" i="21"/>
  <c r="BJ188" i="21"/>
  <c r="BN188" i="21" s="1"/>
  <c r="BM219" i="21"/>
  <c r="BJ219" i="21"/>
  <c r="BN219" i="21" s="1"/>
  <c r="BG110" i="21"/>
  <c r="BE110" i="21"/>
  <c r="BI110" i="13" s="1"/>
  <c r="BI110" i="21"/>
  <c r="BM42" i="21"/>
  <c r="BJ42" i="21"/>
  <c r="BN42" i="21" s="1"/>
  <c r="BM252" i="21"/>
  <c r="BJ252" i="21"/>
  <c r="BN252" i="21" s="1"/>
  <c r="CA252" i="21" s="1"/>
  <c r="BG45" i="21"/>
  <c r="BE45" i="21"/>
  <c r="BI45" i="13" s="1"/>
  <c r="BI45" i="21"/>
  <c r="BM131" i="21"/>
  <c r="BJ131" i="21"/>
  <c r="BN131" i="21" s="1"/>
  <c r="BM34" i="21"/>
  <c r="BJ34" i="21"/>
  <c r="BN34" i="21" s="1"/>
  <c r="BG44" i="21"/>
  <c r="BE44" i="21"/>
  <c r="BI44" i="13" s="1"/>
  <c r="BI44" i="21"/>
  <c r="BM15" i="21"/>
  <c r="BJ15" i="21"/>
  <c r="BN15" i="21" s="1"/>
  <c r="CA15" i="21" s="1"/>
  <c r="J15" i="12" s="1"/>
  <c r="BM220" i="21"/>
  <c r="BJ220" i="21"/>
  <c r="BN220" i="21" s="1"/>
  <c r="BM83" i="21"/>
  <c r="BJ83" i="21"/>
  <c r="BN83" i="21" s="1"/>
  <c r="BG124" i="21"/>
  <c r="BE124" i="21"/>
  <c r="BI124" i="13" s="1"/>
  <c r="BI124" i="21"/>
  <c r="BG193" i="21"/>
  <c r="BE193" i="21"/>
  <c r="BI193" i="13" s="1"/>
  <c r="BI193" i="21"/>
  <c r="BE253" i="21"/>
  <c r="BI253" i="13" s="1"/>
  <c r="BG253" i="21"/>
  <c r="BI253" i="21"/>
  <c r="BE227" i="21"/>
  <c r="BI227" i="13" s="1"/>
  <c r="BG227" i="21"/>
  <c r="BI227" i="21"/>
  <c r="BM176" i="21"/>
  <c r="BJ176" i="21"/>
  <c r="BN176" i="21" s="1"/>
  <c r="BG127" i="21"/>
  <c r="BE127" i="21"/>
  <c r="BI127" i="13" s="1"/>
  <c r="BI127" i="21"/>
  <c r="BM103" i="21"/>
  <c r="BJ103" i="21"/>
  <c r="BN103" i="21" s="1"/>
  <c r="BM194" i="21"/>
  <c r="BJ194" i="21"/>
  <c r="BN194" i="21" s="1"/>
  <c r="CA194" i="21" s="1"/>
  <c r="J194" i="12" s="1"/>
  <c r="BM72" i="21"/>
  <c r="BJ72" i="21"/>
  <c r="BN72" i="21" s="1"/>
  <c r="BG259" i="21"/>
  <c r="BE259" i="21"/>
  <c r="BI259" i="13" s="1"/>
  <c r="BI259" i="21"/>
  <c r="BE74" i="21"/>
  <c r="BG74" i="21"/>
  <c r="BI74" i="21"/>
  <c r="BG248" i="21"/>
  <c r="BE248" i="21"/>
  <c r="BI248" i="13" s="1"/>
  <c r="BI248" i="21"/>
  <c r="BM245" i="21"/>
  <c r="BJ245" i="21"/>
  <c r="BN245" i="21" s="1"/>
  <c r="BM85" i="21"/>
  <c r="BJ85" i="21"/>
  <c r="BN85" i="21" s="1"/>
  <c r="BE286" i="21"/>
  <c r="BI286" i="13" s="1"/>
  <c r="BG286" i="21"/>
  <c r="BI286" i="21"/>
  <c r="BG278" i="21"/>
  <c r="BE278" i="21"/>
  <c r="BI278" i="13" s="1"/>
  <c r="BI278" i="21"/>
  <c r="BG108" i="21"/>
  <c r="BE108" i="21"/>
  <c r="BI108" i="13" s="1"/>
  <c r="BI108" i="21"/>
  <c r="BM295" i="21"/>
  <c r="BJ295" i="21"/>
  <c r="BN295" i="21" s="1"/>
  <c r="CA295" i="21" s="1"/>
  <c r="BM293" i="21"/>
  <c r="BJ293" i="21"/>
  <c r="BN293" i="21" s="1"/>
  <c r="CA293" i="21" s="1"/>
  <c r="BG97" i="21"/>
  <c r="BE97" i="21"/>
  <c r="BI97" i="21"/>
  <c r="BM120" i="21"/>
  <c r="BJ120" i="21"/>
  <c r="BN120" i="21" s="1"/>
  <c r="BM148" i="21"/>
  <c r="BJ148" i="21"/>
  <c r="BN148" i="21" s="1"/>
  <c r="BM113" i="21"/>
  <c r="BJ113" i="21"/>
  <c r="BN113" i="21" s="1"/>
  <c r="BM68" i="21"/>
  <c r="BJ68" i="21"/>
  <c r="BN68" i="21" s="1"/>
  <c r="BM207" i="21"/>
  <c r="BJ207" i="21"/>
  <c r="BN207" i="21" s="1"/>
  <c r="CA207" i="21" s="1"/>
  <c r="J207" i="12" s="1"/>
  <c r="BG204" i="21"/>
  <c r="BE204" i="21"/>
  <c r="BI204" i="21"/>
  <c r="BE24" i="21"/>
  <c r="BI24" i="13" s="1"/>
  <c r="BG24" i="21"/>
  <c r="BI24" i="21"/>
  <c r="BG170" i="21"/>
  <c r="BE170" i="21"/>
  <c r="BI170" i="13" s="1"/>
  <c r="BI170" i="21"/>
  <c r="BE43" i="21"/>
  <c r="BI43" i="13" s="1"/>
  <c r="BG43" i="21"/>
  <c r="BI43" i="21"/>
  <c r="BM299" i="21"/>
  <c r="BJ299" i="21"/>
  <c r="BN299" i="21" s="1"/>
  <c r="CA299" i="21" s="1"/>
  <c r="BM191" i="21"/>
  <c r="BJ191" i="21"/>
  <c r="BN191" i="21" s="1"/>
  <c r="BM62" i="21"/>
  <c r="BJ62" i="21"/>
  <c r="BN62" i="21" s="1"/>
  <c r="BM98" i="21"/>
  <c r="BJ98" i="21"/>
  <c r="BN98" i="21" s="1"/>
  <c r="BM289" i="21"/>
  <c r="BJ289" i="21"/>
  <c r="BN289" i="21" s="1"/>
  <c r="CA289" i="21" s="1"/>
  <c r="BG140" i="21"/>
  <c r="BE140" i="21"/>
  <c r="BI140" i="13" s="1"/>
  <c r="BI140" i="21"/>
  <c r="BG133" i="21"/>
  <c r="BE133" i="21"/>
  <c r="BI133" i="13" s="1"/>
  <c r="BI133" i="21"/>
  <c r="BM123" i="21"/>
  <c r="BJ123" i="21"/>
  <c r="BN123" i="21" s="1"/>
  <c r="BG208" i="21"/>
  <c r="BE208" i="21"/>
  <c r="BI208" i="13" s="1"/>
  <c r="BI208" i="21"/>
  <c r="Z215" i="21"/>
  <c r="BC215" i="21"/>
  <c r="BD215" i="21" s="1"/>
  <c r="BJ215" i="13" s="1"/>
  <c r="BG12" i="21"/>
  <c r="BE12" i="21"/>
  <c r="BI12" i="13" s="1"/>
  <c r="BI12" i="21"/>
  <c r="BG13" i="21"/>
  <c r="BE13" i="21"/>
  <c r="BI13" i="13" s="1"/>
  <c r="BI13" i="21"/>
  <c r="BM242" i="21"/>
  <c r="BJ242" i="21"/>
  <c r="BN242" i="21" s="1"/>
  <c r="BM232" i="21"/>
  <c r="BJ232" i="21"/>
  <c r="BN232" i="21" s="1"/>
  <c r="BG52" i="21"/>
  <c r="BE52" i="21"/>
  <c r="BI52" i="13" s="1"/>
  <c r="BI52" i="21"/>
  <c r="BG162" i="21"/>
  <c r="BE162" i="21"/>
  <c r="BI162" i="21"/>
  <c r="BM264" i="21"/>
  <c r="BJ264" i="21"/>
  <c r="BN264" i="21" s="1"/>
  <c r="BG39" i="21"/>
  <c r="BE39" i="21"/>
  <c r="BI39" i="13" s="1"/>
  <c r="BI39" i="21"/>
  <c r="BG81" i="21"/>
  <c r="BE81" i="21"/>
  <c r="BI81" i="13" s="1"/>
  <c r="BI81" i="21"/>
  <c r="BM169" i="21"/>
  <c r="BJ169" i="21"/>
  <c r="BN169" i="21" s="1"/>
  <c r="BE93" i="21"/>
  <c r="BI93" i="13" s="1"/>
  <c r="BG93" i="21"/>
  <c r="BI93" i="21"/>
  <c r="BM276" i="21"/>
  <c r="BJ276" i="21"/>
  <c r="BN276" i="21" s="1"/>
  <c r="CA276" i="21" s="1"/>
  <c r="BM212" i="21"/>
  <c r="BJ212" i="21"/>
  <c r="BN212" i="21" s="1"/>
  <c r="BM214" i="21"/>
  <c r="BJ214" i="21"/>
  <c r="BN214" i="21" s="1"/>
  <c r="CA214" i="21" s="1"/>
  <c r="J214" i="12" s="1"/>
  <c r="BG75" i="21"/>
  <c r="BE75" i="21"/>
  <c r="BI75" i="13" s="1"/>
  <c r="BI75" i="21"/>
  <c r="BG105" i="21"/>
  <c r="BE105" i="21"/>
  <c r="BI105" i="13" s="1"/>
  <c r="BI105" i="21"/>
  <c r="BE51" i="21"/>
  <c r="BI51" i="13" s="1"/>
  <c r="BG51" i="21"/>
  <c r="BI51" i="21"/>
  <c r="BG95" i="21"/>
  <c r="BE95" i="21"/>
  <c r="BI95" i="21"/>
  <c r="BG262" i="21"/>
  <c r="BE262" i="21"/>
  <c r="BI262" i="13" s="1"/>
  <c r="BI262" i="21"/>
  <c r="BM287" i="21"/>
  <c r="BJ287" i="21"/>
  <c r="BN287" i="21" s="1"/>
  <c r="CA287" i="21" s="1"/>
  <c r="BE210" i="21"/>
  <c r="BI210" i="13" s="1"/>
  <c r="BG210" i="21"/>
  <c r="BI210" i="21"/>
  <c r="BM203" i="21"/>
  <c r="BJ203" i="21"/>
  <c r="BN203" i="21" s="1"/>
  <c r="BM185" i="21"/>
  <c r="BJ185" i="21"/>
  <c r="BN185" i="21" s="1"/>
  <c r="BM36" i="21"/>
  <c r="BJ36" i="21"/>
  <c r="BN36" i="21" s="1"/>
  <c r="BM19" i="21"/>
  <c r="BJ19" i="21"/>
  <c r="BN19" i="21" s="1"/>
  <c r="BG282" i="21"/>
  <c r="BE282" i="21"/>
  <c r="BI282" i="13" s="1"/>
  <c r="BI282" i="21"/>
  <c r="BG283" i="21"/>
  <c r="BE283" i="21"/>
  <c r="BI283" i="13" s="1"/>
  <c r="BI283" i="21"/>
  <c r="BM114" i="21"/>
  <c r="BJ114" i="21"/>
  <c r="BN114" i="21" s="1"/>
  <c r="BM88" i="21"/>
  <c r="BJ88" i="21"/>
  <c r="BN88" i="21" s="1"/>
  <c r="BE202" i="21"/>
  <c r="BI202" i="13" s="1"/>
  <c r="BG202" i="21"/>
  <c r="BI202" i="21"/>
  <c r="BG33" i="21"/>
  <c r="BE33" i="21"/>
  <c r="BI33" i="13" s="1"/>
  <c r="BI33" i="21"/>
  <c r="BG79" i="21"/>
  <c r="BE79" i="21"/>
  <c r="BI79" i="13" s="1"/>
  <c r="BI79" i="21"/>
  <c r="BM225" i="21"/>
  <c r="BJ225" i="21"/>
  <c r="BN225" i="21" s="1"/>
  <c r="BM217" i="21"/>
  <c r="BJ217" i="21"/>
  <c r="BN217" i="21" s="1"/>
  <c r="BG167" i="21"/>
  <c r="BE167" i="21"/>
  <c r="BI167" i="13" s="1"/>
  <c r="BI167" i="21"/>
  <c r="BM27" i="21"/>
  <c r="BJ27" i="21"/>
  <c r="BN27" i="21" s="1"/>
  <c r="BM265" i="21"/>
  <c r="BJ265" i="21"/>
  <c r="BN265" i="21" s="1"/>
  <c r="CA265" i="21" s="1"/>
  <c r="BM231" i="21"/>
  <c r="BJ231" i="21"/>
  <c r="BN231" i="21" s="1"/>
  <c r="BG9" i="21"/>
  <c r="BE9" i="21"/>
  <c r="BI9" i="13" s="1"/>
  <c r="BI9" i="21"/>
  <c r="BG106" i="21"/>
  <c r="BE106" i="21"/>
  <c r="BI106" i="13" s="1"/>
  <c r="BI106" i="21"/>
  <c r="BG190" i="21"/>
  <c r="BE190" i="21"/>
  <c r="BI190" i="13" s="1"/>
  <c r="BI190" i="21"/>
  <c r="BG195" i="21"/>
  <c r="BE195" i="21"/>
  <c r="BI195" i="13" s="1"/>
  <c r="BI195" i="21"/>
  <c r="BM40" i="21"/>
  <c r="BJ40" i="21"/>
  <c r="BN40" i="21" s="1"/>
  <c r="BG119" i="21"/>
  <c r="BE119" i="21"/>
  <c r="BI119" i="13" s="1"/>
  <c r="BI119" i="21"/>
  <c r="BG270" i="21"/>
  <c r="BE270" i="21"/>
  <c r="BI270" i="13" s="1"/>
  <c r="BI270" i="21"/>
  <c r="BM69" i="21"/>
  <c r="BJ69" i="21"/>
  <c r="BN69" i="21" s="1"/>
  <c r="BM16" i="21"/>
  <c r="BJ16" i="21"/>
  <c r="BN16" i="21" s="1"/>
  <c r="BM178" i="21"/>
  <c r="BJ178" i="21"/>
  <c r="BN178" i="21" s="1"/>
  <c r="BM249" i="21"/>
  <c r="BJ249" i="21"/>
  <c r="BN249" i="21" s="1"/>
  <c r="BE135" i="21"/>
  <c r="BI135" i="13" s="1"/>
  <c r="BG135" i="21"/>
  <c r="BI135" i="21"/>
  <c r="BM244" i="21"/>
  <c r="BJ244" i="21"/>
  <c r="BN244" i="21" s="1"/>
  <c r="BG300" i="21"/>
  <c r="BE300" i="21"/>
  <c r="BI300" i="13" s="1"/>
  <c r="BI300" i="21"/>
  <c r="BG67" i="21"/>
  <c r="BE67" i="21"/>
  <c r="BI67" i="13" s="1"/>
  <c r="BI67" i="21"/>
  <c r="BM296" i="21"/>
  <c r="BJ296" i="21"/>
  <c r="BN296" i="21" s="1"/>
  <c r="CA296" i="21" s="1"/>
  <c r="BM272" i="21"/>
  <c r="BJ272" i="21"/>
  <c r="BN272" i="21" s="1"/>
  <c r="CA272" i="21" s="1"/>
  <c r="BG150" i="21"/>
  <c r="BE150" i="21"/>
  <c r="BI150" i="13" s="1"/>
  <c r="BI150" i="21"/>
  <c r="BG222" i="21"/>
  <c r="BE222" i="21"/>
  <c r="BI222" i="13" s="1"/>
  <c r="BI222" i="21"/>
  <c r="BM89" i="21"/>
  <c r="BJ89" i="21"/>
  <c r="BN89" i="21" s="1"/>
  <c r="BM209" i="21"/>
  <c r="BJ209" i="21"/>
  <c r="BN209" i="21" s="1"/>
  <c r="BM290" i="21"/>
  <c r="BJ290" i="21"/>
  <c r="BN290" i="21" s="1"/>
  <c r="CA290" i="21" s="1"/>
  <c r="BE157" i="21"/>
  <c r="BI157" i="13" s="1"/>
  <c r="BG157" i="21"/>
  <c r="BI157" i="21"/>
  <c r="BG80" i="21"/>
  <c r="BE80" i="21"/>
  <c r="BI80" i="13" s="1"/>
  <c r="BI80" i="21"/>
  <c r="BG288" i="21"/>
  <c r="BE288" i="21"/>
  <c r="BI288" i="13" s="1"/>
  <c r="BI288" i="21"/>
  <c r="BM102" i="21"/>
  <c r="BJ102" i="21"/>
  <c r="BN102" i="21" s="1"/>
  <c r="BM166" i="21"/>
  <c r="BJ166" i="21"/>
  <c r="BN166" i="21" s="1"/>
  <c r="CA166" i="21" s="1"/>
  <c r="J166" i="12" s="1"/>
  <c r="BM254" i="21"/>
  <c r="BJ254" i="21"/>
  <c r="BN254" i="21" s="1"/>
  <c r="BE121" i="21"/>
  <c r="BI121" i="13" s="1"/>
  <c r="BG121" i="21"/>
  <c r="BI121" i="21"/>
  <c r="BG153" i="21"/>
  <c r="BE153" i="21"/>
  <c r="BI153" i="13" s="1"/>
  <c r="BI153" i="21"/>
  <c r="BG211" i="21"/>
  <c r="BE211" i="21"/>
  <c r="BI211" i="13" s="1"/>
  <c r="BI211" i="21"/>
  <c r="BG285" i="21"/>
  <c r="BE285" i="21"/>
  <c r="BI285" i="21"/>
  <c r="BM235" i="21"/>
  <c r="BJ235" i="21"/>
  <c r="BN235" i="21" s="1"/>
  <c r="BM37" i="21"/>
  <c r="BJ37" i="21"/>
  <c r="BN37" i="21" s="1"/>
  <c r="BM66" i="21"/>
  <c r="BJ66" i="21"/>
  <c r="BN66" i="21" s="1"/>
  <c r="BM277" i="21"/>
  <c r="BJ277" i="21"/>
  <c r="BN277" i="21" s="1"/>
  <c r="CA277" i="21" s="1"/>
  <c r="BG186" i="21"/>
  <c r="BE186" i="21"/>
  <c r="BI186" i="13" s="1"/>
  <c r="BI186" i="21"/>
  <c r="BM32" i="21"/>
  <c r="BJ32" i="21"/>
  <c r="BN32" i="21" s="1"/>
  <c r="BM60" i="21"/>
  <c r="BJ60" i="21"/>
  <c r="BN60" i="21" s="1"/>
  <c r="BG47" i="21"/>
  <c r="BE47" i="21"/>
  <c r="BI47" i="13" s="1"/>
  <c r="BI47" i="21"/>
  <c r="Z267" i="21"/>
  <c r="BC267" i="21"/>
  <c r="BD267" i="21" s="1"/>
  <c r="BJ267" i="13" s="1"/>
  <c r="Z70" i="21"/>
  <c r="BC70" i="21"/>
  <c r="BD70" i="21" s="1"/>
  <c r="BJ70" i="13" s="1"/>
  <c r="Z145" i="21"/>
  <c r="BC145" i="21"/>
  <c r="BD145" i="21" s="1"/>
  <c r="BJ145" i="13" s="1"/>
  <c r="BG107" i="21"/>
  <c r="BE107" i="21"/>
  <c r="BI107" i="13" s="1"/>
  <c r="BI107" i="21"/>
  <c r="BM92" i="21"/>
  <c r="BJ92" i="21"/>
  <c r="BN92" i="21" s="1"/>
  <c r="BM181" i="21"/>
  <c r="BJ181" i="21"/>
  <c r="BN181" i="21" s="1"/>
  <c r="BM171" i="21"/>
  <c r="BJ171" i="21"/>
  <c r="BN171" i="21" s="1"/>
  <c r="BG94" i="21"/>
  <c r="BE94" i="21"/>
  <c r="BI94" i="13" s="1"/>
  <c r="BI94" i="21"/>
  <c r="BG284" i="21"/>
  <c r="BE284" i="21"/>
  <c r="BI284" i="13" s="1"/>
  <c r="BI284" i="21"/>
  <c r="BG268" i="21"/>
  <c r="BE268" i="21"/>
  <c r="BI268" i="13" s="1"/>
  <c r="BI268" i="21"/>
  <c r="BG29" i="21"/>
  <c r="BE29" i="21"/>
  <c r="BI29" i="13" s="1"/>
  <c r="BI29" i="21"/>
  <c r="BG199" i="21"/>
  <c r="BE199" i="21"/>
  <c r="BI199" i="13" s="1"/>
  <c r="BI199" i="21"/>
  <c r="BG251" i="21"/>
  <c r="BE251" i="21"/>
  <c r="BI251" i="21"/>
  <c r="BM31" i="21"/>
  <c r="BJ31" i="21"/>
  <c r="BN31" i="21" s="1"/>
  <c r="BM144" i="21"/>
  <c r="BJ144" i="21"/>
  <c r="BN144" i="21" s="1"/>
  <c r="BM160" i="21"/>
  <c r="BJ160" i="21"/>
  <c r="BN160" i="21" s="1"/>
  <c r="BM223" i="21"/>
  <c r="BJ223" i="21"/>
  <c r="BN223" i="21" s="1"/>
  <c r="BG192" i="21"/>
  <c r="BE192" i="21"/>
  <c r="BI192" i="13" s="1"/>
  <c r="BI192" i="21"/>
  <c r="BG164" i="21"/>
  <c r="BE164" i="21"/>
  <c r="BI164" i="13" s="1"/>
  <c r="BI164" i="21"/>
  <c r="BG73" i="21"/>
  <c r="BE73" i="21"/>
  <c r="BI73" i="13" s="1"/>
  <c r="BI73" i="21"/>
  <c r="BG184" i="21"/>
  <c r="BE184" i="21"/>
  <c r="BI184" i="13" s="1"/>
  <c r="BI184" i="21"/>
  <c r="BE261" i="21"/>
  <c r="BI261" i="13" s="1"/>
  <c r="BG261" i="21"/>
  <c r="BI261" i="21"/>
  <c r="BE183" i="21"/>
  <c r="BI183" i="13" s="1"/>
  <c r="BG183" i="21"/>
  <c r="BI183" i="21"/>
  <c r="BM41" i="21"/>
  <c r="BJ41" i="21"/>
  <c r="BN41" i="21" s="1"/>
  <c r="BM152" i="21"/>
  <c r="BJ152" i="21"/>
  <c r="BN152" i="21" s="1"/>
  <c r="BM243" i="21"/>
  <c r="BJ243" i="21"/>
  <c r="BN243" i="21" s="1"/>
  <c r="CA54" i="21"/>
  <c r="Y230" i="14"/>
  <c r="Y123" i="14"/>
  <c r="Y64" i="14"/>
  <c r="Y224" i="14"/>
  <c r="F280" i="14"/>
  <c r="Y264" i="14"/>
  <c r="Y244" i="14"/>
  <c r="F236" i="14"/>
  <c r="G63" i="14"/>
  <c r="Y116" i="14"/>
  <c r="G170" i="14"/>
  <c r="G21" i="14"/>
  <c r="G107" i="14"/>
  <c r="F184" i="14"/>
  <c r="G164" i="14"/>
  <c r="G227" i="14"/>
  <c r="G280" i="14"/>
  <c r="F240" i="14"/>
  <c r="G121" i="14"/>
  <c r="F141" i="14"/>
  <c r="F11" i="14"/>
  <c r="Y147" i="14"/>
  <c r="G167" i="14"/>
  <c r="H4" i="12"/>
  <c r="F187" i="14"/>
  <c r="F6" i="14"/>
  <c r="G177" i="14"/>
  <c r="G6" i="14"/>
  <c r="F22" i="14"/>
  <c r="G114" i="14"/>
  <c r="G38" i="14"/>
  <c r="F216" i="14"/>
  <c r="Y258" i="14"/>
  <c r="G215" i="14"/>
  <c r="G146" i="14"/>
  <c r="G154" i="14"/>
  <c r="G158" i="14"/>
  <c r="F142" i="14"/>
  <c r="G25" i="14"/>
  <c r="G285" i="14"/>
  <c r="F160" i="14"/>
  <c r="G250" i="14"/>
  <c r="G179" i="14"/>
  <c r="Y173" i="14"/>
  <c r="G173" i="14"/>
  <c r="Y277" i="14"/>
  <c r="G20" i="14"/>
  <c r="G41" i="14"/>
  <c r="BF4" i="21"/>
  <c r="BH4" i="21" s="1"/>
  <c r="N4" i="14"/>
  <c r="AC4" i="13"/>
  <c r="N4" i="13"/>
  <c r="BY4" i="21"/>
  <c r="H4" i="14"/>
  <c r="Z4" i="13"/>
  <c r="L4" i="14"/>
  <c r="F270" i="14"/>
  <c r="F41" i="14"/>
  <c r="G161" i="14"/>
  <c r="T4" i="14"/>
  <c r="Q4" i="13"/>
  <c r="G270" i="14"/>
  <c r="P4" i="14"/>
  <c r="AF4" i="13"/>
  <c r="G74" i="14"/>
  <c r="W4" i="13"/>
  <c r="J4" i="14"/>
  <c r="V4" i="14"/>
  <c r="T4" i="13"/>
  <c r="G76" i="14"/>
  <c r="F235" i="14"/>
  <c r="G157" i="14"/>
  <c r="Y289" i="14"/>
  <c r="Y292" i="14"/>
  <c r="Y266" i="14"/>
  <c r="G150" i="14"/>
  <c r="G192" i="14"/>
  <c r="G7" i="14"/>
  <c r="F7" i="14"/>
  <c r="F199" i="14"/>
  <c r="G182" i="14"/>
  <c r="F283" i="14"/>
  <c r="G298" i="14"/>
  <c r="F288" i="14"/>
  <c r="F291" i="14"/>
  <c r="G59" i="14"/>
  <c r="F265" i="14"/>
  <c r="Y299" i="14"/>
  <c r="G269" i="14"/>
  <c r="F294" i="14"/>
  <c r="F279" i="14"/>
  <c r="G80" i="14"/>
  <c r="G186" i="14"/>
  <c r="F292" i="14"/>
  <c r="F268" i="14"/>
  <c r="F297" i="14"/>
  <c r="F255" i="14"/>
  <c r="F80" i="14"/>
  <c r="F256" i="14"/>
  <c r="F266" i="14"/>
  <c r="F285" i="14"/>
  <c r="F274" i="14"/>
  <c r="F290" i="14"/>
  <c r="F287" i="14"/>
  <c r="F299" i="14"/>
  <c r="F253" i="14"/>
  <c r="G273" i="14"/>
  <c r="F289" i="14"/>
  <c r="F286" i="14"/>
  <c r="F259" i="14"/>
  <c r="F272" i="14"/>
  <c r="F261" i="14"/>
  <c r="F295" i="14"/>
  <c r="G300" i="14"/>
  <c r="Y257" i="14"/>
  <c r="Y276" i="14"/>
  <c r="Y263" i="14"/>
  <c r="Y281" i="14"/>
  <c r="Y152" i="14"/>
  <c r="Y250" i="14"/>
  <c r="Y83" i="14"/>
  <c r="F250" i="14"/>
  <c r="Y189" i="14"/>
  <c r="Y249" i="14"/>
  <c r="G87" i="14"/>
  <c r="G284" i="14"/>
  <c r="F79" i="14"/>
  <c r="G190" i="14"/>
  <c r="F194" i="14"/>
  <c r="G79" i="14"/>
  <c r="F58" i="14"/>
  <c r="G75" i="14"/>
  <c r="G254" i="14"/>
  <c r="G262" i="14"/>
  <c r="G222" i="14"/>
  <c r="G95" i="14"/>
  <c r="G81" i="14"/>
  <c r="F233" i="14"/>
  <c r="Y61" i="14"/>
  <c r="Y160" i="14"/>
  <c r="Y196" i="14"/>
  <c r="Y149" i="14"/>
  <c r="G278" i="14"/>
  <c r="G134" i="14"/>
  <c r="G191" i="14"/>
  <c r="F29" i="14"/>
  <c r="F134" i="14"/>
  <c r="G29" i="14"/>
  <c r="G221" i="14"/>
  <c r="F75" i="14"/>
  <c r="Y233" i="14"/>
  <c r="Y243" i="14"/>
  <c r="Y180" i="14"/>
  <c r="G47" i="14"/>
  <c r="G46" i="14"/>
  <c r="G195" i="14"/>
  <c r="Y143" i="14"/>
  <c r="F36" i="14"/>
  <c r="Y245" i="14"/>
  <c r="F18" i="14"/>
  <c r="G202" i="14"/>
  <c r="G12" i="14"/>
  <c r="G226" i="14"/>
  <c r="F122" i="14"/>
  <c r="G51" i="14"/>
  <c r="G24" i="14"/>
  <c r="G33" i="14"/>
  <c r="F19" i="14"/>
  <c r="F91" i="14"/>
  <c r="G97" i="14"/>
  <c r="F49" i="14"/>
  <c r="F217" i="14"/>
  <c r="F178" i="14"/>
  <c r="Y103" i="14"/>
  <c r="F88" i="14"/>
  <c r="Y201" i="14"/>
  <c r="F201" i="14"/>
  <c r="G282" i="14"/>
  <c r="F181" i="14"/>
  <c r="G39" i="14"/>
  <c r="F39" i="14"/>
  <c r="Y23" i="14"/>
  <c r="F135" i="14"/>
  <c r="F144" i="14"/>
  <c r="G229" i="14"/>
  <c r="F247" i="14"/>
  <c r="F214" i="14"/>
  <c r="Y19" i="14"/>
  <c r="F94" i="14"/>
  <c r="F169" i="14"/>
  <c r="F92" i="14"/>
  <c r="F218" i="14"/>
  <c r="F42" i="14"/>
  <c r="F188" i="14"/>
  <c r="F119" i="14"/>
  <c r="F14" i="14"/>
  <c r="F27" i="14"/>
  <c r="F69" i="14"/>
  <c r="F32" i="14"/>
  <c r="F66" i="14"/>
  <c r="F231" i="14"/>
  <c r="F166" i="14"/>
  <c r="F113" i="14"/>
  <c r="G139" i="14"/>
  <c r="F89" i="14"/>
  <c r="F86" i="14"/>
  <c r="AT4" i="21"/>
  <c r="AU4" i="21" s="1"/>
  <c r="F109" i="14"/>
  <c r="F213" i="14"/>
  <c r="F223" i="14"/>
  <c r="F31" i="14"/>
  <c r="F168" i="14"/>
  <c r="F242" i="14"/>
  <c r="F17" i="14"/>
  <c r="F228" i="14"/>
  <c r="F15" i="14"/>
  <c r="F131" i="14"/>
  <c r="CA213" i="21"/>
  <c r="J213" i="12" s="1"/>
  <c r="F16" i="14"/>
  <c r="F10" i="14"/>
  <c r="F137" i="14"/>
  <c r="F163" i="14"/>
  <c r="F246" i="14"/>
  <c r="F183" i="14"/>
  <c r="F125" i="14"/>
  <c r="Y8" i="14"/>
  <c r="Y207" i="14"/>
  <c r="Y37" i="14"/>
  <c r="F127" i="14"/>
  <c r="F148" i="14"/>
  <c r="F210" i="14"/>
  <c r="F209" i="14"/>
  <c r="Y232" i="14"/>
  <c r="F175" i="14"/>
  <c r="F238" i="14"/>
  <c r="Y111" i="14"/>
  <c r="F120" i="14"/>
  <c r="F99" i="14"/>
  <c r="F186" i="14"/>
  <c r="F147" i="14"/>
  <c r="F162" i="14"/>
  <c r="Y85" i="14"/>
  <c r="Y72" i="14"/>
  <c r="F71" i="14"/>
  <c r="Y156" i="14"/>
  <c r="F133" i="14"/>
  <c r="F26" i="14"/>
  <c r="Y30" i="14"/>
  <c r="F174" i="14"/>
  <c r="F154" i="14"/>
  <c r="F126" i="14"/>
  <c r="F128" i="14"/>
  <c r="F153" i="14"/>
  <c r="F73" i="14"/>
  <c r="F193" i="14"/>
  <c r="Y68" i="14"/>
  <c r="Y57" i="14"/>
  <c r="F157" i="14"/>
  <c r="F211" i="14"/>
  <c r="F155" i="14"/>
  <c r="F44" i="14"/>
  <c r="F104" i="14"/>
  <c r="F78" i="14"/>
  <c r="F25" i="14"/>
  <c r="F85" i="14"/>
  <c r="F28" i="14"/>
  <c r="F9" i="14"/>
  <c r="F76" i="14"/>
  <c r="F93" i="14"/>
  <c r="F98" i="14"/>
  <c r="Y22" i="14"/>
  <c r="F101" i="14"/>
  <c r="F185" i="14"/>
  <c r="F136" i="14"/>
  <c r="F179" i="14"/>
  <c r="F190" i="14"/>
  <c r="F171" i="14"/>
  <c r="F138" i="14"/>
  <c r="F59" i="14"/>
  <c r="Y185" i="14"/>
  <c r="F50" i="14"/>
  <c r="F84" i="14"/>
  <c r="F198" i="14"/>
  <c r="F192" i="14"/>
  <c r="Y220" i="14"/>
  <c r="F60" i="14"/>
  <c r="F82" i="14"/>
  <c r="F208" i="14"/>
  <c r="F110" i="14"/>
  <c r="F140" i="14"/>
  <c r="F72" i="14"/>
  <c r="F13" i="14"/>
  <c r="F182" i="14"/>
  <c r="Y62" i="14"/>
  <c r="F112" i="14"/>
  <c r="F116" i="14"/>
  <c r="F204" i="14"/>
  <c r="F177" i="14"/>
  <c r="Y206" i="14"/>
  <c r="Y34" i="14"/>
  <c r="F146" i="14"/>
  <c r="Y36" i="14"/>
  <c r="F105" i="14"/>
  <c r="F37" i="14"/>
  <c r="F151" i="14"/>
  <c r="F221" i="14"/>
  <c r="F100" i="14"/>
  <c r="F45" i="14"/>
  <c r="G54" i="12" l="1"/>
  <c r="I54" i="12" s="1"/>
  <c r="J54" i="12"/>
  <c r="Y38" i="14"/>
  <c r="Y274" i="14"/>
  <c r="Y237" i="14"/>
  <c r="Y87" i="14"/>
  <c r="Y65" i="14"/>
  <c r="Y238" i="14"/>
  <c r="Y253" i="14"/>
  <c r="AA70" i="21"/>
  <c r="F70" i="14" s="1"/>
  <c r="L70" i="13"/>
  <c r="AA200" i="21"/>
  <c r="F200" i="14" s="1"/>
  <c r="L200" i="13"/>
  <c r="AA267" i="21"/>
  <c r="F267" i="14" s="1"/>
  <c r="L267" i="13"/>
  <c r="BE5" i="21"/>
  <c r="BI5" i="13" s="1"/>
  <c r="BI5" i="21"/>
  <c r="AN5" i="20"/>
  <c r="Q5" i="9"/>
  <c r="AO5" i="19"/>
  <c r="AA275" i="21"/>
  <c r="F275" i="14" s="1"/>
  <c r="L275" i="13"/>
  <c r="AA145" i="21"/>
  <c r="F145" i="14" s="1"/>
  <c r="L145" i="13"/>
  <c r="AA271" i="21"/>
  <c r="F271" i="14" s="1"/>
  <c r="L271" i="13"/>
  <c r="AA215" i="21"/>
  <c r="F215" i="14" s="1"/>
  <c r="L215" i="13"/>
  <c r="AA20" i="21"/>
  <c r="F20" i="14" s="1"/>
  <c r="L20" i="13"/>
  <c r="Y259" i="14"/>
  <c r="Y7" i="14"/>
  <c r="Y90" i="14"/>
  <c r="Y45" i="14"/>
  <c r="Y211" i="14"/>
  <c r="Y150" i="14"/>
  <c r="Y286" i="14"/>
  <c r="Y153" i="14"/>
  <c r="Y285" i="14"/>
  <c r="BI285" i="13"/>
  <c r="Y291" i="14"/>
  <c r="Y261" i="14"/>
  <c r="Y76" i="14"/>
  <c r="BI76" i="13"/>
  <c r="Y273" i="14"/>
  <c r="Y157" i="14"/>
  <c r="Y251" i="14"/>
  <c r="BI251" i="13"/>
  <c r="Y97" i="14"/>
  <c r="BI97" i="13"/>
  <c r="Y74" i="14"/>
  <c r="BI74" i="13"/>
  <c r="Y82" i="14"/>
  <c r="BI82" i="13"/>
  <c r="Y204" i="14"/>
  <c r="BI204" i="13"/>
  <c r="Y162" i="14"/>
  <c r="BI162" i="13"/>
  <c r="Y279" i="14"/>
  <c r="Y95" i="14"/>
  <c r="BI95" i="13"/>
  <c r="CA31" i="21"/>
  <c r="Y129" i="14"/>
  <c r="CA17" i="21"/>
  <c r="J17" i="12" s="1"/>
  <c r="BM157" i="21"/>
  <c r="BJ157" i="21"/>
  <c r="BN157" i="21" s="1"/>
  <c r="BM105" i="21"/>
  <c r="BJ105" i="21"/>
  <c r="BN105" i="21" s="1"/>
  <c r="BM110" i="21"/>
  <c r="BJ110" i="21"/>
  <c r="BN110" i="21" s="1"/>
  <c r="BM279" i="21"/>
  <c r="BJ279" i="21"/>
  <c r="BN279" i="21" s="1"/>
  <c r="CA279" i="21" s="1"/>
  <c r="BM104" i="21"/>
  <c r="BJ104" i="21"/>
  <c r="BN104" i="21" s="1"/>
  <c r="BM183" i="21"/>
  <c r="BJ183" i="21"/>
  <c r="BN183" i="21" s="1"/>
  <c r="BG70" i="21"/>
  <c r="BE70" i="21"/>
  <c r="BI70" i="13" s="1"/>
  <c r="BI70" i="21"/>
  <c r="BM222" i="21"/>
  <c r="BJ222" i="21"/>
  <c r="BN222" i="21" s="1"/>
  <c r="BM119" i="21"/>
  <c r="BJ119" i="21"/>
  <c r="BN119" i="21" s="1"/>
  <c r="BM190" i="21"/>
  <c r="BJ190" i="21"/>
  <c r="BN190" i="21" s="1"/>
  <c r="BM133" i="21"/>
  <c r="BJ133" i="21"/>
  <c r="BN133" i="21" s="1"/>
  <c r="BM43" i="21"/>
  <c r="BJ43" i="21"/>
  <c r="BN43" i="21" s="1"/>
  <c r="BM278" i="21"/>
  <c r="BJ278" i="21"/>
  <c r="BN278" i="21" s="1"/>
  <c r="CA278" i="21" s="1"/>
  <c r="BM259" i="21"/>
  <c r="BJ259" i="21"/>
  <c r="BN259" i="21" s="1"/>
  <c r="CA259" i="21" s="1"/>
  <c r="BM44" i="21"/>
  <c r="BJ44" i="21"/>
  <c r="BN44" i="21" s="1"/>
  <c r="BM45" i="21"/>
  <c r="BJ45" i="21"/>
  <c r="BN45" i="21" s="1"/>
  <c r="BM141" i="21"/>
  <c r="BJ141" i="21"/>
  <c r="BN141" i="21" s="1"/>
  <c r="BM50" i="21"/>
  <c r="BJ50" i="21"/>
  <c r="BN50" i="21" s="1"/>
  <c r="BM132" i="21"/>
  <c r="BJ132" i="21"/>
  <c r="BN132" i="21" s="1"/>
  <c r="BM226" i="21"/>
  <c r="BJ226" i="21"/>
  <c r="BN226" i="21" s="1"/>
  <c r="BM128" i="21"/>
  <c r="BJ128" i="21"/>
  <c r="BN128" i="21" s="1"/>
  <c r="BM137" i="21"/>
  <c r="BJ137" i="21"/>
  <c r="BN137" i="21" s="1"/>
  <c r="BM90" i="21"/>
  <c r="BJ90" i="21"/>
  <c r="BN90" i="21" s="1"/>
  <c r="BM121" i="21"/>
  <c r="BJ121" i="21"/>
  <c r="BN121" i="21" s="1"/>
  <c r="BM167" i="21"/>
  <c r="BJ167" i="21"/>
  <c r="BN167" i="21" s="1"/>
  <c r="BM124" i="21"/>
  <c r="BJ124" i="21"/>
  <c r="BN124" i="21" s="1"/>
  <c r="BM134" i="21"/>
  <c r="BJ134" i="21"/>
  <c r="BN134" i="21" s="1"/>
  <c r="BM255" i="21"/>
  <c r="BJ255" i="21"/>
  <c r="BN255" i="21" s="1"/>
  <c r="CA255" i="21" s="1"/>
  <c r="BM174" i="21"/>
  <c r="BJ174" i="21"/>
  <c r="BN174" i="21" s="1"/>
  <c r="BM154" i="21"/>
  <c r="BJ154" i="21"/>
  <c r="BN154" i="21" s="1"/>
  <c r="BM138" i="21"/>
  <c r="BJ138" i="21"/>
  <c r="BN138" i="21" s="1"/>
  <c r="CA181" i="21"/>
  <c r="BM73" i="21"/>
  <c r="BJ73" i="21"/>
  <c r="BN73" i="21" s="1"/>
  <c r="BM29" i="21"/>
  <c r="BJ29" i="21"/>
  <c r="BN29" i="21" s="1"/>
  <c r="BM211" i="21"/>
  <c r="BJ211" i="21"/>
  <c r="BN211" i="21" s="1"/>
  <c r="BM288" i="21"/>
  <c r="BJ288" i="21"/>
  <c r="BN288" i="21" s="1"/>
  <c r="CA288" i="21" s="1"/>
  <c r="BM33" i="21"/>
  <c r="BJ33" i="21"/>
  <c r="BN33" i="21" s="1"/>
  <c r="BM210" i="21"/>
  <c r="BJ210" i="21"/>
  <c r="BN210" i="21" s="1"/>
  <c r="BM95" i="21"/>
  <c r="BJ95" i="21"/>
  <c r="BN95" i="21" s="1"/>
  <c r="BM81" i="21"/>
  <c r="BJ81" i="21"/>
  <c r="BN81" i="21" s="1"/>
  <c r="BM162" i="21"/>
  <c r="BJ162" i="21"/>
  <c r="BN162" i="21" s="1"/>
  <c r="BE215" i="21"/>
  <c r="BI215" i="13" s="1"/>
  <c r="BG215" i="21"/>
  <c r="BI215" i="21"/>
  <c r="BM204" i="21"/>
  <c r="BJ204" i="21"/>
  <c r="BN204" i="21" s="1"/>
  <c r="BM127" i="21"/>
  <c r="BJ127" i="21"/>
  <c r="BN127" i="21" s="1"/>
  <c r="BM253" i="21"/>
  <c r="BJ253" i="21"/>
  <c r="BN253" i="21" s="1"/>
  <c r="CA253" i="21" s="1"/>
  <c r="BM179" i="21"/>
  <c r="BJ179" i="21"/>
  <c r="BN179" i="21" s="1"/>
  <c r="BG271" i="21"/>
  <c r="BE271" i="21"/>
  <c r="BI271" i="21"/>
  <c r="BM21" i="21"/>
  <c r="BJ21" i="21"/>
  <c r="BN21" i="21" s="1"/>
  <c r="BM125" i="21"/>
  <c r="BJ125" i="21"/>
  <c r="BN125" i="21" s="1"/>
  <c r="BM130" i="21"/>
  <c r="BJ130" i="21"/>
  <c r="BN130" i="21" s="1"/>
  <c r="CA130" i="21" s="1"/>
  <c r="BM115" i="21"/>
  <c r="BJ115" i="21"/>
  <c r="BN115" i="21" s="1"/>
  <c r="BM99" i="21"/>
  <c r="BJ99" i="21"/>
  <c r="BN99" i="21" s="1"/>
  <c r="BM273" i="21"/>
  <c r="BJ273" i="21"/>
  <c r="BN273" i="21" s="1"/>
  <c r="BM175" i="21"/>
  <c r="BJ175" i="21"/>
  <c r="BN175" i="21" s="1"/>
  <c r="BM139" i="21"/>
  <c r="BJ139" i="21"/>
  <c r="BN139" i="21" s="1"/>
  <c r="CA139" i="21" s="1"/>
  <c r="J139" i="12" s="1"/>
  <c r="BG275" i="21"/>
  <c r="BE275" i="21"/>
  <c r="BI275" i="13" s="1"/>
  <c r="BI275" i="21"/>
  <c r="BM236" i="21"/>
  <c r="BJ236" i="21"/>
  <c r="BN236" i="21" s="1"/>
  <c r="BG56" i="21"/>
  <c r="BE56" i="21"/>
  <c r="BI56" i="13" s="1"/>
  <c r="BI56" i="21"/>
  <c r="BM94" i="21"/>
  <c r="BJ94" i="21"/>
  <c r="BN94" i="21" s="1"/>
  <c r="BE267" i="21"/>
  <c r="BI267" i="13" s="1"/>
  <c r="BG267" i="21"/>
  <c r="BI267" i="21"/>
  <c r="BM67" i="21"/>
  <c r="BJ67" i="21"/>
  <c r="BN67" i="21" s="1"/>
  <c r="BM135" i="21"/>
  <c r="BJ135" i="21"/>
  <c r="BN135" i="21" s="1"/>
  <c r="CA135" i="21" s="1"/>
  <c r="BM75" i="21"/>
  <c r="BJ75" i="21"/>
  <c r="BN75" i="21" s="1"/>
  <c r="BM248" i="21"/>
  <c r="BJ248" i="21"/>
  <c r="BN248" i="21" s="1"/>
  <c r="BM159" i="21"/>
  <c r="BJ159" i="21"/>
  <c r="BN159" i="21" s="1"/>
  <c r="BM165" i="21"/>
  <c r="BJ165" i="21"/>
  <c r="BN165" i="21" s="1"/>
  <c r="BM163" i="21"/>
  <c r="BJ163" i="21"/>
  <c r="BN163" i="21" s="1"/>
  <c r="BM126" i="21"/>
  <c r="BJ126" i="21"/>
  <c r="BN126" i="21" s="1"/>
  <c r="BM38" i="21"/>
  <c r="BJ38" i="21"/>
  <c r="BN38" i="21" s="1"/>
  <c r="BM100" i="21"/>
  <c r="BJ100" i="21"/>
  <c r="BN100" i="21" s="1"/>
  <c r="BM71" i="21"/>
  <c r="BJ71" i="21"/>
  <c r="BN71" i="21" s="1"/>
  <c r="BM182" i="21"/>
  <c r="BJ182" i="21"/>
  <c r="BN182" i="21" s="1"/>
  <c r="BM274" i="21"/>
  <c r="BJ274" i="21"/>
  <c r="BN274" i="21" s="1"/>
  <c r="CA274" i="21" s="1"/>
  <c r="BM298" i="21"/>
  <c r="BJ298" i="21"/>
  <c r="BN298" i="21" s="1"/>
  <c r="AA56" i="21"/>
  <c r="F56" i="14" s="1"/>
  <c r="BM192" i="21"/>
  <c r="BJ192" i="21"/>
  <c r="BN192" i="21" s="1"/>
  <c r="BM261" i="21"/>
  <c r="BJ261" i="21"/>
  <c r="BN261" i="21" s="1"/>
  <c r="CA261" i="21" s="1"/>
  <c r="BM251" i="21"/>
  <c r="BJ251" i="21"/>
  <c r="BN251" i="21" s="1"/>
  <c r="CA251" i="21" s="1"/>
  <c r="BM107" i="21"/>
  <c r="BJ107" i="21"/>
  <c r="BN107" i="21" s="1"/>
  <c r="BM186" i="21"/>
  <c r="BJ186" i="21"/>
  <c r="BN186" i="21" s="1"/>
  <c r="BM150" i="21"/>
  <c r="BJ150" i="21"/>
  <c r="BN150" i="21" s="1"/>
  <c r="BM106" i="21"/>
  <c r="BJ106" i="21"/>
  <c r="BN106" i="21" s="1"/>
  <c r="BM283" i="21"/>
  <c r="BJ283" i="21"/>
  <c r="BN283" i="21" s="1"/>
  <c r="CA283" i="21" s="1"/>
  <c r="BM93" i="21"/>
  <c r="BJ93" i="21"/>
  <c r="BN93" i="21" s="1"/>
  <c r="BM13" i="21"/>
  <c r="BJ13" i="21"/>
  <c r="BN13" i="21" s="1"/>
  <c r="BM208" i="21"/>
  <c r="BJ208" i="21"/>
  <c r="BN208" i="21" s="1"/>
  <c r="BM140" i="21"/>
  <c r="BJ140" i="21"/>
  <c r="BN140" i="21" s="1"/>
  <c r="BM170" i="21"/>
  <c r="BJ170" i="21"/>
  <c r="BN170" i="21" s="1"/>
  <c r="BM286" i="21"/>
  <c r="BJ286" i="21"/>
  <c r="BN286" i="21" s="1"/>
  <c r="CA286" i="21" s="1"/>
  <c r="BM18" i="21"/>
  <c r="BJ18" i="21"/>
  <c r="BN18" i="21" s="1"/>
  <c r="BM161" i="21"/>
  <c r="BJ161" i="21"/>
  <c r="BN161" i="21" s="1"/>
  <c r="BM63" i="21"/>
  <c r="BJ63" i="21"/>
  <c r="BN63" i="21" s="1"/>
  <c r="BM116" i="21"/>
  <c r="BJ116" i="21"/>
  <c r="BN116" i="21" s="1"/>
  <c r="BM280" i="21"/>
  <c r="BJ280" i="21"/>
  <c r="BN280" i="21" s="1"/>
  <c r="BM65" i="21"/>
  <c r="BJ65" i="21"/>
  <c r="BN65" i="21" s="1"/>
  <c r="CA65" i="21" s="1"/>
  <c r="BM291" i="21"/>
  <c r="BJ291" i="21"/>
  <c r="BN291" i="21" s="1"/>
  <c r="CA291" i="21" s="1"/>
  <c r="BM87" i="21"/>
  <c r="BJ87" i="21"/>
  <c r="BN87" i="21" s="1"/>
  <c r="BM146" i="21"/>
  <c r="BJ146" i="21"/>
  <c r="BN146" i="21" s="1"/>
  <c r="BG20" i="21"/>
  <c r="BE20" i="21"/>
  <c r="BI20" i="21"/>
  <c r="BM25" i="21"/>
  <c r="BJ25" i="21"/>
  <c r="BN25" i="21" s="1"/>
  <c r="BM164" i="21"/>
  <c r="BJ164" i="21"/>
  <c r="BN164" i="21" s="1"/>
  <c r="BM268" i="21"/>
  <c r="BJ268" i="21"/>
  <c r="BN268" i="21" s="1"/>
  <c r="CA268" i="21" s="1"/>
  <c r="BM47" i="21"/>
  <c r="BJ47" i="21"/>
  <c r="BN47" i="21" s="1"/>
  <c r="BM153" i="21"/>
  <c r="BJ153" i="21"/>
  <c r="BN153" i="21" s="1"/>
  <c r="BM80" i="21"/>
  <c r="BJ80" i="21"/>
  <c r="BN80" i="21" s="1"/>
  <c r="BM202" i="21"/>
  <c r="BJ202" i="21"/>
  <c r="BN202" i="21" s="1"/>
  <c r="BM51" i="21"/>
  <c r="BJ51" i="21"/>
  <c r="BN51" i="21" s="1"/>
  <c r="BM39" i="21"/>
  <c r="BJ39" i="21"/>
  <c r="BN39" i="21" s="1"/>
  <c r="CA39" i="21" s="1"/>
  <c r="BM52" i="21"/>
  <c r="BJ52" i="21"/>
  <c r="BN52" i="21" s="1"/>
  <c r="BM193" i="21"/>
  <c r="BJ193" i="21"/>
  <c r="BN193" i="21" s="1"/>
  <c r="BM237" i="21"/>
  <c r="BJ237" i="21"/>
  <c r="BN237" i="21" s="1"/>
  <c r="BM55" i="21"/>
  <c r="BJ55" i="21"/>
  <c r="BN55" i="21" s="1"/>
  <c r="BM7" i="21"/>
  <c r="BJ7" i="21"/>
  <c r="BN7" i="21" s="1"/>
  <c r="BM229" i="21"/>
  <c r="BJ229" i="21"/>
  <c r="BN229" i="21" s="1"/>
  <c r="CA229" i="21" s="1"/>
  <c r="J229" i="12" s="1"/>
  <c r="BM269" i="21"/>
  <c r="BJ269" i="21"/>
  <c r="BN269" i="21" s="1"/>
  <c r="BM238" i="21"/>
  <c r="BJ238" i="21"/>
  <c r="BN238" i="21" s="1"/>
  <c r="BE200" i="21"/>
  <c r="BI200" i="13" s="1"/>
  <c r="BG200" i="21"/>
  <c r="BI200" i="21"/>
  <c r="BM147" i="21"/>
  <c r="BJ147" i="21"/>
  <c r="BN147" i="21" s="1"/>
  <c r="BM284" i="21"/>
  <c r="BJ284" i="21"/>
  <c r="BN284" i="21" s="1"/>
  <c r="BM300" i="21"/>
  <c r="BJ300" i="21"/>
  <c r="BN300" i="21" s="1"/>
  <c r="CA300" i="21" s="1"/>
  <c r="BM270" i="21"/>
  <c r="BJ270" i="21"/>
  <c r="BN270" i="21" s="1"/>
  <c r="CA270" i="21" s="1"/>
  <c r="BM195" i="21"/>
  <c r="BJ195" i="21"/>
  <c r="BN195" i="21" s="1"/>
  <c r="BM108" i="21"/>
  <c r="BJ108" i="21"/>
  <c r="BN108" i="21" s="1"/>
  <c r="BM74" i="21"/>
  <c r="BJ74" i="21"/>
  <c r="BN74" i="21" s="1"/>
  <c r="BM246" i="21"/>
  <c r="BJ246" i="21"/>
  <c r="BN246" i="21" s="1"/>
  <c r="BM35" i="21"/>
  <c r="BJ35" i="21"/>
  <c r="BN35" i="21" s="1"/>
  <c r="BM155" i="21"/>
  <c r="BJ155" i="21"/>
  <c r="BN155" i="21" s="1"/>
  <c r="BM177" i="21"/>
  <c r="BJ177" i="21"/>
  <c r="BN177" i="21" s="1"/>
  <c r="CA177" i="21" s="1"/>
  <c r="J177" i="12" s="1"/>
  <c r="BM240" i="21"/>
  <c r="BJ240" i="21"/>
  <c r="BN240" i="21" s="1"/>
  <c r="BM221" i="21"/>
  <c r="BJ221" i="21"/>
  <c r="BN221" i="21" s="1"/>
  <c r="CA212" i="21"/>
  <c r="Y199" i="14"/>
  <c r="BM184" i="21"/>
  <c r="BJ184" i="21"/>
  <c r="BN184" i="21" s="1"/>
  <c r="BM199" i="21"/>
  <c r="BJ199" i="21"/>
  <c r="BN199" i="21" s="1"/>
  <c r="CA199" i="21" s="1"/>
  <c r="BG145" i="21"/>
  <c r="BE145" i="21"/>
  <c r="BI145" i="13" s="1"/>
  <c r="BI145" i="21"/>
  <c r="BM285" i="21"/>
  <c r="BJ285" i="21"/>
  <c r="BN285" i="21" s="1"/>
  <c r="CA285" i="21" s="1"/>
  <c r="BM9" i="21"/>
  <c r="BJ9" i="21"/>
  <c r="BN9" i="21" s="1"/>
  <c r="BM79" i="21"/>
  <c r="BJ79" i="21"/>
  <c r="BN79" i="21" s="1"/>
  <c r="BM282" i="21"/>
  <c r="BJ282" i="21"/>
  <c r="BN282" i="21" s="1"/>
  <c r="CA282" i="21" s="1"/>
  <c r="BM262" i="21"/>
  <c r="BJ262" i="21"/>
  <c r="BN262" i="21" s="1"/>
  <c r="BM12" i="21"/>
  <c r="BJ12" i="21"/>
  <c r="BN12" i="21" s="1"/>
  <c r="BM24" i="21"/>
  <c r="BJ24" i="21"/>
  <c r="BN24" i="21" s="1"/>
  <c r="BM97" i="21"/>
  <c r="BJ97" i="21"/>
  <c r="BN97" i="21" s="1"/>
  <c r="BM227" i="21"/>
  <c r="BJ227" i="21"/>
  <c r="BN227" i="21" s="1"/>
  <c r="BM82" i="21"/>
  <c r="BJ82" i="21"/>
  <c r="BN82" i="21" s="1"/>
  <c r="BM151" i="21"/>
  <c r="BJ151" i="21"/>
  <c r="BN151" i="21" s="1"/>
  <c r="BM172" i="21"/>
  <c r="BJ172" i="21"/>
  <c r="BN172" i="21" s="1"/>
  <c r="BM46" i="21"/>
  <c r="BJ46" i="21"/>
  <c r="BN46" i="21" s="1"/>
  <c r="CA46" i="21" s="1"/>
  <c r="J46" i="12" s="1"/>
  <c r="BM59" i="21"/>
  <c r="BJ59" i="21"/>
  <c r="BN59" i="21" s="1"/>
  <c r="BM11" i="21"/>
  <c r="BJ11" i="21"/>
  <c r="BN11" i="21" s="1"/>
  <c r="BM76" i="21"/>
  <c r="BJ76" i="21"/>
  <c r="BN76" i="21" s="1"/>
  <c r="BM241" i="21"/>
  <c r="BJ241" i="21"/>
  <c r="BN241" i="21" s="1"/>
  <c r="BM129" i="21"/>
  <c r="BJ129" i="21"/>
  <c r="BN129" i="21" s="1"/>
  <c r="CA129" i="21" s="1"/>
  <c r="CA143" i="21"/>
  <c r="CA120" i="21"/>
  <c r="CA102" i="21"/>
  <c r="CA101" i="21"/>
  <c r="CA42" i="21"/>
  <c r="CA254" i="21"/>
  <c r="CA68" i="21"/>
  <c r="CA209" i="21"/>
  <c r="CA22" i="21"/>
  <c r="CA34" i="21"/>
  <c r="CA8" i="21"/>
  <c r="CA83" i="21"/>
  <c r="CA205" i="21"/>
  <c r="CA66" i="21"/>
  <c r="CA88" i="21"/>
  <c r="CA77" i="21"/>
  <c r="CA91" i="21"/>
  <c r="CA225" i="21"/>
  <c r="CA232" i="21"/>
  <c r="CA152" i="21"/>
  <c r="CA233" i="21"/>
  <c r="CA223" i="21"/>
  <c r="CA58" i="21"/>
  <c r="CA187" i="21"/>
  <c r="CA148" i="21"/>
  <c r="CA72" i="21"/>
  <c r="CA32" i="21"/>
  <c r="CA235" i="21"/>
  <c r="CA10" i="21"/>
  <c r="CA23" i="21"/>
  <c r="CA206" i="21"/>
  <c r="CA40" i="21"/>
  <c r="CA191" i="21"/>
  <c r="CA98" i="21"/>
  <c r="CA142" i="21"/>
  <c r="CA231" i="21"/>
  <c r="CA168" i="21"/>
  <c r="CA217" i="21"/>
  <c r="CA244" i="21"/>
  <c r="CA239" i="21"/>
  <c r="CA53" i="21"/>
  <c r="CA230" i="21"/>
  <c r="CA30" i="21"/>
  <c r="CA247" i="21"/>
  <c r="CA201" i="21"/>
  <c r="CA171" i="21"/>
  <c r="CA60" i="21"/>
  <c r="CA136" i="21"/>
  <c r="CA85" i="21"/>
  <c r="CA173" i="21"/>
  <c r="CA86" i="21"/>
  <c r="CA224" i="21"/>
  <c r="CA112" i="21"/>
  <c r="CA78" i="21"/>
  <c r="CA144" i="21"/>
  <c r="G213" i="12"/>
  <c r="I213" i="12" s="1"/>
  <c r="CA156" i="21"/>
  <c r="CA111" i="21"/>
  <c r="CA228" i="21"/>
  <c r="CA197" i="21"/>
  <c r="CA250" i="21"/>
  <c r="CA216" i="21"/>
  <c r="CA16" i="21"/>
  <c r="CA169" i="21"/>
  <c r="CA218" i="21"/>
  <c r="CA160" i="21"/>
  <c r="CA180" i="21"/>
  <c r="CA131" i="21"/>
  <c r="CA188" i="21"/>
  <c r="CA189" i="21"/>
  <c r="CA62" i="21"/>
  <c r="CA57" i="21"/>
  <c r="CA37" i="21"/>
  <c r="CA64" i="21"/>
  <c r="CA26" i="21"/>
  <c r="CA249" i="21"/>
  <c r="CA49" i="21"/>
  <c r="CA48" i="21"/>
  <c r="CA117" i="21"/>
  <c r="CA89" i="21"/>
  <c r="CA118" i="21"/>
  <c r="CA243" i="21"/>
  <c r="CA92" i="21"/>
  <c r="CA28" i="21"/>
  <c r="CA149" i="21"/>
  <c r="CA109" i="21"/>
  <c r="CA242" i="21"/>
  <c r="CA113" i="21"/>
  <c r="CA36" i="21"/>
  <c r="CA203" i="21"/>
  <c r="CA103" i="21"/>
  <c r="CA122" i="21"/>
  <c r="CA19" i="21"/>
  <c r="CA14" i="21"/>
  <c r="CA219" i="21"/>
  <c r="CA234" i="21"/>
  <c r="CA84" i="21"/>
  <c r="CA96" i="21"/>
  <c r="CA185" i="21"/>
  <c r="CA245" i="21"/>
  <c r="CA176" i="21"/>
  <c r="CA123" i="21"/>
  <c r="CA69" i="21"/>
  <c r="CA27" i="21"/>
  <c r="CA196" i="21"/>
  <c r="CA61" i="21"/>
  <c r="CA178" i="21"/>
  <c r="CA220" i="21"/>
  <c r="Y128" i="14"/>
  <c r="F4" i="12"/>
  <c r="Y210" i="14"/>
  <c r="Y146" i="14"/>
  <c r="Y161" i="14"/>
  <c r="Y174" i="14"/>
  <c r="Y110" i="14"/>
  <c r="Y183" i="14"/>
  <c r="Y29" i="14"/>
  <c r="Y246" i="14"/>
  <c r="G166" i="12"/>
  <c r="I166" i="12" s="1"/>
  <c r="G194" i="12"/>
  <c r="I194" i="12" s="1"/>
  <c r="G17" i="12"/>
  <c r="I17" i="12" s="1"/>
  <c r="Y155" i="14"/>
  <c r="G214" i="12"/>
  <c r="I214" i="12" s="1"/>
  <c r="G198" i="12"/>
  <c r="I198" i="12" s="1"/>
  <c r="G15" i="12"/>
  <c r="I15" i="12" s="1"/>
  <c r="G207" i="12"/>
  <c r="I207" i="12" s="1"/>
  <c r="F67" i="14"/>
  <c r="F172" i="14"/>
  <c r="Y11" i="14"/>
  <c r="F115" i="14"/>
  <c r="F248" i="14"/>
  <c r="F124" i="14"/>
  <c r="F55" i="14"/>
  <c r="Y106" i="14"/>
  <c r="F227" i="14"/>
  <c r="F106" i="14"/>
  <c r="F121" i="14"/>
  <c r="F132" i="14"/>
  <c r="F159" i="14"/>
  <c r="Y164" i="14"/>
  <c r="F63" i="14"/>
  <c r="F108" i="14"/>
  <c r="F21" i="14"/>
  <c r="F167" i="14"/>
  <c r="F241" i="14"/>
  <c r="F43" i="14"/>
  <c r="F164" i="14"/>
  <c r="F107" i="14"/>
  <c r="F170" i="14"/>
  <c r="CA264" i="21"/>
  <c r="Y55" i="14"/>
  <c r="Y67" i="14"/>
  <c r="Y172" i="14"/>
  <c r="Y115" i="14"/>
  <c r="F52" i="14"/>
  <c r="Y248" i="14"/>
  <c r="F150" i="14"/>
  <c r="Y58" i="14"/>
  <c r="Y25" i="14"/>
  <c r="F38" i="14"/>
  <c r="F90" i="14"/>
  <c r="F87" i="14"/>
  <c r="F173" i="14"/>
  <c r="F74" i="14"/>
  <c r="F114" i="14"/>
  <c r="CA114" i="21"/>
  <c r="J114" i="12" s="1"/>
  <c r="F81" i="14"/>
  <c r="F158" i="14"/>
  <c r="CA158" i="21"/>
  <c r="J158" i="12" s="1"/>
  <c r="Y138" i="14"/>
  <c r="F161" i="14"/>
  <c r="Y294" i="14"/>
  <c r="F95" i="14"/>
  <c r="BH4" i="13"/>
  <c r="Z4" i="14"/>
  <c r="Y165" i="14"/>
  <c r="Y234" i="14"/>
  <c r="Y53" i="14"/>
  <c r="Y260" i="14"/>
  <c r="Y278" i="14"/>
  <c r="Y272" i="14"/>
  <c r="Y255" i="14"/>
  <c r="Y284" i="14"/>
  <c r="Y282" i="14"/>
  <c r="F282" i="14"/>
  <c r="F298" i="14"/>
  <c r="F284" i="14"/>
  <c r="F269" i="14"/>
  <c r="F293" i="14"/>
  <c r="F273" i="14"/>
  <c r="F254" i="14"/>
  <c r="F278" i="14"/>
  <c r="F300" i="14"/>
  <c r="F262" i="14"/>
  <c r="Y80" i="14"/>
  <c r="Y295" i="14"/>
  <c r="Y297" i="14"/>
  <c r="Y290" i="14"/>
  <c r="Y283" i="14"/>
  <c r="Y288" i="14"/>
  <c r="Y265" i="14"/>
  <c r="Y256" i="14"/>
  <c r="Y268" i="14"/>
  <c r="Y287" i="14"/>
  <c r="Y186" i="14"/>
  <c r="Y73" i="14"/>
  <c r="Y102" i="14"/>
  <c r="Y79" i="14"/>
  <c r="Y219" i="14"/>
  <c r="Y182" i="14"/>
  <c r="Y194" i="14"/>
  <c r="F222" i="14"/>
  <c r="F191" i="14"/>
  <c r="F35" i="14"/>
  <c r="Y130" i="14"/>
  <c r="Y205" i="14"/>
  <c r="Y212" i="14"/>
  <c r="Y239" i="14"/>
  <c r="Y81" i="14"/>
  <c r="Y35" i="14"/>
  <c r="F195" i="14"/>
  <c r="Y6" i="14"/>
  <c r="Y91" i="14"/>
  <c r="Y197" i="14"/>
  <c r="Y191" i="14"/>
  <c r="F46" i="14"/>
  <c r="F47" i="14"/>
  <c r="Y122" i="14"/>
  <c r="F51" i="14"/>
  <c r="F24" i="14"/>
  <c r="F12" i="14"/>
  <c r="F33" i="14"/>
  <c r="F202" i="14"/>
  <c r="F226" i="14"/>
  <c r="F97" i="14"/>
  <c r="Y39" i="14"/>
  <c r="Y88" i="14"/>
  <c r="Y181" i="14"/>
  <c r="Y135" i="14"/>
  <c r="Y144" i="14"/>
  <c r="Y247" i="14"/>
  <c r="Y94" i="14"/>
  <c r="Y214" i="14"/>
  <c r="F229" i="14"/>
  <c r="Y169" i="14"/>
  <c r="Y188" i="14"/>
  <c r="Y119" i="14"/>
  <c r="Y92" i="14"/>
  <c r="Y113" i="14"/>
  <c r="Y166" i="14"/>
  <c r="Y14" i="14"/>
  <c r="Y42" i="14"/>
  <c r="Y89" i="14"/>
  <c r="Y69" i="14"/>
  <c r="Y27" i="14"/>
  <c r="Y231" i="14"/>
  <c r="Y32" i="14"/>
  <c r="Y66" i="14"/>
  <c r="F139" i="14"/>
  <c r="Y218" i="14"/>
  <c r="Y86" i="14"/>
  <c r="AV4" i="21"/>
  <c r="S4" i="14"/>
  <c r="AJ4" i="13"/>
  <c r="BW4" i="21"/>
  <c r="AH4" i="13"/>
  <c r="Y109" i="14"/>
  <c r="Y15" i="14"/>
  <c r="Y228" i="14"/>
  <c r="Y10" i="14"/>
  <c r="Y242" i="14"/>
  <c r="Y213" i="14"/>
  <c r="Y137" i="14"/>
  <c r="Y17" i="14"/>
  <c r="Y168" i="14"/>
  <c r="Y31" i="14"/>
  <c r="Y131" i="14"/>
  <c r="Y223" i="14"/>
  <c r="Y16" i="14"/>
  <c r="Y154" i="14"/>
  <c r="Y98" i="14"/>
  <c r="Y99" i="14"/>
  <c r="Y71" i="14"/>
  <c r="Y208" i="14"/>
  <c r="Y148" i="14"/>
  <c r="Y209" i="14"/>
  <c r="Y84" i="14"/>
  <c r="Y198" i="14"/>
  <c r="Y127" i="14"/>
  <c r="Y163" i="14"/>
  <c r="Y112" i="14"/>
  <c r="Y120" i="14"/>
  <c r="Y78" i="14"/>
  <c r="Y26" i="14"/>
  <c r="Y151" i="14"/>
  <c r="Y105" i="14"/>
  <c r="Y133" i="14"/>
  <c r="Y125" i="14"/>
  <c r="Y44" i="14"/>
  <c r="Y221" i="14"/>
  <c r="Y59" i="14"/>
  <c r="Y93" i="14"/>
  <c r="Y171" i="14"/>
  <c r="Y126" i="14"/>
  <c r="Y177" i="14"/>
  <c r="Y101" i="14"/>
  <c r="Y50" i="14"/>
  <c r="Y140" i="14"/>
  <c r="Y60" i="14"/>
  <c r="Y192" i="14"/>
  <c r="Y9" i="14"/>
  <c r="Y134" i="14"/>
  <c r="Y28" i="14"/>
  <c r="Y104" i="14"/>
  <c r="Y175" i="14"/>
  <c r="Y136" i="14"/>
  <c r="Y195" i="14"/>
  <c r="Y13" i="14"/>
  <c r="Y100" i="14"/>
  <c r="Y222" i="14"/>
  <c r="Y190" i="14"/>
  <c r="G36" i="12" l="1"/>
  <c r="I36" i="12" s="1"/>
  <c r="J36" i="12"/>
  <c r="G85" i="12"/>
  <c r="I85" i="12" s="1"/>
  <c r="J85" i="12"/>
  <c r="G191" i="12"/>
  <c r="I191" i="12" s="1"/>
  <c r="J191" i="12"/>
  <c r="G22" i="12"/>
  <c r="I22" i="12" s="1"/>
  <c r="J22" i="12"/>
  <c r="G143" i="12"/>
  <c r="I143" i="12" s="1"/>
  <c r="J143" i="12"/>
  <c r="G199" i="12"/>
  <c r="I199" i="12" s="1"/>
  <c r="J199" i="12"/>
  <c r="G181" i="12"/>
  <c r="I181" i="12" s="1"/>
  <c r="J181" i="12"/>
  <c r="G27" i="12"/>
  <c r="I27" i="12" s="1"/>
  <c r="J27" i="12"/>
  <c r="G234" i="12"/>
  <c r="I234" i="12" s="1"/>
  <c r="J234" i="12"/>
  <c r="G113" i="12"/>
  <c r="I113" i="12" s="1"/>
  <c r="J113" i="12"/>
  <c r="G89" i="12"/>
  <c r="I89" i="12" s="1"/>
  <c r="J89" i="12"/>
  <c r="G57" i="12"/>
  <c r="I57" i="12" s="1"/>
  <c r="J57" i="12"/>
  <c r="G169" i="12"/>
  <c r="I169" i="12" s="1"/>
  <c r="J169" i="12"/>
  <c r="G136" i="12"/>
  <c r="I136" i="12" s="1"/>
  <c r="J136" i="12"/>
  <c r="G239" i="12"/>
  <c r="I239" i="12" s="1"/>
  <c r="J239" i="12"/>
  <c r="G40" i="12"/>
  <c r="I40" i="12" s="1"/>
  <c r="J40" i="12"/>
  <c r="G187" i="12"/>
  <c r="I187" i="12" s="1"/>
  <c r="J187" i="12"/>
  <c r="G77" i="12"/>
  <c r="I77" i="12" s="1"/>
  <c r="J77" i="12"/>
  <c r="G209" i="12"/>
  <c r="I209" i="12" s="1"/>
  <c r="J209" i="12"/>
  <c r="G129" i="12"/>
  <c r="I129" i="12" s="1"/>
  <c r="J129" i="12"/>
  <c r="G37" i="12"/>
  <c r="I37" i="12" s="1"/>
  <c r="J37" i="12"/>
  <c r="G69" i="12"/>
  <c r="I69" i="12" s="1"/>
  <c r="J69" i="12"/>
  <c r="G62" i="12"/>
  <c r="I62" i="12" s="1"/>
  <c r="J62" i="12"/>
  <c r="G144" i="12"/>
  <c r="I144" i="12" s="1"/>
  <c r="J144" i="12"/>
  <c r="G206" i="12"/>
  <c r="I206" i="12" s="1"/>
  <c r="J206" i="12"/>
  <c r="G88" i="12"/>
  <c r="I88" i="12" s="1"/>
  <c r="J88" i="12"/>
  <c r="G68" i="12"/>
  <c r="I68" i="12" s="1"/>
  <c r="J68" i="12"/>
  <c r="G130" i="12"/>
  <c r="I130" i="12" s="1"/>
  <c r="J130" i="12"/>
  <c r="G31" i="12"/>
  <c r="I31" i="12" s="1"/>
  <c r="J31" i="12"/>
  <c r="G84" i="12"/>
  <c r="I84" i="12" s="1"/>
  <c r="J84" i="12"/>
  <c r="G156" i="12"/>
  <c r="I156" i="12" s="1"/>
  <c r="J156" i="12"/>
  <c r="G91" i="12"/>
  <c r="I91" i="12" s="1"/>
  <c r="J91" i="12"/>
  <c r="G242" i="12"/>
  <c r="I242" i="12" s="1"/>
  <c r="J242" i="12"/>
  <c r="G60" i="12"/>
  <c r="I60" i="12" s="1"/>
  <c r="J60" i="12"/>
  <c r="G123" i="12"/>
  <c r="I123" i="12" s="1"/>
  <c r="J123" i="12"/>
  <c r="G48" i="12"/>
  <c r="I48" i="12" s="1"/>
  <c r="J48" i="12"/>
  <c r="G171" i="12"/>
  <c r="I171" i="12" s="1"/>
  <c r="J171" i="12"/>
  <c r="G223" i="12"/>
  <c r="I223" i="12" s="1"/>
  <c r="J223" i="12"/>
  <c r="G39" i="12"/>
  <c r="I39" i="12" s="1"/>
  <c r="J39" i="12"/>
  <c r="G196" i="12"/>
  <c r="I196" i="12" s="1"/>
  <c r="J196" i="12"/>
  <c r="G218" i="12"/>
  <c r="I218" i="12" s="1"/>
  <c r="J218" i="12"/>
  <c r="G148" i="12"/>
  <c r="I148" i="12" s="1"/>
  <c r="J148" i="12"/>
  <c r="G117" i="12"/>
  <c r="I117" i="12" s="1"/>
  <c r="J117" i="12"/>
  <c r="G244" i="12"/>
  <c r="I244" i="12" s="1"/>
  <c r="J244" i="12"/>
  <c r="G14" i="12"/>
  <c r="I14" i="12" s="1"/>
  <c r="J14" i="12"/>
  <c r="G189" i="12"/>
  <c r="I189" i="12" s="1"/>
  <c r="J189" i="12"/>
  <c r="G78" i="12"/>
  <c r="I78" i="12" s="1"/>
  <c r="J78" i="12"/>
  <c r="G23" i="12"/>
  <c r="I23" i="12" s="1"/>
  <c r="J23" i="12"/>
  <c r="G66" i="12"/>
  <c r="I66" i="12" s="1"/>
  <c r="J66" i="12"/>
  <c r="G176" i="12"/>
  <c r="I176" i="12" s="1"/>
  <c r="J176" i="12"/>
  <c r="G19" i="12"/>
  <c r="I19" i="12" s="1"/>
  <c r="J19" i="12"/>
  <c r="G149" i="12"/>
  <c r="I149" i="12" s="1"/>
  <c r="J149" i="12"/>
  <c r="G49" i="12"/>
  <c r="I49" i="12" s="1"/>
  <c r="J49" i="12"/>
  <c r="G188" i="12"/>
  <c r="I188" i="12" s="1"/>
  <c r="J188" i="12"/>
  <c r="G250" i="12"/>
  <c r="I250" i="12" s="1"/>
  <c r="J250" i="12"/>
  <c r="G112" i="12"/>
  <c r="I112" i="12" s="1"/>
  <c r="J112" i="12"/>
  <c r="G201" i="12"/>
  <c r="I201" i="12" s="1"/>
  <c r="J201" i="12"/>
  <c r="G168" i="12"/>
  <c r="I168" i="12" s="1"/>
  <c r="J168" i="12"/>
  <c r="G10" i="12"/>
  <c r="I10" i="12" s="1"/>
  <c r="J10" i="12"/>
  <c r="G233" i="12"/>
  <c r="I233" i="12" s="1"/>
  <c r="J233" i="12"/>
  <c r="G205" i="12"/>
  <c r="I205" i="12" s="1"/>
  <c r="J205" i="12"/>
  <c r="G42" i="12"/>
  <c r="I42" i="12" s="1"/>
  <c r="J42" i="12"/>
  <c r="G118" i="12"/>
  <c r="I118" i="12" s="1"/>
  <c r="J118" i="12"/>
  <c r="G53" i="12"/>
  <c r="I53" i="12" s="1"/>
  <c r="J53" i="12"/>
  <c r="G219" i="12"/>
  <c r="I219" i="12" s="1"/>
  <c r="J219" i="12"/>
  <c r="G16" i="12"/>
  <c r="I16" i="12" s="1"/>
  <c r="J16" i="12"/>
  <c r="G58" i="12"/>
  <c r="I58" i="12" s="1"/>
  <c r="J58" i="12"/>
  <c r="G109" i="12"/>
  <c r="I109" i="12" s="1"/>
  <c r="J109" i="12"/>
  <c r="G216" i="12"/>
  <c r="I216" i="12" s="1"/>
  <c r="J216" i="12"/>
  <c r="G217" i="12"/>
  <c r="I217" i="12" s="1"/>
  <c r="J217" i="12"/>
  <c r="G220" i="12"/>
  <c r="I220" i="12" s="1"/>
  <c r="J220" i="12"/>
  <c r="G245" i="12"/>
  <c r="I245" i="12" s="1"/>
  <c r="J245" i="12"/>
  <c r="G122" i="12"/>
  <c r="I122" i="12" s="1"/>
  <c r="J122" i="12"/>
  <c r="G28" i="12"/>
  <c r="I28" i="12" s="1"/>
  <c r="J28" i="12"/>
  <c r="G249" i="12"/>
  <c r="I249" i="12" s="1"/>
  <c r="J249" i="12"/>
  <c r="G131" i="12"/>
  <c r="I131" i="12" s="1"/>
  <c r="J131" i="12"/>
  <c r="G197" i="12"/>
  <c r="I197" i="12" s="1"/>
  <c r="J197" i="12"/>
  <c r="G224" i="12"/>
  <c r="I224" i="12" s="1"/>
  <c r="J224" i="12"/>
  <c r="G247" i="12"/>
  <c r="I247" i="12" s="1"/>
  <c r="J247" i="12"/>
  <c r="G231" i="12"/>
  <c r="I231" i="12" s="1"/>
  <c r="J231" i="12"/>
  <c r="G235" i="12"/>
  <c r="I235" i="12" s="1"/>
  <c r="J235" i="12"/>
  <c r="G152" i="12"/>
  <c r="I152" i="12" s="1"/>
  <c r="J152" i="12"/>
  <c r="G83" i="12"/>
  <c r="I83" i="12" s="1"/>
  <c r="J83" i="12"/>
  <c r="G101" i="12"/>
  <c r="I101" i="12" s="1"/>
  <c r="J101" i="12"/>
  <c r="G212" i="12"/>
  <c r="I212" i="12" s="1"/>
  <c r="J212" i="12"/>
  <c r="G185" i="12"/>
  <c r="I185" i="12" s="1"/>
  <c r="J185" i="12"/>
  <c r="G103" i="12"/>
  <c r="I103" i="12" s="1"/>
  <c r="J103" i="12"/>
  <c r="G92" i="12"/>
  <c r="I92" i="12" s="1"/>
  <c r="J92" i="12"/>
  <c r="G26" i="12"/>
  <c r="I26" i="12" s="1"/>
  <c r="J26" i="12"/>
  <c r="G180" i="12"/>
  <c r="I180" i="12" s="1"/>
  <c r="J180" i="12"/>
  <c r="G228" i="12"/>
  <c r="I228" i="12" s="1"/>
  <c r="J228" i="12"/>
  <c r="G86" i="12"/>
  <c r="I86" i="12" s="1"/>
  <c r="J86" i="12"/>
  <c r="G30" i="12"/>
  <c r="I30" i="12" s="1"/>
  <c r="J30" i="12"/>
  <c r="G142" i="12"/>
  <c r="I142" i="12" s="1"/>
  <c r="J142" i="12"/>
  <c r="G32" i="12"/>
  <c r="I32" i="12" s="1"/>
  <c r="J32" i="12"/>
  <c r="G232" i="12"/>
  <c r="I232" i="12" s="1"/>
  <c r="J232" i="12"/>
  <c r="G8" i="12"/>
  <c r="I8" i="12" s="1"/>
  <c r="J8" i="12"/>
  <c r="G102" i="12"/>
  <c r="I102" i="12" s="1"/>
  <c r="J102" i="12"/>
  <c r="G65" i="12"/>
  <c r="I65" i="12" s="1"/>
  <c r="J65" i="12"/>
  <c r="G178" i="12"/>
  <c r="I178" i="12" s="1"/>
  <c r="J178" i="12"/>
  <c r="G61" i="12"/>
  <c r="I61" i="12" s="1"/>
  <c r="J61" i="12"/>
  <c r="G96" i="12"/>
  <c r="I96" i="12" s="1"/>
  <c r="J96" i="12"/>
  <c r="G203" i="12"/>
  <c r="I203" i="12" s="1"/>
  <c r="J203" i="12"/>
  <c r="G243" i="12"/>
  <c r="I243" i="12" s="1"/>
  <c r="J243" i="12"/>
  <c r="G64" i="12"/>
  <c r="I64" i="12" s="1"/>
  <c r="J64" i="12"/>
  <c r="G160" i="12"/>
  <c r="I160" i="12" s="1"/>
  <c r="J160" i="12"/>
  <c r="G111" i="12"/>
  <c r="I111" i="12" s="1"/>
  <c r="J111" i="12"/>
  <c r="G173" i="12"/>
  <c r="I173" i="12" s="1"/>
  <c r="J173" i="12"/>
  <c r="G230" i="12"/>
  <c r="I230" i="12" s="1"/>
  <c r="J230" i="12"/>
  <c r="G98" i="12"/>
  <c r="I98" i="12" s="1"/>
  <c r="J98" i="12"/>
  <c r="G72" i="12"/>
  <c r="I72" i="12" s="1"/>
  <c r="J72" i="12"/>
  <c r="G225" i="12"/>
  <c r="I225" i="12" s="1"/>
  <c r="J225" i="12"/>
  <c r="G34" i="12"/>
  <c r="I34" i="12" s="1"/>
  <c r="J34" i="12"/>
  <c r="G120" i="12"/>
  <c r="I120" i="12" s="1"/>
  <c r="J120" i="12"/>
  <c r="G135" i="12"/>
  <c r="I135" i="12" s="1"/>
  <c r="J135" i="12"/>
  <c r="Y267" i="14"/>
  <c r="Y275" i="14"/>
  <c r="Y215" i="14"/>
  <c r="Q5" i="10"/>
  <c r="AO5" i="20"/>
  <c r="AT5" i="21" s="1"/>
  <c r="AU5" i="21" s="1"/>
  <c r="BM5" i="21"/>
  <c r="BJ5" i="21"/>
  <c r="BN5" i="21" s="1"/>
  <c r="Y56" i="14"/>
  <c r="Y70" i="14"/>
  <c r="Y200" i="14"/>
  <c r="Y145" i="14"/>
  <c r="Y20" i="14"/>
  <c r="BI20" i="13"/>
  <c r="Y271" i="14"/>
  <c r="BI271" i="13"/>
  <c r="CA190" i="21"/>
  <c r="CA298" i="21"/>
  <c r="BM145" i="21"/>
  <c r="BJ145" i="21"/>
  <c r="BN145" i="21" s="1"/>
  <c r="CA145" i="21" s="1"/>
  <c r="BM20" i="21"/>
  <c r="BJ20" i="21"/>
  <c r="BN20" i="21" s="1"/>
  <c r="CA20" i="21" s="1"/>
  <c r="BM267" i="21"/>
  <c r="BJ267" i="21"/>
  <c r="BN267" i="21" s="1"/>
  <c r="CA267" i="21" s="1"/>
  <c r="BM70" i="21"/>
  <c r="BJ70" i="21"/>
  <c r="BN70" i="21" s="1"/>
  <c r="CA70" i="21" s="1"/>
  <c r="BM215" i="21"/>
  <c r="BJ215" i="21"/>
  <c r="BN215" i="21" s="1"/>
  <c r="CA215" i="21" s="1"/>
  <c r="BM200" i="21"/>
  <c r="BJ200" i="21"/>
  <c r="BN200" i="21" s="1"/>
  <c r="CA200" i="21" s="1"/>
  <c r="BM275" i="21"/>
  <c r="BJ275" i="21"/>
  <c r="BN275" i="21" s="1"/>
  <c r="CA275" i="21" s="1"/>
  <c r="CA24" i="21"/>
  <c r="CA221" i="21"/>
  <c r="BM56" i="21"/>
  <c r="BJ56" i="21"/>
  <c r="BN56" i="21" s="1"/>
  <c r="CA56" i="21" s="1"/>
  <c r="BM271" i="21"/>
  <c r="BJ271" i="21"/>
  <c r="BN271" i="21" s="1"/>
  <c r="CA271" i="21" s="1"/>
  <c r="CA29" i="21"/>
  <c r="CA179" i="21"/>
  <c r="CA116" i="21"/>
  <c r="CA71" i="21"/>
  <c r="CA25" i="21"/>
  <c r="CA59" i="21"/>
  <c r="CA13" i="21"/>
  <c r="CA81" i="21"/>
  <c r="CA100" i="21"/>
  <c r="CA186" i="21"/>
  <c r="CA211" i="21"/>
  <c r="CA202" i="21"/>
  <c r="CA147" i="21"/>
  <c r="CA125" i="21"/>
  <c r="CA183" i="21"/>
  <c r="CA127" i="21"/>
  <c r="CA146" i="21"/>
  <c r="CA7" i="21"/>
  <c r="CA153" i="21"/>
  <c r="CA192" i="21"/>
  <c r="CA12" i="21"/>
  <c r="CA246" i="21"/>
  <c r="CA51" i="21"/>
  <c r="CA73" i="21"/>
  <c r="CA90" i="21"/>
  <c r="CA35" i="21"/>
  <c r="CA76" i="21"/>
  <c r="CA110" i="21"/>
  <c r="CA82" i="21"/>
  <c r="CA195" i="21"/>
  <c r="CA161" i="21"/>
  <c r="CA105" i="21"/>
  <c r="CA157" i="21"/>
  <c r="CA138" i="21"/>
  <c r="CA38" i="21"/>
  <c r="CA154" i="21"/>
  <c r="CA269" i="21"/>
  <c r="CA137" i="21"/>
  <c r="CA273" i="21"/>
  <c r="CA204" i="21"/>
  <c r="CA6" i="21"/>
  <c r="CA175" i="21"/>
  <c r="G114" i="12"/>
  <c r="I114" i="12" s="1"/>
  <c r="CA133" i="21"/>
  <c r="CA226" i="21"/>
  <c r="CA193" i="21"/>
  <c r="CA93" i="21"/>
  <c r="CA284" i="21"/>
  <c r="CA47" i="21"/>
  <c r="CA155" i="21"/>
  <c r="CA140" i="21"/>
  <c r="CA151" i="21"/>
  <c r="CA119" i="21"/>
  <c r="CA44" i="21"/>
  <c r="CA126" i="21"/>
  <c r="CA162" i="21"/>
  <c r="CA208" i="21"/>
  <c r="CA150" i="21"/>
  <c r="CA222" i="21"/>
  <c r="CA33" i="21"/>
  <c r="CA238" i="21"/>
  <c r="CA97" i="21"/>
  <c r="CA210" i="21"/>
  <c r="CA45" i="21"/>
  <c r="CA182" i="21"/>
  <c r="CA95" i="21"/>
  <c r="CA79" i="21"/>
  <c r="CA94" i="21"/>
  <c r="CA237" i="21"/>
  <c r="CA80" i="21"/>
  <c r="CA74" i="21"/>
  <c r="CA174" i="21"/>
  <c r="CA104" i="21"/>
  <c r="CA99" i="21"/>
  <c r="CA163" i="21"/>
  <c r="CA134" i="21"/>
  <c r="CA262" i="21"/>
  <c r="G158" i="12"/>
  <c r="I158" i="12" s="1"/>
  <c r="CA87" i="21"/>
  <c r="CA9" i="21"/>
  <c r="CA128" i="21"/>
  <c r="CA50" i="21"/>
  <c r="CA165" i="21"/>
  <c r="CA75" i="21"/>
  <c r="CA41" i="21"/>
  <c r="G46" i="12"/>
  <c r="I46" i="12" s="1"/>
  <c r="Y18" i="14"/>
  <c r="Y108" i="14"/>
  <c r="G229" i="12"/>
  <c r="I229" i="12" s="1"/>
  <c r="G177" i="12"/>
  <c r="I177" i="12" s="1"/>
  <c r="Y184" i="14"/>
  <c r="Y141" i="14"/>
  <c r="Y167" i="14"/>
  <c r="Y159" i="14"/>
  <c r="Y52" i="14"/>
  <c r="Y170" i="14"/>
  <c r="Y132" i="14"/>
  <c r="Y124" i="14"/>
  <c r="Y121" i="14"/>
  <c r="G139" i="12"/>
  <c r="I139" i="12" s="1"/>
  <c r="Y43" i="14"/>
  <c r="Y240" i="14"/>
  <c r="Y241" i="14"/>
  <c r="Y227" i="14"/>
  <c r="Y280" i="14"/>
  <c r="Y107" i="14"/>
  <c r="Y236" i="14"/>
  <c r="Y63" i="14"/>
  <c r="CA280" i="21"/>
  <c r="Y21" i="14"/>
  <c r="Y114" i="14"/>
  <c r="Y158" i="14"/>
  <c r="Y41" i="14"/>
  <c r="Y270" i="14"/>
  <c r="Y293" i="14"/>
  <c r="Y298" i="14"/>
  <c r="Y300" i="14"/>
  <c r="Y269" i="14"/>
  <c r="Y179" i="14"/>
  <c r="Y262" i="14"/>
  <c r="Y75" i="14"/>
  <c r="Y254" i="14"/>
  <c r="Y193" i="14"/>
  <c r="Y46" i="14"/>
  <c r="Y47" i="14"/>
  <c r="Y33" i="14"/>
  <c r="Y226" i="14"/>
  <c r="Y202" i="14"/>
  <c r="Y24" i="14"/>
  <c r="Y51" i="14"/>
  <c r="Y12" i="14"/>
  <c r="Y229" i="14"/>
  <c r="Y139" i="14"/>
  <c r="Y4" i="21"/>
  <c r="BC4" i="21" s="1"/>
  <c r="E4" i="11"/>
  <c r="AI4" i="13"/>
  <c r="R4" i="14"/>
  <c r="G41" i="12" l="1"/>
  <c r="I41" i="12" s="1"/>
  <c r="J41" i="12"/>
  <c r="G12" i="12"/>
  <c r="I12" i="12" s="1"/>
  <c r="J12" i="12"/>
  <c r="G75" i="12"/>
  <c r="I75" i="12" s="1"/>
  <c r="J75" i="12"/>
  <c r="G134" i="12"/>
  <c r="I134" i="12" s="1"/>
  <c r="J134" i="12"/>
  <c r="G94" i="12"/>
  <c r="I94" i="12" s="1"/>
  <c r="J94" i="12"/>
  <c r="G33" i="12"/>
  <c r="I33" i="12" s="1"/>
  <c r="J33" i="12"/>
  <c r="G151" i="12"/>
  <c r="I151" i="12" s="1"/>
  <c r="J151" i="12"/>
  <c r="G133" i="12"/>
  <c r="I133" i="12" s="1"/>
  <c r="J133" i="12"/>
  <c r="G154" i="12"/>
  <c r="I154" i="12" s="1"/>
  <c r="J154" i="12"/>
  <c r="G110" i="12"/>
  <c r="I110" i="12" s="1"/>
  <c r="J110" i="12"/>
  <c r="G192" i="12"/>
  <c r="I192" i="12" s="1"/>
  <c r="J192" i="12"/>
  <c r="G202" i="12"/>
  <c r="I202" i="12" s="1"/>
  <c r="J202" i="12"/>
  <c r="G71" i="12"/>
  <c r="I71" i="12" s="1"/>
  <c r="J71" i="12"/>
  <c r="G221" i="12"/>
  <c r="I221" i="12" s="1"/>
  <c r="J221" i="12"/>
  <c r="G70" i="12"/>
  <c r="I70" i="12" s="1"/>
  <c r="J70" i="12"/>
  <c r="G80" i="12"/>
  <c r="I80" i="12" s="1"/>
  <c r="J80" i="12"/>
  <c r="G238" i="12"/>
  <c r="I238" i="12" s="1"/>
  <c r="J238" i="12"/>
  <c r="G82" i="12"/>
  <c r="I82" i="12" s="1"/>
  <c r="J82" i="12"/>
  <c r="G163" i="12"/>
  <c r="I163" i="12" s="1"/>
  <c r="J163" i="12"/>
  <c r="G140" i="12"/>
  <c r="I140" i="12" s="1"/>
  <c r="J140" i="12"/>
  <c r="G38" i="12"/>
  <c r="I38" i="12" s="1"/>
  <c r="J38" i="12"/>
  <c r="G76" i="12"/>
  <c r="I76" i="12" s="1"/>
  <c r="J76" i="12"/>
  <c r="G153" i="12"/>
  <c r="I153" i="12" s="1"/>
  <c r="J153" i="12"/>
  <c r="G211" i="12"/>
  <c r="I211" i="12" s="1"/>
  <c r="J211" i="12"/>
  <c r="G116" i="12"/>
  <c r="I116" i="12" s="1"/>
  <c r="J116" i="12"/>
  <c r="G24" i="12"/>
  <c r="I24" i="12" s="1"/>
  <c r="J24" i="12"/>
  <c r="G190" i="12"/>
  <c r="I190" i="12" s="1"/>
  <c r="J190" i="12"/>
  <c r="G226" i="12"/>
  <c r="I226" i="12" s="1"/>
  <c r="J226" i="12"/>
  <c r="G79" i="12"/>
  <c r="I79" i="12" s="1"/>
  <c r="J79" i="12"/>
  <c r="G95" i="12"/>
  <c r="I95" i="12" s="1"/>
  <c r="J95" i="12"/>
  <c r="G175" i="12"/>
  <c r="I175" i="12" s="1"/>
  <c r="J175" i="12"/>
  <c r="G179" i="12"/>
  <c r="I179" i="12" s="1"/>
  <c r="J179" i="12"/>
  <c r="G237" i="12"/>
  <c r="I237" i="12" s="1"/>
  <c r="J237" i="12"/>
  <c r="G147" i="12"/>
  <c r="I147" i="12" s="1"/>
  <c r="J147" i="12"/>
  <c r="G165" i="12"/>
  <c r="I165" i="12" s="1"/>
  <c r="J165" i="12"/>
  <c r="G99" i="12"/>
  <c r="I99" i="12" s="1"/>
  <c r="J99" i="12"/>
  <c r="G150" i="12"/>
  <c r="I150" i="12" s="1"/>
  <c r="J150" i="12"/>
  <c r="G138" i="12"/>
  <c r="I138" i="12" s="1"/>
  <c r="J138" i="12"/>
  <c r="G7" i="12"/>
  <c r="I7" i="12" s="1"/>
  <c r="J7" i="12"/>
  <c r="G128" i="12"/>
  <c r="I128" i="12" s="1"/>
  <c r="J128" i="12"/>
  <c r="G104" i="12"/>
  <c r="I104" i="12" s="1"/>
  <c r="J104" i="12"/>
  <c r="G182" i="12"/>
  <c r="I182" i="12" s="1"/>
  <c r="J182" i="12"/>
  <c r="G208" i="12"/>
  <c r="I208" i="12" s="1"/>
  <c r="J208" i="12"/>
  <c r="G47" i="12"/>
  <c r="I47" i="12" s="1"/>
  <c r="J47" i="12"/>
  <c r="G6" i="12"/>
  <c r="I6" i="12" s="1"/>
  <c r="J6" i="12"/>
  <c r="G157" i="12"/>
  <c r="I157" i="12" s="1"/>
  <c r="J157" i="12"/>
  <c r="G90" i="12"/>
  <c r="I90" i="12" s="1"/>
  <c r="J90" i="12"/>
  <c r="G146" i="12"/>
  <c r="I146" i="12" s="1"/>
  <c r="J146" i="12"/>
  <c r="G100" i="12"/>
  <c r="I100" i="12" s="1"/>
  <c r="J100" i="12"/>
  <c r="G29" i="12"/>
  <c r="I29" i="12" s="1"/>
  <c r="J29" i="12"/>
  <c r="G222" i="12"/>
  <c r="I222" i="12" s="1"/>
  <c r="J222" i="12"/>
  <c r="G50" i="12"/>
  <c r="I50" i="12" s="1"/>
  <c r="J50" i="12"/>
  <c r="G155" i="12"/>
  <c r="I155" i="12" s="1"/>
  <c r="J155" i="12"/>
  <c r="G35" i="12"/>
  <c r="I35" i="12" s="1"/>
  <c r="J35" i="12"/>
  <c r="G186" i="12"/>
  <c r="I186" i="12" s="1"/>
  <c r="J186" i="12"/>
  <c r="G9" i="12"/>
  <c r="I9" i="12" s="1"/>
  <c r="J9" i="12"/>
  <c r="G174" i="12"/>
  <c r="I174" i="12" s="1"/>
  <c r="J174" i="12"/>
  <c r="G45" i="12"/>
  <c r="I45" i="12" s="1"/>
  <c r="J45" i="12"/>
  <c r="G162" i="12"/>
  <c r="I162" i="12" s="1"/>
  <c r="J162" i="12"/>
  <c r="G204" i="12"/>
  <c r="I204" i="12" s="1"/>
  <c r="J204" i="12"/>
  <c r="G105" i="12"/>
  <c r="I105" i="12" s="1"/>
  <c r="J105" i="12"/>
  <c r="G73" i="12"/>
  <c r="I73" i="12" s="1"/>
  <c r="J73" i="12"/>
  <c r="G127" i="12"/>
  <c r="I127" i="12" s="1"/>
  <c r="J127" i="12"/>
  <c r="G81" i="12"/>
  <c r="I81" i="12" s="1"/>
  <c r="J81" i="12"/>
  <c r="G200" i="12"/>
  <c r="I200" i="12" s="1"/>
  <c r="J200" i="12"/>
  <c r="G20" i="12"/>
  <c r="I20" i="12" s="1"/>
  <c r="J20" i="12"/>
  <c r="G119" i="12"/>
  <c r="I119" i="12" s="1"/>
  <c r="J119" i="12"/>
  <c r="G25" i="12"/>
  <c r="I25" i="12" s="1"/>
  <c r="J25" i="12"/>
  <c r="G87" i="12"/>
  <c r="I87" i="12" s="1"/>
  <c r="J87" i="12"/>
  <c r="G74" i="12"/>
  <c r="I74" i="12" s="1"/>
  <c r="J74" i="12"/>
  <c r="G210" i="12"/>
  <c r="I210" i="12" s="1"/>
  <c r="J210" i="12"/>
  <c r="G126" i="12"/>
  <c r="I126" i="12" s="1"/>
  <c r="J126" i="12"/>
  <c r="G93" i="12"/>
  <c r="I93" i="12" s="1"/>
  <c r="J93" i="12"/>
  <c r="G161" i="12"/>
  <c r="I161" i="12" s="1"/>
  <c r="J161" i="12"/>
  <c r="G51" i="12"/>
  <c r="I51" i="12" s="1"/>
  <c r="J51" i="12"/>
  <c r="G183" i="12"/>
  <c r="I183" i="12" s="1"/>
  <c r="J183" i="12"/>
  <c r="G13" i="12"/>
  <c r="I13" i="12" s="1"/>
  <c r="J13" i="12"/>
  <c r="G97" i="12"/>
  <c r="I97" i="12" s="1"/>
  <c r="J97" i="12"/>
  <c r="G44" i="12"/>
  <c r="I44" i="12" s="1"/>
  <c r="J44" i="12"/>
  <c r="G193" i="12"/>
  <c r="I193" i="12" s="1"/>
  <c r="J193" i="12"/>
  <c r="G137" i="12"/>
  <c r="I137" i="12" s="1"/>
  <c r="J137" i="12"/>
  <c r="G195" i="12"/>
  <c r="I195" i="12" s="1"/>
  <c r="J195" i="12"/>
  <c r="G246" i="12"/>
  <c r="I246" i="12" s="1"/>
  <c r="J246" i="12"/>
  <c r="G125" i="12"/>
  <c r="I125" i="12" s="1"/>
  <c r="J125" i="12"/>
  <c r="G59" i="12"/>
  <c r="I59" i="12" s="1"/>
  <c r="J59" i="12"/>
  <c r="G56" i="12"/>
  <c r="I56" i="12" s="1"/>
  <c r="J56" i="12"/>
  <c r="G215" i="12"/>
  <c r="I215" i="12" s="1"/>
  <c r="J215" i="12"/>
  <c r="G145" i="12"/>
  <c r="I145" i="12" s="1"/>
  <c r="J145" i="12"/>
  <c r="AV5" i="21"/>
  <c r="AJ5" i="13"/>
  <c r="AH5" i="13"/>
  <c r="BW5" i="21"/>
  <c r="S5" i="14"/>
  <c r="CA106" i="21"/>
  <c r="CA141" i="21"/>
  <c r="CA132" i="21"/>
  <c r="CA115" i="21"/>
  <c r="CA170" i="21"/>
  <c r="CA167" i="21"/>
  <c r="CA63" i="21"/>
  <c r="CA184" i="21"/>
  <c r="CA21" i="21"/>
  <c r="CA107" i="21"/>
  <c r="CA159" i="21"/>
  <c r="CA43" i="21"/>
  <c r="CA108" i="21"/>
  <c r="CA240" i="21"/>
  <c r="CA172" i="21"/>
  <c r="CA227" i="21"/>
  <c r="CA55" i="21"/>
  <c r="CA11" i="21"/>
  <c r="CA236" i="21"/>
  <c r="CA121" i="21"/>
  <c r="CA248" i="21"/>
  <c r="CA241" i="21"/>
  <c r="CA52" i="21"/>
  <c r="CA124" i="21"/>
  <c r="CA164" i="21"/>
  <c r="CA67" i="21"/>
  <c r="CA18" i="21"/>
  <c r="F2" i="13"/>
  <c r="BD4" i="21"/>
  <c r="BG4" i="21" s="1"/>
  <c r="Z4" i="21"/>
  <c r="G4" i="14"/>
  <c r="K4" i="13"/>
  <c r="G170" i="12" l="1"/>
  <c r="I170" i="12" s="1"/>
  <c r="J170" i="12"/>
  <c r="G43" i="12"/>
  <c r="I43" i="12" s="1"/>
  <c r="J43" i="12"/>
  <c r="G18" i="12"/>
  <c r="I18" i="12" s="1"/>
  <c r="J18" i="12"/>
  <c r="G236" i="12"/>
  <c r="I236" i="12" s="1"/>
  <c r="J236" i="12"/>
  <c r="G159" i="12"/>
  <c r="I159" i="12" s="1"/>
  <c r="J159" i="12"/>
  <c r="G132" i="12"/>
  <c r="I132" i="12" s="1"/>
  <c r="J132" i="12"/>
  <c r="G167" i="12"/>
  <c r="I167" i="12" s="1"/>
  <c r="J167" i="12"/>
  <c r="G11" i="12"/>
  <c r="I11" i="12" s="1"/>
  <c r="J11" i="12"/>
  <c r="G164" i="12"/>
  <c r="I164" i="12" s="1"/>
  <c r="J164" i="12"/>
  <c r="G106" i="12"/>
  <c r="I106" i="12" s="1"/>
  <c r="J106" i="12"/>
  <c r="G240" i="12"/>
  <c r="I240" i="12" s="1"/>
  <c r="J240" i="12"/>
  <c r="G107" i="12"/>
  <c r="I107" i="12" s="1"/>
  <c r="J107" i="12"/>
  <c r="G55" i="12"/>
  <c r="I55" i="12" s="1"/>
  <c r="J55" i="12"/>
  <c r="G124" i="12"/>
  <c r="I124" i="12" s="1"/>
  <c r="J124" i="12"/>
  <c r="G184" i="12"/>
  <c r="I184" i="12" s="1"/>
  <c r="J184" i="12"/>
  <c r="G241" i="12"/>
  <c r="I241" i="12" s="1"/>
  <c r="J241" i="12"/>
  <c r="G67" i="12"/>
  <c r="I67" i="12" s="1"/>
  <c r="J67" i="12"/>
  <c r="G141" i="12"/>
  <c r="I141" i="12" s="1"/>
  <c r="J141" i="12"/>
  <c r="G21" i="12"/>
  <c r="I21" i="12" s="1"/>
  <c r="J21" i="12"/>
  <c r="G227" i="12"/>
  <c r="I227" i="12" s="1"/>
  <c r="J227" i="12"/>
  <c r="G52" i="12"/>
  <c r="I52" i="12" s="1"/>
  <c r="J52" i="12"/>
  <c r="G172" i="12"/>
  <c r="I172" i="12" s="1"/>
  <c r="J172" i="12"/>
  <c r="G63" i="12"/>
  <c r="I63" i="12" s="1"/>
  <c r="J63" i="12"/>
  <c r="G108" i="12"/>
  <c r="I108" i="12" s="1"/>
  <c r="J108" i="12"/>
  <c r="G248" i="12"/>
  <c r="I248" i="12" s="1"/>
  <c r="J248" i="12"/>
  <c r="G121" i="12"/>
  <c r="I121" i="12" s="1"/>
  <c r="J121" i="12"/>
  <c r="G115" i="12"/>
  <c r="I115" i="12" s="1"/>
  <c r="J115" i="12"/>
  <c r="AI5" i="13"/>
  <c r="R5" i="14"/>
  <c r="Y5" i="21"/>
  <c r="BC5" i="21" s="1"/>
  <c r="BD5" i="21" s="1"/>
  <c r="E5" i="11"/>
  <c r="F1" i="13"/>
  <c r="Y5" i="14"/>
  <c r="BE4" i="21"/>
  <c r="Y4" i="14" s="1"/>
  <c r="BI4" i="21"/>
  <c r="BJ4" i="21" s="1"/>
  <c r="BJ4" i="13"/>
  <c r="AA4" i="21"/>
  <c r="F4" i="14" s="1"/>
  <c r="L4" i="13"/>
  <c r="BJ5" i="13" l="1"/>
  <c r="CA5" i="21" s="1"/>
  <c r="G5" i="12" s="1"/>
  <c r="I5" i="12" s="1"/>
  <c r="BG5" i="21"/>
  <c r="Z5" i="21"/>
  <c r="K5" i="13"/>
  <c r="G5" i="14"/>
  <c r="BN4" i="21"/>
  <c r="CA4" i="21" s="1"/>
  <c r="BI4" i="13"/>
  <c r="BN2" i="21"/>
  <c r="BM4" i="21"/>
  <c r="BM2" i="21" s="1"/>
  <c r="AA5" i="21" l="1"/>
  <c r="F5" i="14" s="1"/>
  <c r="L5" i="13"/>
  <c r="G4" i="12"/>
  <c r="I4" i="12" s="1"/>
  <c r="I2" i="12" s="1"/>
  <c r="J5" i="12"/>
  <c r="J4" i="12" l="1"/>
  <c r="J2" i="1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<sst xmlns="http://schemas.openxmlformats.org/spreadsheetml/2006/main" count="1264" uniqueCount="777">
  <si>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</si>
  <si>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</si>
  <si>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</si>
  <si>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</si>
  <si>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</si>
  <si>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</si>
  <si>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</si>
  <si>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</si>
  <si>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</si>
  <si>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</si>
  <si>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</si>
  <si>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</si>
  <si>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</si>
  <si>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</si>
  <si>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</si>
  <si>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</si>
  <si>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</si>
  <si>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</si>
  <si>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</si>
  <si>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</si>
  <si>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</si>
  <si>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</si>
  <si>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</si>
  <si>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</si>
  <si>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</si>
  <si>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</si>
  <si>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</si>
  <si>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</si>
  <si>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</si>
  <si>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</si>
  <si>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</si>
  <si>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</si>
  <si>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</si>
  <si>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</si>
  <si>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</si>
  <si>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</si>
  <si>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</si>
  <si>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</si>
  <si>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</si>
  <si>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</si>
  <si>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</si>
  <si>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</si>
  <si>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</si>
  <si>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</si>
  <si>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</si>
  <si>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</si>
  <si>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</si>
  <si>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</si>
  <si>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</si>
  <si>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</si>
  <si>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</si>
  <si>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</si>
  <si>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</si>
  <si>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</si>
  <si>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</si>
  <si>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</si>
  <si>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</si>
  <si>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</si>
  <si>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</si>
  <si>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</si>
  <si>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</si>
  <si>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</si>
  <si>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</si>
  <si>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</si>
  <si>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</si>
  <si>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</si>
  <si>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</si>
  <si>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</si>
  <si>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</si>
  <si>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</si>
  <si>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</si>
  <si>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</si>
  <si>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</si>
  <si>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</si>
  <si>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</si>
  <si>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</si>
  <si>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</si>
  <si>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</si>
  <si>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</si>
  <si>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</si>
  <si>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</si>
  <si>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</si>
  <si>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</si>
  <si>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</si>
  <si>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</si>
  <si>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</si>
  <si>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</si>
  <si>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</si>
  <si>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</si>
  <si>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</si>
  <si>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</si>
  <si>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</si>
  <si>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</si>
  <si>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</si>
  <si>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</si>
  <si>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</si>
  <si>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</si>
  <si>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</si>
  <si>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</si>
  <si>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</si>
  <si>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</si>
  <si>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</si>
  <si>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</si>
  <si>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</si>
  <si>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</si>
  <si>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</si>
  <si>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</si>
  <si>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</si>
  <si>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</si>
  <si>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</si>
  <si>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</si>
  <si>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</si>
  <si>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</si>
  <si>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</si>
  <si>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</si>
  <si>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</si>
  <si>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</si>
  <si>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</si>
  <si>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</si>
  <si>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</si>
  <si>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</si>
  <si>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</si>
  <si>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</si>
  <si>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</si>
  <si>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</si>
  <si>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</si>
  <si>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</si>
  <si>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</si>
  <si>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</si>
  <si>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</si>
  <si>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</si>
  <si>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</si>
  <si>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</si>
  <si>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</si>
  <si>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</si>
  <si>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</si>
  <si>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</si>
  <si>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</si>
  <si>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</si>
  <si>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</si>
  <si>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</si>
  <si>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</si>
  <si>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</si>
  <si>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</si>
  <si>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</si>
  <si>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</si>
  <si>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</si>
  <si>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</si>
  <si>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</si>
  <si>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</si>
  <si>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</si>
  <si>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</si>
  <si>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</si>
  <si>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</si>
  <si>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</si>
  <si>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</si>
  <si>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</si>
  <si>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</si>
  <si>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</si>
  <si>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</si>
  <si>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</si>
  <si>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</si>
  <si>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</si>
  <si>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</si>
  <si>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</si>
  <si>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</si>
  <si>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</si>
  <si>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</si>
  <si>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</si>
  <si>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</si>
  <si>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</si>
  <si>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</si>
  <si>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</si>
  <si>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</si>
  <si>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</si>
  <si>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</si>
  <si>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</si>
  <si>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</si>
  <si>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</si>
  <si>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</si>
  <si>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</si>
  <si>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</si>
  <si>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</si>
  <si>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</si>
  <si>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</si>
  <si>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</si>
  <si>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</si>
  <si>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</si>
  <si>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</si>
  <si>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</si>
  <si>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</si>
  <si>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</si>
  <si>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</si>
  <si>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</si>
  <si>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</si>
  <si>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</si>
  <si>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</si>
  <si>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</si>
  <si>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</si>
  <si>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</si>
  <si>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</si>
  <si>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</si>
  <si>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</si>
  <si>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</si>
  <si>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</si>
  <si>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</si>
  <si>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</si>
  <si>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</si>
  <si>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</si>
  <si>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</si>
  <si>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</si>
  <si>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</si>
  <si>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</si>
  <si>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</si>
  <si>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</si>
  <si>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</si>
  <si>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</si>
  <si>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</si>
  <si>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</si>
  <si>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</si>
  <si>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</si>
  <si>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</si>
  <si>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</si>
  <si>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</si>
  <si>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</si>
  <si>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</si>
  <si>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</si>
  <si>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</si>
  <si>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</si>
  <si>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</si>
  <si>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</si>
  <si>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</si>
  <si>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</si>
  <si>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</si>
  <si>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</si>
  <si>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</si>
  <si>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</si>
  <si>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</si>
  <si>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</si>
  <si>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</si>
  <si>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</si>
  <si>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</si>
  <si>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</si>
  <si>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</si>
  <si>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</si>
  <si>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</si>
  <si>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</si>
  <si>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</si>
  <si>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</si>
  <si>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</si>
  <si>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</si>
  <si>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</si>
  <si>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</si>
  <si>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</si>
  <si>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</si>
  <si>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</si>
  <si>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</si>
  <si>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</si>
  <si>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</si>
  <si>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</si>
  <si>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</si>
  <si>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</si>
  <si>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</si>
  <si>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</si>
  <si>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</si>
  <si>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</si>
  <si>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</si>
  <si>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</si>
  <si>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</si>
  <si>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</si>
  <si>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</si>
  <si>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</si>
  <si>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</si>
  <si>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</si>
  <si>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</si>
  <si>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</si>
  <si>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</si>
  <si>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</si>
  <si>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</si>
  <si>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</si>
  <si>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</si>
  <si>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</si>
  <si>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</si>
  <si>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</si>
  <si>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</si>
  <si>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</si>
  <si>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</si>
  <si>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</si>
  <si>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</si>
  <si>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</si>
  <si>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</si>
  <si>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</si>
  <si>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</si>
  <si>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</si>
  <si>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</si>
  <si>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</si>
  <si>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</si>
  <si>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</si>
  <si>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</si>
  <si>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</si>
  <si>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</si>
  <si>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</si>
  <si>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</si>
  <si>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</si>
  <si>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</si>
  <si>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</si>
  <si>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</si>
  <si>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</si>
  <si>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</si>
  <si>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</si>
  <si>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</si>
  <si>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</si>
  <si>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</si>
  <si>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</si>
  <si>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</si>
  <si>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</si>
  <si>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</si>
  <si>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</si>
  <si>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</si>
  <si>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</si>
  <si>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</si>
  <si>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</si>
  <si>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</si>
  <si>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</si>
  <si>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</si>
  <si>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</si>
  <si>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</si>
  <si>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</si>
  <si>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</si>
  <si>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</si>
  <si>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</si>
  <si>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</si>
  <si>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</si>
  <si>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</si>
  <si>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</si>
  <si>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</si>
  <si>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</si>
  <si>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</si>
  <si>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</si>
  <si>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</si>
  <si>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</si>
  <si>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</si>
  <si>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</si>
  <si>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</si>
  <si>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</si>
  <si>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</si>
  <si>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</si>
  <si>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</si>
  <si>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</si>
  <si>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</si>
  <si>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</si>
  <si>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</si>
  <si>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</si>
  <si>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</si>
  <si>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</si>
  <si>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</si>
  <si>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</si>
  <si>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</si>
  <si>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</si>
  <si>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</si>
  <si>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</si>
  <si>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</si>
  <si>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</si>
  <si>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</si>
  <si>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</si>
  <si>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</si>
  <si>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</si>
  <si>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</si>
  <si>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</si>
  <si>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</si>
  <si>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</si>
  <si>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</si>
  <si>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</si>
  <si>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</si>
  <si>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</si>
  <si>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</si>
  <si>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</si>
  <si>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</si>
  <si>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t>Waarschuwing overcapaciteit</t>
  </si>
  <si>
    <t>% overcapaciteit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</si>
  <si>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</si>
  <si>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</si>
  <si>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</si>
  <si>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</si>
  <si>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</si>
  <si>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</si>
  <si>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</si>
  <si>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</si>
  <si>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</si>
  <si>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</si>
  <si>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</si>
  <si>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</si>
  <si>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</si>
  <si>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</si>
  <si>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</si>
  <si>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</si>
  <si>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</si>
  <si>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</si>
  <si>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</si>
  <si>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</si>
  <si>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</si>
  <si>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</si>
  <si>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</si>
  <si>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</si>
  <si>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</si>
  <si>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</si>
  <si>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</si>
  <si>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</si>
  <si>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</si>
  <si>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</si>
  <si>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</si>
  <si>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</si>
  <si>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</si>
  <si>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</si>
  <si>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</si>
  <si>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</si>
  <si>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</si>
  <si>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</si>
  <si>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</si>
  <si>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</si>
  <si>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</si>
  <si>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</si>
  <si>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</si>
  <si>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</si>
  <si>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</si>
  <si>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</si>
  <si>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</si>
  <si>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</si>
  <si>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</si>
  <si>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</si>
  <si>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</si>
  <si>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</si>
  <si>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</si>
  <si>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</si>
  <si>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</si>
  <si>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</si>
  <si>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</si>
  <si>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</si>
  <si>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</si>
  <si>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</si>
  <si>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</si>
  <si>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</si>
  <si>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</si>
  <si>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</si>
  <si>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</si>
  <si>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</si>
  <si>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</si>
  <si>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</si>
  <si>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</si>
  <si>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</si>
  <si>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</si>
  <si>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</si>
  <si>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</si>
  <si>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</si>
  <si>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</si>
  <si>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</si>
  <si>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</si>
  <si>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</si>
  <si>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</si>
  <si>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</si>
  <si>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</si>
  <si>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</si>
  <si>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</si>
  <si>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</si>
  <si>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</si>
  <si>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</si>
  <si>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</si>
  <si>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</si>
  <si>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</si>
  <si>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</si>
  <si>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</si>
  <si>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</si>
  <si>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</si>
  <si>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</si>
  <si>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</si>
  <si>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</si>
  <si>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</si>
  <si>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</si>
  <si>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</si>
  <si>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</si>
  <si>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</si>
  <si>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</si>
  <si>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</si>
  <si>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</si>
  <si>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</si>
  <si>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</si>
  <si>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</si>
  <si>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</si>
  <si>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</si>
  <si>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</si>
  <si>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</si>
  <si>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</si>
  <si>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</si>
  <si>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</si>
  <si>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</si>
  <si>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</si>
  <si>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</si>
  <si>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</si>
  <si>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</si>
  <si>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</si>
  <si>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</si>
  <si>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</si>
  <si>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</si>
  <si>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</si>
  <si>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</si>
  <si>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</si>
  <si>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</si>
  <si>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</si>
  <si>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</si>
  <si>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</si>
  <si>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</si>
  <si>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</si>
  <si>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</si>
  <si>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</si>
  <si>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</si>
  <si>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</si>
  <si>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</si>
  <si>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</si>
  <si>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</si>
  <si>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</si>
  <si>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</si>
  <si>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</si>
  <si>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</si>
  <si>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</si>
  <si>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</si>
  <si>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</si>
  <si>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</si>
  <si>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</si>
  <si>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</si>
  <si>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</si>
  <si>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</si>
  <si>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</si>
  <si>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</si>
  <si>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</si>
  <si>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</si>
  <si>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</si>
  <si>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</si>
  <si>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</si>
  <si>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</si>
  <si>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</si>
  <si>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</si>
  <si>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</si>
  <si>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</si>
  <si>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</si>
  <si>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</si>
  <si>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</si>
  <si>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</si>
  <si>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</si>
  <si>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</si>
  <si>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</si>
  <si>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</si>
  <si>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</si>
  <si>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</si>
  <si>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</si>
  <si>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</si>
  <si>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</si>
  <si>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</si>
  <si>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</si>
  <si>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</si>
  <si>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</si>
  <si>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</si>
  <si>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</si>
  <si>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</si>
  <si>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</si>
  <si>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</si>
  <si>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</si>
  <si>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</si>
  <si>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</si>
  <si>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</si>
  <si>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</si>
  <si>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</si>
  <si>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</si>
  <si>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</si>
  <si>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</si>
  <si>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</si>
  <si>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</si>
  <si>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</si>
  <si>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</si>
  <si>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</si>
  <si>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</si>
  <si>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</si>
  <si>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</si>
  <si>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</si>
  <si>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</si>
  <si>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</si>
  <si>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</si>
  <si>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</si>
  <si>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</si>
  <si>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</si>
  <si>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</si>
  <si>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</si>
  <si>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</si>
  <si>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</si>
  <si>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</si>
  <si>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</si>
  <si>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</si>
  <si>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</si>
  <si>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</si>
  <si>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</si>
  <si>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</si>
  <si>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</si>
  <si>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</si>
  <si>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</si>
  <si>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</si>
  <si>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</si>
  <si>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</si>
  <si>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</si>
  <si>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</si>
  <si>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</si>
  <si>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</si>
  <si>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</si>
  <si>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</si>
  <si>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</si>
  <si>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</si>
  <si>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</si>
  <si>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</si>
  <si>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</si>
  <si>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</si>
  <si>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</si>
  <si>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</si>
  <si>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</si>
  <si>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</si>
  <si>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</si>
  <si>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</si>
  <si>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</si>
  <si>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</si>
  <si>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</si>
  <si>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</si>
  <si>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</si>
  <si>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</si>
  <si>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</si>
  <si>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</si>
  <si>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</si>
  <si>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</si>
  <si>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</si>
  <si>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</si>
  <si>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</si>
  <si>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</si>
  <si>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</si>
  <si>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</si>
  <si>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</si>
  <si>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</si>
  <si>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</si>
  <si>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</si>
  <si>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</si>
  <si>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</si>
  <si>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</si>
  <si>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</si>
  <si>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</si>
  <si>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</si>
  <si>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</si>
  <si>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</si>
  <si>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</si>
  <si>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</si>
  <si>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</si>
  <si>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</si>
  <si>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</si>
  <si>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</si>
  <si>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</si>
  <si>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</si>
  <si>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</si>
  <si>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</si>
  <si>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</si>
  <si>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</si>
  <si>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</si>
  <si>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</si>
  <si>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</si>
  <si>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</si>
  <si>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</si>
  <si>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</si>
  <si>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</si>
  <si>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</si>
  <si>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</si>
  <si>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</si>
  <si>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</si>
  <si>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</si>
  <si>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</si>
  <si>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</si>
  <si>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</si>
  <si>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</si>
  <si>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</si>
  <si>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</si>
  <si>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</si>
  <si>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</si>
  <si>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</si>
  <si>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</si>
  <si>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</si>
  <si>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</si>
  <si>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</si>
  <si>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startkwartaal 2/2023</t>
  </si>
  <si>
    <t>correctie bepaling patronale basisbijdragen plafond vermindering vanaf 1/2022</t>
  </si>
  <si>
    <t>introductie werkgeverscompensatie ihkv competitiviteitsmaatregelen</t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</si>
  <si>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</si>
  <si>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</si>
  <si>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</si>
  <si>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</si>
  <si>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</si>
  <si>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</si>
  <si>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factor maximaal maandbedrag werkbonus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</si>
  <si>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</si>
  <si>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</si>
  <si>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</si>
  <si>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</si>
  <si>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</si>
  <si>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</si>
  <si>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1/2024</t>
  </si>
  <si>
    <t>parameters + startkwartaal 1/2024</t>
  </si>
  <si>
    <t>DMFA vanaf 1/2024 - bijjdrage 256 - asbest</t>
  </si>
  <si>
    <t>DMFA vanaf 1/2024 - bijjdrage 255 - arbeidsongevallen</t>
  </si>
  <si>
    <t>(bijdrage255)</t>
  </si>
  <si>
    <t>(bijdrage256)</t>
  </si>
  <si>
    <t>bijdrage 255 &amp; 256 vanaf 1/2024</t>
  </si>
  <si>
    <t>Patronale bijdrage</t>
  </si>
  <si>
    <t>DMFA Bijdrage 255</t>
  </si>
  <si>
    <t>DMFA Bijdrage 256</t>
  </si>
  <si>
    <t>COTISATION DE BASE</t>
  </si>
  <si>
    <t>DMFA Patronales</t>
  </si>
  <si>
    <t>toevoegen parameters : gedeglobaliseerde patronale bijdrage 255 &amp; 256</t>
  </si>
  <si>
    <t>2024.02.a</t>
  </si>
  <si>
    <t>2/2024</t>
  </si>
  <si>
    <r>
      <rPr>
        <sz val="8"/>
        <rFont val="Arial"/>
        <family val="2"/>
      </rPr>
      <t xml:space="preserve">Individueel aantal arbeidsdagen van het kwartaal in het vijfdagen-weekstelsel
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</si>
  <si>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
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</si>
  <si>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
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</si>
  <si>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</rPr>
      <t xml:space="preserve">Aantal aan te geven fictieve arbeidsdagen 
= </t>
    </r>
    <r>
      <rPr>
        <b/>
        <sz val="8"/>
        <rFont val="Arial"/>
        <family val="2"/>
        <charset val="1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</si>
  <si>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  <charset val="1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</si>
  <si>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</si>
  <si>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kalenderdagen met opvang per week 
= </t>
    </r>
    <r>
      <rPr>
        <b/>
        <sz val="8"/>
        <rFont val="Arial"/>
        <family val="2"/>
        <charset val="1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</si>
  <si>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  <charset val="1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</si>
  <si>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  <charset val="1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</si>
  <si>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  <charset val="1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</si>
  <si>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  <charset val="1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</si>
  <si>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  <charset val="1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</si>
  <si>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  <charset val="1"/>
      </rPr>
      <t>= VU = DV * UK</t>
    </r>
  </si>
  <si>
    <r>
      <t xml:space="preserve">Voltijds / deeltijds 
(UT = 38 of UT &lt; 38): 
</t>
    </r>
    <r>
      <rPr>
        <b/>
        <sz val="8"/>
        <rFont val="Arial"/>
        <family val="2"/>
      </rPr>
      <t>FTP : 0 of 1</t>
    </r>
  </si>
  <si>
    <r>
      <t xml:space="preserve">Voltijds / deeltijds 
(UT = 38 of UT &lt; 38): 
</t>
    </r>
    <r>
      <rPr>
        <b/>
        <sz val="8"/>
        <rFont val="Arial"/>
        <family val="2"/>
      </rPr>
      <t>Internet : T. plein of T. partiel</t>
    </r>
  </si>
  <si>
    <r>
      <t xml:space="preserve">Aantal ziektedagen 
</t>
    </r>
    <r>
      <rPr>
        <b/>
        <sz val="8"/>
        <rFont val="Arial"/>
        <family val="2"/>
        <charset val="1"/>
      </rPr>
      <t>= DZ = som 3 maanden</t>
    </r>
  </si>
  <si>
    <r>
      <t xml:space="preserve">Aan te geven fictieve dagen, overeenstemmend met vakantie zonder sociale rechten 
</t>
    </r>
    <r>
      <rPr>
        <b/>
        <sz val="8"/>
        <rFont val="Arial"/>
        <family val="2"/>
        <charset val="1"/>
      </rPr>
      <t>= VD = VU / 7,6</t>
    </r>
  </si>
  <si>
    <r>
      <t>Aan te geven fictieve uren, overeenstemmend met ziekteperiodes</t>
    </r>
    <r>
      <rPr>
        <b/>
        <sz val="8"/>
        <rFont val="Arial"/>
        <family val="2"/>
        <charset val="1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</si>
  <si>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  <charset val="1"/>
      </rPr>
      <t>= ZD = ZU / 7,6</t>
    </r>
  </si>
  <si>
    <r>
      <t xml:space="preserve">Aantal dagen moederschapsrust 
</t>
    </r>
    <r>
      <rPr>
        <b/>
        <sz val="8"/>
        <rFont val="Arial"/>
        <family val="2"/>
        <charset val="1"/>
      </rPr>
      <t>= DM = som 3 maanden</t>
    </r>
  </si>
  <si>
    <r>
      <t xml:space="preserve">Aan te geven fictieve dagen, overeenstemmend met moederschapsrust 
</t>
    </r>
    <r>
      <rPr>
        <b/>
        <sz val="8"/>
        <rFont val="Arial"/>
        <family val="2"/>
        <charset val="1"/>
      </rPr>
      <t>= MD = MU /7,6</t>
    </r>
  </si>
  <si>
    <r>
      <t xml:space="preserve">Aan te geven fictieve uren, overeenstemmend met moederschapsrust 
</t>
    </r>
    <r>
      <rPr>
        <b/>
        <sz val="8"/>
        <rFont val="Arial"/>
        <family val="2"/>
        <charset val="1"/>
      </rPr>
      <t>= MU = DM * UK</t>
    </r>
  </si>
  <si>
    <r>
      <t xml:space="preserve">Aan te geven fictieve uren, overeenstemmend met sluiting wegens arbeidsongeval 
</t>
    </r>
    <r>
      <rPr>
        <b/>
        <sz val="8"/>
        <rFont val="Arial"/>
        <family val="2"/>
        <charset val="1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</si>
  <si>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  <charset val="1"/>
      </rPr>
      <t>= OD = OU / 7,6</t>
    </r>
  </si>
  <si>
    <r>
      <t xml:space="preserve">Aantal dagen beroepsziekte 
</t>
    </r>
    <r>
      <rPr>
        <b/>
        <sz val="8"/>
        <rFont val="Arial"/>
        <family val="2"/>
        <charset val="1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</si>
  <si>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  <charset val="1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</si>
  <si>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  <charset val="1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</si>
  <si>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</si>
  <si>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  <charset val="1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</si>
  <si>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  <charset val="1"/>
      </rPr>
      <t>= WD = WU / 7,6</t>
    </r>
  </si>
  <si>
    <r>
      <t xml:space="preserve">Bruto persoonlijke bijdragen 
</t>
    </r>
    <r>
      <rPr>
        <b/>
        <sz val="8"/>
        <rFont val="Arial"/>
        <family val="2"/>
        <charset val="1"/>
      </rPr>
      <t>= PB = W * 13,07%</t>
    </r>
  </si>
  <si>
    <r>
      <t xml:space="preserve">Kwartaalprestatiebreuk 
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</si>
  <si>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r>
      <t xml:space="preserve">Recht VO : 
</t>
    </r>
    <r>
      <rPr>
        <b/>
        <sz val="8"/>
        <rFont val="Arial"/>
        <family val="2"/>
        <charset val="1"/>
      </rPr>
      <t>verminderingscode</t>
    </r>
  </si>
  <si>
    <r>
      <t xml:space="preserve">Bedrag van de vermindering van de werknemersbijdragen voor lage lonen 
= </t>
    </r>
    <r>
      <rPr>
        <b/>
        <sz val="8"/>
        <rFont val="Arial"/>
        <family val="2"/>
        <charset val="1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</si>
  <si>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</si>
  <si>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</si>
  <si>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t xml:space="preserve">Netto te betalen werkgeversbijdragen ten laste van de Franse gemeenschap 
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</si>
  <si>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  <charset val="1"/>
      </rPr>
      <t>BBN = PN + WN</t>
    </r>
  </si>
  <si>
    <r>
      <t xml:space="preserve">Bijzondere werkgeversbijdragen, ten laste van de Franse gemeenschap 
</t>
    </r>
    <r>
      <rPr>
        <b/>
        <sz val="8"/>
        <rFont val="Arial"/>
        <family val="2"/>
        <charset val="1"/>
      </rPr>
      <t>= BB = W * 0,1%</t>
    </r>
  </si>
  <si>
    <r>
      <t xml:space="preserve">Netto door de Franse gemeenschap te betalen bijdragen aan de sociale zekerheid 
</t>
    </r>
    <r>
      <rPr>
        <b/>
        <sz val="8"/>
        <rFont val="Arial"/>
        <family val="2"/>
        <charset val="1"/>
      </rPr>
      <t>= WN + BB + FB</t>
    </r>
  </si>
  <si>
    <r>
      <t xml:space="preserve">Netto sociale zekerheidsbijdragen 
= </t>
    </r>
    <r>
      <rPr>
        <b/>
        <sz val="8"/>
        <rFont val="Arial"/>
        <family val="2"/>
        <charset val="1"/>
      </rPr>
      <t>NSZ = BBN + FB + BB</t>
    </r>
  </si>
  <si>
    <r>
      <t xml:space="preserve">Normale kwartaalprestatie = gewerkte + gelijkgestelde uren afgetopt op 494 uur
</t>
    </r>
    <r>
      <rPr>
        <b/>
        <sz val="8"/>
        <rFont val="Arial"/>
        <family val="2"/>
      </rPr>
      <t>= AU + FU + ZU + MU +  OU + BU + WU</t>
    </r>
  </si>
  <si>
    <r>
      <t xml:space="preserve">Gemiddeld aantal fictieve uren per kalenderdag 
afgetopt op (erkende capaciteit * fuf) en met 
min = [(erkende capaciteit - 1) * fuf]
</t>
    </r>
    <r>
      <rPr>
        <b/>
        <sz val="8"/>
        <rFont val="Arial"/>
        <family val="2"/>
        <charset val="1"/>
      </rPr>
      <t>= UK = UICK / (D1reëel + D2reëel + D3reëel)</t>
    </r>
  </si>
  <si>
    <r>
      <rPr>
        <sz val="8"/>
        <rFont val="Arial"/>
        <family val="2"/>
      </rPr>
      <t xml:space="preserve">Werkelijk gepresteerde kindopvang-dagen 
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</si>
  <si>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
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</si>
  <si>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
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</si>
  <si>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
= </t>
    </r>
    <r>
      <rPr>
        <b/>
        <sz val="8"/>
        <rFont val="Arial"/>
        <family val="2"/>
        <charset val="1"/>
      </rPr>
      <t>NOV1 = BOV1 - PN1</t>
    </r>
  </si>
  <si>
    <t>2024.04.a</t>
  </si>
  <si>
    <t>aanpassen parameters mei werkbonus &amp; GGMMI nav indexering</t>
  </si>
  <si>
    <t>correction onglet FTP : pourcentage de cotisations patronales pour le code travailleur 497</t>
  </si>
  <si>
    <t>DMFA Cotisation spéciale 255</t>
  </si>
  <si>
    <t>DMFA Cotisation spéciale 256</t>
  </si>
  <si>
    <t>2024.04.b</t>
  </si>
  <si>
    <t>aanpassen parameters werkbonus (Luik A + B) &amp; GGMMI &amp; startkwartaal 2/2024</t>
  </si>
  <si>
    <t>COTISATION SPÉCIALE 255</t>
  </si>
  <si>
    <t>COTISATION SPÉCIALE 256</t>
  </si>
  <si>
    <t>correctie FTP-blad: titels, afrondingen en totalen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</si>
</sst>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  <numFmt numFmtId="174" formatCode=";;;"/>
  </numFmts>
  <fonts count="29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  <font>
      <b/>
      <sz val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FFFFCC"/>
      </patternFill>
    </fill>
    <fill>
      <patternFill patternType="solid">
        <fgColor rgb="FFFFFF00"/>
        <bgColor rgb="FFFF9900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437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0" fillId="0" borderId="0" xfId="0" applyBorder="1" applyAlignment="1"/>
    <xf numFmtId="0" fontId="0" fillId="0" borderId="1" xfId="0" applyBorder="1" applyAlignment="1"/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 applyBorder="1"/>
    <xf numFmtId="0" fontId="4" fillId="3" borderId="0" xfId="0" applyFont="1" applyFill="1" applyBorder="1"/>
    <xf numFmtId="0" fontId="4" fillId="0" borderId="0" xfId="0" applyFont="1" applyBorder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 applyBorder="1"/>
    <xf numFmtId="0" fontId="3" fillId="3" borderId="1" xfId="0" applyFon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0" borderId="4" xfId="0" applyBorder="1" applyAlignment="1"/>
    <xf numFmtId="0" fontId="0" fillId="0" borderId="5" xfId="0" applyBorder="1" applyAlignment="1"/>
    <xf numFmtId="0" fontId="0" fillId="3" borderId="0" xfId="0" applyFill="1" applyAlignment="1"/>
    <xf numFmtId="1" fontId="0" fillId="3" borderId="1" xfId="0" applyNumberFormat="1" applyFill="1" applyBorder="1"/>
    <xf numFmtId="0" fontId="0" fillId="0" borderId="2" xfId="0" applyFont="1" applyBorder="1" applyAlignment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ont="1" applyFill="1" applyBorder="1"/>
    <xf numFmtId="0" fontId="0" fillId="4" borderId="1" xfId="0" applyFill="1" applyBorder="1"/>
    <xf numFmtId="0" fontId="3" fillId="0" borderId="0" xfId="1" applyFont="1"/>
    <xf numFmtId="0" fontId="3" fillId="0" borderId="0" xfId="1" applyFont="1" applyBorder="1"/>
    <xf numFmtId="17" fontId="3" fillId="0" borderId="0" xfId="1" applyNumberFormat="1" applyFont="1"/>
    <xf numFmtId="0" fontId="3" fillId="4" borderId="1" xfId="1" applyFont="1" applyFill="1" applyBorder="1"/>
    <xf numFmtId="0" fontId="3" fillId="4" borderId="1" xfId="1" applyFill="1" applyBorder="1" applyAlignment="1">
      <alignment horizontal="right"/>
    </xf>
    <xf numFmtId="0" fontId="3" fillId="4" borderId="1" xfId="1" applyFont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2" fontId="3" fillId="4" borderId="1" xfId="1" applyNumberFormat="1" applyFon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ont="1" applyFill="1" applyBorder="1"/>
    <xf numFmtId="0" fontId="3" fillId="2" borderId="1" xfId="0" applyFont="1" applyFill="1" applyBorder="1"/>
    <xf numFmtId="1" fontId="3" fillId="3" borderId="0" xfId="0" applyNumberFormat="1" applyFont="1" applyFill="1" applyBorder="1"/>
    <xf numFmtId="2" fontId="0" fillId="0" borderId="0" xfId="0" applyNumberFormat="1" applyBorder="1"/>
    <xf numFmtId="0" fontId="4" fillId="3" borderId="2" xfId="0" applyFont="1" applyFill="1" applyBorder="1" applyAlignment="1"/>
    <xf numFmtId="0" fontId="4" fillId="3" borderId="1" xfId="0" applyFont="1" applyFill="1" applyBorder="1" applyAlignment="1"/>
    <xf numFmtId="0" fontId="4" fillId="0" borderId="2" xfId="0" applyFont="1" applyBorder="1" applyAlignment="1"/>
    <xf numFmtId="0" fontId="0" fillId="0" borderId="1" xfId="0" applyFont="1" applyBorder="1" applyAlignment="1"/>
    <xf numFmtId="0" fontId="0" fillId="3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3" borderId="7" xfId="0" applyFill="1" applyBorder="1" applyAlignment="1"/>
    <xf numFmtId="0" fontId="0" fillId="0" borderId="7" xfId="0" applyBorder="1" applyAlignment="1"/>
    <xf numFmtId="0" fontId="3" fillId="3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3" borderId="6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 applyBorder="1"/>
    <xf numFmtId="0" fontId="5" fillId="3" borderId="0" xfId="0" applyFont="1" applyFill="1" applyBorder="1" applyAlignment="1"/>
    <xf numFmtId="0" fontId="3" fillId="3" borderId="2" xfId="0" applyFont="1" applyFill="1" applyBorder="1" applyAlignment="1"/>
    <xf numFmtId="0" fontId="0" fillId="3" borderId="14" xfId="0" applyFill="1" applyBorder="1" applyAlignment="1"/>
    <xf numFmtId="0" fontId="0" fillId="3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/>
    <xf numFmtId="0" fontId="0" fillId="3" borderId="0" xfId="0" applyFill="1" applyBorder="1" applyAlignment="1"/>
    <xf numFmtId="0" fontId="0" fillId="3" borderId="2" xfId="0" applyFont="1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9" xfId="0" applyFill="1" applyBorder="1" applyAlignment="1"/>
    <xf numFmtId="0" fontId="3" fillId="0" borderId="1" xfId="0" applyFont="1" applyBorder="1" applyAlignment="1"/>
    <xf numFmtId="2" fontId="0" fillId="3" borderId="1" xfId="0" applyNumberFormat="1" applyFill="1" applyBorder="1" applyAlignment="1"/>
    <xf numFmtId="2" fontId="0" fillId="3" borderId="14" xfId="0" applyNumberFormat="1" applyFill="1" applyBorder="1" applyAlignment="1"/>
    <xf numFmtId="0" fontId="0" fillId="3" borderId="5" xfId="0" applyFill="1" applyBorder="1" applyAlignment="1">
      <alignment horizontal="center"/>
    </xf>
    <xf numFmtId="0" fontId="3" fillId="3" borderId="1" xfId="1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2" fontId="0" fillId="3" borderId="0" xfId="0" applyNumberFormat="1" applyFill="1" applyBorder="1"/>
    <xf numFmtId="0" fontId="0" fillId="3" borderId="14" xfId="0" applyFill="1" applyBorder="1"/>
    <xf numFmtId="2" fontId="0" fillId="3" borderId="5" xfId="0" applyNumberFormat="1" applyFill="1" applyBorder="1"/>
    <xf numFmtId="169" fontId="3" fillId="3" borderId="1" xfId="1" applyNumberFormat="1" applyFill="1" applyBorder="1"/>
    <xf numFmtId="2" fontId="0" fillId="3" borderId="14" xfId="0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0" fillId="3" borderId="0" xfId="0" applyNumberFormat="1" applyFill="1" applyBorder="1"/>
    <xf numFmtId="14" fontId="3" fillId="3" borderId="0" xfId="0" applyNumberFormat="1" applyFont="1" applyFill="1" applyBorder="1"/>
    <xf numFmtId="0" fontId="10" fillId="0" borderId="0" xfId="0" applyFont="1"/>
    <xf numFmtId="49" fontId="0" fillId="0" borderId="0" xfId="0" applyNumberFormat="1" applyBorder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17" fillId="0" borderId="0" xfId="0" applyFont="1" applyBorder="1"/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17" fontId="17" fillId="0" borderId="0" xfId="1" quotePrefix="1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0" xfId="0" applyFont="1" applyAlignment="1"/>
    <xf numFmtId="0" fontId="17" fillId="0" borderId="0" xfId="0" applyFont="1" applyBorder="1" applyAlignment="1"/>
    <xf numFmtId="0" fontId="17" fillId="0" borderId="1" xfId="0" applyFont="1" applyBorder="1" applyAlignment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" xfId="0" applyFont="1" applyBorder="1"/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 applyAlignment="1"/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 applyAlignment="1"/>
    <xf numFmtId="0" fontId="21" fillId="15" borderId="1" xfId="0" applyFont="1" applyFill="1" applyBorder="1" applyAlignment="1">
      <alignment horizontal="center" wrapText="1"/>
    </xf>
    <xf numFmtId="2" fontId="21" fillId="15" borderId="1" xfId="0" applyNumberFormat="1" applyFont="1" applyFill="1" applyBorder="1"/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 applyAlignment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ont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ont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 applyAlignment="1"/>
    <xf numFmtId="0" fontId="21" fillId="0" borderId="0" xfId="0" applyFont="1" applyAlignme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Fill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8" xfId="0" applyFont="1" applyFill="1" applyBorder="1" applyAlignment="1">
      <alignment horizontal="center" wrapText="1"/>
    </xf>
    <xf numFmtId="0" fontId="16" fillId="7" borderId="18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  <xf numFmtId="0" fontId="17" fillId="0" borderId="0" xfId="1" applyFont="1" applyFill="1"/>
    <xf numFmtId="0" fontId="0" fillId="0" borderId="14" xfId="0" applyBorder="1" applyAlignment="1"/>
    <xf numFmtId="0" fontId="9" fillId="3" borderId="1" xfId="0" applyFont="1" applyFill="1" applyBorder="1" applyAlignment="1">
      <alignment horizontal="centerContinuous" vertical="center"/>
    </xf>
    <xf numFmtId="0" fontId="21" fillId="0" borderId="1" xfId="0" applyFont="1" applyFill="1" applyBorder="1" applyAlignment="1">
      <alignment horizontal="right" vertical="center" wrapText="1"/>
    </xf>
    <xf numFmtId="174" fontId="21" fillId="0" borderId="4" xfId="0" applyNumberFormat="1" applyFont="1" applyFill="1" applyBorder="1" applyAlignment="1">
      <alignment horizontal="right" vertical="center"/>
    </xf>
    <xf numFmtId="0" fontId="21" fillId="0" borderId="5" xfId="0" applyFont="1" applyFill="1" applyBorder="1" applyAlignment="1">
      <alignment vertical="center"/>
    </xf>
    <xf numFmtId="0" fontId="21" fillId="20" borderId="1" xfId="0" applyFont="1" applyFill="1" applyBorder="1" applyAlignment="1">
      <alignment horizontal="right" vertical="center" wrapText="1"/>
    </xf>
    <xf numFmtId="2" fontId="21" fillId="20" borderId="5" xfId="0" applyNumberFormat="1" applyFont="1" applyFill="1" applyBorder="1" applyAlignment="1">
      <alignment horizontal="centerContinuous" vertical="center"/>
    </xf>
    <xf numFmtId="1" fontId="21" fillId="20" borderId="2" xfId="0" applyNumberFormat="1" applyFont="1" applyFill="1" applyBorder="1" applyAlignment="1">
      <alignment horizontal="right" vertical="center"/>
    </xf>
    <xf numFmtId="0" fontId="0" fillId="21" borderId="1" xfId="0" applyFill="1" applyBorder="1"/>
    <xf numFmtId="0" fontId="9" fillId="21" borderId="1" xfId="0" applyFont="1" applyFill="1" applyBorder="1" applyAlignment="1">
      <alignment horizontal="left"/>
    </xf>
    <xf numFmtId="17" fontId="0" fillId="0" borderId="0" xfId="0" quotePrefix="1" applyNumberFormat="1"/>
    <xf numFmtId="0" fontId="17" fillId="0" borderId="0" xfId="1" applyFont="1" applyAlignment="1">
      <alignment horizontal="center"/>
    </xf>
    <xf numFmtId="2" fontId="0" fillId="21" borderId="1" xfId="0" applyNumberFormat="1" applyFill="1" applyBorder="1" applyAlignment="1">
      <alignment horizontal="right"/>
    </xf>
    <xf numFmtId="17" fontId="9" fillId="0" borderId="0" xfId="0" quotePrefix="1" applyNumberFormat="1" applyFont="1"/>
    <xf numFmtId="0" fontId="9" fillId="3" borderId="2" xfId="0" applyFont="1" applyFill="1" applyBorder="1" applyAlignment="1">
      <alignment horizontal="centerContinuous" vertical="center"/>
    </xf>
    <xf numFmtId="0" fontId="0" fillId="3" borderId="1" xfId="0" applyFont="1" applyFill="1" applyBorder="1" applyAlignment="1">
      <alignment horizontal="centerContinuous" vertical="center"/>
    </xf>
    <xf numFmtId="0" fontId="12" fillId="0" borderId="2" xfId="0" applyFont="1" applyBorder="1" applyAlignment="1">
      <alignment horizontal="centerContinuous" vertical="center"/>
    </xf>
    <xf numFmtId="2" fontId="17" fillId="13" borderId="10" xfId="0" applyNumberFormat="1" applyFont="1" applyFill="1" applyBorder="1" applyAlignment="1">
      <alignment horizontal="center"/>
    </xf>
    <xf numFmtId="2" fontId="17" fillId="13" borderId="7" xfId="0" applyNumberFormat="1" applyFont="1" applyFill="1" applyBorder="1" applyAlignment="1">
      <alignment horizontal="center"/>
    </xf>
    <xf numFmtId="2" fontId="17" fillId="13" borderId="8" xfId="0" applyNumberFormat="1" applyFont="1" applyFill="1" applyBorder="1" applyAlignment="1">
      <alignment horizontal="centerContinuous"/>
    </xf>
    <xf numFmtId="2" fontId="17" fillId="13" borderId="19" xfId="0" applyNumberFormat="1" applyFont="1" applyFill="1" applyBorder="1" applyAlignment="1">
      <alignment horizontal="centerContinuous"/>
    </xf>
    <xf numFmtId="2" fontId="17" fillId="13" borderId="10" xfId="0" applyNumberFormat="1" applyFont="1" applyFill="1" applyBorder="1" applyAlignment="1">
      <alignment horizontal="centerContinuous"/>
    </xf>
    <xf numFmtId="2" fontId="17" fillId="13" borderId="6" xfId="0" applyNumberFormat="1" applyFont="1" applyFill="1" applyBorder="1" applyAlignment="1">
      <alignment horizontal="center"/>
    </xf>
    <xf numFmtId="2" fontId="17" fillId="7" borderId="6" xfId="0" applyNumberFormat="1" applyFont="1" applyFill="1" applyBorder="1" applyAlignment="1">
      <alignment horizontal="center" wrapText="1"/>
    </xf>
    <xf numFmtId="2" fontId="17" fillId="13" borderId="6" xfId="0" applyNumberFormat="1" applyFont="1" applyFill="1" applyBorder="1" applyAlignment="1">
      <alignment horizontal="center" wrapText="1"/>
    </xf>
    <xf numFmtId="0" fontId="16" fillId="9" borderId="3" xfId="0" applyFont="1" applyFill="1" applyBorder="1" applyAlignment="1">
      <alignment horizontal="center"/>
    </xf>
    <xf numFmtId="0" fontId="16" fillId="9" borderId="20" xfId="0" applyFont="1" applyFill="1" applyBorder="1" applyAlignment="1">
      <alignment horizontal="center"/>
    </xf>
    <xf numFmtId="2" fontId="16" fillId="9" borderId="13" xfId="0" applyNumberFormat="1" applyFont="1" applyFill="1" applyBorder="1"/>
    <xf numFmtId="2" fontId="16" fillId="9" borderId="3" xfId="0" applyNumberFormat="1" applyFont="1" applyFill="1" applyBorder="1"/>
    <xf numFmtId="2" fontId="16" fillId="10" borderId="3" xfId="1" applyNumberFormat="1" applyFont="1" applyFill="1" applyBorder="1"/>
    <xf numFmtId="0" fontId="17" fillId="13" borderId="18" xfId="0" applyFont="1" applyFill="1" applyBorder="1" applyAlignment="1">
      <alignment horizontal="center"/>
    </xf>
    <xf numFmtId="0" fontId="17" fillId="13" borderId="21" xfId="0" applyFont="1" applyFill="1" applyBorder="1" applyAlignment="1">
      <alignment horizontal="center"/>
    </xf>
    <xf numFmtId="2" fontId="17" fillId="13" borderId="22" xfId="0" applyNumberFormat="1" applyFont="1" applyFill="1" applyBorder="1" applyAlignment="1">
      <alignment horizontal="center"/>
    </xf>
    <xf numFmtId="2" fontId="17" fillId="13" borderId="18" xfId="0" applyNumberFormat="1" applyFont="1" applyFill="1" applyBorder="1" applyAlignment="1">
      <alignment horizontal="center"/>
    </xf>
    <xf numFmtId="2" fontId="17" fillId="7" borderId="18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0" fillId="3" borderId="1" xfId="0" applyFont="1" applyFill="1" applyBorder="1" applyAlignment="1">
      <alignment horizontal="left" wrapText="1"/>
    </xf>
    <xf numFmtId="0" fontId="3" fillId="3" borderId="0" xfId="0" applyFont="1" applyFill="1" applyBorder="1" applyAlignment="1">
      <alignment horizontal="left" wrapText="1"/>
    </xf>
    <xf numFmtId="0" fontId="0" fillId="3" borderId="14" xfId="0" applyFill="1" applyBorder="1" applyAlignment="1">
      <alignment horizontal="left" wrapText="1"/>
    </xf>
    <xf numFmtId="2" fontId="0" fillId="0" borderId="1" xfId="0" applyNumberFormat="1" applyFont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left" wrapText="1"/>
    </xf>
    <xf numFmtId="0" fontId="3" fillId="3" borderId="14" xfId="0" applyFont="1" applyFill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0" fontId="0" fillId="3" borderId="0" xfId="0" applyFill="1" applyAlignment="1">
      <alignment horizontal="left" wrapText="1"/>
    </xf>
    <xf numFmtId="2" fontId="9" fillId="0" borderId="1" xfId="0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8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3" borderId="7" xfId="0" applyFont="1" applyFill="1" applyBorder="1" applyAlignment="1">
      <alignment horizontal="left" wrapText="1"/>
    </xf>
    <xf numFmtId="0" fontId="0" fillId="0" borderId="7" xfId="0" applyFont="1" applyBorder="1" applyAlignment="1">
      <alignment horizontal="left" wrapText="1"/>
    </xf>
    <xf numFmtId="0" fontId="0" fillId="0" borderId="6" xfId="0" applyFont="1" applyBorder="1" applyAlignment="1">
      <alignment horizontal="left" wrapText="1"/>
    </xf>
    <xf numFmtId="0" fontId="0" fillId="3" borderId="6" xfId="0" applyFont="1" applyFill="1" applyBorder="1" applyAlignment="1">
      <alignment horizontal="left" wrapText="1"/>
    </xf>
    <xf numFmtId="0" fontId="3" fillId="3" borderId="7" xfId="0" applyFont="1" applyFill="1" applyBorder="1" applyAlignment="1">
      <alignment horizontal="left" wrapText="1"/>
    </xf>
    <xf numFmtId="0" fontId="0" fillId="0" borderId="2" xfId="0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9" fillId="0" borderId="7" xfId="0" applyFont="1" applyBorder="1" applyAlignment="1">
      <alignment horizontal="left" wrapText="1"/>
    </xf>
    <xf numFmtId="14" fontId="12" fillId="0" borderId="0" xfId="1" applyNumberFormat="1" applyFont="1"/>
    <xf numFmtId="0" fontId="12" fillId="0" borderId="0" xfId="1" applyFont="1" applyAlignment="1">
      <alignment horizontal="center"/>
    </xf>
    <xf numFmtId="17" fontId="12" fillId="0" borderId="0" xfId="1" quotePrefix="1" applyNumberFormat="1" applyFont="1" applyAlignment="1">
      <alignment horizontal="center"/>
    </xf>
    <xf numFmtId="0" fontId="14" fillId="0" borderId="0" xfId="1" applyFont="1"/>
    <xf numFmtId="2" fontId="21" fillId="8" borderId="1" xfId="0" applyNumberFormat="1" applyFont="1" applyFill="1" applyBorder="1" applyAlignment="1"/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 xr:uid="{00000000-0005-0000-0000-000002000000}"/>
    <cellStyle name="Verklarende tekst" xfId="1" builtinId="53" customBuiltin="1"/>
  </cellStyles>
  <dxfs count="221">
    <dxf>
      <numFmt numFmtId="1" formatCode="0"/>
      <fill>
        <patternFill>
          <bgColor theme="6" tint="0.79998168889431442"/>
        </patternFill>
      </fill>
    </dxf>
    <dxf>
      <font>
        <strike/>
      </font>
      <fill>
        <patternFill>
          <bgColor rgb="FFC00000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E77BC"/>
      <color rgb="FFB61125"/>
      <color rgb="FF9B9B9B"/>
      <color rgb="FFE3A526"/>
      <color rgb="FF8BB63A"/>
      <color rgb="FFC8411F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27</xdr:row>
      <xdr:rowOff>0</xdr:rowOff>
    </xdr:from>
    <xdr:to>
      <xdr:col>7</xdr:col>
      <xdr:colOff>418559</xdr:colOff>
      <xdr:row>27</xdr:row>
      <xdr:rowOff>304762</xdr:rowOff>
    </xdr:to>
    <xdr:pic>
      <xdr:nvPicPr>
        <xdr:cNvPr id="5" name="siteportail">
          <a:hlinkClick xmlns:r="http://schemas.openxmlformats.org/officeDocument/2006/relationships" r:id="rId9" tooltip="site portail socialsecurity.be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9300" y="3857625"/>
          <a:ext cx="4333334" cy="304762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1</xdr:col>
      <xdr:colOff>428579</xdr:colOff>
      <xdr:row>27</xdr:row>
      <xdr:rowOff>314279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09725" y="3800475"/>
          <a:ext cx="371429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B28:B41"/>
  <sheetViews>
    <sheetView showGridLines="0" showRowColHeaders="0" workbookViewId="0"/>
  </sheetViews>
  <sheetFormatPr defaultColWidth="9.33203125"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27"/>
    </row>
    <row r="30" spans="2:2" ht="25.5" x14ac:dyDescent="0.35">
      <c r="B30" s="342"/>
    </row>
    <row r="31" spans="2:2" ht="17.25" x14ac:dyDescent="0.3">
      <c r="B31" s="341"/>
    </row>
    <row r="34" spans="2:2" ht="25.5" x14ac:dyDescent="0.35">
      <c r="B34" s="342"/>
    </row>
    <row r="35" spans="2:2" ht="17.25" x14ac:dyDescent="0.3">
      <c r="B35" s="341"/>
    </row>
    <row r="36" spans="2:2" x14ac:dyDescent="0.2">
      <c r="B36" s="348"/>
    </row>
    <row r="37" spans="2:2" ht="18" customHeight="1" x14ac:dyDescent="0.2"/>
    <row r="38" spans="2:2" ht="25.5" customHeight="1" x14ac:dyDescent="0.35">
      <c r="B38" s="342"/>
    </row>
    <row r="39" spans="2:2" ht="18" customHeight="1" x14ac:dyDescent="0.3">
      <c r="B39" s="341"/>
    </row>
    <row r="41" spans="2:2" x14ac:dyDescent="0.2">
      <c r="B41" s="340"/>
    </row>
  </sheetData>
  <sheetProtection algorithmName="SHA-512" hashValue="E+QvTSz8AUzszoQ5V9EHuYWTcp6t9ZYeAvTowO1t3jQfr5Q/UXLZ/LQkVTYyu2lF1p3AifcldUu+NA7flexXkA==" saltValue="qf3oooXGb9UZTNfToaGr6w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23" customWidth="1"/>
    <col min="4" max="4" width="14.83203125" style="27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199" t="s">
        <v>485</v>
      </c>
      <c r="B1" s="199"/>
      <c r="C1" s="199"/>
      <c r="D1" s="265" t="str">
        <f>Ident!A1</f>
        <v>N° ONSS:</v>
      </c>
      <c r="E1" s="266" t="e">
        <f>TEXT(user_nummer_rsz_ppo,"0000000-00")</f>
        <v>#VALUE!</v>
      </c>
      <c r="F1" s="265" t="s">
        <v>484</v>
      </c>
      <c r="G1" s="267" t="e">
        <f>TEXT(user_wg_cat,"000")</f>
        <v>#VALUE!</v>
      </c>
      <c r="H1" s="206" t="s">
        <v>483</v>
      </c>
      <c r="I1" s="207"/>
      <c r="J1" s="207"/>
      <c r="K1" s="207"/>
      <c r="L1" s="207"/>
      <c r="M1" s="207"/>
      <c r="N1" s="207"/>
      <c r="O1" s="207"/>
      <c r="P1" s="207"/>
      <c r="Q1" s="208"/>
    </row>
    <row r="2" spans="1:17" s="8" customFormat="1" ht="18" customHeight="1" x14ac:dyDescent="0.2">
      <c r="A2" s="239"/>
      <c r="B2" s="240"/>
      <c r="C2" s="241"/>
      <c r="D2" s="271" t="s">
        <v>85</v>
      </c>
      <c r="E2" s="271" t="str">
        <f>kwartaal &amp; " / " &amp; jaar</f>
        <v>2 / 2024</v>
      </c>
      <c r="F2" s="271" t="s">
        <v>86</v>
      </c>
      <c r="G2" s="271" t="str">
        <f>versienummer</f>
        <v>2024.04.b</v>
      </c>
      <c r="H2" s="238" t="s">
        <v>504</v>
      </c>
      <c r="I2" s="238" t="s">
        <v>505</v>
      </c>
      <c r="J2" s="238" t="s">
        <v>506</v>
      </c>
      <c r="K2" s="238" t="s">
        <v>507</v>
      </c>
      <c r="L2" s="238" t="s">
        <v>508</v>
      </c>
      <c r="M2" s="238" t="s">
        <v>509</v>
      </c>
      <c r="N2" s="238" t="s">
        <v>510</v>
      </c>
      <c r="O2" s="238" t="s">
        <v>511</v>
      </c>
      <c r="P2" s="238" t="s">
        <v>512</v>
      </c>
      <c r="Q2" s="238" t="s">
        <v>513</v>
      </c>
    </row>
    <row r="3" spans="1:17" s="8" customFormat="1" ht="60" customHeight="1" x14ac:dyDescent="0.3">
      <c r="A3" s="278" t="s">
        <v>486</v>
      </c>
      <c r="B3" s="278" t="s">
        <v>491</v>
      </c>
      <c r="C3" s="278" t="s">
        <v>488</v>
      </c>
      <c r="D3" s="183" t="s">
        <v>489</v>
      </c>
      <c r="E3" s="168" t="s">
        <v>74</v>
      </c>
      <c r="F3" s="168" t="s">
        <v>490</v>
      </c>
      <c r="G3" s="168" t="s">
        <v>487</v>
      </c>
      <c r="H3" s="133" t="s">
        <v>492</v>
      </c>
      <c r="I3" s="133" t="s">
        <v>493</v>
      </c>
      <c r="J3" s="133" t="s">
        <v>481</v>
      </c>
      <c r="K3" s="133" t="s">
        <v>475</v>
      </c>
      <c r="L3" s="133" t="s">
        <v>476</v>
      </c>
      <c r="M3" s="133" t="s">
        <v>477</v>
      </c>
      <c r="N3" s="133" t="s">
        <v>478</v>
      </c>
      <c r="O3" s="133" t="s">
        <v>479</v>
      </c>
      <c r="P3" s="133" t="s">
        <v>480</v>
      </c>
      <c r="Q3" s="133" t="s">
        <v>482</v>
      </c>
    </row>
    <row r="4" spans="1:17" ht="14.1" customHeight="1" x14ac:dyDescent="0.3">
      <c r="A4" s="232">
        <f ca="1">BerM2!Y4</f>
        <v>0</v>
      </c>
      <c r="B4" s="232">
        <f ca="1">BerM2!AU4</f>
        <v>0</v>
      </c>
      <c r="C4" s="233">
        <f ca="1">BerM2!Z4</f>
        <v>0</v>
      </c>
      <c r="D4" s="184">
        <f>Ident!A4</f>
        <v>0</v>
      </c>
      <c r="E4" s="162">
        <f>Ident!B4</f>
        <v>0</v>
      </c>
      <c r="F4" s="162">
        <f>Ident!C4</f>
        <v>0</v>
      </c>
      <c r="G4" s="162">
        <f>Ident!D4</f>
        <v>0</v>
      </c>
      <c r="H4" s="234">
        <f>BerM2!AC4</f>
        <v>0</v>
      </c>
      <c r="I4" s="234">
        <f>BerM2!AE4</f>
        <v>0</v>
      </c>
      <c r="J4" s="234">
        <f>BerM2!AF4</f>
        <v>0</v>
      </c>
      <c r="K4" s="234">
        <f>BerM2!AH4</f>
        <v>0</v>
      </c>
      <c r="L4" s="234">
        <f>BerM2!AI4</f>
        <v>0</v>
      </c>
      <c r="M4" s="234">
        <f>BerM2!AJ4</f>
        <v>0</v>
      </c>
      <c r="N4" s="234">
        <f>BerM2!AK4</f>
        <v>0</v>
      </c>
      <c r="O4" s="234">
        <f>BerM2!AL4</f>
        <v>0</v>
      </c>
      <c r="P4" s="234">
        <f>BerM2!AM4</f>
        <v>0</v>
      </c>
      <c r="Q4" s="235">
        <f>BerM2!AN4</f>
        <v>0</v>
      </c>
    </row>
    <row r="5" spans="1:17" ht="14.1" customHeight="1" x14ac:dyDescent="0.3">
      <c r="A5" s="232">
        <f ca="1">BerM2!Y5</f>
        <v>0</v>
      </c>
      <c r="B5" s="232">
        <f ca="1">BerM2!AU5</f>
        <v>0</v>
      </c>
      <c r="C5" s="233">
        <f ca="1">BerM2!Z5</f>
        <v>0</v>
      </c>
      <c r="D5" s="184">
        <f>Ident!A5</f>
        <v>0</v>
      </c>
      <c r="E5" s="162">
        <f>Ident!B5</f>
        <v>0</v>
      </c>
      <c r="F5" s="162">
        <f>Ident!C5</f>
        <v>0</v>
      </c>
      <c r="G5" s="162">
        <f>Ident!D5</f>
        <v>0</v>
      </c>
      <c r="H5" s="234">
        <f>BerM2!AC5</f>
        <v>0</v>
      </c>
      <c r="I5" s="234">
        <f>BerM2!AE5</f>
        <v>0</v>
      </c>
      <c r="J5" s="234">
        <f>BerM2!AF5</f>
        <v>0</v>
      </c>
      <c r="K5" s="234">
        <f>BerM2!AH5</f>
        <v>0</v>
      </c>
      <c r="L5" s="234">
        <f>BerM2!AI5</f>
        <v>0</v>
      </c>
      <c r="M5" s="234">
        <f>BerM2!AJ5</f>
        <v>0</v>
      </c>
      <c r="N5" s="234">
        <f>BerM2!AK5</f>
        <v>0</v>
      </c>
      <c r="O5" s="234">
        <f>BerM2!AL5</f>
        <v>0</v>
      </c>
      <c r="P5" s="234">
        <f>BerM2!AM5</f>
        <v>0</v>
      </c>
      <c r="Q5" s="235">
        <f>BerM2!AN5</f>
        <v>0</v>
      </c>
    </row>
    <row r="6" spans="1:17" ht="14.1" customHeight="1" x14ac:dyDescent="0.3">
      <c r="A6" s="232">
        <f ca="1">BerM2!Y6</f>
        <v>0</v>
      </c>
      <c r="B6" s="232">
        <f ca="1">BerM2!AU6</f>
        <v>0</v>
      </c>
      <c r="C6" s="233">
        <f ca="1">BerM2!Z6</f>
        <v>0</v>
      </c>
      <c r="D6" s="184">
        <f>Ident!A6</f>
        <v>0</v>
      </c>
      <c r="E6" s="162">
        <f>Ident!B6</f>
        <v>0</v>
      </c>
      <c r="F6" s="162">
        <f>Ident!C6</f>
        <v>0</v>
      </c>
      <c r="G6" s="162">
        <f>Ident!D6</f>
        <v>0</v>
      </c>
      <c r="H6" s="234">
        <f>BerM2!AC6</f>
        <v>0</v>
      </c>
      <c r="I6" s="234">
        <f>BerM2!AE6</f>
        <v>0</v>
      </c>
      <c r="J6" s="234">
        <f>BerM2!AF6</f>
        <v>0</v>
      </c>
      <c r="K6" s="234">
        <f>BerM2!AH6</f>
        <v>0</v>
      </c>
      <c r="L6" s="234">
        <f>BerM2!AI6</f>
        <v>0</v>
      </c>
      <c r="M6" s="234">
        <f>BerM2!AJ6</f>
        <v>0</v>
      </c>
      <c r="N6" s="234">
        <f>BerM2!AK6</f>
        <v>0</v>
      </c>
      <c r="O6" s="234">
        <f>BerM2!AL6</f>
        <v>0</v>
      </c>
      <c r="P6" s="234">
        <f>BerM2!AM6</f>
        <v>0</v>
      </c>
      <c r="Q6" s="235">
        <f>BerM2!AN6</f>
        <v>0</v>
      </c>
    </row>
    <row r="7" spans="1:17" ht="14.1" customHeight="1" x14ac:dyDescent="0.3">
      <c r="A7" s="232">
        <f ca="1">BerM2!Y7</f>
        <v>0</v>
      </c>
      <c r="B7" s="232">
        <f ca="1">BerM2!AU7</f>
        <v>0</v>
      </c>
      <c r="C7" s="233">
        <f ca="1">BerM2!Z7</f>
        <v>0</v>
      </c>
      <c r="D7" s="184">
        <f>Ident!A7</f>
        <v>0</v>
      </c>
      <c r="E7" s="162">
        <f>Ident!B7</f>
        <v>0</v>
      </c>
      <c r="F7" s="162">
        <f>Ident!C7</f>
        <v>0</v>
      </c>
      <c r="G7" s="162">
        <f>Ident!D7</f>
        <v>0</v>
      </c>
      <c r="H7" s="234">
        <f>BerM2!AC7</f>
        <v>0</v>
      </c>
      <c r="I7" s="234">
        <f>BerM2!AE7</f>
        <v>0</v>
      </c>
      <c r="J7" s="234">
        <f>BerM2!AF7</f>
        <v>0</v>
      </c>
      <c r="K7" s="234">
        <f>BerM2!AH7</f>
        <v>0</v>
      </c>
      <c r="L7" s="234">
        <f>BerM2!AI7</f>
        <v>0</v>
      </c>
      <c r="M7" s="234">
        <f>BerM2!AJ7</f>
        <v>0</v>
      </c>
      <c r="N7" s="234">
        <f>BerM2!AK7</f>
        <v>0</v>
      </c>
      <c r="O7" s="234">
        <f>BerM2!AL7</f>
        <v>0</v>
      </c>
      <c r="P7" s="234">
        <f>BerM2!AM7</f>
        <v>0</v>
      </c>
      <c r="Q7" s="235">
        <f>BerM2!AN7</f>
        <v>0</v>
      </c>
    </row>
    <row r="8" spans="1:17" ht="14.1" customHeight="1" x14ac:dyDescent="0.3">
      <c r="A8" s="232">
        <f ca="1">BerM2!Y8</f>
        <v>0</v>
      </c>
      <c r="B8" s="232">
        <f ca="1">BerM2!AU8</f>
        <v>0</v>
      </c>
      <c r="C8" s="233">
        <f ca="1">BerM2!Z8</f>
        <v>0</v>
      </c>
      <c r="D8" s="184">
        <f>Ident!A8</f>
        <v>0</v>
      </c>
      <c r="E8" s="162">
        <f>Ident!B8</f>
        <v>0</v>
      </c>
      <c r="F8" s="162">
        <f>Ident!C8</f>
        <v>0</v>
      </c>
      <c r="G8" s="162">
        <f>Ident!D8</f>
        <v>0</v>
      </c>
      <c r="H8" s="234">
        <f>BerM2!AC8</f>
        <v>0</v>
      </c>
      <c r="I8" s="234">
        <f>BerM2!AE8</f>
        <v>0</v>
      </c>
      <c r="J8" s="234">
        <f>BerM2!AF8</f>
        <v>0</v>
      </c>
      <c r="K8" s="234">
        <f>BerM2!AH8</f>
        <v>0</v>
      </c>
      <c r="L8" s="234">
        <f>BerM2!AI8</f>
        <v>0</v>
      </c>
      <c r="M8" s="234">
        <f>BerM2!AJ8</f>
        <v>0</v>
      </c>
      <c r="N8" s="234">
        <f>BerM2!AK8</f>
        <v>0</v>
      </c>
      <c r="O8" s="234">
        <f>BerM2!AL8</f>
        <v>0</v>
      </c>
      <c r="P8" s="234">
        <f>BerM2!AM8</f>
        <v>0</v>
      </c>
      <c r="Q8" s="235">
        <f>BerM2!AN8</f>
        <v>0</v>
      </c>
    </row>
    <row r="9" spans="1:17" ht="14.1" customHeight="1" x14ac:dyDescent="0.3">
      <c r="A9" s="232">
        <f ca="1">BerM2!Y9</f>
        <v>0</v>
      </c>
      <c r="B9" s="232">
        <f ca="1">BerM2!AU9</f>
        <v>0</v>
      </c>
      <c r="C9" s="233">
        <f ca="1">BerM2!Z9</f>
        <v>0</v>
      </c>
      <c r="D9" s="184">
        <f>Ident!A9</f>
        <v>0</v>
      </c>
      <c r="E9" s="162">
        <f>Ident!B9</f>
        <v>0</v>
      </c>
      <c r="F9" s="162">
        <f>Ident!C9</f>
        <v>0</v>
      </c>
      <c r="G9" s="162">
        <f>Ident!D9</f>
        <v>0</v>
      </c>
      <c r="H9" s="234">
        <f>BerM2!AC9</f>
        <v>0</v>
      </c>
      <c r="I9" s="234">
        <f>BerM2!AE9</f>
        <v>0</v>
      </c>
      <c r="J9" s="234">
        <f>BerM2!AF9</f>
        <v>0</v>
      </c>
      <c r="K9" s="234">
        <f>BerM2!AH9</f>
        <v>0</v>
      </c>
      <c r="L9" s="234">
        <f>BerM2!AI9</f>
        <v>0</v>
      </c>
      <c r="M9" s="234">
        <f>BerM2!AJ9</f>
        <v>0</v>
      </c>
      <c r="N9" s="234">
        <f>BerM2!AK9</f>
        <v>0</v>
      </c>
      <c r="O9" s="234">
        <f>BerM2!AL9</f>
        <v>0</v>
      </c>
      <c r="P9" s="234">
        <f>BerM2!AM9</f>
        <v>0</v>
      </c>
      <c r="Q9" s="235">
        <f>BerM2!AN9</f>
        <v>0</v>
      </c>
    </row>
    <row r="10" spans="1:17" ht="14.1" customHeight="1" x14ac:dyDescent="0.3">
      <c r="A10" s="232">
        <f ca="1">BerM2!Y10</f>
        <v>0</v>
      </c>
      <c r="B10" s="232">
        <f ca="1">BerM2!AU10</f>
        <v>0</v>
      </c>
      <c r="C10" s="233">
        <f ca="1">BerM2!Z10</f>
        <v>0</v>
      </c>
      <c r="D10" s="184">
        <f>Ident!A10</f>
        <v>0</v>
      </c>
      <c r="E10" s="162">
        <f>Ident!B10</f>
        <v>0</v>
      </c>
      <c r="F10" s="162">
        <f>Ident!C10</f>
        <v>0</v>
      </c>
      <c r="G10" s="162">
        <f>Ident!D10</f>
        <v>0</v>
      </c>
      <c r="H10" s="234">
        <f>BerM2!AC10</f>
        <v>0</v>
      </c>
      <c r="I10" s="234">
        <f>BerM2!AE10</f>
        <v>0</v>
      </c>
      <c r="J10" s="234">
        <f>BerM2!AF10</f>
        <v>0</v>
      </c>
      <c r="K10" s="234">
        <f>BerM2!AH10</f>
        <v>0</v>
      </c>
      <c r="L10" s="234">
        <f>BerM2!AI10</f>
        <v>0</v>
      </c>
      <c r="M10" s="234">
        <f>BerM2!AJ10</f>
        <v>0</v>
      </c>
      <c r="N10" s="234">
        <f>BerM2!AK10</f>
        <v>0</v>
      </c>
      <c r="O10" s="234">
        <f>BerM2!AL10</f>
        <v>0</v>
      </c>
      <c r="P10" s="234">
        <f>BerM2!AM10</f>
        <v>0</v>
      </c>
      <c r="Q10" s="235">
        <f>BerM2!AN10</f>
        <v>0</v>
      </c>
    </row>
    <row r="11" spans="1:17" ht="14.1" customHeight="1" x14ac:dyDescent="0.3">
      <c r="A11" s="232">
        <f ca="1">BerM2!Y11</f>
        <v>0</v>
      </c>
      <c r="B11" s="232">
        <f ca="1">BerM2!AU11</f>
        <v>0</v>
      </c>
      <c r="C11" s="233">
        <f ca="1">BerM2!Z11</f>
        <v>0</v>
      </c>
      <c r="D11" s="184">
        <f>Ident!A11</f>
        <v>0</v>
      </c>
      <c r="E11" s="162">
        <f>Ident!B11</f>
        <v>0</v>
      </c>
      <c r="F11" s="162">
        <f>Ident!C11</f>
        <v>0</v>
      </c>
      <c r="G11" s="162">
        <f>Ident!D11</f>
        <v>0</v>
      </c>
      <c r="H11" s="234">
        <f>BerM2!AC11</f>
        <v>0</v>
      </c>
      <c r="I11" s="234">
        <f>BerM2!AE11</f>
        <v>0</v>
      </c>
      <c r="J11" s="234">
        <f>BerM2!AF11</f>
        <v>0</v>
      </c>
      <c r="K11" s="234">
        <f>BerM2!AH11</f>
        <v>0</v>
      </c>
      <c r="L11" s="234">
        <f>BerM2!AI11</f>
        <v>0</v>
      </c>
      <c r="M11" s="234">
        <f>BerM2!AJ11</f>
        <v>0</v>
      </c>
      <c r="N11" s="234">
        <f>BerM2!AK11</f>
        <v>0</v>
      </c>
      <c r="O11" s="234">
        <f>BerM2!AL11</f>
        <v>0</v>
      </c>
      <c r="P11" s="234">
        <f>BerM2!AM11</f>
        <v>0</v>
      </c>
      <c r="Q11" s="235">
        <f>BerM2!AN11</f>
        <v>0</v>
      </c>
    </row>
    <row r="12" spans="1:17" ht="14.1" customHeight="1" x14ac:dyDescent="0.3">
      <c r="A12" s="232">
        <f ca="1">BerM2!Y12</f>
        <v>0</v>
      </c>
      <c r="B12" s="232">
        <f ca="1">BerM2!AU12</f>
        <v>0</v>
      </c>
      <c r="C12" s="233">
        <f ca="1">BerM2!Z12</f>
        <v>0</v>
      </c>
      <c r="D12" s="184">
        <f>Ident!A12</f>
        <v>0</v>
      </c>
      <c r="E12" s="162">
        <f>Ident!B12</f>
        <v>0</v>
      </c>
      <c r="F12" s="162">
        <f>Ident!C12</f>
        <v>0</v>
      </c>
      <c r="G12" s="162">
        <f>Ident!D12</f>
        <v>0</v>
      </c>
      <c r="H12" s="234">
        <f>BerM2!AC12</f>
        <v>0</v>
      </c>
      <c r="I12" s="234">
        <f>BerM2!AE12</f>
        <v>0</v>
      </c>
      <c r="J12" s="234">
        <f>BerM2!AF12</f>
        <v>0</v>
      </c>
      <c r="K12" s="234">
        <f>BerM2!AH12</f>
        <v>0</v>
      </c>
      <c r="L12" s="234">
        <f>BerM2!AI12</f>
        <v>0</v>
      </c>
      <c r="M12" s="234">
        <f>BerM2!AJ12</f>
        <v>0</v>
      </c>
      <c r="N12" s="234">
        <f>BerM2!AK12</f>
        <v>0</v>
      </c>
      <c r="O12" s="234">
        <f>BerM2!AL12</f>
        <v>0</v>
      </c>
      <c r="P12" s="234">
        <f>BerM2!AM12</f>
        <v>0</v>
      </c>
      <c r="Q12" s="235">
        <f>BerM2!AN12</f>
        <v>0</v>
      </c>
    </row>
    <row r="13" spans="1:17" ht="14.1" customHeight="1" x14ac:dyDescent="0.3">
      <c r="A13" s="232">
        <f ca="1">BerM2!Y13</f>
        <v>0</v>
      </c>
      <c r="B13" s="232">
        <f ca="1">BerM2!AU13</f>
        <v>0</v>
      </c>
      <c r="C13" s="233">
        <f ca="1">BerM2!Z13</f>
        <v>0</v>
      </c>
      <c r="D13" s="184">
        <f>Ident!A13</f>
        <v>0</v>
      </c>
      <c r="E13" s="162">
        <f>Ident!B13</f>
        <v>0</v>
      </c>
      <c r="F13" s="162">
        <f>Ident!C13</f>
        <v>0</v>
      </c>
      <c r="G13" s="162">
        <f>Ident!D13</f>
        <v>0</v>
      </c>
      <c r="H13" s="234">
        <f>BerM2!AC13</f>
        <v>0</v>
      </c>
      <c r="I13" s="234">
        <f>BerM2!AE13</f>
        <v>0</v>
      </c>
      <c r="J13" s="234">
        <f>BerM2!AF13</f>
        <v>0</v>
      </c>
      <c r="K13" s="234">
        <f>BerM2!AH13</f>
        <v>0</v>
      </c>
      <c r="L13" s="234">
        <f>BerM2!AI13</f>
        <v>0</v>
      </c>
      <c r="M13" s="234">
        <f>BerM2!AJ13</f>
        <v>0</v>
      </c>
      <c r="N13" s="234">
        <f>BerM2!AK13</f>
        <v>0</v>
      </c>
      <c r="O13" s="234">
        <f>BerM2!AL13</f>
        <v>0</v>
      </c>
      <c r="P13" s="234">
        <f>BerM2!AM13</f>
        <v>0</v>
      </c>
      <c r="Q13" s="235">
        <f>BerM2!AN13</f>
        <v>0</v>
      </c>
    </row>
    <row r="14" spans="1:17" ht="14.1" customHeight="1" x14ac:dyDescent="0.3">
      <c r="A14" s="232">
        <f ca="1">BerM2!Y14</f>
        <v>0</v>
      </c>
      <c r="B14" s="232">
        <f ca="1">BerM2!AU14</f>
        <v>0</v>
      </c>
      <c r="C14" s="233">
        <f ca="1">BerM2!Z14</f>
        <v>0</v>
      </c>
      <c r="D14" s="184">
        <f>Ident!A14</f>
        <v>0</v>
      </c>
      <c r="E14" s="162">
        <f>Ident!B14</f>
        <v>0</v>
      </c>
      <c r="F14" s="162">
        <f>Ident!C14</f>
        <v>0</v>
      </c>
      <c r="G14" s="162">
        <f>Ident!D14</f>
        <v>0</v>
      </c>
      <c r="H14" s="234">
        <f>BerM2!AC14</f>
        <v>0</v>
      </c>
      <c r="I14" s="234">
        <f>BerM2!AE14</f>
        <v>0</v>
      </c>
      <c r="J14" s="234">
        <f>BerM2!AF14</f>
        <v>0</v>
      </c>
      <c r="K14" s="234">
        <f>BerM2!AH14</f>
        <v>0</v>
      </c>
      <c r="L14" s="234">
        <f>BerM2!AI14</f>
        <v>0</v>
      </c>
      <c r="M14" s="234">
        <f>BerM2!AJ14</f>
        <v>0</v>
      </c>
      <c r="N14" s="234">
        <f>BerM2!AK14</f>
        <v>0</v>
      </c>
      <c r="O14" s="234">
        <f>BerM2!AL14</f>
        <v>0</v>
      </c>
      <c r="P14" s="234">
        <f>BerM2!AM14</f>
        <v>0</v>
      </c>
      <c r="Q14" s="235">
        <f>BerM2!AN14</f>
        <v>0</v>
      </c>
    </row>
    <row r="15" spans="1:17" ht="14.1" customHeight="1" x14ac:dyDescent="0.3">
      <c r="A15" s="232">
        <f ca="1">BerM2!Y15</f>
        <v>0</v>
      </c>
      <c r="B15" s="232">
        <f ca="1">BerM2!AU15</f>
        <v>0</v>
      </c>
      <c r="C15" s="233">
        <f ca="1">BerM2!Z15</f>
        <v>0</v>
      </c>
      <c r="D15" s="184">
        <f>Ident!A15</f>
        <v>0</v>
      </c>
      <c r="E15" s="162">
        <f>Ident!B15</f>
        <v>0</v>
      </c>
      <c r="F15" s="162">
        <f>Ident!C15</f>
        <v>0</v>
      </c>
      <c r="G15" s="162">
        <f>Ident!D15</f>
        <v>0</v>
      </c>
      <c r="H15" s="234">
        <f>BerM2!AC15</f>
        <v>0</v>
      </c>
      <c r="I15" s="234">
        <f>BerM2!AE15</f>
        <v>0</v>
      </c>
      <c r="J15" s="234">
        <f>BerM2!AF15</f>
        <v>0</v>
      </c>
      <c r="K15" s="234">
        <f>BerM2!AH15</f>
        <v>0</v>
      </c>
      <c r="L15" s="234">
        <f>BerM2!AI15</f>
        <v>0</v>
      </c>
      <c r="M15" s="234">
        <f>BerM2!AJ15</f>
        <v>0</v>
      </c>
      <c r="N15" s="234">
        <f>BerM2!AK15</f>
        <v>0</v>
      </c>
      <c r="O15" s="234">
        <f>BerM2!AL15</f>
        <v>0</v>
      </c>
      <c r="P15" s="234">
        <f>BerM2!AM15</f>
        <v>0</v>
      </c>
      <c r="Q15" s="235">
        <f>BerM2!AN15</f>
        <v>0</v>
      </c>
    </row>
    <row r="16" spans="1:17" ht="14.1" customHeight="1" x14ac:dyDescent="0.3">
      <c r="A16" s="232">
        <f ca="1">BerM2!Y16</f>
        <v>0</v>
      </c>
      <c r="B16" s="232">
        <f ca="1">BerM2!AU16</f>
        <v>0</v>
      </c>
      <c r="C16" s="233">
        <f ca="1">BerM2!Z16</f>
        <v>0</v>
      </c>
      <c r="D16" s="184">
        <f>Ident!A16</f>
        <v>0</v>
      </c>
      <c r="E16" s="162">
        <f>Ident!B16</f>
        <v>0</v>
      </c>
      <c r="F16" s="162">
        <f>Ident!C16</f>
        <v>0</v>
      </c>
      <c r="G16" s="162">
        <f>Ident!D16</f>
        <v>0</v>
      </c>
      <c r="H16" s="234">
        <f>BerM2!AC16</f>
        <v>0</v>
      </c>
      <c r="I16" s="234">
        <f>BerM2!AE16</f>
        <v>0</v>
      </c>
      <c r="J16" s="234">
        <f>BerM2!AF16</f>
        <v>0</v>
      </c>
      <c r="K16" s="234">
        <f>BerM2!AH16</f>
        <v>0</v>
      </c>
      <c r="L16" s="234">
        <f>BerM2!AI16</f>
        <v>0</v>
      </c>
      <c r="M16" s="234">
        <f>BerM2!AJ16</f>
        <v>0</v>
      </c>
      <c r="N16" s="234">
        <f>BerM2!AK16</f>
        <v>0</v>
      </c>
      <c r="O16" s="234">
        <f>BerM2!AL16</f>
        <v>0</v>
      </c>
      <c r="P16" s="234">
        <f>BerM2!AM16</f>
        <v>0</v>
      </c>
      <c r="Q16" s="235">
        <f>BerM2!AN16</f>
        <v>0</v>
      </c>
    </row>
    <row r="17" spans="1:17" ht="14.1" customHeight="1" x14ac:dyDescent="0.3">
      <c r="A17" s="232">
        <f ca="1">BerM2!Y17</f>
        <v>0</v>
      </c>
      <c r="B17" s="232">
        <f ca="1">BerM2!AU17</f>
        <v>0</v>
      </c>
      <c r="C17" s="233">
        <f ca="1">BerM2!Z17</f>
        <v>0</v>
      </c>
      <c r="D17" s="184">
        <f>Ident!A17</f>
        <v>0</v>
      </c>
      <c r="E17" s="162">
        <f>Ident!B17</f>
        <v>0</v>
      </c>
      <c r="F17" s="162">
        <f>Ident!C17</f>
        <v>0</v>
      </c>
      <c r="G17" s="162">
        <f>Ident!D17</f>
        <v>0</v>
      </c>
      <c r="H17" s="234">
        <f>BerM2!AC17</f>
        <v>0</v>
      </c>
      <c r="I17" s="234">
        <f>BerM2!AE17</f>
        <v>0</v>
      </c>
      <c r="J17" s="234">
        <f>BerM2!AF17</f>
        <v>0</v>
      </c>
      <c r="K17" s="234">
        <f>BerM2!AH17</f>
        <v>0</v>
      </c>
      <c r="L17" s="234">
        <f>BerM2!AI17</f>
        <v>0</v>
      </c>
      <c r="M17" s="234">
        <f>BerM2!AJ17</f>
        <v>0</v>
      </c>
      <c r="N17" s="234">
        <f>BerM2!AK17</f>
        <v>0</v>
      </c>
      <c r="O17" s="234">
        <f>BerM2!AL17</f>
        <v>0</v>
      </c>
      <c r="P17" s="234">
        <f>BerM2!AM17</f>
        <v>0</v>
      </c>
      <c r="Q17" s="235">
        <f>BerM2!AN17</f>
        <v>0</v>
      </c>
    </row>
    <row r="18" spans="1:17" ht="14.1" customHeight="1" x14ac:dyDescent="0.3">
      <c r="A18" s="232">
        <f ca="1">BerM2!Y18</f>
        <v>0</v>
      </c>
      <c r="B18" s="232">
        <f ca="1">BerM2!AU18</f>
        <v>0</v>
      </c>
      <c r="C18" s="233">
        <f ca="1">BerM2!Z18</f>
        <v>0</v>
      </c>
      <c r="D18" s="184">
        <f>Ident!A18</f>
        <v>0</v>
      </c>
      <c r="E18" s="162">
        <f>Ident!B18</f>
        <v>0</v>
      </c>
      <c r="F18" s="162">
        <f>Ident!C18</f>
        <v>0</v>
      </c>
      <c r="G18" s="162">
        <f>Ident!D18</f>
        <v>0</v>
      </c>
      <c r="H18" s="234">
        <f>BerM2!AC18</f>
        <v>0</v>
      </c>
      <c r="I18" s="234">
        <f>BerM2!AE18</f>
        <v>0</v>
      </c>
      <c r="J18" s="234">
        <f>BerM2!AF18</f>
        <v>0</v>
      </c>
      <c r="K18" s="234">
        <f>BerM2!AH18</f>
        <v>0</v>
      </c>
      <c r="L18" s="234">
        <f>BerM2!AI18</f>
        <v>0</v>
      </c>
      <c r="M18" s="234">
        <f>BerM2!AJ18</f>
        <v>0</v>
      </c>
      <c r="N18" s="234">
        <f>BerM2!AK18</f>
        <v>0</v>
      </c>
      <c r="O18" s="234">
        <f>BerM2!AL18</f>
        <v>0</v>
      </c>
      <c r="P18" s="234">
        <f>BerM2!AM18</f>
        <v>0</v>
      </c>
      <c r="Q18" s="235">
        <f>BerM2!AN18</f>
        <v>0</v>
      </c>
    </row>
    <row r="19" spans="1:17" ht="14.1" customHeight="1" x14ac:dyDescent="0.3">
      <c r="A19" s="232">
        <f ca="1">BerM2!Y19</f>
        <v>0</v>
      </c>
      <c r="B19" s="232">
        <f ca="1">BerM2!AU19</f>
        <v>0</v>
      </c>
      <c r="C19" s="233">
        <f ca="1">BerM2!Z19</f>
        <v>0</v>
      </c>
      <c r="D19" s="184">
        <f>Ident!A19</f>
        <v>0</v>
      </c>
      <c r="E19" s="162">
        <f>Ident!B19</f>
        <v>0</v>
      </c>
      <c r="F19" s="162">
        <f>Ident!C19</f>
        <v>0</v>
      </c>
      <c r="G19" s="162">
        <f>Ident!D19</f>
        <v>0</v>
      </c>
      <c r="H19" s="234">
        <f>BerM2!AC19</f>
        <v>0</v>
      </c>
      <c r="I19" s="234">
        <f>BerM2!AE19</f>
        <v>0</v>
      </c>
      <c r="J19" s="234">
        <f>BerM2!AF19</f>
        <v>0</v>
      </c>
      <c r="K19" s="234">
        <f>BerM2!AH19</f>
        <v>0</v>
      </c>
      <c r="L19" s="234">
        <f>BerM2!AI19</f>
        <v>0</v>
      </c>
      <c r="M19" s="234">
        <f>BerM2!AJ19</f>
        <v>0</v>
      </c>
      <c r="N19" s="234">
        <f>BerM2!AK19</f>
        <v>0</v>
      </c>
      <c r="O19" s="234">
        <f>BerM2!AL19</f>
        <v>0</v>
      </c>
      <c r="P19" s="234">
        <f>BerM2!AM19</f>
        <v>0</v>
      </c>
      <c r="Q19" s="235">
        <f>BerM2!AN19</f>
        <v>0</v>
      </c>
    </row>
    <row r="20" spans="1:17" ht="14.1" customHeight="1" x14ac:dyDescent="0.3">
      <c r="A20" s="232">
        <f ca="1">BerM2!Y20</f>
        <v>0</v>
      </c>
      <c r="B20" s="232">
        <f ca="1">BerM2!AU20</f>
        <v>0</v>
      </c>
      <c r="C20" s="233">
        <f ca="1">BerM2!Z20</f>
        <v>0</v>
      </c>
      <c r="D20" s="184">
        <f>Ident!A20</f>
        <v>0</v>
      </c>
      <c r="E20" s="162">
        <f>Ident!B20</f>
        <v>0</v>
      </c>
      <c r="F20" s="162">
        <f>Ident!C20</f>
        <v>0</v>
      </c>
      <c r="G20" s="162">
        <f>Ident!D20</f>
        <v>0</v>
      </c>
      <c r="H20" s="234">
        <f>BerM2!AC20</f>
        <v>0</v>
      </c>
      <c r="I20" s="234">
        <f>BerM2!AE20</f>
        <v>0</v>
      </c>
      <c r="J20" s="234">
        <f>BerM2!AF20</f>
        <v>0</v>
      </c>
      <c r="K20" s="234">
        <f>BerM2!AH20</f>
        <v>0</v>
      </c>
      <c r="L20" s="234">
        <f>BerM2!AI20</f>
        <v>0</v>
      </c>
      <c r="M20" s="234">
        <f>BerM2!AJ20</f>
        <v>0</v>
      </c>
      <c r="N20" s="234">
        <f>BerM2!AK20</f>
        <v>0</v>
      </c>
      <c r="O20" s="234">
        <f>BerM2!AL20</f>
        <v>0</v>
      </c>
      <c r="P20" s="234">
        <f>BerM2!AM20</f>
        <v>0</v>
      </c>
      <c r="Q20" s="235">
        <f>BerM2!AN20</f>
        <v>0</v>
      </c>
    </row>
    <row r="21" spans="1:17" ht="14.1" customHeight="1" x14ac:dyDescent="0.3">
      <c r="A21" s="232">
        <f ca="1">BerM2!Y21</f>
        <v>0</v>
      </c>
      <c r="B21" s="232">
        <f ca="1">BerM2!AU21</f>
        <v>0</v>
      </c>
      <c r="C21" s="233">
        <f ca="1">BerM2!Z21</f>
        <v>0</v>
      </c>
      <c r="D21" s="184">
        <f>Ident!A21</f>
        <v>0</v>
      </c>
      <c r="E21" s="162">
        <f>Ident!B21</f>
        <v>0</v>
      </c>
      <c r="F21" s="162">
        <f>Ident!C21</f>
        <v>0</v>
      </c>
      <c r="G21" s="162">
        <f>Ident!D21</f>
        <v>0</v>
      </c>
      <c r="H21" s="234">
        <f>BerM2!AC21</f>
        <v>0</v>
      </c>
      <c r="I21" s="234">
        <f>BerM2!AE21</f>
        <v>0</v>
      </c>
      <c r="J21" s="234">
        <f>BerM2!AF21</f>
        <v>0</v>
      </c>
      <c r="K21" s="234">
        <f>BerM2!AH21</f>
        <v>0</v>
      </c>
      <c r="L21" s="234">
        <f>BerM2!AI21</f>
        <v>0</v>
      </c>
      <c r="M21" s="234">
        <f>BerM2!AJ21</f>
        <v>0</v>
      </c>
      <c r="N21" s="234">
        <f>BerM2!AK21</f>
        <v>0</v>
      </c>
      <c r="O21" s="234">
        <f>BerM2!AL21</f>
        <v>0</v>
      </c>
      <c r="P21" s="234">
        <f>BerM2!AM21</f>
        <v>0</v>
      </c>
      <c r="Q21" s="235">
        <f>BerM2!AN21</f>
        <v>0</v>
      </c>
    </row>
    <row r="22" spans="1:17" ht="14.1" customHeight="1" x14ac:dyDescent="0.3">
      <c r="A22" s="232">
        <f ca="1">BerM2!Y22</f>
        <v>0</v>
      </c>
      <c r="B22" s="232">
        <f ca="1">BerM2!AU22</f>
        <v>0</v>
      </c>
      <c r="C22" s="233">
        <f ca="1">BerM2!Z22</f>
        <v>0</v>
      </c>
      <c r="D22" s="184">
        <f>Ident!A22</f>
        <v>0</v>
      </c>
      <c r="E22" s="162">
        <f>Ident!B22</f>
        <v>0</v>
      </c>
      <c r="F22" s="162">
        <f>Ident!C22</f>
        <v>0</v>
      </c>
      <c r="G22" s="162">
        <f>Ident!D22</f>
        <v>0</v>
      </c>
      <c r="H22" s="234">
        <f>BerM2!AC22</f>
        <v>0</v>
      </c>
      <c r="I22" s="234">
        <f>BerM2!AE22</f>
        <v>0</v>
      </c>
      <c r="J22" s="234">
        <f>BerM2!AF22</f>
        <v>0</v>
      </c>
      <c r="K22" s="234">
        <f>BerM2!AH22</f>
        <v>0</v>
      </c>
      <c r="L22" s="234">
        <f>BerM2!AI22</f>
        <v>0</v>
      </c>
      <c r="M22" s="234">
        <f>BerM2!AJ22</f>
        <v>0</v>
      </c>
      <c r="N22" s="234">
        <f>BerM2!AK22</f>
        <v>0</v>
      </c>
      <c r="O22" s="234">
        <f>BerM2!AL22</f>
        <v>0</v>
      </c>
      <c r="P22" s="234">
        <f>BerM2!AM22</f>
        <v>0</v>
      </c>
      <c r="Q22" s="235">
        <f>BerM2!AN22</f>
        <v>0</v>
      </c>
    </row>
    <row r="23" spans="1:17" ht="14.1" customHeight="1" x14ac:dyDescent="0.3">
      <c r="A23" s="232">
        <f ca="1">BerM2!Y23</f>
        <v>0</v>
      </c>
      <c r="B23" s="232">
        <f ca="1">BerM2!AU23</f>
        <v>0</v>
      </c>
      <c r="C23" s="233">
        <f ca="1">BerM2!Z23</f>
        <v>0</v>
      </c>
      <c r="D23" s="184">
        <f>Ident!A23</f>
        <v>0</v>
      </c>
      <c r="E23" s="162">
        <f>Ident!B23</f>
        <v>0</v>
      </c>
      <c r="F23" s="162">
        <f>Ident!C23</f>
        <v>0</v>
      </c>
      <c r="G23" s="162">
        <f>Ident!D23</f>
        <v>0</v>
      </c>
      <c r="H23" s="234">
        <f>BerM2!AC23</f>
        <v>0</v>
      </c>
      <c r="I23" s="234">
        <f>BerM2!AE23</f>
        <v>0</v>
      </c>
      <c r="J23" s="234">
        <f>BerM2!AF23</f>
        <v>0</v>
      </c>
      <c r="K23" s="234">
        <f>BerM2!AH23</f>
        <v>0</v>
      </c>
      <c r="L23" s="234">
        <f>BerM2!AI23</f>
        <v>0</v>
      </c>
      <c r="M23" s="234">
        <f>BerM2!AJ23</f>
        <v>0</v>
      </c>
      <c r="N23" s="234">
        <f>BerM2!AK23</f>
        <v>0</v>
      </c>
      <c r="O23" s="234">
        <f>BerM2!AL23</f>
        <v>0</v>
      </c>
      <c r="P23" s="234">
        <f>BerM2!AM23</f>
        <v>0</v>
      </c>
      <c r="Q23" s="235">
        <f>BerM2!AN23</f>
        <v>0</v>
      </c>
    </row>
    <row r="24" spans="1:17" ht="14.1" customHeight="1" x14ac:dyDescent="0.3">
      <c r="A24" s="232">
        <f ca="1">BerM2!Y24</f>
        <v>0</v>
      </c>
      <c r="B24" s="232">
        <f ca="1">BerM2!AU24</f>
        <v>0</v>
      </c>
      <c r="C24" s="233">
        <f ca="1">BerM2!Z24</f>
        <v>0</v>
      </c>
      <c r="D24" s="184">
        <f>Ident!A24</f>
        <v>0</v>
      </c>
      <c r="E24" s="162">
        <f>Ident!B24</f>
        <v>0</v>
      </c>
      <c r="F24" s="162">
        <f>Ident!C24</f>
        <v>0</v>
      </c>
      <c r="G24" s="162">
        <f>Ident!D24</f>
        <v>0</v>
      </c>
      <c r="H24" s="234">
        <f>BerM2!AC24</f>
        <v>0</v>
      </c>
      <c r="I24" s="234">
        <f>BerM2!AE24</f>
        <v>0</v>
      </c>
      <c r="J24" s="234">
        <f>BerM2!AF24</f>
        <v>0</v>
      </c>
      <c r="K24" s="234">
        <f>BerM2!AH24</f>
        <v>0</v>
      </c>
      <c r="L24" s="234">
        <f>BerM2!AI24</f>
        <v>0</v>
      </c>
      <c r="M24" s="234">
        <f>BerM2!AJ24</f>
        <v>0</v>
      </c>
      <c r="N24" s="234">
        <f>BerM2!AK24</f>
        <v>0</v>
      </c>
      <c r="O24" s="234">
        <f>BerM2!AL24</f>
        <v>0</v>
      </c>
      <c r="P24" s="234">
        <f>BerM2!AM24</f>
        <v>0</v>
      </c>
      <c r="Q24" s="235">
        <f>BerM2!AN24</f>
        <v>0</v>
      </c>
    </row>
    <row r="25" spans="1:17" ht="14.1" customHeight="1" x14ac:dyDescent="0.3">
      <c r="A25" s="232">
        <f ca="1">BerM2!Y25</f>
        <v>0</v>
      </c>
      <c r="B25" s="232">
        <f ca="1">BerM2!AU25</f>
        <v>0</v>
      </c>
      <c r="C25" s="233">
        <f ca="1">BerM2!Z25</f>
        <v>0</v>
      </c>
      <c r="D25" s="184">
        <f>Ident!A25</f>
        <v>0</v>
      </c>
      <c r="E25" s="162">
        <f>Ident!B25</f>
        <v>0</v>
      </c>
      <c r="F25" s="162">
        <f>Ident!C25</f>
        <v>0</v>
      </c>
      <c r="G25" s="162">
        <f>Ident!D25</f>
        <v>0</v>
      </c>
      <c r="H25" s="234">
        <f>BerM2!AC25</f>
        <v>0</v>
      </c>
      <c r="I25" s="234">
        <f>BerM2!AE25</f>
        <v>0</v>
      </c>
      <c r="J25" s="234">
        <f>BerM2!AF25</f>
        <v>0</v>
      </c>
      <c r="K25" s="234">
        <f>BerM2!AH25</f>
        <v>0</v>
      </c>
      <c r="L25" s="234">
        <f>BerM2!AI25</f>
        <v>0</v>
      </c>
      <c r="M25" s="234">
        <f>BerM2!AJ25</f>
        <v>0</v>
      </c>
      <c r="N25" s="234">
        <f>BerM2!AK25</f>
        <v>0</v>
      </c>
      <c r="O25" s="234">
        <f>BerM2!AL25</f>
        <v>0</v>
      </c>
      <c r="P25" s="234">
        <f>BerM2!AM25</f>
        <v>0</v>
      </c>
      <c r="Q25" s="235">
        <f>BerM2!AN25</f>
        <v>0</v>
      </c>
    </row>
    <row r="26" spans="1:17" ht="14.1" customHeight="1" x14ac:dyDescent="0.3">
      <c r="A26" s="232">
        <f ca="1">BerM2!Y26</f>
        <v>0</v>
      </c>
      <c r="B26" s="232">
        <f ca="1">BerM2!AU26</f>
        <v>0</v>
      </c>
      <c r="C26" s="233">
        <f ca="1">BerM2!Z26</f>
        <v>0</v>
      </c>
      <c r="D26" s="184">
        <f>Ident!A26</f>
        <v>0</v>
      </c>
      <c r="E26" s="162">
        <f>Ident!B26</f>
        <v>0</v>
      </c>
      <c r="F26" s="162">
        <f>Ident!C26</f>
        <v>0</v>
      </c>
      <c r="G26" s="162">
        <f>Ident!D26</f>
        <v>0</v>
      </c>
      <c r="H26" s="234">
        <f>BerM2!AC26</f>
        <v>0</v>
      </c>
      <c r="I26" s="234">
        <f>BerM2!AE26</f>
        <v>0</v>
      </c>
      <c r="J26" s="234">
        <f>BerM2!AF26</f>
        <v>0</v>
      </c>
      <c r="K26" s="234">
        <f>BerM2!AH26</f>
        <v>0</v>
      </c>
      <c r="L26" s="234">
        <f>BerM2!AI26</f>
        <v>0</v>
      </c>
      <c r="M26" s="234">
        <f>BerM2!AJ26</f>
        <v>0</v>
      </c>
      <c r="N26" s="234">
        <f>BerM2!AK26</f>
        <v>0</v>
      </c>
      <c r="O26" s="234">
        <f>BerM2!AL26</f>
        <v>0</v>
      </c>
      <c r="P26" s="234">
        <f>BerM2!AM26</f>
        <v>0</v>
      </c>
      <c r="Q26" s="235">
        <f>BerM2!AN26</f>
        <v>0</v>
      </c>
    </row>
    <row r="27" spans="1:17" ht="14.1" customHeight="1" x14ac:dyDescent="0.3">
      <c r="A27" s="232">
        <f ca="1">BerM2!Y27</f>
        <v>0</v>
      </c>
      <c r="B27" s="232">
        <f ca="1">BerM2!AU27</f>
        <v>0</v>
      </c>
      <c r="C27" s="233">
        <f ca="1">BerM2!Z27</f>
        <v>0</v>
      </c>
      <c r="D27" s="184">
        <f>Ident!A27</f>
        <v>0</v>
      </c>
      <c r="E27" s="162">
        <f>Ident!B27</f>
        <v>0</v>
      </c>
      <c r="F27" s="162">
        <f>Ident!C27</f>
        <v>0</v>
      </c>
      <c r="G27" s="162">
        <f>Ident!D27</f>
        <v>0</v>
      </c>
      <c r="H27" s="234">
        <f>BerM2!AC27</f>
        <v>0</v>
      </c>
      <c r="I27" s="234">
        <f>BerM2!AE27</f>
        <v>0</v>
      </c>
      <c r="J27" s="234">
        <f>BerM2!AF27</f>
        <v>0</v>
      </c>
      <c r="K27" s="234">
        <f>BerM2!AH27</f>
        <v>0</v>
      </c>
      <c r="L27" s="234">
        <f>BerM2!AI27</f>
        <v>0</v>
      </c>
      <c r="M27" s="234">
        <f>BerM2!AJ27</f>
        <v>0</v>
      </c>
      <c r="N27" s="234">
        <f>BerM2!AK27</f>
        <v>0</v>
      </c>
      <c r="O27" s="234">
        <f>BerM2!AL27</f>
        <v>0</v>
      </c>
      <c r="P27" s="234">
        <f>BerM2!AM27</f>
        <v>0</v>
      </c>
      <c r="Q27" s="235">
        <f>BerM2!AN27</f>
        <v>0</v>
      </c>
    </row>
    <row r="28" spans="1:17" ht="14.1" customHeight="1" x14ac:dyDescent="0.3">
      <c r="A28" s="232">
        <f ca="1">BerM2!Y28</f>
        <v>0</v>
      </c>
      <c r="B28" s="232">
        <f ca="1">BerM2!AU28</f>
        <v>0</v>
      </c>
      <c r="C28" s="233">
        <f ca="1">BerM2!Z28</f>
        <v>0</v>
      </c>
      <c r="D28" s="184">
        <f>Ident!A28</f>
        <v>0</v>
      </c>
      <c r="E28" s="162">
        <f>Ident!B28</f>
        <v>0</v>
      </c>
      <c r="F28" s="162">
        <f>Ident!C28</f>
        <v>0</v>
      </c>
      <c r="G28" s="162">
        <f>Ident!D28</f>
        <v>0</v>
      </c>
      <c r="H28" s="234">
        <f>BerM2!AC28</f>
        <v>0</v>
      </c>
      <c r="I28" s="234">
        <f>BerM2!AE28</f>
        <v>0</v>
      </c>
      <c r="J28" s="234">
        <f>BerM2!AF28</f>
        <v>0</v>
      </c>
      <c r="K28" s="234">
        <f>BerM2!AH28</f>
        <v>0</v>
      </c>
      <c r="L28" s="234">
        <f>BerM2!AI28</f>
        <v>0</v>
      </c>
      <c r="M28" s="234">
        <f>BerM2!AJ28</f>
        <v>0</v>
      </c>
      <c r="N28" s="234">
        <f>BerM2!AK28</f>
        <v>0</v>
      </c>
      <c r="O28" s="234">
        <f>BerM2!AL28</f>
        <v>0</v>
      </c>
      <c r="P28" s="234">
        <f>BerM2!AM28</f>
        <v>0</v>
      </c>
      <c r="Q28" s="235">
        <f>BerM2!AN28</f>
        <v>0</v>
      </c>
    </row>
    <row r="29" spans="1:17" ht="14.1" customHeight="1" x14ac:dyDescent="0.3">
      <c r="A29" s="232">
        <f ca="1">BerM2!Y29</f>
        <v>0</v>
      </c>
      <c r="B29" s="232">
        <f ca="1">BerM2!AU29</f>
        <v>0</v>
      </c>
      <c r="C29" s="233">
        <f ca="1">BerM2!Z29</f>
        <v>0</v>
      </c>
      <c r="D29" s="184">
        <f>Ident!A29</f>
        <v>0</v>
      </c>
      <c r="E29" s="162">
        <f>Ident!B29</f>
        <v>0</v>
      </c>
      <c r="F29" s="162">
        <f>Ident!C29</f>
        <v>0</v>
      </c>
      <c r="G29" s="162">
        <f>Ident!D29</f>
        <v>0</v>
      </c>
      <c r="H29" s="234">
        <f>BerM2!AC29</f>
        <v>0</v>
      </c>
      <c r="I29" s="234">
        <f>BerM2!AE29</f>
        <v>0</v>
      </c>
      <c r="J29" s="234">
        <f>BerM2!AF29</f>
        <v>0</v>
      </c>
      <c r="K29" s="234">
        <f>BerM2!AH29</f>
        <v>0</v>
      </c>
      <c r="L29" s="234">
        <f>BerM2!AI29</f>
        <v>0</v>
      </c>
      <c r="M29" s="234">
        <f>BerM2!AJ29</f>
        <v>0</v>
      </c>
      <c r="N29" s="234">
        <f>BerM2!AK29</f>
        <v>0</v>
      </c>
      <c r="O29" s="234">
        <f>BerM2!AL29</f>
        <v>0</v>
      </c>
      <c r="P29" s="234">
        <f>BerM2!AM29</f>
        <v>0</v>
      </c>
      <c r="Q29" s="235">
        <f>BerM2!AN29</f>
        <v>0</v>
      </c>
    </row>
    <row r="30" spans="1:17" ht="14.1" customHeight="1" x14ac:dyDescent="0.3">
      <c r="A30" s="232">
        <f ca="1">BerM2!Y30</f>
        <v>0</v>
      </c>
      <c r="B30" s="232">
        <f ca="1">BerM2!AU30</f>
        <v>0</v>
      </c>
      <c r="C30" s="233">
        <f ca="1">BerM2!Z30</f>
        <v>0</v>
      </c>
      <c r="D30" s="184">
        <f>Ident!A30</f>
        <v>0</v>
      </c>
      <c r="E30" s="162">
        <f>Ident!B30</f>
        <v>0</v>
      </c>
      <c r="F30" s="162">
        <f>Ident!C30</f>
        <v>0</v>
      </c>
      <c r="G30" s="162">
        <f>Ident!D30</f>
        <v>0</v>
      </c>
      <c r="H30" s="234">
        <f>BerM2!AC30</f>
        <v>0</v>
      </c>
      <c r="I30" s="234">
        <f>BerM2!AE30</f>
        <v>0</v>
      </c>
      <c r="J30" s="234">
        <f>BerM2!AF30</f>
        <v>0</v>
      </c>
      <c r="K30" s="234">
        <f>BerM2!AH30</f>
        <v>0</v>
      </c>
      <c r="L30" s="234">
        <f>BerM2!AI30</f>
        <v>0</v>
      </c>
      <c r="M30" s="234">
        <f>BerM2!AJ30</f>
        <v>0</v>
      </c>
      <c r="N30" s="234">
        <f>BerM2!AK30</f>
        <v>0</v>
      </c>
      <c r="O30" s="234">
        <f>BerM2!AL30</f>
        <v>0</v>
      </c>
      <c r="P30" s="234">
        <f>BerM2!AM30</f>
        <v>0</v>
      </c>
      <c r="Q30" s="235">
        <f>BerM2!AN30</f>
        <v>0</v>
      </c>
    </row>
    <row r="31" spans="1:17" ht="14.1" customHeight="1" x14ac:dyDescent="0.3">
      <c r="A31" s="232">
        <f ca="1">BerM2!Y31</f>
        <v>0</v>
      </c>
      <c r="B31" s="232">
        <f ca="1">BerM2!AU31</f>
        <v>0</v>
      </c>
      <c r="C31" s="233">
        <f ca="1">BerM2!Z31</f>
        <v>0</v>
      </c>
      <c r="D31" s="184">
        <f>Ident!A31</f>
        <v>0</v>
      </c>
      <c r="E31" s="162">
        <f>Ident!B31</f>
        <v>0</v>
      </c>
      <c r="F31" s="162">
        <f>Ident!C31</f>
        <v>0</v>
      </c>
      <c r="G31" s="162">
        <f>Ident!D31</f>
        <v>0</v>
      </c>
      <c r="H31" s="234">
        <f>BerM2!AC31</f>
        <v>0</v>
      </c>
      <c r="I31" s="234">
        <f>BerM2!AE31</f>
        <v>0</v>
      </c>
      <c r="J31" s="234">
        <f>BerM2!AF31</f>
        <v>0</v>
      </c>
      <c r="K31" s="234">
        <f>BerM2!AH31</f>
        <v>0</v>
      </c>
      <c r="L31" s="234">
        <f>BerM2!AI31</f>
        <v>0</v>
      </c>
      <c r="M31" s="234">
        <f>BerM2!AJ31</f>
        <v>0</v>
      </c>
      <c r="N31" s="234">
        <f>BerM2!AK31</f>
        <v>0</v>
      </c>
      <c r="O31" s="234">
        <f>BerM2!AL31</f>
        <v>0</v>
      </c>
      <c r="P31" s="234">
        <f>BerM2!AM31</f>
        <v>0</v>
      </c>
      <c r="Q31" s="235">
        <f>BerM2!AN31</f>
        <v>0</v>
      </c>
    </row>
    <row r="32" spans="1:17" ht="14.1" customHeight="1" x14ac:dyDescent="0.3">
      <c r="A32" s="232">
        <f ca="1">BerM2!Y32</f>
        <v>0</v>
      </c>
      <c r="B32" s="232">
        <f ca="1">BerM2!AU32</f>
        <v>0</v>
      </c>
      <c r="C32" s="233">
        <f ca="1">BerM2!Z32</f>
        <v>0</v>
      </c>
      <c r="D32" s="184">
        <f>Ident!A32</f>
        <v>0</v>
      </c>
      <c r="E32" s="162">
        <f>Ident!B32</f>
        <v>0</v>
      </c>
      <c r="F32" s="162">
        <f>Ident!C32</f>
        <v>0</v>
      </c>
      <c r="G32" s="162">
        <f>Ident!D32</f>
        <v>0</v>
      </c>
      <c r="H32" s="234">
        <f>BerM2!AC32</f>
        <v>0</v>
      </c>
      <c r="I32" s="234">
        <f>BerM2!AE32</f>
        <v>0</v>
      </c>
      <c r="J32" s="234">
        <f>BerM2!AF32</f>
        <v>0</v>
      </c>
      <c r="K32" s="234">
        <f>BerM2!AH32</f>
        <v>0</v>
      </c>
      <c r="L32" s="234">
        <f>BerM2!AI32</f>
        <v>0</v>
      </c>
      <c r="M32" s="234">
        <f>BerM2!AJ32</f>
        <v>0</v>
      </c>
      <c r="N32" s="234">
        <f>BerM2!AK32</f>
        <v>0</v>
      </c>
      <c r="O32" s="234">
        <f>BerM2!AL32</f>
        <v>0</v>
      </c>
      <c r="P32" s="234">
        <f>BerM2!AM32</f>
        <v>0</v>
      </c>
      <c r="Q32" s="235">
        <f>BerM2!AN32</f>
        <v>0</v>
      </c>
    </row>
    <row r="33" spans="1:17" ht="14.1" customHeight="1" x14ac:dyDescent="0.3">
      <c r="A33" s="232">
        <f ca="1">BerM2!Y33</f>
        <v>0</v>
      </c>
      <c r="B33" s="232">
        <f ca="1">BerM2!AU33</f>
        <v>0</v>
      </c>
      <c r="C33" s="233">
        <f ca="1">BerM2!Z33</f>
        <v>0</v>
      </c>
      <c r="D33" s="184">
        <f>Ident!A33</f>
        <v>0</v>
      </c>
      <c r="E33" s="162">
        <f>Ident!B33</f>
        <v>0</v>
      </c>
      <c r="F33" s="162">
        <f>Ident!C33</f>
        <v>0</v>
      </c>
      <c r="G33" s="162">
        <f>Ident!D33</f>
        <v>0</v>
      </c>
      <c r="H33" s="234">
        <f>BerM2!AC33</f>
        <v>0</v>
      </c>
      <c r="I33" s="234">
        <f>BerM2!AE33</f>
        <v>0</v>
      </c>
      <c r="J33" s="234">
        <f>BerM2!AF33</f>
        <v>0</v>
      </c>
      <c r="K33" s="234">
        <f>BerM2!AH33</f>
        <v>0</v>
      </c>
      <c r="L33" s="234">
        <f>BerM2!AI33</f>
        <v>0</v>
      </c>
      <c r="M33" s="234">
        <f>BerM2!AJ33</f>
        <v>0</v>
      </c>
      <c r="N33" s="234">
        <f>BerM2!AK33</f>
        <v>0</v>
      </c>
      <c r="O33" s="234">
        <f>BerM2!AL33</f>
        <v>0</v>
      </c>
      <c r="P33" s="234">
        <f>BerM2!AM33</f>
        <v>0</v>
      </c>
      <c r="Q33" s="235">
        <f>BerM2!AN33</f>
        <v>0</v>
      </c>
    </row>
    <row r="34" spans="1:17" ht="14.1" customHeight="1" x14ac:dyDescent="0.3">
      <c r="A34" s="232">
        <f ca="1">BerM2!Y34</f>
        <v>0</v>
      </c>
      <c r="B34" s="232">
        <f ca="1">BerM2!AU34</f>
        <v>0</v>
      </c>
      <c r="C34" s="233">
        <f ca="1">BerM2!Z34</f>
        <v>0</v>
      </c>
      <c r="D34" s="184">
        <f>Ident!A34</f>
        <v>0</v>
      </c>
      <c r="E34" s="162">
        <f>Ident!B34</f>
        <v>0</v>
      </c>
      <c r="F34" s="162">
        <f>Ident!C34</f>
        <v>0</v>
      </c>
      <c r="G34" s="162">
        <f>Ident!D34</f>
        <v>0</v>
      </c>
      <c r="H34" s="234">
        <f>BerM2!AC34</f>
        <v>0</v>
      </c>
      <c r="I34" s="234">
        <f>BerM2!AE34</f>
        <v>0</v>
      </c>
      <c r="J34" s="234">
        <f>BerM2!AF34</f>
        <v>0</v>
      </c>
      <c r="K34" s="234">
        <f>BerM2!AH34</f>
        <v>0</v>
      </c>
      <c r="L34" s="234">
        <f>BerM2!AI34</f>
        <v>0</v>
      </c>
      <c r="M34" s="234">
        <f>BerM2!AJ34</f>
        <v>0</v>
      </c>
      <c r="N34" s="234">
        <f>BerM2!AK34</f>
        <v>0</v>
      </c>
      <c r="O34" s="234">
        <f>BerM2!AL34</f>
        <v>0</v>
      </c>
      <c r="P34" s="234">
        <f>BerM2!AM34</f>
        <v>0</v>
      </c>
      <c r="Q34" s="235">
        <f>BerM2!AN34</f>
        <v>0</v>
      </c>
    </row>
    <row r="35" spans="1:17" ht="14.1" customHeight="1" x14ac:dyDescent="0.3">
      <c r="A35" s="232">
        <f ca="1">BerM2!Y35</f>
        <v>0</v>
      </c>
      <c r="B35" s="232">
        <f ca="1">BerM2!AU35</f>
        <v>0</v>
      </c>
      <c r="C35" s="233">
        <f ca="1">BerM2!Z35</f>
        <v>0</v>
      </c>
      <c r="D35" s="184">
        <f>Ident!A35</f>
        <v>0</v>
      </c>
      <c r="E35" s="162">
        <f>Ident!B35</f>
        <v>0</v>
      </c>
      <c r="F35" s="162">
        <f>Ident!C35</f>
        <v>0</v>
      </c>
      <c r="G35" s="162">
        <f>Ident!D35</f>
        <v>0</v>
      </c>
      <c r="H35" s="234">
        <f>BerM2!AC35</f>
        <v>0</v>
      </c>
      <c r="I35" s="234">
        <f>BerM2!AE35</f>
        <v>0</v>
      </c>
      <c r="J35" s="234">
        <f>BerM2!AF35</f>
        <v>0</v>
      </c>
      <c r="K35" s="234">
        <f>BerM2!AH35</f>
        <v>0</v>
      </c>
      <c r="L35" s="234">
        <f>BerM2!AI35</f>
        <v>0</v>
      </c>
      <c r="M35" s="234">
        <f>BerM2!AJ35</f>
        <v>0</v>
      </c>
      <c r="N35" s="234">
        <f>BerM2!AK35</f>
        <v>0</v>
      </c>
      <c r="O35" s="234">
        <f>BerM2!AL35</f>
        <v>0</v>
      </c>
      <c r="P35" s="234">
        <f>BerM2!AM35</f>
        <v>0</v>
      </c>
      <c r="Q35" s="235">
        <f>BerM2!AN35</f>
        <v>0</v>
      </c>
    </row>
    <row r="36" spans="1:17" ht="14.1" customHeight="1" x14ac:dyDescent="0.3">
      <c r="A36" s="232">
        <f ca="1">BerM2!Y36</f>
        <v>0</v>
      </c>
      <c r="B36" s="232">
        <f ca="1">BerM2!AU36</f>
        <v>0</v>
      </c>
      <c r="C36" s="233">
        <f ca="1">BerM2!Z36</f>
        <v>0</v>
      </c>
      <c r="D36" s="184">
        <f>Ident!A36</f>
        <v>0</v>
      </c>
      <c r="E36" s="162">
        <f>Ident!B36</f>
        <v>0</v>
      </c>
      <c r="F36" s="162">
        <f>Ident!C36</f>
        <v>0</v>
      </c>
      <c r="G36" s="162">
        <f>Ident!D36</f>
        <v>0</v>
      </c>
      <c r="H36" s="234">
        <f>BerM2!AC36</f>
        <v>0</v>
      </c>
      <c r="I36" s="234">
        <f>BerM2!AE36</f>
        <v>0</v>
      </c>
      <c r="J36" s="234">
        <f>BerM2!AF36</f>
        <v>0</v>
      </c>
      <c r="K36" s="234">
        <f>BerM2!AH36</f>
        <v>0</v>
      </c>
      <c r="L36" s="234">
        <f>BerM2!AI36</f>
        <v>0</v>
      </c>
      <c r="M36" s="234">
        <f>BerM2!AJ36</f>
        <v>0</v>
      </c>
      <c r="N36" s="234">
        <f>BerM2!AK36</f>
        <v>0</v>
      </c>
      <c r="O36" s="234">
        <f>BerM2!AL36</f>
        <v>0</v>
      </c>
      <c r="P36" s="234">
        <f>BerM2!AM36</f>
        <v>0</v>
      </c>
      <c r="Q36" s="235">
        <f>BerM2!AN36</f>
        <v>0</v>
      </c>
    </row>
    <row r="37" spans="1:17" ht="14.1" customHeight="1" x14ac:dyDescent="0.3">
      <c r="A37" s="232">
        <f ca="1">BerM2!Y37</f>
        <v>0</v>
      </c>
      <c r="B37" s="232">
        <f ca="1">BerM2!AU37</f>
        <v>0</v>
      </c>
      <c r="C37" s="233">
        <f ca="1">BerM2!Z37</f>
        <v>0</v>
      </c>
      <c r="D37" s="184">
        <f>Ident!A37</f>
        <v>0</v>
      </c>
      <c r="E37" s="162">
        <f>Ident!B37</f>
        <v>0</v>
      </c>
      <c r="F37" s="162">
        <f>Ident!C37</f>
        <v>0</v>
      </c>
      <c r="G37" s="162">
        <f>Ident!D37</f>
        <v>0</v>
      </c>
      <c r="H37" s="234">
        <f>BerM2!AC37</f>
        <v>0</v>
      </c>
      <c r="I37" s="234">
        <f>BerM2!AE37</f>
        <v>0</v>
      </c>
      <c r="J37" s="234">
        <f>BerM2!AF37</f>
        <v>0</v>
      </c>
      <c r="K37" s="234">
        <f>BerM2!AH37</f>
        <v>0</v>
      </c>
      <c r="L37" s="234">
        <f>BerM2!AI37</f>
        <v>0</v>
      </c>
      <c r="M37" s="234">
        <f>BerM2!AJ37</f>
        <v>0</v>
      </c>
      <c r="N37" s="234">
        <f>BerM2!AK37</f>
        <v>0</v>
      </c>
      <c r="O37" s="234">
        <f>BerM2!AL37</f>
        <v>0</v>
      </c>
      <c r="P37" s="234">
        <f>BerM2!AM37</f>
        <v>0</v>
      </c>
      <c r="Q37" s="235">
        <f>BerM2!AN37</f>
        <v>0</v>
      </c>
    </row>
    <row r="38" spans="1:17" ht="14.1" customHeight="1" x14ac:dyDescent="0.3">
      <c r="A38" s="232">
        <f ca="1">BerM2!Y38</f>
        <v>0</v>
      </c>
      <c r="B38" s="232">
        <f ca="1">BerM2!AU38</f>
        <v>0</v>
      </c>
      <c r="C38" s="233">
        <f ca="1">BerM2!Z38</f>
        <v>0</v>
      </c>
      <c r="D38" s="184">
        <f>Ident!A38</f>
        <v>0</v>
      </c>
      <c r="E38" s="162">
        <f>Ident!B38</f>
        <v>0</v>
      </c>
      <c r="F38" s="162">
        <f>Ident!C38</f>
        <v>0</v>
      </c>
      <c r="G38" s="162">
        <f>Ident!D38</f>
        <v>0</v>
      </c>
      <c r="H38" s="234">
        <f>BerM2!AC38</f>
        <v>0</v>
      </c>
      <c r="I38" s="234">
        <f>BerM2!AE38</f>
        <v>0</v>
      </c>
      <c r="J38" s="234">
        <f>BerM2!AF38</f>
        <v>0</v>
      </c>
      <c r="K38" s="234">
        <f>BerM2!AH38</f>
        <v>0</v>
      </c>
      <c r="L38" s="234">
        <f>BerM2!AI38</f>
        <v>0</v>
      </c>
      <c r="M38" s="234">
        <f>BerM2!AJ38</f>
        <v>0</v>
      </c>
      <c r="N38" s="234">
        <f>BerM2!AK38</f>
        <v>0</v>
      </c>
      <c r="O38" s="234">
        <f>BerM2!AL38</f>
        <v>0</v>
      </c>
      <c r="P38" s="234">
        <f>BerM2!AM38</f>
        <v>0</v>
      </c>
      <c r="Q38" s="235">
        <f>BerM2!AN38</f>
        <v>0</v>
      </c>
    </row>
    <row r="39" spans="1:17" ht="14.1" customHeight="1" x14ac:dyDescent="0.3">
      <c r="A39" s="232">
        <f ca="1">BerM2!Y39</f>
        <v>0</v>
      </c>
      <c r="B39" s="232">
        <f ca="1">BerM2!AU39</f>
        <v>0</v>
      </c>
      <c r="C39" s="233">
        <f ca="1">BerM2!Z39</f>
        <v>0</v>
      </c>
      <c r="D39" s="184">
        <f>Ident!A39</f>
        <v>0</v>
      </c>
      <c r="E39" s="162">
        <f>Ident!B39</f>
        <v>0</v>
      </c>
      <c r="F39" s="162">
        <f>Ident!C39</f>
        <v>0</v>
      </c>
      <c r="G39" s="162">
        <f>Ident!D39</f>
        <v>0</v>
      </c>
      <c r="H39" s="234">
        <f>BerM2!AC39</f>
        <v>0</v>
      </c>
      <c r="I39" s="234">
        <f>BerM2!AE39</f>
        <v>0</v>
      </c>
      <c r="J39" s="234">
        <f>BerM2!AF39</f>
        <v>0</v>
      </c>
      <c r="K39" s="234">
        <f>BerM2!AH39</f>
        <v>0</v>
      </c>
      <c r="L39" s="234">
        <f>BerM2!AI39</f>
        <v>0</v>
      </c>
      <c r="M39" s="234">
        <f>BerM2!AJ39</f>
        <v>0</v>
      </c>
      <c r="N39" s="234">
        <f>BerM2!AK39</f>
        <v>0</v>
      </c>
      <c r="O39" s="234">
        <f>BerM2!AL39</f>
        <v>0</v>
      </c>
      <c r="P39" s="234">
        <f>BerM2!AM39</f>
        <v>0</v>
      </c>
      <c r="Q39" s="235">
        <f>BerM2!AN39</f>
        <v>0</v>
      </c>
    </row>
    <row r="40" spans="1:17" ht="14.1" customHeight="1" x14ac:dyDescent="0.3">
      <c r="A40" s="232">
        <f ca="1">BerM2!Y40</f>
        <v>0</v>
      </c>
      <c r="B40" s="232">
        <f ca="1">BerM2!AU40</f>
        <v>0</v>
      </c>
      <c r="C40" s="233">
        <f ca="1">BerM2!Z40</f>
        <v>0</v>
      </c>
      <c r="D40" s="184">
        <f>Ident!A40</f>
        <v>0</v>
      </c>
      <c r="E40" s="162">
        <f>Ident!B40</f>
        <v>0</v>
      </c>
      <c r="F40" s="162">
        <f>Ident!C40</f>
        <v>0</v>
      </c>
      <c r="G40" s="162">
        <f>Ident!D40</f>
        <v>0</v>
      </c>
      <c r="H40" s="234">
        <f>BerM2!AC40</f>
        <v>0</v>
      </c>
      <c r="I40" s="234">
        <f>BerM2!AE40</f>
        <v>0</v>
      </c>
      <c r="J40" s="234">
        <f>BerM2!AF40</f>
        <v>0</v>
      </c>
      <c r="K40" s="234">
        <f>BerM2!AH40</f>
        <v>0</v>
      </c>
      <c r="L40" s="234">
        <f>BerM2!AI40</f>
        <v>0</v>
      </c>
      <c r="M40" s="234">
        <f>BerM2!AJ40</f>
        <v>0</v>
      </c>
      <c r="N40" s="234">
        <f>BerM2!AK40</f>
        <v>0</v>
      </c>
      <c r="O40" s="234">
        <f>BerM2!AL40</f>
        <v>0</v>
      </c>
      <c r="P40" s="234">
        <f>BerM2!AM40</f>
        <v>0</v>
      </c>
      <c r="Q40" s="235">
        <f>BerM2!AN40</f>
        <v>0</v>
      </c>
    </row>
    <row r="41" spans="1:17" ht="14.1" customHeight="1" x14ac:dyDescent="0.3">
      <c r="A41" s="232">
        <f ca="1">BerM2!Y41</f>
        <v>0</v>
      </c>
      <c r="B41" s="232">
        <f ca="1">BerM2!AU41</f>
        <v>0</v>
      </c>
      <c r="C41" s="233">
        <f ca="1">BerM2!Z41</f>
        <v>0</v>
      </c>
      <c r="D41" s="184">
        <f>Ident!A41</f>
        <v>0</v>
      </c>
      <c r="E41" s="162">
        <f>Ident!B41</f>
        <v>0</v>
      </c>
      <c r="F41" s="162">
        <f>Ident!C41</f>
        <v>0</v>
      </c>
      <c r="G41" s="162">
        <f>Ident!D41</f>
        <v>0</v>
      </c>
      <c r="H41" s="234">
        <f>BerM2!AC41</f>
        <v>0</v>
      </c>
      <c r="I41" s="234">
        <f>BerM2!AE41</f>
        <v>0</v>
      </c>
      <c r="J41" s="234">
        <f>BerM2!AF41</f>
        <v>0</v>
      </c>
      <c r="K41" s="234">
        <f>BerM2!AH41</f>
        <v>0</v>
      </c>
      <c r="L41" s="234">
        <f>BerM2!AI41</f>
        <v>0</v>
      </c>
      <c r="M41" s="234">
        <f>BerM2!AJ41</f>
        <v>0</v>
      </c>
      <c r="N41" s="234">
        <f>BerM2!AK41</f>
        <v>0</v>
      </c>
      <c r="O41" s="234">
        <f>BerM2!AL41</f>
        <v>0</v>
      </c>
      <c r="P41" s="234">
        <f>BerM2!AM41</f>
        <v>0</v>
      </c>
      <c r="Q41" s="235">
        <f>BerM2!AN41</f>
        <v>0</v>
      </c>
    </row>
    <row r="42" spans="1:17" ht="14.1" customHeight="1" x14ac:dyDescent="0.3">
      <c r="A42" s="232">
        <f ca="1">BerM2!Y42</f>
        <v>0</v>
      </c>
      <c r="B42" s="232">
        <f ca="1">BerM2!AU42</f>
        <v>0</v>
      </c>
      <c r="C42" s="233">
        <f ca="1">BerM2!Z42</f>
        <v>0</v>
      </c>
      <c r="D42" s="184">
        <f>Ident!A42</f>
        <v>0</v>
      </c>
      <c r="E42" s="162">
        <f>Ident!B42</f>
        <v>0</v>
      </c>
      <c r="F42" s="162">
        <f>Ident!C42</f>
        <v>0</v>
      </c>
      <c r="G42" s="162">
        <f>Ident!D42</f>
        <v>0</v>
      </c>
      <c r="H42" s="234">
        <f>BerM2!AC42</f>
        <v>0</v>
      </c>
      <c r="I42" s="234">
        <f>BerM2!AE42</f>
        <v>0</v>
      </c>
      <c r="J42" s="234">
        <f>BerM2!AF42</f>
        <v>0</v>
      </c>
      <c r="K42" s="234">
        <f>BerM2!AH42</f>
        <v>0</v>
      </c>
      <c r="L42" s="234">
        <f>BerM2!AI42</f>
        <v>0</v>
      </c>
      <c r="M42" s="234">
        <f>BerM2!AJ42</f>
        <v>0</v>
      </c>
      <c r="N42" s="234">
        <f>BerM2!AK42</f>
        <v>0</v>
      </c>
      <c r="O42" s="234">
        <f>BerM2!AL42</f>
        <v>0</v>
      </c>
      <c r="P42" s="234">
        <f>BerM2!AM42</f>
        <v>0</v>
      </c>
      <c r="Q42" s="235">
        <f>BerM2!AN42</f>
        <v>0</v>
      </c>
    </row>
    <row r="43" spans="1:17" ht="14.1" customHeight="1" x14ac:dyDescent="0.3">
      <c r="A43" s="232">
        <f ca="1">BerM2!Y43</f>
        <v>0</v>
      </c>
      <c r="B43" s="232">
        <f ca="1">BerM2!AU43</f>
        <v>0</v>
      </c>
      <c r="C43" s="233">
        <f ca="1">BerM2!Z43</f>
        <v>0</v>
      </c>
      <c r="D43" s="184">
        <f>Ident!A43</f>
        <v>0</v>
      </c>
      <c r="E43" s="162">
        <f>Ident!B43</f>
        <v>0</v>
      </c>
      <c r="F43" s="162">
        <f>Ident!C43</f>
        <v>0</v>
      </c>
      <c r="G43" s="162">
        <f>Ident!D43</f>
        <v>0</v>
      </c>
      <c r="H43" s="234">
        <f>BerM2!AC43</f>
        <v>0</v>
      </c>
      <c r="I43" s="234">
        <f>BerM2!AE43</f>
        <v>0</v>
      </c>
      <c r="J43" s="234">
        <f>BerM2!AF43</f>
        <v>0</v>
      </c>
      <c r="K43" s="234">
        <f>BerM2!AH43</f>
        <v>0</v>
      </c>
      <c r="L43" s="234">
        <f>BerM2!AI43</f>
        <v>0</v>
      </c>
      <c r="M43" s="234">
        <f>BerM2!AJ43</f>
        <v>0</v>
      </c>
      <c r="N43" s="234">
        <f>BerM2!AK43</f>
        <v>0</v>
      </c>
      <c r="O43" s="234">
        <f>BerM2!AL43</f>
        <v>0</v>
      </c>
      <c r="P43" s="234">
        <f>BerM2!AM43</f>
        <v>0</v>
      </c>
      <c r="Q43" s="235">
        <f>BerM2!AN43</f>
        <v>0</v>
      </c>
    </row>
    <row r="44" spans="1:17" ht="14.1" customHeight="1" x14ac:dyDescent="0.3">
      <c r="A44" s="232">
        <f ca="1">BerM2!Y44</f>
        <v>0</v>
      </c>
      <c r="B44" s="232">
        <f ca="1">BerM2!AU44</f>
        <v>0</v>
      </c>
      <c r="C44" s="233">
        <f ca="1">BerM2!Z44</f>
        <v>0</v>
      </c>
      <c r="D44" s="184">
        <f>Ident!A44</f>
        <v>0</v>
      </c>
      <c r="E44" s="162">
        <f>Ident!B44</f>
        <v>0</v>
      </c>
      <c r="F44" s="162">
        <f>Ident!C44</f>
        <v>0</v>
      </c>
      <c r="G44" s="162">
        <f>Ident!D44</f>
        <v>0</v>
      </c>
      <c r="H44" s="234">
        <f>BerM2!AC44</f>
        <v>0</v>
      </c>
      <c r="I44" s="234">
        <f>BerM2!AE44</f>
        <v>0</v>
      </c>
      <c r="J44" s="234">
        <f>BerM2!AF44</f>
        <v>0</v>
      </c>
      <c r="K44" s="234">
        <f>BerM2!AH44</f>
        <v>0</v>
      </c>
      <c r="L44" s="234">
        <f>BerM2!AI44</f>
        <v>0</v>
      </c>
      <c r="M44" s="234">
        <f>BerM2!AJ44</f>
        <v>0</v>
      </c>
      <c r="N44" s="234">
        <f>BerM2!AK44</f>
        <v>0</v>
      </c>
      <c r="O44" s="234">
        <f>BerM2!AL44</f>
        <v>0</v>
      </c>
      <c r="P44" s="234">
        <f>BerM2!AM44</f>
        <v>0</v>
      </c>
      <c r="Q44" s="235">
        <f>BerM2!AN44</f>
        <v>0</v>
      </c>
    </row>
    <row r="45" spans="1:17" ht="14.1" customHeight="1" x14ac:dyDescent="0.3">
      <c r="A45" s="232">
        <f ca="1">BerM2!Y45</f>
        <v>0</v>
      </c>
      <c r="B45" s="232">
        <f ca="1">BerM2!AU45</f>
        <v>0</v>
      </c>
      <c r="C45" s="233">
        <f ca="1">BerM2!Z45</f>
        <v>0</v>
      </c>
      <c r="D45" s="184">
        <f>Ident!A45</f>
        <v>0</v>
      </c>
      <c r="E45" s="162">
        <f>Ident!B45</f>
        <v>0</v>
      </c>
      <c r="F45" s="162">
        <f>Ident!C45</f>
        <v>0</v>
      </c>
      <c r="G45" s="162">
        <f>Ident!D45</f>
        <v>0</v>
      </c>
      <c r="H45" s="234">
        <f>BerM2!AC45</f>
        <v>0</v>
      </c>
      <c r="I45" s="234">
        <f>BerM2!AE45</f>
        <v>0</v>
      </c>
      <c r="J45" s="234">
        <f>BerM2!AF45</f>
        <v>0</v>
      </c>
      <c r="K45" s="234">
        <f>BerM2!AH45</f>
        <v>0</v>
      </c>
      <c r="L45" s="234">
        <f>BerM2!AI45</f>
        <v>0</v>
      </c>
      <c r="M45" s="234">
        <f>BerM2!AJ45</f>
        <v>0</v>
      </c>
      <c r="N45" s="234">
        <f>BerM2!AK45</f>
        <v>0</v>
      </c>
      <c r="O45" s="234">
        <f>BerM2!AL45</f>
        <v>0</v>
      </c>
      <c r="P45" s="234">
        <f>BerM2!AM45</f>
        <v>0</v>
      </c>
      <c r="Q45" s="235">
        <f>BerM2!AN45</f>
        <v>0</v>
      </c>
    </row>
    <row r="46" spans="1:17" ht="14.1" customHeight="1" x14ac:dyDescent="0.3">
      <c r="A46" s="232">
        <f ca="1">BerM2!Y46</f>
        <v>0</v>
      </c>
      <c r="B46" s="232">
        <f ca="1">BerM2!AU46</f>
        <v>0</v>
      </c>
      <c r="C46" s="233">
        <f ca="1">BerM2!Z46</f>
        <v>0</v>
      </c>
      <c r="D46" s="184">
        <f>Ident!A46</f>
        <v>0</v>
      </c>
      <c r="E46" s="162">
        <f>Ident!B46</f>
        <v>0</v>
      </c>
      <c r="F46" s="162">
        <f>Ident!C46</f>
        <v>0</v>
      </c>
      <c r="G46" s="162">
        <f>Ident!D46</f>
        <v>0</v>
      </c>
      <c r="H46" s="234">
        <f>BerM2!AC46</f>
        <v>0</v>
      </c>
      <c r="I46" s="234">
        <f>BerM2!AE46</f>
        <v>0</v>
      </c>
      <c r="J46" s="234">
        <f>BerM2!AF46</f>
        <v>0</v>
      </c>
      <c r="K46" s="234">
        <f>BerM2!AH46</f>
        <v>0</v>
      </c>
      <c r="L46" s="234">
        <f>BerM2!AI46</f>
        <v>0</v>
      </c>
      <c r="M46" s="234">
        <f>BerM2!AJ46</f>
        <v>0</v>
      </c>
      <c r="N46" s="234">
        <f>BerM2!AK46</f>
        <v>0</v>
      </c>
      <c r="O46" s="234">
        <f>BerM2!AL46</f>
        <v>0</v>
      </c>
      <c r="P46" s="234">
        <f>BerM2!AM46</f>
        <v>0</v>
      </c>
      <c r="Q46" s="235">
        <f>BerM2!AN46</f>
        <v>0</v>
      </c>
    </row>
    <row r="47" spans="1:17" ht="14.1" customHeight="1" x14ac:dyDescent="0.3">
      <c r="A47" s="232">
        <f ca="1">BerM2!Y47</f>
        <v>0</v>
      </c>
      <c r="B47" s="232">
        <f ca="1">BerM2!AU47</f>
        <v>0</v>
      </c>
      <c r="C47" s="233">
        <f ca="1">BerM2!Z47</f>
        <v>0</v>
      </c>
      <c r="D47" s="184">
        <f>Ident!A47</f>
        <v>0</v>
      </c>
      <c r="E47" s="162">
        <f>Ident!B47</f>
        <v>0</v>
      </c>
      <c r="F47" s="162">
        <f>Ident!C47</f>
        <v>0</v>
      </c>
      <c r="G47" s="162">
        <f>Ident!D47</f>
        <v>0</v>
      </c>
      <c r="H47" s="234">
        <f>BerM2!AC47</f>
        <v>0</v>
      </c>
      <c r="I47" s="234">
        <f>BerM2!AE47</f>
        <v>0</v>
      </c>
      <c r="J47" s="234">
        <f>BerM2!AF47</f>
        <v>0</v>
      </c>
      <c r="K47" s="234">
        <f>BerM2!AH47</f>
        <v>0</v>
      </c>
      <c r="L47" s="234">
        <f>BerM2!AI47</f>
        <v>0</v>
      </c>
      <c r="M47" s="234">
        <f>BerM2!AJ47</f>
        <v>0</v>
      </c>
      <c r="N47" s="234">
        <f>BerM2!AK47</f>
        <v>0</v>
      </c>
      <c r="O47" s="234">
        <f>BerM2!AL47</f>
        <v>0</v>
      </c>
      <c r="P47" s="234">
        <f>BerM2!AM47</f>
        <v>0</v>
      </c>
      <c r="Q47" s="235">
        <f>BerM2!AN47</f>
        <v>0</v>
      </c>
    </row>
    <row r="48" spans="1:17" ht="14.1" customHeight="1" x14ac:dyDescent="0.3">
      <c r="A48" s="232">
        <f ca="1">BerM2!Y48</f>
        <v>0</v>
      </c>
      <c r="B48" s="232">
        <f ca="1">BerM2!AU48</f>
        <v>0</v>
      </c>
      <c r="C48" s="233">
        <f ca="1">BerM2!Z48</f>
        <v>0</v>
      </c>
      <c r="D48" s="184">
        <f>Ident!A48</f>
        <v>0</v>
      </c>
      <c r="E48" s="162">
        <f>Ident!B48</f>
        <v>0</v>
      </c>
      <c r="F48" s="162">
        <f>Ident!C48</f>
        <v>0</v>
      </c>
      <c r="G48" s="162">
        <f>Ident!D48</f>
        <v>0</v>
      </c>
      <c r="H48" s="234">
        <f>BerM2!AC48</f>
        <v>0</v>
      </c>
      <c r="I48" s="234">
        <f>BerM2!AE48</f>
        <v>0</v>
      </c>
      <c r="J48" s="234">
        <f>BerM2!AF48</f>
        <v>0</v>
      </c>
      <c r="K48" s="234">
        <f>BerM2!AH48</f>
        <v>0</v>
      </c>
      <c r="L48" s="234">
        <f>BerM2!AI48</f>
        <v>0</v>
      </c>
      <c r="M48" s="234">
        <f>BerM2!AJ48</f>
        <v>0</v>
      </c>
      <c r="N48" s="234">
        <f>BerM2!AK48</f>
        <v>0</v>
      </c>
      <c r="O48" s="234">
        <f>BerM2!AL48</f>
        <v>0</v>
      </c>
      <c r="P48" s="234">
        <f>BerM2!AM48</f>
        <v>0</v>
      </c>
      <c r="Q48" s="235">
        <f>BerM2!AN48</f>
        <v>0</v>
      </c>
    </row>
    <row r="49" spans="1:17" ht="14.1" customHeight="1" x14ac:dyDescent="0.3">
      <c r="A49" s="232">
        <f ca="1">BerM2!Y49</f>
        <v>0</v>
      </c>
      <c r="B49" s="232">
        <f ca="1">BerM2!AU49</f>
        <v>0</v>
      </c>
      <c r="C49" s="233">
        <f ca="1">BerM2!Z49</f>
        <v>0</v>
      </c>
      <c r="D49" s="184">
        <f>Ident!A49</f>
        <v>0</v>
      </c>
      <c r="E49" s="162">
        <f>Ident!B49</f>
        <v>0</v>
      </c>
      <c r="F49" s="162">
        <f>Ident!C49</f>
        <v>0</v>
      </c>
      <c r="G49" s="162">
        <f>Ident!D49</f>
        <v>0</v>
      </c>
      <c r="H49" s="234">
        <f>BerM2!AC49</f>
        <v>0</v>
      </c>
      <c r="I49" s="234">
        <f>BerM2!AE49</f>
        <v>0</v>
      </c>
      <c r="J49" s="234">
        <f>BerM2!AF49</f>
        <v>0</v>
      </c>
      <c r="K49" s="234">
        <f>BerM2!AH49</f>
        <v>0</v>
      </c>
      <c r="L49" s="234">
        <f>BerM2!AI49</f>
        <v>0</v>
      </c>
      <c r="M49" s="234">
        <f>BerM2!AJ49</f>
        <v>0</v>
      </c>
      <c r="N49" s="234">
        <f>BerM2!AK49</f>
        <v>0</v>
      </c>
      <c r="O49" s="234">
        <f>BerM2!AL49</f>
        <v>0</v>
      </c>
      <c r="P49" s="234">
        <f>BerM2!AM49</f>
        <v>0</v>
      </c>
      <c r="Q49" s="235">
        <f>BerM2!AN49</f>
        <v>0</v>
      </c>
    </row>
    <row r="50" spans="1:17" ht="14.1" customHeight="1" x14ac:dyDescent="0.3">
      <c r="A50" s="232">
        <f ca="1">BerM2!Y50</f>
        <v>0</v>
      </c>
      <c r="B50" s="232">
        <f ca="1">BerM2!AU50</f>
        <v>0</v>
      </c>
      <c r="C50" s="233">
        <f ca="1">BerM2!Z50</f>
        <v>0</v>
      </c>
      <c r="D50" s="184">
        <f>Ident!A50</f>
        <v>0</v>
      </c>
      <c r="E50" s="162">
        <f>Ident!B50</f>
        <v>0</v>
      </c>
      <c r="F50" s="162">
        <f>Ident!C50</f>
        <v>0</v>
      </c>
      <c r="G50" s="162">
        <f>Ident!D50</f>
        <v>0</v>
      </c>
      <c r="H50" s="234">
        <f>BerM2!AC50</f>
        <v>0</v>
      </c>
      <c r="I50" s="234">
        <f>BerM2!AE50</f>
        <v>0</v>
      </c>
      <c r="J50" s="234">
        <f>BerM2!AF50</f>
        <v>0</v>
      </c>
      <c r="K50" s="234">
        <f>BerM2!AH50</f>
        <v>0</v>
      </c>
      <c r="L50" s="234">
        <f>BerM2!AI50</f>
        <v>0</v>
      </c>
      <c r="M50" s="234">
        <f>BerM2!AJ50</f>
        <v>0</v>
      </c>
      <c r="N50" s="234">
        <f>BerM2!AK50</f>
        <v>0</v>
      </c>
      <c r="O50" s="234">
        <f>BerM2!AL50</f>
        <v>0</v>
      </c>
      <c r="P50" s="234">
        <f>BerM2!AM50</f>
        <v>0</v>
      </c>
      <c r="Q50" s="235">
        <f>BerM2!AN50</f>
        <v>0</v>
      </c>
    </row>
    <row r="51" spans="1:17" ht="14.1" customHeight="1" x14ac:dyDescent="0.3">
      <c r="A51" s="232">
        <f ca="1">BerM2!Y51</f>
        <v>0</v>
      </c>
      <c r="B51" s="232">
        <f ca="1">BerM2!AU51</f>
        <v>0</v>
      </c>
      <c r="C51" s="233">
        <f ca="1">BerM2!Z51</f>
        <v>0</v>
      </c>
      <c r="D51" s="184">
        <f>Ident!A51</f>
        <v>0</v>
      </c>
      <c r="E51" s="162">
        <f>Ident!B51</f>
        <v>0</v>
      </c>
      <c r="F51" s="162">
        <f>Ident!C51</f>
        <v>0</v>
      </c>
      <c r="G51" s="162">
        <f>Ident!D51</f>
        <v>0</v>
      </c>
      <c r="H51" s="234">
        <f>BerM2!AC51</f>
        <v>0</v>
      </c>
      <c r="I51" s="234">
        <f>BerM2!AE51</f>
        <v>0</v>
      </c>
      <c r="J51" s="234">
        <f>BerM2!AF51</f>
        <v>0</v>
      </c>
      <c r="K51" s="234">
        <f>BerM2!AH51</f>
        <v>0</v>
      </c>
      <c r="L51" s="234">
        <f>BerM2!AI51</f>
        <v>0</v>
      </c>
      <c r="M51" s="234">
        <f>BerM2!AJ51</f>
        <v>0</v>
      </c>
      <c r="N51" s="234">
        <f>BerM2!AK51</f>
        <v>0</v>
      </c>
      <c r="O51" s="234">
        <f>BerM2!AL51</f>
        <v>0</v>
      </c>
      <c r="P51" s="234">
        <f>BerM2!AM51</f>
        <v>0</v>
      </c>
      <c r="Q51" s="235">
        <f>BerM2!AN51</f>
        <v>0</v>
      </c>
    </row>
    <row r="52" spans="1:17" ht="14.1" customHeight="1" x14ac:dyDescent="0.3">
      <c r="A52" s="232">
        <f ca="1">BerM2!Y52</f>
        <v>0</v>
      </c>
      <c r="B52" s="232">
        <f ca="1">BerM2!AU52</f>
        <v>0</v>
      </c>
      <c r="C52" s="233">
        <f ca="1">BerM2!Z52</f>
        <v>0</v>
      </c>
      <c r="D52" s="184">
        <f>Ident!A52</f>
        <v>0</v>
      </c>
      <c r="E52" s="162">
        <f>Ident!B52</f>
        <v>0</v>
      </c>
      <c r="F52" s="162">
        <f>Ident!C52</f>
        <v>0</v>
      </c>
      <c r="G52" s="162">
        <f>Ident!D52</f>
        <v>0</v>
      </c>
      <c r="H52" s="234">
        <f>BerM2!AC52</f>
        <v>0</v>
      </c>
      <c r="I52" s="234">
        <f>BerM2!AE52</f>
        <v>0</v>
      </c>
      <c r="J52" s="234">
        <f>BerM2!AF52</f>
        <v>0</v>
      </c>
      <c r="K52" s="234">
        <f>BerM2!AH52</f>
        <v>0</v>
      </c>
      <c r="L52" s="234">
        <f>BerM2!AI52</f>
        <v>0</v>
      </c>
      <c r="M52" s="234">
        <f>BerM2!AJ52</f>
        <v>0</v>
      </c>
      <c r="N52" s="234">
        <f>BerM2!AK52</f>
        <v>0</v>
      </c>
      <c r="O52" s="234">
        <f>BerM2!AL52</f>
        <v>0</v>
      </c>
      <c r="P52" s="234">
        <f>BerM2!AM52</f>
        <v>0</v>
      </c>
      <c r="Q52" s="235">
        <f>BerM2!AN52</f>
        <v>0</v>
      </c>
    </row>
    <row r="53" spans="1:17" ht="14.1" customHeight="1" x14ac:dyDescent="0.3">
      <c r="A53" s="232">
        <f ca="1">BerM2!Y53</f>
        <v>0</v>
      </c>
      <c r="B53" s="232">
        <f ca="1">BerM2!AU53</f>
        <v>0</v>
      </c>
      <c r="C53" s="233">
        <f ca="1">BerM2!Z53</f>
        <v>0</v>
      </c>
      <c r="D53" s="184">
        <f>Ident!A53</f>
        <v>0</v>
      </c>
      <c r="E53" s="162">
        <f>Ident!B53</f>
        <v>0</v>
      </c>
      <c r="F53" s="162">
        <f>Ident!C53</f>
        <v>0</v>
      </c>
      <c r="G53" s="162">
        <f>Ident!D53</f>
        <v>0</v>
      </c>
      <c r="H53" s="234">
        <f>BerM2!AC53</f>
        <v>0</v>
      </c>
      <c r="I53" s="234">
        <f>BerM2!AE53</f>
        <v>0</v>
      </c>
      <c r="J53" s="234">
        <f>BerM2!AF53</f>
        <v>0</v>
      </c>
      <c r="K53" s="234">
        <f>BerM2!AH53</f>
        <v>0</v>
      </c>
      <c r="L53" s="234">
        <f>BerM2!AI53</f>
        <v>0</v>
      </c>
      <c r="M53" s="234">
        <f>BerM2!AJ53</f>
        <v>0</v>
      </c>
      <c r="N53" s="234">
        <f>BerM2!AK53</f>
        <v>0</v>
      </c>
      <c r="O53" s="234">
        <f>BerM2!AL53</f>
        <v>0</v>
      </c>
      <c r="P53" s="234">
        <f>BerM2!AM53</f>
        <v>0</v>
      </c>
      <c r="Q53" s="235">
        <f>BerM2!AN53</f>
        <v>0</v>
      </c>
    </row>
    <row r="54" spans="1:17" ht="14.1" customHeight="1" x14ac:dyDescent="0.3">
      <c r="A54" s="232">
        <f ca="1">BerM2!Y54</f>
        <v>0</v>
      </c>
      <c r="B54" s="232">
        <f ca="1">BerM2!AU54</f>
        <v>0</v>
      </c>
      <c r="C54" s="233">
        <f ca="1">BerM2!Z54</f>
        <v>0</v>
      </c>
      <c r="D54" s="184">
        <f>Ident!A54</f>
        <v>0</v>
      </c>
      <c r="E54" s="162">
        <f>Ident!B54</f>
        <v>0</v>
      </c>
      <c r="F54" s="162">
        <f>Ident!C54</f>
        <v>0</v>
      </c>
      <c r="G54" s="162">
        <f>Ident!D54</f>
        <v>0</v>
      </c>
      <c r="H54" s="234">
        <f>BerM2!AC54</f>
        <v>0</v>
      </c>
      <c r="I54" s="234">
        <f>BerM2!AE54</f>
        <v>0</v>
      </c>
      <c r="J54" s="234">
        <f>BerM2!AF54</f>
        <v>0</v>
      </c>
      <c r="K54" s="234">
        <f>BerM2!AH54</f>
        <v>0</v>
      </c>
      <c r="L54" s="234">
        <f>BerM2!AI54</f>
        <v>0</v>
      </c>
      <c r="M54" s="234">
        <f>BerM2!AJ54</f>
        <v>0</v>
      </c>
      <c r="N54" s="234">
        <f>BerM2!AK54</f>
        <v>0</v>
      </c>
      <c r="O54" s="234">
        <f>BerM2!AL54</f>
        <v>0</v>
      </c>
      <c r="P54" s="234">
        <f>BerM2!AM54</f>
        <v>0</v>
      </c>
      <c r="Q54" s="235">
        <f>BerM2!AN54</f>
        <v>0</v>
      </c>
    </row>
    <row r="55" spans="1:17" ht="14.1" customHeight="1" x14ac:dyDescent="0.3">
      <c r="A55" s="232">
        <f ca="1">BerM2!Y55</f>
        <v>0</v>
      </c>
      <c r="B55" s="232">
        <f ca="1">BerM2!AU55</f>
        <v>0</v>
      </c>
      <c r="C55" s="233">
        <f ca="1">BerM2!Z55</f>
        <v>0</v>
      </c>
      <c r="D55" s="184">
        <f>Ident!A55</f>
        <v>0</v>
      </c>
      <c r="E55" s="162">
        <f>Ident!B55</f>
        <v>0</v>
      </c>
      <c r="F55" s="162">
        <f>Ident!C55</f>
        <v>0</v>
      </c>
      <c r="G55" s="162">
        <f>Ident!D55</f>
        <v>0</v>
      </c>
      <c r="H55" s="234">
        <f>BerM2!AC55</f>
        <v>0</v>
      </c>
      <c r="I55" s="234">
        <f>BerM2!AE55</f>
        <v>0</v>
      </c>
      <c r="J55" s="234">
        <f>BerM2!AF55</f>
        <v>0</v>
      </c>
      <c r="K55" s="234">
        <f>BerM2!AH55</f>
        <v>0</v>
      </c>
      <c r="L55" s="234">
        <f>BerM2!AI55</f>
        <v>0</v>
      </c>
      <c r="M55" s="234">
        <f>BerM2!AJ55</f>
        <v>0</v>
      </c>
      <c r="N55" s="234">
        <f>BerM2!AK55</f>
        <v>0</v>
      </c>
      <c r="O55" s="234">
        <f>BerM2!AL55</f>
        <v>0</v>
      </c>
      <c r="P55" s="234">
        <f>BerM2!AM55</f>
        <v>0</v>
      </c>
      <c r="Q55" s="235">
        <f>BerM2!AN55</f>
        <v>0</v>
      </c>
    </row>
    <row r="56" spans="1:17" ht="14.1" customHeight="1" x14ac:dyDescent="0.3">
      <c r="A56" s="232">
        <f ca="1">BerM2!Y56</f>
        <v>0</v>
      </c>
      <c r="B56" s="232">
        <f ca="1">BerM2!AU56</f>
        <v>0</v>
      </c>
      <c r="C56" s="233">
        <f ca="1">BerM2!Z56</f>
        <v>0</v>
      </c>
      <c r="D56" s="184">
        <f>Ident!A56</f>
        <v>0</v>
      </c>
      <c r="E56" s="162">
        <f>Ident!B56</f>
        <v>0</v>
      </c>
      <c r="F56" s="162">
        <f>Ident!C56</f>
        <v>0</v>
      </c>
      <c r="G56" s="162">
        <f>Ident!D56</f>
        <v>0</v>
      </c>
      <c r="H56" s="234">
        <f>BerM2!AC56</f>
        <v>0</v>
      </c>
      <c r="I56" s="234">
        <f>BerM2!AE56</f>
        <v>0</v>
      </c>
      <c r="J56" s="234">
        <f>BerM2!AF56</f>
        <v>0</v>
      </c>
      <c r="K56" s="234">
        <f>BerM2!AH56</f>
        <v>0</v>
      </c>
      <c r="L56" s="234">
        <f>BerM2!AI56</f>
        <v>0</v>
      </c>
      <c r="M56" s="234">
        <f>BerM2!AJ56</f>
        <v>0</v>
      </c>
      <c r="N56" s="234">
        <f>BerM2!AK56</f>
        <v>0</v>
      </c>
      <c r="O56" s="234">
        <f>BerM2!AL56</f>
        <v>0</v>
      </c>
      <c r="P56" s="234">
        <f>BerM2!AM56</f>
        <v>0</v>
      </c>
      <c r="Q56" s="235">
        <f>BerM2!AN56</f>
        <v>0</v>
      </c>
    </row>
    <row r="57" spans="1:17" ht="14.1" customHeight="1" x14ac:dyDescent="0.3">
      <c r="A57" s="232">
        <f ca="1">BerM2!Y57</f>
        <v>0</v>
      </c>
      <c r="B57" s="232">
        <f ca="1">BerM2!AU57</f>
        <v>0</v>
      </c>
      <c r="C57" s="233">
        <f ca="1">BerM2!Z57</f>
        <v>0</v>
      </c>
      <c r="D57" s="184">
        <f>Ident!A57</f>
        <v>0</v>
      </c>
      <c r="E57" s="162">
        <f>Ident!B57</f>
        <v>0</v>
      </c>
      <c r="F57" s="162">
        <f>Ident!C57</f>
        <v>0</v>
      </c>
      <c r="G57" s="162">
        <f>Ident!D57</f>
        <v>0</v>
      </c>
      <c r="H57" s="234">
        <f>BerM2!AC57</f>
        <v>0</v>
      </c>
      <c r="I57" s="234">
        <f>BerM2!AE57</f>
        <v>0</v>
      </c>
      <c r="J57" s="234">
        <f>BerM2!AF57</f>
        <v>0</v>
      </c>
      <c r="K57" s="234">
        <f>BerM2!AH57</f>
        <v>0</v>
      </c>
      <c r="L57" s="234">
        <f>BerM2!AI57</f>
        <v>0</v>
      </c>
      <c r="M57" s="234">
        <f>BerM2!AJ57</f>
        <v>0</v>
      </c>
      <c r="N57" s="234">
        <f>BerM2!AK57</f>
        <v>0</v>
      </c>
      <c r="O57" s="234">
        <f>BerM2!AL57</f>
        <v>0</v>
      </c>
      <c r="P57" s="234">
        <f>BerM2!AM57</f>
        <v>0</v>
      </c>
      <c r="Q57" s="235">
        <f>BerM2!AN57</f>
        <v>0</v>
      </c>
    </row>
    <row r="58" spans="1:17" ht="14.1" customHeight="1" x14ac:dyDescent="0.3">
      <c r="A58" s="232">
        <f ca="1">BerM2!Y58</f>
        <v>0</v>
      </c>
      <c r="B58" s="232">
        <f ca="1">BerM2!AU58</f>
        <v>0</v>
      </c>
      <c r="C58" s="233">
        <f ca="1">BerM2!Z58</f>
        <v>0</v>
      </c>
      <c r="D58" s="184">
        <f>Ident!A58</f>
        <v>0</v>
      </c>
      <c r="E58" s="162">
        <f>Ident!B58</f>
        <v>0</v>
      </c>
      <c r="F58" s="162">
        <f>Ident!C58</f>
        <v>0</v>
      </c>
      <c r="G58" s="162">
        <f>Ident!D58</f>
        <v>0</v>
      </c>
      <c r="H58" s="234">
        <f>BerM2!AC58</f>
        <v>0</v>
      </c>
      <c r="I58" s="234">
        <f>BerM2!AE58</f>
        <v>0</v>
      </c>
      <c r="J58" s="234">
        <f>BerM2!AF58</f>
        <v>0</v>
      </c>
      <c r="K58" s="234">
        <f>BerM2!AH58</f>
        <v>0</v>
      </c>
      <c r="L58" s="234">
        <f>BerM2!AI58</f>
        <v>0</v>
      </c>
      <c r="M58" s="234">
        <f>BerM2!AJ58</f>
        <v>0</v>
      </c>
      <c r="N58" s="234">
        <f>BerM2!AK58</f>
        <v>0</v>
      </c>
      <c r="O58" s="234">
        <f>BerM2!AL58</f>
        <v>0</v>
      </c>
      <c r="P58" s="234">
        <f>BerM2!AM58</f>
        <v>0</v>
      </c>
      <c r="Q58" s="235">
        <f>BerM2!AN58</f>
        <v>0</v>
      </c>
    </row>
    <row r="59" spans="1:17" ht="14.1" customHeight="1" x14ac:dyDescent="0.3">
      <c r="A59" s="232">
        <f ca="1">BerM2!Y59</f>
        <v>0</v>
      </c>
      <c r="B59" s="232">
        <f ca="1">BerM2!AU59</f>
        <v>0</v>
      </c>
      <c r="C59" s="233">
        <f ca="1">BerM2!Z59</f>
        <v>0</v>
      </c>
      <c r="D59" s="184">
        <f>Ident!A59</f>
        <v>0</v>
      </c>
      <c r="E59" s="162">
        <f>Ident!B59</f>
        <v>0</v>
      </c>
      <c r="F59" s="162">
        <f>Ident!C59</f>
        <v>0</v>
      </c>
      <c r="G59" s="162">
        <f>Ident!D59</f>
        <v>0</v>
      </c>
      <c r="H59" s="234">
        <f>BerM2!AC59</f>
        <v>0</v>
      </c>
      <c r="I59" s="234">
        <f>BerM2!AE59</f>
        <v>0</v>
      </c>
      <c r="J59" s="234">
        <f>BerM2!AF59</f>
        <v>0</v>
      </c>
      <c r="K59" s="234">
        <f>BerM2!AH59</f>
        <v>0</v>
      </c>
      <c r="L59" s="234">
        <f>BerM2!AI59</f>
        <v>0</v>
      </c>
      <c r="M59" s="234">
        <f>BerM2!AJ59</f>
        <v>0</v>
      </c>
      <c r="N59" s="234">
        <f>BerM2!AK59</f>
        <v>0</v>
      </c>
      <c r="O59" s="234">
        <f>BerM2!AL59</f>
        <v>0</v>
      </c>
      <c r="P59" s="234">
        <f>BerM2!AM59</f>
        <v>0</v>
      </c>
      <c r="Q59" s="235">
        <f>BerM2!AN59</f>
        <v>0</v>
      </c>
    </row>
    <row r="60" spans="1:17" ht="14.1" customHeight="1" x14ac:dyDescent="0.3">
      <c r="A60" s="232">
        <f ca="1">BerM2!Y60</f>
        <v>0</v>
      </c>
      <c r="B60" s="232">
        <f ca="1">BerM2!AU60</f>
        <v>0</v>
      </c>
      <c r="C60" s="233">
        <f ca="1">BerM2!Z60</f>
        <v>0</v>
      </c>
      <c r="D60" s="184">
        <f>Ident!A60</f>
        <v>0</v>
      </c>
      <c r="E60" s="162">
        <f>Ident!B60</f>
        <v>0</v>
      </c>
      <c r="F60" s="162">
        <f>Ident!C60</f>
        <v>0</v>
      </c>
      <c r="G60" s="162">
        <f>Ident!D60</f>
        <v>0</v>
      </c>
      <c r="H60" s="234">
        <f>BerM2!AC60</f>
        <v>0</v>
      </c>
      <c r="I60" s="234">
        <f>BerM2!AE60</f>
        <v>0</v>
      </c>
      <c r="J60" s="234">
        <f>BerM2!AF60</f>
        <v>0</v>
      </c>
      <c r="K60" s="234">
        <f>BerM2!AH60</f>
        <v>0</v>
      </c>
      <c r="L60" s="234">
        <f>BerM2!AI60</f>
        <v>0</v>
      </c>
      <c r="M60" s="234">
        <f>BerM2!AJ60</f>
        <v>0</v>
      </c>
      <c r="N60" s="234">
        <f>BerM2!AK60</f>
        <v>0</v>
      </c>
      <c r="O60" s="234">
        <f>BerM2!AL60</f>
        <v>0</v>
      </c>
      <c r="P60" s="234">
        <f>BerM2!AM60</f>
        <v>0</v>
      </c>
      <c r="Q60" s="235">
        <f>BerM2!AN60</f>
        <v>0</v>
      </c>
    </row>
    <row r="61" spans="1:17" ht="14.1" customHeight="1" x14ac:dyDescent="0.3">
      <c r="A61" s="232">
        <f ca="1">BerM2!Y61</f>
        <v>0</v>
      </c>
      <c r="B61" s="232">
        <f ca="1">BerM2!AU61</f>
        <v>0</v>
      </c>
      <c r="C61" s="233">
        <f ca="1">BerM2!Z61</f>
        <v>0</v>
      </c>
      <c r="D61" s="184">
        <f>Ident!A61</f>
        <v>0</v>
      </c>
      <c r="E61" s="162">
        <f>Ident!B61</f>
        <v>0</v>
      </c>
      <c r="F61" s="162">
        <f>Ident!C61</f>
        <v>0</v>
      </c>
      <c r="G61" s="162">
        <f>Ident!D61</f>
        <v>0</v>
      </c>
      <c r="H61" s="234">
        <f>BerM2!AC61</f>
        <v>0</v>
      </c>
      <c r="I61" s="234">
        <f>BerM2!AE61</f>
        <v>0</v>
      </c>
      <c r="J61" s="234">
        <f>BerM2!AF61</f>
        <v>0</v>
      </c>
      <c r="K61" s="234">
        <f>BerM2!AH61</f>
        <v>0</v>
      </c>
      <c r="L61" s="234">
        <f>BerM2!AI61</f>
        <v>0</v>
      </c>
      <c r="M61" s="234">
        <f>BerM2!AJ61</f>
        <v>0</v>
      </c>
      <c r="N61" s="234">
        <f>BerM2!AK61</f>
        <v>0</v>
      </c>
      <c r="O61" s="234">
        <f>BerM2!AL61</f>
        <v>0</v>
      </c>
      <c r="P61" s="234">
        <f>BerM2!AM61</f>
        <v>0</v>
      </c>
      <c r="Q61" s="235">
        <f>BerM2!AN61</f>
        <v>0</v>
      </c>
    </row>
    <row r="62" spans="1:17" ht="14.1" customHeight="1" x14ac:dyDescent="0.3">
      <c r="A62" s="232">
        <f ca="1">BerM2!Y62</f>
        <v>0</v>
      </c>
      <c r="B62" s="232">
        <f ca="1">BerM2!AU62</f>
        <v>0</v>
      </c>
      <c r="C62" s="233">
        <f ca="1">BerM2!Z62</f>
        <v>0</v>
      </c>
      <c r="D62" s="184">
        <f>Ident!A62</f>
        <v>0</v>
      </c>
      <c r="E62" s="162">
        <f>Ident!B62</f>
        <v>0</v>
      </c>
      <c r="F62" s="162">
        <f>Ident!C62</f>
        <v>0</v>
      </c>
      <c r="G62" s="162">
        <f>Ident!D62</f>
        <v>0</v>
      </c>
      <c r="H62" s="234">
        <f>BerM2!AC62</f>
        <v>0</v>
      </c>
      <c r="I62" s="234">
        <f>BerM2!AE62</f>
        <v>0</v>
      </c>
      <c r="J62" s="234">
        <f>BerM2!AF62</f>
        <v>0</v>
      </c>
      <c r="K62" s="234">
        <f>BerM2!AH62</f>
        <v>0</v>
      </c>
      <c r="L62" s="234">
        <f>BerM2!AI62</f>
        <v>0</v>
      </c>
      <c r="M62" s="234">
        <f>BerM2!AJ62</f>
        <v>0</v>
      </c>
      <c r="N62" s="234">
        <f>BerM2!AK62</f>
        <v>0</v>
      </c>
      <c r="O62" s="234">
        <f>BerM2!AL62</f>
        <v>0</v>
      </c>
      <c r="P62" s="234">
        <f>BerM2!AM62</f>
        <v>0</v>
      </c>
      <c r="Q62" s="235">
        <f>BerM2!AN62</f>
        <v>0</v>
      </c>
    </row>
    <row r="63" spans="1:17" ht="14.1" customHeight="1" x14ac:dyDescent="0.3">
      <c r="A63" s="232">
        <f ca="1">BerM2!Y63</f>
        <v>0</v>
      </c>
      <c r="B63" s="232">
        <f ca="1">BerM2!AU63</f>
        <v>0</v>
      </c>
      <c r="C63" s="233">
        <f ca="1">BerM2!Z63</f>
        <v>0</v>
      </c>
      <c r="D63" s="184">
        <f>Ident!A63</f>
        <v>0</v>
      </c>
      <c r="E63" s="162">
        <f>Ident!B63</f>
        <v>0</v>
      </c>
      <c r="F63" s="162">
        <f>Ident!C63</f>
        <v>0</v>
      </c>
      <c r="G63" s="162">
        <f>Ident!D63</f>
        <v>0</v>
      </c>
      <c r="H63" s="234">
        <f>BerM2!AC63</f>
        <v>0</v>
      </c>
      <c r="I63" s="234">
        <f>BerM2!AE63</f>
        <v>0</v>
      </c>
      <c r="J63" s="234">
        <f>BerM2!AF63</f>
        <v>0</v>
      </c>
      <c r="K63" s="234">
        <f>BerM2!AH63</f>
        <v>0</v>
      </c>
      <c r="L63" s="234">
        <f>BerM2!AI63</f>
        <v>0</v>
      </c>
      <c r="M63" s="234">
        <f>BerM2!AJ63</f>
        <v>0</v>
      </c>
      <c r="N63" s="234">
        <f>BerM2!AK63</f>
        <v>0</v>
      </c>
      <c r="O63" s="234">
        <f>BerM2!AL63</f>
        <v>0</v>
      </c>
      <c r="P63" s="234">
        <f>BerM2!AM63</f>
        <v>0</v>
      </c>
      <c r="Q63" s="235">
        <f>BerM2!AN63</f>
        <v>0</v>
      </c>
    </row>
    <row r="64" spans="1:17" ht="14.1" customHeight="1" x14ac:dyDescent="0.3">
      <c r="A64" s="232">
        <f ca="1">BerM2!Y64</f>
        <v>0</v>
      </c>
      <c r="B64" s="232">
        <f ca="1">BerM2!AU64</f>
        <v>0</v>
      </c>
      <c r="C64" s="233">
        <f ca="1">BerM2!Z64</f>
        <v>0</v>
      </c>
      <c r="D64" s="184">
        <f>Ident!A64</f>
        <v>0</v>
      </c>
      <c r="E64" s="162">
        <f>Ident!B64</f>
        <v>0</v>
      </c>
      <c r="F64" s="162">
        <f>Ident!C64</f>
        <v>0</v>
      </c>
      <c r="G64" s="162">
        <f>Ident!D64</f>
        <v>0</v>
      </c>
      <c r="H64" s="234">
        <f>BerM2!AC64</f>
        <v>0</v>
      </c>
      <c r="I64" s="234">
        <f>BerM2!AE64</f>
        <v>0</v>
      </c>
      <c r="J64" s="234">
        <f>BerM2!AF64</f>
        <v>0</v>
      </c>
      <c r="K64" s="234">
        <f>BerM2!AH64</f>
        <v>0</v>
      </c>
      <c r="L64" s="234">
        <f>BerM2!AI64</f>
        <v>0</v>
      </c>
      <c r="M64" s="234">
        <f>BerM2!AJ64</f>
        <v>0</v>
      </c>
      <c r="N64" s="234">
        <f>BerM2!AK64</f>
        <v>0</v>
      </c>
      <c r="O64" s="234">
        <f>BerM2!AL64</f>
        <v>0</v>
      </c>
      <c r="P64" s="234">
        <f>BerM2!AM64</f>
        <v>0</v>
      </c>
      <c r="Q64" s="235">
        <f>BerM2!AN64</f>
        <v>0</v>
      </c>
    </row>
    <row r="65" spans="1:17" ht="14.1" customHeight="1" x14ac:dyDescent="0.3">
      <c r="A65" s="232">
        <f ca="1">BerM2!Y65</f>
        <v>0</v>
      </c>
      <c r="B65" s="232">
        <f ca="1">BerM2!AU65</f>
        <v>0</v>
      </c>
      <c r="C65" s="233">
        <f ca="1">BerM2!Z65</f>
        <v>0</v>
      </c>
      <c r="D65" s="184">
        <f>Ident!A65</f>
        <v>0</v>
      </c>
      <c r="E65" s="162">
        <f>Ident!B65</f>
        <v>0</v>
      </c>
      <c r="F65" s="162">
        <f>Ident!C65</f>
        <v>0</v>
      </c>
      <c r="G65" s="162">
        <f>Ident!D65</f>
        <v>0</v>
      </c>
      <c r="H65" s="234">
        <f>BerM2!AC65</f>
        <v>0</v>
      </c>
      <c r="I65" s="234">
        <f>BerM2!AE65</f>
        <v>0</v>
      </c>
      <c r="J65" s="234">
        <f>BerM2!AF65</f>
        <v>0</v>
      </c>
      <c r="K65" s="234">
        <f>BerM2!AH65</f>
        <v>0</v>
      </c>
      <c r="L65" s="234">
        <f>BerM2!AI65</f>
        <v>0</v>
      </c>
      <c r="M65" s="234">
        <f>BerM2!AJ65</f>
        <v>0</v>
      </c>
      <c r="N65" s="234">
        <f>BerM2!AK65</f>
        <v>0</v>
      </c>
      <c r="O65" s="234">
        <f>BerM2!AL65</f>
        <v>0</v>
      </c>
      <c r="P65" s="234">
        <f>BerM2!AM65</f>
        <v>0</v>
      </c>
      <c r="Q65" s="235">
        <f>BerM2!AN65</f>
        <v>0</v>
      </c>
    </row>
    <row r="66" spans="1:17" ht="14.1" customHeight="1" x14ac:dyDescent="0.3">
      <c r="A66" s="232">
        <f ca="1">BerM2!Y66</f>
        <v>0</v>
      </c>
      <c r="B66" s="232">
        <f ca="1">BerM2!AU66</f>
        <v>0</v>
      </c>
      <c r="C66" s="233">
        <f ca="1">BerM2!Z66</f>
        <v>0</v>
      </c>
      <c r="D66" s="184">
        <f>Ident!A66</f>
        <v>0</v>
      </c>
      <c r="E66" s="162">
        <f>Ident!B66</f>
        <v>0</v>
      </c>
      <c r="F66" s="162">
        <f>Ident!C66</f>
        <v>0</v>
      </c>
      <c r="G66" s="162">
        <f>Ident!D66</f>
        <v>0</v>
      </c>
      <c r="H66" s="234">
        <f>BerM2!AC66</f>
        <v>0</v>
      </c>
      <c r="I66" s="234">
        <f>BerM2!AE66</f>
        <v>0</v>
      </c>
      <c r="J66" s="234">
        <f>BerM2!AF66</f>
        <v>0</v>
      </c>
      <c r="K66" s="234">
        <f>BerM2!AH66</f>
        <v>0</v>
      </c>
      <c r="L66" s="234">
        <f>BerM2!AI66</f>
        <v>0</v>
      </c>
      <c r="M66" s="234">
        <f>BerM2!AJ66</f>
        <v>0</v>
      </c>
      <c r="N66" s="234">
        <f>BerM2!AK66</f>
        <v>0</v>
      </c>
      <c r="O66" s="234">
        <f>BerM2!AL66</f>
        <v>0</v>
      </c>
      <c r="P66" s="234">
        <f>BerM2!AM66</f>
        <v>0</v>
      </c>
      <c r="Q66" s="235">
        <f>BerM2!AN66</f>
        <v>0</v>
      </c>
    </row>
    <row r="67" spans="1:17" ht="14.1" customHeight="1" x14ac:dyDescent="0.3">
      <c r="A67" s="232">
        <f ca="1">BerM2!Y67</f>
        <v>0</v>
      </c>
      <c r="B67" s="232">
        <f ca="1">BerM2!AU67</f>
        <v>0</v>
      </c>
      <c r="C67" s="233">
        <f ca="1">BerM2!Z67</f>
        <v>0</v>
      </c>
      <c r="D67" s="184">
        <f>Ident!A67</f>
        <v>0</v>
      </c>
      <c r="E67" s="162">
        <f>Ident!B67</f>
        <v>0</v>
      </c>
      <c r="F67" s="162">
        <f>Ident!C67</f>
        <v>0</v>
      </c>
      <c r="G67" s="162">
        <f>Ident!D67</f>
        <v>0</v>
      </c>
      <c r="H67" s="234">
        <f>BerM2!AC67</f>
        <v>0</v>
      </c>
      <c r="I67" s="234">
        <f>BerM2!AE67</f>
        <v>0</v>
      </c>
      <c r="J67" s="234">
        <f>BerM2!AF67</f>
        <v>0</v>
      </c>
      <c r="K67" s="234">
        <f>BerM2!AH67</f>
        <v>0</v>
      </c>
      <c r="L67" s="234">
        <f>BerM2!AI67</f>
        <v>0</v>
      </c>
      <c r="M67" s="234">
        <f>BerM2!AJ67</f>
        <v>0</v>
      </c>
      <c r="N67" s="234">
        <f>BerM2!AK67</f>
        <v>0</v>
      </c>
      <c r="O67" s="234">
        <f>BerM2!AL67</f>
        <v>0</v>
      </c>
      <c r="P67" s="234">
        <f>BerM2!AM67</f>
        <v>0</v>
      </c>
      <c r="Q67" s="235">
        <f>BerM2!AN67</f>
        <v>0</v>
      </c>
    </row>
    <row r="68" spans="1:17" ht="14.1" customHeight="1" x14ac:dyDescent="0.3">
      <c r="A68" s="232">
        <f ca="1">BerM2!Y68</f>
        <v>0</v>
      </c>
      <c r="B68" s="232">
        <f ca="1">BerM2!AU68</f>
        <v>0</v>
      </c>
      <c r="C68" s="233">
        <f ca="1">BerM2!Z68</f>
        <v>0</v>
      </c>
      <c r="D68" s="184">
        <f>Ident!A68</f>
        <v>0</v>
      </c>
      <c r="E68" s="162">
        <f>Ident!B68</f>
        <v>0</v>
      </c>
      <c r="F68" s="162">
        <f>Ident!C68</f>
        <v>0</v>
      </c>
      <c r="G68" s="162">
        <f>Ident!D68</f>
        <v>0</v>
      </c>
      <c r="H68" s="234">
        <f>BerM2!AC68</f>
        <v>0</v>
      </c>
      <c r="I68" s="234">
        <f>BerM2!AE68</f>
        <v>0</v>
      </c>
      <c r="J68" s="234">
        <f>BerM2!AF68</f>
        <v>0</v>
      </c>
      <c r="K68" s="234">
        <f>BerM2!AH68</f>
        <v>0</v>
      </c>
      <c r="L68" s="234">
        <f>BerM2!AI68</f>
        <v>0</v>
      </c>
      <c r="M68" s="234">
        <f>BerM2!AJ68</f>
        <v>0</v>
      </c>
      <c r="N68" s="234">
        <f>BerM2!AK68</f>
        <v>0</v>
      </c>
      <c r="O68" s="234">
        <f>BerM2!AL68</f>
        <v>0</v>
      </c>
      <c r="P68" s="234">
        <f>BerM2!AM68</f>
        <v>0</v>
      </c>
      <c r="Q68" s="235">
        <f>BerM2!AN68</f>
        <v>0</v>
      </c>
    </row>
    <row r="69" spans="1:17" ht="14.1" customHeight="1" x14ac:dyDescent="0.3">
      <c r="A69" s="232">
        <f ca="1">BerM2!Y69</f>
        <v>0</v>
      </c>
      <c r="B69" s="232">
        <f ca="1">BerM2!AU69</f>
        <v>0</v>
      </c>
      <c r="C69" s="233">
        <f ca="1">BerM2!Z69</f>
        <v>0</v>
      </c>
      <c r="D69" s="184">
        <f>Ident!A69</f>
        <v>0</v>
      </c>
      <c r="E69" s="162">
        <f>Ident!B69</f>
        <v>0</v>
      </c>
      <c r="F69" s="162">
        <f>Ident!C69</f>
        <v>0</v>
      </c>
      <c r="G69" s="162">
        <f>Ident!D69</f>
        <v>0</v>
      </c>
      <c r="H69" s="234">
        <f>BerM2!AC69</f>
        <v>0</v>
      </c>
      <c r="I69" s="234">
        <f>BerM2!AE69</f>
        <v>0</v>
      </c>
      <c r="J69" s="234">
        <f>BerM2!AF69</f>
        <v>0</v>
      </c>
      <c r="K69" s="234">
        <f>BerM2!AH69</f>
        <v>0</v>
      </c>
      <c r="L69" s="234">
        <f>BerM2!AI69</f>
        <v>0</v>
      </c>
      <c r="M69" s="234">
        <f>BerM2!AJ69</f>
        <v>0</v>
      </c>
      <c r="N69" s="234">
        <f>BerM2!AK69</f>
        <v>0</v>
      </c>
      <c r="O69" s="234">
        <f>BerM2!AL69</f>
        <v>0</v>
      </c>
      <c r="P69" s="234">
        <f>BerM2!AM69</f>
        <v>0</v>
      </c>
      <c r="Q69" s="235">
        <f>BerM2!AN69</f>
        <v>0</v>
      </c>
    </row>
    <row r="70" spans="1:17" ht="14.1" customHeight="1" x14ac:dyDescent="0.3">
      <c r="A70" s="232">
        <f ca="1">BerM2!Y70</f>
        <v>0</v>
      </c>
      <c r="B70" s="232">
        <f ca="1">BerM2!AU70</f>
        <v>0</v>
      </c>
      <c r="C70" s="233">
        <f ca="1">BerM2!Z70</f>
        <v>0</v>
      </c>
      <c r="D70" s="184">
        <f>Ident!A70</f>
        <v>0</v>
      </c>
      <c r="E70" s="162">
        <f>Ident!B70</f>
        <v>0</v>
      </c>
      <c r="F70" s="162">
        <f>Ident!C70</f>
        <v>0</v>
      </c>
      <c r="G70" s="162">
        <f>Ident!D70</f>
        <v>0</v>
      </c>
      <c r="H70" s="234">
        <f>BerM2!AC70</f>
        <v>0</v>
      </c>
      <c r="I70" s="234">
        <f>BerM2!AE70</f>
        <v>0</v>
      </c>
      <c r="J70" s="234">
        <f>BerM2!AF70</f>
        <v>0</v>
      </c>
      <c r="K70" s="234">
        <f>BerM2!AH70</f>
        <v>0</v>
      </c>
      <c r="L70" s="234">
        <f>BerM2!AI70</f>
        <v>0</v>
      </c>
      <c r="M70" s="234">
        <f>BerM2!AJ70</f>
        <v>0</v>
      </c>
      <c r="N70" s="234">
        <f>BerM2!AK70</f>
        <v>0</v>
      </c>
      <c r="O70" s="234">
        <f>BerM2!AL70</f>
        <v>0</v>
      </c>
      <c r="P70" s="234">
        <f>BerM2!AM70</f>
        <v>0</v>
      </c>
      <c r="Q70" s="235">
        <f>BerM2!AN70</f>
        <v>0</v>
      </c>
    </row>
    <row r="71" spans="1:17" ht="14.1" customHeight="1" x14ac:dyDescent="0.3">
      <c r="A71" s="232">
        <f ca="1">BerM2!Y71</f>
        <v>0</v>
      </c>
      <c r="B71" s="232">
        <f ca="1">BerM2!AU71</f>
        <v>0</v>
      </c>
      <c r="C71" s="233">
        <f ca="1">BerM2!Z71</f>
        <v>0</v>
      </c>
      <c r="D71" s="184">
        <f>Ident!A71</f>
        <v>0</v>
      </c>
      <c r="E71" s="162">
        <f>Ident!B71</f>
        <v>0</v>
      </c>
      <c r="F71" s="162">
        <f>Ident!C71</f>
        <v>0</v>
      </c>
      <c r="G71" s="162">
        <f>Ident!D71</f>
        <v>0</v>
      </c>
      <c r="H71" s="234">
        <f>BerM2!AC71</f>
        <v>0</v>
      </c>
      <c r="I71" s="234">
        <f>BerM2!AE71</f>
        <v>0</v>
      </c>
      <c r="J71" s="234">
        <f>BerM2!AF71</f>
        <v>0</v>
      </c>
      <c r="K71" s="234">
        <f>BerM2!AH71</f>
        <v>0</v>
      </c>
      <c r="L71" s="234">
        <f>BerM2!AI71</f>
        <v>0</v>
      </c>
      <c r="M71" s="234">
        <f>BerM2!AJ71</f>
        <v>0</v>
      </c>
      <c r="N71" s="234">
        <f>BerM2!AK71</f>
        <v>0</v>
      </c>
      <c r="O71" s="234">
        <f>BerM2!AL71</f>
        <v>0</v>
      </c>
      <c r="P71" s="234">
        <f>BerM2!AM71</f>
        <v>0</v>
      </c>
      <c r="Q71" s="235">
        <f>BerM2!AN71</f>
        <v>0</v>
      </c>
    </row>
    <row r="72" spans="1:17" ht="14.1" customHeight="1" x14ac:dyDescent="0.3">
      <c r="A72" s="232">
        <f ca="1">BerM2!Y72</f>
        <v>0</v>
      </c>
      <c r="B72" s="232">
        <f ca="1">BerM2!AU72</f>
        <v>0</v>
      </c>
      <c r="C72" s="233">
        <f ca="1">BerM2!Z72</f>
        <v>0</v>
      </c>
      <c r="D72" s="184">
        <f>Ident!A72</f>
        <v>0</v>
      </c>
      <c r="E72" s="162">
        <f>Ident!B72</f>
        <v>0</v>
      </c>
      <c r="F72" s="162">
        <f>Ident!C72</f>
        <v>0</v>
      </c>
      <c r="G72" s="162">
        <f>Ident!D72</f>
        <v>0</v>
      </c>
      <c r="H72" s="234">
        <f>BerM2!AC72</f>
        <v>0</v>
      </c>
      <c r="I72" s="234">
        <f>BerM2!AE72</f>
        <v>0</v>
      </c>
      <c r="J72" s="234">
        <f>BerM2!AF72</f>
        <v>0</v>
      </c>
      <c r="K72" s="234">
        <f>BerM2!AH72</f>
        <v>0</v>
      </c>
      <c r="L72" s="234">
        <f>BerM2!AI72</f>
        <v>0</v>
      </c>
      <c r="M72" s="234">
        <f>BerM2!AJ72</f>
        <v>0</v>
      </c>
      <c r="N72" s="234">
        <f>BerM2!AK72</f>
        <v>0</v>
      </c>
      <c r="O72" s="234">
        <f>BerM2!AL72</f>
        <v>0</v>
      </c>
      <c r="P72" s="234">
        <f>BerM2!AM72</f>
        <v>0</v>
      </c>
      <c r="Q72" s="235">
        <f>BerM2!AN72</f>
        <v>0</v>
      </c>
    </row>
    <row r="73" spans="1:17" ht="14.1" customHeight="1" x14ac:dyDescent="0.3">
      <c r="A73" s="232">
        <f ca="1">BerM2!Y73</f>
        <v>0</v>
      </c>
      <c r="B73" s="232">
        <f ca="1">BerM2!AU73</f>
        <v>0</v>
      </c>
      <c r="C73" s="233">
        <f ca="1">BerM2!Z73</f>
        <v>0</v>
      </c>
      <c r="D73" s="184">
        <f>Ident!A73</f>
        <v>0</v>
      </c>
      <c r="E73" s="162">
        <f>Ident!B73</f>
        <v>0</v>
      </c>
      <c r="F73" s="162">
        <f>Ident!C73</f>
        <v>0</v>
      </c>
      <c r="G73" s="162">
        <f>Ident!D73</f>
        <v>0</v>
      </c>
      <c r="H73" s="234">
        <f>BerM2!AC73</f>
        <v>0</v>
      </c>
      <c r="I73" s="234">
        <f>BerM2!AE73</f>
        <v>0</v>
      </c>
      <c r="J73" s="234">
        <f>BerM2!AF73</f>
        <v>0</v>
      </c>
      <c r="K73" s="234">
        <f>BerM2!AH73</f>
        <v>0</v>
      </c>
      <c r="L73" s="234">
        <f>BerM2!AI73</f>
        <v>0</v>
      </c>
      <c r="M73" s="234">
        <f>BerM2!AJ73</f>
        <v>0</v>
      </c>
      <c r="N73" s="234">
        <f>BerM2!AK73</f>
        <v>0</v>
      </c>
      <c r="O73" s="234">
        <f>BerM2!AL73</f>
        <v>0</v>
      </c>
      <c r="P73" s="234">
        <f>BerM2!AM73</f>
        <v>0</v>
      </c>
      <c r="Q73" s="235">
        <f>BerM2!AN73</f>
        <v>0</v>
      </c>
    </row>
    <row r="74" spans="1:17" ht="14.1" customHeight="1" x14ac:dyDescent="0.3">
      <c r="A74" s="232">
        <f ca="1">BerM2!Y74</f>
        <v>0</v>
      </c>
      <c r="B74" s="232">
        <f ca="1">BerM2!AU74</f>
        <v>0</v>
      </c>
      <c r="C74" s="233">
        <f ca="1">BerM2!Z74</f>
        <v>0</v>
      </c>
      <c r="D74" s="184">
        <f>Ident!A74</f>
        <v>0</v>
      </c>
      <c r="E74" s="162">
        <f>Ident!B74</f>
        <v>0</v>
      </c>
      <c r="F74" s="162">
        <f>Ident!C74</f>
        <v>0</v>
      </c>
      <c r="G74" s="162">
        <f>Ident!D74</f>
        <v>0</v>
      </c>
      <c r="H74" s="234">
        <f>BerM2!AC74</f>
        <v>0</v>
      </c>
      <c r="I74" s="234">
        <f>BerM2!AE74</f>
        <v>0</v>
      </c>
      <c r="J74" s="234">
        <f>BerM2!AF74</f>
        <v>0</v>
      </c>
      <c r="K74" s="234">
        <f>BerM2!AH74</f>
        <v>0</v>
      </c>
      <c r="L74" s="234">
        <f>BerM2!AI74</f>
        <v>0</v>
      </c>
      <c r="M74" s="234">
        <f>BerM2!AJ74</f>
        <v>0</v>
      </c>
      <c r="N74" s="234">
        <f>BerM2!AK74</f>
        <v>0</v>
      </c>
      <c r="O74" s="234">
        <f>BerM2!AL74</f>
        <v>0</v>
      </c>
      <c r="P74" s="234">
        <f>BerM2!AM74</f>
        <v>0</v>
      </c>
      <c r="Q74" s="235">
        <f>BerM2!AN74</f>
        <v>0</v>
      </c>
    </row>
    <row r="75" spans="1:17" ht="14.1" customHeight="1" x14ac:dyDescent="0.3">
      <c r="A75" s="232">
        <f ca="1">BerM2!Y75</f>
        <v>0</v>
      </c>
      <c r="B75" s="232">
        <f ca="1">BerM2!AU75</f>
        <v>0</v>
      </c>
      <c r="C75" s="233">
        <f ca="1">BerM2!Z75</f>
        <v>0</v>
      </c>
      <c r="D75" s="184">
        <f>Ident!A75</f>
        <v>0</v>
      </c>
      <c r="E75" s="162">
        <f>Ident!B75</f>
        <v>0</v>
      </c>
      <c r="F75" s="162">
        <f>Ident!C75</f>
        <v>0</v>
      </c>
      <c r="G75" s="162">
        <f>Ident!D75</f>
        <v>0</v>
      </c>
      <c r="H75" s="234">
        <f>BerM2!AC75</f>
        <v>0</v>
      </c>
      <c r="I75" s="234">
        <f>BerM2!AE75</f>
        <v>0</v>
      </c>
      <c r="J75" s="234">
        <f>BerM2!AF75</f>
        <v>0</v>
      </c>
      <c r="K75" s="234">
        <f>BerM2!AH75</f>
        <v>0</v>
      </c>
      <c r="L75" s="234">
        <f>BerM2!AI75</f>
        <v>0</v>
      </c>
      <c r="M75" s="234">
        <f>BerM2!AJ75</f>
        <v>0</v>
      </c>
      <c r="N75" s="234">
        <f>BerM2!AK75</f>
        <v>0</v>
      </c>
      <c r="O75" s="234">
        <f>BerM2!AL75</f>
        <v>0</v>
      </c>
      <c r="P75" s="234">
        <f>BerM2!AM75</f>
        <v>0</v>
      </c>
      <c r="Q75" s="235">
        <f>BerM2!AN75</f>
        <v>0</v>
      </c>
    </row>
    <row r="76" spans="1:17" ht="14.1" customHeight="1" x14ac:dyDescent="0.3">
      <c r="A76" s="232">
        <f ca="1">BerM2!Y76</f>
        <v>0</v>
      </c>
      <c r="B76" s="232">
        <f ca="1">BerM2!AU76</f>
        <v>0</v>
      </c>
      <c r="C76" s="233">
        <f ca="1">BerM2!Z76</f>
        <v>0</v>
      </c>
      <c r="D76" s="184">
        <f>Ident!A76</f>
        <v>0</v>
      </c>
      <c r="E76" s="162">
        <f>Ident!B76</f>
        <v>0</v>
      </c>
      <c r="F76" s="162">
        <f>Ident!C76</f>
        <v>0</v>
      </c>
      <c r="G76" s="162">
        <f>Ident!D76</f>
        <v>0</v>
      </c>
      <c r="H76" s="234">
        <f>BerM2!AC76</f>
        <v>0</v>
      </c>
      <c r="I76" s="234">
        <f>BerM2!AE76</f>
        <v>0</v>
      </c>
      <c r="J76" s="234">
        <f>BerM2!AF76</f>
        <v>0</v>
      </c>
      <c r="K76" s="234">
        <f>BerM2!AH76</f>
        <v>0</v>
      </c>
      <c r="L76" s="234">
        <f>BerM2!AI76</f>
        <v>0</v>
      </c>
      <c r="M76" s="234">
        <f>BerM2!AJ76</f>
        <v>0</v>
      </c>
      <c r="N76" s="234">
        <f>BerM2!AK76</f>
        <v>0</v>
      </c>
      <c r="O76" s="234">
        <f>BerM2!AL76</f>
        <v>0</v>
      </c>
      <c r="P76" s="234">
        <f>BerM2!AM76</f>
        <v>0</v>
      </c>
      <c r="Q76" s="235">
        <f>BerM2!AN76</f>
        <v>0</v>
      </c>
    </row>
    <row r="77" spans="1:17" ht="14.1" customHeight="1" x14ac:dyDescent="0.3">
      <c r="A77" s="232">
        <f ca="1">BerM2!Y77</f>
        <v>0</v>
      </c>
      <c r="B77" s="232">
        <f ca="1">BerM2!AU77</f>
        <v>0</v>
      </c>
      <c r="C77" s="233">
        <f ca="1">BerM2!Z77</f>
        <v>0</v>
      </c>
      <c r="D77" s="184">
        <f>Ident!A77</f>
        <v>0</v>
      </c>
      <c r="E77" s="162">
        <f>Ident!B77</f>
        <v>0</v>
      </c>
      <c r="F77" s="162">
        <f>Ident!C77</f>
        <v>0</v>
      </c>
      <c r="G77" s="162">
        <f>Ident!D77</f>
        <v>0</v>
      </c>
      <c r="H77" s="234">
        <f>BerM2!AC77</f>
        <v>0</v>
      </c>
      <c r="I77" s="234">
        <f>BerM2!AE77</f>
        <v>0</v>
      </c>
      <c r="J77" s="234">
        <f>BerM2!AF77</f>
        <v>0</v>
      </c>
      <c r="K77" s="234">
        <f>BerM2!AH77</f>
        <v>0</v>
      </c>
      <c r="L77" s="234">
        <f>BerM2!AI77</f>
        <v>0</v>
      </c>
      <c r="M77" s="234">
        <f>BerM2!AJ77</f>
        <v>0</v>
      </c>
      <c r="N77" s="234">
        <f>BerM2!AK77</f>
        <v>0</v>
      </c>
      <c r="O77" s="234">
        <f>BerM2!AL77</f>
        <v>0</v>
      </c>
      <c r="P77" s="234">
        <f>BerM2!AM77</f>
        <v>0</v>
      </c>
      <c r="Q77" s="235">
        <f>BerM2!AN77</f>
        <v>0</v>
      </c>
    </row>
    <row r="78" spans="1:17" ht="14.1" customHeight="1" x14ac:dyDescent="0.3">
      <c r="A78" s="232">
        <f ca="1">BerM2!Y78</f>
        <v>0</v>
      </c>
      <c r="B78" s="232">
        <f ca="1">BerM2!AU78</f>
        <v>0</v>
      </c>
      <c r="C78" s="233">
        <f ca="1">BerM2!Z78</f>
        <v>0</v>
      </c>
      <c r="D78" s="184">
        <f>Ident!A78</f>
        <v>0</v>
      </c>
      <c r="E78" s="162">
        <f>Ident!B78</f>
        <v>0</v>
      </c>
      <c r="F78" s="162">
        <f>Ident!C78</f>
        <v>0</v>
      </c>
      <c r="G78" s="162">
        <f>Ident!D78</f>
        <v>0</v>
      </c>
      <c r="H78" s="234">
        <f>BerM2!AC78</f>
        <v>0</v>
      </c>
      <c r="I78" s="234">
        <f>BerM2!AE78</f>
        <v>0</v>
      </c>
      <c r="J78" s="234">
        <f>BerM2!AF78</f>
        <v>0</v>
      </c>
      <c r="K78" s="234">
        <f>BerM2!AH78</f>
        <v>0</v>
      </c>
      <c r="L78" s="234">
        <f>BerM2!AI78</f>
        <v>0</v>
      </c>
      <c r="M78" s="234">
        <f>BerM2!AJ78</f>
        <v>0</v>
      </c>
      <c r="N78" s="234">
        <f>BerM2!AK78</f>
        <v>0</v>
      </c>
      <c r="O78" s="234">
        <f>BerM2!AL78</f>
        <v>0</v>
      </c>
      <c r="P78" s="234">
        <f>BerM2!AM78</f>
        <v>0</v>
      </c>
      <c r="Q78" s="235">
        <f>BerM2!AN78</f>
        <v>0</v>
      </c>
    </row>
    <row r="79" spans="1:17" ht="14.1" customHeight="1" x14ac:dyDescent="0.3">
      <c r="A79" s="232">
        <f ca="1">BerM2!Y79</f>
        <v>0</v>
      </c>
      <c r="B79" s="232">
        <f ca="1">BerM2!AU79</f>
        <v>0</v>
      </c>
      <c r="C79" s="233">
        <f ca="1">BerM2!Z79</f>
        <v>0</v>
      </c>
      <c r="D79" s="184">
        <f>Ident!A79</f>
        <v>0</v>
      </c>
      <c r="E79" s="162">
        <f>Ident!B79</f>
        <v>0</v>
      </c>
      <c r="F79" s="162">
        <f>Ident!C79</f>
        <v>0</v>
      </c>
      <c r="G79" s="162">
        <f>Ident!D79</f>
        <v>0</v>
      </c>
      <c r="H79" s="234">
        <f>BerM2!AC79</f>
        <v>0</v>
      </c>
      <c r="I79" s="234">
        <f>BerM2!AE79</f>
        <v>0</v>
      </c>
      <c r="J79" s="234">
        <f>BerM2!AF79</f>
        <v>0</v>
      </c>
      <c r="K79" s="234">
        <f>BerM2!AH79</f>
        <v>0</v>
      </c>
      <c r="L79" s="234">
        <f>BerM2!AI79</f>
        <v>0</v>
      </c>
      <c r="M79" s="234">
        <f>BerM2!AJ79</f>
        <v>0</v>
      </c>
      <c r="N79" s="234">
        <f>BerM2!AK79</f>
        <v>0</v>
      </c>
      <c r="O79" s="234">
        <f>BerM2!AL79</f>
        <v>0</v>
      </c>
      <c r="P79" s="234">
        <f>BerM2!AM79</f>
        <v>0</v>
      </c>
      <c r="Q79" s="235">
        <f>BerM2!AN79</f>
        <v>0</v>
      </c>
    </row>
    <row r="80" spans="1:17" ht="14.1" customHeight="1" x14ac:dyDescent="0.3">
      <c r="A80" s="232">
        <f ca="1">BerM2!Y80</f>
        <v>0</v>
      </c>
      <c r="B80" s="232">
        <f ca="1">BerM2!AU80</f>
        <v>0</v>
      </c>
      <c r="C80" s="233">
        <f ca="1">BerM2!Z80</f>
        <v>0</v>
      </c>
      <c r="D80" s="184">
        <f>Ident!A80</f>
        <v>0</v>
      </c>
      <c r="E80" s="162">
        <f>Ident!B80</f>
        <v>0</v>
      </c>
      <c r="F80" s="162">
        <f>Ident!C80</f>
        <v>0</v>
      </c>
      <c r="G80" s="162">
        <f>Ident!D80</f>
        <v>0</v>
      </c>
      <c r="H80" s="234">
        <f>BerM2!AC80</f>
        <v>0</v>
      </c>
      <c r="I80" s="234">
        <f>BerM2!AE80</f>
        <v>0</v>
      </c>
      <c r="J80" s="234">
        <f>BerM2!AF80</f>
        <v>0</v>
      </c>
      <c r="K80" s="234">
        <f>BerM2!AH80</f>
        <v>0</v>
      </c>
      <c r="L80" s="234">
        <f>BerM2!AI80</f>
        <v>0</v>
      </c>
      <c r="M80" s="234">
        <f>BerM2!AJ80</f>
        <v>0</v>
      </c>
      <c r="N80" s="234">
        <f>BerM2!AK80</f>
        <v>0</v>
      </c>
      <c r="O80" s="234">
        <f>BerM2!AL80</f>
        <v>0</v>
      </c>
      <c r="P80" s="234">
        <f>BerM2!AM80</f>
        <v>0</v>
      </c>
      <c r="Q80" s="235">
        <f>BerM2!AN80</f>
        <v>0</v>
      </c>
    </row>
    <row r="81" spans="1:17" ht="14.1" customHeight="1" x14ac:dyDescent="0.3">
      <c r="A81" s="232">
        <f ca="1">BerM2!Y81</f>
        <v>0</v>
      </c>
      <c r="B81" s="232">
        <f ca="1">BerM2!AU81</f>
        <v>0</v>
      </c>
      <c r="C81" s="233">
        <f ca="1">BerM2!Z81</f>
        <v>0</v>
      </c>
      <c r="D81" s="184">
        <f>Ident!A81</f>
        <v>0</v>
      </c>
      <c r="E81" s="162">
        <f>Ident!B81</f>
        <v>0</v>
      </c>
      <c r="F81" s="162">
        <f>Ident!C81</f>
        <v>0</v>
      </c>
      <c r="G81" s="162">
        <f>Ident!D81</f>
        <v>0</v>
      </c>
      <c r="H81" s="234">
        <f>BerM2!AC81</f>
        <v>0</v>
      </c>
      <c r="I81" s="234">
        <f>BerM2!AE81</f>
        <v>0</v>
      </c>
      <c r="J81" s="234">
        <f>BerM2!AF81</f>
        <v>0</v>
      </c>
      <c r="K81" s="234">
        <f>BerM2!AH81</f>
        <v>0</v>
      </c>
      <c r="L81" s="234">
        <f>BerM2!AI81</f>
        <v>0</v>
      </c>
      <c r="M81" s="234">
        <f>BerM2!AJ81</f>
        <v>0</v>
      </c>
      <c r="N81" s="234">
        <f>BerM2!AK81</f>
        <v>0</v>
      </c>
      <c r="O81" s="234">
        <f>BerM2!AL81</f>
        <v>0</v>
      </c>
      <c r="P81" s="234">
        <f>BerM2!AM81</f>
        <v>0</v>
      </c>
      <c r="Q81" s="235">
        <f>BerM2!AN81</f>
        <v>0</v>
      </c>
    </row>
    <row r="82" spans="1:17" ht="14.1" customHeight="1" x14ac:dyDescent="0.3">
      <c r="A82" s="232">
        <f ca="1">BerM2!Y82</f>
        <v>0</v>
      </c>
      <c r="B82" s="232">
        <f ca="1">BerM2!AU82</f>
        <v>0</v>
      </c>
      <c r="C82" s="233">
        <f ca="1">BerM2!Z82</f>
        <v>0</v>
      </c>
      <c r="D82" s="184">
        <f>Ident!A82</f>
        <v>0</v>
      </c>
      <c r="E82" s="162">
        <f>Ident!B82</f>
        <v>0</v>
      </c>
      <c r="F82" s="162">
        <f>Ident!C82</f>
        <v>0</v>
      </c>
      <c r="G82" s="162">
        <f>Ident!D82</f>
        <v>0</v>
      </c>
      <c r="H82" s="234">
        <f>BerM2!AC82</f>
        <v>0</v>
      </c>
      <c r="I82" s="234">
        <f>BerM2!AE82</f>
        <v>0</v>
      </c>
      <c r="J82" s="234">
        <f>BerM2!AF82</f>
        <v>0</v>
      </c>
      <c r="K82" s="234">
        <f>BerM2!AH82</f>
        <v>0</v>
      </c>
      <c r="L82" s="234">
        <f>BerM2!AI82</f>
        <v>0</v>
      </c>
      <c r="M82" s="234">
        <f>BerM2!AJ82</f>
        <v>0</v>
      </c>
      <c r="N82" s="234">
        <f>BerM2!AK82</f>
        <v>0</v>
      </c>
      <c r="O82" s="234">
        <f>BerM2!AL82</f>
        <v>0</v>
      </c>
      <c r="P82" s="234">
        <f>BerM2!AM82</f>
        <v>0</v>
      </c>
      <c r="Q82" s="235">
        <f>BerM2!AN82</f>
        <v>0</v>
      </c>
    </row>
    <row r="83" spans="1:17" ht="14.1" customHeight="1" x14ac:dyDescent="0.3">
      <c r="A83" s="232">
        <f ca="1">BerM2!Y83</f>
        <v>0</v>
      </c>
      <c r="B83" s="232">
        <f ca="1">BerM2!AU83</f>
        <v>0</v>
      </c>
      <c r="C83" s="233">
        <f ca="1">BerM2!Z83</f>
        <v>0</v>
      </c>
      <c r="D83" s="184">
        <f>Ident!A83</f>
        <v>0</v>
      </c>
      <c r="E83" s="162">
        <f>Ident!B83</f>
        <v>0</v>
      </c>
      <c r="F83" s="162">
        <f>Ident!C83</f>
        <v>0</v>
      </c>
      <c r="G83" s="162">
        <f>Ident!D83</f>
        <v>0</v>
      </c>
      <c r="H83" s="234">
        <f>BerM2!AC83</f>
        <v>0</v>
      </c>
      <c r="I83" s="234">
        <f>BerM2!AE83</f>
        <v>0</v>
      </c>
      <c r="J83" s="234">
        <f>BerM2!AF83</f>
        <v>0</v>
      </c>
      <c r="K83" s="234">
        <f>BerM2!AH83</f>
        <v>0</v>
      </c>
      <c r="L83" s="234">
        <f>BerM2!AI83</f>
        <v>0</v>
      </c>
      <c r="M83" s="234">
        <f>BerM2!AJ83</f>
        <v>0</v>
      </c>
      <c r="N83" s="234">
        <f>BerM2!AK83</f>
        <v>0</v>
      </c>
      <c r="O83" s="234">
        <f>BerM2!AL83</f>
        <v>0</v>
      </c>
      <c r="P83" s="234">
        <f>BerM2!AM83</f>
        <v>0</v>
      </c>
      <c r="Q83" s="235">
        <f>BerM2!AN83</f>
        <v>0</v>
      </c>
    </row>
    <row r="84" spans="1:17" ht="14.1" customHeight="1" x14ac:dyDescent="0.3">
      <c r="A84" s="232">
        <f ca="1">BerM2!Y84</f>
        <v>0</v>
      </c>
      <c r="B84" s="232">
        <f ca="1">BerM2!AU84</f>
        <v>0</v>
      </c>
      <c r="C84" s="233">
        <f ca="1">BerM2!Z84</f>
        <v>0</v>
      </c>
      <c r="D84" s="184">
        <f>Ident!A84</f>
        <v>0</v>
      </c>
      <c r="E84" s="162">
        <f>Ident!B84</f>
        <v>0</v>
      </c>
      <c r="F84" s="162">
        <f>Ident!C84</f>
        <v>0</v>
      </c>
      <c r="G84" s="162">
        <f>Ident!D84</f>
        <v>0</v>
      </c>
      <c r="H84" s="234">
        <f>BerM2!AC84</f>
        <v>0</v>
      </c>
      <c r="I84" s="234">
        <f>BerM2!AE84</f>
        <v>0</v>
      </c>
      <c r="J84" s="234">
        <f>BerM2!AF84</f>
        <v>0</v>
      </c>
      <c r="K84" s="234">
        <f>BerM2!AH84</f>
        <v>0</v>
      </c>
      <c r="L84" s="234">
        <f>BerM2!AI84</f>
        <v>0</v>
      </c>
      <c r="M84" s="234">
        <f>BerM2!AJ84</f>
        <v>0</v>
      </c>
      <c r="N84" s="234">
        <f>BerM2!AK84</f>
        <v>0</v>
      </c>
      <c r="O84" s="234">
        <f>BerM2!AL84</f>
        <v>0</v>
      </c>
      <c r="P84" s="234">
        <f>BerM2!AM84</f>
        <v>0</v>
      </c>
      <c r="Q84" s="235">
        <f>BerM2!AN84</f>
        <v>0</v>
      </c>
    </row>
    <row r="85" spans="1:17" ht="14.1" customHeight="1" x14ac:dyDescent="0.3">
      <c r="A85" s="232">
        <f ca="1">BerM2!Y85</f>
        <v>0</v>
      </c>
      <c r="B85" s="232">
        <f ca="1">BerM2!AU85</f>
        <v>0</v>
      </c>
      <c r="C85" s="233">
        <f ca="1">BerM2!Z85</f>
        <v>0</v>
      </c>
      <c r="D85" s="184">
        <f>Ident!A85</f>
        <v>0</v>
      </c>
      <c r="E85" s="162">
        <f>Ident!B85</f>
        <v>0</v>
      </c>
      <c r="F85" s="162">
        <f>Ident!C85</f>
        <v>0</v>
      </c>
      <c r="G85" s="162">
        <f>Ident!D85</f>
        <v>0</v>
      </c>
      <c r="H85" s="234">
        <f>BerM2!AC85</f>
        <v>0</v>
      </c>
      <c r="I85" s="234">
        <f>BerM2!AE85</f>
        <v>0</v>
      </c>
      <c r="J85" s="234">
        <f>BerM2!AF85</f>
        <v>0</v>
      </c>
      <c r="K85" s="234">
        <f>BerM2!AH85</f>
        <v>0</v>
      </c>
      <c r="L85" s="234">
        <f>BerM2!AI85</f>
        <v>0</v>
      </c>
      <c r="M85" s="234">
        <f>BerM2!AJ85</f>
        <v>0</v>
      </c>
      <c r="N85" s="234">
        <f>BerM2!AK85</f>
        <v>0</v>
      </c>
      <c r="O85" s="234">
        <f>BerM2!AL85</f>
        <v>0</v>
      </c>
      <c r="P85" s="234">
        <f>BerM2!AM85</f>
        <v>0</v>
      </c>
      <c r="Q85" s="235">
        <f>BerM2!AN85</f>
        <v>0</v>
      </c>
    </row>
    <row r="86" spans="1:17" ht="14.1" customHeight="1" x14ac:dyDescent="0.3">
      <c r="A86" s="232">
        <f ca="1">BerM2!Y86</f>
        <v>0</v>
      </c>
      <c r="B86" s="232">
        <f ca="1">BerM2!AU86</f>
        <v>0</v>
      </c>
      <c r="C86" s="233">
        <f ca="1">BerM2!Z86</f>
        <v>0</v>
      </c>
      <c r="D86" s="184">
        <f>Ident!A86</f>
        <v>0</v>
      </c>
      <c r="E86" s="162">
        <f>Ident!B86</f>
        <v>0</v>
      </c>
      <c r="F86" s="162">
        <f>Ident!C86</f>
        <v>0</v>
      </c>
      <c r="G86" s="162">
        <f>Ident!D86</f>
        <v>0</v>
      </c>
      <c r="H86" s="234">
        <f>BerM2!AC86</f>
        <v>0</v>
      </c>
      <c r="I86" s="234">
        <f>BerM2!AE86</f>
        <v>0</v>
      </c>
      <c r="J86" s="234">
        <f>BerM2!AF86</f>
        <v>0</v>
      </c>
      <c r="K86" s="234">
        <f>BerM2!AH86</f>
        <v>0</v>
      </c>
      <c r="L86" s="234">
        <f>BerM2!AI86</f>
        <v>0</v>
      </c>
      <c r="M86" s="234">
        <f>BerM2!AJ86</f>
        <v>0</v>
      </c>
      <c r="N86" s="234">
        <f>BerM2!AK86</f>
        <v>0</v>
      </c>
      <c r="O86" s="234">
        <f>BerM2!AL86</f>
        <v>0</v>
      </c>
      <c r="P86" s="234">
        <f>BerM2!AM86</f>
        <v>0</v>
      </c>
      <c r="Q86" s="235">
        <f>BerM2!AN86</f>
        <v>0</v>
      </c>
    </row>
    <row r="87" spans="1:17" ht="14.1" customHeight="1" x14ac:dyDescent="0.3">
      <c r="A87" s="232">
        <f ca="1">BerM2!Y87</f>
        <v>0</v>
      </c>
      <c r="B87" s="232">
        <f ca="1">BerM2!AU87</f>
        <v>0</v>
      </c>
      <c r="C87" s="233">
        <f ca="1">BerM2!Z87</f>
        <v>0</v>
      </c>
      <c r="D87" s="184">
        <f>Ident!A87</f>
        <v>0</v>
      </c>
      <c r="E87" s="162">
        <f>Ident!B87</f>
        <v>0</v>
      </c>
      <c r="F87" s="162">
        <f>Ident!C87</f>
        <v>0</v>
      </c>
      <c r="G87" s="162">
        <f>Ident!D87</f>
        <v>0</v>
      </c>
      <c r="H87" s="234">
        <f>BerM2!AC87</f>
        <v>0</v>
      </c>
      <c r="I87" s="234">
        <f>BerM2!AE87</f>
        <v>0</v>
      </c>
      <c r="J87" s="234">
        <f>BerM2!AF87</f>
        <v>0</v>
      </c>
      <c r="K87" s="234">
        <f>BerM2!AH87</f>
        <v>0</v>
      </c>
      <c r="L87" s="234">
        <f>BerM2!AI87</f>
        <v>0</v>
      </c>
      <c r="M87" s="234">
        <f>BerM2!AJ87</f>
        <v>0</v>
      </c>
      <c r="N87" s="234">
        <f>BerM2!AK87</f>
        <v>0</v>
      </c>
      <c r="O87" s="234">
        <f>BerM2!AL87</f>
        <v>0</v>
      </c>
      <c r="P87" s="234">
        <f>BerM2!AM87</f>
        <v>0</v>
      </c>
      <c r="Q87" s="235">
        <f>BerM2!AN87</f>
        <v>0</v>
      </c>
    </row>
    <row r="88" spans="1:17" ht="14.1" customHeight="1" x14ac:dyDescent="0.3">
      <c r="A88" s="232">
        <f ca="1">BerM2!Y88</f>
        <v>0</v>
      </c>
      <c r="B88" s="232">
        <f ca="1">BerM2!AU88</f>
        <v>0</v>
      </c>
      <c r="C88" s="233">
        <f ca="1">BerM2!Z88</f>
        <v>0</v>
      </c>
      <c r="D88" s="184">
        <f>Ident!A88</f>
        <v>0</v>
      </c>
      <c r="E88" s="162">
        <f>Ident!B88</f>
        <v>0</v>
      </c>
      <c r="F88" s="162">
        <f>Ident!C88</f>
        <v>0</v>
      </c>
      <c r="G88" s="162">
        <f>Ident!D88</f>
        <v>0</v>
      </c>
      <c r="H88" s="234">
        <f>BerM2!AC88</f>
        <v>0</v>
      </c>
      <c r="I88" s="234">
        <f>BerM2!AE88</f>
        <v>0</v>
      </c>
      <c r="J88" s="234">
        <f>BerM2!AF88</f>
        <v>0</v>
      </c>
      <c r="K88" s="234">
        <f>BerM2!AH88</f>
        <v>0</v>
      </c>
      <c r="L88" s="234">
        <f>BerM2!AI88</f>
        <v>0</v>
      </c>
      <c r="M88" s="234">
        <f>BerM2!AJ88</f>
        <v>0</v>
      </c>
      <c r="N88" s="234">
        <f>BerM2!AK88</f>
        <v>0</v>
      </c>
      <c r="O88" s="234">
        <f>BerM2!AL88</f>
        <v>0</v>
      </c>
      <c r="P88" s="234">
        <f>BerM2!AM88</f>
        <v>0</v>
      </c>
      <c r="Q88" s="235">
        <f>BerM2!AN88</f>
        <v>0</v>
      </c>
    </row>
    <row r="89" spans="1:17" ht="14.1" customHeight="1" x14ac:dyDescent="0.3">
      <c r="A89" s="232">
        <f ca="1">BerM2!Y89</f>
        <v>0</v>
      </c>
      <c r="B89" s="232">
        <f ca="1">BerM2!AU89</f>
        <v>0</v>
      </c>
      <c r="C89" s="233">
        <f ca="1">BerM2!Z89</f>
        <v>0</v>
      </c>
      <c r="D89" s="184">
        <f>Ident!A89</f>
        <v>0</v>
      </c>
      <c r="E89" s="162">
        <f>Ident!B89</f>
        <v>0</v>
      </c>
      <c r="F89" s="162">
        <f>Ident!C89</f>
        <v>0</v>
      </c>
      <c r="G89" s="162">
        <f>Ident!D89</f>
        <v>0</v>
      </c>
      <c r="H89" s="234">
        <f>BerM2!AC89</f>
        <v>0</v>
      </c>
      <c r="I89" s="234">
        <f>BerM2!AE89</f>
        <v>0</v>
      </c>
      <c r="J89" s="234">
        <f>BerM2!AF89</f>
        <v>0</v>
      </c>
      <c r="K89" s="234">
        <f>BerM2!AH89</f>
        <v>0</v>
      </c>
      <c r="L89" s="234">
        <f>BerM2!AI89</f>
        <v>0</v>
      </c>
      <c r="M89" s="234">
        <f>BerM2!AJ89</f>
        <v>0</v>
      </c>
      <c r="N89" s="234">
        <f>BerM2!AK89</f>
        <v>0</v>
      </c>
      <c r="O89" s="234">
        <f>BerM2!AL89</f>
        <v>0</v>
      </c>
      <c r="P89" s="234">
        <f>BerM2!AM89</f>
        <v>0</v>
      </c>
      <c r="Q89" s="235">
        <f>BerM2!AN89</f>
        <v>0</v>
      </c>
    </row>
    <row r="90" spans="1:17" ht="14.1" customHeight="1" x14ac:dyDescent="0.3">
      <c r="A90" s="232">
        <f ca="1">BerM2!Y90</f>
        <v>0</v>
      </c>
      <c r="B90" s="232">
        <f ca="1">BerM2!AU90</f>
        <v>0</v>
      </c>
      <c r="C90" s="233">
        <f ca="1">BerM2!Z90</f>
        <v>0</v>
      </c>
      <c r="D90" s="184">
        <f>Ident!A90</f>
        <v>0</v>
      </c>
      <c r="E90" s="162">
        <f>Ident!B90</f>
        <v>0</v>
      </c>
      <c r="F90" s="162">
        <f>Ident!C90</f>
        <v>0</v>
      </c>
      <c r="G90" s="162">
        <f>Ident!D90</f>
        <v>0</v>
      </c>
      <c r="H90" s="234">
        <f>BerM2!AC90</f>
        <v>0</v>
      </c>
      <c r="I90" s="234">
        <f>BerM2!AE90</f>
        <v>0</v>
      </c>
      <c r="J90" s="234">
        <f>BerM2!AF90</f>
        <v>0</v>
      </c>
      <c r="K90" s="234">
        <f>BerM2!AH90</f>
        <v>0</v>
      </c>
      <c r="L90" s="234">
        <f>BerM2!AI90</f>
        <v>0</v>
      </c>
      <c r="M90" s="234">
        <f>BerM2!AJ90</f>
        <v>0</v>
      </c>
      <c r="N90" s="234">
        <f>BerM2!AK90</f>
        <v>0</v>
      </c>
      <c r="O90" s="234">
        <f>BerM2!AL90</f>
        <v>0</v>
      </c>
      <c r="P90" s="234">
        <f>BerM2!AM90</f>
        <v>0</v>
      </c>
      <c r="Q90" s="235">
        <f>BerM2!AN90</f>
        <v>0</v>
      </c>
    </row>
    <row r="91" spans="1:17" ht="14.1" customHeight="1" x14ac:dyDescent="0.3">
      <c r="A91" s="232">
        <f ca="1">BerM2!Y91</f>
        <v>0</v>
      </c>
      <c r="B91" s="232">
        <f ca="1">BerM2!AU91</f>
        <v>0</v>
      </c>
      <c r="C91" s="233">
        <f ca="1">BerM2!Z91</f>
        <v>0</v>
      </c>
      <c r="D91" s="184">
        <f>Ident!A91</f>
        <v>0</v>
      </c>
      <c r="E91" s="162">
        <f>Ident!B91</f>
        <v>0</v>
      </c>
      <c r="F91" s="162">
        <f>Ident!C91</f>
        <v>0</v>
      </c>
      <c r="G91" s="162">
        <f>Ident!D91</f>
        <v>0</v>
      </c>
      <c r="H91" s="234">
        <f>BerM2!AC91</f>
        <v>0</v>
      </c>
      <c r="I91" s="234">
        <f>BerM2!AE91</f>
        <v>0</v>
      </c>
      <c r="J91" s="234">
        <f>BerM2!AF91</f>
        <v>0</v>
      </c>
      <c r="K91" s="234">
        <f>BerM2!AH91</f>
        <v>0</v>
      </c>
      <c r="L91" s="234">
        <f>BerM2!AI91</f>
        <v>0</v>
      </c>
      <c r="M91" s="234">
        <f>BerM2!AJ91</f>
        <v>0</v>
      </c>
      <c r="N91" s="234">
        <f>BerM2!AK91</f>
        <v>0</v>
      </c>
      <c r="O91" s="234">
        <f>BerM2!AL91</f>
        <v>0</v>
      </c>
      <c r="P91" s="234">
        <f>BerM2!AM91</f>
        <v>0</v>
      </c>
      <c r="Q91" s="235">
        <f>BerM2!AN91</f>
        <v>0</v>
      </c>
    </row>
    <row r="92" spans="1:17" ht="14.1" customHeight="1" x14ac:dyDescent="0.3">
      <c r="A92" s="232">
        <f ca="1">BerM2!Y92</f>
        <v>0</v>
      </c>
      <c r="B92" s="232">
        <f ca="1">BerM2!AU92</f>
        <v>0</v>
      </c>
      <c r="C92" s="233">
        <f ca="1">BerM2!Z92</f>
        <v>0</v>
      </c>
      <c r="D92" s="184">
        <f>Ident!A92</f>
        <v>0</v>
      </c>
      <c r="E92" s="162">
        <f>Ident!B92</f>
        <v>0</v>
      </c>
      <c r="F92" s="162">
        <f>Ident!C92</f>
        <v>0</v>
      </c>
      <c r="G92" s="162">
        <f>Ident!D92</f>
        <v>0</v>
      </c>
      <c r="H92" s="234">
        <f>BerM2!AC92</f>
        <v>0</v>
      </c>
      <c r="I92" s="234">
        <f>BerM2!AE92</f>
        <v>0</v>
      </c>
      <c r="J92" s="234">
        <f>BerM2!AF92</f>
        <v>0</v>
      </c>
      <c r="K92" s="234">
        <f>BerM2!AH92</f>
        <v>0</v>
      </c>
      <c r="L92" s="234">
        <f>BerM2!AI92</f>
        <v>0</v>
      </c>
      <c r="M92" s="234">
        <f>BerM2!AJ92</f>
        <v>0</v>
      </c>
      <c r="N92" s="234">
        <f>BerM2!AK92</f>
        <v>0</v>
      </c>
      <c r="O92" s="234">
        <f>BerM2!AL92</f>
        <v>0</v>
      </c>
      <c r="P92" s="234">
        <f>BerM2!AM92</f>
        <v>0</v>
      </c>
      <c r="Q92" s="235">
        <f>BerM2!AN92</f>
        <v>0</v>
      </c>
    </row>
    <row r="93" spans="1:17" ht="14.1" customHeight="1" x14ac:dyDescent="0.3">
      <c r="A93" s="232">
        <f ca="1">BerM2!Y93</f>
        <v>0</v>
      </c>
      <c r="B93" s="232">
        <f ca="1">BerM2!AU93</f>
        <v>0</v>
      </c>
      <c r="C93" s="233">
        <f ca="1">BerM2!Z93</f>
        <v>0</v>
      </c>
      <c r="D93" s="184">
        <f>Ident!A93</f>
        <v>0</v>
      </c>
      <c r="E93" s="162">
        <f>Ident!B93</f>
        <v>0</v>
      </c>
      <c r="F93" s="162">
        <f>Ident!C93</f>
        <v>0</v>
      </c>
      <c r="G93" s="162">
        <f>Ident!D93</f>
        <v>0</v>
      </c>
      <c r="H93" s="234">
        <f>BerM2!AC93</f>
        <v>0</v>
      </c>
      <c r="I93" s="234">
        <f>BerM2!AE93</f>
        <v>0</v>
      </c>
      <c r="J93" s="234">
        <f>BerM2!AF93</f>
        <v>0</v>
      </c>
      <c r="K93" s="234">
        <f>BerM2!AH93</f>
        <v>0</v>
      </c>
      <c r="L93" s="234">
        <f>BerM2!AI93</f>
        <v>0</v>
      </c>
      <c r="M93" s="234">
        <f>BerM2!AJ93</f>
        <v>0</v>
      </c>
      <c r="N93" s="234">
        <f>BerM2!AK93</f>
        <v>0</v>
      </c>
      <c r="O93" s="234">
        <f>BerM2!AL93</f>
        <v>0</v>
      </c>
      <c r="P93" s="234">
        <f>BerM2!AM93</f>
        <v>0</v>
      </c>
      <c r="Q93" s="235">
        <f>BerM2!AN93</f>
        <v>0</v>
      </c>
    </row>
    <row r="94" spans="1:17" ht="14.1" customHeight="1" x14ac:dyDescent="0.3">
      <c r="A94" s="232">
        <f ca="1">BerM2!Y94</f>
        <v>0</v>
      </c>
      <c r="B94" s="232">
        <f ca="1">BerM2!AU94</f>
        <v>0</v>
      </c>
      <c r="C94" s="233">
        <f ca="1">BerM2!Z94</f>
        <v>0</v>
      </c>
      <c r="D94" s="184">
        <f>Ident!A94</f>
        <v>0</v>
      </c>
      <c r="E94" s="162">
        <f>Ident!B94</f>
        <v>0</v>
      </c>
      <c r="F94" s="162">
        <f>Ident!C94</f>
        <v>0</v>
      </c>
      <c r="G94" s="162">
        <f>Ident!D94</f>
        <v>0</v>
      </c>
      <c r="H94" s="234">
        <f>BerM2!AC94</f>
        <v>0</v>
      </c>
      <c r="I94" s="234">
        <f>BerM2!AE94</f>
        <v>0</v>
      </c>
      <c r="J94" s="234">
        <f>BerM2!AF94</f>
        <v>0</v>
      </c>
      <c r="K94" s="234">
        <f>BerM2!AH94</f>
        <v>0</v>
      </c>
      <c r="L94" s="234">
        <f>BerM2!AI94</f>
        <v>0</v>
      </c>
      <c r="M94" s="234">
        <f>BerM2!AJ94</f>
        <v>0</v>
      </c>
      <c r="N94" s="234">
        <f>BerM2!AK94</f>
        <v>0</v>
      </c>
      <c r="O94" s="234">
        <f>BerM2!AL94</f>
        <v>0</v>
      </c>
      <c r="P94" s="234">
        <f>BerM2!AM94</f>
        <v>0</v>
      </c>
      <c r="Q94" s="235">
        <f>BerM2!AN94</f>
        <v>0</v>
      </c>
    </row>
    <row r="95" spans="1:17" ht="14.1" customHeight="1" x14ac:dyDescent="0.3">
      <c r="A95" s="232">
        <f ca="1">BerM2!Y95</f>
        <v>0</v>
      </c>
      <c r="B95" s="232">
        <f ca="1">BerM2!AU95</f>
        <v>0</v>
      </c>
      <c r="C95" s="233">
        <f ca="1">BerM2!Z95</f>
        <v>0</v>
      </c>
      <c r="D95" s="184">
        <f>Ident!A95</f>
        <v>0</v>
      </c>
      <c r="E95" s="162">
        <f>Ident!B95</f>
        <v>0</v>
      </c>
      <c r="F95" s="162">
        <f>Ident!C95</f>
        <v>0</v>
      </c>
      <c r="G95" s="162">
        <f>Ident!D95</f>
        <v>0</v>
      </c>
      <c r="H95" s="234">
        <f>BerM2!AC95</f>
        <v>0</v>
      </c>
      <c r="I95" s="234">
        <f>BerM2!AE95</f>
        <v>0</v>
      </c>
      <c r="J95" s="234">
        <f>BerM2!AF95</f>
        <v>0</v>
      </c>
      <c r="K95" s="234">
        <f>BerM2!AH95</f>
        <v>0</v>
      </c>
      <c r="L95" s="234">
        <f>BerM2!AI95</f>
        <v>0</v>
      </c>
      <c r="M95" s="234">
        <f>BerM2!AJ95</f>
        <v>0</v>
      </c>
      <c r="N95" s="234">
        <f>BerM2!AK95</f>
        <v>0</v>
      </c>
      <c r="O95" s="234">
        <f>BerM2!AL95</f>
        <v>0</v>
      </c>
      <c r="P95" s="234">
        <f>BerM2!AM95</f>
        <v>0</v>
      </c>
      <c r="Q95" s="235">
        <f>BerM2!AN95</f>
        <v>0</v>
      </c>
    </row>
    <row r="96" spans="1:17" ht="14.1" customHeight="1" x14ac:dyDescent="0.3">
      <c r="A96" s="232">
        <f ca="1">BerM2!Y96</f>
        <v>0</v>
      </c>
      <c r="B96" s="232">
        <f ca="1">BerM2!AU96</f>
        <v>0</v>
      </c>
      <c r="C96" s="233">
        <f ca="1">BerM2!Z96</f>
        <v>0</v>
      </c>
      <c r="D96" s="184">
        <f>Ident!A96</f>
        <v>0</v>
      </c>
      <c r="E96" s="162">
        <f>Ident!B96</f>
        <v>0</v>
      </c>
      <c r="F96" s="162">
        <f>Ident!C96</f>
        <v>0</v>
      </c>
      <c r="G96" s="162">
        <f>Ident!D96</f>
        <v>0</v>
      </c>
      <c r="H96" s="234">
        <f>BerM2!AC96</f>
        <v>0</v>
      </c>
      <c r="I96" s="234">
        <f>BerM2!AE96</f>
        <v>0</v>
      </c>
      <c r="J96" s="234">
        <f>BerM2!AF96</f>
        <v>0</v>
      </c>
      <c r="K96" s="234">
        <f>BerM2!AH96</f>
        <v>0</v>
      </c>
      <c r="L96" s="234">
        <f>BerM2!AI96</f>
        <v>0</v>
      </c>
      <c r="M96" s="234">
        <f>BerM2!AJ96</f>
        <v>0</v>
      </c>
      <c r="N96" s="234">
        <f>BerM2!AK96</f>
        <v>0</v>
      </c>
      <c r="O96" s="234">
        <f>BerM2!AL96</f>
        <v>0</v>
      </c>
      <c r="P96" s="234">
        <f>BerM2!AM96</f>
        <v>0</v>
      </c>
      <c r="Q96" s="235">
        <f>BerM2!AN96</f>
        <v>0</v>
      </c>
    </row>
    <row r="97" spans="1:17" ht="14.1" customHeight="1" x14ac:dyDescent="0.3">
      <c r="A97" s="232">
        <f ca="1">BerM2!Y97</f>
        <v>0</v>
      </c>
      <c r="B97" s="232">
        <f ca="1">BerM2!AU97</f>
        <v>0</v>
      </c>
      <c r="C97" s="233">
        <f ca="1">BerM2!Z97</f>
        <v>0</v>
      </c>
      <c r="D97" s="184">
        <f>Ident!A97</f>
        <v>0</v>
      </c>
      <c r="E97" s="162">
        <f>Ident!B97</f>
        <v>0</v>
      </c>
      <c r="F97" s="162">
        <f>Ident!C97</f>
        <v>0</v>
      </c>
      <c r="G97" s="162">
        <f>Ident!D97</f>
        <v>0</v>
      </c>
      <c r="H97" s="234">
        <f>BerM2!AC97</f>
        <v>0</v>
      </c>
      <c r="I97" s="234">
        <f>BerM2!AE97</f>
        <v>0</v>
      </c>
      <c r="J97" s="234">
        <f>BerM2!AF97</f>
        <v>0</v>
      </c>
      <c r="K97" s="234">
        <f>BerM2!AH97</f>
        <v>0</v>
      </c>
      <c r="L97" s="234">
        <f>BerM2!AI97</f>
        <v>0</v>
      </c>
      <c r="M97" s="234">
        <f>BerM2!AJ97</f>
        <v>0</v>
      </c>
      <c r="N97" s="234">
        <f>BerM2!AK97</f>
        <v>0</v>
      </c>
      <c r="O97" s="234">
        <f>BerM2!AL97</f>
        <v>0</v>
      </c>
      <c r="P97" s="234">
        <f>BerM2!AM97</f>
        <v>0</v>
      </c>
      <c r="Q97" s="235">
        <f>BerM2!AN97</f>
        <v>0</v>
      </c>
    </row>
    <row r="98" spans="1:17" ht="14.1" customHeight="1" x14ac:dyDescent="0.3">
      <c r="A98" s="232">
        <f ca="1">BerM2!Y98</f>
        <v>0</v>
      </c>
      <c r="B98" s="232">
        <f ca="1">BerM2!AU98</f>
        <v>0</v>
      </c>
      <c r="C98" s="233">
        <f ca="1">BerM2!Z98</f>
        <v>0</v>
      </c>
      <c r="D98" s="184">
        <f>Ident!A98</f>
        <v>0</v>
      </c>
      <c r="E98" s="162">
        <f>Ident!B98</f>
        <v>0</v>
      </c>
      <c r="F98" s="162">
        <f>Ident!C98</f>
        <v>0</v>
      </c>
      <c r="G98" s="162">
        <f>Ident!D98</f>
        <v>0</v>
      </c>
      <c r="H98" s="234">
        <f>BerM2!AC98</f>
        <v>0</v>
      </c>
      <c r="I98" s="234">
        <f>BerM2!AE98</f>
        <v>0</v>
      </c>
      <c r="J98" s="234">
        <f>BerM2!AF98</f>
        <v>0</v>
      </c>
      <c r="K98" s="234">
        <f>BerM2!AH98</f>
        <v>0</v>
      </c>
      <c r="L98" s="234">
        <f>BerM2!AI98</f>
        <v>0</v>
      </c>
      <c r="M98" s="234">
        <f>BerM2!AJ98</f>
        <v>0</v>
      </c>
      <c r="N98" s="234">
        <f>BerM2!AK98</f>
        <v>0</v>
      </c>
      <c r="O98" s="234">
        <f>BerM2!AL98</f>
        <v>0</v>
      </c>
      <c r="P98" s="234">
        <f>BerM2!AM98</f>
        <v>0</v>
      </c>
      <c r="Q98" s="235">
        <f>BerM2!AN98</f>
        <v>0</v>
      </c>
    </row>
    <row r="99" spans="1:17" ht="14.1" customHeight="1" x14ac:dyDescent="0.3">
      <c r="A99" s="232">
        <f ca="1">BerM2!Y99</f>
        <v>0</v>
      </c>
      <c r="B99" s="232">
        <f ca="1">BerM2!AU99</f>
        <v>0</v>
      </c>
      <c r="C99" s="233">
        <f ca="1">BerM2!Z99</f>
        <v>0</v>
      </c>
      <c r="D99" s="184">
        <f>Ident!A99</f>
        <v>0</v>
      </c>
      <c r="E99" s="162">
        <f>Ident!B99</f>
        <v>0</v>
      </c>
      <c r="F99" s="162">
        <f>Ident!C99</f>
        <v>0</v>
      </c>
      <c r="G99" s="162">
        <f>Ident!D99</f>
        <v>0</v>
      </c>
      <c r="H99" s="234">
        <f>BerM2!AC99</f>
        <v>0</v>
      </c>
      <c r="I99" s="234">
        <f>BerM2!AE99</f>
        <v>0</v>
      </c>
      <c r="J99" s="234">
        <f>BerM2!AF99</f>
        <v>0</v>
      </c>
      <c r="K99" s="234">
        <f>BerM2!AH99</f>
        <v>0</v>
      </c>
      <c r="L99" s="234">
        <f>BerM2!AI99</f>
        <v>0</v>
      </c>
      <c r="M99" s="234">
        <f>BerM2!AJ99</f>
        <v>0</v>
      </c>
      <c r="N99" s="234">
        <f>BerM2!AK99</f>
        <v>0</v>
      </c>
      <c r="O99" s="234">
        <f>BerM2!AL99</f>
        <v>0</v>
      </c>
      <c r="P99" s="234">
        <f>BerM2!AM99</f>
        <v>0</v>
      </c>
      <c r="Q99" s="235">
        <f>BerM2!AN99</f>
        <v>0</v>
      </c>
    </row>
    <row r="100" spans="1:17" ht="14.1" customHeight="1" x14ac:dyDescent="0.3">
      <c r="A100" s="232">
        <f ca="1">BerM2!Y100</f>
        <v>0</v>
      </c>
      <c r="B100" s="232">
        <f ca="1">BerM2!AU100</f>
        <v>0</v>
      </c>
      <c r="C100" s="233">
        <f ca="1">BerM2!Z100</f>
        <v>0</v>
      </c>
      <c r="D100" s="184">
        <f>Ident!A100</f>
        <v>0</v>
      </c>
      <c r="E100" s="162">
        <f>Ident!B100</f>
        <v>0</v>
      </c>
      <c r="F100" s="162">
        <f>Ident!C100</f>
        <v>0</v>
      </c>
      <c r="G100" s="162">
        <f>Ident!D100</f>
        <v>0</v>
      </c>
      <c r="H100" s="234">
        <f>BerM2!AC100</f>
        <v>0</v>
      </c>
      <c r="I100" s="234">
        <f>BerM2!AE100</f>
        <v>0</v>
      </c>
      <c r="J100" s="234">
        <f>BerM2!AF100</f>
        <v>0</v>
      </c>
      <c r="K100" s="234">
        <f>BerM2!AH100</f>
        <v>0</v>
      </c>
      <c r="L100" s="234">
        <f>BerM2!AI100</f>
        <v>0</v>
      </c>
      <c r="M100" s="234">
        <f>BerM2!AJ100</f>
        <v>0</v>
      </c>
      <c r="N100" s="234">
        <f>BerM2!AK100</f>
        <v>0</v>
      </c>
      <c r="O100" s="234">
        <f>BerM2!AL100</f>
        <v>0</v>
      </c>
      <c r="P100" s="234">
        <f>BerM2!AM100</f>
        <v>0</v>
      </c>
      <c r="Q100" s="235">
        <f>BerM2!AN100</f>
        <v>0</v>
      </c>
    </row>
    <row r="101" spans="1:17" ht="14.1" customHeight="1" x14ac:dyDescent="0.3">
      <c r="A101" s="232">
        <f ca="1">BerM2!Y101</f>
        <v>0</v>
      </c>
      <c r="B101" s="232">
        <f ca="1">BerM2!AU101</f>
        <v>0</v>
      </c>
      <c r="C101" s="233">
        <f ca="1">BerM2!Z101</f>
        <v>0</v>
      </c>
      <c r="D101" s="184">
        <f>Ident!A101</f>
        <v>0</v>
      </c>
      <c r="E101" s="162">
        <f>Ident!B101</f>
        <v>0</v>
      </c>
      <c r="F101" s="162">
        <f>Ident!C101</f>
        <v>0</v>
      </c>
      <c r="G101" s="162">
        <f>Ident!D101</f>
        <v>0</v>
      </c>
      <c r="H101" s="234">
        <f>BerM2!AC101</f>
        <v>0</v>
      </c>
      <c r="I101" s="234">
        <f>BerM2!AE101</f>
        <v>0</v>
      </c>
      <c r="J101" s="234">
        <f>BerM2!AF101</f>
        <v>0</v>
      </c>
      <c r="K101" s="234">
        <f>BerM2!AH101</f>
        <v>0</v>
      </c>
      <c r="L101" s="234">
        <f>BerM2!AI101</f>
        <v>0</v>
      </c>
      <c r="M101" s="234">
        <f>BerM2!AJ101</f>
        <v>0</v>
      </c>
      <c r="N101" s="234">
        <f>BerM2!AK101</f>
        <v>0</v>
      </c>
      <c r="O101" s="234">
        <f>BerM2!AL101</f>
        <v>0</v>
      </c>
      <c r="P101" s="234">
        <f>BerM2!AM101</f>
        <v>0</v>
      </c>
      <c r="Q101" s="235">
        <f>BerM2!AN101</f>
        <v>0</v>
      </c>
    </row>
    <row r="102" spans="1:17" ht="14.1" customHeight="1" x14ac:dyDescent="0.3">
      <c r="A102" s="232">
        <f ca="1">BerM2!Y102</f>
        <v>0</v>
      </c>
      <c r="B102" s="232">
        <f ca="1">BerM2!AU102</f>
        <v>0</v>
      </c>
      <c r="C102" s="233">
        <f ca="1">BerM2!Z102</f>
        <v>0</v>
      </c>
      <c r="D102" s="184">
        <f>Ident!A102</f>
        <v>0</v>
      </c>
      <c r="E102" s="162">
        <f>Ident!B102</f>
        <v>0</v>
      </c>
      <c r="F102" s="162">
        <f>Ident!C102</f>
        <v>0</v>
      </c>
      <c r="G102" s="162">
        <f>Ident!D102</f>
        <v>0</v>
      </c>
      <c r="H102" s="234">
        <f>BerM2!AC102</f>
        <v>0</v>
      </c>
      <c r="I102" s="234">
        <f>BerM2!AE102</f>
        <v>0</v>
      </c>
      <c r="J102" s="234">
        <f>BerM2!AF102</f>
        <v>0</v>
      </c>
      <c r="K102" s="234">
        <f>BerM2!AH102</f>
        <v>0</v>
      </c>
      <c r="L102" s="234">
        <f>BerM2!AI102</f>
        <v>0</v>
      </c>
      <c r="M102" s="234">
        <f>BerM2!AJ102</f>
        <v>0</v>
      </c>
      <c r="N102" s="234">
        <f>BerM2!AK102</f>
        <v>0</v>
      </c>
      <c r="O102" s="234">
        <f>BerM2!AL102</f>
        <v>0</v>
      </c>
      <c r="P102" s="234">
        <f>BerM2!AM102</f>
        <v>0</v>
      </c>
      <c r="Q102" s="235">
        <f>BerM2!AN102</f>
        <v>0</v>
      </c>
    </row>
    <row r="103" spans="1:17" ht="14.1" customHeight="1" x14ac:dyDescent="0.3">
      <c r="A103" s="232">
        <f ca="1">BerM2!Y103</f>
        <v>0</v>
      </c>
      <c r="B103" s="232">
        <f ca="1">BerM2!AU103</f>
        <v>0</v>
      </c>
      <c r="C103" s="233">
        <f ca="1">BerM2!Z103</f>
        <v>0</v>
      </c>
      <c r="D103" s="184">
        <f>Ident!A103</f>
        <v>0</v>
      </c>
      <c r="E103" s="162">
        <f>Ident!B103</f>
        <v>0</v>
      </c>
      <c r="F103" s="162">
        <f>Ident!C103</f>
        <v>0</v>
      </c>
      <c r="G103" s="162">
        <f>Ident!D103</f>
        <v>0</v>
      </c>
      <c r="H103" s="234">
        <f>BerM2!AC103</f>
        <v>0</v>
      </c>
      <c r="I103" s="234">
        <f>BerM2!AE103</f>
        <v>0</v>
      </c>
      <c r="J103" s="234">
        <f>BerM2!AF103</f>
        <v>0</v>
      </c>
      <c r="K103" s="234">
        <f>BerM2!AH103</f>
        <v>0</v>
      </c>
      <c r="L103" s="234">
        <f>BerM2!AI103</f>
        <v>0</v>
      </c>
      <c r="M103" s="234">
        <f>BerM2!AJ103</f>
        <v>0</v>
      </c>
      <c r="N103" s="234">
        <f>BerM2!AK103</f>
        <v>0</v>
      </c>
      <c r="O103" s="234">
        <f>BerM2!AL103</f>
        <v>0</v>
      </c>
      <c r="P103" s="234">
        <f>BerM2!AM103</f>
        <v>0</v>
      </c>
      <c r="Q103" s="235">
        <f>BerM2!AN103</f>
        <v>0</v>
      </c>
    </row>
    <row r="104" spans="1:17" ht="14.1" customHeight="1" x14ac:dyDescent="0.3">
      <c r="A104" s="232">
        <f ca="1">BerM2!Y104</f>
        <v>0</v>
      </c>
      <c r="B104" s="232">
        <f ca="1">BerM2!AU104</f>
        <v>0</v>
      </c>
      <c r="C104" s="233">
        <f ca="1">BerM2!Z104</f>
        <v>0</v>
      </c>
      <c r="D104" s="184">
        <f>Ident!A104</f>
        <v>0</v>
      </c>
      <c r="E104" s="162">
        <f>Ident!B104</f>
        <v>0</v>
      </c>
      <c r="F104" s="162">
        <f>Ident!C104</f>
        <v>0</v>
      </c>
      <c r="G104" s="162">
        <f>Ident!D104</f>
        <v>0</v>
      </c>
      <c r="H104" s="234">
        <f>BerM2!AC104</f>
        <v>0</v>
      </c>
      <c r="I104" s="234">
        <f>BerM2!AE104</f>
        <v>0</v>
      </c>
      <c r="J104" s="234">
        <f>BerM2!AF104</f>
        <v>0</v>
      </c>
      <c r="K104" s="234">
        <f>BerM2!AH104</f>
        <v>0</v>
      </c>
      <c r="L104" s="234">
        <f>BerM2!AI104</f>
        <v>0</v>
      </c>
      <c r="M104" s="234">
        <f>BerM2!AJ104</f>
        <v>0</v>
      </c>
      <c r="N104" s="234">
        <f>BerM2!AK104</f>
        <v>0</v>
      </c>
      <c r="O104" s="234">
        <f>BerM2!AL104</f>
        <v>0</v>
      </c>
      <c r="P104" s="234">
        <f>BerM2!AM104</f>
        <v>0</v>
      </c>
      <c r="Q104" s="235">
        <f>BerM2!AN104</f>
        <v>0</v>
      </c>
    </row>
    <row r="105" spans="1:17" ht="14.1" customHeight="1" x14ac:dyDescent="0.3">
      <c r="A105" s="232">
        <f ca="1">BerM2!Y105</f>
        <v>0</v>
      </c>
      <c r="B105" s="232">
        <f ca="1">BerM2!AU105</f>
        <v>0</v>
      </c>
      <c r="C105" s="233">
        <f ca="1">BerM2!Z105</f>
        <v>0</v>
      </c>
      <c r="D105" s="184">
        <f>Ident!A105</f>
        <v>0</v>
      </c>
      <c r="E105" s="162">
        <f>Ident!B105</f>
        <v>0</v>
      </c>
      <c r="F105" s="162">
        <f>Ident!C105</f>
        <v>0</v>
      </c>
      <c r="G105" s="162">
        <f>Ident!D105</f>
        <v>0</v>
      </c>
      <c r="H105" s="234">
        <f>BerM2!AC105</f>
        <v>0</v>
      </c>
      <c r="I105" s="234">
        <f>BerM2!AE105</f>
        <v>0</v>
      </c>
      <c r="J105" s="234">
        <f>BerM2!AF105</f>
        <v>0</v>
      </c>
      <c r="K105" s="234">
        <f>BerM2!AH105</f>
        <v>0</v>
      </c>
      <c r="L105" s="234">
        <f>BerM2!AI105</f>
        <v>0</v>
      </c>
      <c r="M105" s="234">
        <f>BerM2!AJ105</f>
        <v>0</v>
      </c>
      <c r="N105" s="234">
        <f>BerM2!AK105</f>
        <v>0</v>
      </c>
      <c r="O105" s="234">
        <f>BerM2!AL105</f>
        <v>0</v>
      </c>
      <c r="P105" s="234">
        <f>BerM2!AM105</f>
        <v>0</v>
      </c>
      <c r="Q105" s="235">
        <f>BerM2!AN105</f>
        <v>0</v>
      </c>
    </row>
    <row r="106" spans="1:17" ht="14.1" customHeight="1" x14ac:dyDescent="0.3">
      <c r="A106" s="232">
        <f ca="1">BerM2!Y106</f>
        <v>0</v>
      </c>
      <c r="B106" s="232">
        <f ca="1">BerM2!AU106</f>
        <v>0</v>
      </c>
      <c r="C106" s="233">
        <f ca="1">BerM2!Z106</f>
        <v>0</v>
      </c>
      <c r="D106" s="184">
        <f>Ident!A106</f>
        <v>0</v>
      </c>
      <c r="E106" s="162">
        <f>Ident!B106</f>
        <v>0</v>
      </c>
      <c r="F106" s="162">
        <f>Ident!C106</f>
        <v>0</v>
      </c>
      <c r="G106" s="162">
        <f>Ident!D106</f>
        <v>0</v>
      </c>
      <c r="H106" s="234">
        <f>BerM2!AC106</f>
        <v>0</v>
      </c>
      <c r="I106" s="234">
        <f>BerM2!AE106</f>
        <v>0</v>
      </c>
      <c r="J106" s="234">
        <f>BerM2!AF106</f>
        <v>0</v>
      </c>
      <c r="K106" s="234">
        <f>BerM2!AH106</f>
        <v>0</v>
      </c>
      <c r="L106" s="234">
        <f>BerM2!AI106</f>
        <v>0</v>
      </c>
      <c r="M106" s="234">
        <f>BerM2!AJ106</f>
        <v>0</v>
      </c>
      <c r="N106" s="234">
        <f>BerM2!AK106</f>
        <v>0</v>
      </c>
      <c r="O106" s="234">
        <f>BerM2!AL106</f>
        <v>0</v>
      </c>
      <c r="P106" s="234">
        <f>BerM2!AM106</f>
        <v>0</v>
      </c>
      <c r="Q106" s="235">
        <f>BerM2!AN106</f>
        <v>0</v>
      </c>
    </row>
    <row r="107" spans="1:17" ht="14.1" customHeight="1" x14ac:dyDescent="0.3">
      <c r="A107" s="232">
        <f ca="1">BerM2!Y107</f>
        <v>0</v>
      </c>
      <c r="B107" s="232">
        <f ca="1">BerM2!AU107</f>
        <v>0</v>
      </c>
      <c r="C107" s="233">
        <f ca="1">BerM2!Z107</f>
        <v>0</v>
      </c>
      <c r="D107" s="184">
        <f>Ident!A107</f>
        <v>0</v>
      </c>
      <c r="E107" s="162">
        <f>Ident!B107</f>
        <v>0</v>
      </c>
      <c r="F107" s="162">
        <f>Ident!C107</f>
        <v>0</v>
      </c>
      <c r="G107" s="162">
        <f>Ident!D107</f>
        <v>0</v>
      </c>
      <c r="H107" s="234">
        <f>BerM2!AC107</f>
        <v>0</v>
      </c>
      <c r="I107" s="234">
        <f>BerM2!AE107</f>
        <v>0</v>
      </c>
      <c r="J107" s="234">
        <f>BerM2!AF107</f>
        <v>0</v>
      </c>
      <c r="K107" s="234">
        <f>BerM2!AH107</f>
        <v>0</v>
      </c>
      <c r="L107" s="234">
        <f>BerM2!AI107</f>
        <v>0</v>
      </c>
      <c r="M107" s="234">
        <f>BerM2!AJ107</f>
        <v>0</v>
      </c>
      <c r="N107" s="234">
        <f>BerM2!AK107</f>
        <v>0</v>
      </c>
      <c r="O107" s="234">
        <f>BerM2!AL107</f>
        <v>0</v>
      </c>
      <c r="P107" s="234">
        <f>BerM2!AM107</f>
        <v>0</v>
      </c>
      <c r="Q107" s="235">
        <f>BerM2!AN107</f>
        <v>0</v>
      </c>
    </row>
    <row r="108" spans="1:17" ht="14.1" customHeight="1" x14ac:dyDescent="0.3">
      <c r="A108" s="232">
        <f ca="1">BerM2!Y108</f>
        <v>0</v>
      </c>
      <c r="B108" s="232">
        <f ca="1">BerM2!AU108</f>
        <v>0</v>
      </c>
      <c r="C108" s="233">
        <f ca="1">BerM2!Z108</f>
        <v>0</v>
      </c>
      <c r="D108" s="184">
        <f>Ident!A108</f>
        <v>0</v>
      </c>
      <c r="E108" s="162">
        <f>Ident!B108</f>
        <v>0</v>
      </c>
      <c r="F108" s="162">
        <f>Ident!C108</f>
        <v>0</v>
      </c>
      <c r="G108" s="162">
        <f>Ident!D108</f>
        <v>0</v>
      </c>
      <c r="H108" s="234">
        <f>BerM2!AC108</f>
        <v>0</v>
      </c>
      <c r="I108" s="234">
        <f>BerM2!AE108</f>
        <v>0</v>
      </c>
      <c r="J108" s="234">
        <f>BerM2!AF108</f>
        <v>0</v>
      </c>
      <c r="K108" s="234">
        <f>BerM2!AH108</f>
        <v>0</v>
      </c>
      <c r="L108" s="234">
        <f>BerM2!AI108</f>
        <v>0</v>
      </c>
      <c r="M108" s="234">
        <f>BerM2!AJ108</f>
        <v>0</v>
      </c>
      <c r="N108" s="234">
        <f>BerM2!AK108</f>
        <v>0</v>
      </c>
      <c r="O108" s="234">
        <f>BerM2!AL108</f>
        <v>0</v>
      </c>
      <c r="P108" s="234">
        <f>BerM2!AM108</f>
        <v>0</v>
      </c>
      <c r="Q108" s="235">
        <f>BerM2!AN108</f>
        <v>0</v>
      </c>
    </row>
    <row r="109" spans="1:17" ht="14.1" customHeight="1" x14ac:dyDescent="0.3">
      <c r="A109" s="232">
        <f ca="1">BerM2!Y109</f>
        <v>0</v>
      </c>
      <c r="B109" s="232">
        <f ca="1">BerM2!AU109</f>
        <v>0</v>
      </c>
      <c r="C109" s="233">
        <f ca="1">BerM2!Z109</f>
        <v>0</v>
      </c>
      <c r="D109" s="184">
        <f>Ident!A109</f>
        <v>0</v>
      </c>
      <c r="E109" s="162">
        <f>Ident!B109</f>
        <v>0</v>
      </c>
      <c r="F109" s="162">
        <f>Ident!C109</f>
        <v>0</v>
      </c>
      <c r="G109" s="162">
        <f>Ident!D109</f>
        <v>0</v>
      </c>
      <c r="H109" s="234">
        <f>BerM2!AC109</f>
        <v>0</v>
      </c>
      <c r="I109" s="234">
        <f>BerM2!AE109</f>
        <v>0</v>
      </c>
      <c r="J109" s="234">
        <f>BerM2!AF109</f>
        <v>0</v>
      </c>
      <c r="K109" s="234">
        <f>BerM2!AH109</f>
        <v>0</v>
      </c>
      <c r="L109" s="234">
        <f>BerM2!AI109</f>
        <v>0</v>
      </c>
      <c r="M109" s="234">
        <f>BerM2!AJ109</f>
        <v>0</v>
      </c>
      <c r="N109" s="234">
        <f>BerM2!AK109</f>
        <v>0</v>
      </c>
      <c r="O109" s="234">
        <f>BerM2!AL109</f>
        <v>0</v>
      </c>
      <c r="P109" s="234">
        <f>BerM2!AM109</f>
        <v>0</v>
      </c>
      <c r="Q109" s="235">
        <f>BerM2!AN109</f>
        <v>0</v>
      </c>
    </row>
    <row r="110" spans="1:17" ht="14.1" customHeight="1" x14ac:dyDescent="0.3">
      <c r="A110" s="232">
        <f ca="1">BerM2!Y110</f>
        <v>0</v>
      </c>
      <c r="B110" s="232">
        <f ca="1">BerM2!AU110</f>
        <v>0</v>
      </c>
      <c r="C110" s="233">
        <f ca="1">BerM2!Z110</f>
        <v>0</v>
      </c>
      <c r="D110" s="184">
        <f>Ident!A110</f>
        <v>0</v>
      </c>
      <c r="E110" s="162">
        <f>Ident!B110</f>
        <v>0</v>
      </c>
      <c r="F110" s="162">
        <f>Ident!C110</f>
        <v>0</v>
      </c>
      <c r="G110" s="162">
        <f>Ident!D110</f>
        <v>0</v>
      </c>
      <c r="H110" s="234">
        <f>BerM2!AC110</f>
        <v>0</v>
      </c>
      <c r="I110" s="234">
        <f>BerM2!AE110</f>
        <v>0</v>
      </c>
      <c r="J110" s="234">
        <f>BerM2!AF110</f>
        <v>0</v>
      </c>
      <c r="K110" s="234">
        <f>BerM2!AH110</f>
        <v>0</v>
      </c>
      <c r="L110" s="234">
        <f>BerM2!AI110</f>
        <v>0</v>
      </c>
      <c r="M110" s="234">
        <f>BerM2!AJ110</f>
        <v>0</v>
      </c>
      <c r="N110" s="234">
        <f>BerM2!AK110</f>
        <v>0</v>
      </c>
      <c r="O110" s="234">
        <f>BerM2!AL110</f>
        <v>0</v>
      </c>
      <c r="P110" s="234">
        <f>BerM2!AM110</f>
        <v>0</v>
      </c>
      <c r="Q110" s="235">
        <f>BerM2!AN110</f>
        <v>0</v>
      </c>
    </row>
    <row r="111" spans="1:17" ht="14.1" customHeight="1" x14ac:dyDescent="0.3">
      <c r="A111" s="232">
        <f ca="1">BerM2!Y111</f>
        <v>0</v>
      </c>
      <c r="B111" s="232">
        <f ca="1">BerM2!AU111</f>
        <v>0</v>
      </c>
      <c r="C111" s="233">
        <f ca="1">BerM2!Z111</f>
        <v>0</v>
      </c>
      <c r="D111" s="184">
        <f>Ident!A111</f>
        <v>0</v>
      </c>
      <c r="E111" s="162">
        <f>Ident!B111</f>
        <v>0</v>
      </c>
      <c r="F111" s="162">
        <f>Ident!C111</f>
        <v>0</v>
      </c>
      <c r="G111" s="162">
        <f>Ident!D111</f>
        <v>0</v>
      </c>
      <c r="H111" s="234">
        <f>BerM2!AC111</f>
        <v>0</v>
      </c>
      <c r="I111" s="234">
        <f>BerM2!AE111</f>
        <v>0</v>
      </c>
      <c r="J111" s="234">
        <f>BerM2!AF111</f>
        <v>0</v>
      </c>
      <c r="K111" s="234">
        <f>BerM2!AH111</f>
        <v>0</v>
      </c>
      <c r="L111" s="234">
        <f>BerM2!AI111</f>
        <v>0</v>
      </c>
      <c r="M111" s="234">
        <f>BerM2!AJ111</f>
        <v>0</v>
      </c>
      <c r="N111" s="234">
        <f>BerM2!AK111</f>
        <v>0</v>
      </c>
      <c r="O111" s="234">
        <f>BerM2!AL111</f>
        <v>0</v>
      </c>
      <c r="P111" s="234">
        <f>BerM2!AM111</f>
        <v>0</v>
      </c>
      <c r="Q111" s="235">
        <f>BerM2!AN111</f>
        <v>0</v>
      </c>
    </row>
    <row r="112" spans="1:17" ht="14.1" customHeight="1" x14ac:dyDescent="0.3">
      <c r="A112" s="232">
        <f ca="1">BerM2!Y112</f>
        <v>0</v>
      </c>
      <c r="B112" s="232">
        <f ca="1">BerM2!AU112</f>
        <v>0</v>
      </c>
      <c r="C112" s="233">
        <f ca="1">BerM2!Z112</f>
        <v>0</v>
      </c>
      <c r="D112" s="184">
        <f>Ident!A112</f>
        <v>0</v>
      </c>
      <c r="E112" s="162">
        <f>Ident!B112</f>
        <v>0</v>
      </c>
      <c r="F112" s="162">
        <f>Ident!C112</f>
        <v>0</v>
      </c>
      <c r="G112" s="162">
        <f>Ident!D112</f>
        <v>0</v>
      </c>
      <c r="H112" s="234">
        <f>BerM2!AC112</f>
        <v>0</v>
      </c>
      <c r="I112" s="234">
        <f>BerM2!AE112</f>
        <v>0</v>
      </c>
      <c r="J112" s="234">
        <f>BerM2!AF112</f>
        <v>0</v>
      </c>
      <c r="K112" s="234">
        <f>BerM2!AH112</f>
        <v>0</v>
      </c>
      <c r="L112" s="234">
        <f>BerM2!AI112</f>
        <v>0</v>
      </c>
      <c r="M112" s="234">
        <f>BerM2!AJ112</f>
        <v>0</v>
      </c>
      <c r="N112" s="234">
        <f>BerM2!AK112</f>
        <v>0</v>
      </c>
      <c r="O112" s="234">
        <f>BerM2!AL112</f>
        <v>0</v>
      </c>
      <c r="P112" s="234">
        <f>BerM2!AM112</f>
        <v>0</v>
      </c>
      <c r="Q112" s="235">
        <f>BerM2!AN112</f>
        <v>0</v>
      </c>
    </row>
    <row r="113" spans="1:17" ht="14.1" customHeight="1" x14ac:dyDescent="0.3">
      <c r="A113" s="232">
        <f ca="1">BerM2!Y113</f>
        <v>0</v>
      </c>
      <c r="B113" s="232">
        <f ca="1">BerM2!AU113</f>
        <v>0</v>
      </c>
      <c r="C113" s="233">
        <f ca="1">BerM2!Z113</f>
        <v>0</v>
      </c>
      <c r="D113" s="184">
        <f>Ident!A113</f>
        <v>0</v>
      </c>
      <c r="E113" s="162">
        <f>Ident!B113</f>
        <v>0</v>
      </c>
      <c r="F113" s="162">
        <f>Ident!C113</f>
        <v>0</v>
      </c>
      <c r="G113" s="162">
        <f>Ident!D113</f>
        <v>0</v>
      </c>
      <c r="H113" s="234">
        <f>BerM2!AC113</f>
        <v>0</v>
      </c>
      <c r="I113" s="234">
        <f>BerM2!AE113</f>
        <v>0</v>
      </c>
      <c r="J113" s="234">
        <f>BerM2!AF113</f>
        <v>0</v>
      </c>
      <c r="K113" s="234">
        <f>BerM2!AH113</f>
        <v>0</v>
      </c>
      <c r="L113" s="234">
        <f>BerM2!AI113</f>
        <v>0</v>
      </c>
      <c r="M113" s="234">
        <f>BerM2!AJ113</f>
        <v>0</v>
      </c>
      <c r="N113" s="234">
        <f>BerM2!AK113</f>
        <v>0</v>
      </c>
      <c r="O113" s="234">
        <f>BerM2!AL113</f>
        <v>0</v>
      </c>
      <c r="P113" s="234">
        <f>BerM2!AM113</f>
        <v>0</v>
      </c>
      <c r="Q113" s="235">
        <f>BerM2!AN113</f>
        <v>0</v>
      </c>
    </row>
    <row r="114" spans="1:17" ht="14.1" customHeight="1" x14ac:dyDescent="0.3">
      <c r="A114" s="232">
        <f ca="1">BerM2!Y114</f>
        <v>0</v>
      </c>
      <c r="B114" s="232">
        <f ca="1">BerM2!AU114</f>
        <v>0</v>
      </c>
      <c r="C114" s="233">
        <f ca="1">BerM2!Z114</f>
        <v>0</v>
      </c>
      <c r="D114" s="184">
        <f>Ident!A114</f>
        <v>0</v>
      </c>
      <c r="E114" s="162">
        <f>Ident!B114</f>
        <v>0</v>
      </c>
      <c r="F114" s="162">
        <f>Ident!C114</f>
        <v>0</v>
      </c>
      <c r="G114" s="162">
        <f>Ident!D114</f>
        <v>0</v>
      </c>
      <c r="H114" s="234">
        <f>BerM2!AC114</f>
        <v>0</v>
      </c>
      <c r="I114" s="234">
        <f>BerM2!AE114</f>
        <v>0</v>
      </c>
      <c r="J114" s="234">
        <f>BerM2!AF114</f>
        <v>0</v>
      </c>
      <c r="K114" s="234">
        <f>BerM2!AH114</f>
        <v>0</v>
      </c>
      <c r="L114" s="234">
        <f>BerM2!AI114</f>
        <v>0</v>
      </c>
      <c r="M114" s="234">
        <f>BerM2!AJ114</f>
        <v>0</v>
      </c>
      <c r="N114" s="234">
        <f>BerM2!AK114</f>
        <v>0</v>
      </c>
      <c r="O114" s="234">
        <f>BerM2!AL114</f>
        <v>0</v>
      </c>
      <c r="P114" s="234">
        <f>BerM2!AM114</f>
        <v>0</v>
      </c>
      <c r="Q114" s="235">
        <f>BerM2!AN114</f>
        <v>0</v>
      </c>
    </row>
    <row r="115" spans="1:17" ht="14.1" customHeight="1" x14ac:dyDescent="0.3">
      <c r="A115" s="232">
        <f ca="1">BerM2!Y115</f>
        <v>0</v>
      </c>
      <c r="B115" s="232">
        <f ca="1">BerM2!AU115</f>
        <v>0</v>
      </c>
      <c r="C115" s="233">
        <f ca="1">BerM2!Z115</f>
        <v>0</v>
      </c>
      <c r="D115" s="184">
        <f>Ident!A115</f>
        <v>0</v>
      </c>
      <c r="E115" s="162">
        <f>Ident!B115</f>
        <v>0</v>
      </c>
      <c r="F115" s="162">
        <f>Ident!C115</f>
        <v>0</v>
      </c>
      <c r="G115" s="162">
        <f>Ident!D115</f>
        <v>0</v>
      </c>
      <c r="H115" s="234">
        <f>BerM2!AC115</f>
        <v>0</v>
      </c>
      <c r="I115" s="234">
        <f>BerM2!AE115</f>
        <v>0</v>
      </c>
      <c r="J115" s="234">
        <f>BerM2!AF115</f>
        <v>0</v>
      </c>
      <c r="K115" s="234">
        <f>BerM2!AH115</f>
        <v>0</v>
      </c>
      <c r="L115" s="234">
        <f>BerM2!AI115</f>
        <v>0</v>
      </c>
      <c r="M115" s="234">
        <f>BerM2!AJ115</f>
        <v>0</v>
      </c>
      <c r="N115" s="234">
        <f>BerM2!AK115</f>
        <v>0</v>
      </c>
      <c r="O115" s="234">
        <f>BerM2!AL115</f>
        <v>0</v>
      </c>
      <c r="P115" s="234">
        <f>BerM2!AM115</f>
        <v>0</v>
      </c>
      <c r="Q115" s="235">
        <f>BerM2!AN115</f>
        <v>0</v>
      </c>
    </row>
    <row r="116" spans="1:17" ht="14.1" customHeight="1" x14ac:dyDescent="0.3">
      <c r="A116" s="232">
        <f ca="1">BerM2!Y116</f>
        <v>0</v>
      </c>
      <c r="B116" s="232">
        <f ca="1">BerM2!AU116</f>
        <v>0</v>
      </c>
      <c r="C116" s="233">
        <f ca="1">BerM2!Z116</f>
        <v>0</v>
      </c>
      <c r="D116" s="184">
        <f>Ident!A116</f>
        <v>0</v>
      </c>
      <c r="E116" s="162">
        <f>Ident!B116</f>
        <v>0</v>
      </c>
      <c r="F116" s="162">
        <f>Ident!C116</f>
        <v>0</v>
      </c>
      <c r="G116" s="162">
        <f>Ident!D116</f>
        <v>0</v>
      </c>
      <c r="H116" s="234">
        <f>BerM2!AC116</f>
        <v>0</v>
      </c>
      <c r="I116" s="234">
        <f>BerM2!AE116</f>
        <v>0</v>
      </c>
      <c r="J116" s="234">
        <f>BerM2!AF116</f>
        <v>0</v>
      </c>
      <c r="K116" s="234">
        <f>BerM2!AH116</f>
        <v>0</v>
      </c>
      <c r="L116" s="234">
        <f>BerM2!AI116</f>
        <v>0</v>
      </c>
      <c r="M116" s="234">
        <f>BerM2!AJ116</f>
        <v>0</v>
      </c>
      <c r="N116" s="234">
        <f>BerM2!AK116</f>
        <v>0</v>
      </c>
      <c r="O116" s="234">
        <f>BerM2!AL116</f>
        <v>0</v>
      </c>
      <c r="P116" s="234">
        <f>BerM2!AM116</f>
        <v>0</v>
      </c>
      <c r="Q116" s="235">
        <f>BerM2!AN116</f>
        <v>0</v>
      </c>
    </row>
    <row r="117" spans="1:17" ht="14.1" customHeight="1" x14ac:dyDescent="0.3">
      <c r="A117" s="232">
        <f ca="1">BerM2!Y117</f>
        <v>0</v>
      </c>
      <c r="B117" s="232">
        <f ca="1">BerM2!AU117</f>
        <v>0</v>
      </c>
      <c r="C117" s="233">
        <f ca="1">BerM2!Z117</f>
        <v>0</v>
      </c>
      <c r="D117" s="184">
        <f>Ident!A117</f>
        <v>0</v>
      </c>
      <c r="E117" s="162">
        <f>Ident!B117</f>
        <v>0</v>
      </c>
      <c r="F117" s="162">
        <f>Ident!C117</f>
        <v>0</v>
      </c>
      <c r="G117" s="162">
        <f>Ident!D117</f>
        <v>0</v>
      </c>
      <c r="H117" s="234">
        <f>BerM2!AC117</f>
        <v>0</v>
      </c>
      <c r="I117" s="234">
        <f>BerM2!AE117</f>
        <v>0</v>
      </c>
      <c r="J117" s="234">
        <f>BerM2!AF117</f>
        <v>0</v>
      </c>
      <c r="K117" s="234">
        <f>BerM2!AH117</f>
        <v>0</v>
      </c>
      <c r="L117" s="234">
        <f>BerM2!AI117</f>
        <v>0</v>
      </c>
      <c r="M117" s="234">
        <f>BerM2!AJ117</f>
        <v>0</v>
      </c>
      <c r="N117" s="234">
        <f>BerM2!AK117</f>
        <v>0</v>
      </c>
      <c r="O117" s="234">
        <f>BerM2!AL117</f>
        <v>0</v>
      </c>
      <c r="P117" s="234">
        <f>BerM2!AM117</f>
        <v>0</v>
      </c>
      <c r="Q117" s="235">
        <f>BerM2!AN117</f>
        <v>0</v>
      </c>
    </row>
    <row r="118" spans="1:17" ht="14.1" customHeight="1" x14ac:dyDescent="0.3">
      <c r="A118" s="232">
        <f ca="1">BerM2!Y118</f>
        <v>0</v>
      </c>
      <c r="B118" s="232">
        <f ca="1">BerM2!AU118</f>
        <v>0</v>
      </c>
      <c r="C118" s="233">
        <f ca="1">BerM2!Z118</f>
        <v>0</v>
      </c>
      <c r="D118" s="184">
        <f>Ident!A118</f>
        <v>0</v>
      </c>
      <c r="E118" s="162">
        <f>Ident!B118</f>
        <v>0</v>
      </c>
      <c r="F118" s="162">
        <f>Ident!C118</f>
        <v>0</v>
      </c>
      <c r="G118" s="162">
        <f>Ident!D118</f>
        <v>0</v>
      </c>
      <c r="H118" s="234">
        <f>BerM2!AC118</f>
        <v>0</v>
      </c>
      <c r="I118" s="234">
        <f>BerM2!AE118</f>
        <v>0</v>
      </c>
      <c r="J118" s="234">
        <f>BerM2!AF118</f>
        <v>0</v>
      </c>
      <c r="K118" s="234">
        <f>BerM2!AH118</f>
        <v>0</v>
      </c>
      <c r="L118" s="234">
        <f>BerM2!AI118</f>
        <v>0</v>
      </c>
      <c r="M118" s="234">
        <f>BerM2!AJ118</f>
        <v>0</v>
      </c>
      <c r="N118" s="234">
        <f>BerM2!AK118</f>
        <v>0</v>
      </c>
      <c r="O118" s="234">
        <f>BerM2!AL118</f>
        <v>0</v>
      </c>
      <c r="P118" s="234">
        <f>BerM2!AM118</f>
        <v>0</v>
      </c>
      <c r="Q118" s="235">
        <f>BerM2!AN118</f>
        <v>0</v>
      </c>
    </row>
    <row r="119" spans="1:17" ht="14.1" customHeight="1" x14ac:dyDescent="0.3">
      <c r="A119" s="232">
        <f ca="1">BerM2!Y119</f>
        <v>0</v>
      </c>
      <c r="B119" s="232">
        <f ca="1">BerM2!AU119</f>
        <v>0</v>
      </c>
      <c r="C119" s="233">
        <f ca="1">BerM2!Z119</f>
        <v>0</v>
      </c>
      <c r="D119" s="184">
        <f>Ident!A119</f>
        <v>0</v>
      </c>
      <c r="E119" s="162">
        <f>Ident!B119</f>
        <v>0</v>
      </c>
      <c r="F119" s="162">
        <f>Ident!C119</f>
        <v>0</v>
      </c>
      <c r="G119" s="162">
        <f>Ident!D119</f>
        <v>0</v>
      </c>
      <c r="H119" s="234">
        <f>BerM2!AC119</f>
        <v>0</v>
      </c>
      <c r="I119" s="234">
        <f>BerM2!AE119</f>
        <v>0</v>
      </c>
      <c r="J119" s="234">
        <f>BerM2!AF119</f>
        <v>0</v>
      </c>
      <c r="K119" s="234">
        <f>BerM2!AH119</f>
        <v>0</v>
      </c>
      <c r="L119" s="234">
        <f>BerM2!AI119</f>
        <v>0</v>
      </c>
      <c r="M119" s="234">
        <f>BerM2!AJ119</f>
        <v>0</v>
      </c>
      <c r="N119" s="234">
        <f>BerM2!AK119</f>
        <v>0</v>
      </c>
      <c r="O119" s="234">
        <f>BerM2!AL119</f>
        <v>0</v>
      </c>
      <c r="P119" s="234">
        <f>BerM2!AM119</f>
        <v>0</v>
      </c>
      <c r="Q119" s="235">
        <f>BerM2!AN119</f>
        <v>0</v>
      </c>
    </row>
    <row r="120" spans="1:17" ht="14.1" customHeight="1" x14ac:dyDescent="0.3">
      <c r="A120" s="232">
        <f ca="1">BerM2!Y120</f>
        <v>0</v>
      </c>
      <c r="B120" s="232">
        <f ca="1">BerM2!AU120</f>
        <v>0</v>
      </c>
      <c r="C120" s="233">
        <f ca="1">BerM2!Z120</f>
        <v>0</v>
      </c>
      <c r="D120" s="184">
        <f>Ident!A120</f>
        <v>0</v>
      </c>
      <c r="E120" s="162">
        <f>Ident!B120</f>
        <v>0</v>
      </c>
      <c r="F120" s="162">
        <f>Ident!C120</f>
        <v>0</v>
      </c>
      <c r="G120" s="162">
        <f>Ident!D120</f>
        <v>0</v>
      </c>
      <c r="H120" s="234">
        <f>BerM2!AC120</f>
        <v>0</v>
      </c>
      <c r="I120" s="234">
        <f>BerM2!AE120</f>
        <v>0</v>
      </c>
      <c r="J120" s="234">
        <f>BerM2!AF120</f>
        <v>0</v>
      </c>
      <c r="K120" s="234">
        <f>BerM2!AH120</f>
        <v>0</v>
      </c>
      <c r="L120" s="234">
        <f>BerM2!AI120</f>
        <v>0</v>
      </c>
      <c r="M120" s="234">
        <f>BerM2!AJ120</f>
        <v>0</v>
      </c>
      <c r="N120" s="234">
        <f>BerM2!AK120</f>
        <v>0</v>
      </c>
      <c r="O120" s="234">
        <f>BerM2!AL120</f>
        <v>0</v>
      </c>
      <c r="P120" s="234">
        <f>BerM2!AM120</f>
        <v>0</v>
      </c>
      <c r="Q120" s="235">
        <f>BerM2!AN120</f>
        <v>0</v>
      </c>
    </row>
    <row r="121" spans="1:17" ht="14.1" customHeight="1" x14ac:dyDescent="0.3">
      <c r="A121" s="232">
        <f ca="1">BerM2!Y121</f>
        <v>0</v>
      </c>
      <c r="B121" s="232">
        <f ca="1">BerM2!AU121</f>
        <v>0</v>
      </c>
      <c r="C121" s="233">
        <f ca="1">BerM2!Z121</f>
        <v>0</v>
      </c>
      <c r="D121" s="184">
        <f>Ident!A121</f>
        <v>0</v>
      </c>
      <c r="E121" s="162">
        <f>Ident!B121</f>
        <v>0</v>
      </c>
      <c r="F121" s="162">
        <f>Ident!C121</f>
        <v>0</v>
      </c>
      <c r="G121" s="162">
        <f>Ident!D121</f>
        <v>0</v>
      </c>
      <c r="H121" s="234">
        <f>BerM2!AC121</f>
        <v>0</v>
      </c>
      <c r="I121" s="234">
        <f>BerM2!AE121</f>
        <v>0</v>
      </c>
      <c r="J121" s="234">
        <f>BerM2!AF121</f>
        <v>0</v>
      </c>
      <c r="K121" s="234">
        <f>BerM2!AH121</f>
        <v>0</v>
      </c>
      <c r="L121" s="234">
        <f>BerM2!AI121</f>
        <v>0</v>
      </c>
      <c r="M121" s="234">
        <f>BerM2!AJ121</f>
        <v>0</v>
      </c>
      <c r="N121" s="234">
        <f>BerM2!AK121</f>
        <v>0</v>
      </c>
      <c r="O121" s="234">
        <f>BerM2!AL121</f>
        <v>0</v>
      </c>
      <c r="P121" s="234">
        <f>BerM2!AM121</f>
        <v>0</v>
      </c>
      <c r="Q121" s="235">
        <f>BerM2!AN121</f>
        <v>0</v>
      </c>
    </row>
    <row r="122" spans="1:17" ht="14.1" customHeight="1" x14ac:dyDescent="0.3">
      <c r="A122" s="232">
        <f ca="1">BerM2!Y122</f>
        <v>0</v>
      </c>
      <c r="B122" s="232">
        <f ca="1">BerM2!AU122</f>
        <v>0</v>
      </c>
      <c r="C122" s="233">
        <f ca="1">BerM2!Z122</f>
        <v>0</v>
      </c>
      <c r="D122" s="184">
        <f>Ident!A122</f>
        <v>0</v>
      </c>
      <c r="E122" s="162">
        <f>Ident!B122</f>
        <v>0</v>
      </c>
      <c r="F122" s="162">
        <f>Ident!C122</f>
        <v>0</v>
      </c>
      <c r="G122" s="162">
        <f>Ident!D122</f>
        <v>0</v>
      </c>
      <c r="H122" s="234">
        <f>BerM2!AC122</f>
        <v>0</v>
      </c>
      <c r="I122" s="234">
        <f>BerM2!AE122</f>
        <v>0</v>
      </c>
      <c r="J122" s="234">
        <f>BerM2!AF122</f>
        <v>0</v>
      </c>
      <c r="K122" s="234">
        <f>BerM2!AH122</f>
        <v>0</v>
      </c>
      <c r="L122" s="234">
        <f>BerM2!AI122</f>
        <v>0</v>
      </c>
      <c r="M122" s="234">
        <f>BerM2!AJ122</f>
        <v>0</v>
      </c>
      <c r="N122" s="234">
        <f>BerM2!AK122</f>
        <v>0</v>
      </c>
      <c r="O122" s="234">
        <f>BerM2!AL122</f>
        <v>0</v>
      </c>
      <c r="P122" s="234">
        <f>BerM2!AM122</f>
        <v>0</v>
      </c>
      <c r="Q122" s="235">
        <f>BerM2!AN122</f>
        <v>0</v>
      </c>
    </row>
    <row r="123" spans="1:17" ht="14.1" customHeight="1" x14ac:dyDescent="0.3">
      <c r="A123" s="232">
        <f ca="1">BerM2!Y123</f>
        <v>0</v>
      </c>
      <c r="B123" s="232">
        <f ca="1">BerM2!AU123</f>
        <v>0</v>
      </c>
      <c r="C123" s="233">
        <f ca="1">BerM2!Z123</f>
        <v>0</v>
      </c>
      <c r="D123" s="184">
        <f>Ident!A123</f>
        <v>0</v>
      </c>
      <c r="E123" s="162">
        <f>Ident!B123</f>
        <v>0</v>
      </c>
      <c r="F123" s="162">
        <f>Ident!C123</f>
        <v>0</v>
      </c>
      <c r="G123" s="162">
        <f>Ident!D123</f>
        <v>0</v>
      </c>
      <c r="H123" s="234">
        <f>BerM2!AC123</f>
        <v>0</v>
      </c>
      <c r="I123" s="234">
        <f>BerM2!AE123</f>
        <v>0</v>
      </c>
      <c r="J123" s="234">
        <f>BerM2!AF123</f>
        <v>0</v>
      </c>
      <c r="K123" s="234">
        <f>BerM2!AH123</f>
        <v>0</v>
      </c>
      <c r="L123" s="234">
        <f>BerM2!AI123</f>
        <v>0</v>
      </c>
      <c r="M123" s="234">
        <f>BerM2!AJ123</f>
        <v>0</v>
      </c>
      <c r="N123" s="234">
        <f>BerM2!AK123</f>
        <v>0</v>
      </c>
      <c r="O123" s="234">
        <f>BerM2!AL123</f>
        <v>0</v>
      </c>
      <c r="P123" s="234">
        <f>BerM2!AM123</f>
        <v>0</v>
      </c>
      <c r="Q123" s="235">
        <f>BerM2!AN123</f>
        <v>0</v>
      </c>
    </row>
    <row r="124" spans="1:17" ht="14.1" customHeight="1" x14ac:dyDescent="0.3">
      <c r="A124" s="232">
        <f ca="1">BerM2!Y124</f>
        <v>0</v>
      </c>
      <c r="B124" s="232">
        <f ca="1">BerM2!AU124</f>
        <v>0</v>
      </c>
      <c r="C124" s="233">
        <f ca="1">BerM2!Z124</f>
        <v>0</v>
      </c>
      <c r="D124" s="184">
        <f>Ident!A124</f>
        <v>0</v>
      </c>
      <c r="E124" s="162">
        <f>Ident!B124</f>
        <v>0</v>
      </c>
      <c r="F124" s="162">
        <f>Ident!C124</f>
        <v>0</v>
      </c>
      <c r="G124" s="162">
        <f>Ident!D124</f>
        <v>0</v>
      </c>
      <c r="H124" s="234">
        <f>BerM2!AC124</f>
        <v>0</v>
      </c>
      <c r="I124" s="234">
        <f>BerM2!AE124</f>
        <v>0</v>
      </c>
      <c r="J124" s="234">
        <f>BerM2!AF124</f>
        <v>0</v>
      </c>
      <c r="K124" s="234">
        <f>BerM2!AH124</f>
        <v>0</v>
      </c>
      <c r="L124" s="234">
        <f>BerM2!AI124</f>
        <v>0</v>
      </c>
      <c r="M124" s="234">
        <f>BerM2!AJ124</f>
        <v>0</v>
      </c>
      <c r="N124" s="234">
        <f>BerM2!AK124</f>
        <v>0</v>
      </c>
      <c r="O124" s="234">
        <f>BerM2!AL124</f>
        <v>0</v>
      </c>
      <c r="P124" s="234">
        <f>BerM2!AM124</f>
        <v>0</v>
      </c>
      <c r="Q124" s="235">
        <f>BerM2!AN124</f>
        <v>0</v>
      </c>
    </row>
    <row r="125" spans="1:17" ht="14.1" customHeight="1" x14ac:dyDescent="0.3">
      <c r="A125" s="232">
        <f ca="1">BerM2!Y125</f>
        <v>0</v>
      </c>
      <c r="B125" s="232">
        <f ca="1">BerM2!AU125</f>
        <v>0</v>
      </c>
      <c r="C125" s="233">
        <f ca="1">BerM2!Z125</f>
        <v>0</v>
      </c>
      <c r="D125" s="184">
        <f>Ident!A125</f>
        <v>0</v>
      </c>
      <c r="E125" s="162">
        <f>Ident!B125</f>
        <v>0</v>
      </c>
      <c r="F125" s="162">
        <f>Ident!C125</f>
        <v>0</v>
      </c>
      <c r="G125" s="162">
        <f>Ident!D125</f>
        <v>0</v>
      </c>
      <c r="H125" s="234">
        <f>BerM2!AC125</f>
        <v>0</v>
      </c>
      <c r="I125" s="234">
        <f>BerM2!AE125</f>
        <v>0</v>
      </c>
      <c r="J125" s="234">
        <f>BerM2!AF125</f>
        <v>0</v>
      </c>
      <c r="K125" s="234">
        <f>BerM2!AH125</f>
        <v>0</v>
      </c>
      <c r="L125" s="234">
        <f>BerM2!AI125</f>
        <v>0</v>
      </c>
      <c r="M125" s="234">
        <f>BerM2!AJ125</f>
        <v>0</v>
      </c>
      <c r="N125" s="234">
        <f>BerM2!AK125</f>
        <v>0</v>
      </c>
      <c r="O125" s="234">
        <f>BerM2!AL125</f>
        <v>0</v>
      </c>
      <c r="P125" s="234">
        <f>BerM2!AM125</f>
        <v>0</v>
      </c>
      <c r="Q125" s="235">
        <f>BerM2!AN125</f>
        <v>0</v>
      </c>
    </row>
    <row r="126" spans="1:17" ht="14.1" customHeight="1" x14ac:dyDescent="0.3">
      <c r="A126" s="232">
        <f ca="1">BerM2!Y126</f>
        <v>0</v>
      </c>
      <c r="B126" s="232">
        <f ca="1">BerM2!AU126</f>
        <v>0</v>
      </c>
      <c r="C126" s="233">
        <f ca="1">BerM2!Z126</f>
        <v>0</v>
      </c>
      <c r="D126" s="184">
        <f>Ident!A126</f>
        <v>0</v>
      </c>
      <c r="E126" s="162">
        <f>Ident!B126</f>
        <v>0</v>
      </c>
      <c r="F126" s="162">
        <f>Ident!C126</f>
        <v>0</v>
      </c>
      <c r="G126" s="162">
        <f>Ident!D126</f>
        <v>0</v>
      </c>
      <c r="H126" s="234">
        <f>BerM2!AC126</f>
        <v>0</v>
      </c>
      <c r="I126" s="234">
        <f>BerM2!AE126</f>
        <v>0</v>
      </c>
      <c r="J126" s="234">
        <f>BerM2!AF126</f>
        <v>0</v>
      </c>
      <c r="K126" s="234">
        <f>BerM2!AH126</f>
        <v>0</v>
      </c>
      <c r="L126" s="234">
        <f>BerM2!AI126</f>
        <v>0</v>
      </c>
      <c r="M126" s="234">
        <f>BerM2!AJ126</f>
        <v>0</v>
      </c>
      <c r="N126" s="234">
        <f>BerM2!AK126</f>
        <v>0</v>
      </c>
      <c r="O126" s="234">
        <f>BerM2!AL126</f>
        <v>0</v>
      </c>
      <c r="P126" s="234">
        <f>BerM2!AM126</f>
        <v>0</v>
      </c>
      <c r="Q126" s="235">
        <f>BerM2!AN126</f>
        <v>0</v>
      </c>
    </row>
    <row r="127" spans="1:17" ht="14.1" customHeight="1" x14ac:dyDescent="0.3">
      <c r="A127" s="232">
        <f ca="1">BerM2!Y127</f>
        <v>0</v>
      </c>
      <c r="B127" s="232">
        <f ca="1">BerM2!AU127</f>
        <v>0</v>
      </c>
      <c r="C127" s="233">
        <f ca="1">BerM2!Z127</f>
        <v>0</v>
      </c>
      <c r="D127" s="184">
        <f>Ident!A127</f>
        <v>0</v>
      </c>
      <c r="E127" s="162">
        <f>Ident!B127</f>
        <v>0</v>
      </c>
      <c r="F127" s="162">
        <f>Ident!C127</f>
        <v>0</v>
      </c>
      <c r="G127" s="162">
        <f>Ident!D127</f>
        <v>0</v>
      </c>
      <c r="H127" s="234">
        <f>BerM2!AC127</f>
        <v>0</v>
      </c>
      <c r="I127" s="234">
        <f>BerM2!AE127</f>
        <v>0</v>
      </c>
      <c r="J127" s="234">
        <f>BerM2!AF127</f>
        <v>0</v>
      </c>
      <c r="K127" s="234">
        <f>BerM2!AH127</f>
        <v>0</v>
      </c>
      <c r="L127" s="234">
        <f>BerM2!AI127</f>
        <v>0</v>
      </c>
      <c r="M127" s="234">
        <f>BerM2!AJ127</f>
        <v>0</v>
      </c>
      <c r="N127" s="234">
        <f>BerM2!AK127</f>
        <v>0</v>
      </c>
      <c r="O127" s="234">
        <f>BerM2!AL127</f>
        <v>0</v>
      </c>
      <c r="P127" s="234">
        <f>BerM2!AM127</f>
        <v>0</v>
      </c>
      <c r="Q127" s="235">
        <f>BerM2!AN127</f>
        <v>0</v>
      </c>
    </row>
    <row r="128" spans="1:17" ht="14.1" customHeight="1" x14ac:dyDescent="0.3">
      <c r="A128" s="232">
        <f ca="1">BerM2!Y128</f>
        <v>0</v>
      </c>
      <c r="B128" s="232">
        <f ca="1">BerM2!AU128</f>
        <v>0</v>
      </c>
      <c r="C128" s="233">
        <f ca="1">BerM2!Z128</f>
        <v>0</v>
      </c>
      <c r="D128" s="184">
        <f>Ident!A128</f>
        <v>0</v>
      </c>
      <c r="E128" s="162">
        <f>Ident!B128</f>
        <v>0</v>
      </c>
      <c r="F128" s="162">
        <f>Ident!C128</f>
        <v>0</v>
      </c>
      <c r="G128" s="162">
        <f>Ident!D128</f>
        <v>0</v>
      </c>
      <c r="H128" s="234">
        <f>BerM2!AC128</f>
        <v>0</v>
      </c>
      <c r="I128" s="234">
        <f>BerM2!AE128</f>
        <v>0</v>
      </c>
      <c r="J128" s="234">
        <f>BerM2!AF128</f>
        <v>0</v>
      </c>
      <c r="K128" s="234">
        <f>BerM2!AH128</f>
        <v>0</v>
      </c>
      <c r="L128" s="234">
        <f>BerM2!AI128</f>
        <v>0</v>
      </c>
      <c r="M128" s="234">
        <f>BerM2!AJ128</f>
        <v>0</v>
      </c>
      <c r="N128" s="234">
        <f>BerM2!AK128</f>
        <v>0</v>
      </c>
      <c r="O128" s="234">
        <f>BerM2!AL128</f>
        <v>0</v>
      </c>
      <c r="P128" s="234">
        <f>BerM2!AM128</f>
        <v>0</v>
      </c>
      <c r="Q128" s="235">
        <f>BerM2!AN128</f>
        <v>0</v>
      </c>
    </row>
    <row r="129" spans="1:17" ht="14.1" customHeight="1" x14ac:dyDescent="0.3">
      <c r="A129" s="232">
        <f ca="1">BerM2!Y129</f>
        <v>0</v>
      </c>
      <c r="B129" s="232">
        <f ca="1">BerM2!AU129</f>
        <v>0</v>
      </c>
      <c r="C129" s="233">
        <f ca="1">BerM2!Z129</f>
        <v>0</v>
      </c>
      <c r="D129" s="184">
        <f>Ident!A129</f>
        <v>0</v>
      </c>
      <c r="E129" s="162">
        <f>Ident!B129</f>
        <v>0</v>
      </c>
      <c r="F129" s="162">
        <f>Ident!C129</f>
        <v>0</v>
      </c>
      <c r="G129" s="162">
        <f>Ident!D129</f>
        <v>0</v>
      </c>
      <c r="H129" s="234">
        <f>BerM2!AC129</f>
        <v>0</v>
      </c>
      <c r="I129" s="234">
        <f>BerM2!AE129</f>
        <v>0</v>
      </c>
      <c r="J129" s="234">
        <f>BerM2!AF129</f>
        <v>0</v>
      </c>
      <c r="K129" s="234">
        <f>BerM2!AH129</f>
        <v>0</v>
      </c>
      <c r="L129" s="234">
        <f>BerM2!AI129</f>
        <v>0</v>
      </c>
      <c r="M129" s="234">
        <f>BerM2!AJ129</f>
        <v>0</v>
      </c>
      <c r="N129" s="234">
        <f>BerM2!AK129</f>
        <v>0</v>
      </c>
      <c r="O129" s="234">
        <f>BerM2!AL129</f>
        <v>0</v>
      </c>
      <c r="P129" s="234">
        <f>BerM2!AM129</f>
        <v>0</v>
      </c>
      <c r="Q129" s="235">
        <f>BerM2!AN129</f>
        <v>0</v>
      </c>
    </row>
    <row r="130" spans="1:17" ht="14.1" customHeight="1" x14ac:dyDescent="0.3">
      <c r="A130" s="232">
        <f ca="1">BerM2!Y130</f>
        <v>0</v>
      </c>
      <c r="B130" s="232">
        <f ca="1">BerM2!AU130</f>
        <v>0</v>
      </c>
      <c r="C130" s="233">
        <f ca="1">BerM2!Z130</f>
        <v>0</v>
      </c>
      <c r="D130" s="184">
        <f>Ident!A130</f>
        <v>0</v>
      </c>
      <c r="E130" s="162">
        <f>Ident!B130</f>
        <v>0</v>
      </c>
      <c r="F130" s="162">
        <f>Ident!C130</f>
        <v>0</v>
      </c>
      <c r="G130" s="162">
        <f>Ident!D130</f>
        <v>0</v>
      </c>
      <c r="H130" s="234">
        <f>BerM2!AC130</f>
        <v>0</v>
      </c>
      <c r="I130" s="234">
        <f>BerM2!AE130</f>
        <v>0</v>
      </c>
      <c r="J130" s="234">
        <f>BerM2!AF130</f>
        <v>0</v>
      </c>
      <c r="K130" s="234">
        <f>BerM2!AH130</f>
        <v>0</v>
      </c>
      <c r="L130" s="234">
        <f>BerM2!AI130</f>
        <v>0</v>
      </c>
      <c r="M130" s="234">
        <f>BerM2!AJ130</f>
        <v>0</v>
      </c>
      <c r="N130" s="234">
        <f>BerM2!AK130</f>
        <v>0</v>
      </c>
      <c r="O130" s="234">
        <f>BerM2!AL130</f>
        <v>0</v>
      </c>
      <c r="P130" s="234">
        <f>BerM2!AM130</f>
        <v>0</v>
      </c>
      <c r="Q130" s="235">
        <f>BerM2!AN130</f>
        <v>0</v>
      </c>
    </row>
    <row r="131" spans="1:17" ht="14.1" customHeight="1" x14ac:dyDescent="0.3">
      <c r="A131" s="232">
        <f ca="1">BerM2!Y131</f>
        <v>0</v>
      </c>
      <c r="B131" s="232">
        <f ca="1">BerM2!AU131</f>
        <v>0</v>
      </c>
      <c r="C131" s="233">
        <f ca="1">BerM2!Z131</f>
        <v>0</v>
      </c>
      <c r="D131" s="184">
        <f>Ident!A131</f>
        <v>0</v>
      </c>
      <c r="E131" s="162">
        <f>Ident!B131</f>
        <v>0</v>
      </c>
      <c r="F131" s="162">
        <f>Ident!C131</f>
        <v>0</v>
      </c>
      <c r="G131" s="162">
        <f>Ident!D131</f>
        <v>0</v>
      </c>
      <c r="H131" s="234">
        <f>BerM2!AC131</f>
        <v>0</v>
      </c>
      <c r="I131" s="234">
        <f>BerM2!AE131</f>
        <v>0</v>
      </c>
      <c r="J131" s="234">
        <f>BerM2!AF131</f>
        <v>0</v>
      </c>
      <c r="K131" s="234">
        <f>BerM2!AH131</f>
        <v>0</v>
      </c>
      <c r="L131" s="234">
        <f>BerM2!AI131</f>
        <v>0</v>
      </c>
      <c r="M131" s="234">
        <f>BerM2!AJ131</f>
        <v>0</v>
      </c>
      <c r="N131" s="234">
        <f>BerM2!AK131</f>
        <v>0</v>
      </c>
      <c r="O131" s="234">
        <f>BerM2!AL131</f>
        <v>0</v>
      </c>
      <c r="P131" s="234">
        <f>BerM2!AM131</f>
        <v>0</v>
      </c>
      <c r="Q131" s="235">
        <f>BerM2!AN131</f>
        <v>0</v>
      </c>
    </row>
    <row r="132" spans="1:17" ht="14.1" customHeight="1" x14ac:dyDescent="0.3">
      <c r="A132" s="232">
        <f ca="1">BerM2!Y132</f>
        <v>0</v>
      </c>
      <c r="B132" s="232">
        <f ca="1">BerM2!AU132</f>
        <v>0</v>
      </c>
      <c r="C132" s="233">
        <f ca="1">BerM2!Z132</f>
        <v>0</v>
      </c>
      <c r="D132" s="184">
        <f>Ident!A132</f>
        <v>0</v>
      </c>
      <c r="E132" s="162">
        <f>Ident!B132</f>
        <v>0</v>
      </c>
      <c r="F132" s="162">
        <f>Ident!C132</f>
        <v>0</v>
      </c>
      <c r="G132" s="162">
        <f>Ident!D132</f>
        <v>0</v>
      </c>
      <c r="H132" s="234">
        <f>BerM2!AC132</f>
        <v>0</v>
      </c>
      <c r="I132" s="234">
        <f>BerM2!AE132</f>
        <v>0</v>
      </c>
      <c r="J132" s="234">
        <f>BerM2!AF132</f>
        <v>0</v>
      </c>
      <c r="K132" s="234">
        <f>BerM2!AH132</f>
        <v>0</v>
      </c>
      <c r="L132" s="234">
        <f>BerM2!AI132</f>
        <v>0</v>
      </c>
      <c r="M132" s="234">
        <f>BerM2!AJ132</f>
        <v>0</v>
      </c>
      <c r="N132" s="234">
        <f>BerM2!AK132</f>
        <v>0</v>
      </c>
      <c r="O132" s="234">
        <f>BerM2!AL132</f>
        <v>0</v>
      </c>
      <c r="P132" s="234">
        <f>BerM2!AM132</f>
        <v>0</v>
      </c>
      <c r="Q132" s="235">
        <f>BerM2!AN132</f>
        <v>0</v>
      </c>
    </row>
    <row r="133" spans="1:17" ht="14.1" customHeight="1" x14ac:dyDescent="0.3">
      <c r="A133" s="232">
        <f ca="1">BerM2!Y133</f>
        <v>0</v>
      </c>
      <c r="B133" s="232">
        <f ca="1">BerM2!AU133</f>
        <v>0</v>
      </c>
      <c r="C133" s="233">
        <f ca="1">BerM2!Z133</f>
        <v>0</v>
      </c>
      <c r="D133" s="184">
        <f>Ident!A133</f>
        <v>0</v>
      </c>
      <c r="E133" s="162">
        <f>Ident!B133</f>
        <v>0</v>
      </c>
      <c r="F133" s="162">
        <f>Ident!C133</f>
        <v>0</v>
      </c>
      <c r="G133" s="162">
        <f>Ident!D133</f>
        <v>0</v>
      </c>
      <c r="H133" s="234">
        <f>BerM2!AC133</f>
        <v>0</v>
      </c>
      <c r="I133" s="234">
        <f>BerM2!AE133</f>
        <v>0</v>
      </c>
      <c r="J133" s="234">
        <f>BerM2!AF133</f>
        <v>0</v>
      </c>
      <c r="K133" s="234">
        <f>BerM2!AH133</f>
        <v>0</v>
      </c>
      <c r="L133" s="234">
        <f>BerM2!AI133</f>
        <v>0</v>
      </c>
      <c r="M133" s="234">
        <f>BerM2!AJ133</f>
        <v>0</v>
      </c>
      <c r="N133" s="234">
        <f>BerM2!AK133</f>
        <v>0</v>
      </c>
      <c r="O133" s="234">
        <f>BerM2!AL133</f>
        <v>0</v>
      </c>
      <c r="P133" s="234">
        <f>BerM2!AM133</f>
        <v>0</v>
      </c>
      <c r="Q133" s="235">
        <f>BerM2!AN133</f>
        <v>0</v>
      </c>
    </row>
    <row r="134" spans="1:17" ht="14.1" customHeight="1" x14ac:dyDescent="0.3">
      <c r="A134" s="232">
        <f ca="1">BerM2!Y134</f>
        <v>0</v>
      </c>
      <c r="B134" s="232">
        <f ca="1">BerM2!AU134</f>
        <v>0</v>
      </c>
      <c r="C134" s="233">
        <f ca="1">BerM2!Z134</f>
        <v>0</v>
      </c>
      <c r="D134" s="184">
        <f>Ident!A134</f>
        <v>0</v>
      </c>
      <c r="E134" s="162">
        <f>Ident!B134</f>
        <v>0</v>
      </c>
      <c r="F134" s="162">
        <f>Ident!C134</f>
        <v>0</v>
      </c>
      <c r="G134" s="162">
        <f>Ident!D134</f>
        <v>0</v>
      </c>
      <c r="H134" s="234">
        <f>BerM2!AC134</f>
        <v>0</v>
      </c>
      <c r="I134" s="234">
        <f>BerM2!AE134</f>
        <v>0</v>
      </c>
      <c r="J134" s="234">
        <f>BerM2!AF134</f>
        <v>0</v>
      </c>
      <c r="K134" s="234">
        <f>BerM2!AH134</f>
        <v>0</v>
      </c>
      <c r="L134" s="234">
        <f>BerM2!AI134</f>
        <v>0</v>
      </c>
      <c r="M134" s="234">
        <f>BerM2!AJ134</f>
        <v>0</v>
      </c>
      <c r="N134" s="234">
        <f>BerM2!AK134</f>
        <v>0</v>
      </c>
      <c r="O134" s="234">
        <f>BerM2!AL134</f>
        <v>0</v>
      </c>
      <c r="P134" s="234">
        <f>BerM2!AM134</f>
        <v>0</v>
      </c>
      <c r="Q134" s="235">
        <f>BerM2!AN134</f>
        <v>0</v>
      </c>
    </row>
    <row r="135" spans="1:17" ht="14.1" customHeight="1" x14ac:dyDescent="0.3">
      <c r="A135" s="232">
        <f ca="1">BerM2!Y135</f>
        <v>0</v>
      </c>
      <c r="B135" s="232">
        <f ca="1">BerM2!AU135</f>
        <v>0</v>
      </c>
      <c r="C135" s="233">
        <f ca="1">BerM2!Z135</f>
        <v>0</v>
      </c>
      <c r="D135" s="184">
        <f>Ident!A135</f>
        <v>0</v>
      </c>
      <c r="E135" s="162">
        <f>Ident!B135</f>
        <v>0</v>
      </c>
      <c r="F135" s="162">
        <f>Ident!C135</f>
        <v>0</v>
      </c>
      <c r="G135" s="162">
        <f>Ident!D135</f>
        <v>0</v>
      </c>
      <c r="H135" s="234">
        <f>BerM2!AC135</f>
        <v>0</v>
      </c>
      <c r="I135" s="234">
        <f>BerM2!AE135</f>
        <v>0</v>
      </c>
      <c r="J135" s="234">
        <f>BerM2!AF135</f>
        <v>0</v>
      </c>
      <c r="K135" s="234">
        <f>BerM2!AH135</f>
        <v>0</v>
      </c>
      <c r="L135" s="234">
        <f>BerM2!AI135</f>
        <v>0</v>
      </c>
      <c r="M135" s="234">
        <f>BerM2!AJ135</f>
        <v>0</v>
      </c>
      <c r="N135" s="234">
        <f>BerM2!AK135</f>
        <v>0</v>
      </c>
      <c r="O135" s="234">
        <f>BerM2!AL135</f>
        <v>0</v>
      </c>
      <c r="P135" s="234">
        <f>BerM2!AM135</f>
        <v>0</v>
      </c>
      <c r="Q135" s="235">
        <f>BerM2!AN135</f>
        <v>0</v>
      </c>
    </row>
    <row r="136" spans="1:17" ht="14.1" customHeight="1" x14ac:dyDescent="0.3">
      <c r="A136" s="232">
        <f ca="1">BerM2!Y136</f>
        <v>0</v>
      </c>
      <c r="B136" s="232">
        <f ca="1">BerM2!AU136</f>
        <v>0</v>
      </c>
      <c r="C136" s="233">
        <f ca="1">BerM2!Z136</f>
        <v>0</v>
      </c>
      <c r="D136" s="184">
        <f>Ident!A136</f>
        <v>0</v>
      </c>
      <c r="E136" s="162">
        <f>Ident!B136</f>
        <v>0</v>
      </c>
      <c r="F136" s="162">
        <f>Ident!C136</f>
        <v>0</v>
      </c>
      <c r="G136" s="162">
        <f>Ident!D136</f>
        <v>0</v>
      </c>
      <c r="H136" s="234">
        <f>BerM2!AC136</f>
        <v>0</v>
      </c>
      <c r="I136" s="234">
        <f>BerM2!AE136</f>
        <v>0</v>
      </c>
      <c r="J136" s="234">
        <f>BerM2!AF136</f>
        <v>0</v>
      </c>
      <c r="K136" s="234">
        <f>BerM2!AH136</f>
        <v>0</v>
      </c>
      <c r="L136" s="234">
        <f>BerM2!AI136</f>
        <v>0</v>
      </c>
      <c r="M136" s="234">
        <f>BerM2!AJ136</f>
        <v>0</v>
      </c>
      <c r="N136" s="234">
        <f>BerM2!AK136</f>
        <v>0</v>
      </c>
      <c r="O136" s="234">
        <f>BerM2!AL136</f>
        <v>0</v>
      </c>
      <c r="P136" s="234">
        <f>BerM2!AM136</f>
        <v>0</v>
      </c>
      <c r="Q136" s="235">
        <f>BerM2!AN136</f>
        <v>0</v>
      </c>
    </row>
    <row r="137" spans="1:17" ht="14.1" customHeight="1" x14ac:dyDescent="0.3">
      <c r="A137" s="232">
        <f ca="1">BerM2!Y137</f>
        <v>0</v>
      </c>
      <c r="B137" s="232">
        <f ca="1">BerM2!AU137</f>
        <v>0</v>
      </c>
      <c r="C137" s="233">
        <f ca="1">BerM2!Z137</f>
        <v>0</v>
      </c>
      <c r="D137" s="184">
        <f>Ident!A137</f>
        <v>0</v>
      </c>
      <c r="E137" s="162">
        <f>Ident!B137</f>
        <v>0</v>
      </c>
      <c r="F137" s="162">
        <f>Ident!C137</f>
        <v>0</v>
      </c>
      <c r="G137" s="162">
        <f>Ident!D137</f>
        <v>0</v>
      </c>
      <c r="H137" s="234">
        <f>BerM2!AC137</f>
        <v>0</v>
      </c>
      <c r="I137" s="234">
        <f>BerM2!AE137</f>
        <v>0</v>
      </c>
      <c r="J137" s="234">
        <f>BerM2!AF137</f>
        <v>0</v>
      </c>
      <c r="K137" s="234">
        <f>BerM2!AH137</f>
        <v>0</v>
      </c>
      <c r="L137" s="234">
        <f>BerM2!AI137</f>
        <v>0</v>
      </c>
      <c r="M137" s="234">
        <f>BerM2!AJ137</f>
        <v>0</v>
      </c>
      <c r="N137" s="234">
        <f>BerM2!AK137</f>
        <v>0</v>
      </c>
      <c r="O137" s="234">
        <f>BerM2!AL137</f>
        <v>0</v>
      </c>
      <c r="P137" s="234">
        <f>BerM2!AM137</f>
        <v>0</v>
      </c>
      <c r="Q137" s="235">
        <f>BerM2!AN137</f>
        <v>0</v>
      </c>
    </row>
    <row r="138" spans="1:17" ht="14.1" customHeight="1" x14ac:dyDescent="0.3">
      <c r="A138" s="232">
        <f ca="1">BerM2!Y138</f>
        <v>0</v>
      </c>
      <c r="B138" s="232">
        <f ca="1">BerM2!AU138</f>
        <v>0</v>
      </c>
      <c r="C138" s="233">
        <f ca="1">BerM2!Z138</f>
        <v>0</v>
      </c>
      <c r="D138" s="184">
        <f>Ident!A138</f>
        <v>0</v>
      </c>
      <c r="E138" s="162">
        <f>Ident!B138</f>
        <v>0</v>
      </c>
      <c r="F138" s="162">
        <f>Ident!C138</f>
        <v>0</v>
      </c>
      <c r="G138" s="162">
        <f>Ident!D138</f>
        <v>0</v>
      </c>
      <c r="H138" s="234">
        <f>BerM2!AC138</f>
        <v>0</v>
      </c>
      <c r="I138" s="234">
        <f>BerM2!AE138</f>
        <v>0</v>
      </c>
      <c r="J138" s="234">
        <f>BerM2!AF138</f>
        <v>0</v>
      </c>
      <c r="K138" s="234">
        <f>BerM2!AH138</f>
        <v>0</v>
      </c>
      <c r="L138" s="234">
        <f>BerM2!AI138</f>
        <v>0</v>
      </c>
      <c r="M138" s="234">
        <f>BerM2!AJ138</f>
        <v>0</v>
      </c>
      <c r="N138" s="234">
        <f>BerM2!AK138</f>
        <v>0</v>
      </c>
      <c r="O138" s="234">
        <f>BerM2!AL138</f>
        <v>0</v>
      </c>
      <c r="P138" s="234">
        <f>BerM2!AM138</f>
        <v>0</v>
      </c>
      <c r="Q138" s="235">
        <f>BerM2!AN138</f>
        <v>0</v>
      </c>
    </row>
    <row r="139" spans="1:17" ht="14.1" customHeight="1" x14ac:dyDescent="0.3">
      <c r="A139" s="232">
        <f ca="1">BerM2!Y139</f>
        <v>0</v>
      </c>
      <c r="B139" s="232">
        <f ca="1">BerM2!AU139</f>
        <v>0</v>
      </c>
      <c r="C139" s="233">
        <f ca="1">BerM2!Z139</f>
        <v>0</v>
      </c>
      <c r="D139" s="184">
        <f>Ident!A139</f>
        <v>0</v>
      </c>
      <c r="E139" s="162">
        <f>Ident!B139</f>
        <v>0</v>
      </c>
      <c r="F139" s="162">
        <f>Ident!C139</f>
        <v>0</v>
      </c>
      <c r="G139" s="162">
        <f>Ident!D139</f>
        <v>0</v>
      </c>
      <c r="H139" s="234">
        <f>BerM2!AC139</f>
        <v>0</v>
      </c>
      <c r="I139" s="234">
        <f>BerM2!AE139</f>
        <v>0</v>
      </c>
      <c r="J139" s="234">
        <f>BerM2!AF139</f>
        <v>0</v>
      </c>
      <c r="K139" s="234">
        <f>BerM2!AH139</f>
        <v>0</v>
      </c>
      <c r="L139" s="234">
        <f>BerM2!AI139</f>
        <v>0</v>
      </c>
      <c r="M139" s="234">
        <f>BerM2!AJ139</f>
        <v>0</v>
      </c>
      <c r="N139" s="234">
        <f>BerM2!AK139</f>
        <v>0</v>
      </c>
      <c r="O139" s="234">
        <f>BerM2!AL139</f>
        <v>0</v>
      </c>
      <c r="P139" s="234">
        <f>BerM2!AM139</f>
        <v>0</v>
      </c>
      <c r="Q139" s="235">
        <f>BerM2!AN139</f>
        <v>0</v>
      </c>
    </row>
    <row r="140" spans="1:17" ht="14.1" customHeight="1" x14ac:dyDescent="0.3">
      <c r="A140" s="232">
        <f ca="1">BerM2!Y140</f>
        <v>0</v>
      </c>
      <c r="B140" s="232">
        <f ca="1">BerM2!AU140</f>
        <v>0</v>
      </c>
      <c r="C140" s="233">
        <f ca="1">BerM2!Z140</f>
        <v>0</v>
      </c>
      <c r="D140" s="184">
        <f>Ident!A140</f>
        <v>0</v>
      </c>
      <c r="E140" s="162">
        <f>Ident!B140</f>
        <v>0</v>
      </c>
      <c r="F140" s="162">
        <f>Ident!C140</f>
        <v>0</v>
      </c>
      <c r="G140" s="162">
        <f>Ident!D140</f>
        <v>0</v>
      </c>
      <c r="H140" s="234">
        <f>BerM2!AC140</f>
        <v>0</v>
      </c>
      <c r="I140" s="234">
        <f>BerM2!AE140</f>
        <v>0</v>
      </c>
      <c r="J140" s="234">
        <f>BerM2!AF140</f>
        <v>0</v>
      </c>
      <c r="K140" s="234">
        <f>BerM2!AH140</f>
        <v>0</v>
      </c>
      <c r="L140" s="234">
        <f>BerM2!AI140</f>
        <v>0</v>
      </c>
      <c r="M140" s="234">
        <f>BerM2!AJ140</f>
        <v>0</v>
      </c>
      <c r="N140" s="234">
        <f>BerM2!AK140</f>
        <v>0</v>
      </c>
      <c r="O140" s="234">
        <f>BerM2!AL140</f>
        <v>0</v>
      </c>
      <c r="P140" s="234">
        <f>BerM2!AM140</f>
        <v>0</v>
      </c>
      <c r="Q140" s="235">
        <f>BerM2!AN140</f>
        <v>0</v>
      </c>
    </row>
    <row r="141" spans="1:17" ht="14.1" customHeight="1" x14ac:dyDescent="0.3">
      <c r="A141" s="232">
        <f ca="1">BerM2!Y141</f>
        <v>0</v>
      </c>
      <c r="B141" s="232">
        <f ca="1">BerM2!AU141</f>
        <v>0</v>
      </c>
      <c r="C141" s="233">
        <f ca="1">BerM2!Z141</f>
        <v>0</v>
      </c>
      <c r="D141" s="184">
        <f>Ident!A141</f>
        <v>0</v>
      </c>
      <c r="E141" s="162">
        <f>Ident!B141</f>
        <v>0</v>
      </c>
      <c r="F141" s="162">
        <f>Ident!C141</f>
        <v>0</v>
      </c>
      <c r="G141" s="162">
        <f>Ident!D141</f>
        <v>0</v>
      </c>
      <c r="H141" s="234">
        <f>BerM2!AC141</f>
        <v>0</v>
      </c>
      <c r="I141" s="234">
        <f>BerM2!AE141</f>
        <v>0</v>
      </c>
      <c r="J141" s="234">
        <f>BerM2!AF141</f>
        <v>0</v>
      </c>
      <c r="K141" s="234">
        <f>BerM2!AH141</f>
        <v>0</v>
      </c>
      <c r="L141" s="234">
        <f>BerM2!AI141</f>
        <v>0</v>
      </c>
      <c r="M141" s="234">
        <f>BerM2!AJ141</f>
        <v>0</v>
      </c>
      <c r="N141" s="234">
        <f>BerM2!AK141</f>
        <v>0</v>
      </c>
      <c r="O141" s="234">
        <f>BerM2!AL141</f>
        <v>0</v>
      </c>
      <c r="P141" s="234">
        <f>BerM2!AM141</f>
        <v>0</v>
      </c>
      <c r="Q141" s="235">
        <f>BerM2!AN141</f>
        <v>0</v>
      </c>
    </row>
    <row r="142" spans="1:17" ht="14.1" customHeight="1" x14ac:dyDescent="0.3">
      <c r="A142" s="232">
        <f ca="1">BerM2!Y142</f>
        <v>0</v>
      </c>
      <c r="B142" s="232">
        <f ca="1">BerM2!AU142</f>
        <v>0</v>
      </c>
      <c r="C142" s="233">
        <f ca="1">BerM2!Z142</f>
        <v>0</v>
      </c>
      <c r="D142" s="184">
        <f>Ident!A142</f>
        <v>0</v>
      </c>
      <c r="E142" s="162">
        <f>Ident!B142</f>
        <v>0</v>
      </c>
      <c r="F142" s="162">
        <f>Ident!C142</f>
        <v>0</v>
      </c>
      <c r="G142" s="162">
        <f>Ident!D142</f>
        <v>0</v>
      </c>
      <c r="H142" s="234">
        <f>BerM2!AC142</f>
        <v>0</v>
      </c>
      <c r="I142" s="234">
        <f>BerM2!AE142</f>
        <v>0</v>
      </c>
      <c r="J142" s="234">
        <f>BerM2!AF142</f>
        <v>0</v>
      </c>
      <c r="K142" s="234">
        <f>BerM2!AH142</f>
        <v>0</v>
      </c>
      <c r="L142" s="234">
        <f>BerM2!AI142</f>
        <v>0</v>
      </c>
      <c r="M142" s="234">
        <f>BerM2!AJ142</f>
        <v>0</v>
      </c>
      <c r="N142" s="234">
        <f>BerM2!AK142</f>
        <v>0</v>
      </c>
      <c r="O142" s="234">
        <f>BerM2!AL142</f>
        <v>0</v>
      </c>
      <c r="P142" s="234">
        <f>BerM2!AM142</f>
        <v>0</v>
      </c>
      <c r="Q142" s="235">
        <f>BerM2!AN142</f>
        <v>0</v>
      </c>
    </row>
    <row r="143" spans="1:17" ht="14.1" customHeight="1" x14ac:dyDescent="0.3">
      <c r="A143" s="232">
        <f ca="1">BerM2!Y143</f>
        <v>0</v>
      </c>
      <c r="B143" s="232">
        <f ca="1">BerM2!AU143</f>
        <v>0</v>
      </c>
      <c r="C143" s="233">
        <f ca="1">BerM2!Z143</f>
        <v>0</v>
      </c>
      <c r="D143" s="184">
        <f>Ident!A143</f>
        <v>0</v>
      </c>
      <c r="E143" s="162">
        <f>Ident!B143</f>
        <v>0</v>
      </c>
      <c r="F143" s="162">
        <f>Ident!C143</f>
        <v>0</v>
      </c>
      <c r="G143" s="162">
        <f>Ident!D143</f>
        <v>0</v>
      </c>
      <c r="H143" s="234">
        <f>BerM2!AC143</f>
        <v>0</v>
      </c>
      <c r="I143" s="234">
        <f>BerM2!AE143</f>
        <v>0</v>
      </c>
      <c r="J143" s="234">
        <f>BerM2!AF143</f>
        <v>0</v>
      </c>
      <c r="K143" s="234">
        <f>BerM2!AH143</f>
        <v>0</v>
      </c>
      <c r="L143" s="234">
        <f>BerM2!AI143</f>
        <v>0</v>
      </c>
      <c r="M143" s="234">
        <f>BerM2!AJ143</f>
        <v>0</v>
      </c>
      <c r="N143" s="234">
        <f>BerM2!AK143</f>
        <v>0</v>
      </c>
      <c r="O143" s="234">
        <f>BerM2!AL143</f>
        <v>0</v>
      </c>
      <c r="P143" s="234">
        <f>BerM2!AM143</f>
        <v>0</v>
      </c>
      <c r="Q143" s="235">
        <f>BerM2!AN143</f>
        <v>0</v>
      </c>
    </row>
    <row r="144" spans="1:17" ht="14.1" customHeight="1" x14ac:dyDescent="0.3">
      <c r="A144" s="232">
        <f ca="1">BerM2!Y144</f>
        <v>0</v>
      </c>
      <c r="B144" s="232">
        <f ca="1">BerM2!AU144</f>
        <v>0</v>
      </c>
      <c r="C144" s="233">
        <f ca="1">BerM2!Z144</f>
        <v>0</v>
      </c>
      <c r="D144" s="184">
        <f>Ident!A144</f>
        <v>0</v>
      </c>
      <c r="E144" s="162">
        <f>Ident!B144</f>
        <v>0</v>
      </c>
      <c r="F144" s="162">
        <f>Ident!C144</f>
        <v>0</v>
      </c>
      <c r="G144" s="162">
        <f>Ident!D144</f>
        <v>0</v>
      </c>
      <c r="H144" s="234">
        <f>BerM2!AC144</f>
        <v>0</v>
      </c>
      <c r="I144" s="234">
        <f>BerM2!AE144</f>
        <v>0</v>
      </c>
      <c r="J144" s="234">
        <f>BerM2!AF144</f>
        <v>0</v>
      </c>
      <c r="K144" s="234">
        <f>BerM2!AH144</f>
        <v>0</v>
      </c>
      <c r="L144" s="234">
        <f>BerM2!AI144</f>
        <v>0</v>
      </c>
      <c r="M144" s="234">
        <f>BerM2!AJ144</f>
        <v>0</v>
      </c>
      <c r="N144" s="234">
        <f>BerM2!AK144</f>
        <v>0</v>
      </c>
      <c r="O144" s="234">
        <f>BerM2!AL144</f>
        <v>0</v>
      </c>
      <c r="P144" s="234">
        <f>BerM2!AM144</f>
        <v>0</v>
      </c>
      <c r="Q144" s="235">
        <f>BerM2!AN144</f>
        <v>0</v>
      </c>
    </row>
    <row r="145" spans="1:17" ht="14.1" customHeight="1" x14ac:dyDescent="0.3">
      <c r="A145" s="232">
        <f ca="1">BerM2!Y145</f>
        <v>0</v>
      </c>
      <c r="B145" s="232">
        <f ca="1">BerM2!AU145</f>
        <v>0</v>
      </c>
      <c r="C145" s="233">
        <f ca="1">BerM2!Z145</f>
        <v>0</v>
      </c>
      <c r="D145" s="184">
        <f>Ident!A145</f>
        <v>0</v>
      </c>
      <c r="E145" s="162">
        <f>Ident!B145</f>
        <v>0</v>
      </c>
      <c r="F145" s="162">
        <f>Ident!C145</f>
        <v>0</v>
      </c>
      <c r="G145" s="162">
        <f>Ident!D145</f>
        <v>0</v>
      </c>
      <c r="H145" s="234">
        <f>BerM2!AC145</f>
        <v>0</v>
      </c>
      <c r="I145" s="234">
        <f>BerM2!AE145</f>
        <v>0</v>
      </c>
      <c r="J145" s="234">
        <f>BerM2!AF145</f>
        <v>0</v>
      </c>
      <c r="K145" s="234">
        <f>BerM2!AH145</f>
        <v>0</v>
      </c>
      <c r="L145" s="234">
        <f>BerM2!AI145</f>
        <v>0</v>
      </c>
      <c r="M145" s="234">
        <f>BerM2!AJ145</f>
        <v>0</v>
      </c>
      <c r="N145" s="234">
        <f>BerM2!AK145</f>
        <v>0</v>
      </c>
      <c r="O145" s="234">
        <f>BerM2!AL145</f>
        <v>0</v>
      </c>
      <c r="P145" s="234">
        <f>BerM2!AM145</f>
        <v>0</v>
      </c>
      <c r="Q145" s="235">
        <f>BerM2!AN145</f>
        <v>0</v>
      </c>
    </row>
    <row r="146" spans="1:17" ht="14.1" customHeight="1" x14ac:dyDescent="0.3">
      <c r="A146" s="232">
        <f ca="1">BerM2!Y146</f>
        <v>0</v>
      </c>
      <c r="B146" s="232">
        <f ca="1">BerM2!AU146</f>
        <v>0</v>
      </c>
      <c r="C146" s="233">
        <f ca="1">BerM2!Z146</f>
        <v>0</v>
      </c>
      <c r="D146" s="184">
        <f>Ident!A146</f>
        <v>0</v>
      </c>
      <c r="E146" s="162">
        <f>Ident!B146</f>
        <v>0</v>
      </c>
      <c r="F146" s="162">
        <f>Ident!C146</f>
        <v>0</v>
      </c>
      <c r="G146" s="162">
        <f>Ident!D146</f>
        <v>0</v>
      </c>
      <c r="H146" s="234">
        <f>BerM2!AC146</f>
        <v>0</v>
      </c>
      <c r="I146" s="234">
        <f>BerM2!AE146</f>
        <v>0</v>
      </c>
      <c r="J146" s="234">
        <f>BerM2!AF146</f>
        <v>0</v>
      </c>
      <c r="K146" s="234">
        <f>BerM2!AH146</f>
        <v>0</v>
      </c>
      <c r="L146" s="234">
        <f>BerM2!AI146</f>
        <v>0</v>
      </c>
      <c r="M146" s="234">
        <f>BerM2!AJ146</f>
        <v>0</v>
      </c>
      <c r="N146" s="234">
        <f>BerM2!AK146</f>
        <v>0</v>
      </c>
      <c r="O146" s="234">
        <f>BerM2!AL146</f>
        <v>0</v>
      </c>
      <c r="P146" s="234">
        <f>BerM2!AM146</f>
        <v>0</v>
      </c>
      <c r="Q146" s="235">
        <f>BerM2!AN146</f>
        <v>0</v>
      </c>
    </row>
    <row r="147" spans="1:17" ht="14.1" customHeight="1" x14ac:dyDescent="0.3">
      <c r="A147" s="232">
        <f ca="1">BerM2!Y147</f>
        <v>0</v>
      </c>
      <c r="B147" s="232">
        <f ca="1">BerM2!AU147</f>
        <v>0</v>
      </c>
      <c r="C147" s="233">
        <f ca="1">BerM2!Z147</f>
        <v>0</v>
      </c>
      <c r="D147" s="184">
        <f>Ident!A147</f>
        <v>0</v>
      </c>
      <c r="E147" s="162">
        <f>Ident!B147</f>
        <v>0</v>
      </c>
      <c r="F147" s="162">
        <f>Ident!C147</f>
        <v>0</v>
      </c>
      <c r="G147" s="162">
        <f>Ident!D147</f>
        <v>0</v>
      </c>
      <c r="H147" s="234">
        <f>BerM2!AC147</f>
        <v>0</v>
      </c>
      <c r="I147" s="234">
        <f>BerM2!AE147</f>
        <v>0</v>
      </c>
      <c r="J147" s="234">
        <f>BerM2!AF147</f>
        <v>0</v>
      </c>
      <c r="K147" s="234">
        <f>BerM2!AH147</f>
        <v>0</v>
      </c>
      <c r="L147" s="234">
        <f>BerM2!AI147</f>
        <v>0</v>
      </c>
      <c r="M147" s="234">
        <f>BerM2!AJ147</f>
        <v>0</v>
      </c>
      <c r="N147" s="234">
        <f>BerM2!AK147</f>
        <v>0</v>
      </c>
      <c r="O147" s="234">
        <f>BerM2!AL147</f>
        <v>0</v>
      </c>
      <c r="P147" s="234">
        <f>BerM2!AM147</f>
        <v>0</v>
      </c>
      <c r="Q147" s="235">
        <f>BerM2!AN147</f>
        <v>0</v>
      </c>
    </row>
    <row r="148" spans="1:17" ht="14.1" customHeight="1" x14ac:dyDescent="0.3">
      <c r="A148" s="232">
        <f ca="1">BerM2!Y148</f>
        <v>0</v>
      </c>
      <c r="B148" s="232">
        <f ca="1">BerM2!AU148</f>
        <v>0</v>
      </c>
      <c r="C148" s="233">
        <f ca="1">BerM2!Z148</f>
        <v>0</v>
      </c>
      <c r="D148" s="184">
        <f>Ident!A148</f>
        <v>0</v>
      </c>
      <c r="E148" s="162">
        <f>Ident!B148</f>
        <v>0</v>
      </c>
      <c r="F148" s="162">
        <f>Ident!C148</f>
        <v>0</v>
      </c>
      <c r="G148" s="162">
        <f>Ident!D148</f>
        <v>0</v>
      </c>
      <c r="H148" s="234">
        <f>BerM2!AC148</f>
        <v>0</v>
      </c>
      <c r="I148" s="234">
        <f>BerM2!AE148</f>
        <v>0</v>
      </c>
      <c r="J148" s="234">
        <f>BerM2!AF148</f>
        <v>0</v>
      </c>
      <c r="K148" s="234">
        <f>BerM2!AH148</f>
        <v>0</v>
      </c>
      <c r="L148" s="234">
        <f>BerM2!AI148</f>
        <v>0</v>
      </c>
      <c r="M148" s="234">
        <f>BerM2!AJ148</f>
        <v>0</v>
      </c>
      <c r="N148" s="234">
        <f>BerM2!AK148</f>
        <v>0</v>
      </c>
      <c r="O148" s="234">
        <f>BerM2!AL148</f>
        <v>0</v>
      </c>
      <c r="P148" s="234">
        <f>BerM2!AM148</f>
        <v>0</v>
      </c>
      <c r="Q148" s="235">
        <f>BerM2!AN148</f>
        <v>0</v>
      </c>
    </row>
    <row r="149" spans="1:17" ht="14.1" customHeight="1" x14ac:dyDescent="0.3">
      <c r="A149" s="232">
        <f ca="1">BerM2!Y149</f>
        <v>0</v>
      </c>
      <c r="B149" s="232">
        <f ca="1">BerM2!AU149</f>
        <v>0</v>
      </c>
      <c r="C149" s="233">
        <f ca="1">BerM2!Z149</f>
        <v>0</v>
      </c>
      <c r="D149" s="184">
        <f>Ident!A149</f>
        <v>0</v>
      </c>
      <c r="E149" s="162">
        <f>Ident!B149</f>
        <v>0</v>
      </c>
      <c r="F149" s="162">
        <f>Ident!C149</f>
        <v>0</v>
      </c>
      <c r="G149" s="162">
        <f>Ident!D149</f>
        <v>0</v>
      </c>
      <c r="H149" s="234">
        <f>BerM2!AC149</f>
        <v>0</v>
      </c>
      <c r="I149" s="234">
        <f>BerM2!AE149</f>
        <v>0</v>
      </c>
      <c r="J149" s="234">
        <f>BerM2!AF149</f>
        <v>0</v>
      </c>
      <c r="K149" s="234">
        <f>BerM2!AH149</f>
        <v>0</v>
      </c>
      <c r="L149" s="234">
        <f>BerM2!AI149</f>
        <v>0</v>
      </c>
      <c r="M149" s="234">
        <f>BerM2!AJ149</f>
        <v>0</v>
      </c>
      <c r="N149" s="234">
        <f>BerM2!AK149</f>
        <v>0</v>
      </c>
      <c r="O149" s="234">
        <f>BerM2!AL149</f>
        <v>0</v>
      </c>
      <c r="P149" s="234">
        <f>BerM2!AM149</f>
        <v>0</v>
      </c>
      <c r="Q149" s="235">
        <f>BerM2!AN149</f>
        <v>0</v>
      </c>
    </row>
    <row r="150" spans="1:17" ht="14.1" customHeight="1" x14ac:dyDescent="0.3">
      <c r="A150" s="232">
        <f ca="1">BerM2!Y150</f>
        <v>0</v>
      </c>
      <c r="B150" s="232">
        <f ca="1">BerM2!AU150</f>
        <v>0</v>
      </c>
      <c r="C150" s="233">
        <f ca="1">BerM2!Z150</f>
        <v>0</v>
      </c>
      <c r="D150" s="184">
        <f>Ident!A150</f>
        <v>0</v>
      </c>
      <c r="E150" s="162">
        <f>Ident!B150</f>
        <v>0</v>
      </c>
      <c r="F150" s="162">
        <f>Ident!C150</f>
        <v>0</v>
      </c>
      <c r="G150" s="162">
        <f>Ident!D150</f>
        <v>0</v>
      </c>
      <c r="H150" s="234">
        <f>BerM2!AC150</f>
        <v>0</v>
      </c>
      <c r="I150" s="234">
        <f>BerM2!AE150</f>
        <v>0</v>
      </c>
      <c r="J150" s="234">
        <f>BerM2!AF150</f>
        <v>0</v>
      </c>
      <c r="K150" s="234">
        <f>BerM2!AH150</f>
        <v>0</v>
      </c>
      <c r="L150" s="234">
        <f>BerM2!AI150</f>
        <v>0</v>
      </c>
      <c r="M150" s="234">
        <f>BerM2!AJ150</f>
        <v>0</v>
      </c>
      <c r="N150" s="234">
        <f>BerM2!AK150</f>
        <v>0</v>
      </c>
      <c r="O150" s="234">
        <f>BerM2!AL150</f>
        <v>0</v>
      </c>
      <c r="P150" s="234">
        <f>BerM2!AM150</f>
        <v>0</v>
      </c>
      <c r="Q150" s="235">
        <f>BerM2!AN150</f>
        <v>0</v>
      </c>
    </row>
    <row r="151" spans="1:17" ht="14.1" customHeight="1" x14ac:dyDescent="0.3">
      <c r="A151" s="232">
        <f ca="1">BerM2!Y151</f>
        <v>0</v>
      </c>
      <c r="B151" s="232">
        <f ca="1">BerM2!AU151</f>
        <v>0</v>
      </c>
      <c r="C151" s="233">
        <f ca="1">BerM2!Z151</f>
        <v>0</v>
      </c>
      <c r="D151" s="184">
        <f>Ident!A151</f>
        <v>0</v>
      </c>
      <c r="E151" s="162">
        <f>Ident!B151</f>
        <v>0</v>
      </c>
      <c r="F151" s="162">
        <f>Ident!C151</f>
        <v>0</v>
      </c>
      <c r="G151" s="162">
        <f>Ident!D151</f>
        <v>0</v>
      </c>
      <c r="H151" s="234">
        <f>BerM2!AC151</f>
        <v>0</v>
      </c>
      <c r="I151" s="234">
        <f>BerM2!AE151</f>
        <v>0</v>
      </c>
      <c r="J151" s="234">
        <f>BerM2!AF151</f>
        <v>0</v>
      </c>
      <c r="K151" s="234">
        <f>BerM2!AH151</f>
        <v>0</v>
      </c>
      <c r="L151" s="234">
        <f>BerM2!AI151</f>
        <v>0</v>
      </c>
      <c r="M151" s="234">
        <f>BerM2!AJ151</f>
        <v>0</v>
      </c>
      <c r="N151" s="234">
        <f>BerM2!AK151</f>
        <v>0</v>
      </c>
      <c r="O151" s="234">
        <f>BerM2!AL151</f>
        <v>0</v>
      </c>
      <c r="P151" s="234">
        <f>BerM2!AM151</f>
        <v>0</v>
      </c>
      <c r="Q151" s="235">
        <f>BerM2!AN151</f>
        <v>0</v>
      </c>
    </row>
    <row r="152" spans="1:17" ht="14.1" customHeight="1" x14ac:dyDescent="0.3">
      <c r="A152" s="232">
        <f ca="1">BerM2!Y152</f>
        <v>0</v>
      </c>
      <c r="B152" s="232">
        <f ca="1">BerM2!AU152</f>
        <v>0</v>
      </c>
      <c r="C152" s="233">
        <f ca="1">BerM2!Z152</f>
        <v>0</v>
      </c>
      <c r="D152" s="184">
        <f>Ident!A152</f>
        <v>0</v>
      </c>
      <c r="E152" s="162">
        <f>Ident!B152</f>
        <v>0</v>
      </c>
      <c r="F152" s="162">
        <f>Ident!C152</f>
        <v>0</v>
      </c>
      <c r="G152" s="162">
        <f>Ident!D152</f>
        <v>0</v>
      </c>
      <c r="H152" s="234">
        <f>BerM2!AC152</f>
        <v>0</v>
      </c>
      <c r="I152" s="234">
        <f>BerM2!AE152</f>
        <v>0</v>
      </c>
      <c r="J152" s="234">
        <f>BerM2!AF152</f>
        <v>0</v>
      </c>
      <c r="K152" s="234">
        <f>BerM2!AH152</f>
        <v>0</v>
      </c>
      <c r="L152" s="234">
        <f>BerM2!AI152</f>
        <v>0</v>
      </c>
      <c r="M152" s="234">
        <f>BerM2!AJ152</f>
        <v>0</v>
      </c>
      <c r="N152" s="234">
        <f>BerM2!AK152</f>
        <v>0</v>
      </c>
      <c r="O152" s="234">
        <f>BerM2!AL152</f>
        <v>0</v>
      </c>
      <c r="P152" s="234">
        <f>BerM2!AM152</f>
        <v>0</v>
      </c>
      <c r="Q152" s="235">
        <f>BerM2!AN152</f>
        <v>0</v>
      </c>
    </row>
    <row r="153" spans="1:17" ht="14.1" customHeight="1" x14ac:dyDescent="0.3">
      <c r="A153" s="232">
        <f ca="1">BerM2!Y153</f>
        <v>0</v>
      </c>
      <c r="B153" s="232">
        <f ca="1">BerM2!AU153</f>
        <v>0</v>
      </c>
      <c r="C153" s="233">
        <f ca="1">BerM2!Z153</f>
        <v>0</v>
      </c>
      <c r="D153" s="184">
        <f>Ident!A153</f>
        <v>0</v>
      </c>
      <c r="E153" s="162">
        <f>Ident!B153</f>
        <v>0</v>
      </c>
      <c r="F153" s="162">
        <f>Ident!C153</f>
        <v>0</v>
      </c>
      <c r="G153" s="162">
        <f>Ident!D153</f>
        <v>0</v>
      </c>
      <c r="H153" s="234">
        <f>BerM2!AC153</f>
        <v>0</v>
      </c>
      <c r="I153" s="234">
        <f>BerM2!AE153</f>
        <v>0</v>
      </c>
      <c r="J153" s="234">
        <f>BerM2!AF153</f>
        <v>0</v>
      </c>
      <c r="K153" s="234">
        <f>BerM2!AH153</f>
        <v>0</v>
      </c>
      <c r="L153" s="234">
        <f>BerM2!AI153</f>
        <v>0</v>
      </c>
      <c r="M153" s="234">
        <f>BerM2!AJ153</f>
        <v>0</v>
      </c>
      <c r="N153" s="234">
        <f>BerM2!AK153</f>
        <v>0</v>
      </c>
      <c r="O153" s="234">
        <f>BerM2!AL153</f>
        <v>0</v>
      </c>
      <c r="P153" s="234">
        <f>BerM2!AM153</f>
        <v>0</v>
      </c>
      <c r="Q153" s="235">
        <f>BerM2!AN153</f>
        <v>0</v>
      </c>
    </row>
    <row r="154" spans="1:17" ht="14.1" customHeight="1" x14ac:dyDescent="0.3">
      <c r="A154" s="232">
        <f ca="1">BerM2!Y154</f>
        <v>0</v>
      </c>
      <c r="B154" s="232">
        <f ca="1">BerM2!AU154</f>
        <v>0</v>
      </c>
      <c r="C154" s="233">
        <f ca="1">BerM2!Z154</f>
        <v>0</v>
      </c>
      <c r="D154" s="184">
        <f>Ident!A154</f>
        <v>0</v>
      </c>
      <c r="E154" s="162">
        <f>Ident!B154</f>
        <v>0</v>
      </c>
      <c r="F154" s="162">
        <f>Ident!C154</f>
        <v>0</v>
      </c>
      <c r="G154" s="162">
        <f>Ident!D154</f>
        <v>0</v>
      </c>
      <c r="H154" s="234">
        <f>BerM2!AC154</f>
        <v>0</v>
      </c>
      <c r="I154" s="234">
        <f>BerM2!AE154</f>
        <v>0</v>
      </c>
      <c r="J154" s="234">
        <f>BerM2!AF154</f>
        <v>0</v>
      </c>
      <c r="K154" s="234">
        <f>BerM2!AH154</f>
        <v>0</v>
      </c>
      <c r="L154" s="234">
        <f>BerM2!AI154</f>
        <v>0</v>
      </c>
      <c r="M154" s="234">
        <f>BerM2!AJ154</f>
        <v>0</v>
      </c>
      <c r="N154" s="234">
        <f>BerM2!AK154</f>
        <v>0</v>
      </c>
      <c r="O154" s="234">
        <f>BerM2!AL154</f>
        <v>0</v>
      </c>
      <c r="P154" s="234">
        <f>BerM2!AM154</f>
        <v>0</v>
      </c>
      <c r="Q154" s="235">
        <f>BerM2!AN154</f>
        <v>0</v>
      </c>
    </row>
    <row r="155" spans="1:17" ht="14.1" customHeight="1" x14ac:dyDescent="0.3">
      <c r="A155" s="232">
        <f ca="1">BerM2!Y155</f>
        <v>0</v>
      </c>
      <c r="B155" s="232">
        <f ca="1">BerM2!AU155</f>
        <v>0</v>
      </c>
      <c r="C155" s="233">
        <f ca="1">BerM2!Z155</f>
        <v>0</v>
      </c>
      <c r="D155" s="184">
        <f>Ident!A155</f>
        <v>0</v>
      </c>
      <c r="E155" s="162">
        <f>Ident!B155</f>
        <v>0</v>
      </c>
      <c r="F155" s="162">
        <f>Ident!C155</f>
        <v>0</v>
      </c>
      <c r="G155" s="162">
        <f>Ident!D155</f>
        <v>0</v>
      </c>
      <c r="H155" s="234">
        <f>BerM2!AC155</f>
        <v>0</v>
      </c>
      <c r="I155" s="234">
        <f>BerM2!AE155</f>
        <v>0</v>
      </c>
      <c r="J155" s="234">
        <f>BerM2!AF155</f>
        <v>0</v>
      </c>
      <c r="K155" s="234">
        <f>BerM2!AH155</f>
        <v>0</v>
      </c>
      <c r="L155" s="234">
        <f>BerM2!AI155</f>
        <v>0</v>
      </c>
      <c r="M155" s="234">
        <f>BerM2!AJ155</f>
        <v>0</v>
      </c>
      <c r="N155" s="234">
        <f>BerM2!AK155</f>
        <v>0</v>
      </c>
      <c r="O155" s="234">
        <f>BerM2!AL155</f>
        <v>0</v>
      </c>
      <c r="P155" s="234">
        <f>BerM2!AM155</f>
        <v>0</v>
      </c>
      <c r="Q155" s="235">
        <f>BerM2!AN155</f>
        <v>0</v>
      </c>
    </row>
    <row r="156" spans="1:17" ht="14.1" customHeight="1" x14ac:dyDescent="0.3">
      <c r="A156" s="232">
        <f ca="1">BerM2!Y156</f>
        <v>0</v>
      </c>
      <c r="B156" s="232">
        <f ca="1">BerM2!AU156</f>
        <v>0</v>
      </c>
      <c r="C156" s="233">
        <f ca="1">BerM2!Z156</f>
        <v>0</v>
      </c>
      <c r="D156" s="184">
        <f>Ident!A156</f>
        <v>0</v>
      </c>
      <c r="E156" s="162">
        <f>Ident!B156</f>
        <v>0</v>
      </c>
      <c r="F156" s="162">
        <f>Ident!C156</f>
        <v>0</v>
      </c>
      <c r="G156" s="162">
        <f>Ident!D156</f>
        <v>0</v>
      </c>
      <c r="H156" s="234">
        <f>BerM2!AC156</f>
        <v>0</v>
      </c>
      <c r="I156" s="234">
        <f>BerM2!AE156</f>
        <v>0</v>
      </c>
      <c r="J156" s="234">
        <f>BerM2!AF156</f>
        <v>0</v>
      </c>
      <c r="K156" s="234">
        <f>BerM2!AH156</f>
        <v>0</v>
      </c>
      <c r="L156" s="234">
        <f>BerM2!AI156</f>
        <v>0</v>
      </c>
      <c r="M156" s="234">
        <f>BerM2!AJ156</f>
        <v>0</v>
      </c>
      <c r="N156" s="234">
        <f>BerM2!AK156</f>
        <v>0</v>
      </c>
      <c r="O156" s="234">
        <f>BerM2!AL156</f>
        <v>0</v>
      </c>
      <c r="P156" s="234">
        <f>BerM2!AM156</f>
        <v>0</v>
      </c>
      <c r="Q156" s="235">
        <f>BerM2!AN156</f>
        <v>0</v>
      </c>
    </row>
    <row r="157" spans="1:17" ht="14.1" customHeight="1" x14ac:dyDescent="0.3">
      <c r="A157" s="232">
        <f ca="1">BerM2!Y157</f>
        <v>0</v>
      </c>
      <c r="B157" s="232">
        <f ca="1">BerM2!AU157</f>
        <v>0</v>
      </c>
      <c r="C157" s="233">
        <f ca="1">BerM2!Z157</f>
        <v>0</v>
      </c>
      <c r="D157" s="184">
        <f>Ident!A157</f>
        <v>0</v>
      </c>
      <c r="E157" s="162">
        <f>Ident!B157</f>
        <v>0</v>
      </c>
      <c r="F157" s="162">
        <f>Ident!C157</f>
        <v>0</v>
      </c>
      <c r="G157" s="162">
        <f>Ident!D157</f>
        <v>0</v>
      </c>
      <c r="H157" s="234">
        <f>BerM2!AC157</f>
        <v>0</v>
      </c>
      <c r="I157" s="234">
        <f>BerM2!AE157</f>
        <v>0</v>
      </c>
      <c r="J157" s="234">
        <f>BerM2!AF157</f>
        <v>0</v>
      </c>
      <c r="K157" s="234">
        <f>BerM2!AH157</f>
        <v>0</v>
      </c>
      <c r="L157" s="234">
        <f>BerM2!AI157</f>
        <v>0</v>
      </c>
      <c r="M157" s="234">
        <f>BerM2!AJ157</f>
        <v>0</v>
      </c>
      <c r="N157" s="234">
        <f>BerM2!AK157</f>
        <v>0</v>
      </c>
      <c r="O157" s="234">
        <f>BerM2!AL157</f>
        <v>0</v>
      </c>
      <c r="P157" s="234">
        <f>BerM2!AM157</f>
        <v>0</v>
      </c>
      <c r="Q157" s="235">
        <f>BerM2!AN157</f>
        <v>0</v>
      </c>
    </row>
    <row r="158" spans="1:17" ht="14.1" customHeight="1" x14ac:dyDescent="0.3">
      <c r="A158" s="232">
        <f ca="1">BerM2!Y158</f>
        <v>0</v>
      </c>
      <c r="B158" s="232">
        <f ca="1">BerM2!AU158</f>
        <v>0</v>
      </c>
      <c r="C158" s="233">
        <f ca="1">BerM2!Z158</f>
        <v>0</v>
      </c>
      <c r="D158" s="184">
        <f>Ident!A158</f>
        <v>0</v>
      </c>
      <c r="E158" s="162">
        <f>Ident!B158</f>
        <v>0</v>
      </c>
      <c r="F158" s="162">
        <f>Ident!C158</f>
        <v>0</v>
      </c>
      <c r="G158" s="162">
        <f>Ident!D158</f>
        <v>0</v>
      </c>
      <c r="H158" s="234">
        <f>BerM2!AC158</f>
        <v>0</v>
      </c>
      <c r="I158" s="234">
        <f>BerM2!AE158</f>
        <v>0</v>
      </c>
      <c r="J158" s="234">
        <f>BerM2!AF158</f>
        <v>0</v>
      </c>
      <c r="K158" s="234">
        <f>BerM2!AH158</f>
        <v>0</v>
      </c>
      <c r="L158" s="234">
        <f>BerM2!AI158</f>
        <v>0</v>
      </c>
      <c r="M158" s="234">
        <f>BerM2!AJ158</f>
        <v>0</v>
      </c>
      <c r="N158" s="234">
        <f>BerM2!AK158</f>
        <v>0</v>
      </c>
      <c r="O158" s="234">
        <f>BerM2!AL158</f>
        <v>0</v>
      </c>
      <c r="P158" s="234">
        <f>BerM2!AM158</f>
        <v>0</v>
      </c>
      <c r="Q158" s="235">
        <f>BerM2!AN158</f>
        <v>0</v>
      </c>
    </row>
    <row r="159" spans="1:17" ht="14.1" customHeight="1" x14ac:dyDescent="0.3">
      <c r="A159" s="232">
        <f ca="1">BerM2!Y159</f>
        <v>0</v>
      </c>
      <c r="B159" s="232">
        <f ca="1">BerM2!AU159</f>
        <v>0</v>
      </c>
      <c r="C159" s="233">
        <f ca="1">BerM2!Z159</f>
        <v>0</v>
      </c>
      <c r="D159" s="184">
        <f>Ident!A159</f>
        <v>0</v>
      </c>
      <c r="E159" s="162">
        <f>Ident!B159</f>
        <v>0</v>
      </c>
      <c r="F159" s="162">
        <f>Ident!C159</f>
        <v>0</v>
      </c>
      <c r="G159" s="162">
        <f>Ident!D159</f>
        <v>0</v>
      </c>
      <c r="H159" s="234">
        <f>BerM2!AC159</f>
        <v>0</v>
      </c>
      <c r="I159" s="234">
        <f>BerM2!AE159</f>
        <v>0</v>
      </c>
      <c r="J159" s="234">
        <f>BerM2!AF159</f>
        <v>0</v>
      </c>
      <c r="K159" s="234">
        <f>BerM2!AH159</f>
        <v>0</v>
      </c>
      <c r="L159" s="234">
        <f>BerM2!AI159</f>
        <v>0</v>
      </c>
      <c r="M159" s="234">
        <f>BerM2!AJ159</f>
        <v>0</v>
      </c>
      <c r="N159" s="234">
        <f>BerM2!AK159</f>
        <v>0</v>
      </c>
      <c r="O159" s="234">
        <f>BerM2!AL159</f>
        <v>0</v>
      </c>
      <c r="P159" s="234">
        <f>BerM2!AM159</f>
        <v>0</v>
      </c>
      <c r="Q159" s="235">
        <f>BerM2!AN159</f>
        <v>0</v>
      </c>
    </row>
    <row r="160" spans="1:17" ht="14.1" customHeight="1" x14ac:dyDescent="0.3">
      <c r="A160" s="232">
        <f ca="1">BerM2!Y160</f>
        <v>0</v>
      </c>
      <c r="B160" s="232">
        <f ca="1">BerM2!AU160</f>
        <v>0</v>
      </c>
      <c r="C160" s="233">
        <f ca="1">BerM2!Z160</f>
        <v>0</v>
      </c>
      <c r="D160" s="184">
        <f>Ident!A160</f>
        <v>0</v>
      </c>
      <c r="E160" s="162">
        <f>Ident!B160</f>
        <v>0</v>
      </c>
      <c r="F160" s="162">
        <f>Ident!C160</f>
        <v>0</v>
      </c>
      <c r="G160" s="162">
        <f>Ident!D160</f>
        <v>0</v>
      </c>
      <c r="H160" s="234">
        <f>BerM2!AC160</f>
        <v>0</v>
      </c>
      <c r="I160" s="234">
        <f>BerM2!AE160</f>
        <v>0</v>
      </c>
      <c r="J160" s="234">
        <f>BerM2!AF160</f>
        <v>0</v>
      </c>
      <c r="K160" s="234">
        <f>BerM2!AH160</f>
        <v>0</v>
      </c>
      <c r="L160" s="234">
        <f>BerM2!AI160</f>
        <v>0</v>
      </c>
      <c r="M160" s="234">
        <f>BerM2!AJ160</f>
        <v>0</v>
      </c>
      <c r="N160" s="234">
        <f>BerM2!AK160</f>
        <v>0</v>
      </c>
      <c r="O160" s="234">
        <f>BerM2!AL160</f>
        <v>0</v>
      </c>
      <c r="P160" s="234">
        <f>BerM2!AM160</f>
        <v>0</v>
      </c>
      <c r="Q160" s="235">
        <f>BerM2!AN160</f>
        <v>0</v>
      </c>
    </row>
    <row r="161" spans="1:17" ht="14.1" customHeight="1" x14ac:dyDescent="0.3">
      <c r="A161" s="232">
        <f ca="1">BerM2!Y161</f>
        <v>0</v>
      </c>
      <c r="B161" s="232">
        <f ca="1">BerM2!AU161</f>
        <v>0</v>
      </c>
      <c r="C161" s="233">
        <f ca="1">BerM2!Z161</f>
        <v>0</v>
      </c>
      <c r="D161" s="184">
        <f>Ident!A161</f>
        <v>0</v>
      </c>
      <c r="E161" s="162">
        <f>Ident!B161</f>
        <v>0</v>
      </c>
      <c r="F161" s="162">
        <f>Ident!C161</f>
        <v>0</v>
      </c>
      <c r="G161" s="162">
        <f>Ident!D161</f>
        <v>0</v>
      </c>
      <c r="H161" s="234">
        <f>BerM2!AC161</f>
        <v>0</v>
      </c>
      <c r="I161" s="234">
        <f>BerM2!AE161</f>
        <v>0</v>
      </c>
      <c r="J161" s="234">
        <f>BerM2!AF161</f>
        <v>0</v>
      </c>
      <c r="K161" s="234">
        <f>BerM2!AH161</f>
        <v>0</v>
      </c>
      <c r="L161" s="234">
        <f>BerM2!AI161</f>
        <v>0</v>
      </c>
      <c r="M161" s="234">
        <f>BerM2!AJ161</f>
        <v>0</v>
      </c>
      <c r="N161" s="234">
        <f>BerM2!AK161</f>
        <v>0</v>
      </c>
      <c r="O161" s="234">
        <f>BerM2!AL161</f>
        <v>0</v>
      </c>
      <c r="P161" s="234">
        <f>BerM2!AM161</f>
        <v>0</v>
      </c>
      <c r="Q161" s="235">
        <f>BerM2!AN161</f>
        <v>0</v>
      </c>
    </row>
    <row r="162" spans="1:17" ht="14.1" customHeight="1" x14ac:dyDescent="0.3">
      <c r="A162" s="232">
        <f ca="1">BerM2!Y162</f>
        <v>0</v>
      </c>
      <c r="B162" s="232">
        <f ca="1">BerM2!AU162</f>
        <v>0</v>
      </c>
      <c r="C162" s="233">
        <f ca="1">BerM2!Z162</f>
        <v>0</v>
      </c>
      <c r="D162" s="184">
        <f>Ident!A162</f>
        <v>0</v>
      </c>
      <c r="E162" s="162">
        <f>Ident!B162</f>
        <v>0</v>
      </c>
      <c r="F162" s="162">
        <f>Ident!C162</f>
        <v>0</v>
      </c>
      <c r="G162" s="162">
        <f>Ident!D162</f>
        <v>0</v>
      </c>
      <c r="H162" s="234">
        <f>BerM2!AC162</f>
        <v>0</v>
      </c>
      <c r="I162" s="234">
        <f>BerM2!AE162</f>
        <v>0</v>
      </c>
      <c r="J162" s="234">
        <f>BerM2!AF162</f>
        <v>0</v>
      </c>
      <c r="K162" s="234">
        <f>BerM2!AH162</f>
        <v>0</v>
      </c>
      <c r="L162" s="234">
        <f>BerM2!AI162</f>
        <v>0</v>
      </c>
      <c r="M162" s="234">
        <f>BerM2!AJ162</f>
        <v>0</v>
      </c>
      <c r="N162" s="234">
        <f>BerM2!AK162</f>
        <v>0</v>
      </c>
      <c r="O162" s="234">
        <f>BerM2!AL162</f>
        <v>0</v>
      </c>
      <c r="P162" s="234">
        <f>BerM2!AM162</f>
        <v>0</v>
      </c>
      <c r="Q162" s="235">
        <f>BerM2!AN162</f>
        <v>0</v>
      </c>
    </row>
    <row r="163" spans="1:17" ht="14.1" customHeight="1" x14ac:dyDescent="0.3">
      <c r="A163" s="232">
        <f ca="1">BerM2!Y163</f>
        <v>0</v>
      </c>
      <c r="B163" s="232">
        <f ca="1">BerM2!AU163</f>
        <v>0</v>
      </c>
      <c r="C163" s="233">
        <f ca="1">BerM2!Z163</f>
        <v>0</v>
      </c>
      <c r="D163" s="184">
        <f>Ident!A163</f>
        <v>0</v>
      </c>
      <c r="E163" s="162">
        <f>Ident!B163</f>
        <v>0</v>
      </c>
      <c r="F163" s="162">
        <f>Ident!C163</f>
        <v>0</v>
      </c>
      <c r="G163" s="162">
        <f>Ident!D163</f>
        <v>0</v>
      </c>
      <c r="H163" s="234">
        <f>BerM2!AC163</f>
        <v>0</v>
      </c>
      <c r="I163" s="234">
        <f>BerM2!AE163</f>
        <v>0</v>
      </c>
      <c r="J163" s="234">
        <f>BerM2!AF163</f>
        <v>0</v>
      </c>
      <c r="K163" s="234">
        <f>BerM2!AH163</f>
        <v>0</v>
      </c>
      <c r="L163" s="234">
        <f>BerM2!AI163</f>
        <v>0</v>
      </c>
      <c r="M163" s="234">
        <f>BerM2!AJ163</f>
        <v>0</v>
      </c>
      <c r="N163" s="234">
        <f>BerM2!AK163</f>
        <v>0</v>
      </c>
      <c r="O163" s="234">
        <f>BerM2!AL163</f>
        <v>0</v>
      </c>
      <c r="P163" s="234">
        <f>BerM2!AM163</f>
        <v>0</v>
      </c>
      <c r="Q163" s="235">
        <f>BerM2!AN163</f>
        <v>0</v>
      </c>
    </row>
    <row r="164" spans="1:17" ht="14.1" customHeight="1" x14ac:dyDescent="0.3">
      <c r="A164" s="232">
        <f ca="1">BerM2!Y164</f>
        <v>0</v>
      </c>
      <c r="B164" s="232">
        <f ca="1">BerM2!AU164</f>
        <v>0</v>
      </c>
      <c r="C164" s="233">
        <f ca="1">BerM2!Z164</f>
        <v>0</v>
      </c>
      <c r="D164" s="184">
        <f>Ident!A164</f>
        <v>0</v>
      </c>
      <c r="E164" s="162">
        <f>Ident!B164</f>
        <v>0</v>
      </c>
      <c r="F164" s="162">
        <f>Ident!C164</f>
        <v>0</v>
      </c>
      <c r="G164" s="162">
        <f>Ident!D164</f>
        <v>0</v>
      </c>
      <c r="H164" s="234">
        <f>BerM2!AC164</f>
        <v>0</v>
      </c>
      <c r="I164" s="234">
        <f>BerM2!AE164</f>
        <v>0</v>
      </c>
      <c r="J164" s="234">
        <f>BerM2!AF164</f>
        <v>0</v>
      </c>
      <c r="K164" s="234">
        <f>BerM2!AH164</f>
        <v>0</v>
      </c>
      <c r="L164" s="234">
        <f>BerM2!AI164</f>
        <v>0</v>
      </c>
      <c r="M164" s="234">
        <f>BerM2!AJ164</f>
        <v>0</v>
      </c>
      <c r="N164" s="234">
        <f>BerM2!AK164</f>
        <v>0</v>
      </c>
      <c r="O164" s="234">
        <f>BerM2!AL164</f>
        <v>0</v>
      </c>
      <c r="P164" s="234">
        <f>BerM2!AM164</f>
        <v>0</v>
      </c>
      <c r="Q164" s="235">
        <f>BerM2!AN164</f>
        <v>0</v>
      </c>
    </row>
    <row r="165" spans="1:17" ht="14.1" customHeight="1" x14ac:dyDescent="0.3">
      <c r="A165" s="232">
        <f ca="1">BerM2!Y165</f>
        <v>0</v>
      </c>
      <c r="B165" s="232">
        <f ca="1">BerM2!AU165</f>
        <v>0</v>
      </c>
      <c r="C165" s="233">
        <f ca="1">BerM2!Z165</f>
        <v>0</v>
      </c>
      <c r="D165" s="184">
        <f>Ident!A165</f>
        <v>0</v>
      </c>
      <c r="E165" s="162">
        <f>Ident!B165</f>
        <v>0</v>
      </c>
      <c r="F165" s="162">
        <f>Ident!C165</f>
        <v>0</v>
      </c>
      <c r="G165" s="162">
        <f>Ident!D165</f>
        <v>0</v>
      </c>
      <c r="H165" s="234">
        <f>BerM2!AC165</f>
        <v>0</v>
      </c>
      <c r="I165" s="234">
        <f>BerM2!AE165</f>
        <v>0</v>
      </c>
      <c r="J165" s="234">
        <f>BerM2!AF165</f>
        <v>0</v>
      </c>
      <c r="K165" s="234">
        <f>BerM2!AH165</f>
        <v>0</v>
      </c>
      <c r="L165" s="234">
        <f>BerM2!AI165</f>
        <v>0</v>
      </c>
      <c r="M165" s="234">
        <f>BerM2!AJ165</f>
        <v>0</v>
      </c>
      <c r="N165" s="234">
        <f>BerM2!AK165</f>
        <v>0</v>
      </c>
      <c r="O165" s="234">
        <f>BerM2!AL165</f>
        <v>0</v>
      </c>
      <c r="P165" s="234">
        <f>BerM2!AM165</f>
        <v>0</v>
      </c>
      <c r="Q165" s="235">
        <f>BerM2!AN165</f>
        <v>0</v>
      </c>
    </row>
    <row r="166" spans="1:17" ht="14.1" customHeight="1" x14ac:dyDescent="0.3">
      <c r="A166" s="232">
        <f ca="1">BerM2!Y166</f>
        <v>0</v>
      </c>
      <c r="B166" s="232">
        <f ca="1">BerM2!AU166</f>
        <v>0</v>
      </c>
      <c r="C166" s="233">
        <f ca="1">BerM2!Z166</f>
        <v>0</v>
      </c>
      <c r="D166" s="184">
        <f>Ident!A166</f>
        <v>0</v>
      </c>
      <c r="E166" s="162">
        <f>Ident!B166</f>
        <v>0</v>
      </c>
      <c r="F166" s="162">
        <f>Ident!C166</f>
        <v>0</v>
      </c>
      <c r="G166" s="162">
        <f>Ident!D166</f>
        <v>0</v>
      </c>
      <c r="H166" s="234">
        <f>BerM2!AC166</f>
        <v>0</v>
      </c>
      <c r="I166" s="234">
        <f>BerM2!AE166</f>
        <v>0</v>
      </c>
      <c r="J166" s="234">
        <f>BerM2!AF166</f>
        <v>0</v>
      </c>
      <c r="K166" s="234">
        <f>BerM2!AH166</f>
        <v>0</v>
      </c>
      <c r="L166" s="234">
        <f>BerM2!AI166</f>
        <v>0</v>
      </c>
      <c r="M166" s="234">
        <f>BerM2!AJ166</f>
        <v>0</v>
      </c>
      <c r="N166" s="234">
        <f>BerM2!AK166</f>
        <v>0</v>
      </c>
      <c r="O166" s="234">
        <f>BerM2!AL166</f>
        <v>0</v>
      </c>
      <c r="P166" s="234">
        <f>BerM2!AM166</f>
        <v>0</v>
      </c>
      <c r="Q166" s="235">
        <f>BerM2!AN166</f>
        <v>0</v>
      </c>
    </row>
    <row r="167" spans="1:17" ht="14.1" customHeight="1" x14ac:dyDescent="0.3">
      <c r="A167" s="232">
        <f ca="1">BerM2!Y167</f>
        <v>0</v>
      </c>
      <c r="B167" s="232">
        <f ca="1">BerM2!AU167</f>
        <v>0</v>
      </c>
      <c r="C167" s="233">
        <f ca="1">BerM2!Z167</f>
        <v>0</v>
      </c>
      <c r="D167" s="184">
        <f>Ident!A167</f>
        <v>0</v>
      </c>
      <c r="E167" s="162">
        <f>Ident!B167</f>
        <v>0</v>
      </c>
      <c r="F167" s="162">
        <f>Ident!C167</f>
        <v>0</v>
      </c>
      <c r="G167" s="162">
        <f>Ident!D167</f>
        <v>0</v>
      </c>
      <c r="H167" s="234">
        <f>BerM2!AC167</f>
        <v>0</v>
      </c>
      <c r="I167" s="234">
        <f>BerM2!AE167</f>
        <v>0</v>
      </c>
      <c r="J167" s="234">
        <f>BerM2!AF167</f>
        <v>0</v>
      </c>
      <c r="K167" s="234">
        <f>BerM2!AH167</f>
        <v>0</v>
      </c>
      <c r="L167" s="234">
        <f>BerM2!AI167</f>
        <v>0</v>
      </c>
      <c r="M167" s="234">
        <f>BerM2!AJ167</f>
        <v>0</v>
      </c>
      <c r="N167" s="234">
        <f>BerM2!AK167</f>
        <v>0</v>
      </c>
      <c r="O167" s="234">
        <f>BerM2!AL167</f>
        <v>0</v>
      </c>
      <c r="P167" s="234">
        <f>BerM2!AM167</f>
        <v>0</v>
      </c>
      <c r="Q167" s="235">
        <f>BerM2!AN167</f>
        <v>0</v>
      </c>
    </row>
    <row r="168" spans="1:17" ht="14.1" customHeight="1" x14ac:dyDescent="0.3">
      <c r="A168" s="232">
        <f ca="1">BerM2!Y168</f>
        <v>0</v>
      </c>
      <c r="B168" s="232">
        <f ca="1">BerM2!AU168</f>
        <v>0</v>
      </c>
      <c r="C168" s="233">
        <f ca="1">BerM2!Z168</f>
        <v>0</v>
      </c>
      <c r="D168" s="184">
        <f>Ident!A168</f>
        <v>0</v>
      </c>
      <c r="E168" s="162">
        <f>Ident!B168</f>
        <v>0</v>
      </c>
      <c r="F168" s="162">
        <f>Ident!C168</f>
        <v>0</v>
      </c>
      <c r="G168" s="162">
        <f>Ident!D168</f>
        <v>0</v>
      </c>
      <c r="H168" s="234">
        <f>BerM2!AC168</f>
        <v>0</v>
      </c>
      <c r="I168" s="234">
        <f>BerM2!AE168</f>
        <v>0</v>
      </c>
      <c r="J168" s="234">
        <f>BerM2!AF168</f>
        <v>0</v>
      </c>
      <c r="K168" s="234">
        <f>BerM2!AH168</f>
        <v>0</v>
      </c>
      <c r="L168" s="234">
        <f>BerM2!AI168</f>
        <v>0</v>
      </c>
      <c r="M168" s="234">
        <f>BerM2!AJ168</f>
        <v>0</v>
      </c>
      <c r="N168" s="234">
        <f>BerM2!AK168</f>
        <v>0</v>
      </c>
      <c r="O168" s="234">
        <f>BerM2!AL168</f>
        <v>0</v>
      </c>
      <c r="P168" s="234">
        <f>BerM2!AM168</f>
        <v>0</v>
      </c>
      <c r="Q168" s="235">
        <f>BerM2!AN168</f>
        <v>0</v>
      </c>
    </row>
    <row r="169" spans="1:17" ht="14.1" customHeight="1" x14ac:dyDescent="0.3">
      <c r="A169" s="232">
        <f ca="1">BerM2!Y169</f>
        <v>0</v>
      </c>
      <c r="B169" s="232">
        <f ca="1">BerM2!AU169</f>
        <v>0</v>
      </c>
      <c r="C169" s="233">
        <f ca="1">BerM2!Z169</f>
        <v>0</v>
      </c>
      <c r="D169" s="184">
        <f>Ident!A169</f>
        <v>0</v>
      </c>
      <c r="E169" s="162">
        <f>Ident!B169</f>
        <v>0</v>
      </c>
      <c r="F169" s="162">
        <f>Ident!C169</f>
        <v>0</v>
      </c>
      <c r="G169" s="162">
        <f>Ident!D169</f>
        <v>0</v>
      </c>
      <c r="H169" s="234">
        <f>BerM2!AC169</f>
        <v>0</v>
      </c>
      <c r="I169" s="234">
        <f>BerM2!AE169</f>
        <v>0</v>
      </c>
      <c r="J169" s="234">
        <f>BerM2!AF169</f>
        <v>0</v>
      </c>
      <c r="K169" s="234">
        <f>BerM2!AH169</f>
        <v>0</v>
      </c>
      <c r="L169" s="234">
        <f>BerM2!AI169</f>
        <v>0</v>
      </c>
      <c r="M169" s="234">
        <f>BerM2!AJ169</f>
        <v>0</v>
      </c>
      <c r="N169" s="234">
        <f>BerM2!AK169</f>
        <v>0</v>
      </c>
      <c r="O169" s="234">
        <f>BerM2!AL169</f>
        <v>0</v>
      </c>
      <c r="P169" s="234">
        <f>BerM2!AM169</f>
        <v>0</v>
      </c>
      <c r="Q169" s="235">
        <f>BerM2!AN169</f>
        <v>0</v>
      </c>
    </row>
    <row r="170" spans="1:17" ht="14.1" customHeight="1" x14ac:dyDescent="0.3">
      <c r="A170" s="232">
        <f ca="1">BerM2!Y170</f>
        <v>0</v>
      </c>
      <c r="B170" s="232">
        <f ca="1">BerM2!AU170</f>
        <v>0</v>
      </c>
      <c r="C170" s="233">
        <f ca="1">BerM2!Z170</f>
        <v>0</v>
      </c>
      <c r="D170" s="184">
        <f>Ident!A170</f>
        <v>0</v>
      </c>
      <c r="E170" s="162">
        <f>Ident!B170</f>
        <v>0</v>
      </c>
      <c r="F170" s="162">
        <f>Ident!C170</f>
        <v>0</v>
      </c>
      <c r="G170" s="162">
        <f>Ident!D170</f>
        <v>0</v>
      </c>
      <c r="H170" s="234">
        <f>BerM2!AC170</f>
        <v>0</v>
      </c>
      <c r="I170" s="234">
        <f>BerM2!AE170</f>
        <v>0</v>
      </c>
      <c r="J170" s="234">
        <f>BerM2!AF170</f>
        <v>0</v>
      </c>
      <c r="K170" s="234">
        <f>BerM2!AH170</f>
        <v>0</v>
      </c>
      <c r="L170" s="234">
        <f>BerM2!AI170</f>
        <v>0</v>
      </c>
      <c r="M170" s="234">
        <f>BerM2!AJ170</f>
        <v>0</v>
      </c>
      <c r="N170" s="234">
        <f>BerM2!AK170</f>
        <v>0</v>
      </c>
      <c r="O170" s="234">
        <f>BerM2!AL170</f>
        <v>0</v>
      </c>
      <c r="P170" s="234">
        <f>BerM2!AM170</f>
        <v>0</v>
      </c>
      <c r="Q170" s="235">
        <f>BerM2!AN170</f>
        <v>0</v>
      </c>
    </row>
    <row r="171" spans="1:17" ht="14.1" customHeight="1" x14ac:dyDescent="0.3">
      <c r="A171" s="232">
        <f ca="1">BerM2!Y171</f>
        <v>0</v>
      </c>
      <c r="B171" s="232">
        <f ca="1">BerM2!AU171</f>
        <v>0</v>
      </c>
      <c r="C171" s="233">
        <f ca="1">BerM2!Z171</f>
        <v>0</v>
      </c>
      <c r="D171" s="184">
        <f>Ident!A171</f>
        <v>0</v>
      </c>
      <c r="E171" s="162">
        <f>Ident!B171</f>
        <v>0</v>
      </c>
      <c r="F171" s="162">
        <f>Ident!C171</f>
        <v>0</v>
      </c>
      <c r="G171" s="162">
        <f>Ident!D171</f>
        <v>0</v>
      </c>
      <c r="H171" s="234">
        <f>BerM2!AC171</f>
        <v>0</v>
      </c>
      <c r="I171" s="234">
        <f>BerM2!AE171</f>
        <v>0</v>
      </c>
      <c r="J171" s="234">
        <f>BerM2!AF171</f>
        <v>0</v>
      </c>
      <c r="K171" s="234">
        <f>BerM2!AH171</f>
        <v>0</v>
      </c>
      <c r="L171" s="234">
        <f>BerM2!AI171</f>
        <v>0</v>
      </c>
      <c r="M171" s="234">
        <f>BerM2!AJ171</f>
        <v>0</v>
      </c>
      <c r="N171" s="234">
        <f>BerM2!AK171</f>
        <v>0</v>
      </c>
      <c r="O171" s="234">
        <f>BerM2!AL171</f>
        <v>0</v>
      </c>
      <c r="P171" s="234">
        <f>BerM2!AM171</f>
        <v>0</v>
      </c>
      <c r="Q171" s="235">
        <f>BerM2!AN171</f>
        <v>0</v>
      </c>
    </row>
    <row r="172" spans="1:17" ht="14.1" customHeight="1" x14ac:dyDescent="0.3">
      <c r="A172" s="232">
        <f ca="1">BerM2!Y172</f>
        <v>0</v>
      </c>
      <c r="B172" s="232">
        <f ca="1">BerM2!AU172</f>
        <v>0</v>
      </c>
      <c r="C172" s="233">
        <f ca="1">BerM2!Z172</f>
        <v>0</v>
      </c>
      <c r="D172" s="184">
        <f>Ident!A172</f>
        <v>0</v>
      </c>
      <c r="E172" s="162">
        <f>Ident!B172</f>
        <v>0</v>
      </c>
      <c r="F172" s="162">
        <f>Ident!C172</f>
        <v>0</v>
      </c>
      <c r="G172" s="162">
        <f>Ident!D172</f>
        <v>0</v>
      </c>
      <c r="H172" s="234">
        <f>BerM2!AC172</f>
        <v>0</v>
      </c>
      <c r="I172" s="234">
        <f>BerM2!AE172</f>
        <v>0</v>
      </c>
      <c r="J172" s="234">
        <f>BerM2!AF172</f>
        <v>0</v>
      </c>
      <c r="K172" s="234">
        <f>BerM2!AH172</f>
        <v>0</v>
      </c>
      <c r="L172" s="234">
        <f>BerM2!AI172</f>
        <v>0</v>
      </c>
      <c r="M172" s="234">
        <f>BerM2!AJ172</f>
        <v>0</v>
      </c>
      <c r="N172" s="234">
        <f>BerM2!AK172</f>
        <v>0</v>
      </c>
      <c r="O172" s="234">
        <f>BerM2!AL172</f>
        <v>0</v>
      </c>
      <c r="P172" s="234">
        <f>BerM2!AM172</f>
        <v>0</v>
      </c>
      <c r="Q172" s="235">
        <f>BerM2!AN172</f>
        <v>0</v>
      </c>
    </row>
    <row r="173" spans="1:17" ht="14.1" customHeight="1" x14ac:dyDescent="0.3">
      <c r="A173" s="232">
        <f ca="1">BerM2!Y173</f>
        <v>0</v>
      </c>
      <c r="B173" s="232">
        <f ca="1">BerM2!AU173</f>
        <v>0</v>
      </c>
      <c r="C173" s="233">
        <f ca="1">BerM2!Z173</f>
        <v>0</v>
      </c>
      <c r="D173" s="184">
        <f>Ident!A173</f>
        <v>0</v>
      </c>
      <c r="E173" s="162">
        <f>Ident!B173</f>
        <v>0</v>
      </c>
      <c r="F173" s="162">
        <f>Ident!C173</f>
        <v>0</v>
      </c>
      <c r="G173" s="162">
        <f>Ident!D173</f>
        <v>0</v>
      </c>
      <c r="H173" s="234">
        <f>BerM2!AC173</f>
        <v>0</v>
      </c>
      <c r="I173" s="234">
        <f>BerM2!AE173</f>
        <v>0</v>
      </c>
      <c r="J173" s="234">
        <f>BerM2!AF173</f>
        <v>0</v>
      </c>
      <c r="K173" s="234">
        <f>BerM2!AH173</f>
        <v>0</v>
      </c>
      <c r="L173" s="234">
        <f>BerM2!AI173</f>
        <v>0</v>
      </c>
      <c r="M173" s="234">
        <f>BerM2!AJ173</f>
        <v>0</v>
      </c>
      <c r="N173" s="234">
        <f>BerM2!AK173</f>
        <v>0</v>
      </c>
      <c r="O173" s="234">
        <f>BerM2!AL173</f>
        <v>0</v>
      </c>
      <c r="P173" s="234">
        <f>BerM2!AM173</f>
        <v>0</v>
      </c>
      <c r="Q173" s="235">
        <f>BerM2!AN173</f>
        <v>0</v>
      </c>
    </row>
    <row r="174" spans="1:17" ht="14.1" customHeight="1" x14ac:dyDescent="0.3">
      <c r="A174" s="232">
        <f ca="1">BerM2!Y174</f>
        <v>0</v>
      </c>
      <c r="B174" s="232">
        <f ca="1">BerM2!AU174</f>
        <v>0</v>
      </c>
      <c r="C174" s="233">
        <f ca="1">BerM2!Z174</f>
        <v>0</v>
      </c>
      <c r="D174" s="184">
        <f>Ident!A174</f>
        <v>0</v>
      </c>
      <c r="E174" s="162">
        <f>Ident!B174</f>
        <v>0</v>
      </c>
      <c r="F174" s="162">
        <f>Ident!C174</f>
        <v>0</v>
      </c>
      <c r="G174" s="162">
        <f>Ident!D174</f>
        <v>0</v>
      </c>
      <c r="H174" s="234">
        <f>BerM2!AC174</f>
        <v>0</v>
      </c>
      <c r="I174" s="234">
        <f>BerM2!AE174</f>
        <v>0</v>
      </c>
      <c r="J174" s="234">
        <f>BerM2!AF174</f>
        <v>0</v>
      </c>
      <c r="K174" s="234">
        <f>BerM2!AH174</f>
        <v>0</v>
      </c>
      <c r="L174" s="234">
        <f>BerM2!AI174</f>
        <v>0</v>
      </c>
      <c r="M174" s="234">
        <f>BerM2!AJ174</f>
        <v>0</v>
      </c>
      <c r="N174" s="234">
        <f>BerM2!AK174</f>
        <v>0</v>
      </c>
      <c r="O174" s="234">
        <f>BerM2!AL174</f>
        <v>0</v>
      </c>
      <c r="P174" s="234">
        <f>BerM2!AM174</f>
        <v>0</v>
      </c>
      <c r="Q174" s="235">
        <f>BerM2!AN174</f>
        <v>0</v>
      </c>
    </row>
    <row r="175" spans="1:17" ht="14.1" customHeight="1" x14ac:dyDescent="0.3">
      <c r="A175" s="232">
        <f ca="1">BerM2!Y175</f>
        <v>0</v>
      </c>
      <c r="B175" s="232">
        <f ca="1">BerM2!AU175</f>
        <v>0</v>
      </c>
      <c r="C175" s="233">
        <f ca="1">BerM2!Z175</f>
        <v>0</v>
      </c>
      <c r="D175" s="184">
        <f>Ident!A175</f>
        <v>0</v>
      </c>
      <c r="E175" s="162">
        <f>Ident!B175</f>
        <v>0</v>
      </c>
      <c r="F175" s="162">
        <f>Ident!C175</f>
        <v>0</v>
      </c>
      <c r="G175" s="162">
        <f>Ident!D175</f>
        <v>0</v>
      </c>
      <c r="H175" s="234">
        <f>BerM2!AC175</f>
        <v>0</v>
      </c>
      <c r="I175" s="234">
        <f>BerM2!AE175</f>
        <v>0</v>
      </c>
      <c r="J175" s="234">
        <f>BerM2!AF175</f>
        <v>0</v>
      </c>
      <c r="K175" s="234">
        <f>BerM2!AH175</f>
        <v>0</v>
      </c>
      <c r="L175" s="234">
        <f>BerM2!AI175</f>
        <v>0</v>
      </c>
      <c r="M175" s="234">
        <f>BerM2!AJ175</f>
        <v>0</v>
      </c>
      <c r="N175" s="234">
        <f>BerM2!AK175</f>
        <v>0</v>
      </c>
      <c r="O175" s="234">
        <f>BerM2!AL175</f>
        <v>0</v>
      </c>
      <c r="P175" s="234">
        <f>BerM2!AM175</f>
        <v>0</v>
      </c>
      <c r="Q175" s="235">
        <f>BerM2!AN175</f>
        <v>0</v>
      </c>
    </row>
    <row r="176" spans="1:17" ht="14.1" customHeight="1" x14ac:dyDescent="0.3">
      <c r="A176" s="232">
        <f ca="1">BerM2!Y176</f>
        <v>0</v>
      </c>
      <c r="B176" s="232">
        <f ca="1">BerM2!AU176</f>
        <v>0</v>
      </c>
      <c r="C176" s="233">
        <f ca="1">BerM2!Z176</f>
        <v>0</v>
      </c>
      <c r="D176" s="184">
        <f>Ident!A176</f>
        <v>0</v>
      </c>
      <c r="E176" s="162">
        <f>Ident!B176</f>
        <v>0</v>
      </c>
      <c r="F176" s="162">
        <f>Ident!C176</f>
        <v>0</v>
      </c>
      <c r="G176" s="162">
        <f>Ident!D176</f>
        <v>0</v>
      </c>
      <c r="H176" s="234">
        <f>BerM2!AC176</f>
        <v>0</v>
      </c>
      <c r="I176" s="234">
        <f>BerM2!AE176</f>
        <v>0</v>
      </c>
      <c r="J176" s="234">
        <f>BerM2!AF176</f>
        <v>0</v>
      </c>
      <c r="K176" s="234">
        <f>BerM2!AH176</f>
        <v>0</v>
      </c>
      <c r="L176" s="234">
        <f>BerM2!AI176</f>
        <v>0</v>
      </c>
      <c r="M176" s="234">
        <f>BerM2!AJ176</f>
        <v>0</v>
      </c>
      <c r="N176" s="234">
        <f>BerM2!AK176</f>
        <v>0</v>
      </c>
      <c r="O176" s="234">
        <f>BerM2!AL176</f>
        <v>0</v>
      </c>
      <c r="P176" s="234">
        <f>BerM2!AM176</f>
        <v>0</v>
      </c>
      <c r="Q176" s="235">
        <f>BerM2!AN176</f>
        <v>0</v>
      </c>
    </row>
    <row r="177" spans="1:17" ht="14.1" customHeight="1" x14ac:dyDescent="0.3">
      <c r="A177" s="232">
        <f ca="1">BerM2!Y177</f>
        <v>0</v>
      </c>
      <c r="B177" s="232">
        <f ca="1">BerM2!AU177</f>
        <v>0</v>
      </c>
      <c r="C177" s="233">
        <f ca="1">BerM2!Z177</f>
        <v>0</v>
      </c>
      <c r="D177" s="184">
        <f>Ident!A177</f>
        <v>0</v>
      </c>
      <c r="E177" s="162">
        <f>Ident!B177</f>
        <v>0</v>
      </c>
      <c r="F177" s="162">
        <f>Ident!C177</f>
        <v>0</v>
      </c>
      <c r="G177" s="162">
        <f>Ident!D177</f>
        <v>0</v>
      </c>
      <c r="H177" s="234">
        <f>BerM2!AC177</f>
        <v>0</v>
      </c>
      <c r="I177" s="234">
        <f>BerM2!AE177</f>
        <v>0</v>
      </c>
      <c r="J177" s="234">
        <f>BerM2!AF177</f>
        <v>0</v>
      </c>
      <c r="K177" s="234">
        <f>BerM2!AH177</f>
        <v>0</v>
      </c>
      <c r="L177" s="234">
        <f>BerM2!AI177</f>
        <v>0</v>
      </c>
      <c r="M177" s="234">
        <f>BerM2!AJ177</f>
        <v>0</v>
      </c>
      <c r="N177" s="234">
        <f>BerM2!AK177</f>
        <v>0</v>
      </c>
      <c r="O177" s="234">
        <f>BerM2!AL177</f>
        <v>0</v>
      </c>
      <c r="P177" s="234">
        <f>BerM2!AM177</f>
        <v>0</v>
      </c>
      <c r="Q177" s="235">
        <f>BerM2!AN177</f>
        <v>0</v>
      </c>
    </row>
    <row r="178" spans="1:17" ht="14.1" customHeight="1" x14ac:dyDescent="0.3">
      <c r="A178" s="232">
        <f ca="1">BerM2!Y178</f>
        <v>0</v>
      </c>
      <c r="B178" s="232">
        <f ca="1">BerM2!AU178</f>
        <v>0</v>
      </c>
      <c r="C178" s="233">
        <f ca="1">BerM2!Z178</f>
        <v>0</v>
      </c>
      <c r="D178" s="184">
        <f>Ident!A178</f>
        <v>0</v>
      </c>
      <c r="E178" s="162">
        <f>Ident!B178</f>
        <v>0</v>
      </c>
      <c r="F178" s="162">
        <f>Ident!C178</f>
        <v>0</v>
      </c>
      <c r="G178" s="162">
        <f>Ident!D178</f>
        <v>0</v>
      </c>
      <c r="H178" s="234">
        <f>BerM2!AC178</f>
        <v>0</v>
      </c>
      <c r="I178" s="234">
        <f>BerM2!AE178</f>
        <v>0</v>
      </c>
      <c r="J178" s="234">
        <f>BerM2!AF178</f>
        <v>0</v>
      </c>
      <c r="K178" s="234">
        <f>BerM2!AH178</f>
        <v>0</v>
      </c>
      <c r="L178" s="234">
        <f>BerM2!AI178</f>
        <v>0</v>
      </c>
      <c r="M178" s="234">
        <f>BerM2!AJ178</f>
        <v>0</v>
      </c>
      <c r="N178" s="234">
        <f>BerM2!AK178</f>
        <v>0</v>
      </c>
      <c r="O178" s="234">
        <f>BerM2!AL178</f>
        <v>0</v>
      </c>
      <c r="P178" s="234">
        <f>BerM2!AM178</f>
        <v>0</v>
      </c>
      <c r="Q178" s="235">
        <f>BerM2!AN178</f>
        <v>0</v>
      </c>
    </row>
    <row r="179" spans="1:17" ht="14.1" customHeight="1" x14ac:dyDescent="0.3">
      <c r="A179" s="232">
        <f ca="1">BerM2!Y179</f>
        <v>0</v>
      </c>
      <c r="B179" s="232">
        <f ca="1">BerM2!AU179</f>
        <v>0</v>
      </c>
      <c r="C179" s="233">
        <f ca="1">BerM2!Z179</f>
        <v>0</v>
      </c>
      <c r="D179" s="184">
        <f>Ident!A179</f>
        <v>0</v>
      </c>
      <c r="E179" s="162">
        <f>Ident!B179</f>
        <v>0</v>
      </c>
      <c r="F179" s="162">
        <f>Ident!C179</f>
        <v>0</v>
      </c>
      <c r="G179" s="162">
        <f>Ident!D179</f>
        <v>0</v>
      </c>
      <c r="H179" s="234">
        <f>BerM2!AC179</f>
        <v>0</v>
      </c>
      <c r="I179" s="234">
        <f>BerM2!AE179</f>
        <v>0</v>
      </c>
      <c r="J179" s="234">
        <f>BerM2!AF179</f>
        <v>0</v>
      </c>
      <c r="K179" s="234">
        <f>BerM2!AH179</f>
        <v>0</v>
      </c>
      <c r="L179" s="234">
        <f>BerM2!AI179</f>
        <v>0</v>
      </c>
      <c r="M179" s="234">
        <f>BerM2!AJ179</f>
        <v>0</v>
      </c>
      <c r="N179" s="234">
        <f>BerM2!AK179</f>
        <v>0</v>
      </c>
      <c r="O179" s="234">
        <f>BerM2!AL179</f>
        <v>0</v>
      </c>
      <c r="P179" s="234">
        <f>BerM2!AM179</f>
        <v>0</v>
      </c>
      <c r="Q179" s="235">
        <f>BerM2!AN179</f>
        <v>0</v>
      </c>
    </row>
    <row r="180" spans="1:17" ht="14.1" customHeight="1" x14ac:dyDescent="0.3">
      <c r="A180" s="232">
        <f ca="1">BerM2!Y180</f>
        <v>0</v>
      </c>
      <c r="B180" s="232">
        <f ca="1">BerM2!AU180</f>
        <v>0</v>
      </c>
      <c r="C180" s="233">
        <f ca="1">BerM2!Z180</f>
        <v>0</v>
      </c>
      <c r="D180" s="184">
        <f>Ident!A180</f>
        <v>0</v>
      </c>
      <c r="E180" s="162">
        <f>Ident!B180</f>
        <v>0</v>
      </c>
      <c r="F180" s="162">
        <f>Ident!C180</f>
        <v>0</v>
      </c>
      <c r="G180" s="162">
        <f>Ident!D180</f>
        <v>0</v>
      </c>
      <c r="H180" s="234">
        <f>BerM2!AC180</f>
        <v>0</v>
      </c>
      <c r="I180" s="234">
        <f>BerM2!AE180</f>
        <v>0</v>
      </c>
      <c r="J180" s="234">
        <f>BerM2!AF180</f>
        <v>0</v>
      </c>
      <c r="K180" s="234">
        <f>BerM2!AH180</f>
        <v>0</v>
      </c>
      <c r="L180" s="234">
        <f>BerM2!AI180</f>
        <v>0</v>
      </c>
      <c r="M180" s="234">
        <f>BerM2!AJ180</f>
        <v>0</v>
      </c>
      <c r="N180" s="234">
        <f>BerM2!AK180</f>
        <v>0</v>
      </c>
      <c r="O180" s="234">
        <f>BerM2!AL180</f>
        <v>0</v>
      </c>
      <c r="P180" s="234">
        <f>BerM2!AM180</f>
        <v>0</v>
      </c>
      <c r="Q180" s="235">
        <f>BerM2!AN180</f>
        <v>0</v>
      </c>
    </row>
    <row r="181" spans="1:17" ht="14.1" customHeight="1" x14ac:dyDescent="0.3">
      <c r="A181" s="232">
        <f ca="1">BerM2!Y181</f>
        <v>0</v>
      </c>
      <c r="B181" s="232">
        <f ca="1">BerM2!AU181</f>
        <v>0</v>
      </c>
      <c r="C181" s="233">
        <f ca="1">BerM2!Z181</f>
        <v>0</v>
      </c>
      <c r="D181" s="184">
        <f>Ident!A181</f>
        <v>0</v>
      </c>
      <c r="E181" s="162">
        <f>Ident!B181</f>
        <v>0</v>
      </c>
      <c r="F181" s="162">
        <f>Ident!C181</f>
        <v>0</v>
      </c>
      <c r="G181" s="162">
        <f>Ident!D181</f>
        <v>0</v>
      </c>
      <c r="H181" s="234">
        <f>BerM2!AC181</f>
        <v>0</v>
      </c>
      <c r="I181" s="234">
        <f>BerM2!AE181</f>
        <v>0</v>
      </c>
      <c r="J181" s="234">
        <f>BerM2!AF181</f>
        <v>0</v>
      </c>
      <c r="K181" s="234">
        <f>BerM2!AH181</f>
        <v>0</v>
      </c>
      <c r="L181" s="234">
        <f>BerM2!AI181</f>
        <v>0</v>
      </c>
      <c r="M181" s="234">
        <f>BerM2!AJ181</f>
        <v>0</v>
      </c>
      <c r="N181" s="234">
        <f>BerM2!AK181</f>
        <v>0</v>
      </c>
      <c r="O181" s="234">
        <f>BerM2!AL181</f>
        <v>0</v>
      </c>
      <c r="P181" s="234">
        <f>BerM2!AM181</f>
        <v>0</v>
      </c>
      <c r="Q181" s="235">
        <f>BerM2!AN181</f>
        <v>0</v>
      </c>
    </row>
    <row r="182" spans="1:17" ht="14.1" customHeight="1" x14ac:dyDescent="0.3">
      <c r="A182" s="232">
        <f ca="1">BerM2!Y182</f>
        <v>0</v>
      </c>
      <c r="B182" s="232">
        <f ca="1">BerM2!AU182</f>
        <v>0</v>
      </c>
      <c r="C182" s="233">
        <f ca="1">BerM2!Z182</f>
        <v>0</v>
      </c>
      <c r="D182" s="184">
        <f>Ident!A182</f>
        <v>0</v>
      </c>
      <c r="E182" s="162">
        <f>Ident!B182</f>
        <v>0</v>
      </c>
      <c r="F182" s="162">
        <f>Ident!C182</f>
        <v>0</v>
      </c>
      <c r="G182" s="162">
        <f>Ident!D182</f>
        <v>0</v>
      </c>
      <c r="H182" s="234">
        <f>BerM2!AC182</f>
        <v>0</v>
      </c>
      <c r="I182" s="234">
        <f>BerM2!AE182</f>
        <v>0</v>
      </c>
      <c r="J182" s="234">
        <f>BerM2!AF182</f>
        <v>0</v>
      </c>
      <c r="K182" s="234">
        <f>BerM2!AH182</f>
        <v>0</v>
      </c>
      <c r="L182" s="234">
        <f>BerM2!AI182</f>
        <v>0</v>
      </c>
      <c r="M182" s="234">
        <f>BerM2!AJ182</f>
        <v>0</v>
      </c>
      <c r="N182" s="234">
        <f>BerM2!AK182</f>
        <v>0</v>
      </c>
      <c r="O182" s="234">
        <f>BerM2!AL182</f>
        <v>0</v>
      </c>
      <c r="P182" s="234">
        <f>BerM2!AM182</f>
        <v>0</v>
      </c>
      <c r="Q182" s="235">
        <f>BerM2!AN182</f>
        <v>0</v>
      </c>
    </row>
    <row r="183" spans="1:17" ht="14.1" customHeight="1" x14ac:dyDescent="0.3">
      <c r="A183" s="232">
        <f ca="1">BerM2!Y183</f>
        <v>0</v>
      </c>
      <c r="B183" s="232">
        <f ca="1">BerM2!AU183</f>
        <v>0</v>
      </c>
      <c r="C183" s="233">
        <f ca="1">BerM2!Z183</f>
        <v>0</v>
      </c>
      <c r="D183" s="184">
        <f>Ident!A183</f>
        <v>0</v>
      </c>
      <c r="E183" s="162">
        <f>Ident!B183</f>
        <v>0</v>
      </c>
      <c r="F183" s="162">
        <f>Ident!C183</f>
        <v>0</v>
      </c>
      <c r="G183" s="162">
        <f>Ident!D183</f>
        <v>0</v>
      </c>
      <c r="H183" s="234">
        <f>BerM2!AC183</f>
        <v>0</v>
      </c>
      <c r="I183" s="234">
        <f>BerM2!AE183</f>
        <v>0</v>
      </c>
      <c r="J183" s="234">
        <f>BerM2!AF183</f>
        <v>0</v>
      </c>
      <c r="K183" s="234">
        <f>BerM2!AH183</f>
        <v>0</v>
      </c>
      <c r="L183" s="234">
        <f>BerM2!AI183</f>
        <v>0</v>
      </c>
      <c r="M183" s="234">
        <f>BerM2!AJ183</f>
        <v>0</v>
      </c>
      <c r="N183" s="234">
        <f>BerM2!AK183</f>
        <v>0</v>
      </c>
      <c r="O183" s="234">
        <f>BerM2!AL183</f>
        <v>0</v>
      </c>
      <c r="P183" s="234">
        <f>BerM2!AM183</f>
        <v>0</v>
      </c>
      <c r="Q183" s="235">
        <f>BerM2!AN183</f>
        <v>0</v>
      </c>
    </row>
    <row r="184" spans="1:17" ht="14.1" customHeight="1" x14ac:dyDescent="0.3">
      <c r="A184" s="232">
        <f ca="1">BerM2!Y184</f>
        <v>0</v>
      </c>
      <c r="B184" s="232">
        <f ca="1">BerM2!AU184</f>
        <v>0</v>
      </c>
      <c r="C184" s="233">
        <f ca="1">BerM2!Z184</f>
        <v>0</v>
      </c>
      <c r="D184" s="184">
        <f>Ident!A184</f>
        <v>0</v>
      </c>
      <c r="E184" s="162">
        <f>Ident!B184</f>
        <v>0</v>
      </c>
      <c r="F184" s="162">
        <f>Ident!C184</f>
        <v>0</v>
      </c>
      <c r="G184" s="162">
        <f>Ident!D184</f>
        <v>0</v>
      </c>
      <c r="H184" s="234">
        <f>BerM2!AC184</f>
        <v>0</v>
      </c>
      <c r="I184" s="234">
        <f>BerM2!AE184</f>
        <v>0</v>
      </c>
      <c r="J184" s="234">
        <f>BerM2!AF184</f>
        <v>0</v>
      </c>
      <c r="K184" s="234">
        <f>BerM2!AH184</f>
        <v>0</v>
      </c>
      <c r="L184" s="234">
        <f>BerM2!AI184</f>
        <v>0</v>
      </c>
      <c r="M184" s="234">
        <f>BerM2!AJ184</f>
        <v>0</v>
      </c>
      <c r="N184" s="234">
        <f>BerM2!AK184</f>
        <v>0</v>
      </c>
      <c r="O184" s="234">
        <f>BerM2!AL184</f>
        <v>0</v>
      </c>
      <c r="P184" s="234">
        <f>BerM2!AM184</f>
        <v>0</v>
      </c>
      <c r="Q184" s="235">
        <f>BerM2!AN184</f>
        <v>0</v>
      </c>
    </row>
    <row r="185" spans="1:17" ht="14.1" customHeight="1" x14ac:dyDescent="0.3">
      <c r="A185" s="232">
        <f ca="1">BerM2!Y185</f>
        <v>0</v>
      </c>
      <c r="B185" s="232">
        <f ca="1">BerM2!AU185</f>
        <v>0</v>
      </c>
      <c r="C185" s="233">
        <f ca="1">BerM2!Z185</f>
        <v>0</v>
      </c>
      <c r="D185" s="184">
        <f>Ident!A185</f>
        <v>0</v>
      </c>
      <c r="E185" s="162">
        <f>Ident!B185</f>
        <v>0</v>
      </c>
      <c r="F185" s="162">
        <f>Ident!C185</f>
        <v>0</v>
      </c>
      <c r="G185" s="162">
        <f>Ident!D185</f>
        <v>0</v>
      </c>
      <c r="H185" s="234">
        <f>BerM2!AC185</f>
        <v>0</v>
      </c>
      <c r="I185" s="234">
        <f>BerM2!AE185</f>
        <v>0</v>
      </c>
      <c r="J185" s="234">
        <f>BerM2!AF185</f>
        <v>0</v>
      </c>
      <c r="K185" s="234">
        <f>BerM2!AH185</f>
        <v>0</v>
      </c>
      <c r="L185" s="234">
        <f>BerM2!AI185</f>
        <v>0</v>
      </c>
      <c r="M185" s="234">
        <f>BerM2!AJ185</f>
        <v>0</v>
      </c>
      <c r="N185" s="234">
        <f>BerM2!AK185</f>
        <v>0</v>
      </c>
      <c r="O185" s="234">
        <f>BerM2!AL185</f>
        <v>0</v>
      </c>
      <c r="P185" s="234">
        <f>BerM2!AM185</f>
        <v>0</v>
      </c>
      <c r="Q185" s="235">
        <f>BerM2!AN185</f>
        <v>0</v>
      </c>
    </row>
    <row r="186" spans="1:17" ht="14.1" customHeight="1" x14ac:dyDescent="0.3">
      <c r="A186" s="232">
        <f ca="1">BerM2!Y186</f>
        <v>0</v>
      </c>
      <c r="B186" s="232">
        <f ca="1">BerM2!AU186</f>
        <v>0</v>
      </c>
      <c r="C186" s="233">
        <f ca="1">BerM2!Z186</f>
        <v>0</v>
      </c>
      <c r="D186" s="184">
        <f>Ident!A186</f>
        <v>0</v>
      </c>
      <c r="E186" s="162">
        <f>Ident!B186</f>
        <v>0</v>
      </c>
      <c r="F186" s="162">
        <f>Ident!C186</f>
        <v>0</v>
      </c>
      <c r="G186" s="162">
        <f>Ident!D186</f>
        <v>0</v>
      </c>
      <c r="H186" s="234">
        <f>BerM2!AC186</f>
        <v>0</v>
      </c>
      <c r="I186" s="234">
        <f>BerM2!AE186</f>
        <v>0</v>
      </c>
      <c r="J186" s="234">
        <f>BerM2!AF186</f>
        <v>0</v>
      </c>
      <c r="K186" s="234">
        <f>BerM2!AH186</f>
        <v>0</v>
      </c>
      <c r="L186" s="234">
        <f>BerM2!AI186</f>
        <v>0</v>
      </c>
      <c r="M186" s="234">
        <f>BerM2!AJ186</f>
        <v>0</v>
      </c>
      <c r="N186" s="234">
        <f>BerM2!AK186</f>
        <v>0</v>
      </c>
      <c r="O186" s="234">
        <f>BerM2!AL186</f>
        <v>0</v>
      </c>
      <c r="P186" s="234">
        <f>BerM2!AM186</f>
        <v>0</v>
      </c>
      <c r="Q186" s="235">
        <f>BerM2!AN186</f>
        <v>0</v>
      </c>
    </row>
    <row r="187" spans="1:17" ht="14.1" customHeight="1" x14ac:dyDescent="0.3">
      <c r="A187" s="232">
        <f ca="1">BerM2!Y187</f>
        <v>0</v>
      </c>
      <c r="B187" s="232">
        <f ca="1">BerM2!AU187</f>
        <v>0</v>
      </c>
      <c r="C187" s="233">
        <f ca="1">BerM2!Z187</f>
        <v>0</v>
      </c>
      <c r="D187" s="184">
        <f>Ident!A187</f>
        <v>0</v>
      </c>
      <c r="E187" s="162">
        <f>Ident!B187</f>
        <v>0</v>
      </c>
      <c r="F187" s="162">
        <f>Ident!C187</f>
        <v>0</v>
      </c>
      <c r="G187" s="162">
        <f>Ident!D187</f>
        <v>0</v>
      </c>
      <c r="H187" s="234">
        <f>BerM2!AC187</f>
        <v>0</v>
      </c>
      <c r="I187" s="234">
        <f>BerM2!AE187</f>
        <v>0</v>
      </c>
      <c r="J187" s="234">
        <f>BerM2!AF187</f>
        <v>0</v>
      </c>
      <c r="K187" s="234">
        <f>BerM2!AH187</f>
        <v>0</v>
      </c>
      <c r="L187" s="234">
        <f>BerM2!AI187</f>
        <v>0</v>
      </c>
      <c r="M187" s="234">
        <f>BerM2!AJ187</f>
        <v>0</v>
      </c>
      <c r="N187" s="234">
        <f>BerM2!AK187</f>
        <v>0</v>
      </c>
      <c r="O187" s="234">
        <f>BerM2!AL187</f>
        <v>0</v>
      </c>
      <c r="P187" s="234">
        <f>BerM2!AM187</f>
        <v>0</v>
      </c>
      <c r="Q187" s="235">
        <f>BerM2!AN187</f>
        <v>0</v>
      </c>
    </row>
    <row r="188" spans="1:17" ht="14.1" customHeight="1" x14ac:dyDescent="0.3">
      <c r="A188" s="232">
        <f ca="1">BerM2!Y188</f>
        <v>0</v>
      </c>
      <c r="B188" s="232">
        <f ca="1">BerM2!AU188</f>
        <v>0</v>
      </c>
      <c r="C188" s="233">
        <f ca="1">BerM2!Z188</f>
        <v>0</v>
      </c>
      <c r="D188" s="184">
        <f>Ident!A188</f>
        <v>0</v>
      </c>
      <c r="E188" s="162">
        <f>Ident!B188</f>
        <v>0</v>
      </c>
      <c r="F188" s="162">
        <f>Ident!C188</f>
        <v>0</v>
      </c>
      <c r="G188" s="162">
        <f>Ident!D188</f>
        <v>0</v>
      </c>
      <c r="H188" s="234">
        <f>BerM2!AC188</f>
        <v>0</v>
      </c>
      <c r="I188" s="234">
        <f>BerM2!AE188</f>
        <v>0</v>
      </c>
      <c r="J188" s="234">
        <f>BerM2!AF188</f>
        <v>0</v>
      </c>
      <c r="K188" s="234">
        <f>BerM2!AH188</f>
        <v>0</v>
      </c>
      <c r="L188" s="234">
        <f>BerM2!AI188</f>
        <v>0</v>
      </c>
      <c r="M188" s="234">
        <f>BerM2!AJ188</f>
        <v>0</v>
      </c>
      <c r="N188" s="234">
        <f>BerM2!AK188</f>
        <v>0</v>
      </c>
      <c r="O188" s="234">
        <f>BerM2!AL188</f>
        <v>0</v>
      </c>
      <c r="P188" s="234">
        <f>BerM2!AM188</f>
        <v>0</v>
      </c>
      <c r="Q188" s="235">
        <f>BerM2!AN188</f>
        <v>0</v>
      </c>
    </row>
    <row r="189" spans="1:17" ht="14.1" customHeight="1" x14ac:dyDescent="0.3">
      <c r="A189" s="232">
        <f ca="1">BerM2!Y189</f>
        <v>0</v>
      </c>
      <c r="B189" s="232">
        <f ca="1">BerM2!AU189</f>
        <v>0</v>
      </c>
      <c r="C189" s="233">
        <f ca="1">BerM2!Z189</f>
        <v>0</v>
      </c>
      <c r="D189" s="184">
        <f>Ident!A189</f>
        <v>0</v>
      </c>
      <c r="E189" s="162">
        <f>Ident!B189</f>
        <v>0</v>
      </c>
      <c r="F189" s="162">
        <f>Ident!C189</f>
        <v>0</v>
      </c>
      <c r="G189" s="162">
        <f>Ident!D189</f>
        <v>0</v>
      </c>
      <c r="H189" s="234">
        <f>BerM2!AC189</f>
        <v>0</v>
      </c>
      <c r="I189" s="234">
        <f>BerM2!AE189</f>
        <v>0</v>
      </c>
      <c r="J189" s="234">
        <f>BerM2!AF189</f>
        <v>0</v>
      </c>
      <c r="K189" s="234">
        <f>BerM2!AH189</f>
        <v>0</v>
      </c>
      <c r="L189" s="234">
        <f>BerM2!AI189</f>
        <v>0</v>
      </c>
      <c r="M189" s="234">
        <f>BerM2!AJ189</f>
        <v>0</v>
      </c>
      <c r="N189" s="234">
        <f>BerM2!AK189</f>
        <v>0</v>
      </c>
      <c r="O189" s="234">
        <f>BerM2!AL189</f>
        <v>0</v>
      </c>
      <c r="P189" s="234">
        <f>BerM2!AM189</f>
        <v>0</v>
      </c>
      <c r="Q189" s="235">
        <f>BerM2!AN189</f>
        <v>0</v>
      </c>
    </row>
    <row r="190" spans="1:17" ht="14.1" customHeight="1" x14ac:dyDescent="0.3">
      <c r="A190" s="232">
        <f ca="1">BerM2!Y190</f>
        <v>0</v>
      </c>
      <c r="B190" s="232">
        <f ca="1">BerM2!AU190</f>
        <v>0</v>
      </c>
      <c r="C190" s="233">
        <f ca="1">BerM2!Z190</f>
        <v>0</v>
      </c>
      <c r="D190" s="184">
        <f>Ident!A190</f>
        <v>0</v>
      </c>
      <c r="E190" s="162">
        <f>Ident!B190</f>
        <v>0</v>
      </c>
      <c r="F190" s="162">
        <f>Ident!C190</f>
        <v>0</v>
      </c>
      <c r="G190" s="162">
        <f>Ident!D190</f>
        <v>0</v>
      </c>
      <c r="H190" s="234">
        <f>BerM2!AC190</f>
        <v>0</v>
      </c>
      <c r="I190" s="234">
        <f>BerM2!AE190</f>
        <v>0</v>
      </c>
      <c r="J190" s="234">
        <f>BerM2!AF190</f>
        <v>0</v>
      </c>
      <c r="K190" s="234">
        <f>BerM2!AH190</f>
        <v>0</v>
      </c>
      <c r="L190" s="234">
        <f>BerM2!AI190</f>
        <v>0</v>
      </c>
      <c r="M190" s="234">
        <f>BerM2!AJ190</f>
        <v>0</v>
      </c>
      <c r="N190" s="234">
        <f>BerM2!AK190</f>
        <v>0</v>
      </c>
      <c r="O190" s="234">
        <f>BerM2!AL190</f>
        <v>0</v>
      </c>
      <c r="P190" s="234">
        <f>BerM2!AM190</f>
        <v>0</v>
      </c>
      <c r="Q190" s="235">
        <f>BerM2!AN190</f>
        <v>0</v>
      </c>
    </row>
    <row r="191" spans="1:17" ht="14.1" customHeight="1" x14ac:dyDescent="0.3">
      <c r="A191" s="232">
        <f ca="1">BerM2!Y191</f>
        <v>0</v>
      </c>
      <c r="B191" s="232">
        <f ca="1">BerM2!AU191</f>
        <v>0</v>
      </c>
      <c r="C191" s="233">
        <f ca="1">BerM2!Z191</f>
        <v>0</v>
      </c>
      <c r="D191" s="184">
        <f>Ident!A191</f>
        <v>0</v>
      </c>
      <c r="E191" s="162">
        <f>Ident!B191</f>
        <v>0</v>
      </c>
      <c r="F191" s="162">
        <f>Ident!C191</f>
        <v>0</v>
      </c>
      <c r="G191" s="162">
        <f>Ident!D191</f>
        <v>0</v>
      </c>
      <c r="H191" s="234">
        <f>BerM2!AC191</f>
        <v>0</v>
      </c>
      <c r="I191" s="234">
        <f>BerM2!AE191</f>
        <v>0</v>
      </c>
      <c r="J191" s="234">
        <f>BerM2!AF191</f>
        <v>0</v>
      </c>
      <c r="K191" s="234">
        <f>BerM2!AH191</f>
        <v>0</v>
      </c>
      <c r="L191" s="234">
        <f>BerM2!AI191</f>
        <v>0</v>
      </c>
      <c r="M191" s="234">
        <f>BerM2!AJ191</f>
        <v>0</v>
      </c>
      <c r="N191" s="234">
        <f>BerM2!AK191</f>
        <v>0</v>
      </c>
      <c r="O191" s="234">
        <f>BerM2!AL191</f>
        <v>0</v>
      </c>
      <c r="P191" s="234">
        <f>BerM2!AM191</f>
        <v>0</v>
      </c>
      <c r="Q191" s="235">
        <f>BerM2!AN191</f>
        <v>0</v>
      </c>
    </row>
    <row r="192" spans="1:17" ht="14.1" customHeight="1" x14ac:dyDescent="0.3">
      <c r="A192" s="232">
        <f ca="1">BerM2!Y192</f>
        <v>0</v>
      </c>
      <c r="B192" s="232">
        <f ca="1">BerM2!AU192</f>
        <v>0</v>
      </c>
      <c r="C192" s="233">
        <f ca="1">BerM2!Z192</f>
        <v>0</v>
      </c>
      <c r="D192" s="184">
        <f>Ident!A192</f>
        <v>0</v>
      </c>
      <c r="E192" s="162">
        <f>Ident!B192</f>
        <v>0</v>
      </c>
      <c r="F192" s="162">
        <f>Ident!C192</f>
        <v>0</v>
      </c>
      <c r="G192" s="162">
        <f>Ident!D192</f>
        <v>0</v>
      </c>
      <c r="H192" s="234">
        <f>BerM2!AC192</f>
        <v>0</v>
      </c>
      <c r="I192" s="234">
        <f>BerM2!AE192</f>
        <v>0</v>
      </c>
      <c r="J192" s="234">
        <f>BerM2!AF192</f>
        <v>0</v>
      </c>
      <c r="K192" s="234">
        <f>BerM2!AH192</f>
        <v>0</v>
      </c>
      <c r="L192" s="234">
        <f>BerM2!AI192</f>
        <v>0</v>
      </c>
      <c r="M192" s="234">
        <f>BerM2!AJ192</f>
        <v>0</v>
      </c>
      <c r="N192" s="234">
        <f>BerM2!AK192</f>
        <v>0</v>
      </c>
      <c r="O192" s="234">
        <f>BerM2!AL192</f>
        <v>0</v>
      </c>
      <c r="P192" s="234">
        <f>BerM2!AM192</f>
        <v>0</v>
      </c>
      <c r="Q192" s="235">
        <f>BerM2!AN192</f>
        <v>0</v>
      </c>
    </row>
    <row r="193" spans="1:17" ht="14.1" customHeight="1" x14ac:dyDescent="0.3">
      <c r="A193" s="232">
        <f ca="1">BerM2!Y193</f>
        <v>0</v>
      </c>
      <c r="B193" s="232">
        <f ca="1">BerM2!AU193</f>
        <v>0</v>
      </c>
      <c r="C193" s="233">
        <f ca="1">BerM2!Z193</f>
        <v>0</v>
      </c>
      <c r="D193" s="184">
        <f>Ident!A193</f>
        <v>0</v>
      </c>
      <c r="E193" s="162">
        <f>Ident!B193</f>
        <v>0</v>
      </c>
      <c r="F193" s="162">
        <f>Ident!C193</f>
        <v>0</v>
      </c>
      <c r="G193" s="162">
        <f>Ident!D193</f>
        <v>0</v>
      </c>
      <c r="H193" s="234">
        <f>BerM2!AC193</f>
        <v>0</v>
      </c>
      <c r="I193" s="234">
        <f>BerM2!AE193</f>
        <v>0</v>
      </c>
      <c r="J193" s="234">
        <f>BerM2!AF193</f>
        <v>0</v>
      </c>
      <c r="K193" s="234">
        <f>BerM2!AH193</f>
        <v>0</v>
      </c>
      <c r="L193" s="234">
        <f>BerM2!AI193</f>
        <v>0</v>
      </c>
      <c r="M193" s="234">
        <f>BerM2!AJ193</f>
        <v>0</v>
      </c>
      <c r="N193" s="234">
        <f>BerM2!AK193</f>
        <v>0</v>
      </c>
      <c r="O193" s="234">
        <f>BerM2!AL193</f>
        <v>0</v>
      </c>
      <c r="P193" s="234">
        <f>BerM2!AM193</f>
        <v>0</v>
      </c>
      <c r="Q193" s="235">
        <f>BerM2!AN193</f>
        <v>0</v>
      </c>
    </row>
    <row r="194" spans="1:17" ht="14.1" customHeight="1" x14ac:dyDescent="0.3">
      <c r="A194" s="232">
        <f ca="1">BerM2!Y194</f>
        <v>0</v>
      </c>
      <c r="B194" s="232">
        <f ca="1">BerM2!AU194</f>
        <v>0</v>
      </c>
      <c r="C194" s="233">
        <f ca="1">BerM2!Z194</f>
        <v>0</v>
      </c>
      <c r="D194" s="184">
        <f>Ident!A194</f>
        <v>0</v>
      </c>
      <c r="E194" s="162">
        <f>Ident!B194</f>
        <v>0</v>
      </c>
      <c r="F194" s="162">
        <f>Ident!C194</f>
        <v>0</v>
      </c>
      <c r="G194" s="162">
        <f>Ident!D194</f>
        <v>0</v>
      </c>
      <c r="H194" s="234">
        <f>BerM2!AC194</f>
        <v>0</v>
      </c>
      <c r="I194" s="234">
        <f>BerM2!AE194</f>
        <v>0</v>
      </c>
      <c r="J194" s="234">
        <f>BerM2!AF194</f>
        <v>0</v>
      </c>
      <c r="K194" s="234">
        <f>BerM2!AH194</f>
        <v>0</v>
      </c>
      <c r="L194" s="234">
        <f>BerM2!AI194</f>
        <v>0</v>
      </c>
      <c r="M194" s="234">
        <f>BerM2!AJ194</f>
        <v>0</v>
      </c>
      <c r="N194" s="234">
        <f>BerM2!AK194</f>
        <v>0</v>
      </c>
      <c r="O194" s="234">
        <f>BerM2!AL194</f>
        <v>0</v>
      </c>
      <c r="P194" s="234">
        <f>BerM2!AM194</f>
        <v>0</v>
      </c>
      <c r="Q194" s="235">
        <f>BerM2!AN194</f>
        <v>0</v>
      </c>
    </row>
    <row r="195" spans="1:17" ht="14.1" customHeight="1" x14ac:dyDescent="0.3">
      <c r="A195" s="232">
        <f ca="1">BerM2!Y195</f>
        <v>0</v>
      </c>
      <c r="B195" s="232">
        <f ca="1">BerM2!AU195</f>
        <v>0</v>
      </c>
      <c r="C195" s="233">
        <f ca="1">BerM2!Z195</f>
        <v>0</v>
      </c>
      <c r="D195" s="184">
        <f>Ident!A195</f>
        <v>0</v>
      </c>
      <c r="E195" s="162">
        <f>Ident!B195</f>
        <v>0</v>
      </c>
      <c r="F195" s="162">
        <f>Ident!C195</f>
        <v>0</v>
      </c>
      <c r="G195" s="162">
        <f>Ident!D195</f>
        <v>0</v>
      </c>
      <c r="H195" s="234">
        <f>BerM2!AC195</f>
        <v>0</v>
      </c>
      <c r="I195" s="234">
        <f>BerM2!AE195</f>
        <v>0</v>
      </c>
      <c r="J195" s="234">
        <f>BerM2!AF195</f>
        <v>0</v>
      </c>
      <c r="K195" s="234">
        <f>BerM2!AH195</f>
        <v>0</v>
      </c>
      <c r="L195" s="234">
        <f>BerM2!AI195</f>
        <v>0</v>
      </c>
      <c r="M195" s="234">
        <f>BerM2!AJ195</f>
        <v>0</v>
      </c>
      <c r="N195" s="234">
        <f>BerM2!AK195</f>
        <v>0</v>
      </c>
      <c r="O195" s="234">
        <f>BerM2!AL195</f>
        <v>0</v>
      </c>
      <c r="P195" s="234">
        <f>BerM2!AM195</f>
        <v>0</v>
      </c>
      <c r="Q195" s="235">
        <f>BerM2!AN195</f>
        <v>0</v>
      </c>
    </row>
    <row r="196" spans="1:17" ht="14.1" customHeight="1" x14ac:dyDescent="0.3">
      <c r="A196" s="232">
        <f ca="1">BerM2!Y196</f>
        <v>0</v>
      </c>
      <c r="B196" s="232">
        <f ca="1">BerM2!AU196</f>
        <v>0</v>
      </c>
      <c r="C196" s="233">
        <f ca="1">BerM2!Z196</f>
        <v>0</v>
      </c>
      <c r="D196" s="184">
        <f>Ident!A196</f>
        <v>0</v>
      </c>
      <c r="E196" s="162">
        <f>Ident!B196</f>
        <v>0</v>
      </c>
      <c r="F196" s="162">
        <f>Ident!C196</f>
        <v>0</v>
      </c>
      <c r="G196" s="162">
        <f>Ident!D196</f>
        <v>0</v>
      </c>
      <c r="H196" s="234">
        <f>BerM2!AC196</f>
        <v>0</v>
      </c>
      <c r="I196" s="234">
        <f>BerM2!AE196</f>
        <v>0</v>
      </c>
      <c r="J196" s="234">
        <f>BerM2!AF196</f>
        <v>0</v>
      </c>
      <c r="K196" s="234">
        <f>BerM2!AH196</f>
        <v>0</v>
      </c>
      <c r="L196" s="234">
        <f>BerM2!AI196</f>
        <v>0</v>
      </c>
      <c r="M196" s="234">
        <f>BerM2!AJ196</f>
        <v>0</v>
      </c>
      <c r="N196" s="234">
        <f>BerM2!AK196</f>
        <v>0</v>
      </c>
      <c r="O196" s="234">
        <f>BerM2!AL196</f>
        <v>0</v>
      </c>
      <c r="P196" s="234">
        <f>BerM2!AM196</f>
        <v>0</v>
      </c>
      <c r="Q196" s="235">
        <f>BerM2!AN196</f>
        <v>0</v>
      </c>
    </row>
    <row r="197" spans="1:17" ht="14.1" customHeight="1" x14ac:dyDescent="0.3">
      <c r="A197" s="232">
        <f ca="1">BerM2!Y197</f>
        <v>0</v>
      </c>
      <c r="B197" s="232">
        <f ca="1">BerM2!AU197</f>
        <v>0</v>
      </c>
      <c r="C197" s="233">
        <f ca="1">BerM2!Z197</f>
        <v>0</v>
      </c>
      <c r="D197" s="184">
        <f>Ident!A197</f>
        <v>0</v>
      </c>
      <c r="E197" s="162">
        <f>Ident!B197</f>
        <v>0</v>
      </c>
      <c r="F197" s="162">
        <f>Ident!C197</f>
        <v>0</v>
      </c>
      <c r="G197" s="162">
        <f>Ident!D197</f>
        <v>0</v>
      </c>
      <c r="H197" s="234">
        <f>BerM2!AC197</f>
        <v>0</v>
      </c>
      <c r="I197" s="234">
        <f>BerM2!AE197</f>
        <v>0</v>
      </c>
      <c r="J197" s="234">
        <f>BerM2!AF197</f>
        <v>0</v>
      </c>
      <c r="K197" s="234">
        <f>BerM2!AH197</f>
        <v>0</v>
      </c>
      <c r="L197" s="234">
        <f>BerM2!AI197</f>
        <v>0</v>
      </c>
      <c r="M197" s="234">
        <f>BerM2!AJ197</f>
        <v>0</v>
      </c>
      <c r="N197" s="234">
        <f>BerM2!AK197</f>
        <v>0</v>
      </c>
      <c r="O197" s="234">
        <f>BerM2!AL197</f>
        <v>0</v>
      </c>
      <c r="P197" s="234">
        <f>BerM2!AM197</f>
        <v>0</v>
      </c>
      <c r="Q197" s="235">
        <f>BerM2!AN197</f>
        <v>0</v>
      </c>
    </row>
    <row r="198" spans="1:17" ht="14.1" customHeight="1" x14ac:dyDescent="0.3">
      <c r="A198" s="232">
        <f ca="1">BerM2!Y198</f>
        <v>0</v>
      </c>
      <c r="B198" s="232">
        <f ca="1">BerM2!AU198</f>
        <v>0</v>
      </c>
      <c r="C198" s="233">
        <f ca="1">BerM2!Z198</f>
        <v>0</v>
      </c>
      <c r="D198" s="184">
        <f>Ident!A198</f>
        <v>0</v>
      </c>
      <c r="E198" s="162">
        <f>Ident!B198</f>
        <v>0</v>
      </c>
      <c r="F198" s="162">
        <f>Ident!C198</f>
        <v>0</v>
      </c>
      <c r="G198" s="162">
        <f>Ident!D198</f>
        <v>0</v>
      </c>
      <c r="H198" s="234">
        <f>BerM2!AC198</f>
        <v>0</v>
      </c>
      <c r="I198" s="234">
        <f>BerM2!AE198</f>
        <v>0</v>
      </c>
      <c r="J198" s="234">
        <f>BerM2!AF198</f>
        <v>0</v>
      </c>
      <c r="K198" s="234">
        <f>BerM2!AH198</f>
        <v>0</v>
      </c>
      <c r="L198" s="234">
        <f>BerM2!AI198</f>
        <v>0</v>
      </c>
      <c r="M198" s="234">
        <f>BerM2!AJ198</f>
        <v>0</v>
      </c>
      <c r="N198" s="234">
        <f>BerM2!AK198</f>
        <v>0</v>
      </c>
      <c r="O198" s="234">
        <f>BerM2!AL198</f>
        <v>0</v>
      </c>
      <c r="P198" s="234">
        <f>BerM2!AM198</f>
        <v>0</v>
      </c>
      <c r="Q198" s="235">
        <f>BerM2!AN198</f>
        <v>0</v>
      </c>
    </row>
    <row r="199" spans="1:17" ht="14.1" customHeight="1" x14ac:dyDescent="0.3">
      <c r="A199" s="232">
        <f ca="1">BerM2!Y199</f>
        <v>0</v>
      </c>
      <c r="B199" s="232">
        <f ca="1">BerM2!AU199</f>
        <v>0</v>
      </c>
      <c r="C199" s="233">
        <f ca="1">BerM2!Z199</f>
        <v>0</v>
      </c>
      <c r="D199" s="184">
        <f>Ident!A199</f>
        <v>0</v>
      </c>
      <c r="E199" s="162">
        <f>Ident!B199</f>
        <v>0</v>
      </c>
      <c r="F199" s="162">
        <f>Ident!C199</f>
        <v>0</v>
      </c>
      <c r="G199" s="162">
        <f>Ident!D199</f>
        <v>0</v>
      </c>
      <c r="H199" s="234">
        <f>BerM2!AC199</f>
        <v>0</v>
      </c>
      <c r="I199" s="234">
        <f>BerM2!AE199</f>
        <v>0</v>
      </c>
      <c r="J199" s="234">
        <f>BerM2!AF199</f>
        <v>0</v>
      </c>
      <c r="K199" s="234">
        <f>BerM2!AH199</f>
        <v>0</v>
      </c>
      <c r="L199" s="234">
        <f>BerM2!AI199</f>
        <v>0</v>
      </c>
      <c r="M199" s="234">
        <f>BerM2!AJ199</f>
        <v>0</v>
      </c>
      <c r="N199" s="234">
        <f>BerM2!AK199</f>
        <v>0</v>
      </c>
      <c r="O199" s="234">
        <f>BerM2!AL199</f>
        <v>0</v>
      </c>
      <c r="P199" s="234">
        <f>BerM2!AM199</f>
        <v>0</v>
      </c>
      <c r="Q199" s="235">
        <f>BerM2!AN199</f>
        <v>0</v>
      </c>
    </row>
    <row r="200" spans="1:17" ht="14.1" customHeight="1" x14ac:dyDescent="0.3">
      <c r="A200" s="232">
        <f ca="1">BerM2!Y200</f>
        <v>0</v>
      </c>
      <c r="B200" s="232">
        <f ca="1">BerM2!AU200</f>
        <v>0</v>
      </c>
      <c r="C200" s="233">
        <f ca="1">BerM2!Z200</f>
        <v>0</v>
      </c>
      <c r="D200" s="184">
        <f>Ident!A200</f>
        <v>0</v>
      </c>
      <c r="E200" s="162">
        <f>Ident!B200</f>
        <v>0</v>
      </c>
      <c r="F200" s="162">
        <f>Ident!C200</f>
        <v>0</v>
      </c>
      <c r="G200" s="162">
        <f>Ident!D200</f>
        <v>0</v>
      </c>
      <c r="H200" s="234">
        <f>BerM2!AC200</f>
        <v>0</v>
      </c>
      <c r="I200" s="234">
        <f>BerM2!AE200</f>
        <v>0</v>
      </c>
      <c r="J200" s="234">
        <f>BerM2!AF200</f>
        <v>0</v>
      </c>
      <c r="K200" s="234">
        <f>BerM2!AH200</f>
        <v>0</v>
      </c>
      <c r="L200" s="234">
        <f>BerM2!AI200</f>
        <v>0</v>
      </c>
      <c r="M200" s="234">
        <f>BerM2!AJ200</f>
        <v>0</v>
      </c>
      <c r="N200" s="234">
        <f>BerM2!AK200</f>
        <v>0</v>
      </c>
      <c r="O200" s="234">
        <f>BerM2!AL200</f>
        <v>0</v>
      </c>
      <c r="P200" s="234">
        <f>BerM2!AM200</f>
        <v>0</v>
      </c>
      <c r="Q200" s="235">
        <f>BerM2!AN200</f>
        <v>0</v>
      </c>
    </row>
    <row r="201" spans="1:17" ht="14.1" customHeight="1" x14ac:dyDescent="0.3">
      <c r="A201" s="232">
        <f ca="1">BerM2!Y201</f>
        <v>0</v>
      </c>
      <c r="B201" s="232">
        <f ca="1">BerM2!AU201</f>
        <v>0</v>
      </c>
      <c r="C201" s="233">
        <f ca="1">BerM2!Z201</f>
        <v>0</v>
      </c>
      <c r="D201" s="184">
        <f>Ident!A201</f>
        <v>0</v>
      </c>
      <c r="E201" s="162">
        <f>Ident!B201</f>
        <v>0</v>
      </c>
      <c r="F201" s="162">
        <f>Ident!C201</f>
        <v>0</v>
      </c>
      <c r="G201" s="162">
        <f>Ident!D201</f>
        <v>0</v>
      </c>
      <c r="H201" s="234">
        <f>BerM2!AC201</f>
        <v>0</v>
      </c>
      <c r="I201" s="234">
        <f>BerM2!AE201</f>
        <v>0</v>
      </c>
      <c r="J201" s="234">
        <f>BerM2!AF201</f>
        <v>0</v>
      </c>
      <c r="K201" s="234">
        <f>BerM2!AH201</f>
        <v>0</v>
      </c>
      <c r="L201" s="234">
        <f>BerM2!AI201</f>
        <v>0</v>
      </c>
      <c r="M201" s="234">
        <f>BerM2!AJ201</f>
        <v>0</v>
      </c>
      <c r="N201" s="234">
        <f>BerM2!AK201</f>
        <v>0</v>
      </c>
      <c r="O201" s="234">
        <f>BerM2!AL201</f>
        <v>0</v>
      </c>
      <c r="P201" s="234">
        <f>BerM2!AM201</f>
        <v>0</v>
      </c>
      <c r="Q201" s="235">
        <f>BerM2!AN201</f>
        <v>0</v>
      </c>
    </row>
    <row r="202" spans="1:17" ht="14.1" customHeight="1" x14ac:dyDescent="0.3">
      <c r="A202" s="232">
        <f ca="1">BerM2!Y202</f>
        <v>0</v>
      </c>
      <c r="B202" s="232">
        <f ca="1">BerM2!AU202</f>
        <v>0</v>
      </c>
      <c r="C202" s="233">
        <f ca="1">BerM2!Z202</f>
        <v>0</v>
      </c>
      <c r="D202" s="184">
        <f>Ident!A202</f>
        <v>0</v>
      </c>
      <c r="E202" s="162">
        <f>Ident!B202</f>
        <v>0</v>
      </c>
      <c r="F202" s="162">
        <f>Ident!C202</f>
        <v>0</v>
      </c>
      <c r="G202" s="162">
        <f>Ident!D202</f>
        <v>0</v>
      </c>
      <c r="H202" s="234">
        <f>BerM2!AC202</f>
        <v>0</v>
      </c>
      <c r="I202" s="234">
        <f>BerM2!AE202</f>
        <v>0</v>
      </c>
      <c r="J202" s="234">
        <f>BerM2!AF202</f>
        <v>0</v>
      </c>
      <c r="K202" s="234">
        <f>BerM2!AH202</f>
        <v>0</v>
      </c>
      <c r="L202" s="234">
        <f>BerM2!AI202</f>
        <v>0</v>
      </c>
      <c r="M202" s="234">
        <f>BerM2!AJ202</f>
        <v>0</v>
      </c>
      <c r="N202" s="234">
        <f>BerM2!AK202</f>
        <v>0</v>
      </c>
      <c r="O202" s="234">
        <f>BerM2!AL202</f>
        <v>0</v>
      </c>
      <c r="P202" s="234">
        <f>BerM2!AM202</f>
        <v>0</v>
      </c>
      <c r="Q202" s="235">
        <f>BerM2!AN202</f>
        <v>0</v>
      </c>
    </row>
    <row r="203" spans="1:17" ht="14.1" customHeight="1" x14ac:dyDescent="0.3">
      <c r="A203" s="232">
        <f ca="1">BerM2!Y203</f>
        <v>0</v>
      </c>
      <c r="B203" s="232">
        <f ca="1">BerM2!AU203</f>
        <v>0</v>
      </c>
      <c r="C203" s="233">
        <f ca="1">BerM2!Z203</f>
        <v>0</v>
      </c>
      <c r="D203" s="184">
        <f>Ident!A203</f>
        <v>0</v>
      </c>
      <c r="E203" s="162">
        <f>Ident!B203</f>
        <v>0</v>
      </c>
      <c r="F203" s="162">
        <f>Ident!C203</f>
        <v>0</v>
      </c>
      <c r="G203" s="162">
        <f>Ident!D203</f>
        <v>0</v>
      </c>
      <c r="H203" s="234">
        <f>BerM2!AC203</f>
        <v>0</v>
      </c>
      <c r="I203" s="234">
        <f>BerM2!AE203</f>
        <v>0</v>
      </c>
      <c r="J203" s="234">
        <f>BerM2!AF203</f>
        <v>0</v>
      </c>
      <c r="K203" s="234">
        <f>BerM2!AH203</f>
        <v>0</v>
      </c>
      <c r="L203" s="234">
        <f>BerM2!AI203</f>
        <v>0</v>
      </c>
      <c r="M203" s="234">
        <f>BerM2!AJ203</f>
        <v>0</v>
      </c>
      <c r="N203" s="234">
        <f>BerM2!AK203</f>
        <v>0</v>
      </c>
      <c r="O203" s="234">
        <f>BerM2!AL203</f>
        <v>0</v>
      </c>
      <c r="P203" s="234">
        <f>BerM2!AM203</f>
        <v>0</v>
      </c>
      <c r="Q203" s="235">
        <f>BerM2!AN203</f>
        <v>0</v>
      </c>
    </row>
    <row r="204" spans="1:17" ht="14.1" customHeight="1" x14ac:dyDescent="0.3">
      <c r="A204" s="232">
        <f ca="1">BerM2!Y204</f>
        <v>0</v>
      </c>
      <c r="B204" s="232">
        <f ca="1">BerM2!AU204</f>
        <v>0</v>
      </c>
      <c r="C204" s="233">
        <f ca="1">BerM2!Z204</f>
        <v>0</v>
      </c>
      <c r="D204" s="184">
        <f>Ident!A204</f>
        <v>0</v>
      </c>
      <c r="E204" s="162">
        <f>Ident!B204</f>
        <v>0</v>
      </c>
      <c r="F204" s="162">
        <f>Ident!C204</f>
        <v>0</v>
      </c>
      <c r="G204" s="162">
        <f>Ident!D204</f>
        <v>0</v>
      </c>
      <c r="H204" s="234">
        <f>BerM2!AC204</f>
        <v>0</v>
      </c>
      <c r="I204" s="234">
        <f>BerM2!AE204</f>
        <v>0</v>
      </c>
      <c r="J204" s="234">
        <f>BerM2!AF204</f>
        <v>0</v>
      </c>
      <c r="K204" s="234">
        <f>BerM2!AH204</f>
        <v>0</v>
      </c>
      <c r="L204" s="234">
        <f>BerM2!AI204</f>
        <v>0</v>
      </c>
      <c r="M204" s="234">
        <f>BerM2!AJ204</f>
        <v>0</v>
      </c>
      <c r="N204" s="234">
        <f>BerM2!AK204</f>
        <v>0</v>
      </c>
      <c r="O204" s="234">
        <f>BerM2!AL204</f>
        <v>0</v>
      </c>
      <c r="P204" s="234">
        <f>BerM2!AM204</f>
        <v>0</v>
      </c>
      <c r="Q204" s="235">
        <f>BerM2!AN204</f>
        <v>0</v>
      </c>
    </row>
    <row r="205" spans="1:17" ht="14.1" customHeight="1" x14ac:dyDescent="0.3">
      <c r="A205" s="232">
        <f ca="1">BerM2!Y205</f>
        <v>0</v>
      </c>
      <c r="B205" s="232">
        <f ca="1">BerM2!AU205</f>
        <v>0</v>
      </c>
      <c r="C205" s="233">
        <f ca="1">BerM2!Z205</f>
        <v>0</v>
      </c>
      <c r="D205" s="184">
        <f>Ident!A205</f>
        <v>0</v>
      </c>
      <c r="E205" s="162">
        <f>Ident!B205</f>
        <v>0</v>
      </c>
      <c r="F205" s="162">
        <f>Ident!C205</f>
        <v>0</v>
      </c>
      <c r="G205" s="162">
        <f>Ident!D205</f>
        <v>0</v>
      </c>
      <c r="H205" s="234">
        <f>BerM2!AC205</f>
        <v>0</v>
      </c>
      <c r="I205" s="234">
        <f>BerM2!AE205</f>
        <v>0</v>
      </c>
      <c r="J205" s="234">
        <f>BerM2!AF205</f>
        <v>0</v>
      </c>
      <c r="K205" s="234">
        <f>BerM2!AH205</f>
        <v>0</v>
      </c>
      <c r="L205" s="234">
        <f>BerM2!AI205</f>
        <v>0</v>
      </c>
      <c r="M205" s="234">
        <f>BerM2!AJ205</f>
        <v>0</v>
      </c>
      <c r="N205" s="234">
        <f>BerM2!AK205</f>
        <v>0</v>
      </c>
      <c r="O205" s="234">
        <f>BerM2!AL205</f>
        <v>0</v>
      </c>
      <c r="P205" s="234">
        <f>BerM2!AM205</f>
        <v>0</v>
      </c>
      <c r="Q205" s="235">
        <f>BerM2!AN205</f>
        <v>0</v>
      </c>
    </row>
    <row r="206" spans="1:17" ht="14.1" customHeight="1" x14ac:dyDescent="0.3">
      <c r="A206" s="232">
        <f ca="1">BerM2!Y206</f>
        <v>0</v>
      </c>
      <c r="B206" s="232">
        <f ca="1">BerM2!AU206</f>
        <v>0</v>
      </c>
      <c r="C206" s="233">
        <f ca="1">BerM2!Z206</f>
        <v>0</v>
      </c>
      <c r="D206" s="184">
        <f>Ident!A206</f>
        <v>0</v>
      </c>
      <c r="E206" s="162">
        <f>Ident!B206</f>
        <v>0</v>
      </c>
      <c r="F206" s="162">
        <f>Ident!C206</f>
        <v>0</v>
      </c>
      <c r="G206" s="162">
        <f>Ident!D206</f>
        <v>0</v>
      </c>
      <c r="H206" s="234">
        <f>BerM2!AC206</f>
        <v>0</v>
      </c>
      <c r="I206" s="234">
        <f>BerM2!AE206</f>
        <v>0</v>
      </c>
      <c r="J206" s="234">
        <f>BerM2!AF206</f>
        <v>0</v>
      </c>
      <c r="K206" s="234">
        <f>BerM2!AH206</f>
        <v>0</v>
      </c>
      <c r="L206" s="234">
        <f>BerM2!AI206</f>
        <v>0</v>
      </c>
      <c r="M206" s="234">
        <f>BerM2!AJ206</f>
        <v>0</v>
      </c>
      <c r="N206" s="234">
        <f>BerM2!AK206</f>
        <v>0</v>
      </c>
      <c r="O206" s="234">
        <f>BerM2!AL206</f>
        <v>0</v>
      </c>
      <c r="P206" s="234">
        <f>BerM2!AM206</f>
        <v>0</v>
      </c>
      <c r="Q206" s="235">
        <f>BerM2!AN206</f>
        <v>0</v>
      </c>
    </row>
    <row r="207" spans="1:17" ht="14.1" customHeight="1" x14ac:dyDescent="0.3">
      <c r="A207" s="232">
        <f ca="1">BerM2!Y207</f>
        <v>0</v>
      </c>
      <c r="B207" s="232">
        <f ca="1">BerM2!AU207</f>
        <v>0</v>
      </c>
      <c r="C207" s="233">
        <f ca="1">BerM2!Z207</f>
        <v>0</v>
      </c>
      <c r="D207" s="184">
        <f>Ident!A207</f>
        <v>0</v>
      </c>
      <c r="E207" s="162">
        <f>Ident!B207</f>
        <v>0</v>
      </c>
      <c r="F207" s="162">
        <f>Ident!C207</f>
        <v>0</v>
      </c>
      <c r="G207" s="162">
        <f>Ident!D207</f>
        <v>0</v>
      </c>
      <c r="H207" s="234">
        <f>BerM2!AC207</f>
        <v>0</v>
      </c>
      <c r="I207" s="234">
        <f>BerM2!AE207</f>
        <v>0</v>
      </c>
      <c r="J207" s="234">
        <f>BerM2!AF207</f>
        <v>0</v>
      </c>
      <c r="K207" s="234">
        <f>BerM2!AH207</f>
        <v>0</v>
      </c>
      <c r="L207" s="234">
        <f>BerM2!AI207</f>
        <v>0</v>
      </c>
      <c r="M207" s="234">
        <f>BerM2!AJ207</f>
        <v>0</v>
      </c>
      <c r="N207" s="234">
        <f>BerM2!AK207</f>
        <v>0</v>
      </c>
      <c r="O207" s="234">
        <f>BerM2!AL207</f>
        <v>0</v>
      </c>
      <c r="P207" s="234">
        <f>BerM2!AM207</f>
        <v>0</v>
      </c>
      <c r="Q207" s="235">
        <f>BerM2!AN207</f>
        <v>0</v>
      </c>
    </row>
    <row r="208" spans="1:17" ht="14.1" customHeight="1" x14ac:dyDescent="0.3">
      <c r="A208" s="232">
        <f ca="1">BerM2!Y208</f>
        <v>0</v>
      </c>
      <c r="B208" s="232">
        <f ca="1">BerM2!AU208</f>
        <v>0</v>
      </c>
      <c r="C208" s="233">
        <f ca="1">BerM2!Z208</f>
        <v>0</v>
      </c>
      <c r="D208" s="184">
        <f>Ident!A208</f>
        <v>0</v>
      </c>
      <c r="E208" s="162">
        <f>Ident!B208</f>
        <v>0</v>
      </c>
      <c r="F208" s="162">
        <f>Ident!C208</f>
        <v>0</v>
      </c>
      <c r="G208" s="162">
        <f>Ident!D208</f>
        <v>0</v>
      </c>
      <c r="H208" s="234">
        <f>BerM2!AC208</f>
        <v>0</v>
      </c>
      <c r="I208" s="234">
        <f>BerM2!AE208</f>
        <v>0</v>
      </c>
      <c r="J208" s="234">
        <f>BerM2!AF208</f>
        <v>0</v>
      </c>
      <c r="K208" s="234">
        <f>BerM2!AH208</f>
        <v>0</v>
      </c>
      <c r="L208" s="234">
        <f>BerM2!AI208</f>
        <v>0</v>
      </c>
      <c r="M208" s="234">
        <f>BerM2!AJ208</f>
        <v>0</v>
      </c>
      <c r="N208" s="234">
        <f>BerM2!AK208</f>
        <v>0</v>
      </c>
      <c r="O208" s="234">
        <f>BerM2!AL208</f>
        <v>0</v>
      </c>
      <c r="P208" s="234">
        <f>BerM2!AM208</f>
        <v>0</v>
      </c>
      <c r="Q208" s="235">
        <f>BerM2!AN208</f>
        <v>0</v>
      </c>
    </row>
    <row r="209" spans="1:17" ht="14.1" customHeight="1" x14ac:dyDescent="0.3">
      <c r="A209" s="232">
        <f ca="1">BerM2!Y209</f>
        <v>0</v>
      </c>
      <c r="B209" s="232">
        <f ca="1">BerM2!AU209</f>
        <v>0</v>
      </c>
      <c r="C209" s="233">
        <f ca="1">BerM2!Z209</f>
        <v>0</v>
      </c>
      <c r="D209" s="184">
        <f>Ident!A209</f>
        <v>0</v>
      </c>
      <c r="E209" s="162">
        <f>Ident!B209</f>
        <v>0</v>
      </c>
      <c r="F209" s="162">
        <f>Ident!C209</f>
        <v>0</v>
      </c>
      <c r="G209" s="162">
        <f>Ident!D209</f>
        <v>0</v>
      </c>
      <c r="H209" s="234">
        <f>BerM2!AC209</f>
        <v>0</v>
      </c>
      <c r="I209" s="234">
        <f>BerM2!AE209</f>
        <v>0</v>
      </c>
      <c r="J209" s="234">
        <f>BerM2!AF209</f>
        <v>0</v>
      </c>
      <c r="K209" s="234">
        <f>BerM2!AH209</f>
        <v>0</v>
      </c>
      <c r="L209" s="234">
        <f>BerM2!AI209</f>
        <v>0</v>
      </c>
      <c r="M209" s="234">
        <f>BerM2!AJ209</f>
        <v>0</v>
      </c>
      <c r="N209" s="234">
        <f>BerM2!AK209</f>
        <v>0</v>
      </c>
      <c r="O209" s="234">
        <f>BerM2!AL209</f>
        <v>0</v>
      </c>
      <c r="P209" s="234">
        <f>BerM2!AM209</f>
        <v>0</v>
      </c>
      <c r="Q209" s="235">
        <f>BerM2!AN209</f>
        <v>0</v>
      </c>
    </row>
    <row r="210" spans="1:17" ht="14.1" customHeight="1" x14ac:dyDescent="0.3">
      <c r="A210" s="232">
        <f ca="1">BerM2!Y210</f>
        <v>0</v>
      </c>
      <c r="B210" s="232">
        <f ca="1">BerM2!AU210</f>
        <v>0</v>
      </c>
      <c r="C210" s="233">
        <f ca="1">BerM2!Z210</f>
        <v>0</v>
      </c>
      <c r="D210" s="184">
        <f>Ident!A210</f>
        <v>0</v>
      </c>
      <c r="E210" s="162">
        <f>Ident!B210</f>
        <v>0</v>
      </c>
      <c r="F210" s="162">
        <f>Ident!C210</f>
        <v>0</v>
      </c>
      <c r="G210" s="162">
        <f>Ident!D210</f>
        <v>0</v>
      </c>
      <c r="H210" s="234">
        <f>BerM2!AC210</f>
        <v>0</v>
      </c>
      <c r="I210" s="234">
        <f>BerM2!AE210</f>
        <v>0</v>
      </c>
      <c r="J210" s="234">
        <f>BerM2!AF210</f>
        <v>0</v>
      </c>
      <c r="K210" s="234">
        <f>BerM2!AH210</f>
        <v>0</v>
      </c>
      <c r="L210" s="234">
        <f>BerM2!AI210</f>
        <v>0</v>
      </c>
      <c r="M210" s="234">
        <f>BerM2!AJ210</f>
        <v>0</v>
      </c>
      <c r="N210" s="234">
        <f>BerM2!AK210</f>
        <v>0</v>
      </c>
      <c r="O210" s="234">
        <f>BerM2!AL210</f>
        <v>0</v>
      </c>
      <c r="P210" s="234">
        <f>BerM2!AM210</f>
        <v>0</v>
      </c>
      <c r="Q210" s="235">
        <f>BerM2!AN210</f>
        <v>0</v>
      </c>
    </row>
    <row r="211" spans="1:17" ht="14.1" customHeight="1" x14ac:dyDescent="0.3">
      <c r="A211" s="232">
        <f ca="1">BerM2!Y211</f>
        <v>0</v>
      </c>
      <c r="B211" s="232">
        <f ca="1">BerM2!AU211</f>
        <v>0</v>
      </c>
      <c r="C211" s="233">
        <f ca="1">BerM2!Z211</f>
        <v>0</v>
      </c>
      <c r="D211" s="184">
        <f>Ident!A211</f>
        <v>0</v>
      </c>
      <c r="E211" s="162">
        <f>Ident!B211</f>
        <v>0</v>
      </c>
      <c r="F211" s="162">
        <f>Ident!C211</f>
        <v>0</v>
      </c>
      <c r="G211" s="162">
        <f>Ident!D211</f>
        <v>0</v>
      </c>
      <c r="H211" s="234">
        <f>BerM2!AC211</f>
        <v>0</v>
      </c>
      <c r="I211" s="234">
        <f>BerM2!AE211</f>
        <v>0</v>
      </c>
      <c r="J211" s="234">
        <f>BerM2!AF211</f>
        <v>0</v>
      </c>
      <c r="K211" s="234">
        <f>BerM2!AH211</f>
        <v>0</v>
      </c>
      <c r="L211" s="234">
        <f>BerM2!AI211</f>
        <v>0</v>
      </c>
      <c r="M211" s="234">
        <f>BerM2!AJ211</f>
        <v>0</v>
      </c>
      <c r="N211" s="234">
        <f>BerM2!AK211</f>
        <v>0</v>
      </c>
      <c r="O211" s="234">
        <f>BerM2!AL211</f>
        <v>0</v>
      </c>
      <c r="P211" s="234">
        <f>BerM2!AM211</f>
        <v>0</v>
      </c>
      <c r="Q211" s="235">
        <f>BerM2!AN211</f>
        <v>0</v>
      </c>
    </row>
    <row r="212" spans="1:17" ht="14.1" customHeight="1" x14ac:dyDescent="0.3">
      <c r="A212" s="232">
        <f ca="1">BerM2!Y212</f>
        <v>0</v>
      </c>
      <c r="B212" s="232">
        <f ca="1">BerM2!AU212</f>
        <v>0</v>
      </c>
      <c r="C212" s="233">
        <f ca="1">BerM2!Z212</f>
        <v>0</v>
      </c>
      <c r="D212" s="184">
        <f>Ident!A212</f>
        <v>0</v>
      </c>
      <c r="E212" s="162">
        <f>Ident!B212</f>
        <v>0</v>
      </c>
      <c r="F212" s="162">
        <f>Ident!C212</f>
        <v>0</v>
      </c>
      <c r="G212" s="162">
        <f>Ident!D212</f>
        <v>0</v>
      </c>
      <c r="H212" s="234">
        <f>BerM2!AC212</f>
        <v>0</v>
      </c>
      <c r="I212" s="234">
        <f>BerM2!AE212</f>
        <v>0</v>
      </c>
      <c r="J212" s="234">
        <f>BerM2!AF212</f>
        <v>0</v>
      </c>
      <c r="K212" s="234">
        <f>BerM2!AH212</f>
        <v>0</v>
      </c>
      <c r="L212" s="234">
        <f>BerM2!AI212</f>
        <v>0</v>
      </c>
      <c r="M212" s="234">
        <f>BerM2!AJ212</f>
        <v>0</v>
      </c>
      <c r="N212" s="234">
        <f>BerM2!AK212</f>
        <v>0</v>
      </c>
      <c r="O212" s="234">
        <f>BerM2!AL212</f>
        <v>0</v>
      </c>
      <c r="P212" s="234">
        <f>BerM2!AM212</f>
        <v>0</v>
      </c>
      <c r="Q212" s="235">
        <f>BerM2!AN212</f>
        <v>0</v>
      </c>
    </row>
    <row r="213" spans="1:17" ht="14.1" customHeight="1" x14ac:dyDescent="0.3">
      <c r="A213" s="232">
        <f ca="1">BerM2!Y213</f>
        <v>0</v>
      </c>
      <c r="B213" s="232">
        <f ca="1">BerM2!AU213</f>
        <v>0</v>
      </c>
      <c r="C213" s="233">
        <f ca="1">BerM2!Z213</f>
        <v>0</v>
      </c>
      <c r="D213" s="184">
        <f>Ident!A213</f>
        <v>0</v>
      </c>
      <c r="E213" s="162">
        <f>Ident!B213</f>
        <v>0</v>
      </c>
      <c r="F213" s="162">
        <f>Ident!C213</f>
        <v>0</v>
      </c>
      <c r="G213" s="162">
        <f>Ident!D213</f>
        <v>0</v>
      </c>
      <c r="H213" s="234">
        <f>BerM2!AC213</f>
        <v>0</v>
      </c>
      <c r="I213" s="234">
        <f>BerM2!AE213</f>
        <v>0</v>
      </c>
      <c r="J213" s="234">
        <f>BerM2!AF213</f>
        <v>0</v>
      </c>
      <c r="K213" s="234">
        <f>BerM2!AH213</f>
        <v>0</v>
      </c>
      <c r="L213" s="234">
        <f>BerM2!AI213</f>
        <v>0</v>
      </c>
      <c r="M213" s="234">
        <f>BerM2!AJ213</f>
        <v>0</v>
      </c>
      <c r="N213" s="234">
        <f>BerM2!AK213</f>
        <v>0</v>
      </c>
      <c r="O213" s="234">
        <f>BerM2!AL213</f>
        <v>0</v>
      </c>
      <c r="P213" s="234">
        <f>BerM2!AM213</f>
        <v>0</v>
      </c>
      <c r="Q213" s="235">
        <f>BerM2!AN213</f>
        <v>0</v>
      </c>
    </row>
    <row r="214" spans="1:17" ht="14.1" customHeight="1" x14ac:dyDescent="0.3">
      <c r="A214" s="232">
        <f ca="1">BerM2!Y214</f>
        <v>0</v>
      </c>
      <c r="B214" s="232">
        <f ca="1">BerM2!AU214</f>
        <v>0</v>
      </c>
      <c r="C214" s="233">
        <f ca="1">BerM2!Z214</f>
        <v>0</v>
      </c>
      <c r="D214" s="184">
        <f>Ident!A214</f>
        <v>0</v>
      </c>
      <c r="E214" s="162">
        <f>Ident!B214</f>
        <v>0</v>
      </c>
      <c r="F214" s="162">
        <f>Ident!C214</f>
        <v>0</v>
      </c>
      <c r="G214" s="162">
        <f>Ident!D214</f>
        <v>0</v>
      </c>
      <c r="H214" s="234">
        <f>BerM2!AC214</f>
        <v>0</v>
      </c>
      <c r="I214" s="234">
        <f>BerM2!AE214</f>
        <v>0</v>
      </c>
      <c r="J214" s="234">
        <f>BerM2!AF214</f>
        <v>0</v>
      </c>
      <c r="K214" s="234">
        <f>BerM2!AH214</f>
        <v>0</v>
      </c>
      <c r="L214" s="234">
        <f>BerM2!AI214</f>
        <v>0</v>
      </c>
      <c r="M214" s="234">
        <f>BerM2!AJ214</f>
        <v>0</v>
      </c>
      <c r="N214" s="234">
        <f>BerM2!AK214</f>
        <v>0</v>
      </c>
      <c r="O214" s="234">
        <f>BerM2!AL214</f>
        <v>0</v>
      </c>
      <c r="P214" s="234">
        <f>BerM2!AM214</f>
        <v>0</v>
      </c>
      <c r="Q214" s="235">
        <f>BerM2!AN214</f>
        <v>0</v>
      </c>
    </row>
    <row r="215" spans="1:17" ht="14.1" customHeight="1" x14ac:dyDescent="0.3">
      <c r="A215" s="232">
        <f ca="1">BerM2!Y215</f>
        <v>0</v>
      </c>
      <c r="B215" s="232">
        <f ca="1">BerM2!AU215</f>
        <v>0</v>
      </c>
      <c r="C215" s="233">
        <f ca="1">BerM2!Z215</f>
        <v>0</v>
      </c>
      <c r="D215" s="184">
        <f>Ident!A215</f>
        <v>0</v>
      </c>
      <c r="E215" s="162">
        <f>Ident!B215</f>
        <v>0</v>
      </c>
      <c r="F215" s="162">
        <f>Ident!C215</f>
        <v>0</v>
      </c>
      <c r="G215" s="162">
        <f>Ident!D215</f>
        <v>0</v>
      </c>
      <c r="H215" s="234">
        <f>BerM2!AC215</f>
        <v>0</v>
      </c>
      <c r="I215" s="234">
        <f>BerM2!AE215</f>
        <v>0</v>
      </c>
      <c r="J215" s="234">
        <f>BerM2!AF215</f>
        <v>0</v>
      </c>
      <c r="K215" s="234">
        <f>BerM2!AH215</f>
        <v>0</v>
      </c>
      <c r="L215" s="234">
        <f>BerM2!AI215</f>
        <v>0</v>
      </c>
      <c r="M215" s="234">
        <f>BerM2!AJ215</f>
        <v>0</v>
      </c>
      <c r="N215" s="234">
        <f>BerM2!AK215</f>
        <v>0</v>
      </c>
      <c r="O215" s="234">
        <f>BerM2!AL215</f>
        <v>0</v>
      </c>
      <c r="P215" s="234">
        <f>BerM2!AM215</f>
        <v>0</v>
      </c>
      <c r="Q215" s="235">
        <f>BerM2!AN215</f>
        <v>0</v>
      </c>
    </row>
    <row r="216" spans="1:17" ht="14.1" customHeight="1" x14ac:dyDescent="0.3">
      <c r="A216" s="232">
        <f ca="1">BerM2!Y216</f>
        <v>0</v>
      </c>
      <c r="B216" s="232">
        <f ca="1">BerM2!AU216</f>
        <v>0</v>
      </c>
      <c r="C216" s="233">
        <f ca="1">BerM2!Z216</f>
        <v>0</v>
      </c>
      <c r="D216" s="184">
        <f>Ident!A216</f>
        <v>0</v>
      </c>
      <c r="E216" s="162">
        <f>Ident!B216</f>
        <v>0</v>
      </c>
      <c r="F216" s="162">
        <f>Ident!C216</f>
        <v>0</v>
      </c>
      <c r="G216" s="162">
        <f>Ident!D216</f>
        <v>0</v>
      </c>
      <c r="H216" s="234">
        <f>BerM2!AC216</f>
        <v>0</v>
      </c>
      <c r="I216" s="234">
        <f>BerM2!AE216</f>
        <v>0</v>
      </c>
      <c r="J216" s="234">
        <f>BerM2!AF216</f>
        <v>0</v>
      </c>
      <c r="K216" s="234">
        <f>BerM2!AH216</f>
        <v>0</v>
      </c>
      <c r="L216" s="234">
        <f>BerM2!AI216</f>
        <v>0</v>
      </c>
      <c r="M216" s="234">
        <f>BerM2!AJ216</f>
        <v>0</v>
      </c>
      <c r="N216" s="234">
        <f>BerM2!AK216</f>
        <v>0</v>
      </c>
      <c r="O216" s="234">
        <f>BerM2!AL216</f>
        <v>0</v>
      </c>
      <c r="P216" s="234">
        <f>BerM2!AM216</f>
        <v>0</v>
      </c>
      <c r="Q216" s="235">
        <f>BerM2!AN216</f>
        <v>0</v>
      </c>
    </row>
    <row r="217" spans="1:17" ht="14.1" customHeight="1" x14ac:dyDescent="0.3">
      <c r="A217" s="232">
        <f ca="1">BerM2!Y217</f>
        <v>0</v>
      </c>
      <c r="B217" s="232">
        <f ca="1">BerM2!AU217</f>
        <v>0</v>
      </c>
      <c r="C217" s="233">
        <f ca="1">BerM2!Z217</f>
        <v>0</v>
      </c>
      <c r="D217" s="184">
        <f>Ident!A217</f>
        <v>0</v>
      </c>
      <c r="E217" s="162">
        <f>Ident!B217</f>
        <v>0</v>
      </c>
      <c r="F217" s="162">
        <f>Ident!C217</f>
        <v>0</v>
      </c>
      <c r="G217" s="162">
        <f>Ident!D217</f>
        <v>0</v>
      </c>
      <c r="H217" s="234">
        <f>BerM2!AC217</f>
        <v>0</v>
      </c>
      <c r="I217" s="234">
        <f>BerM2!AE217</f>
        <v>0</v>
      </c>
      <c r="J217" s="234">
        <f>BerM2!AF217</f>
        <v>0</v>
      </c>
      <c r="K217" s="234">
        <f>BerM2!AH217</f>
        <v>0</v>
      </c>
      <c r="L217" s="234">
        <f>BerM2!AI217</f>
        <v>0</v>
      </c>
      <c r="M217" s="234">
        <f>BerM2!AJ217</f>
        <v>0</v>
      </c>
      <c r="N217" s="234">
        <f>BerM2!AK217</f>
        <v>0</v>
      </c>
      <c r="O217" s="234">
        <f>BerM2!AL217</f>
        <v>0</v>
      </c>
      <c r="P217" s="234">
        <f>BerM2!AM217</f>
        <v>0</v>
      </c>
      <c r="Q217" s="235">
        <f>BerM2!AN217</f>
        <v>0</v>
      </c>
    </row>
    <row r="218" spans="1:17" ht="14.1" customHeight="1" x14ac:dyDescent="0.3">
      <c r="A218" s="232">
        <f ca="1">BerM2!Y218</f>
        <v>0</v>
      </c>
      <c r="B218" s="232">
        <f ca="1">BerM2!AU218</f>
        <v>0</v>
      </c>
      <c r="C218" s="233">
        <f ca="1">BerM2!Z218</f>
        <v>0</v>
      </c>
      <c r="D218" s="184">
        <f>Ident!A218</f>
        <v>0</v>
      </c>
      <c r="E218" s="162">
        <f>Ident!B218</f>
        <v>0</v>
      </c>
      <c r="F218" s="162">
        <f>Ident!C218</f>
        <v>0</v>
      </c>
      <c r="G218" s="162">
        <f>Ident!D218</f>
        <v>0</v>
      </c>
      <c r="H218" s="234">
        <f>BerM2!AC218</f>
        <v>0</v>
      </c>
      <c r="I218" s="234">
        <f>BerM2!AE218</f>
        <v>0</v>
      </c>
      <c r="J218" s="234">
        <f>BerM2!AF218</f>
        <v>0</v>
      </c>
      <c r="K218" s="234">
        <f>BerM2!AH218</f>
        <v>0</v>
      </c>
      <c r="L218" s="234">
        <f>BerM2!AI218</f>
        <v>0</v>
      </c>
      <c r="M218" s="234">
        <f>BerM2!AJ218</f>
        <v>0</v>
      </c>
      <c r="N218" s="234">
        <f>BerM2!AK218</f>
        <v>0</v>
      </c>
      <c r="O218" s="234">
        <f>BerM2!AL218</f>
        <v>0</v>
      </c>
      <c r="P218" s="234">
        <f>BerM2!AM218</f>
        <v>0</v>
      </c>
      <c r="Q218" s="235">
        <f>BerM2!AN218</f>
        <v>0</v>
      </c>
    </row>
    <row r="219" spans="1:17" ht="14.1" customHeight="1" x14ac:dyDescent="0.3">
      <c r="A219" s="232">
        <f ca="1">BerM2!Y219</f>
        <v>0</v>
      </c>
      <c r="B219" s="232">
        <f ca="1">BerM2!AU219</f>
        <v>0</v>
      </c>
      <c r="C219" s="233">
        <f ca="1">BerM2!Z219</f>
        <v>0</v>
      </c>
      <c r="D219" s="184">
        <f>Ident!A219</f>
        <v>0</v>
      </c>
      <c r="E219" s="162">
        <f>Ident!B219</f>
        <v>0</v>
      </c>
      <c r="F219" s="162">
        <f>Ident!C219</f>
        <v>0</v>
      </c>
      <c r="G219" s="162">
        <f>Ident!D219</f>
        <v>0</v>
      </c>
      <c r="H219" s="234">
        <f>BerM2!AC219</f>
        <v>0</v>
      </c>
      <c r="I219" s="234">
        <f>BerM2!AE219</f>
        <v>0</v>
      </c>
      <c r="J219" s="234">
        <f>BerM2!AF219</f>
        <v>0</v>
      </c>
      <c r="K219" s="234">
        <f>BerM2!AH219</f>
        <v>0</v>
      </c>
      <c r="L219" s="234">
        <f>BerM2!AI219</f>
        <v>0</v>
      </c>
      <c r="M219" s="234">
        <f>BerM2!AJ219</f>
        <v>0</v>
      </c>
      <c r="N219" s="234">
        <f>BerM2!AK219</f>
        <v>0</v>
      </c>
      <c r="O219" s="234">
        <f>BerM2!AL219</f>
        <v>0</v>
      </c>
      <c r="P219" s="234">
        <f>BerM2!AM219</f>
        <v>0</v>
      </c>
      <c r="Q219" s="235">
        <f>BerM2!AN219</f>
        <v>0</v>
      </c>
    </row>
    <row r="220" spans="1:17" ht="14.1" customHeight="1" x14ac:dyDescent="0.3">
      <c r="A220" s="232">
        <f ca="1">BerM2!Y220</f>
        <v>0</v>
      </c>
      <c r="B220" s="232">
        <f ca="1">BerM2!AU220</f>
        <v>0</v>
      </c>
      <c r="C220" s="233">
        <f ca="1">BerM2!Z220</f>
        <v>0</v>
      </c>
      <c r="D220" s="184">
        <f>Ident!A220</f>
        <v>0</v>
      </c>
      <c r="E220" s="162">
        <f>Ident!B220</f>
        <v>0</v>
      </c>
      <c r="F220" s="162">
        <f>Ident!C220</f>
        <v>0</v>
      </c>
      <c r="G220" s="162">
        <f>Ident!D220</f>
        <v>0</v>
      </c>
      <c r="H220" s="234">
        <f>BerM2!AC220</f>
        <v>0</v>
      </c>
      <c r="I220" s="234">
        <f>BerM2!AE220</f>
        <v>0</v>
      </c>
      <c r="J220" s="234">
        <f>BerM2!AF220</f>
        <v>0</v>
      </c>
      <c r="K220" s="234">
        <f>BerM2!AH220</f>
        <v>0</v>
      </c>
      <c r="L220" s="234">
        <f>BerM2!AI220</f>
        <v>0</v>
      </c>
      <c r="M220" s="234">
        <f>BerM2!AJ220</f>
        <v>0</v>
      </c>
      <c r="N220" s="234">
        <f>BerM2!AK220</f>
        <v>0</v>
      </c>
      <c r="O220" s="234">
        <f>BerM2!AL220</f>
        <v>0</v>
      </c>
      <c r="P220" s="234">
        <f>BerM2!AM220</f>
        <v>0</v>
      </c>
      <c r="Q220" s="235">
        <f>BerM2!AN220</f>
        <v>0</v>
      </c>
    </row>
    <row r="221" spans="1:17" ht="14.1" customHeight="1" x14ac:dyDescent="0.3">
      <c r="A221" s="232">
        <f ca="1">BerM2!Y221</f>
        <v>0</v>
      </c>
      <c r="B221" s="232">
        <f ca="1">BerM2!AU221</f>
        <v>0</v>
      </c>
      <c r="C221" s="233">
        <f ca="1">BerM2!Z221</f>
        <v>0</v>
      </c>
      <c r="D221" s="184">
        <f>Ident!A221</f>
        <v>0</v>
      </c>
      <c r="E221" s="162">
        <f>Ident!B221</f>
        <v>0</v>
      </c>
      <c r="F221" s="162">
        <f>Ident!C221</f>
        <v>0</v>
      </c>
      <c r="G221" s="162">
        <f>Ident!D221</f>
        <v>0</v>
      </c>
      <c r="H221" s="234">
        <f>BerM2!AC221</f>
        <v>0</v>
      </c>
      <c r="I221" s="234">
        <f>BerM2!AE221</f>
        <v>0</v>
      </c>
      <c r="J221" s="234">
        <f>BerM2!AF221</f>
        <v>0</v>
      </c>
      <c r="K221" s="234">
        <f>BerM2!AH221</f>
        <v>0</v>
      </c>
      <c r="L221" s="234">
        <f>BerM2!AI221</f>
        <v>0</v>
      </c>
      <c r="M221" s="234">
        <f>BerM2!AJ221</f>
        <v>0</v>
      </c>
      <c r="N221" s="234">
        <f>BerM2!AK221</f>
        <v>0</v>
      </c>
      <c r="O221" s="234">
        <f>BerM2!AL221</f>
        <v>0</v>
      </c>
      <c r="P221" s="234">
        <f>BerM2!AM221</f>
        <v>0</v>
      </c>
      <c r="Q221" s="235">
        <f>BerM2!AN221</f>
        <v>0</v>
      </c>
    </row>
    <row r="222" spans="1:17" ht="14.1" customHeight="1" x14ac:dyDescent="0.3">
      <c r="A222" s="232">
        <f ca="1">BerM2!Y222</f>
        <v>0</v>
      </c>
      <c r="B222" s="232">
        <f ca="1">BerM2!AU222</f>
        <v>0</v>
      </c>
      <c r="C222" s="233">
        <f ca="1">BerM2!Z222</f>
        <v>0</v>
      </c>
      <c r="D222" s="184">
        <f>Ident!A222</f>
        <v>0</v>
      </c>
      <c r="E222" s="162">
        <f>Ident!B222</f>
        <v>0</v>
      </c>
      <c r="F222" s="162">
        <f>Ident!C222</f>
        <v>0</v>
      </c>
      <c r="G222" s="162">
        <f>Ident!D222</f>
        <v>0</v>
      </c>
      <c r="H222" s="234">
        <f>BerM2!AC222</f>
        <v>0</v>
      </c>
      <c r="I222" s="234">
        <f>BerM2!AE222</f>
        <v>0</v>
      </c>
      <c r="J222" s="234">
        <f>BerM2!AF222</f>
        <v>0</v>
      </c>
      <c r="K222" s="234">
        <f>BerM2!AH222</f>
        <v>0</v>
      </c>
      <c r="L222" s="234">
        <f>BerM2!AI222</f>
        <v>0</v>
      </c>
      <c r="M222" s="234">
        <f>BerM2!AJ222</f>
        <v>0</v>
      </c>
      <c r="N222" s="234">
        <f>BerM2!AK222</f>
        <v>0</v>
      </c>
      <c r="O222" s="234">
        <f>BerM2!AL222</f>
        <v>0</v>
      </c>
      <c r="P222" s="234">
        <f>BerM2!AM222</f>
        <v>0</v>
      </c>
      <c r="Q222" s="235">
        <f>BerM2!AN222</f>
        <v>0</v>
      </c>
    </row>
    <row r="223" spans="1:17" ht="14.1" customHeight="1" x14ac:dyDescent="0.3">
      <c r="A223" s="232">
        <f ca="1">BerM2!Y223</f>
        <v>0</v>
      </c>
      <c r="B223" s="232">
        <f ca="1">BerM2!AU223</f>
        <v>0</v>
      </c>
      <c r="C223" s="233">
        <f ca="1">BerM2!Z223</f>
        <v>0</v>
      </c>
      <c r="D223" s="184">
        <f>Ident!A223</f>
        <v>0</v>
      </c>
      <c r="E223" s="162">
        <f>Ident!B223</f>
        <v>0</v>
      </c>
      <c r="F223" s="162">
        <f>Ident!C223</f>
        <v>0</v>
      </c>
      <c r="G223" s="162">
        <f>Ident!D223</f>
        <v>0</v>
      </c>
      <c r="H223" s="234">
        <f>BerM2!AC223</f>
        <v>0</v>
      </c>
      <c r="I223" s="234">
        <f>BerM2!AE223</f>
        <v>0</v>
      </c>
      <c r="J223" s="234">
        <f>BerM2!AF223</f>
        <v>0</v>
      </c>
      <c r="K223" s="234">
        <f>BerM2!AH223</f>
        <v>0</v>
      </c>
      <c r="L223" s="234">
        <f>BerM2!AI223</f>
        <v>0</v>
      </c>
      <c r="M223" s="234">
        <f>BerM2!AJ223</f>
        <v>0</v>
      </c>
      <c r="N223" s="234">
        <f>BerM2!AK223</f>
        <v>0</v>
      </c>
      <c r="O223" s="234">
        <f>BerM2!AL223</f>
        <v>0</v>
      </c>
      <c r="P223" s="234">
        <f>BerM2!AM223</f>
        <v>0</v>
      </c>
      <c r="Q223" s="235">
        <f>BerM2!AN223</f>
        <v>0</v>
      </c>
    </row>
    <row r="224" spans="1:17" ht="14.1" customHeight="1" x14ac:dyDescent="0.3">
      <c r="A224" s="232">
        <f ca="1">BerM2!Y224</f>
        <v>0</v>
      </c>
      <c r="B224" s="232">
        <f ca="1">BerM2!AU224</f>
        <v>0</v>
      </c>
      <c r="C224" s="233">
        <f ca="1">BerM2!Z224</f>
        <v>0</v>
      </c>
      <c r="D224" s="184">
        <f>Ident!A224</f>
        <v>0</v>
      </c>
      <c r="E224" s="162">
        <f>Ident!B224</f>
        <v>0</v>
      </c>
      <c r="F224" s="162">
        <f>Ident!C224</f>
        <v>0</v>
      </c>
      <c r="G224" s="162">
        <f>Ident!D224</f>
        <v>0</v>
      </c>
      <c r="H224" s="234">
        <f>BerM2!AC224</f>
        <v>0</v>
      </c>
      <c r="I224" s="234">
        <f>BerM2!AE224</f>
        <v>0</v>
      </c>
      <c r="J224" s="234">
        <f>BerM2!AF224</f>
        <v>0</v>
      </c>
      <c r="K224" s="234">
        <f>BerM2!AH224</f>
        <v>0</v>
      </c>
      <c r="L224" s="234">
        <f>BerM2!AI224</f>
        <v>0</v>
      </c>
      <c r="M224" s="234">
        <f>BerM2!AJ224</f>
        <v>0</v>
      </c>
      <c r="N224" s="234">
        <f>BerM2!AK224</f>
        <v>0</v>
      </c>
      <c r="O224" s="234">
        <f>BerM2!AL224</f>
        <v>0</v>
      </c>
      <c r="P224" s="234">
        <f>BerM2!AM224</f>
        <v>0</v>
      </c>
      <c r="Q224" s="235">
        <f>BerM2!AN224</f>
        <v>0</v>
      </c>
    </row>
    <row r="225" spans="1:17" ht="14.1" customHeight="1" x14ac:dyDescent="0.3">
      <c r="A225" s="232">
        <f ca="1">BerM2!Y225</f>
        <v>0</v>
      </c>
      <c r="B225" s="232">
        <f ca="1">BerM2!AU225</f>
        <v>0</v>
      </c>
      <c r="C225" s="233">
        <f ca="1">BerM2!Z225</f>
        <v>0</v>
      </c>
      <c r="D225" s="184">
        <f>Ident!A225</f>
        <v>0</v>
      </c>
      <c r="E225" s="162">
        <f>Ident!B225</f>
        <v>0</v>
      </c>
      <c r="F225" s="162">
        <f>Ident!C225</f>
        <v>0</v>
      </c>
      <c r="G225" s="162">
        <f>Ident!D225</f>
        <v>0</v>
      </c>
      <c r="H225" s="234">
        <f>BerM2!AC225</f>
        <v>0</v>
      </c>
      <c r="I225" s="234">
        <f>BerM2!AE225</f>
        <v>0</v>
      </c>
      <c r="J225" s="234">
        <f>BerM2!AF225</f>
        <v>0</v>
      </c>
      <c r="K225" s="234">
        <f>BerM2!AH225</f>
        <v>0</v>
      </c>
      <c r="L225" s="234">
        <f>BerM2!AI225</f>
        <v>0</v>
      </c>
      <c r="M225" s="234">
        <f>BerM2!AJ225</f>
        <v>0</v>
      </c>
      <c r="N225" s="234">
        <f>BerM2!AK225</f>
        <v>0</v>
      </c>
      <c r="O225" s="234">
        <f>BerM2!AL225</f>
        <v>0</v>
      </c>
      <c r="P225" s="234">
        <f>BerM2!AM225</f>
        <v>0</v>
      </c>
      <c r="Q225" s="235">
        <f>BerM2!AN225</f>
        <v>0</v>
      </c>
    </row>
    <row r="226" spans="1:17" ht="14.1" customHeight="1" x14ac:dyDescent="0.3">
      <c r="A226" s="232">
        <f ca="1">BerM2!Y226</f>
        <v>0</v>
      </c>
      <c r="B226" s="232">
        <f ca="1">BerM2!AU226</f>
        <v>0</v>
      </c>
      <c r="C226" s="233">
        <f ca="1">BerM2!Z226</f>
        <v>0</v>
      </c>
      <c r="D226" s="184">
        <f>Ident!A226</f>
        <v>0</v>
      </c>
      <c r="E226" s="162">
        <f>Ident!B226</f>
        <v>0</v>
      </c>
      <c r="F226" s="162">
        <f>Ident!C226</f>
        <v>0</v>
      </c>
      <c r="G226" s="162">
        <f>Ident!D226</f>
        <v>0</v>
      </c>
      <c r="H226" s="234">
        <f>BerM2!AC226</f>
        <v>0</v>
      </c>
      <c r="I226" s="234">
        <f>BerM2!AE226</f>
        <v>0</v>
      </c>
      <c r="J226" s="234">
        <f>BerM2!AF226</f>
        <v>0</v>
      </c>
      <c r="K226" s="234">
        <f>BerM2!AH226</f>
        <v>0</v>
      </c>
      <c r="L226" s="234">
        <f>BerM2!AI226</f>
        <v>0</v>
      </c>
      <c r="M226" s="234">
        <f>BerM2!AJ226</f>
        <v>0</v>
      </c>
      <c r="N226" s="234">
        <f>BerM2!AK226</f>
        <v>0</v>
      </c>
      <c r="O226" s="234">
        <f>BerM2!AL226</f>
        <v>0</v>
      </c>
      <c r="P226" s="234">
        <f>BerM2!AM226</f>
        <v>0</v>
      </c>
      <c r="Q226" s="235">
        <f>BerM2!AN226</f>
        <v>0</v>
      </c>
    </row>
    <row r="227" spans="1:17" ht="14.1" customHeight="1" x14ac:dyDescent="0.3">
      <c r="A227" s="232">
        <f ca="1">BerM2!Y227</f>
        <v>0</v>
      </c>
      <c r="B227" s="232">
        <f ca="1">BerM2!AU227</f>
        <v>0</v>
      </c>
      <c r="C227" s="233">
        <f ca="1">BerM2!Z227</f>
        <v>0</v>
      </c>
      <c r="D227" s="184">
        <f>Ident!A227</f>
        <v>0</v>
      </c>
      <c r="E227" s="162">
        <f>Ident!B227</f>
        <v>0</v>
      </c>
      <c r="F227" s="162">
        <f>Ident!C227</f>
        <v>0</v>
      </c>
      <c r="G227" s="162">
        <f>Ident!D227</f>
        <v>0</v>
      </c>
      <c r="H227" s="234">
        <f>BerM2!AC227</f>
        <v>0</v>
      </c>
      <c r="I227" s="234">
        <f>BerM2!AE227</f>
        <v>0</v>
      </c>
      <c r="J227" s="234">
        <f>BerM2!AF227</f>
        <v>0</v>
      </c>
      <c r="K227" s="234">
        <f>BerM2!AH227</f>
        <v>0</v>
      </c>
      <c r="L227" s="234">
        <f>BerM2!AI227</f>
        <v>0</v>
      </c>
      <c r="M227" s="234">
        <f>BerM2!AJ227</f>
        <v>0</v>
      </c>
      <c r="N227" s="234">
        <f>BerM2!AK227</f>
        <v>0</v>
      </c>
      <c r="O227" s="234">
        <f>BerM2!AL227</f>
        <v>0</v>
      </c>
      <c r="P227" s="234">
        <f>BerM2!AM227</f>
        <v>0</v>
      </c>
      <c r="Q227" s="235">
        <f>BerM2!AN227</f>
        <v>0</v>
      </c>
    </row>
    <row r="228" spans="1:17" ht="14.1" customHeight="1" x14ac:dyDescent="0.3">
      <c r="A228" s="232">
        <f ca="1">BerM2!Y228</f>
        <v>0</v>
      </c>
      <c r="B228" s="232">
        <f ca="1">BerM2!AU228</f>
        <v>0</v>
      </c>
      <c r="C228" s="233">
        <f ca="1">BerM2!Z228</f>
        <v>0</v>
      </c>
      <c r="D228" s="184">
        <f>Ident!A228</f>
        <v>0</v>
      </c>
      <c r="E228" s="162">
        <f>Ident!B228</f>
        <v>0</v>
      </c>
      <c r="F228" s="162">
        <f>Ident!C228</f>
        <v>0</v>
      </c>
      <c r="G228" s="162">
        <f>Ident!D228</f>
        <v>0</v>
      </c>
      <c r="H228" s="234">
        <f>BerM2!AC228</f>
        <v>0</v>
      </c>
      <c r="I228" s="234">
        <f>BerM2!AE228</f>
        <v>0</v>
      </c>
      <c r="J228" s="234">
        <f>BerM2!AF228</f>
        <v>0</v>
      </c>
      <c r="K228" s="234">
        <f>BerM2!AH228</f>
        <v>0</v>
      </c>
      <c r="L228" s="234">
        <f>BerM2!AI228</f>
        <v>0</v>
      </c>
      <c r="M228" s="234">
        <f>BerM2!AJ228</f>
        <v>0</v>
      </c>
      <c r="N228" s="234">
        <f>BerM2!AK228</f>
        <v>0</v>
      </c>
      <c r="O228" s="234">
        <f>BerM2!AL228</f>
        <v>0</v>
      </c>
      <c r="P228" s="234">
        <f>BerM2!AM228</f>
        <v>0</v>
      </c>
      <c r="Q228" s="235">
        <f>BerM2!AN228</f>
        <v>0</v>
      </c>
    </row>
    <row r="229" spans="1:17" ht="14.1" customHeight="1" x14ac:dyDescent="0.3">
      <c r="A229" s="232">
        <f ca="1">BerM2!Y229</f>
        <v>0</v>
      </c>
      <c r="B229" s="232">
        <f ca="1">BerM2!AU229</f>
        <v>0</v>
      </c>
      <c r="C229" s="233">
        <f ca="1">BerM2!Z229</f>
        <v>0</v>
      </c>
      <c r="D229" s="184">
        <f>Ident!A229</f>
        <v>0</v>
      </c>
      <c r="E229" s="162">
        <f>Ident!B229</f>
        <v>0</v>
      </c>
      <c r="F229" s="162">
        <f>Ident!C229</f>
        <v>0</v>
      </c>
      <c r="G229" s="162">
        <f>Ident!D229</f>
        <v>0</v>
      </c>
      <c r="H229" s="234">
        <f>BerM2!AC229</f>
        <v>0</v>
      </c>
      <c r="I229" s="234">
        <f>BerM2!AE229</f>
        <v>0</v>
      </c>
      <c r="J229" s="234">
        <f>BerM2!AF229</f>
        <v>0</v>
      </c>
      <c r="K229" s="234">
        <f>BerM2!AH229</f>
        <v>0</v>
      </c>
      <c r="L229" s="234">
        <f>BerM2!AI229</f>
        <v>0</v>
      </c>
      <c r="M229" s="234">
        <f>BerM2!AJ229</f>
        <v>0</v>
      </c>
      <c r="N229" s="234">
        <f>BerM2!AK229</f>
        <v>0</v>
      </c>
      <c r="O229" s="234">
        <f>BerM2!AL229</f>
        <v>0</v>
      </c>
      <c r="P229" s="234">
        <f>BerM2!AM229</f>
        <v>0</v>
      </c>
      <c r="Q229" s="235">
        <f>BerM2!AN229</f>
        <v>0</v>
      </c>
    </row>
    <row r="230" spans="1:17" ht="14.1" customHeight="1" x14ac:dyDescent="0.3">
      <c r="A230" s="232">
        <f ca="1">BerM2!Y230</f>
        <v>0</v>
      </c>
      <c r="B230" s="232">
        <f ca="1">BerM2!AU230</f>
        <v>0</v>
      </c>
      <c r="C230" s="233">
        <f ca="1">BerM2!Z230</f>
        <v>0</v>
      </c>
      <c r="D230" s="184">
        <f>Ident!A230</f>
        <v>0</v>
      </c>
      <c r="E230" s="162">
        <f>Ident!B230</f>
        <v>0</v>
      </c>
      <c r="F230" s="162">
        <f>Ident!C230</f>
        <v>0</v>
      </c>
      <c r="G230" s="162">
        <f>Ident!D230</f>
        <v>0</v>
      </c>
      <c r="H230" s="234">
        <f>BerM2!AC230</f>
        <v>0</v>
      </c>
      <c r="I230" s="234">
        <f>BerM2!AE230</f>
        <v>0</v>
      </c>
      <c r="J230" s="234">
        <f>BerM2!AF230</f>
        <v>0</v>
      </c>
      <c r="K230" s="234">
        <f>BerM2!AH230</f>
        <v>0</v>
      </c>
      <c r="L230" s="234">
        <f>BerM2!AI230</f>
        <v>0</v>
      </c>
      <c r="M230" s="234">
        <f>BerM2!AJ230</f>
        <v>0</v>
      </c>
      <c r="N230" s="234">
        <f>BerM2!AK230</f>
        <v>0</v>
      </c>
      <c r="O230" s="234">
        <f>BerM2!AL230</f>
        <v>0</v>
      </c>
      <c r="P230" s="234">
        <f>BerM2!AM230</f>
        <v>0</v>
      </c>
      <c r="Q230" s="235">
        <f>BerM2!AN230</f>
        <v>0</v>
      </c>
    </row>
    <row r="231" spans="1:17" ht="14.1" customHeight="1" x14ac:dyDescent="0.3">
      <c r="A231" s="232">
        <f ca="1">BerM2!Y231</f>
        <v>0</v>
      </c>
      <c r="B231" s="232">
        <f ca="1">BerM2!AU231</f>
        <v>0</v>
      </c>
      <c r="C231" s="233">
        <f ca="1">BerM2!Z231</f>
        <v>0</v>
      </c>
      <c r="D231" s="184">
        <f>Ident!A231</f>
        <v>0</v>
      </c>
      <c r="E231" s="162">
        <f>Ident!B231</f>
        <v>0</v>
      </c>
      <c r="F231" s="162">
        <f>Ident!C231</f>
        <v>0</v>
      </c>
      <c r="G231" s="162">
        <f>Ident!D231</f>
        <v>0</v>
      </c>
      <c r="H231" s="234">
        <f>BerM2!AC231</f>
        <v>0</v>
      </c>
      <c r="I231" s="234">
        <f>BerM2!AE231</f>
        <v>0</v>
      </c>
      <c r="J231" s="234">
        <f>BerM2!AF231</f>
        <v>0</v>
      </c>
      <c r="K231" s="234">
        <f>BerM2!AH231</f>
        <v>0</v>
      </c>
      <c r="L231" s="234">
        <f>BerM2!AI231</f>
        <v>0</v>
      </c>
      <c r="M231" s="234">
        <f>BerM2!AJ231</f>
        <v>0</v>
      </c>
      <c r="N231" s="234">
        <f>BerM2!AK231</f>
        <v>0</v>
      </c>
      <c r="O231" s="234">
        <f>BerM2!AL231</f>
        <v>0</v>
      </c>
      <c r="P231" s="234">
        <f>BerM2!AM231</f>
        <v>0</v>
      </c>
      <c r="Q231" s="235">
        <f>BerM2!AN231</f>
        <v>0</v>
      </c>
    </row>
    <row r="232" spans="1:17" ht="14.1" customHeight="1" x14ac:dyDescent="0.3">
      <c r="A232" s="232">
        <f ca="1">BerM2!Y232</f>
        <v>0</v>
      </c>
      <c r="B232" s="232">
        <f ca="1">BerM2!AU232</f>
        <v>0</v>
      </c>
      <c r="C232" s="233">
        <f ca="1">BerM2!Z232</f>
        <v>0</v>
      </c>
      <c r="D232" s="184">
        <f>Ident!A232</f>
        <v>0</v>
      </c>
      <c r="E232" s="162">
        <f>Ident!B232</f>
        <v>0</v>
      </c>
      <c r="F232" s="162">
        <f>Ident!C232</f>
        <v>0</v>
      </c>
      <c r="G232" s="162">
        <f>Ident!D232</f>
        <v>0</v>
      </c>
      <c r="H232" s="234">
        <f>BerM2!AC232</f>
        <v>0</v>
      </c>
      <c r="I232" s="234">
        <f>BerM2!AE232</f>
        <v>0</v>
      </c>
      <c r="J232" s="234">
        <f>BerM2!AF232</f>
        <v>0</v>
      </c>
      <c r="K232" s="234">
        <f>BerM2!AH232</f>
        <v>0</v>
      </c>
      <c r="L232" s="234">
        <f>BerM2!AI232</f>
        <v>0</v>
      </c>
      <c r="M232" s="234">
        <f>BerM2!AJ232</f>
        <v>0</v>
      </c>
      <c r="N232" s="234">
        <f>BerM2!AK232</f>
        <v>0</v>
      </c>
      <c r="O232" s="234">
        <f>BerM2!AL232</f>
        <v>0</v>
      </c>
      <c r="P232" s="234">
        <f>BerM2!AM232</f>
        <v>0</v>
      </c>
      <c r="Q232" s="235">
        <f>BerM2!AN232</f>
        <v>0</v>
      </c>
    </row>
    <row r="233" spans="1:17" ht="14.1" customHeight="1" x14ac:dyDescent="0.3">
      <c r="A233" s="232">
        <f ca="1">BerM2!Y233</f>
        <v>0</v>
      </c>
      <c r="B233" s="232">
        <f ca="1">BerM2!AU233</f>
        <v>0</v>
      </c>
      <c r="C233" s="233">
        <f ca="1">BerM2!Z233</f>
        <v>0</v>
      </c>
      <c r="D233" s="184">
        <f>Ident!A233</f>
        <v>0</v>
      </c>
      <c r="E233" s="162">
        <f>Ident!B233</f>
        <v>0</v>
      </c>
      <c r="F233" s="162">
        <f>Ident!C233</f>
        <v>0</v>
      </c>
      <c r="G233" s="162">
        <f>Ident!D233</f>
        <v>0</v>
      </c>
      <c r="H233" s="234">
        <f>BerM2!AC233</f>
        <v>0</v>
      </c>
      <c r="I233" s="234">
        <f>BerM2!AE233</f>
        <v>0</v>
      </c>
      <c r="J233" s="234">
        <f>BerM2!AF233</f>
        <v>0</v>
      </c>
      <c r="K233" s="234">
        <f>BerM2!AH233</f>
        <v>0</v>
      </c>
      <c r="L233" s="234">
        <f>BerM2!AI233</f>
        <v>0</v>
      </c>
      <c r="M233" s="234">
        <f>BerM2!AJ233</f>
        <v>0</v>
      </c>
      <c r="N233" s="234">
        <f>BerM2!AK233</f>
        <v>0</v>
      </c>
      <c r="O233" s="234">
        <f>BerM2!AL233</f>
        <v>0</v>
      </c>
      <c r="P233" s="234">
        <f>BerM2!AM233</f>
        <v>0</v>
      </c>
      <c r="Q233" s="235">
        <f>BerM2!AN233</f>
        <v>0</v>
      </c>
    </row>
    <row r="234" spans="1:17" ht="14.1" customHeight="1" x14ac:dyDescent="0.3">
      <c r="A234" s="232">
        <f ca="1">BerM2!Y234</f>
        <v>0</v>
      </c>
      <c r="B234" s="232">
        <f ca="1">BerM2!AU234</f>
        <v>0</v>
      </c>
      <c r="C234" s="233">
        <f ca="1">BerM2!Z234</f>
        <v>0</v>
      </c>
      <c r="D234" s="184">
        <f>Ident!A234</f>
        <v>0</v>
      </c>
      <c r="E234" s="162">
        <f>Ident!B234</f>
        <v>0</v>
      </c>
      <c r="F234" s="162">
        <f>Ident!C234</f>
        <v>0</v>
      </c>
      <c r="G234" s="162">
        <f>Ident!D234</f>
        <v>0</v>
      </c>
      <c r="H234" s="234">
        <f>BerM2!AC234</f>
        <v>0</v>
      </c>
      <c r="I234" s="234">
        <f>BerM2!AE234</f>
        <v>0</v>
      </c>
      <c r="J234" s="234">
        <f>BerM2!AF234</f>
        <v>0</v>
      </c>
      <c r="K234" s="234">
        <f>BerM2!AH234</f>
        <v>0</v>
      </c>
      <c r="L234" s="234">
        <f>BerM2!AI234</f>
        <v>0</v>
      </c>
      <c r="M234" s="234">
        <f>BerM2!AJ234</f>
        <v>0</v>
      </c>
      <c r="N234" s="234">
        <f>BerM2!AK234</f>
        <v>0</v>
      </c>
      <c r="O234" s="234">
        <f>BerM2!AL234</f>
        <v>0</v>
      </c>
      <c r="P234" s="234">
        <f>BerM2!AM234</f>
        <v>0</v>
      </c>
      <c r="Q234" s="235">
        <f>BerM2!AN234</f>
        <v>0</v>
      </c>
    </row>
    <row r="235" spans="1:17" ht="14.1" customHeight="1" x14ac:dyDescent="0.3">
      <c r="A235" s="232">
        <f ca="1">BerM2!Y235</f>
        <v>0</v>
      </c>
      <c r="B235" s="232">
        <f ca="1">BerM2!AU235</f>
        <v>0</v>
      </c>
      <c r="C235" s="233">
        <f ca="1">BerM2!Z235</f>
        <v>0</v>
      </c>
      <c r="D235" s="184">
        <f>Ident!A235</f>
        <v>0</v>
      </c>
      <c r="E235" s="162">
        <f>Ident!B235</f>
        <v>0</v>
      </c>
      <c r="F235" s="162">
        <f>Ident!C235</f>
        <v>0</v>
      </c>
      <c r="G235" s="162">
        <f>Ident!D235</f>
        <v>0</v>
      </c>
      <c r="H235" s="234">
        <f>BerM2!AC235</f>
        <v>0</v>
      </c>
      <c r="I235" s="234">
        <f>BerM2!AE235</f>
        <v>0</v>
      </c>
      <c r="J235" s="234">
        <f>BerM2!AF235</f>
        <v>0</v>
      </c>
      <c r="K235" s="234">
        <f>BerM2!AH235</f>
        <v>0</v>
      </c>
      <c r="L235" s="234">
        <f>BerM2!AI235</f>
        <v>0</v>
      </c>
      <c r="M235" s="234">
        <f>BerM2!AJ235</f>
        <v>0</v>
      </c>
      <c r="N235" s="234">
        <f>BerM2!AK235</f>
        <v>0</v>
      </c>
      <c r="O235" s="234">
        <f>BerM2!AL235</f>
        <v>0</v>
      </c>
      <c r="P235" s="234">
        <f>BerM2!AM235</f>
        <v>0</v>
      </c>
      <c r="Q235" s="235">
        <f>BerM2!AN235</f>
        <v>0</v>
      </c>
    </row>
    <row r="236" spans="1:17" ht="14.1" customHeight="1" x14ac:dyDescent="0.3">
      <c r="A236" s="232">
        <f ca="1">BerM2!Y236</f>
        <v>0</v>
      </c>
      <c r="B236" s="232">
        <f ca="1">BerM2!AU236</f>
        <v>0</v>
      </c>
      <c r="C236" s="233">
        <f ca="1">BerM2!Z236</f>
        <v>0</v>
      </c>
      <c r="D236" s="184">
        <f>Ident!A236</f>
        <v>0</v>
      </c>
      <c r="E236" s="162">
        <f>Ident!B236</f>
        <v>0</v>
      </c>
      <c r="F236" s="162">
        <f>Ident!C236</f>
        <v>0</v>
      </c>
      <c r="G236" s="162">
        <f>Ident!D236</f>
        <v>0</v>
      </c>
      <c r="H236" s="234">
        <f>BerM2!AC236</f>
        <v>0</v>
      </c>
      <c r="I236" s="234">
        <f>BerM2!AE236</f>
        <v>0</v>
      </c>
      <c r="J236" s="234">
        <f>BerM2!AF236</f>
        <v>0</v>
      </c>
      <c r="K236" s="234">
        <f>BerM2!AH236</f>
        <v>0</v>
      </c>
      <c r="L236" s="234">
        <f>BerM2!AI236</f>
        <v>0</v>
      </c>
      <c r="M236" s="234">
        <f>BerM2!AJ236</f>
        <v>0</v>
      </c>
      <c r="N236" s="234">
        <f>BerM2!AK236</f>
        <v>0</v>
      </c>
      <c r="O236" s="234">
        <f>BerM2!AL236</f>
        <v>0</v>
      </c>
      <c r="P236" s="234">
        <f>BerM2!AM236</f>
        <v>0</v>
      </c>
      <c r="Q236" s="235">
        <f>BerM2!AN236</f>
        <v>0</v>
      </c>
    </row>
    <row r="237" spans="1:17" ht="14.1" customHeight="1" x14ac:dyDescent="0.3">
      <c r="A237" s="232">
        <f ca="1">BerM2!Y237</f>
        <v>0</v>
      </c>
      <c r="B237" s="232">
        <f ca="1">BerM2!AU237</f>
        <v>0</v>
      </c>
      <c r="C237" s="233">
        <f ca="1">BerM2!Z237</f>
        <v>0</v>
      </c>
      <c r="D237" s="184">
        <f>Ident!A237</f>
        <v>0</v>
      </c>
      <c r="E237" s="162">
        <f>Ident!B237</f>
        <v>0</v>
      </c>
      <c r="F237" s="162">
        <f>Ident!C237</f>
        <v>0</v>
      </c>
      <c r="G237" s="162">
        <f>Ident!D237</f>
        <v>0</v>
      </c>
      <c r="H237" s="234">
        <f>BerM2!AC237</f>
        <v>0</v>
      </c>
      <c r="I237" s="234">
        <f>BerM2!AE237</f>
        <v>0</v>
      </c>
      <c r="J237" s="234">
        <f>BerM2!AF237</f>
        <v>0</v>
      </c>
      <c r="K237" s="234">
        <f>BerM2!AH237</f>
        <v>0</v>
      </c>
      <c r="L237" s="234">
        <f>BerM2!AI237</f>
        <v>0</v>
      </c>
      <c r="M237" s="234">
        <f>BerM2!AJ237</f>
        <v>0</v>
      </c>
      <c r="N237" s="234">
        <f>BerM2!AK237</f>
        <v>0</v>
      </c>
      <c r="O237" s="234">
        <f>BerM2!AL237</f>
        <v>0</v>
      </c>
      <c r="P237" s="234">
        <f>BerM2!AM237</f>
        <v>0</v>
      </c>
      <c r="Q237" s="235">
        <f>BerM2!AN237</f>
        <v>0</v>
      </c>
    </row>
    <row r="238" spans="1:17" ht="14.1" customHeight="1" x14ac:dyDescent="0.3">
      <c r="A238" s="232">
        <f ca="1">BerM2!Y238</f>
        <v>0</v>
      </c>
      <c r="B238" s="232">
        <f ca="1">BerM2!AU238</f>
        <v>0</v>
      </c>
      <c r="C238" s="233">
        <f ca="1">BerM2!Z238</f>
        <v>0</v>
      </c>
      <c r="D238" s="184">
        <f>Ident!A238</f>
        <v>0</v>
      </c>
      <c r="E238" s="162">
        <f>Ident!B238</f>
        <v>0</v>
      </c>
      <c r="F238" s="162">
        <f>Ident!C238</f>
        <v>0</v>
      </c>
      <c r="G238" s="162">
        <f>Ident!D238</f>
        <v>0</v>
      </c>
      <c r="H238" s="234">
        <f>BerM2!AC238</f>
        <v>0</v>
      </c>
      <c r="I238" s="234">
        <f>BerM2!AE238</f>
        <v>0</v>
      </c>
      <c r="J238" s="234">
        <f>BerM2!AF238</f>
        <v>0</v>
      </c>
      <c r="K238" s="234">
        <f>BerM2!AH238</f>
        <v>0</v>
      </c>
      <c r="L238" s="234">
        <f>BerM2!AI238</f>
        <v>0</v>
      </c>
      <c r="M238" s="234">
        <f>BerM2!AJ238</f>
        <v>0</v>
      </c>
      <c r="N238" s="234">
        <f>BerM2!AK238</f>
        <v>0</v>
      </c>
      <c r="O238" s="234">
        <f>BerM2!AL238</f>
        <v>0</v>
      </c>
      <c r="P238" s="234">
        <f>BerM2!AM238</f>
        <v>0</v>
      </c>
      <c r="Q238" s="235">
        <f>BerM2!AN238</f>
        <v>0</v>
      </c>
    </row>
    <row r="239" spans="1:17" ht="14.1" customHeight="1" x14ac:dyDescent="0.3">
      <c r="A239" s="232">
        <f ca="1">BerM2!Y239</f>
        <v>0</v>
      </c>
      <c r="B239" s="232">
        <f ca="1">BerM2!AU239</f>
        <v>0</v>
      </c>
      <c r="C239" s="233">
        <f ca="1">BerM2!Z239</f>
        <v>0</v>
      </c>
      <c r="D239" s="184">
        <f>Ident!A239</f>
        <v>0</v>
      </c>
      <c r="E239" s="162">
        <f>Ident!B239</f>
        <v>0</v>
      </c>
      <c r="F239" s="162">
        <f>Ident!C239</f>
        <v>0</v>
      </c>
      <c r="G239" s="162">
        <f>Ident!D239</f>
        <v>0</v>
      </c>
      <c r="H239" s="234">
        <f>BerM2!AC239</f>
        <v>0</v>
      </c>
      <c r="I239" s="234">
        <f>BerM2!AE239</f>
        <v>0</v>
      </c>
      <c r="J239" s="234">
        <f>BerM2!AF239</f>
        <v>0</v>
      </c>
      <c r="K239" s="234">
        <f>BerM2!AH239</f>
        <v>0</v>
      </c>
      <c r="L239" s="234">
        <f>BerM2!AI239</f>
        <v>0</v>
      </c>
      <c r="M239" s="234">
        <f>BerM2!AJ239</f>
        <v>0</v>
      </c>
      <c r="N239" s="234">
        <f>BerM2!AK239</f>
        <v>0</v>
      </c>
      <c r="O239" s="234">
        <f>BerM2!AL239</f>
        <v>0</v>
      </c>
      <c r="P239" s="234">
        <f>BerM2!AM239</f>
        <v>0</v>
      </c>
      <c r="Q239" s="235">
        <f>BerM2!AN239</f>
        <v>0</v>
      </c>
    </row>
    <row r="240" spans="1:17" ht="14.1" customHeight="1" x14ac:dyDescent="0.3">
      <c r="A240" s="232">
        <f ca="1">BerM2!Y240</f>
        <v>0</v>
      </c>
      <c r="B240" s="232">
        <f ca="1">BerM2!AU240</f>
        <v>0</v>
      </c>
      <c r="C240" s="233">
        <f ca="1">BerM2!Z240</f>
        <v>0</v>
      </c>
      <c r="D240" s="184">
        <f>Ident!A240</f>
        <v>0</v>
      </c>
      <c r="E240" s="162">
        <f>Ident!B240</f>
        <v>0</v>
      </c>
      <c r="F240" s="162">
        <f>Ident!C240</f>
        <v>0</v>
      </c>
      <c r="G240" s="162">
        <f>Ident!D240</f>
        <v>0</v>
      </c>
      <c r="H240" s="234">
        <f>BerM2!AC240</f>
        <v>0</v>
      </c>
      <c r="I240" s="234">
        <f>BerM2!AE240</f>
        <v>0</v>
      </c>
      <c r="J240" s="234">
        <f>BerM2!AF240</f>
        <v>0</v>
      </c>
      <c r="K240" s="234">
        <f>BerM2!AH240</f>
        <v>0</v>
      </c>
      <c r="L240" s="234">
        <f>BerM2!AI240</f>
        <v>0</v>
      </c>
      <c r="M240" s="234">
        <f>BerM2!AJ240</f>
        <v>0</v>
      </c>
      <c r="N240" s="234">
        <f>BerM2!AK240</f>
        <v>0</v>
      </c>
      <c r="O240" s="234">
        <f>BerM2!AL240</f>
        <v>0</v>
      </c>
      <c r="P240" s="234">
        <f>BerM2!AM240</f>
        <v>0</v>
      </c>
      <c r="Q240" s="235">
        <f>BerM2!AN240</f>
        <v>0</v>
      </c>
    </row>
    <row r="241" spans="1:17" ht="14.1" customHeight="1" x14ac:dyDescent="0.3">
      <c r="A241" s="232">
        <f ca="1">BerM2!Y241</f>
        <v>0</v>
      </c>
      <c r="B241" s="232">
        <f ca="1">BerM2!AU241</f>
        <v>0</v>
      </c>
      <c r="C241" s="233">
        <f ca="1">BerM2!Z241</f>
        <v>0</v>
      </c>
      <c r="D241" s="184">
        <f>Ident!A241</f>
        <v>0</v>
      </c>
      <c r="E241" s="162">
        <f>Ident!B241</f>
        <v>0</v>
      </c>
      <c r="F241" s="162">
        <f>Ident!C241</f>
        <v>0</v>
      </c>
      <c r="G241" s="162">
        <f>Ident!D241</f>
        <v>0</v>
      </c>
      <c r="H241" s="234">
        <f>BerM2!AC241</f>
        <v>0</v>
      </c>
      <c r="I241" s="234">
        <f>BerM2!AE241</f>
        <v>0</v>
      </c>
      <c r="J241" s="234">
        <f>BerM2!AF241</f>
        <v>0</v>
      </c>
      <c r="K241" s="234">
        <f>BerM2!AH241</f>
        <v>0</v>
      </c>
      <c r="L241" s="234">
        <f>BerM2!AI241</f>
        <v>0</v>
      </c>
      <c r="M241" s="234">
        <f>BerM2!AJ241</f>
        <v>0</v>
      </c>
      <c r="N241" s="234">
        <f>BerM2!AK241</f>
        <v>0</v>
      </c>
      <c r="O241" s="234">
        <f>BerM2!AL241</f>
        <v>0</v>
      </c>
      <c r="P241" s="234">
        <f>BerM2!AM241</f>
        <v>0</v>
      </c>
      <c r="Q241" s="235">
        <f>BerM2!AN241</f>
        <v>0</v>
      </c>
    </row>
    <row r="242" spans="1:17" ht="14.1" customHeight="1" x14ac:dyDescent="0.3">
      <c r="A242" s="232">
        <f ca="1">BerM2!Y242</f>
        <v>0</v>
      </c>
      <c r="B242" s="232">
        <f ca="1">BerM2!AU242</f>
        <v>0</v>
      </c>
      <c r="C242" s="233">
        <f ca="1">BerM2!Z242</f>
        <v>0</v>
      </c>
      <c r="D242" s="184">
        <f>Ident!A242</f>
        <v>0</v>
      </c>
      <c r="E242" s="162">
        <f>Ident!B242</f>
        <v>0</v>
      </c>
      <c r="F242" s="162">
        <f>Ident!C242</f>
        <v>0</v>
      </c>
      <c r="G242" s="162">
        <f>Ident!D242</f>
        <v>0</v>
      </c>
      <c r="H242" s="234">
        <f>BerM2!AC242</f>
        <v>0</v>
      </c>
      <c r="I242" s="234">
        <f>BerM2!AE242</f>
        <v>0</v>
      </c>
      <c r="J242" s="234">
        <f>BerM2!AF242</f>
        <v>0</v>
      </c>
      <c r="K242" s="234">
        <f>BerM2!AH242</f>
        <v>0</v>
      </c>
      <c r="L242" s="234">
        <f>BerM2!AI242</f>
        <v>0</v>
      </c>
      <c r="M242" s="234">
        <f>BerM2!AJ242</f>
        <v>0</v>
      </c>
      <c r="N242" s="234">
        <f>BerM2!AK242</f>
        <v>0</v>
      </c>
      <c r="O242" s="234">
        <f>BerM2!AL242</f>
        <v>0</v>
      </c>
      <c r="P242" s="234">
        <f>BerM2!AM242</f>
        <v>0</v>
      </c>
      <c r="Q242" s="235">
        <f>BerM2!AN242</f>
        <v>0</v>
      </c>
    </row>
    <row r="243" spans="1:17" ht="14.1" customHeight="1" x14ac:dyDescent="0.3">
      <c r="A243" s="232">
        <f ca="1">BerM2!Y243</f>
        <v>0</v>
      </c>
      <c r="B243" s="232">
        <f ca="1">BerM2!AU243</f>
        <v>0</v>
      </c>
      <c r="C243" s="233">
        <f ca="1">BerM2!Z243</f>
        <v>0</v>
      </c>
      <c r="D243" s="184">
        <f>Ident!A243</f>
        <v>0</v>
      </c>
      <c r="E243" s="162">
        <f>Ident!B243</f>
        <v>0</v>
      </c>
      <c r="F243" s="162">
        <f>Ident!C243</f>
        <v>0</v>
      </c>
      <c r="G243" s="162">
        <f>Ident!D243</f>
        <v>0</v>
      </c>
      <c r="H243" s="234">
        <f>BerM2!AC243</f>
        <v>0</v>
      </c>
      <c r="I243" s="234">
        <f>BerM2!AE243</f>
        <v>0</v>
      </c>
      <c r="J243" s="234">
        <f>BerM2!AF243</f>
        <v>0</v>
      </c>
      <c r="K243" s="234">
        <f>BerM2!AH243</f>
        <v>0</v>
      </c>
      <c r="L243" s="234">
        <f>BerM2!AI243</f>
        <v>0</v>
      </c>
      <c r="M243" s="234">
        <f>BerM2!AJ243</f>
        <v>0</v>
      </c>
      <c r="N243" s="234">
        <f>BerM2!AK243</f>
        <v>0</v>
      </c>
      <c r="O243" s="234">
        <f>BerM2!AL243</f>
        <v>0</v>
      </c>
      <c r="P243" s="234">
        <f>BerM2!AM243</f>
        <v>0</v>
      </c>
      <c r="Q243" s="235">
        <f>BerM2!AN243</f>
        <v>0</v>
      </c>
    </row>
    <row r="244" spans="1:17" ht="14.1" customHeight="1" x14ac:dyDescent="0.3">
      <c r="A244" s="232">
        <f ca="1">BerM2!Y244</f>
        <v>0</v>
      </c>
      <c r="B244" s="232">
        <f ca="1">BerM2!AU244</f>
        <v>0</v>
      </c>
      <c r="C244" s="233">
        <f ca="1">BerM2!Z244</f>
        <v>0</v>
      </c>
      <c r="D244" s="184">
        <f>Ident!A244</f>
        <v>0</v>
      </c>
      <c r="E244" s="162">
        <f>Ident!B244</f>
        <v>0</v>
      </c>
      <c r="F244" s="162">
        <f>Ident!C244</f>
        <v>0</v>
      </c>
      <c r="G244" s="162">
        <f>Ident!D244</f>
        <v>0</v>
      </c>
      <c r="H244" s="234">
        <f>BerM2!AC244</f>
        <v>0</v>
      </c>
      <c r="I244" s="234">
        <f>BerM2!AE244</f>
        <v>0</v>
      </c>
      <c r="J244" s="234">
        <f>BerM2!AF244</f>
        <v>0</v>
      </c>
      <c r="K244" s="234">
        <f>BerM2!AH244</f>
        <v>0</v>
      </c>
      <c r="L244" s="234">
        <f>BerM2!AI244</f>
        <v>0</v>
      </c>
      <c r="M244" s="234">
        <f>BerM2!AJ244</f>
        <v>0</v>
      </c>
      <c r="N244" s="234">
        <f>BerM2!AK244</f>
        <v>0</v>
      </c>
      <c r="O244" s="234">
        <f>BerM2!AL244</f>
        <v>0</v>
      </c>
      <c r="P244" s="234">
        <f>BerM2!AM244</f>
        <v>0</v>
      </c>
      <c r="Q244" s="235">
        <f>BerM2!AN244</f>
        <v>0</v>
      </c>
    </row>
    <row r="245" spans="1:17" ht="14.1" customHeight="1" x14ac:dyDescent="0.3">
      <c r="A245" s="232">
        <f ca="1">BerM2!Y245</f>
        <v>0</v>
      </c>
      <c r="B245" s="232">
        <f ca="1">BerM2!AU245</f>
        <v>0</v>
      </c>
      <c r="C245" s="233">
        <f ca="1">BerM2!Z245</f>
        <v>0</v>
      </c>
      <c r="D245" s="184">
        <f>Ident!A245</f>
        <v>0</v>
      </c>
      <c r="E245" s="162">
        <f>Ident!B245</f>
        <v>0</v>
      </c>
      <c r="F245" s="162">
        <f>Ident!C245</f>
        <v>0</v>
      </c>
      <c r="G245" s="162">
        <f>Ident!D245</f>
        <v>0</v>
      </c>
      <c r="H245" s="234">
        <f>BerM2!AC245</f>
        <v>0</v>
      </c>
      <c r="I245" s="234">
        <f>BerM2!AE245</f>
        <v>0</v>
      </c>
      <c r="J245" s="234">
        <f>BerM2!AF245</f>
        <v>0</v>
      </c>
      <c r="K245" s="234">
        <f>BerM2!AH245</f>
        <v>0</v>
      </c>
      <c r="L245" s="234">
        <f>BerM2!AI245</f>
        <v>0</v>
      </c>
      <c r="M245" s="234">
        <f>BerM2!AJ245</f>
        <v>0</v>
      </c>
      <c r="N245" s="234">
        <f>BerM2!AK245</f>
        <v>0</v>
      </c>
      <c r="O245" s="234">
        <f>BerM2!AL245</f>
        <v>0</v>
      </c>
      <c r="P245" s="234">
        <f>BerM2!AM245</f>
        <v>0</v>
      </c>
      <c r="Q245" s="235">
        <f>BerM2!AN245</f>
        <v>0</v>
      </c>
    </row>
    <row r="246" spans="1:17" ht="14.1" customHeight="1" x14ac:dyDescent="0.3">
      <c r="A246" s="232">
        <f ca="1">BerM2!Y246</f>
        <v>0</v>
      </c>
      <c r="B246" s="232">
        <f ca="1">BerM2!AU246</f>
        <v>0</v>
      </c>
      <c r="C246" s="233">
        <f ca="1">BerM2!Z246</f>
        <v>0</v>
      </c>
      <c r="D246" s="184">
        <f>Ident!A246</f>
        <v>0</v>
      </c>
      <c r="E246" s="162">
        <f>Ident!B246</f>
        <v>0</v>
      </c>
      <c r="F246" s="162">
        <f>Ident!C246</f>
        <v>0</v>
      </c>
      <c r="G246" s="162">
        <f>Ident!D246</f>
        <v>0</v>
      </c>
      <c r="H246" s="234">
        <f>BerM2!AC246</f>
        <v>0</v>
      </c>
      <c r="I246" s="234">
        <f>BerM2!AE246</f>
        <v>0</v>
      </c>
      <c r="J246" s="234">
        <f>BerM2!AF246</f>
        <v>0</v>
      </c>
      <c r="K246" s="234">
        <f>BerM2!AH246</f>
        <v>0</v>
      </c>
      <c r="L246" s="234">
        <f>BerM2!AI246</f>
        <v>0</v>
      </c>
      <c r="M246" s="234">
        <f>BerM2!AJ246</f>
        <v>0</v>
      </c>
      <c r="N246" s="234">
        <f>BerM2!AK246</f>
        <v>0</v>
      </c>
      <c r="O246" s="234">
        <f>BerM2!AL246</f>
        <v>0</v>
      </c>
      <c r="P246" s="234">
        <f>BerM2!AM246</f>
        <v>0</v>
      </c>
      <c r="Q246" s="235">
        <f>BerM2!AN246</f>
        <v>0</v>
      </c>
    </row>
    <row r="247" spans="1:17" ht="14.1" customHeight="1" x14ac:dyDescent="0.3">
      <c r="A247" s="232">
        <f ca="1">BerM2!Y247</f>
        <v>0</v>
      </c>
      <c r="B247" s="232">
        <f ca="1">BerM2!AU247</f>
        <v>0</v>
      </c>
      <c r="C247" s="233">
        <f ca="1">BerM2!Z247</f>
        <v>0</v>
      </c>
      <c r="D247" s="184">
        <f>Ident!A247</f>
        <v>0</v>
      </c>
      <c r="E247" s="162">
        <f>Ident!B247</f>
        <v>0</v>
      </c>
      <c r="F247" s="162">
        <f>Ident!C247</f>
        <v>0</v>
      </c>
      <c r="G247" s="162">
        <f>Ident!D247</f>
        <v>0</v>
      </c>
      <c r="H247" s="234">
        <f>BerM2!AC247</f>
        <v>0</v>
      </c>
      <c r="I247" s="234">
        <f>BerM2!AE247</f>
        <v>0</v>
      </c>
      <c r="J247" s="234">
        <f>BerM2!AF247</f>
        <v>0</v>
      </c>
      <c r="K247" s="234">
        <f>BerM2!AH247</f>
        <v>0</v>
      </c>
      <c r="L247" s="234">
        <f>BerM2!AI247</f>
        <v>0</v>
      </c>
      <c r="M247" s="234">
        <f>BerM2!AJ247</f>
        <v>0</v>
      </c>
      <c r="N247" s="234">
        <f>BerM2!AK247</f>
        <v>0</v>
      </c>
      <c r="O247" s="234">
        <f>BerM2!AL247</f>
        <v>0</v>
      </c>
      <c r="P247" s="234">
        <f>BerM2!AM247</f>
        <v>0</v>
      </c>
      <c r="Q247" s="235">
        <f>BerM2!AN247</f>
        <v>0</v>
      </c>
    </row>
    <row r="248" spans="1:17" ht="14.1" customHeight="1" x14ac:dyDescent="0.3">
      <c r="A248" s="232">
        <f ca="1">BerM2!Y248</f>
        <v>0</v>
      </c>
      <c r="B248" s="232">
        <f ca="1">BerM2!AU248</f>
        <v>0</v>
      </c>
      <c r="C248" s="233">
        <f ca="1">BerM2!Z248</f>
        <v>0</v>
      </c>
      <c r="D248" s="184">
        <f>Ident!A248</f>
        <v>0</v>
      </c>
      <c r="E248" s="162">
        <f>Ident!B248</f>
        <v>0</v>
      </c>
      <c r="F248" s="162">
        <f>Ident!C248</f>
        <v>0</v>
      </c>
      <c r="G248" s="162">
        <f>Ident!D248</f>
        <v>0</v>
      </c>
      <c r="H248" s="234">
        <f>BerM2!AC248</f>
        <v>0</v>
      </c>
      <c r="I248" s="234">
        <f>BerM2!AE248</f>
        <v>0</v>
      </c>
      <c r="J248" s="234">
        <f>BerM2!AF248</f>
        <v>0</v>
      </c>
      <c r="K248" s="234">
        <f>BerM2!AH248</f>
        <v>0</v>
      </c>
      <c r="L248" s="234">
        <f>BerM2!AI248</f>
        <v>0</v>
      </c>
      <c r="M248" s="234">
        <f>BerM2!AJ248</f>
        <v>0</v>
      </c>
      <c r="N248" s="234">
        <f>BerM2!AK248</f>
        <v>0</v>
      </c>
      <c r="O248" s="234">
        <f>BerM2!AL248</f>
        <v>0</v>
      </c>
      <c r="P248" s="234">
        <f>BerM2!AM248</f>
        <v>0</v>
      </c>
      <c r="Q248" s="235">
        <f>BerM2!AN248</f>
        <v>0</v>
      </c>
    </row>
    <row r="249" spans="1:17" ht="14.1" customHeight="1" x14ac:dyDescent="0.3">
      <c r="A249" s="232">
        <f ca="1">BerM2!Y249</f>
        <v>0</v>
      </c>
      <c r="B249" s="232">
        <f ca="1">BerM2!AU249</f>
        <v>0</v>
      </c>
      <c r="C249" s="233">
        <f ca="1">BerM2!Z249</f>
        <v>0</v>
      </c>
      <c r="D249" s="184">
        <f>Ident!A249</f>
        <v>0</v>
      </c>
      <c r="E249" s="162">
        <f>Ident!B249</f>
        <v>0</v>
      </c>
      <c r="F249" s="162">
        <f>Ident!C249</f>
        <v>0</v>
      </c>
      <c r="G249" s="162">
        <f>Ident!D249</f>
        <v>0</v>
      </c>
      <c r="H249" s="234">
        <f>BerM2!AC249</f>
        <v>0</v>
      </c>
      <c r="I249" s="234">
        <f>BerM2!AE249</f>
        <v>0</v>
      </c>
      <c r="J249" s="234">
        <f>BerM2!AF249</f>
        <v>0</v>
      </c>
      <c r="K249" s="234">
        <f>BerM2!AH249</f>
        <v>0</v>
      </c>
      <c r="L249" s="234">
        <f>BerM2!AI249</f>
        <v>0</v>
      </c>
      <c r="M249" s="234">
        <f>BerM2!AJ249</f>
        <v>0</v>
      </c>
      <c r="N249" s="234">
        <f>BerM2!AK249</f>
        <v>0</v>
      </c>
      <c r="O249" s="234">
        <f>BerM2!AL249</f>
        <v>0</v>
      </c>
      <c r="P249" s="234">
        <f>BerM2!AM249</f>
        <v>0</v>
      </c>
      <c r="Q249" s="235">
        <f>BerM2!AN249</f>
        <v>0</v>
      </c>
    </row>
    <row r="250" spans="1:17" ht="14.1" customHeight="1" x14ac:dyDescent="0.3">
      <c r="A250" s="232">
        <f ca="1">BerM2!Y250</f>
        <v>0</v>
      </c>
      <c r="B250" s="232">
        <f ca="1">BerM2!AU250</f>
        <v>0</v>
      </c>
      <c r="C250" s="233">
        <f ca="1">BerM2!Z250</f>
        <v>0</v>
      </c>
      <c r="D250" s="184">
        <f>Ident!A250</f>
        <v>0</v>
      </c>
      <c r="E250" s="162">
        <f>Ident!B250</f>
        <v>0</v>
      </c>
      <c r="F250" s="162">
        <f>Ident!C250</f>
        <v>0</v>
      </c>
      <c r="G250" s="162">
        <f>Ident!D250</f>
        <v>0</v>
      </c>
      <c r="H250" s="234">
        <f>BerM2!AC250</f>
        <v>0</v>
      </c>
      <c r="I250" s="234">
        <f>BerM2!AE250</f>
        <v>0</v>
      </c>
      <c r="J250" s="234">
        <f>BerM2!AF250</f>
        <v>0</v>
      </c>
      <c r="K250" s="234">
        <f>BerM2!AH250</f>
        <v>0</v>
      </c>
      <c r="L250" s="234">
        <f>BerM2!AI250</f>
        <v>0</v>
      </c>
      <c r="M250" s="234">
        <f>BerM2!AJ250</f>
        <v>0</v>
      </c>
      <c r="N250" s="234">
        <f>BerM2!AK250</f>
        <v>0</v>
      </c>
      <c r="O250" s="234">
        <f>BerM2!AL250</f>
        <v>0</v>
      </c>
      <c r="P250" s="234">
        <f>BerM2!AM250</f>
        <v>0</v>
      </c>
      <c r="Q250" s="235">
        <f>BerM2!AN250</f>
        <v>0</v>
      </c>
    </row>
    <row r="251" spans="1:17" ht="14.1" customHeight="1" x14ac:dyDescent="0.3">
      <c r="A251" s="232">
        <f ca="1">BerM2!Y251</f>
        <v>0</v>
      </c>
      <c r="B251" s="232">
        <f ca="1">BerM2!AU251</f>
        <v>0</v>
      </c>
      <c r="C251" s="233">
        <f ca="1">BerM2!Z251</f>
        <v>0</v>
      </c>
      <c r="D251" s="184">
        <f>Ident!A251</f>
        <v>0</v>
      </c>
      <c r="E251" s="162">
        <f>Ident!B251</f>
        <v>0</v>
      </c>
      <c r="F251" s="162">
        <f>Ident!C251</f>
        <v>0</v>
      </c>
      <c r="G251" s="162">
        <f>Ident!D251</f>
        <v>0</v>
      </c>
      <c r="H251" s="234">
        <f>BerM2!AC251</f>
        <v>0</v>
      </c>
      <c r="I251" s="234">
        <f>BerM2!AE251</f>
        <v>0</v>
      </c>
      <c r="J251" s="234">
        <f>BerM2!AF251</f>
        <v>0</v>
      </c>
      <c r="K251" s="234">
        <f>BerM2!AH251</f>
        <v>0</v>
      </c>
      <c r="L251" s="234">
        <f>BerM2!AI251</f>
        <v>0</v>
      </c>
      <c r="M251" s="234">
        <f>BerM2!AJ251</f>
        <v>0</v>
      </c>
      <c r="N251" s="234">
        <f>BerM2!AK251</f>
        <v>0</v>
      </c>
      <c r="O251" s="234">
        <f>BerM2!AL251</f>
        <v>0</v>
      </c>
      <c r="P251" s="234">
        <f>BerM2!AM251</f>
        <v>0</v>
      </c>
      <c r="Q251" s="235">
        <f>BerM2!AN251</f>
        <v>0</v>
      </c>
    </row>
    <row r="252" spans="1:17" ht="14.1" customHeight="1" x14ac:dyDescent="0.3">
      <c r="A252" s="232">
        <f ca="1">BerM2!Y252</f>
        <v>0</v>
      </c>
      <c r="B252" s="232">
        <f ca="1">BerM2!AU252</f>
        <v>0</v>
      </c>
      <c r="C252" s="233">
        <f ca="1">BerM2!Z252</f>
        <v>0</v>
      </c>
      <c r="D252" s="184">
        <f>Ident!A252</f>
        <v>0</v>
      </c>
      <c r="E252" s="162">
        <f>Ident!B252</f>
        <v>0</v>
      </c>
      <c r="F252" s="162">
        <f>Ident!C252</f>
        <v>0</v>
      </c>
      <c r="G252" s="162">
        <f>Ident!D252</f>
        <v>0</v>
      </c>
      <c r="H252" s="234">
        <f>BerM2!AC252</f>
        <v>0</v>
      </c>
      <c r="I252" s="234">
        <f>BerM2!AE252</f>
        <v>0</v>
      </c>
      <c r="J252" s="234">
        <f>BerM2!AF252</f>
        <v>0</v>
      </c>
      <c r="K252" s="234">
        <f>BerM2!AH252</f>
        <v>0</v>
      </c>
      <c r="L252" s="234">
        <f>BerM2!AI252</f>
        <v>0</v>
      </c>
      <c r="M252" s="234">
        <f>BerM2!AJ252</f>
        <v>0</v>
      </c>
      <c r="N252" s="234">
        <f>BerM2!AK252</f>
        <v>0</v>
      </c>
      <c r="O252" s="234">
        <f>BerM2!AL252</f>
        <v>0</v>
      </c>
      <c r="P252" s="234">
        <f>BerM2!AM252</f>
        <v>0</v>
      </c>
      <c r="Q252" s="235">
        <f>BerM2!AN252</f>
        <v>0</v>
      </c>
    </row>
    <row r="253" spans="1:17" ht="14.1" customHeight="1" x14ac:dyDescent="0.3">
      <c r="A253" s="232">
        <f ca="1">BerM2!Y253</f>
        <v>0</v>
      </c>
      <c r="B253" s="232">
        <f ca="1">BerM2!AU253</f>
        <v>0</v>
      </c>
      <c r="C253" s="233">
        <f ca="1">BerM2!Z253</f>
        <v>0</v>
      </c>
      <c r="D253" s="184">
        <f>Ident!A253</f>
        <v>0</v>
      </c>
      <c r="E253" s="162">
        <f>Ident!B253</f>
        <v>0</v>
      </c>
      <c r="F253" s="162">
        <f>Ident!C253</f>
        <v>0</v>
      </c>
      <c r="G253" s="162">
        <f>Ident!D253</f>
        <v>0</v>
      </c>
      <c r="H253" s="234">
        <f>BerM2!AC253</f>
        <v>0</v>
      </c>
      <c r="I253" s="234">
        <f>BerM2!AE253</f>
        <v>0</v>
      </c>
      <c r="J253" s="234">
        <f>BerM2!AF253</f>
        <v>0</v>
      </c>
      <c r="K253" s="234">
        <f>BerM2!AH253</f>
        <v>0</v>
      </c>
      <c r="L253" s="234">
        <f>BerM2!AI253</f>
        <v>0</v>
      </c>
      <c r="M253" s="234">
        <f>BerM2!AJ253</f>
        <v>0</v>
      </c>
      <c r="N253" s="234">
        <f>BerM2!AK253</f>
        <v>0</v>
      </c>
      <c r="O253" s="234">
        <f>BerM2!AL253</f>
        <v>0</v>
      </c>
      <c r="P253" s="234">
        <f>BerM2!AM253</f>
        <v>0</v>
      </c>
      <c r="Q253" s="235">
        <f>BerM2!AN253</f>
        <v>0</v>
      </c>
    </row>
    <row r="254" spans="1:17" ht="14.1" customHeight="1" x14ac:dyDescent="0.3">
      <c r="A254" s="232">
        <f ca="1">BerM2!Y254</f>
        <v>0</v>
      </c>
      <c r="B254" s="232">
        <f ca="1">BerM2!AU254</f>
        <v>0</v>
      </c>
      <c r="C254" s="233">
        <f ca="1">BerM2!Z254</f>
        <v>0</v>
      </c>
      <c r="D254" s="184">
        <f>Ident!A254</f>
        <v>0</v>
      </c>
      <c r="E254" s="162">
        <f>Ident!B254</f>
        <v>0</v>
      </c>
      <c r="F254" s="162">
        <f>Ident!C254</f>
        <v>0</v>
      </c>
      <c r="G254" s="162">
        <f>Ident!D254</f>
        <v>0</v>
      </c>
      <c r="H254" s="234">
        <f>BerM2!AC254</f>
        <v>0</v>
      </c>
      <c r="I254" s="234">
        <f>BerM2!AE254</f>
        <v>0</v>
      </c>
      <c r="J254" s="234">
        <f>BerM2!AF254</f>
        <v>0</v>
      </c>
      <c r="K254" s="234">
        <f>BerM2!AH254</f>
        <v>0</v>
      </c>
      <c r="L254" s="234">
        <f>BerM2!AI254</f>
        <v>0</v>
      </c>
      <c r="M254" s="234">
        <f>BerM2!AJ254</f>
        <v>0</v>
      </c>
      <c r="N254" s="234">
        <f>BerM2!AK254</f>
        <v>0</v>
      </c>
      <c r="O254" s="234">
        <f>BerM2!AL254</f>
        <v>0</v>
      </c>
      <c r="P254" s="234">
        <f>BerM2!AM254</f>
        <v>0</v>
      </c>
      <c r="Q254" s="235">
        <f>BerM2!AN254</f>
        <v>0</v>
      </c>
    </row>
    <row r="255" spans="1:17" ht="14.1" customHeight="1" x14ac:dyDescent="0.3">
      <c r="A255" s="232">
        <f ca="1">BerM2!Y255</f>
        <v>0</v>
      </c>
      <c r="B255" s="232">
        <f ca="1">BerM2!AU255</f>
        <v>0</v>
      </c>
      <c r="C255" s="233">
        <f ca="1">BerM2!Z255</f>
        <v>0</v>
      </c>
      <c r="D255" s="184">
        <f>Ident!A255</f>
        <v>0</v>
      </c>
      <c r="E255" s="162">
        <f>Ident!B255</f>
        <v>0</v>
      </c>
      <c r="F255" s="162">
        <f>Ident!C255</f>
        <v>0</v>
      </c>
      <c r="G255" s="162">
        <f>Ident!D255</f>
        <v>0</v>
      </c>
      <c r="H255" s="234">
        <f>BerM2!AC255</f>
        <v>0</v>
      </c>
      <c r="I255" s="234">
        <f>BerM2!AE255</f>
        <v>0</v>
      </c>
      <c r="J255" s="234">
        <f>BerM2!AF255</f>
        <v>0</v>
      </c>
      <c r="K255" s="234">
        <f>BerM2!AH255</f>
        <v>0</v>
      </c>
      <c r="L255" s="234">
        <f>BerM2!AI255</f>
        <v>0</v>
      </c>
      <c r="M255" s="234">
        <f>BerM2!AJ255</f>
        <v>0</v>
      </c>
      <c r="N255" s="234">
        <f>BerM2!AK255</f>
        <v>0</v>
      </c>
      <c r="O255" s="234">
        <f>BerM2!AL255</f>
        <v>0</v>
      </c>
      <c r="P255" s="234">
        <f>BerM2!AM255</f>
        <v>0</v>
      </c>
      <c r="Q255" s="235">
        <f>BerM2!AN255</f>
        <v>0</v>
      </c>
    </row>
    <row r="256" spans="1:17" ht="14.1" customHeight="1" x14ac:dyDescent="0.3">
      <c r="A256" s="232">
        <f ca="1">BerM2!Y256</f>
        <v>0</v>
      </c>
      <c r="B256" s="232">
        <f ca="1">BerM2!AU256</f>
        <v>0</v>
      </c>
      <c r="C256" s="233">
        <f ca="1">BerM2!Z256</f>
        <v>0</v>
      </c>
      <c r="D256" s="184">
        <f>Ident!A256</f>
        <v>0</v>
      </c>
      <c r="E256" s="162">
        <f>Ident!B256</f>
        <v>0</v>
      </c>
      <c r="F256" s="162">
        <f>Ident!C256</f>
        <v>0</v>
      </c>
      <c r="G256" s="162">
        <f>Ident!D256</f>
        <v>0</v>
      </c>
      <c r="H256" s="234">
        <f>BerM2!AC256</f>
        <v>0</v>
      </c>
      <c r="I256" s="234">
        <f>BerM2!AE256</f>
        <v>0</v>
      </c>
      <c r="J256" s="234">
        <f>BerM2!AF256</f>
        <v>0</v>
      </c>
      <c r="K256" s="234">
        <f>BerM2!AH256</f>
        <v>0</v>
      </c>
      <c r="L256" s="234">
        <f>BerM2!AI256</f>
        <v>0</v>
      </c>
      <c r="M256" s="234">
        <f>BerM2!AJ256</f>
        <v>0</v>
      </c>
      <c r="N256" s="234">
        <f>BerM2!AK256</f>
        <v>0</v>
      </c>
      <c r="O256" s="234">
        <f>BerM2!AL256</f>
        <v>0</v>
      </c>
      <c r="P256" s="234">
        <f>BerM2!AM256</f>
        <v>0</v>
      </c>
      <c r="Q256" s="235">
        <f>BerM2!AN256</f>
        <v>0</v>
      </c>
    </row>
    <row r="257" spans="1:17" ht="14.1" customHeight="1" x14ac:dyDescent="0.3">
      <c r="A257" s="232">
        <f ca="1">BerM2!Y257</f>
        <v>0</v>
      </c>
      <c r="B257" s="232">
        <f ca="1">BerM2!AU257</f>
        <v>0</v>
      </c>
      <c r="C257" s="233">
        <f ca="1">BerM2!Z257</f>
        <v>0</v>
      </c>
      <c r="D257" s="184">
        <f>Ident!A257</f>
        <v>0</v>
      </c>
      <c r="E257" s="162">
        <f>Ident!B257</f>
        <v>0</v>
      </c>
      <c r="F257" s="162">
        <f>Ident!C257</f>
        <v>0</v>
      </c>
      <c r="G257" s="162">
        <f>Ident!D257</f>
        <v>0</v>
      </c>
      <c r="H257" s="234">
        <f>BerM2!AC257</f>
        <v>0</v>
      </c>
      <c r="I257" s="234">
        <f>BerM2!AE257</f>
        <v>0</v>
      </c>
      <c r="J257" s="234">
        <f>BerM2!AF257</f>
        <v>0</v>
      </c>
      <c r="K257" s="234">
        <f>BerM2!AH257</f>
        <v>0</v>
      </c>
      <c r="L257" s="234">
        <f>BerM2!AI257</f>
        <v>0</v>
      </c>
      <c r="M257" s="234">
        <f>BerM2!AJ257</f>
        <v>0</v>
      </c>
      <c r="N257" s="234">
        <f>BerM2!AK257</f>
        <v>0</v>
      </c>
      <c r="O257" s="234">
        <f>BerM2!AL257</f>
        <v>0</v>
      </c>
      <c r="P257" s="234">
        <f>BerM2!AM257</f>
        <v>0</v>
      </c>
      <c r="Q257" s="235">
        <f>BerM2!AN257</f>
        <v>0</v>
      </c>
    </row>
    <row r="258" spans="1:17" ht="14.1" customHeight="1" x14ac:dyDescent="0.3">
      <c r="A258" s="232">
        <f ca="1">BerM2!Y258</f>
        <v>0</v>
      </c>
      <c r="B258" s="232">
        <f ca="1">BerM2!AU258</f>
        <v>0</v>
      </c>
      <c r="C258" s="233">
        <f ca="1">BerM2!Z258</f>
        <v>0</v>
      </c>
      <c r="D258" s="184">
        <f>Ident!A258</f>
        <v>0</v>
      </c>
      <c r="E258" s="162">
        <f>Ident!B258</f>
        <v>0</v>
      </c>
      <c r="F258" s="162">
        <f>Ident!C258</f>
        <v>0</v>
      </c>
      <c r="G258" s="162">
        <f>Ident!D258</f>
        <v>0</v>
      </c>
      <c r="H258" s="234">
        <f>BerM2!AC258</f>
        <v>0</v>
      </c>
      <c r="I258" s="234">
        <f>BerM2!AE258</f>
        <v>0</v>
      </c>
      <c r="J258" s="234">
        <f>BerM2!AF258</f>
        <v>0</v>
      </c>
      <c r="K258" s="234">
        <f>BerM2!AH258</f>
        <v>0</v>
      </c>
      <c r="L258" s="234">
        <f>BerM2!AI258</f>
        <v>0</v>
      </c>
      <c r="M258" s="234">
        <f>BerM2!AJ258</f>
        <v>0</v>
      </c>
      <c r="N258" s="234">
        <f>BerM2!AK258</f>
        <v>0</v>
      </c>
      <c r="O258" s="234">
        <f>BerM2!AL258</f>
        <v>0</v>
      </c>
      <c r="P258" s="234">
        <f>BerM2!AM258</f>
        <v>0</v>
      </c>
      <c r="Q258" s="235">
        <f>BerM2!AN258</f>
        <v>0</v>
      </c>
    </row>
    <row r="259" spans="1:17" ht="14.1" customHeight="1" x14ac:dyDescent="0.3">
      <c r="A259" s="232">
        <f ca="1">BerM2!Y259</f>
        <v>0</v>
      </c>
      <c r="B259" s="232">
        <f ca="1">BerM2!AU259</f>
        <v>0</v>
      </c>
      <c r="C259" s="233">
        <f ca="1">BerM2!Z259</f>
        <v>0</v>
      </c>
      <c r="D259" s="184">
        <f>Ident!A259</f>
        <v>0</v>
      </c>
      <c r="E259" s="162">
        <f>Ident!B259</f>
        <v>0</v>
      </c>
      <c r="F259" s="162">
        <f>Ident!C259</f>
        <v>0</v>
      </c>
      <c r="G259" s="162">
        <f>Ident!D259</f>
        <v>0</v>
      </c>
      <c r="H259" s="234">
        <f>BerM2!AC259</f>
        <v>0</v>
      </c>
      <c r="I259" s="234">
        <f>BerM2!AE259</f>
        <v>0</v>
      </c>
      <c r="J259" s="234">
        <f>BerM2!AF259</f>
        <v>0</v>
      </c>
      <c r="K259" s="234">
        <f>BerM2!AH259</f>
        <v>0</v>
      </c>
      <c r="L259" s="234">
        <f>BerM2!AI259</f>
        <v>0</v>
      </c>
      <c r="M259" s="234">
        <f>BerM2!AJ259</f>
        <v>0</v>
      </c>
      <c r="N259" s="234">
        <f>BerM2!AK259</f>
        <v>0</v>
      </c>
      <c r="O259" s="234">
        <f>BerM2!AL259</f>
        <v>0</v>
      </c>
      <c r="P259" s="234">
        <f>BerM2!AM259</f>
        <v>0</v>
      </c>
      <c r="Q259" s="235">
        <f>BerM2!AN259</f>
        <v>0</v>
      </c>
    </row>
    <row r="260" spans="1:17" ht="14.1" customHeight="1" x14ac:dyDescent="0.3">
      <c r="A260" s="232">
        <f ca="1">BerM2!Y260</f>
        <v>0</v>
      </c>
      <c r="B260" s="232">
        <f ca="1">BerM2!AU260</f>
        <v>0</v>
      </c>
      <c r="C260" s="233">
        <f ca="1">BerM2!Z260</f>
        <v>0</v>
      </c>
      <c r="D260" s="184">
        <f>Ident!A260</f>
        <v>0</v>
      </c>
      <c r="E260" s="162">
        <f>Ident!B260</f>
        <v>0</v>
      </c>
      <c r="F260" s="162">
        <f>Ident!C260</f>
        <v>0</v>
      </c>
      <c r="G260" s="162">
        <f>Ident!D260</f>
        <v>0</v>
      </c>
      <c r="H260" s="234">
        <f>BerM2!AC260</f>
        <v>0</v>
      </c>
      <c r="I260" s="234">
        <f>BerM2!AE260</f>
        <v>0</v>
      </c>
      <c r="J260" s="234">
        <f>BerM2!AF260</f>
        <v>0</v>
      </c>
      <c r="K260" s="234">
        <f>BerM2!AH260</f>
        <v>0</v>
      </c>
      <c r="L260" s="234">
        <f>BerM2!AI260</f>
        <v>0</v>
      </c>
      <c r="M260" s="234">
        <f>BerM2!AJ260</f>
        <v>0</v>
      </c>
      <c r="N260" s="234">
        <f>BerM2!AK260</f>
        <v>0</v>
      </c>
      <c r="O260" s="234">
        <f>BerM2!AL260</f>
        <v>0</v>
      </c>
      <c r="P260" s="234">
        <f>BerM2!AM260</f>
        <v>0</v>
      </c>
      <c r="Q260" s="235">
        <f>BerM2!AN260</f>
        <v>0</v>
      </c>
    </row>
    <row r="261" spans="1:17" ht="14.1" customHeight="1" x14ac:dyDescent="0.3">
      <c r="A261" s="232">
        <f ca="1">BerM2!Y261</f>
        <v>0</v>
      </c>
      <c r="B261" s="232">
        <f ca="1">BerM2!AU261</f>
        <v>0</v>
      </c>
      <c r="C261" s="233">
        <f ca="1">BerM2!Z261</f>
        <v>0</v>
      </c>
      <c r="D261" s="184">
        <f>Ident!A261</f>
        <v>0</v>
      </c>
      <c r="E261" s="162">
        <f>Ident!B261</f>
        <v>0</v>
      </c>
      <c r="F261" s="162">
        <f>Ident!C261</f>
        <v>0</v>
      </c>
      <c r="G261" s="162">
        <f>Ident!D261</f>
        <v>0</v>
      </c>
      <c r="H261" s="234">
        <f>BerM2!AC261</f>
        <v>0</v>
      </c>
      <c r="I261" s="234">
        <f>BerM2!AE261</f>
        <v>0</v>
      </c>
      <c r="J261" s="234">
        <f>BerM2!AF261</f>
        <v>0</v>
      </c>
      <c r="K261" s="234">
        <f>BerM2!AH261</f>
        <v>0</v>
      </c>
      <c r="L261" s="234">
        <f>BerM2!AI261</f>
        <v>0</v>
      </c>
      <c r="M261" s="234">
        <f>BerM2!AJ261</f>
        <v>0</v>
      </c>
      <c r="N261" s="234">
        <f>BerM2!AK261</f>
        <v>0</v>
      </c>
      <c r="O261" s="234">
        <f>BerM2!AL261</f>
        <v>0</v>
      </c>
      <c r="P261" s="234">
        <f>BerM2!AM261</f>
        <v>0</v>
      </c>
      <c r="Q261" s="235">
        <f>BerM2!AN261</f>
        <v>0</v>
      </c>
    </row>
    <row r="262" spans="1:17" ht="14.1" customHeight="1" x14ac:dyDescent="0.3">
      <c r="A262" s="232">
        <f ca="1">BerM2!Y262</f>
        <v>0</v>
      </c>
      <c r="B262" s="232">
        <f ca="1">BerM2!AU262</f>
        <v>0</v>
      </c>
      <c r="C262" s="233">
        <f ca="1">BerM2!Z262</f>
        <v>0</v>
      </c>
      <c r="D262" s="184">
        <f>Ident!A262</f>
        <v>0</v>
      </c>
      <c r="E262" s="162">
        <f>Ident!B262</f>
        <v>0</v>
      </c>
      <c r="F262" s="162">
        <f>Ident!C262</f>
        <v>0</v>
      </c>
      <c r="G262" s="162">
        <f>Ident!D262</f>
        <v>0</v>
      </c>
      <c r="H262" s="234">
        <f>BerM2!AC262</f>
        <v>0</v>
      </c>
      <c r="I262" s="234">
        <f>BerM2!AE262</f>
        <v>0</v>
      </c>
      <c r="J262" s="234">
        <f>BerM2!AF262</f>
        <v>0</v>
      </c>
      <c r="K262" s="234">
        <f>BerM2!AH262</f>
        <v>0</v>
      </c>
      <c r="L262" s="234">
        <f>BerM2!AI262</f>
        <v>0</v>
      </c>
      <c r="M262" s="234">
        <f>BerM2!AJ262</f>
        <v>0</v>
      </c>
      <c r="N262" s="234">
        <f>BerM2!AK262</f>
        <v>0</v>
      </c>
      <c r="O262" s="234">
        <f>BerM2!AL262</f>
        <v>0</v>
      </c>
      <c r="P262" s="234">
        <f>BerM2!AM262</f>
        <v>0</v>
      </c>
      <c r="Q262" s="235">
        <f>BerM2!AN262</f>
        <v>0</v>
      </c>
    </row>
    <row r="263" spans="1:17" ht="14.1" customHeight="1" x14ac:dyDescent="0.3">
      <c r="A263" s="232">
        <f ca="1">BerM2!Y263</f>
        <v>0</v>
      </c>
      <c r="B263" s="232">
        <f ca="1">BerM2!AU263</f>
        <v>0</v>
      </c>
      <c r="C263" s="233">
        <f ca="1">BerM2!Z263</f>
        <v>0</v>
      </c>
      <c r="D263" s="184">
        <f>Ident!A263</f>
        <v>0</v>
      </c>
      <c r="E263" s="162">
        <f>Ident!B263</f>
        <v>0</v>
      </c>
      <c r="F263" s="162">
        <f>Ident!C263</f>
        <v>0</v>
      </c>
      <c r="G263" s="162">
        <f>Ident!D263</f>
        <v>0</v>
      </c>
      <c r="H263" s="234">
        <f>BerM2!AC263</f>
        <v>0</v>
      </c>
      <c r="I263" s="234">
        <f>BerM2!AE263</f>
        <v>0</v>
      </c>
      <c r="J263" s="234">
        <f>BerM2!AF263</f>
        <v>0</v>
      </c>
      <c r="K263" s="234">
        <f>BerM2!AH263</f>
        <v>0</v>
      </c>
      <c r="L263" s="234">
        <f>BerM2!AI263</f>
        <v>0</v>
      </c>
      <c r="M263" s="234">
        <f>BerM2!AJ263</f>
        <v>0</v>
      </c>
      <c r="N263" s="234">
        <f>BerM2!AK263</f>
        <v>0</v>
      </c>
      <c r="O263" s="234">
        <f>BerM2!AL263</f>
        <v>0</v>
      </c>
      <c r="P263" s="234">
        <f>BerM2!AM263</f>
        <v>0</v>
      </c>
      <c r="Q263" s="235">
        <f>BerM2!AN263</f>
        <v>0</v>
      </c>
    </row>
    <row r="264" spans="1:17" ht="14.1" customHeight="1" x14ac:dyDescent="0.3">
      <c r="A264" s="232">
        <f ca="1">BerM2!Y264</f>
        <v>0</v>
      </c>
      <c r="B264" s="232">
        <f ca="1">BerM2!AU264</f>
        <v>0</v>
      </c>
      <c r="C264" s="233">
        <f ca="1">BerM2!Z264</f>
        <v>0</v>
      </c>
      <c r="D264" s="184">
        <f>Ident!A264</f>
        <v>0</v>
      </c>
      <c r="E264" s="162">
        <f>Ident!B264</f>
        <v>0</v>
      </c>
      <c r="F264" s="162">
        <f>Ident!C264</f>
        <v>0</v>
      </c>
      <c r="G264" s="162">
        <f>Ident!D264</f>
        <v>0</v>
      </c>
      <c r="H264" s="234">
        <f>BerM2!AC264</f>
        <v>0</v>
      </c>
      <c r="I264" s="234">
        <f>BerM2!AE264</f>
        <v>0</v>
      </c>
      <c r="J264" s="234">
        <f>BerM2!AF264</f>
        <v>0</v>
      </c>
      <c r="K264" s="234">
        <f>BerM2!AH264</f>
        <v>0</v>
      </c>
      <c r="L264" s="234">
        <f>BerM2!AI264</f>
        <v>0</v>
      </c>
      <c r="M264" s="234">
        <f>BerM2!AJ264</f>
        <v>0</v>
      </c>
      <c r="N264" s="234">
        <f>BerM2!AK264</f>
        <v>0</v>
      </c>
      <c r="O264" s="234">
        <f>BerM2!AL264</f>
        <v>0</v>
      </c>
      <c r="P264" s="234">
        <f>BerM2!AM264</f>
        <v>0</v>
      </c>
      <c r="Q264" s="235">
        <f>BerM2!AN264</f>
        <v>0</v>
      </c>
    </row>
    <row r="265" spans="1:17" ht="14.1" customHeight="1" x14ac:dyDescent="0.3">
      <c r="A265" s="232">
        <f ca="1">BerM2!Y265</f>
        <v>0</v>
      </c>
      <c r="B265" s="232">
        <f ca="1">BerM2!AU265</f>
        <v>0</v>
      </c>
      <c r="C265" s="233">
        <f ca="1">BerM2!Z265</f>
        <v>0</v>
      </c>
      <c r="D265" s="184">
        <f>Ident!A265</f>
        <v>0</v>
      </c>
      <c r="E265" s="162">
        <f>Ident!B265</f>
        <v>0</v>
      </c>
      <c r="F265" s="162">
        <f>Ident!C265</f>
        <v>0</v>
      </c>
      <c r="G265" s="162">
        <f>Ident!D265</f>
        <v>0</v>
      </c>
      <c r="H265" s="234">
        <f>BerM2!AC265</f>
        <v>0</v>
      </c>
      <c r="I265" s="234">
        <f>BerM2!AE265</f>
        <v>0</v>
      </c>
      <c r="J265" s="234">
        <f>BerM2!AF265</f>
        <v>0</v>
      </c>
      <c r="K265" s="234">
        <f>BerM2!AH265</f>
        <v>0</v>
      </c>
      <c r="L265" s="234">
        <f>BerM2!AI265</f>
        <v>0</v>
      </c>
      <c r="M265" s="234">
        <f>BerM2!AJ265</f>
        <v>0</v>
      </c>
      <c r="N265" s="234">
        <f>BerM2!AK265</f>
        <v>0</v>
      </c>
      <c r="O265" s="234">
        <f>BerM2!AL265</f>
        <v>0</v>
      </c>
      <c r="P265" s="234">
        <f>BerM2!AM265</f>
        <v>0</v>
      </c>
      <c r="Q265" s="235">
        <f>BerM2!AN265</f>
        <v>0</v>
      </c>
    </row>
    <row r="266" spans="1:17" ht="14.1" customHeight="1" x14ac:dyDescent="0.3">
      <c r="A266" s="232">
        <f ca="1">BerM2!Y266</f>
        <v>0</v>
      </c>
      <c r="B266" s="232">
        <f ca="1">BerM2!AU266</f>
        <v>0</v>
      </c>
      <c r="C266" s="233">
        <f ca="1">BerM2!Z266</f>
        <v>0</v>
      </c>
      <c r="D266" s="184">
        <f>Ident!A266</f>
        <v>0</v>
      </c>
      <c r="E266" s="162">
        <f>Ident!B266</f>
        <v>0</v>
      </c>
      <c r="F266" s="162">
        <f>Ident!C266</f>
        <v>0</v>
      </c>
      <c r="G266" s="162">
        <f>Ident!D266</f>
        <v>0</v>
      </c>
      <c r="H266" s="234">
        <f>BerM2!AC266</f>
        <v>0</v>
      </c>
      <c r="I266" s="234">
        <f>BerM2!AE266</f>
        <v>0</v>
      </c>
      <c r="J266" s="234">
        <f>BerM2!AF266</f>
        <v>0</v>
      </c>
      <c r="K266" s="234">
        <f>BerM2!AH266</f>
        <v>0</v>
      </c>
      <c r="L266" s="234">
        <f>BerM2!AI266</f>
        <v>0</v>
      </c>
      <c r="M266" s="234">
        <f>BerM2!AJ266</f>
        <v>0</v>
      </c>
      <c r="N266" s="234">
        <f>BerM2!AK266</f>
        <v>0</v>
      </c>
      <c r="O266" s="234">
        <f>BerM2!AL266</f>
        <v>0</v>
      </c>
      <c r="P266" s="234">
        <f>BerM2!AM266</f>
        <v>0</v>
      </c>
      <c r="Q266" s="235">
        <f>BerM2!AN266</f>
        <v>0</v>
      </c>
    </row>
    <row r="267" spans="1:17" ht="14.1" customHeight="1" x14ac:dyDescent="0.3">
      <c r="A267" s="232">
        <f ca="1">BerM2!Y267</f>
        <v>0</v>
      </c>
      <c r="B267" s="232">
        <f ca="1">BerM2!AU267</f>
        <v>0</v>
      </c>
      <c r="C267" s="233">
        <f ca="1">BerM2!Z267</f>
        <v>0</v>
      </c>
      <c r="D267" s="184">
        <f>Ident!A267</f>
        <v>0</v>
      </c>
      <c r="E267" s="162">
        <f>Ident!B267</f>
        <v>0</v>
      </c>
      <c r="F267" s="162">
        <f>Ident!C267</f>
        <v>0</v>
      </c>
      <c r="G267" s="162">
        <f>Ident!D267</f>
        <v>0</v>
      </c>
      <c r="H267" s="234">
        <f>BerM2!AC267</f>
        <v>0</v>
      </c>
      <c r="I267" s="234">
        <f>BerM2!AE267</f>
        <v>0</v>
      </c>
      <c r="J267" s="234">
        <f>BerM2!AF267</f>
        <v>0</v>
      </c>
      <c r="K267" s="234">
        <f>BerM2!AH267</f>
        <v>0</v>
      </c>
      <c r="L267" s="234">
        <f>BerM2!AI267</f>
        <v>0</v>
      </c>
      <c r="M267" s="234">
        <f>BerM2!AJ267</f>
        <v>0</v>
      </c>
      <c r="N267" s="234">
        <f>BerM2!AK267</f>
        <v>0</v>
      </c>
      <c r="O267" s="234">
        <f>BerM2!AL267</f>
        <v>0</v>
      </c>
      <c r="P267" s="234">
        <f>BerM2!AM267</f>
        <v>0</v>
      </c>
      <c r="Q267" s="235">
        <f>BerM2!AN267</f>
        <v>0</v>
      </c>
    </row>
    <row r="268" spans="1:17" ht="14.1" customHeight="1" x14ac:dyDescent="0.3">
      <c r="A268" s="232">
        <f ca="1">BerM2!Y268</f>
        <v>0</v>
      </c>
      <c r="B268" s="232">
        <f ca="1">BerM2!AU268</f>
        <v>0</v>
      </c>
      <c r="C268" s="233">
        <f ca="1">BerM2!Z268</f>
        <v>0</v>
      </c>
      <c r="D268" s="184">
        <f>Ident!A268</f>
        <v>0</v>
      </c>
      <c r="E268" s="162">
        <f>Ident!B268</f>
        <v>0</v>
      </c>
      <c r="F268" s="162">
        <f>Ident!C268</f>
        <v>0</v>
      </c>
      <c r="G268" s="162">
        <f>Ident!D268</f>
        <v>0</v>
      </c>
      <c r="H268" s="234">
        <f>BerM2!AC268</f>
        <v>0</v>
      </c>
      <c r="I268" s="234">
        <f>BerM2!AE268</f>
        <v>0</v>
      </c>
      <c r="J268" s="234">
        <f>BerM2!AF268</f>
        <v>0</v>
      </c>
      <c r="K268" s="234">
        <f>BerM2!AH268</f>
        <v>0</v>
      </c>
      <c r="L268" s="234">
        <f>BerM2!AI268</f>
        <v>0</v>
      </c>
      <c r="M268" s="234">
        <f>BerM2!AJ268</f>
        <v>0</v>
      </c>
      <c r="N268" s="234">
        <f>BerM2!AK268</f>
        <v>0</v>
      </c>
      <c r="O268" s="234">
        <f>BerM2!AL268</f>
        <v>0</v>
      </c>
      <c r="P268" s="234">
        <f>BerM2!AM268</f>
        <v>0</v>
      </c>
      <c r="Q268" s="235">
        <f>BerM2!AN268</f>
        <v>0</v>
      </c>
    </row>
    <row r="269" spans="1:17" ht="14.1" customHeight="1" x14ac:dyDescent="0.3">
      <c r="A269" s="232">
        <f ca="1">BerM2!Y269</f>
        <v>0</v>
      </c>
      <c r="B269" s="232">
        <f ca="1">BerM2!AU269</f>
        <v>0</v>
      </c>
      <c r="C269" s="233">
        <f ca="1">BerM2!Z269</f>
        <v>0</v>
      </c>
      <c r="D269" s="184">
        <f>Ident!A269</f>
        <v>0</v>
      </c>
      <c r="E269" s="162">
        <f>Ident!B269</f>
        <v>0</v>
      </c>
      <c r="F269" s="162">
        <f>Ident!C269</f>
        <v>0</v>
      </c>
      <c r="G269" s="162">
        <f>Ident!D269</f>
        <v>0</v>
      </c>
      <c r="H269" s="234">
        <f>BerM2!AC269</f>
        <v>0</v>
      </c>
      <c r="I269" s="234">
        <f>BerM2!AE269</f>
        <v>0</v>
      </c>
      <c r="J269" s="234">
        <f>BerM2!AF269</f>
        <v>0</v>
      </c>
      <c r="K269" s="234">
        <f>BerM2!AH269</f>
        <v>0</v>
      </c>
      <c r="L269" s="234">
        <f>BerM2!AI269</f>
        <v>0</v>
      </c>
      <c r="M269" s="234">
        <f>BerM2!AJ269</f>
        <v>0</v>
      </c>
      <c r="N269" s="234">
        <f>BerM2!AK269</f>
        <v>0</v>
      </c>
      <c r="O269" s="234">
        <f>BerM2!AL269</f>
        <v>0</v>
      </c>
      <c r="P269" s="234">
        <f>BerM2!AM269</f>
        <v>0</v>
      </c>
      <c r="Q269" s="235">
        <f>BerM2!AN269</f>
        <v>0</v>
      </c>
    </row>
    <row r="270" spans="1:17" ht="14.1" customHeight="1" x14ac:dyDescent="0.3">
      <c r="A270" s="232">
        <f ca="1">BerM2!Y270</f>
        <v>0</v>
      </c>
      <c r="B270" s="232">
        <f ca="1">BerM2!AU270</f>
        <v>0</v>
      </c>
      <c r="C270" s="233">
        <f ca="1">BerM2!Z270</f>
        <v>0</v>
      </c>
      <c r="D270" s="184">
        <f>Ident!A270</f>
        <v>0</v>
      </c>
      <c r="E270" s="162">
        <f>Ident!B270</f>
        <v>0</v>
      </c>
      <c r="F270" s="162">
        <f>Ident!C270</f>
        <v>0</v>
      </c>
      <c r="G270" s="162">
        <f>Ident!D270</f>
        <v>0</v>
      </c>
      <c r="H270" s="234">
        <f>BerM2!AC270</f>
        <v>0</v>
      </c>
      <c r="I270" s="234">
        <f>BerM2!AE270</f>
        <v>0</v>
      </c>
      <c r="J270" s="234">
        <f>BerM2!AF270</f>
        <v>0</v>
      </c>
      <c r="K270" s="234">
        <f>BerM2!AH270</f>
        <v>0</v>
      </c>
      <c r="L270" s="234">
        <f>BerM2!AI270</f>
        <v>0</v>
      </c>
      <c r="M270" s="234">
        <f>BerM2!AJ270</f>
        <v>0</v>
      </c>
      <c r="N270" s="234">
        <f>BerM2!AK270</f>
        <v>0</v>
      </c>
      <c r="O270" s="234">
        <f>BerM2!AL270</f>
        <v>0</v>
      </c>
      <c r="P270" s="234">
        <f>BerM2!AM270</f>
        <v>0</v>
      </c>
      <c r="Q270" s="235">
        <f>BerM2!AN270</f>
        <v>0</v>
      </c>
    </row>
    <row r="271" spans="1:17" ht="14.1" customHeight="1" x14ac:dyDescent="0.3">
      <c r="A271" s="232">
        <f ca="1">BerM2!Y271</f>
        <v>0</v>
      </c>
      <c r="B271" s="232">
        <f ca="1">BerM2!AU271</f>
        <v>0</v>
      </c>
      <c r="C271" s="233">
        <f ca="1">BerM2!Z271</f>
        <v>0</v>
      </c>
      <c r="D271" s="184">
        <f>Ident!A271</f>
        <v>0</v>
      </c>
      <c r="E271" s="162">
        <f>Ident!B271</f>
        <v>0</v>
      </c>
      <c r="F271" s="162">
        <f>Ident!C271</f>
        <v>0</v>
      </c>
      <c r="G271" s="162">
        <f>Ident!D271</f>
        <v>0</v>
      </c>
      <c r="H271" s="234">
        <f>BerM2!AC271</f>
        <v>0</v>
      </c>
      <c r="I271" s="234">
        <f>BerM2!AE271</f>
        <v>0</v>
      </c>
      <c r="J271" s="234">
        <f>BerM2!AF271</f>
        <v>0</v>
      </c>
      <c r="K271" s="234">
        <f>BerM2!AH271</f>
        <v>0</v>
      </c>
      <c r="L271" s="234">
        <f>BerM2!AI271</f>
        <v>0</v>
      </c>
      <c r="M271" s="234">
        <f>BerM2!AJ271</f>
        <v>0</v>
      </c>
      <c r="N271" s="234">
        <f>BerM2!AK271</f>
        <v>0</v>
      </c>
      <c r="O271" s="234">
        <f>BerM2!AL271</f>
        <v>0</v>
      </c>
      <c r="P271" s="234">
        <f>BerM2!AM271</f>
        <v>0</v>
      </c>
      <c r="Q271" s="235">
        <f>BerM2!AN271</f>
        <v>0</v>
      </c>
    </row>
    <row r="272" spans="1:17" ht="14.1" customHeight="1" x14ac:dyDescent="0.3">
      <c r="A272" s="232">
        <f ca="1">BerM2!Y272</f>
        <v>0</v>
      </c>
      <c r="B272" s="232">
        <f ca="1">BerM2!AU272</f>
        <v>0</v>
      </c>
      <c r="C272" s="233">
        <f ca="1">BerM2!Z272</f>
        <v>0</v>
      </c>
      <c r="D272" s="184">
        <f>Ident!A272</f>
        <v>0</v>
      </c>
      <c r="E272" s="162">
        <f>Ident!B272</f>
        <v>0</v>
      </c>
      <c r="F272" s="162">
        <f>Ident!C272</f>
        <v>0</v>
      </c>
      <c r="G272" s="162">
        <f>Ident!D272</f>
        <v>0</v>
      </c>
      <c r="H272" s="234">
        <f>BerM2!AC272</f>
        <v>0</v>
      </c>
      <c r="I272" s="234">
        <f>BerM2!AE272</f>
        <v>0</v>
      </c>
      <c r="J272" s="234">
        <f>BerM2!AF272</f>
        <v>0</v>
      </c>
      <c r="K272" s="234">
        <f>BerM2!AH272</f>
        <v>0</v>
      </c>
      <c r="L272" s="234">
        <f>BerM2!AI272</f>
        <v>0</v>
      </c>
      <c r="M272" s="234">
        <f>BerM2!AJ272</f>
        <v>0</v>
      </c>
      <c r="N272" s="234">
        <f>BerM2!AK272</f>
        <v>0</v>
      </c>
      <c r="O272" s="234">
        <f>BerM2!AL272</f>
        <v>0</v>
      </c>
      <c r="P272" s="234">
        <f>BerM2!AM272</f>
        <v>0</v>
      </c>
      <c r="Q272" s="235">
        <f>BerM2!AN272</f>
        <v>0</v>
      </c>
    </row>
    <row r="273" spans="1:17" ht="14.1" customHeight="1" x14ac:dyDescent="0.3">
      <c r="A273" s="232">
        <f ca="1">BerM2!Y273</f>
        <v>0</v>
      </c>
      <c r="B273" s="232">
        <f ca="1">BerM2!AU273</f>
        <v>0</v>
      </c>
      <c r="C273" s="233">
        <f ca="1">BerM2!Z273</f>
        <v>0</v>
      </c>
      <c r="D273" s="184">
        <f>Ident!A273</f>
        <v>0</v>
      </c>
      <c r="E273" s="162">
        <f>Ident!B273</f>
        <v>0</v>
      </c>
      <c r="F273" s="162">
        <f>Ident!C273</f>
        <v>0</v>
      </c>
      <c r="G273" s="162">
        <f>Ident!D273</f>
        <v>0</v>
      </c>
      <c r="H273" s="234">
        <f>BerM2!AC273</f>
        <v>0</v>
      </c>
      <c r="I273" s="234">
        <f>BerM2!AE273</f>
        <v>0</v>
      </c>
      <c r="J273" s="234">
        <f>BerM2!AF273</f>
        <v>0</v>
      </c>
      <c r="K273" s="234">
        <f>BerM2!AH273</f>
        <v>0</v>
      </c>
      <c r="L273" s="234">
        <f>BerM2!AI273</f>
        <v>0</v>
      </c>
      <c r="M273" s="234">
        <f>BerM2!AJ273</f>
        <v>0</v>
      </c>
      <c r="N273" s="234">
        <f>BerM2!AK273</f>
        <v>0</v>
      </c>
      <c r="O273" s="234">
        <f>BerM2!AL273</f>
        <v>0</v>
      </c>
      <c r="P273" s="234">
        <f>BerM2!AM273</f>
        <v>0</v>
      </c>
      <c r="Q273" s="235">
        <f>BerM2!AN273</f>
        <v>0</v>
      </c>
    </row>
    <row r="274" spans="1:17" ht="14.1" customHeight="1" x14ac:dyDescent="0.3">
      <c r="A274" s="232">
        <f ca="1">BerM2!Y274</f>
        <v>0</v>
      </c>
      <c r="B274" s="232">
        <f ca="1">BerM2!AU274</f>
        <v>0</v>
      </c>
      <c r="C274" s="233">
        <f ca="1">BerM2!Z274</f>
        <v>0</v>
      </c>
      <c r="D274" s="184">
        <f>Ident!A274</f>
        <v>0</v>
      </c>
      <c r="E274" s="162">
        <f>Ident!B274</f>
        <v>0</v>
      </c>
      <c r="F274" s="162">
        <f>Ident!C274</f>
        <v>0</v>
      </c>
      <c r="G274" s="162">
        <f>Ident!D274</f>
        <v>0</v>
      </c>
      <c r="H274" s="234">
        <f>BerM2!AC274</f>
        <v>0</v>
      </c>
      <c r="I274" s="234">
        <f>BerM2!AE274</f>
        <v>0</v>
      </c>
      <c r="J274" s="234">
        <f>BerM2!AF274</f>
        <v>0</v>
      </c>
      <c r="K274" s="234">
        <f>BerM2!AH274</f>
        <v>0</v>
      </c>
      <c r="L274" s="234">
        <f>BerM2!AI274</f>
        <v>0</v>
      </c>
      <c r="M274" s="234">
        <f>BerM2!AJ274</f>
        <v>0</v>
      </c>
      <c r="N274" s="234">
        <f>BerM2!AK274</f>
        <v>0</v>
      </c>
      <c r="O274" s="234">
        <f>BerM2!AL274</f>
        <v>0</v>
      </c>
      <c r="P274" s="234">
        <f>BerM2!AM274</f>
        <v>0</v>
      </c>
      <c r="Q274" s="235">
        <f>BerM2!AN274</f>
        <v>0</v>
      </c>
    </row>
    <row r="275" spans="1:17" ht="14.1" customHeight="1" x14ac:dyDescent="0.3">
      <c r="A275" s="232">
        <f ca="1">BerM2!Y275</f>
        <v>0</v>
      </c>
      <c r="B275" s="232">
        <f ca="1">BerM2!AU275</f>
        <v>0</v>
      </c>
      <c r="C275" s="233">
        <f ca="1">BerM2!Z275</f>
        <v>0</v>
      </c>
      <c r="D275" s="184">
        <f>Ident!A275</f>
        <v>0</v>
      </c>
      <c r="E275" s="162">
        <f>Ident!B275</f>
        <v>0</v>
      </c>
      <c r="F275" s="162">
        <f>Ident!C275</f>
        <v>0</v>
      </c>
      <c r="G275" s="162">
        <f>Ident!D275</f>
        <v>0</v>
      </c>
      <c r="H275" s="234">
        <f>BerM2!AC275</f>
        <v>0</v>
      </c>
      <c r="I275" s="234">
        <f>BerM2!AE275</f>
        <v>0</v>
      </c>
      <c r="J275" s="234">
        <f>BerM2!AF275</f>
        <v>0</v>
      </c>
      <c r="K275" s="234">
        <f>BerM2!AH275</f>
        <v>0</v>
      </c>
      <c r="L275" s="234">
        <f>BerM2!AI275</f>
        <v>0</v>
      </c>
      <c r="M275" s="234">
        <f>BerM2!AJ275</f>
        <v>0</v>
      </c>
      <c r="N275" s="234">
        <f>BerM2!AK275</f>
        <v>0</v>
      </c>
      <c r="O275" s="234">
        <f>BerM2!AL275</f>
        <v>0</v>
      </c>
      <c r="P275" s="234">
        <f>BerM2!AM275</f>
        <v>0</v>
      </c>
      <c r="Q275" s="235">
        <f>BerM2!AN275</f>
        <v>0</v>
      </c>
    </row>
    <row r="276" spans="1:17" ht="14.1" customHeight="1" x14ac:dyDescent="0.3">
      <c r="A276" s="232">
        <f ca="1">BerM2!Y276</f>
        <v>0</v>
      </c>
      <c r="B276" s="232">
        <f ca="1">BerM2!AU276</f>
        <v>0</v>
      </c>
      <c r="C276" s="233">
        <f ca="1">BerM2!Z276</f>
        <v>0</v>
      </c>
      <c r="D276" s="184">
        <f>Ident!A276</f>
        <v>0</v>
      </c>
      <c r="E276" s="162">
        <f>Ident!B276</f>
        <v>0</v>
      </c>
      <c r="F276" s="162">
        <f>Ident!C276</f>
        <v>0</v>
      </c>
      <c r="G276" s="162">
        <f>Ident!D276</f>
        <v>0</v>
      </c>
      <c r="H276" s="234">
        <f>BerM2!AC276</f>
        <v>0</v>
      </c>
      <c r="I276" s="234">
        <f>BerM2!AE276</f>
        <v>0</v>
      </c>
      <c r="J276" s="234">
        <f>BerM2!AF276</f>
        <v>0</v>
      </c>
      <c r="K276" s="234">
        <f>BerM2!AH276</f>
        <v>0</v>
      </c>
      <c r="L276" s="234">
        <f>BerM2!AI276</f>
        <v>0</v>
      </c>
      <c r="M276" s="234">
        <f>BerM2!AJ276</f>
        <v>0</v>
      </c>
      <c r="N276" s="234">
        <f>BerM2!AK276</f>
        <v>0</v>
      </c>
      <c r="O276" s="234">
        <f>BerM2!AL276</f>
        <v>0</v>
      </c>
      <c r="P276" s="234">
        <f>BerM2!AM276</f>
        <v>0</v>
      </c>
      <c r="Q276" s="235">
        <f>BerM2!AN276</f>
        <v>0</v>
      </c>
    </row>
    <row r="277" spans="1:17" ht="14.1" customHeight="1" x14ac:dyDescent="0.3">
      <c r="A277" s="232">
        <f ca="1">BerM2!Y277</f>
        <v>0</v>
      </c>
      <c r="B277" s="232">
        <f ca="1">BerM2!AU277</f>
        <v>0</v>
      </c>
      <c r="C277" s="233">
        <f ca="1">BerM2!Z277</f>
        <v>0</v>
      </c>
      <c r="D277" s="184">
        <f>Ident!A277</f>
        <v>0</v>
      </c>
      <c r="E277" s="162">
        <f>Ident!B277</f>
        <v>0</v>
      </c>
      <c r="F277" s="162">
        <f>Ident!C277</f>
        <v>0</v>
      </c>
      <c r="G277" s="162">
        <f>Ident!D277</f>
        <v>0</v>
      </c>
      <c r="H277" s="234">
        <f>BerM2!AC277</f>
        <v>0</v>
      </c>
      <c r="I277" s="234">
        <f>BerM2!AE277</f>
        <v>0</v>
      </c>
      <c r="J277" s="234">
        <f>BerM2!AF277</f>
        <v>0</v>
      </c>
      <c r="K277" s="234">
        <f>BerM2!AH277</f>
        <v>0</v>
      </c>
      <c r="L277" s="234">
        <f>BerM2!AI277</f>
        <v>0</v>
      </c>
      <c r="M277" s="234">
        <f>BerM2!AJ277</f>
        <v>0</v>
      </c>
      <c r="N277" s="234">
        <f>BerM2!AK277</f>
        <v>0</v>
      </c>
      <c r="O277" s="234">
        <f>BerM2!AL277</f>
        <v>0</v>
      </c>
      <c r="P277" s="234">
        <f>BerM2!AM277</f>
        <v>0</v>
      </c>
      <c r="Q277" s="235">
        <f>BerM2!AN277</f>
        <v>0</v>
      </c>
    </row>
    <row r="278" spans="1:17" ht="14.1" customHeight="1" x14ac:dyDescent="0.3">
      <c r="A278" s="232">
        <f ca="1">BerM2!Y278</f>
        <v>0</v>
      </c>
      <c r="B278" s="232">
        <f ca="1">BerM2!AU278</f>
        <v>0</v>
      </c>
      <c r="C278" s="233">
        <f ca="1">BerM2!Z278</f>
        <v>0</v>
      </c>
      <c r="D278" s="184">
        <f>Ident!A278</f>
        <v>0</v>
      </c>
      <c r="E278" s="162">
        <f>Ident!B278</f>
        <v>0</v>
      </c>
      <c r="F278" s="162">
        <f>Ident!C278</f>
        <v>0</v>
      </c>
      <c r="G278" s="162">
        <f>Ident!D278</f>
        <v>0</v>
      </c>
      <c r="H278" s="234">
        <f>BerM2!AC278</f>
        <v>0</v>
      </c>
      <c r="I278" s="234">
        <f>BerM2!AE278</f>
        <v>0</v>
      </c>
      <c r="J278" s="234">
        <f>BerM2!AF278</f>
        <v>0</v>
      </c>
      <c r="K278" s="234">
        <f>BerM2!AH278</f>
        <v>0</v>
      </c>
      <c r="L278" s="234">
        <f>BerM2!AI278</f>
        <v>0</v>
      </c>
      <c r="M278" s="234">
        <f>BerM2!AJ278</f>
        <v>0</v>
      </c>
      <c r="N278" s="234">
        <f>BerM2!AK278</f>
        <v>0</v>
      </c>
      <c r="O278" s="234">
        <f>BerM2!AL278</f>
        <v>0</v>
      </c>
      <c r="P278" s="234">
        <f>BerM2!AM278</f>
        <v>0</v>
      </c>
      <c r="Q278" s="235">
        <f>BerM2!AN278</f>
        <v>0</v>
      </c>
    </row>
    <row r="279" spans="1:17" ht="14.1" customHeight="1" x14ac:dyDescent="0.3">
      <c r="A279" s="232">
        <f ca="1">BerM2!Y279</f>
        <v>0</v>
      </c>
      <c r="B279" s="232">
        <f ca="1">BerM2!AU279</f>
        <v>0</v>
      </c>
      <c r="C279" s="233">
        <f ca="1">BerM2!Z279</f>
        <v>0</v>
      </c>
      <c r="D279" s="184">
        <f>Ident!A279</f>
        <v>0</v>
      </c>
      <c r="E279" s="162">
        <f>Ident!B279</f>
        <v>0</v>
      </c>
      <c r="F279" s="162">
        <f>Ident!C279</f>
        <v>0</v>
      </c>
      <c r="G279" s="162">
        <f>Ident!D279</f>
        <v>0</v>
      </c>
      <c r="H279" s="234">
        <f>BerM2!AC279</f>
        <v>0</v>
      </c>
      <c r="I279" s="234">
        <f>BerM2!AE279</f>
        <v>0</v>
      </c>
      <c r="J279" s="234">
        <f>BerM2!AF279</f>
        <v>0</v>
      </c>
      <c r="K279" s="234">
        <f>BerM2!AH279</f>
        <v>0</v>
      </c>
      <c r="L279" s="234">
        <f>BerM2!AI279</f>
        <v>0</v>
      </c>
      <c r="M279" s="234">
        <f>BerM2!AJ279</f>
        <v>0</v>
      </c>
      <c r="N279" s="234">
        <f>BerM2!AK279</f>
        <v>0</v>
      </c>
      <c r="O279" s="234">
        <f>BerM2!AL279</f>
        <v>0</v>
      </c>
      <c r="P279" s="234">
        <f>BerM2!AM279</f>
        <v>0</v>
      </c>
      <c r="Q279" s="235">
        <f>BerM2!AN279</f>
        <v>0</v>
      </c>
    </row>
    <row r="280" spans="1:17" ht="14.1" customHeight="1" x14ac:dyDescent="0.3">
      <c r="A280" s="232">
        <f ca="1">BerM2!Y280</f>
        <v>0</v>
      </c>
      <c r="B280" s="232">
        <f ca="1">BerM2!AU280</f>
        <v>0</v>
      </c>
      <c r="C280" s="233">
        <f ca="1">BerM2!Z280</f>
        <v>0</v>
      </c>
      <c r="D280" s="184">
        <f>Ident!A280</f>
        <v>0</v>
      </c>
      <c r="E280" s="162">
        <f>Ident!B280</f>
        <v>0</v>
      </c>
      <c r="F280" s="162">
        <f>Ident!C280</f>
        <v>0</v>
      </c>
      <c r="G280" s="162">
        <f>Ident!D280</f>
        <v>0</v>
      </c>
      <c r="H280" s="234">
        <f>BerM2!AC280</f>
        <v>0</v>
      </c>
      <c r="I280" s="234">
        <f>BerM2!AE280</f>
        <v>0</v>
      </c>
      <c r="J280" s="234">
        <f>BerM2!AF280</f>
        <v>0</v>
      </c>
      <c r="K280" s="234">
        <f>BerM2!AH280</f>
        <v>0</v>
      </c>
      <c r="L280" s="234">
        <f>BerM2!AI280</f>
        <v>0</v>
      </c>
      <c r="M280" s="234">
        <f>BerM2!AJ280</f>
        <v>0</v>
      </c>
      <c r="N280" s="234">
        <f>BerM2!AK280</f>
        <v>0</v>
      </c>
      <c r="O280" s="234">
        <f>BerM2!AL280</f>
        <v>0</v>
      </c>
      <c r="P280" s="234">
        <f>BerM2!AM280</f>
        <v>0</v>
      </c>
      <c r="Q280" s="235">
        <f>BerM2!AN280</f>
        <v>0</v>
      </c>
    </row>
    <row r="281" spans="1:17" ht="14.1" customHeight="1" x14ac:dyDescent="0.3">
      <c r="A281" s="232">
        <f ca="1">BerM2!Y281</f>
        <v>0</v>
      </c>
      <c r="B281" s="232">
        <f ca="1">BerM2!AU281</f>
        <v>0</v>
      </c>
      <c r="C281" s="233">
        <f ca="1">BerM2!Z281</f>
        <v>0</v>
      </c>
      <c r="D281" s="184">
        <f>Ident!A281</f>
        <v>0</v>
      </c>
      <c r="E281" s="162">
        <f>Ident!B281</f>
        <v>0</v>
      </c>
      <c r="F281" s="162">
        <f>Ident!C281</f>
        <v>0</v>
      </c>
      <c r="G281" s="162">
        <f>Ident!D281</f>
        <v>0</v>
      </c>
      <c r="H281" s="234">
        <f>BerM2!AC281</f>
        <v>0</v>
      </c>
      <c r="I281" s="234">
        <f>BerM2!AE281</f>
        <v>0</v>
      </c>
      <c r="J281" s="234">
        <f>BerM2!AF281</f>
        <v>0</v>
      </c>
      <c r="K281" s="234">
        <f>BerM2!AH281</f>
        <v>0</v>
      </c>
      <c r="L281" s="234">
        <f>BerM2!AI281</f>
        <v>0</v>
      </c>
      <c r="M281" s="234">
        <f>BerM2!AJ281</f>
        <v>0</v>
      </c>
      <c r="N281" s="234">
        <f>BerM2!AK281</f>
        <v>0</v>
      </c>
      <c r="O281" s="234">
        <f>BerM2!AL281</f>
        <v>0</v>
      </c>
      <c r="P281" s="234">
        <f>BerM2!AM281</f>
        <v>0</v>
      </c>
      <c r="Q281" s="235">
        <f>BerM2!AN281</f>
        <v>0</v>
      </c>
    </row>
    <row r="282" spans="1:17" ht="14.1" customHeight="1" x14ac:dyDescent="0.3">
      <c r="A282" s="232">
        <f ca="1">BerM2!Y282</f>
        <v>0</v>
      </c>
      <c r="B282" s="232">
        <f ca="1">BerM2!AU282</f>
        <v>0</v>
      </c>
      <c r="C282" s="233">
        <f ca="1">BerM2!Z282</f>
        <v>0</v>
      </c>
      <c r="D282" s="184">
        <f>Ident!A282</f>
        <v>0</v>
      </c>
      <c r="E282" s="162">
        <f>Ident!B282</f>
        <v>0</v>
      </c>
      <c r="F282" s="162">
        <f>Ident!C282</f>
        <v>0</v>
      </c>
      <c r="G282" s="162">
        <f>Ident!D282</f>
        <v>0</v>
      </c>
      <c r="H282" s="234">
        <f>BerM2!AC282</f>
        <v>0</v>
      </c>
      <c r="I282" s="234">
        <f>BerM2!AE282</f>
        <v>0</v>
      </c>
      <c r="J282" s="234">
        <f>BerM2!AF282</f>
        <v>0</v>
      </c>
      <c r="K282" s="234">
        <f>BerM2!AH282</f>
        <v>0</v>
      </c>
      <c r="L282" s="234">
        <f>BerM2!AI282</f>
        <v>0</v>
      </c>
      <c r="M282" s="234">
        <f>BerM2!AJ282</f>
        <v>0</v>
      </c>
      <c r="N282" s="234">
        <f>BerM2!AK282</f>
        <v>0</v>
      </c>
      <c r="O282" s="234">
        <f>BerM2!AL282</f>
        <v>0</v>
      </c>
      <c r="P282" s="234">
        <f>BerM2!AM282</f>
        <v>0</v>
      </c>
      <c r="Q282" s="235">
        <f>BerM2!AN282</f>
        <v>0</v>
      </c>
    </row>
    <row r="283" spans="1:17" ht="14.1" customHeight="1" x14ac:dyDescent="0.3">
      <c r="A283" s="232">
        <f ca="1">BerM2!Y283</f>
        <v>0</v>
      </c>
      <c r="B283" s="232">
        <f ca="1">BerM2!AU283</f>
        <v>0</v>
      </c>
      <c r="C283" s="233">
        <f ca="1">BerM2!Z283</f>
        <v>0</v>
      </c>
      <c r="D283" s="184">
        <f>Ident!A283</f>
        <v>0</v>
      </c>
      <c r="E283" s="162">
        <f>Ident!B283</f>
        <v>0</v>
      </c>
      <c r="F283" s="162">
        <f>Ident!C283</f>
        <v>0</v>
      </c>
      <c r="G283" s="162">
        <f>Ident!D283</f>
        <v>0</v>
      </c>
      <c r="H283" s="234">
        <f>BerM2!AC283</f>
        <v>0</v>
      </c>
      <c r="I283" s="234">
        <f>BerM2!AE283</f>
        <v>0</v>
      </c>
      <c r="J283" s="234">
        <f>BerM2!AF283</f>
        <v>0</v>
      </c>
      <c r="K283" s="234">
        <f>BerM2!AH283</f>
        <v>0</v>
      </c>
      <c r="L283" s="234">
        <f>BerM2!AI283</f>
        <v>0</v>
      </c>
      <c r="M283" s="234">
        <f>BerM2!AJ283</f>
        <v>0</v>
      </c>
      <c r="N283" s="234">
        <f>BerM2!AK283</f>
        <v>0</v>
      </c>
      <c r="O283" s="234">
        <f>BerM2!AL283</f>
        <v>0</v>
      </c>
      <c r="P283" s="234">
        <f>BerM2!AM283</f>
        <v>0</v>
      </c>
      <c r="Q283" s="235">
        <f>BerM2!AN283</f>
        <v>0</v>
      </c>
    </row>
    <row r="284" spans="1:17" ht="14.1" customHeight="1" x14ac:dyDescent="0.3">
      <c r="A284" s="232">
        <f ca="1">BerM2!Y284</f>
        <v>0</v>
      </c>
      <c r="B284" s="232">
        <f ca="1">BerM2!AU284</f>
        <v>0</v>
      </c>
      <c r="C284" s="233">
        <f ca="1">BerM2!Z284</f>
        <v>0</v>
      </c>
      <c r="D284" s="184">
        <f>Ident!A284</f>
        <v>0</v>
      </c>
      <c r="E284" s="162">
        <f>Ident!B284</f>
        <v>0</v>
      </c>
      <c r="F284" s="162">
        <f>Ident!C284</f>
        <v>0</v>
      </c>
      <c r="G284" s="162">
        <f>Ident!D284</f>
        <v>0</v>
      </c>
      <c r="H284" s="234">
        <f>BerM2!AC284</f>
        <v>0</v>
      </c>
      <c r="I284" s="234">
        <f>BerM2!AE284</f>
        <v>0</v>
      </c>
      <c r="J284" s="234">
        <f>BerM2!AF284</f>
        <v>0</v>
      </c>
      <c r="K284" s="234">
        <f>BerM2!AH284</f>
        <v>0</v>
      </c>
      <c r="L284" s="234">
        <f>BerM2!AI284</f>
        <v>0</v>
      </c>
      <c r="M284" s="234">
        <f>BerM2!AJ284</f>
        <v>0</v>
      </c>
      <c r="N284" s="234">
        <f>BerM2!AK284</f>
        <v>0</v>
      </c>
      <c r="O284" s="234">
        <f>BerM2!AL284</f>
        <v>0</v>
      </c>
      <c r="P284" s="234">
        <f>BerM2!AM284</f>
        <v>0</v>
      </c>
      <c r="Q284" s="235">
        <f>BerM2!AN284</f>
        <v>0</v>
      </c>
    </row>
    <row r="285" spans="1:17" ht="14.1" customHeight="1" x14ac:dyDescent="0.3">
      <c r="A285" s="232">
        <f ca="1">BerM2!Y285</f>
        <v>0</v>
      </c>
      <c r="B285" s="232">
        <f ca="1">BerM2!AU285</f>
        <v>0</v>
      </c>
      <c r="C285" s="233">
        <f ca="1">BerM2!Z285</f>
        <v>0</v>
      </c>
      <c r="D285" s="184">
        <f>Ident!A285</f>
        <v>0</v>
      </c>
      <c r="E285" s="162">
        <f>Ident!B285</f>
        <v>0</v>
      </c>
      <c r="F285" s="162">
        <f>Ident!C285</f>
        <v>0</v>
      </c>
      <c r="G285" s="162">
        <f>Ident!D285</f>
        <v>0</v>
      </c>
      <c r="H285" s="234">
        <f>BerM2!AC285</f>
        <v>0</v>
      </c>
      <c r="I285" s="234">
        <f>BerM2!AE285</f>
        <v>0</v>
      </c>
      <c r="J285" s="234">
        <f>BerM2!AF285</f>
        <v>0</v>
      </c>
      <c r="K285" s="234">
        <f>BerM2!AH285</f>
        <v>0</v>
      </c>
      <c r="L285" s="234">
        <f>BerM2!AI285</f>
        <v>0</v>
      </c>
      <c r="M285" s="234">
        <f>BerM2!AJ285</f>
        <v>0</v>
      </c>
      <c r="N285" s="234">
        <f>BerM2!AK285</f>
        <v>0</v>
      </c>
      <c r="O285" s="234">
        <f>BerM2!AL285</f>
        <v>0</v>
      </c>
      <c r="P285" s="234">
        <f>BerM2!AM285</f>
        <v>0</v>
      </c>
      <c r="Q285" s="235">
        <f>BerM2!AN285</f>
        <v>0</v>
      </c>
    </row>
    <row r="286" spans="1:17" ht="14.1" customHeight="1" x14ac:dyDescent="0.3">
      <c r="A286" s="232">
        <f ca="1">BerM2!Y286</f>
        <v>0</v>
      </c>
      <c r="B286" s="232">
        <f ca="1">BerM2!AU286</f>
        <v>0</v>
      </c>
      <c r="C286" s="233">
        <f ca="1">BerM2!Z286</f>
        <v>0</v>
      </c>
      <c r="D286" s="184">
        <f>Ident!A286</f>
        <v>0</v>
      </c>
      <c r="E286" s="162">
        <f>Ident!B286</f>
        <v>0</v>
      </c>
      <c r="F286" s="162">
        <f>Ident!C286</f>
        <v>0</v>
      </c>
      <c r="G286" s="162">
        <f>Ident!D286</f>
        <v>0</v>
      </c>
      <c r="H286" s="234">
        <f>BerM2!AC286</f>
        <v>0</v>
      </c>
      <c r="I286" s="234">
        <f>BerM2!AE286</f>
        <v>0</v>
      </c>
      <c r="J286" s="234">
        <f>BerM2!AF286</f>
        <v>0</v>
      </c>
      <c r="K286" s="234">
        <f>BerM2!AH286</f>
        <v>0</v>
      </c>
      <c r="L286" s="234">
        <f>BerM2!AI286</f>
        <v>0</v>
      </c>
      <c r="M286" s="234">
        <f>BerM2!AJ286</f>
        <v>0</v>
      </c>
      <c r="N286" s="234">
        <f>BerM2!AK286</f>
        <v>0</v>
      </c>
      <c r="O286" s="234">
        <f>BerM2!AL286</f>
        <v>0</v>
      </c>
      <c r="P286" s="234">
        <f>BerM2!AM286</f>
        <v>0</v>
      </c>
      <c r="Q286" s="235">
        <f>BerM2!AN286</f>
        <v>0</v>
      </c>
    </row>
    <row r="287" spans="1:17" ht="14.1" customHeight="1" x14ac:dyDescent="0.3">
      <c r="A287" s="232">
        <f ca="1">BerM2!Y287</f>
        <v>0</v>
      </c>
      <c r="B287" s="232">
        <f ca="1">BerM2!AU287</f>
        <v>0</v>
      </c>
      <c r="C287" s="233">
        <f ca="1">BerM2!Z287</f>
        <v>0</v>
      </c>
      <c r="D287" s="184">
        <f>Ident!A287</f>
        <v>0</v>
      </c>
      <c r="E287" s="162">
        <f>Ident!B287</f>
        <v>0</v>
      </c>
      <c r="F287" s="162">
        <f>Ident!C287</f>
        <v>0</v>
      </c>
      <c r="G287" s="162">
        <f>Ident!D287</f>
        <v>0</v>
      </c>
      <c r="H287" s="234">
        <f>BerM2!AC287</f>
        <v>0</v>
      </c>
      <c r="I287" s="234">
        <f>BerM2!AE287</f>
        <v>0</v>
      </c>
      <c r="J287" s="234">
        <f>BerM2!AF287</f>
        <v>0</v>
      </c>
      <c r="K287" s="234">
        <f>BerM2!AH287</f>
        <v>0</v>
      </c>
      <c r="L287" s="234">
        <f>BerM2!AI287</f>
        <v>0</v>
      </c>
      <c r="M287" s="234">
        <f>BerM2!AJ287</f>
        <v>0</v>
      </c>
      <c r="N287" s="234">
        <f>BerM2!AK287</f>
        <v>0</v>
      </c>
      <c r="O287" s="234">
        <f>BerM2!AL287</f>
        <v>0</v>
      </c>
      <c r="P287" s="234">
        <f>BerM2!AM287</f>
        <v>0</v>
      </c>
      <c r="Q287" s="235">
        <f>BerM2!AN287</f>
        <v>0</v>
      </c>
    </row>
    <row r="288" spans="1:17" ht="14.1" customHeight="1" x14ac:dyDescent="0.3">
      <c r="A288" s="232">
        <f ca="1">BerM2!Y288</f>
        <v>0</v>
      </c>
      <c r="B288" s="232">
        <f ca="1">BerM2!AU288</f>
        <v>0</v>
      </c>
      <c r="C288" s="233">
        <f ca="1">BerM2!Z288</f>
        <v>0</v>
      </c>
      <c r="D288" s="184">
        <f>Ident!A288</f>
        <v>0</v>
      </c>
      <c r="E288" s="162">
        <f>Ident!B288</f>
        <v>0</v>
      </c>
      <c r="F288" s="162">
        <f>Ident!C288</f>
        <v>0</v>
      </c>
      <c r="G288" s="162">
        <f>Ident!D288</f>
        <v>0</v>
      </c>
      <c r="H288" s="234">
        <f>BerM2!AC288</f>
        <v>0</v>
      </c>
      <c r="I288" s="234">
        <f>BerM2!AE288</f>
        <v>0</v>
      </c>
      <c r="J288" s="234">
        <f>BerM2!AF288</f>
        <v>0</v>
      </c>
      <c r="K288" s="234">
        <f>BerM2!AH288</f>
        <v>0</v>
      </c>
      <c r="L288" s="234">
        <f>BerM2!AI288</f>
        <v>0</v>
      </c>
      <c r="M288" s="234">
        <f>BerM2!AJ288</f>
        <v>0</v>
      </c>
      <c r="N288" s="234">
        <f>BerM2!AK288</f>
        <v>0</v>
      </c>
      <c r="O288" s="234">
        <f>BerM2!AL288</f>
        <v>0</v>
      </c>
      <c r="P288" s="234">
        <f>BerM2!AM288</f>
        <v>0</v>
      </c>
      <c r="Q288" s="235">
        <f>BerM2!AN288</f>
        <v>0</v>
      </c>
    </row>
    <row r="289" spans="1:17" ht="14.1" customHeight="1" x14ac:dyDescent="0.3">
      <c r="A289" s="232">
        <f ca="1">BerM2!Y289</f>
        <v>0</v>
      </c>
      <c r="B289" s="232">
        <f ca="1">BerM2!AU289</f>
        <v>0</v>
      </c>
      <c r="C289" s="233">
        <f ca="1">BerM2!Z289</f>
        <v>0</v>
      </c>
      <c r="D289" s="184">
        <f>Ident!A289</f>
        <v>0</v>
      </c>
      <c r="E289" s="162">
        <f>Ident!B289</f>
        <v>0</v>
      </c>
      <c r="F289" s="162">
        <f>Ident!C289</f>
        <v>0</v>
      </c>
      <c r="G289" s="162">
        <f>Ident!D289</f>
        <v>0</v>
      </c>
      <c r="H289" s="234">
        <f>BerM2!AC289</f>
        <v>0</v>
      </c>
      <c r="I289" s="234">
        <f>BerM2!AE289</f>
        <v>0</v>
      </c>
      <c r="J289" s="234">
        <f>BerM2!AF289</f>
        <v>0</v>
      </c>
      <c r="K289" s="234">
        <f>BerM2!AH289</f>
        <v>0</v>
      </c>
      <c r="L289" s="234">
        <f>BerM2!AI289</f>
        <v>0</v>
      </c>
      <c r="M289" s="234">
        <f>BerM2!AJ289</f>
        <v>0</v>
      </c>
      <c r="N289" s="234">
        <f>BerM2!AK289</f>
        <v>0</v>
      </c>
      <c r="O289" s="234">
        <f>BerM2!AL289</f>
        <v>0</v>
      </c>
      <c r="P289" s="234">
        <f>BerM2!AM289</f>
        <v>0</v>
      </c>
      <c r="Q289" s="235">
        <f>BerM2!AN289</f>
        <v>0</v>
      </c>
    </row>
    <row r="290" spans="1:17" ht="14.1" customHeight="1" x14ac:dyDescent="0.3">
      <c r="A290" s="232">
        <f ca="1">BerM2!Y290</f>
        <v>0</v>
      </c>
      <c r="B290" s="232">
        <f ca="1">BerM2!AU290</f>
        <v>0</v>
      </c>
      <c r="C290" s="233">
        <f ca="1">BerM2!Z290</f>
        <v>0</v>
      </c>
      <c r="D290" s="184">
        <f>Ident!A290</f>
        <v>0</v>
      </c>
      <c r="E290" s="162">
        <f>Ident!B290</f>
        <v>0</v>
      </c>
      <c r="F290" s="162">
        <f>Ident!C290</f>
        <v>0</v>
      </c>
      <c r="G290" s="162">
        <f>Ident!D290</f>
        <v>0</v>
      </c>
      <c r="H290" s="234">
        <f>BerM2!AC290</f>
        <v>0</v>
      </c>
      <c r="I290" s="234">
        <f>BerM2!AE290</f>
        <v>0</v>
      </c>
      <c r="J290" s="234">
        <f>BerM2!AF290</f>
        <v>0</v>
      </c>
      <c r="K290" s="234">
        <f>BerM2!AH290</f>
        <v>0</v>
      </c>
      <c r="L290" s="234">
        <f>BerM2!AI290</f>
        <v>0</v>
      </c>
      <c r="M290" s="234">
        <f>BerM2!AJ290</f>
        <v>0</v>
      </c>
      <c r="N290" s="234">
        <f>BerM2!AK290</f>
        <v>0</v>
      </c>
      <c r="O290" s="234">
        <f>BerM2!AL290</f>
        <v>0</v>
      </c>
      <c r="P290" s="234">
        <f>BerM2!AM290</f>
        <v>0</v>
      </c>
      <c r="Q290" s="235">
        <f>BerM2!AN290</f>
        <v>0</v>
      </c>
    </row>
    <row r="291" spans="1:17" ht="14.1" customHeight="1" x14ac:dyDescent="0.3">
      <c r="A291" s="232">
        <f ca="1">BerM2!Y291</f>
        <v>0</v>
      </c>
      <c r="B291" s="232">
        <f ca="1">BerM2!AU291</f>
        <v>0</v>
      </c>
      <c r="C291" s="233">
        <f ca="1">BerM2!Z291</f>
        <v>0</v>
      </c>
      <c r="D291" s="184">
        <f>Ident!A291</f>
        <v>0</v>
      </c>
      <c r="E291" s="162">
        <f>Ident!B291</f>
        <v>0</v>
      </c>
      <c r="F291" s="162">
        <f>Ident!C291</f>
        <v>0</v>
      </c>
      <c r="G291" s="162">
        <f>Ident!D291</f>
        <v>0</v>
      </c>
      <c r="H291" s="234">
        <f>BerM2!AC291</f>
        <v>0</v>
      </c>
      <c r="I291" s="234">
        <f>BerM2!AE291</f>
        <v>0</v>
      </c>
      <c r="J291" s="234">
        <f>BerM2!AF291</f>
        <v>0</v>
      </c>
      <c r="K291" s="234">
        <f>BerM2!AH291</f>
        <v>0</v>
      </c>
      <c r="L291" s="234">
        <f>BerM2!AI291</f>
        <v>0</v>
      </c>
      <c r="M291" s="234">
        <f>BerM2!AJ291</f>
        <v>0</v>
      </c>
      <c r="N291" s="234">
        <f>BerM2!AK291</f>
        <v>0</v>
      </c>
      <c r="O291" s="234">
        <f>BerM2!AL291</f>
        <v>0</v>
      </c>
      <c r="P291" s="234">
        <f>BerM2!AM291</f>
        <v>0</v>
      </c>
      <c r="Q291" s="235">
        <f>BerM2!AN291</f>
        <v>0</v>
      </c>
    </row>
    <row r="292" spans="1:17" ht="14.1" customHeight="1" x14ac:dyDescent="0.3">
      <c r="A292" s="232">
        <f ca="1">BerM2!Y292</f>
        <v>0</v>
      </c>
      <c r="B292" s="232">
        <f ca="1">BerM2!AU292</f>
        <v>0</v>
      </c>
      <c r="C292" s="233">
        <f ca="1">BerM2!Z292</f>
        <v>0</v>
      </c>
      <c r="D292" s="184">
        <f>Ident!A292</f>
        <v>0</v>
      </c>
      <c r="E292" s="162">
        <f>Ident!B292</f>
        <v>0</v>
      </c>
      <c r="F292" s="162">
        <f>Ident!C292</f>
        <v>0</v>
      </c>
      <c r="G292" s="162">
        <f>Ident!D292</f>
        <v>0</v>
      </c>
      <c r="H292" s="234">
        <f>BerM2!AC292</f>
        <v>0</v>
      </c>
      <c r="I292" s="234">
        <f>BerM2!AE292</f>
        <v>0</v>
      </c>
      <c r="J292" s="234">
        <f>BerM2!AF292</f>
        <v>0</v>
      </c>
      <c r="K292" s="234">
        <f>BerM2!AH292</f>
        <v>0</v>
      </c>
      <c r="L292" s="234">
        <f>BerM2!AI292</f>
        <v>0</v>
      </c>
      <c r="M292" s="234">
        <f>BerM2!AJ292</f>
        <v>0</v>
      </c>
      <c r="N292" s="234">
        <f>BerM2!AK292</f>
        <v>0</v>
      </c>
      <c r="O292" s="234">
        <f>BerM2!AL292</f>
        <v>0</v>
      </c>
      <c r="P292" s="234">
        <f>BerM2!AM292</f>
        <v>0</v>
      </c>
      <c r="Q292" s="235">
        <f>BerM2!AN292</f>
        <v>0</v>
      </c>
    </row>
    <row r="293" spans="1:17" ht="14.1" customHeight="1" x14ac:dyDescent="0.3">
      <c r="A293" s="232">
        <f ca="1">BerM2!Y293</f>
        <v>0</v>
      </c>
      <c r="B293" s="232">
        <f ca="1">BerM2!AU293</f>
        <v>0</v>
      </c>
      <c r="C293" s="233">
        <f ca="1">BerM2!Z293</f>
        <v>0</v>
      </c>
      <c r="D293" s="184">
        <f>Ident!A293</f>
        <v>0</v>
      </c>
      <c r="E293" s="162">
        <f>Ident!B293</f>
        <v>0</v>
      </c>
      <c r="F293" s="162">
        <f>Ident!C293</f>
        <v>0</v>
      </c>
      <c r="G293" s="162">
        <f>Ident!D293</f>
        <v>0</v>
      </c>
      <c r="H293" s="234">
        <f>BerM2!AC293</f>
        <v>0</v>
      </c>
      <c r="I293" s="234">
        <f>BerM2!AE293</f>
        <v>0</v>
      </c>
      <c r="J293" s="234">
        <f>BerM2!AF293</f>
        <v>0</v>
      </c>
      <c r="K293" s="234">
        <f>BerM2!AH293</f>
        <v>0</v>
      </c>
      <c r="L293" s="234">
        <f>BerM2!AI293</f>
        <v>0</v>
      </c>
      <c r="M293" s="234">
        <f>BerM2!AJ293</f>
        <v>0</v>
      </c>
      <c r="N293" s="234">
        <f>BerM2!AK293</f>
        <v>0</v>
      </c>
      <c r="O293" s="234">
        <f>BerM2!AL293</f>
        <v>0</v>
      </c>
      <c r="P293" s="234">
        <f>BerM2!AM293</f>
        <v>0</v>
      </c>
      <c r="Q293" s="235">
        <f>BerM2!AN293</f>
        <v>0</v>
      </c>
    </row>
    <row r="294" spans="1:17" ht="14.1" customHeight="1" x14ac:dyDescent="0.3">
      <c r="A294" s="232">
        <f ca="1">BerM2!Y294</f>
        <v>0</v>
      </c>
      <c r="B294" s="232">
        <f ca="1">BerM2!AU294</f>
        <v>0</v>
      </c>
      <c r="C294" s="233">
        <f ca="1">BerM2!Z294</f>
        <v>0</v>
      </c>
      <c r="D294" s="184">
        <f>Ident!A294</f>
        <v>0</v>
      </c>
      <c r="E294" s="162">
        <f>Ident!B294</f>
        <v>0</v>
      </c>
      <c r="F294" s="162">
        <f>Ident!C294</f>
        <v>0</v>
      </c>
      <c r="G294" s="162">
        <f>Ident!D294</f>
        <v>0</v>
      </c>
      <c r="H294" s="234">
        <f>BerM2!AC294</f>
        <v>0</v>
      </c>
      <c r="I294" s="234">
        <f>BerM2!AE294</f>
        <v>0</v>
      </c>
      <c r="J294" s="234">
        <f>BerM2!AF294</f>
        <v>0</v>
      </c>
      <c r="K294" s="234">
        <f>BerM2!AH294</f>
        <v>0</v>
      </c>
      <c r="L294" s="234">
        <f>BerM2!AI294</f>
        <v>0</v>
      </c>
      <c r="M294" s="234">
        <f>BerM2!AJ294</f>
        <v>0</v>
      </c>
      <c r="N294" s="234">
        <f>BerM2!AK294</f>
        <v>0</v>
      </c>
      <c r="O294" s="234">
        <f>BerM2!AL294</f>
        <v>0</v>
      </c>
      <c r="P294" s="234">
        <f>BerM2!AM294</f>
        <v>0</v>
      </c>
      <c r="Q294" s="235">
        <f>BerM2!AN294</f>
        <v>0</v>
      </c>
    </row>
    <row r="295" spans="1:17" ht="14.1" customHeight="1" x14ac:dyDescent="0.3">
      <c r="A295" s="232">
        <f ca="1">BerM2!Y295</f>
        <v>0</v>
      </c>
      <c r="B295" s="232">
        <f ca="1">BerM2!AU295</f>
        <v>0</v>
      </c>
      <c r="C295" s="233">
        <f ca="1">BerM2!Z295</f>
        <v>0</v>
      </c>
      <c r="D295" s="184">
        <f>Ident!A295</f>
        <v>0</v>
      </c>
      <c r="E295" s="162">
        <f>Ident!B295</f>
        <v>0</v>
      </c>
      <c r="F295" s="162">
        <f>Ident!C295</f>
        <v>0</v>
      </c>
      <c r="G295" s="162">
        <f>Ident!D295</f>
        <v>0</v>
      </c>
      <c r="H295" s="234">
        <f>BerM2!AC295</f>
        <v>0</v>
      </c>
      <c r="I295" s="234">
        <f>BerM2!AE295</f>
        <v>0</v>
      </c>
      <c r="J295" s="234">
        <f>BerM2!AF295</f>
        <v>0</v>
      </c>
      <c r="K295" s="234">
        <f>BerM2!AH295</f>
        <v>0</v>
      </c>
      <c r="L295" s="234">
        <f>BerM2!AI295</f>
        <v>0</v>
      </c>
      <c r="M295" s="234">
        <f>BerM2!AJ295</f>
        <v>0</v>
      </c>
      <c r="N295" s="234">
        <f>BerM2!AK295</f>
        <v>0</v>
      </c>
      <c r="O295" s="234">
        <f>BerM2!AL295</f>
        <v>0</v>
      </c>
      <c r="P295" s="234">
        <f>BerM2!AM295</f>
        <v>0</v>
      </c>
      <c r="Q295" s="235">
        <f>BerM2!AN295</f>
        <v>0</v>
      </c>
    </row>
    <row r="296" spans="1:17" ht="14.1" customHeight="1" x14ac:dyDescent="0.3">
      <c r="A296" s="232">
        <f ca="1">BerM2!Y296</f>
        <v>0</v>
      </c>
      <c r="B296" s="232">
        <f ca="1">BerM2!AU296</f>
        <v>0</v>
      </c>
      <c r="C296" s="233">
        <f ca="1">BerM2!Z296</f>
        <v>0</v>
      </c>
      <c r="D296" s="184">
        <f>Ident!A296</f>
        <v>0</v>
      </c>
      <c r="E296" s="162">
        <f>Ident!B296</f>
        <v>0</v>
      </c>
      <c r="F296" s="162">
        <f>Ident!C296</f>
        <v>0</v>
      </c>
      <c r="G296" s="162">
        <f>Ident!D296</f>
        <v>0</v>
      </c>
      <c r="H296" s="234">
        <f>BerM2!AC296</f>
        <v>0</v>
      </c>
      <c r="I296" s="234">
        <f>BerM2!AE296</f>
        <v>0</v>
      </c>
      <c r="J296" s="234">
        <f>BerM2!AF296</f>
        <v>0</v>
      </c>
      <c r="K296" s="234">
        <f>BerM2!AH296</f>
        <v>0</v>
      </c>
      <c r="L296" s="234">
        <f>BerM2!AI296</f>
        <v>0</v>
      </c>
      <c r="M296" s="234">
        <f>BerM2!AJ296</f>
        <v>0</v>
      </c>
      <c r="N296" s="234">
        <f>BerM2!AK296</f>
        <v>0</v>
      </c>
      <c r="O296" s="234">
        <f>BerM2!AL296</f>
        <v>0</v>
      </c>
      <c r="P296" s="234">
        <f>BerM2!AM296</f>
        <v>0</v>
      </c>
      <c r="Q296" s="235">
        <f>BerM2!AN296</f>
        <v>0</v>
      </c>
    </row>
    <row r="297" spans="1:17" ht="14.1" customHeight="1" x14ac:dyDescent="0.3">
      <c r="A297" s="232">
        <f ca="1">BerM2!Y297</f>
        <v>0</v>
      </c>
      <c r="B297" s="232">
        <f ca="1">BerM2!AU297</f>
        <v>0</v>
      </c>
      <c r="C297" s="233">
        <f ca="1">BerM2!Z297</f>
        <v>0</v>
      </c>
      <c r="D297" s="184">
        <f>Ident!A297</f>
        <v>0</v>
      </c>
      <c r="E297" s="162">
        <f>Ident!B297</f>
        <v>0</v>
      </c>
      <c r="F297" s="162">
        <f>Ident!C297</f>
        <v>0</v>
      </c>
      <c r="G297" s="162">
        <f>Ident!D297</f>
        <v>0</v>
      </c>
      <c r="H297" s="234">
        <f>BerM2!AC297</f>
        <v>0</v>
      </c>
      <c r="I297" s="234">
        <f>BerM2!AE297</f>
        <v>0</v>
      </c>
      <c r="J297" s="234">
        <f>BerM2!AF297</f>
        <v>0</v>
      </c>
      <c r="K297" s="234">
        <f>BerM2!AH297</f>
        <v>0</v>
      </c>
      <c r="L297" s="234">
        <f>BerM2!AI297</f>
        <v>0</v>
      </c>
      <c r="M297" s="234">
        <f>BerM2!AJ297</f>
        <v>0</v>
      </c>
      <c r="N297" s="234">
        <f>BerM2!AK297</f>
        <v>0</v>
      </c>
      <c r="O297" s="234">
        <f>BerM2!AL297</f>
        <v>0</v>
      </c>
      <c r="P297" s="234">
        <f>BerM2!AM297</f>
        <v>0</v>
      </c>
      <c r="Q297" s="235">
        <f>BerM2!AN297</f>
        <v>0</v>
      </c>
    </row>
    <row r="298" spans="1:17" ht="14.1" customHeight="1" x14ac:dyDescent="0.3">
      <c r="A298" s="232">
        <f ca="1">BerM2!Y298</f>
        <v>0</v>
      </c>
      <c r="B298" s="232">
        <f ca="1">BerM2!AU298</f>
        <v>0</v>
      </c>
      <c r="C298" s="233">
        <f ca="1">BerM2!Z298</f>
        <v>0</v>
      </c>
      <c r="D298" s="184">
        <f>Ident!A298</f>
        <v>0</v>
      </c>
      <c r="E298" s="162">
        <f>Ident!B298</f>
        <v>0</v>
      </c>
      <c r="F298" s="162">
        <f>Ident!C298</f>
        <v>0</v>
      </c>
      <c r="G298" s="162">
        <f>Ident!D298</f>
        <v>0</v>
      </c>
      <c r="H298" s="234">
        <f>BerM2!AC298</f>
        <v>0</v>
      </c>
      <c r="I298" s="234">
        <f>BerM2!AE298</f>
        <v>0</v>
      </c>
      <c r="J298" s="234">
        <f>BerM2!AF298</f>
        <v>0</v>
      </c>
      <c r="K298" s="234">
        <f>BerM2!AH298</f>
        <v>0</v>
      </c>
      <c r="L298" s="234">
        <f>BerM2!AI298</f>
        <v>0</v>
      </c>
      <c r="M298" s="234">
        <f>BerM2!AJ298</f>
        <v>0</v>
      </c>
      <c r="N298" s="234">
        <f>BerM2!AK298</f>
        <v>0</v>
      </c>
      <c r="O298" s="234">
        <f>BerM2!AL298</f>
        <v>0</v>
      </c>
      <c r="P298" s="234">
        <f>BerM2!AM298</f>
        <v>0</v>
      </c>
      <c r="Q298" s="235">
        <f>BerM2!AN298</f>
        <v>0</v>
      </c>
    </row>
    <row r="299" spans="1:17" ht="14.1" customHeight="1" x14ac:dyDescent="0.3">
      <c r="A299" s="232">
        <f ca="1">BerM2!Y299</f>
        <v>0</v>
      </c>
      <c r="B299" s="232">
        <f ca="1">BerM2!AU299</f>
        <v>0</v>
      </c>
      <c r="C299" s="233">
        <f ca="1">BerM2!Z299</f>
        <v>0</v>
      </c>
      <c r="D299" s="184">
        <f>Ident!A299</f>
        <v>0</v>
      </c>
      <c r="E299" s="162">
        <f>Ident!B299</f>
        <v>0</v>
      </c>
      <c r="F299" s="162">
        <f>Ident!C299</f>
        <v>0</v>
      </c>
      <c r="G299" s="162">
        <f>Ident!D299</f>
        <v>0</v>
      </c>
      <c r="H299" s="234">
        <f>BerM2!AC299</f>
        <v>0</v>
      </c>
      <c r="I299" s="234">
        <f>BerM2!AE299</f>
        <v>0</v>
      </c>
      <c r="J299" s="234">
        <f>BerM2!AF299</f>
        <v>0</v>
      </c>
      <c r="K299" s="234">
        <f>BerM2!AH299</f>
        <v>0</v>
      </c>
      <c r="L299" s="234">
        <f>BerM2!AI299</f>
        <v>0</v>
      </c>
      <c r="M299" s="234">
        <f>BerM2!AJ299</f>
        <v>0</v>
      </c>
      <c r="N299" s="234">
        <f>BerM2!AK299</f>
        <v>0</v>
      </c>
      <c r="O299" s="234">
        <f>BerM2!AL299</f>
        <v>0</v>
      </c>
      <c r="P299" s="234">
        <f>BerM2!AM299</f>
        <v>0</v>
      </c>
      <c r="Q299" s="235">
        <f>BerM2!AN299</f>
        <v>0</v>
      </c>
    </row>
    <row r="300" spans="1:17" ht="14.1" customHeight="1" x14ac:dyDescent="0.3">
      <c r="A300" s="232">
        <f ca="1">BerM2!Y300</f>
        <v>0</v>
      </c>
      <c r="B300" s="232">
        <f ca="1">BerM2!AU300</f>
        <v>0</v>
      </c>
      <c r="C300" s="233">
        <f ca="1">BerM2!Z300</f>
        <v>0</v>
      </c>
      <c r="D300" s="184">
        <f>Ident!A300</f>
        <v>0</v>
      </c>
      <c r="E300" s="162">
        <f>Ident!B300</f>
        <v>0</v>
      </c>
      <c r="F300" s="162">
        <f>Ident!C300</f>
        <v>0</v>
      </c>
      <c r="G300" s="162">
        <f>Ident!D300</f>
        <v>0</v>
      </c>
      <c r="H300" s="234">
        <f>BerM2!AC300</f>
        <v>0</v>
      </c>
      <c r="I300" s="234">
        <f>BerM2!AE300</f>
        <v>0</v>
      </c>
      <c r="J300" s="234">
        <f>BerM2!AF300</f>
        <v>0</v>
      </c>
      <c r="K300" s="234">
        <f>BerM2!AH300</f>
        <v>0</v>
      </c>
      <c r="L300" s="234">
        <f>BerM2!AI300</f>
        <v>0</v>
      </c>
      <c r="M300" s="234">
        <f>BerM2!AJ300</f>
        <v>0</v>
      </c>
      <c r="N300" s="234">
        <f>BerM2!AK300</f>
        <v>0</v>
      </c>
      <c r="O300" s="234">
        <f>BerM2!AL300</f>
        <v>0</v>
      </c>
      <c r="P300" s="234">
        <f>BerM2!AM300</f>
        <v>0</v>
      </c>
      <c r="Q300" s="235">
        <f>BerM2!AN300</f>
        <v>0</v>
      </c>
    </row>
  </sheetData>
  <sheetProtection algorithmName="SHA-512" hashValue="YSs+Q4/kFEAOXmdUB5kqgeq0efE8NrmcCYiBYbA4805N9DyJFrW8QZpuaJK6ZtC0F5bYAnmXIvTYvffj3LI3Dg==" saltValue="mkDsHEp6cold3TX/TlPTOQ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23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199" t="s">
        <v>485</v>
      </c>
      <c r="B1" s="199"/>
      <c r="C1" s="199"/>
      <c r="D1" s="265" t="str">
        <f>Ident!A1</f>
        <v>N° ONSS:</v>
      </c>
      <c r="E1" s="266" t="e">
        <f>TEXT(user_nummer_rsz_ppo,"0000000-00")</f>
        <v>#VALUE!</v>
      </c>
      <c r="F1" s="265" t="s">
        <v>484</v>
      </c>
      <c r="G1" s="267" t="e">
        <f>TEXT(user_wg_cat,"000")</f>
        <v>#VALUE!</v>
      </c>
      <c r="H1" s="206" t="s">
        <v>483</v>
      </c>
      <c r="I1" s="207"/>
      <c r="J1" s="207"/>
      <c r="K1" s="207"/>
      <c r="L1" s="207"/>
      <c r="M1" s="207"/>
      <c r="N1" s="207"/>
      <c r="O1" s="207"/>
      <c r="P1" s="207"/>
      <c r="Q1" s="208"/>
    </row>
    <row r="2" spans="1:17" s="8" customFormat="1" ht="18" customHeight="1" x14ac:dyDescent="0.2">
      <c r="A2" s="239"/>
      <c r="B2" s="240"/>
      <c r="C2" s="241"/>
      <c r="D2" s="271" t="s">
        <v>85</v>
      </c>
      <c r="E2" s="271" t="str">
        <f>kwartaal &amp; " / " &amp; jaar</f>
        <v>2 / 2024</v>
      </c>
      <c r="F2" s="271" t="s">
        <v>86</v>
      </c>
      <c r="G2" s="271" t="str">
        <f>versienummer</f>
        <v>2024.04.b</v>
      </c>
      <c r="H2" s="238" t="s">
        <v>494</v>
      </c>
      <c r="I2" s="238" t="s">
        <v>495</v>
      </c>
      <c r="J2" s="238" t="s">
        <v>496</v>
      </c>
      <c r="K2" s="238" t="s">
        <v>497</v>
      </c>
      <c r="L2" s="238" t="s">
        <v>498</v>
      </c>
      <c r="M2" s="238" t="s">
        <v>499</v>
      </c>
      <c r="N2" s="238" t="s">
        <v>500</v>
      </c>
      <c r="O2" s="238" t="s">
        <v>501</v>
      </c>
      <c r="P2" s="238" t="s">
        <v>502</v>
      </c>
      <c r="Q2" s="238" t="s">
        <v>503</v>
      </c>
    </row>
    <row r="3" spans="1:17" s="8" customFormat="1" ht="60" customHeight="1" x14ac:dyDescent="0.3">
      <c r="A3" s="278" t="s">
        <v>486</v>
      </c>
      <c r="B3" s="278" t="s">
        <v>491</v>
      </c>
      <c r="C3" s="278" t="s">
        <v>488</v>
      </c>
      <c r="D3" s="183" t="s">
        <v>489</v>
      </c>
      <c r="E3" s="168" t="s">
        <v>74</v>
      </c>
      <c r="F3" s="168" t="s">
        <v>490</v>
      </c>
      <c r="G3" s="168" t="s">
        <v>487</v>
      </c>
      <c r="H3" s="133" t="s">
        <v>492</v>
      </c>
      <c r="I3" s="133" t="s">
        <v>493</v>
      </c>
      <c r="J3" s="133" t="s">
        <v>481</v>
      </c>
      <c r="K3" s="133" t="s">
        <v>475</v>
      </c>
      <c r="L3" s="133" t="s">
        <v>476</v>
      </c>
      <c r="M3" s="133" t="s">
        <v>477</v>
      </c>
      <c r="N3" s="133" t="s">
        <v>478</v>
      </c>
      <c r="O3" s="133" t="s">
        <v>479</v>
      </c>
      <c r="P3" s="133" t="s">
        <v>480</v>
      </c>
      <c r="Q3" s="133" t="s">
        <v>482</v>
      </c>
    </row>
    <row r="4" spans="1:17" ht="14.1" customHeight="1" x14ac:dyDescent="0.3">
      <c r="A4" s="232">
        <f ca="1">BerM3!Y4</f>
        <v>0</v>
      </c>
      <c r="B4" s="232">
        <f ca="1">BerM3!AU4</f>
        <v>0</v>
      </c>
      <c r="C4" s="233">
        <f ca="1">BerM3!Z4</f>
        <v>0</v>
      </c>
      <c r="D4" s="184">
        <f>Ident!A4</f>
        <v>0</v>
      </c>
      <c r="E4" s="162">
        <f>Ident!B4</f>
        <v>0</v>
      </c>
      <c r="F4" s="162">
        <f>Ident!C4</f>
        <v>0</v>
      </c>
      <c r="G4" s="162">
        <f>Ident!D4</f>
        <v>0</v>
      </c>
      <c r="H4" s="234">
        <f>BerM3!AC4</f>
        <v>0</v>
      </c>
      <c r="I4" s="234">
        <f>BerM3!AE4</f>
        <v>0</v>
      </c>
      <c r="J4" s="234">
        <f>BerM3!AF4</f>
        <v>0</v>
      </c>
      <c r="K4" s="234">
        <f>BerM3!AH4</f>
        <v>0</v>
      </c>
      <c r="L4" s="234">
        <f>BerM3!AI4</f>
        <v>0</v>
      </c>
      <c r="M4" s="234">
        <f>BerM3!AJ4</f>
        <v>0</v>
      </c>
      <c r="N4" s="234">
        <f>BerM3!AK4</f>
        <v>0</v>
      </c>
      <c r="O4" s="234">
        <f>BerM3!AL4</f>
        <v>0</v>
      </c>
      <c r="P4" s="234">
        <f>BerM3!AM4</f>
        <v>0</v>
      </c>
      <c r="Q4" s="235">
        <f>BerM3!AN4</f>
        <v>0</v>
      </c>
    </row>
    <row r="5" spans="1:17" ht="14.1" customHeight="1" x14ac:dyDescent="0.3">
      <c r="A5" s="232">
        <f ca="1">BerM3!Y5</f>
        <v>0</v>
      </c>
      <c r="B5" s="232">
        <f ca="1">BerM3!AU5</f>
        <v>0</v>
      </c>
      <c r="C5" s="233">
        <f ca="1">BerM3!Z5</f>
        <v>0</v>
      </c>
      <c r="D5" s="184">
        <f>Ident!A5</f>
        <v>0</v>
      </c>
      <c r="E5" s="162">
        <f>Ident!B5</f>
        <v>0</v>
      </c>
      <c r="F5" s="162">
        <f>Ident!C5</f>
        <v>0</v>
      </c>
      <c r="G5" s="162">
        <f>Ident!D5</f>
        <v>0</v>
      </c>
      <c r="H5" s="234">
        <f>BerM3!AC5</f>
        <v>0</v>
      </c>
      <c r="I5" s="234">
        <f>BerM3!AE5</f>
        <v>0</v>
      </c>
      <c r="J5" s="234">
        <f>BerM3!AF5</f>
        <v>0</v>
      </c>
      <c r="K5" s="234">
        <f>BerM3!AH5</f>
        <v>0</v>
      </c>
      <c r="L5" s="234">
        <f>BerM3!AI5</f>
        <v>0</v>
      </c>
      <c r="M5" s="234">
        <f>BerM3!AJ5</f>
        <v>0</v>
      </c>
      <c r="N5" s="234">
        <f>BerM3!AK5</f>
        <v>0</v>
      </c>
      <c r="O5" s="234">
        <f>BerM3!AL5</f>
        <v>0</v>
      </c>
      <c r="P5" s="234">
        <f>BerM3!AM5</f>
        <v>0</v>
      </c>
      <c r="Q5" s="235">
        <f>BerM3!AN5</f>
        <v>0</v>
      </c>
    </row>
    <row r="6" spans="1:17" ht="14.1" customHeight="1" x14ac:dyDescent="0.3">
      <c r="A6" s="232">
        <f ca="1">BerM3!Y6</f>
        <v>0</v>
      </c>
      <c r="B6" s="232">
        <f ca="1">BerM3!AU6</f>
        <v>0</v>
      </c>
      <c r="C6" s="233">
        <f ca="1">BerM3!Z6</f>
        <v>0</v>
      </c>
      <c r="D6" s="184">
        <f>Ident!A6</f>
        <v>0</v>
      </c>
      <c r="E6" s="162">
        <f>Ident!B6</f>
        <v>0</v>
      </c>
      <c r="F6" s="162">
        <f>Ident!C6</f>
        <v>0</v>
      </c>
      <c r="G6" s="162">
        <f>Ident!D6</f>
        <v>0</v>
      </c>
      <c r="H6" s="234">
        <f>BerM3!AC6</f>
        <v>0</v>
      </c>
      <c r="I6" s="234">
        <f>BerM3!AE6</f>
        <v>0</v>
      </c>
      <c r="J6" s="234">
        <f>BerM3!AF6</f>
        <v>0</v>
      </c>
      <c r="K6" s="234">
        <f>BerM3!AH6</f>
        <v>0</v>
      </c>
      <c r="L6" s="234">
        <f>BerM3!AI6</f>
        <v>0</v>
      </c>
      <c r="M6" s="234">
        <f>BerM3!AJ6</f>
        <v>0</v>
      </c>
      <c r="N6" s="234">
        <f>BerM3!AK6</f>
        <v>0</v>
      </c>
      <c r="O6" s="234">
        <f>BerM3!AL6</f>
        <v>0</v>
      </c>
      <c r="P6" s="234">
        <f>BerM3!AM6</f>
        <v>0</v>
      </c>
      <c r="Q6" s="235">
        <f>BerM3!AN6</f>
        <v>0</v>
      </c>
    </row>
    <row r="7" spans="1:17" ht="14.1" customHeight="1" x14ac:dyDescent="0.3">
      <c r="A7" s="232">
        <f ca="1">BerM3!Y7</f>
        <v>0</v>
      </c>
      <c r="B7" s="232">
        <f ca="1">BerM3!AU7</f>
        <v>0</v>
      </c>
      <c r="C7" s="233">
        <f ca="1">BerM3!Z7</f>
        <v>0</v>
      </c>
      <c r="D7" s="184">
        <f>Ident!A7</f>
        <v>0</v>
      </c>
      <c r="E7" s="162">
        <f>Ident!B7</f>
        <v>0</v>
      </c>
      <c r="F7" s="162">
        <f>Ident!C7</f>
        <v>0</v>
      </c>
      <c r="G7" s="162">
        <f>Ident!D7</f>
        <v>0</v>
      </c>
      <c r="H7" s="234">
        <f>BerM3!AC7</f>
        <v>0</v>
      </c>
      <c r="I7" s="234">
        <f>BerM3!AE7</f>
        <v>0</v>
      </c>
      <c r="J7" s="234">
        <f>BerM3!AF7</f>
        <v>0</v>
      </c>
      <c r="K7" s="234">
        <f>BerM3!AH7</f>
        <v>0</v>
      </c>
      <c r="L7" s="234">
        <f>BerM3!AI7</f>
        <v>0</v>
      </c>
      <c r="M7" s="234">
        <f>BerM3!AJ7</f>
        <v>0</v>
      </c>
      <c r="N7" s="234">
        <f>BerM3!AK7</f>
        <v>0</v>
      </c>
      <c r="O7" s="234">
        <f>BerM3!AL7</f>
        <v>0</v>
      </c>
      <c r="P7" s="234">
        <f>BerM3!AM7</f>
        <v>0</v>
      </c>
      <c r="Q7" s="235">
        <f>BerM3!AN7</f>
        <v>0</v>
      </c>
    </row>
    <row r="8" spans="1:17" ht="14.1" customHeight="1" x14ac:dyDescent="0.3">
      <c r="A8" s="232">
        <f ca="1">BerM3!Y8</f>
        <v>0</v>
      </c>
      <c r="B8" s="232">
        <f ca="1">BerM3!AU8</f>
        <v>0</v>
      </c>
      <c r="C8" s="233">
        <f ca="1">BerM3!Z8</f>
        <v>0</v>
      </c>
      <c r="D8" s="184">
        <f>Ident!A8</f>
        <v>0</v>
      </c>
      <c r="E8" s="162">
        <f>Ident!B8</f>
        <v>0</v>
      </c>
      <c r="F8" s="162">
        <f>Ident!C8</f>
        <v>0</v>
      </c>
      <c r="G8" s="162">
        <f>Ident!D8</f>
        <v>0</v>
      </c>
      <c r="H8" s="234">
        <f>BerM3!AC8</f>
        <v>0</v>
      </c>
      <c r="I8" s="234">
        <f>BerM3!AE8</f>
        <v>0</v>
      </c>
      <c r="J8" s="234">
        <f>BerM3!AF8</f>
        <v>0</v>
      </c>
      <c r="K8" s="234">
        <f>BerM3!AH8</f>
        <v>0</v>
      </c>
      <c r="L8" s="234">
        <f>BerM3!AI8</f>
        <v>0</v>
      </c>
      <c r="M8" s="234">
        <f>BerM3!AJ8</f>
        <v>0</v>
      </c>
      <c r="N8" s="234">
        <f>BerM3!AK8</f>
        <v>0</v>
      </c>
      <c r="O8" s="234">
        <f>BerM3!AL8</f>
        <v>0</v>
      </c>
      <c r="P8" s="234">
        <f>BerM3!AM8</f>
        <v>0</v>
      </c>
      <c r="Q8" s="235">
        <f>BerM3!AN8</f>
        <v>0</v>
      </c>
    </row>
    <row r="9" spans="1:17" ht="14.1" customHeight="1" x14ac:dyDescent="0.3">
      <c r="A9" s="232">
        <f ca="1">BerM3!Y9</f>
        <v>0</v>
      </c>
      <c r="B9" s="232">
        <f ca="1">BerM3!AU9</f>
        <v>0</v>
      </c>
      <c r="C9" s="233">
        <f ca="1">BerM3!Z9</f>
        <v>0</v>
      </c>
      <c r="D9" s="184">
        <f>Ident!A9</f>
        <v>0</v>
      </c>
      <c r="E9" s="162">
        <f>Ident!B9</f>
        <v>0</v>
      </c>
      <c r="F9" s="162">
        <f>Ident!C9</f>
        <v>0</v>
      </c>
      <c r="G9" s="162">
        <f>Ident!D9</f>
        <v>0</v>
      </c>
      <c r="H9" s="234">
        <f>BerM3!AC9</f>
        <v>0</v>
      </c>
      <c r="I9" s="234">
        <f>BerM3!AE9</f>
        <v>0</v>
      </c>
      <c r="J9" s="234">
        <f>BerM3!AF9</f>
        <v>0</v>
      </c>
      <c r="K9" s="234">
        <f>BerM3!AH9</f>
        <v>0</v>
      </c>
      <c r="L9" s="234">
        <f>BerM3!AI9</f>
        <v>0</v>
      </c>
      <c r="M9" s="234">
        <f>BerM3!AJ9</f>
        <v>0</v>
      </c>
      <c r="N9" s="234">
        <f>BerM3!AK9</f>
        <v>0</v>
      </c>
      <c r="O9" s="234">
        <f>BerM3!AL9</f>
        <v>0</v>
      </c>
      <c r="P9" s="234">
        <f>BerM3!AM9</f>
        <v>0</v>
      </c>
      <c r="Q9" s="235">
        <f>BerM3!AN9</f>
        <v>0</v>
      </c>
    </row>
    <row r="10" spans="1:17" ht="14.1" customHeight="1" x14ac:dyDescent="0.3">
      <c r="A10" s="232">
        <f ca="1">BerM3!Y10</f>
        <v>0</v>
      </c>
      <c r="B10" s="232">
        <f ca="1">BerM3!AU10</f>
        <v>0</v>
      </c>
      <c r="C10" s="233">
        <f ca="1">BerM3!Z10</f>
        <v>0</v>
      </c>
      <c r="D10" s="184">
        <f>Ident!A10</f>
        <v>0</v>
      </c>
      <c r="E10" s="162">
        <f>Ident!B10</f>
        <v>0</v>
      </c>
      <c r="F10" s="162">
        <f>Ident!C10</f>
        <v>0</v>
      </c>
      <c r="G10" s="162">
        <f>Ident!D10</f>
        <v>0</v>
      </c>
      <c r="H10" s="234">
        <f>BerM3!AC10</f>
        <v>0</v>
      </c>
      <c r="I10" s="234">
        <f>BerM3!AE10</f>
        <v>0</v>
      </c>
      <c r="J10" s="234">
        <f>BerM3!AF10</f>
        <v>0</v>
      </c>
      <c r="K10" s="234">
        <f>BerM3!AH10</f>
        <v>0</v>
      </c>
      <c r="L10" s="234">
        <f>BerM3!AI10</f>
        <v>0</v>
      </c>
      <c r="M10" s="234">
        <f>BerM3!AJ10</f>
        <v>0</v>
      </c>
      <c r="N10" s="234">
        <f>BerM3!AK10</f>
        <v>0</v>
      </c>
      <c r="O10" s="234">
        <f>BerM3!AL10</f>
        <v>0</v>
      </c>
      <c r="P10" s="234">
        <f>BerM3!AM10</f>
        <v>0</v>
      </c>
      <c r="Q10" s="235">
        <f>BerM3!AN10</f>
        <v>0</v>
      </c>
    </row>
    <row r="11" spans="1:17" ht="14.1" customHeight="1" x14ac:dyDescent="0.3">
      <c r="A11" s="232">
        <f ca="1">BerM3!Y11</f>
        <v>0</v>
      </c>
      <c r="B11" s="232">
        <f ca="1">BerM3!AU11</f>
        <v>0</v>
      </c>
      <c r="C11" s="233">
        <f ca="1">BerM3!Z11</f>
        <v>0</v>
      </c>
      <c r="D11" s="184">
        <f>Ident!A11</f>
        <v>0</v>
      </c>
      <c r="E11" s="162">
        <f>Ident!B11</f>
        <v>0</v>
      </c>
      <c r="F11" s="162">
        <f>Ident!C11</f>
        <v>0</v>
      </c>
      <c r="G11" s="162">
        <f>Ident!D11</f>
        <v>0</v>
      </c>
      <c r="H11" s="234">
        <f>BerM3!AC11</f>
        <v>0</v>
      </c>
      <c r="I11" s="234">
        <f>BerM3!AE11</f>
        <v>0</v>
      </c>
      <c r="J11" s="234">
        <f>BerM3!AF11</f>
        <v>0</v>
      </c>
      <c r="K11" s="234">
        <f>BerM3!AH11</f>
        <v>0</v>
      </c>
      <c r="L11" s="234">
        <f>BerM3!AI11</f>
        <v>0</v>
      </c>
      <c r="M11" s="234">
        <f>BerM3!AJ11</f>
        <v>0</v>
      </c>
      <c r="N11" s="234">
        <f>BerM3!AK11</f>
        <v>0</v>
      </c>
      <c r="O11" s="234">
        <f>BerM3!AL11</f>
        <v>0</v>
      </c>
      <c r="P11" s="234">
        <f>BerM3!AM11</f>
        <v>0</v>
      </c>
      <c r="Q11" s="235">
        <f>BerM3!AN11</f>
        <v>0</v>
      </c>
    </row>
    <row r="12" spans="1:17" ht="14.1" customHeight="1" x14ac:dyDescent="0.3">
      <c r="A12" s="232">
        <f ca="1">BerM3!Y12</f>
        <v>0</v>
      </c>
      <c r="B12" s="232">
        <f ca="1">BerM3!AU12</f>
        <v>0</v>
      </c>
      <c r="C12" s="233">
        <f ca="1">BerM3!Z12</f>
        <v>0</v>
      </c>
      <c r="D12" s="184">
        <f>Ident!A12</f>
        <v>0</v>
      </c>
      <c r="E12" s="162">
        <f>Ident!B12</f>
        <v>0</v>
      </c>
      <c r="F12" s="162">
        <f>Ident!C12</f>
        <v>0</v>
      </c>
      <c r="G12" s="162">
        <f>Ident!D12</f>
        <v>0</v>
      </c>
      <c r="H12" s="234">
        <f>BerM3!AC12</f>
        <v>0</v>
      </c>
      <c r="I12" s="234">
        <f>BerM3!AE12</f>
        <v>0</v>
      </c>
      <c r="J12" s="234">
        <f>BerM3!AF12</f>
        <v>0</v>
      </c>
      <c r="K12" s="234">
        <f>BerM3!AH12</f>
        <v>0</v>
      </c>
      <c r="L12" s="234">
        <f>BerM3!AI12</f>
        <v>0</v>
      </c>
      <c r="M12" s="234">
        <f>BerM3!AJ12</f>
        <v>0</v>
      </c>
      <c r="N12" s="234">
        <f>BerM3!AK12</f>
        <v>0</v>
      </c>
      <c r="O12" s="234">
        <f>BerM3!AL12</f>
        <v>0</v>
      </c>
      <c r="P12" s="234">
        <f>BerM3!AM12</f>
        <v>0</v>
      </c>
      <c r="Q12" s="235">
        <f>BerM3!AN12</f>
        <v>0</v>
      </c>
    </row>
    <row r="13" spans="1:17" ht="14.1" customHeight="1" x14ac:dyDescent="0.3">
      <c r="A13" s="232">
        <f ca="1">BerM3!Y13</f>
        <v>0</v>
      </c>
      <c r="B13" s="232">
        <f ca="1">BerM3!AU13</f>
        <v>0</v>
      </c>
      <c r="C13" s="233">
        <f ca="1">BerM3!Z13</f>
        <v>0</v>
      </c>
      <c r="D13" s="184">
        <f>Ident!A13</f>
        <v>0</v>
      </c>
      <c r="E13" s="162">
        <f>Ident!B13</f>
        <v>0</v>
      </c>
      <c r="F13" s="162">
        <f>Ident!C13</f>
        <v>0</v>
      </c>
      <c r="G13" s="162">
        <f>Ident!D13</f>
        <v>0</v>
      </c>
      <c r="H13" s="234">
        <f>BerM3!AC13</f>
        <v>0</v>
      </c>
      <c r="I13" s="234">
        <f>BerM3!AE13</f>
        <v>0</v>
      </c>
      <c r="J13" s="234">
        <f>BerM3!AF13</f>
        <v>0</v>
      </c>
      <c r="K13" s="234">
        <f>BerM3!AH13</f>
        <v>0</v>
      </c>
      <c r="L13" s="234">
        <f>BerM3!AI13</f>
        <v>0</v>
      </c>
      <c r="M13" s="234">
        <f>BerM3!AJ13</f>
        <v>0</v>
      </c>
      <c r="N13" s="234">
        <f>BerM3!AK13</f>
        <v>0</v>
      </c>
      <c r="O13" s="234">
        <f>BerM3!AL13</f>
        <v>0</v>
      </c>
      <c r="P13" s="234">
        <f>BerM3!AM13</f>
        <v>0</v>
      </c>
      <c r="Q13" s="235">
        <f>BerM3!AN13</f>
        <v>0</v>
      </c>
    </row>
    <row r="14" spans="1:17" ht="14.1" customHeight="1" x14ac:dyDescent="0.3">
      <c r="A14" s="232">
        <f ca="1">BerM3!Y14</f>
        <v>0</v>
      </c>
      <c r="B14" s="232">
        <f ca="1">BerM3!AU14</f>
        <v>0</v>
      </c>
      <c r="C14" s="233">
        <f ca="1">BerM3!Z14</f>
        <v>0</v>
      </c>
      <c r="D14" s="184">
        <f>Ident!A14</f>
        <v>0</v>
      </c>
      <c r="E14" s="162">
        <f>Ident!B14</f>
        <v>0</v>
      </c>
      <c r="F14" s="162">
        <f>Ident!C14</f>
        <v>0</v>
      </c>
      <c r="G14" s="162">
        <f>Ident!D14</f>
        <v>0</v>
      </c>
      <c r="H14" s="234">
        <f>BerM3!AC14</f>
        <v>0</v>
      </c>
      <c r="I14" s="234">
        <f>BerM3!AE14</f>
        <v>0</v>
      </c>
      <c r="J14" s="234">
        <f>BerM3!AF14</f>
        <v>0</v>
      </c>
      <c r="K14" s="234">
        <f>BerM3!AH14</f>
        <v>0</v>
      </c>
      <c r="L14" s="234">
        <f>BerM3!AI14</f>
        <v>0</v>
      </c>
      <c r="M14" s="234">
        <f>BerM3!AJ14</f>
        <v>0</v>
      </c>
      <c r="N14" s="234">
        <f>BerM3!AK14</f>
        <v>0</v>
      </c>
      <c r="O14" s="234">
        <f>BerM3!AL14</f>
        <v>0</v>
      </c>
      <c r="P14" s="234">
        <f>BerM3!AM14</f>
        <v>0</v>
      </c>
      <c r="Q14" s="235">
        <f>BerM3!AN14</f>
        <v>0</v>
      </c>
    </row>
    <row r="15" spans="1:17" ht="14.1" customHeight="1" x14ac:dyDescent="0.3">
      <c r="A15" s="232">
        <f ca="1">BerM3!Y15</f>
        <v>0</v>
      </c>
      <c r="B15" s="232">
        <f ca="1">BerM3!AU15</f>
        <v>0</v>
      </c>
      <c r="C15" s="233">
        <f ca="1">BerM3!Z15</f>
        <v>0</v>
      </c>
      <c r="D15" s="184">
        <f>Ident!A15</f>
        <v>0</v>
      </c>
      <c r="E15" s="162">
        <f>Ident!B15</f>
        <v>0</v>
      </c>
      <c r="F15" s="162">
        <f>Ident!C15</f>
        <v>0</v>
      </c>
      <c r="G15" s="162">
        <f>Ident!D15</f>
        <v>0</v>
      </c>
      <c r="H15" s="234">
        <f>BerM3!AC15</f>
        <v>0</v>
      </c>
      <c r="I15" s="234">
        <f>BerM3!AE15</f>
        <v>0</v>
      </c>
      <c r="J15" s="234">
        <f>BerM3!AF15</f>
        <v>0</v>
      </c>
      <c r="K15" s="234">
        <f>BerM3!AH15</f>
        <v>0</v>
      </c>
      <c r="L15" s="234">
        <f>BerM3!AI15</f>
        <v>0</v>
      </c>
      <c r="M15" s="234">
        <f>BerM3!AJ15</f>
        <v>0</v>
      </c>
      <c r="N15" s="234">
        <f>BerM3!AK15</f>
        <v>0</v>
      </c>
      <c r="O15" s="234">
        <f>BerM3!AL15</f>
        <v>0</v>
      </c>
      <c r="P15" s="234">
        <f>BerM3!AM15</f>
        <v>0</v>
      </c>
      <c r="Q15" s="235">
        <f>BerM3!AN15</f>
        <v>0</v>
      </c>
    </row>
    <row r="16" spans="1:17" ht="14.1" customHeight="1" x14ac:dyDescent="0.3">
      <c r="A16" s="232">
        <f ca="1">BerM3!Y16</f>
        <v>0</v>
      </c>
      <c r="B16" s="232">
        <f ca="1">BerM3!AU16</f>
        <v>0</v>
      </c>
      <c r="C16" s="233">
        <f ca="1">BerM3!Z16</f>
        <v>0</v>
      </c>
      <c r="D16" s="184">
        <f>Ident!A16</f>
        <v>0</v>
      </c>
      <c r="E16" s="162">
        <f>Ident!B16</f>
        <v>0</v>
      </c>
      <c r="F16" s="162">
        <f>Ident!C16</f>
        <v>0</v>
      </c>
      <c r="G16" s="162">
        <f>Ident!D16</f>
        <v>0</v>
      </c>
      <c r="H16" s="234">
        <f>BerM3!AC16</f>
        <v>0</v>
      </c>
      <c r="I16" s="234">
        <f>BerM3!AE16</f>
        <v>0</v>
      </c>
      <c r="J16" s="234">
        <f>BerM3!AF16</f>
        <v>0</v>
      </c>
      <c r="K16" s="234">
        <f>BerM3!AH16</f>
        <v>0</v>
      </c>
      <c r="L16" s="234">
        <f>BerM3!AI16</f>
        <v>0</v>
      </c>
      <c r="M16" s="234">
        <f>BerM3!AJ16</f>
        <v>0</v>
      </c>
      <c r="N16" s="234">
        <f>BerM3!AK16</f>
        <v>0</v>
      </c>
      <c r="O16" s="234">
        <f>BerM3!AL16</f>
        <v>0</v>
      </c>
      <c r="P16" s="234">
        <f>BerM3!AM16</f>
        <v>0</v>
      </c>
      <c r="Q16" s="235">
        <f>BerM3!AN16</f>
        <v>0</v>
      </c>
    </row>
    <row r="17" spans="1:17" ht="14.1" customHeight="1" x14ac:dyDescent="0.3">
      <c r="A17" s="232">
        <f ca="1">BerM3!Y17</f>
        <v>0</v>
      </c>
      <c r="B17" s="232">
        <f ca="1">BerM3!AU17</f>
        <v>0</v>
      </c>
      <c r="C17" s="233">
        <f ca="1">BerM3!Z17</f>
        <v>0</v>
      </c>
      <c r="D17" s="184">
        <f>Ident!A17</f>
        <v>0</v>
      </c>
      <c r="E17" s="162">
        <f>Ident!B17</f>
        <v>0</v>
      </c>
      <c r="F17" s="162">
        <f>Ident!C17</f>
        <v>0</v>
      </c>
      <c r="G17" s="162">
        <f>Ident!D17</f>
        <v>0</v>
      </c>
      <c r="H17" s="234">
        <f>BerM3!AC17</f>
        <v>0</v>
      </c>
      <c r="I17" s="234">
        <f>BerM3!AE17</f>
        <v>0</v>
      </c>
      <c r="J17" s="234">
        <f>BerM3!AF17</f>
        <v>0</v>
      </c>
      <c r="K17" s="234">
        <f>BerM3!AH17</f>
        <v>0</v>
      </c>
      <c r="L17" s="234">
        <f>BerM3!AI17</f>
        <v>0</v>
      </c>
      <c r="M17" s="234">
        <f>BerM3!AJ17</f>
        <v>0</v>
      </c>
      <c r="N17" s="234">
        <f>BerM3!AK17</f>
        <v>0</v>
      </c>
      <c r="O17" s="234">
        <f>BerM3!AL17</f>
        <v>0</v>
      </c>
      <c r="P17" s="234">
        <f>BerM3!AM17</f>
        <v>0</v>
      </c>
      <c r="Q17" s="235">
        <f>BerM3!AN17</f>
        <v>0</v>
      </c>
    </row>
    <row r="18" spans="1:17" ht="14.1" customHeight="1" x14ac:dyDescent="0.3">
      <c r="A18" s="232">
        <f ca="1">BerM3!Y18</f>
        <v>0</v>
      </c>
      <c r="B18" s="232">
        <f ca="1">BerM3!AU18</f>
        <v>0</v>
      </c>
      <c r="C18" s="233">
        <f ca="1">BerM3!Z18</f>
        <v>0</v>
      </c>
      <c r="D18" s="184">
        <f>Ident!A18</f>
        <v>0</v>
      </c>
      <c r="E18" s="162">
        <f>Ident!B18</f>
        <v>0</v>
      </c>
      <c r="F18" s="162">
        <f>Ident!C18</f>
        <v>0</v>
      </c>
      <c r="G18" s="162">
        <f>Ident!D18</f>
        <v>0</v>
      </c>
      <c r="H18" s="234">
        <f>BerM3!AC18</f>
        <v>0</v>
      </c>
      <c r="I18" s="234">
        <f>BerM3!AE18</f>
        <v>0</v>
      </c>
      <c r="J18" s="234">
        <f>BerM3!AF18</f>
        <v>0</v>
      </c>
      <c r="K18" s="234">
        <f>BerM3!AH18</f>
        <v>0</v>
      </c>
      <c r="L18" s="234">
        <f>BerM3!AI18</f>
        <v>0</v>
      </c>
      <c r="M18" s="234">
        <f>BerM3!AJ18</f>
        <v>0</v>
      </c>
      <c r="N18" s="234">
        <f>BerM3!AK18</f>
        <v>0</v>
      </c>
      <c r="O18" s="234">
        <f>BerM3!AL18</f>
        <v>0</v>
      </c>
      <c r="P18" s="234">
        <f>BerM3!AM18</f>
        <v>0</v>
      </c>
      <c r="Q18" s="235">
        <f>BerM3!AN18</f>
        <v>0</v>
      </c>
    </row>
    <row r="19" spans="1:17" ht="14.1" customHeight="1" x14ac:dyDescent="0.3">
      <c r="A19" s="232">
        <f ca="1">BerM3!Y19</f>
        <v>0</v>
      </c>
      <c r="B19" s="232">
        <f ca="1">BerM3!AU19</f>
        <v>0</v>
      </c>
      <c r="C19" s="233">
        <f ca="1">BerM3!Z19</f>
        <v>0</v>
      </c>
      <c r="D19" s="184">
        <f>Ident!A19</f>
        <v>0</v>
      </c>
      <c r="E19" s="162">
        <f>Ident!B19</f>
        <v>0</v>
      </c>
      <c r="F19" s="162">
        <f>Ident!C19</f>
        <v>0</v>
      </c>
      <c r="G19" s="162">
        <f>Ident!D19</f>
        <v>0</v>
      </c>
      <c r="H19" s="234">
        <f>BerM3!AC19</f>
        <v>0</v>
      </c>
      <c r="I19" s="234">
        <f>BerM3!AE19</f>
        <v>0</v>
      </c>
      <c r="J19" s="234">
        <f>BerM3!AF19</f>
        <v>0</v>
      </c>
      <c r="K19" s="234">
        <f>BerM3!AH19</f>
        <v>0</v>
      </c>
      <c r="L19" s="234">
        <f>BerM3!AI19</f>
        <v>0</v>
      </c>
      <c r="M19" s="234">
        <f>BerM3!AJ19</f>
        <v>0</v>
      </c>
      <c r="N19" s="234">
        <f>BerM3!AK19</f>
        <v>0</v>
      </c>
      <c r="O19" s="234">
        <f>BerM3!AL19</f>
        <v>0</v>
      </c>
      <c r="P19" s="234">
        <f>BerM3!AM19</f>
        <v>0</v>
      </c>
      <c r="Q19" s="235">
        <f>BerM3!AN19</f>
        <v>0</v>
      </c>
    </row>
    <row r="20" spans="1:17" ht="14.1" customHeight="1" x14ac:dyDescent="0.3">
      <c r="A20" s="232">
        <f ca="1">BerM3!Y20</f>
        <v>0</v>
      </c>
      <c r="B20" s="232">
        <f ca="1">BerM3!AU20</f>
        <v>0</v>
      </c>
      <c r="C20" s="233">
        <f ca="1">BerM3!Z20</f>
        <v>0</v>
      </c>
      <c r="D20" s="184">
        <f>Ident!A20</f>
        <v>0</v>
      </c>
      <c r="E20" s="162">
        <f>Ident!B20</f>
        <v>0</v>
      </c>
      <c r="F20" s="162">
        <f>Ident!C20</f>
        <v>0</v>
      </c>
      <c r="G20" s="162">
        <f>Ident!D20</f>
        <v>0</v>
      </c>
      <c r="H20" s="234">
        <f>BerM3!AC20</f>
        <v>0</v>
      </c>
      <c r="I20" s="234">
        <f>BerM3!AE20</f>
        <v>0</v>
      </c>
      <c r="J20" s="234">
        <f>BerM3!AF20</f>
        <v>0</v>
      </c>
      <c r="K20" s="234">
        <f>BerM3!AH20</f>
        <v>0</v>
      </c>
      <c r="L20" s="234">
        <f>BerM3!AI20</f>
        <v>0</v>
      </c>
      <c r="M20" s="234">
        <f>BerM3!AJ20</f>
        <v>0</v>
      </c>
      <c r="N20" s="234">
        <f>BerM3!AK20</f>
        <v>0</v>
      </c>
      <c r="O20" s="234">
        <f>BerM3!AL20</f>
        <v>0</v>
      </c>
      <c r="P20" s="234">
        <f>BerM3!AM20</f>
        <v>0</v>
      </c>
      <c r="Q20" s="235">
        <f>BerM3!AN20</f>
        <v>0</v>
      </c>
    </row>
    <row r="21" spans="1:17" ht="14.1" customHeight="1" x14ac:dyDescent="0.3">
      <c r="A21" s="232">
        <f ca="1">BerM3!Y21</f>
        <v>0</v>
      </c>
      <c r="B21" s="232">
        <f ca="1">BerM3!AU21</f>
        <v>0</v>
      </c>
      <c r="C21" s="233">
        <f ca="1">BerM3!Z21</f>
        <v>0</v>
      </c>
      <c r="D21" s="184">
        <f>Ident!A21</f>
        <v>0</v>
      </c>
      <c r="E21" s="162">
        <f>Ident!B21</f>
        <v>0</v>
      </c>
      <c r="F21" s="162">
        <f>Ident!C21</f>
        <v>0</v>
      </c>
      <c r="G21" s="162">
        <f>Ident!D21</f>
        <v>0</v>
      </c>
      <c r="H21" s="234">
        <f>BerM3!AC21</f>
        <v>0</v>
      </c>
      <c r="I21" s="234">
        <f>BerM3!AE21</f>
        <v>0</v>
      </c>
      <c r="J21" s="234">
        <f>BerM3!AF21</f>
        <v>0</v>
      </c>
      <c r="K21" s="234">
        <f>BerM3!AH21</f>
        <v>0</v>
      </c>
      <c r="L21" s="234">
        <f>BerM3!AI21</f>
        <v>0</v>
      </c>
      <c r="M21" s="234">
        <f>BerM3!AJ21</f>
        <v>0</v>
      </c>
      <c r="N21" s="234">
        <f>BerM3!AK21</f>
        <v>0</v>
      </c>
      <c r="O21" s="234">
        <f>BerM3!AL21</f>
        <v>0</v>
      </c>
      <c r="P21" s="234">
        <f>BerM3!AM21</f>
        <v>0</v>
      </c>
      <c r="Q21" s="235">
        <f>BerM3!AN21</f>
        <v>0</v>
      </c>
    </row>
    <row r="22" spans="1:17" ht="14.1" customHeight="1" x14ac:dyDescent="0.3">
      <c r="A22" s="232">
        <f ca="1">BerM3!Y22</f>
        <v>0</v>
      </c>
      <c r="B22" s="232">
        <f ca="1">BerM3!AU22</f>
        <v>0</v>
      </c>
      <c r="C22" s="233">
        <f ca="1">BerM3!Z22</f>
        <v>0</v>
      </c>
      <c r="D22" s="184">
        <f>Ident!A22</f>
        <v>0</v>
      </c>
      <c r="E22" s="162">
        <f>Ident!B22</f>
        <v>0</v>
      </c>
      <c r="F22" s="162">
        <f>Ident!C22</f>
        <v>0</v>
      </c>
      <c r="G22" s="162">
        <f>Ident!D22</f>
        <v>0</v>
      </c>
      <c r="H22" s="234">
        <f>BerM3!AC22</f>
        <v>0</v>
      </c>
      <c r="I22" s="234">
        <f>BerM3!AE22</f>
        <v>0</v>
      </c>
      <c r="J22" s="234">
        <f>BerM3!AF22</f>
        <v>0</v>
      </c>
      <c r="K22" s="234">
        <f>BerM3!AH22</f>
        <v>0</v>
      </c>
      <c r="L22" s="234">
        <f>BerM3!AI22</f>
        <v>0</v>
      </c>
      <c r="M22" s="234">
        <f>BerM3!AJ22</f>
        <v>0</v>
      </c>
      <c r="N22" s="234">
        <f>BerM3!AK22</f>
        <v>0</v>
      </c>
      <c r="O22" s="234">
        <f>BerM3!AL22</f>
        <v>0</v>
      </c>
      <c r="P22" s="234">
        <f>BerM3!AM22</f>
        <v>0</v>
      </c>
      <c r="Q22" s="235">
        <f>BerM3!AN22</f>
        <v>0</v>
      </c>
    </row>
    <row r="23" spans="1:17" ht="14.1" customHeight="1" x14ac:dyDescent="0.3">
      <c r="A23" s="232">
        <f ca="1">BerM3!Y23</f>
        <v>0</v>
      </c>
      <c r="B23" s="232">
        <f ca="1">BerM3!AU23</f>
        <v>0</v>
      </c>
      <c r="C23" s="233">
        <f ca="1">BerM3!Z23</f>
        <v>0</v>
      </c>
      <c r="D23" s="184">
        <f>Ident!A23</f>
        <v>0</v>
      </c>
      <c r="E23" s="162">
        <f>Ident!B23</f>
        <v>0</v>
      </c>
      <c r="F23" s="162">
        <f>Ident!C23</f>
        <v>0</v>
      </c>
      <c r="G23" s="162">
        <f>Ident!D23</f>
        <v>0</v>
      </c>
      <c r="H23" s="234">
        <f>BerM3!AC23</f>
        <v>0</v>
      </c>
      <c r="I23" s="234">
        <f>BerM3!AE23</f>
        <v>0</v>
      </c>
      <c r="J23" s="234">
        <f>BerM3!AF23</f>
        <v>0</v>
      </c>
      <c r="K23" s="234">
        <f>BerM3!AH23</f>
        <v>0</v>
      </c>
      <c r="L23" s="234">
        <f>BerM3!AI23</f>
        <v>0</v>
      </c>
      <c r="M23" s="234">
        <f>BerM3!AJ23</f>
        <v>0</v>
      </c>
      <c r="N23" s="234">
        <f>BerM3!AK23</f>
        <v>0</v>
      </c>
      <c r="O23" s="234">
        <f>BerM3!AL23</f>
        <v>0</v>
      </c>
      <c r="P23" s="234">
        <f>BerM3!AM23</f>
        <v>0</v>
      </c>
      <c r="Q23" s="235">
        <f>BerM3!AN23</f>
        <v>0</v>
      </c>
    </row>
    <row r="24" spans="1:17" ht="14.1" customHeight="1" x14ac:dyDescent="0.3">
      <c r="A24" s="232">
        <f ca="1">BerM3!Y24</f>
        <v>0</v>
      </c>
      <c r="B24" s="232">
        <f ca="1">BerM3!AU24</f>
        <v>0</v>
      </c>
      <c r="C24" s="233">
        <f ca="1">BerM3!Z24</f>
        <v>0</v>
      </c>
      <c r="D24" s="184">
        <f>Ident!A24</f>
        <v>0</v>
      </c>
      <c r="E24" s="162">
        <f>Ident!B24</f>
        <v>0</v>
      </c>
      <c r="F24" s="162">
        <f>Ident!C24</f>
        <v>0</v>
      </c>
      <c r="G24" s="162">
        <f>Ident!D24</f>
        <v>0</v>
      </c>
      <c r="H24" s="234">
        <f>BerM3!AC24</f>
        <v>0</v>
      </c>
      <c r="I24" s="234">
        <f>BerM3!AE24</f>
        <v>0</v>
      </c>
      <c r="J24" s="234">
        <f>BerM3!AF24</f>
        <v>0</v>
      </c>
      <c r="K24" s="234">
        <f>BerM3!AH24</f>
        <v>0</v>
      </c>
      <c r="L24" s="234">
        <f>BerM3!AI24</f>
        <v>0</v>
      </c>
      <c r="M24" s="234">
        <f>BerM3!AJ24</f>
        <v>0</v>
      </c>
      <c r="N24" s="234">
        <f>BerM3!AK24</f>
        <v>0</v>
      </c>
      <c r="O24" s="234">
        <f>BerM3!AL24</f>
        <v>0</v>
      </c>
      <c r="P24" s="234">
        <f>BerM3!AM24</f>
        <v>0</v>
      </c>
      <c r="Q24" s="235">
        <f>BerM3!AN24</f>
        <v>0</v>
      </c>
    </row>
    <row r="25" spans="1:17" ht="14.1" customHeight="1" x14ac:dyDescent="0.3">
      <c r="A25" s="232">
        <f ca="1">BerM3!Y25</f>
        <v>0</v>
      </c>
      <c r="B25" s="232">
        <f ca="1">BerM3!AU25</f>
        <v>0</v>
      </c>
      <c r="C25" s="233">
        <f ca="1">BerM3!Z25</f>
        <v>0</v>
      </c>
      <c r="D25" s="184">
        <f>Ident!A25</f>
        <v>0</v>
      </c>
      <c r="E25" s="162">
        <f>Ident!B25</f>
        <v>0</v>
      </c>
      <c r="F25" s="162">
        <f>Ident!C25</f>
        <v>0</v>
      </c>
      <c r="G25" s="162">
        <f>Ident!D25</f>
        <v>0</v>
      </c>
      <c r="H25" s="234">
        <f>BerM3!AC25</f>
        <v>0</v>
      </c>
      <c r="I25" s="234">
        <f>BerM3!AE25</f>
        <v>0</v>
      </c>
      <c r="J25" s="234">
        <f>BerM3!AF25</f>
        <v>0</v>
      </c>
      <c r="K25" s="234">
        <f>BerM3!AH25</f>
        <v>0</v>
      </c>
      <c r="L25" s="234">
        <f>BerM3!AI25</f>
        <v>0</v>
      </c>
      <c r="M25" s="234">
        <f>BerM3!AJ25</f>
        <v>0</v>
      </c>
      <c r="N25" s="234">
        <f>BerM3!AK25</f>
        <v>0</v>
      </c>
      <c r="O25" s="234">
        <f>BerM3!AL25</f>
        <v>0</v>
      </c>
      <c r="P25" s="234">
        <f>BerM3!AM25</f>
        <v>0</v>
      </c>
      <c r="Q25" s="235">
        <f>BerM3!AN25</f>
        <v>0</v>
      </c>
    </row>
    <row r="26" spans="1:17" ht="14.1" customHeight="1" x14ac:dyDescent="0.3">
      <c r="A26" s="232">
        <f ca="1">BerM3!Y26</f>
        <v>0</v>
      </c>
      <c r="B26" s="232">
        <f ca="1">BerM3!AU26</f>
        <v>0</v>
      </c>
      <c r="C26" s="233">
        <f ca="1">BerM3!Z26</f>
        <v>0</v>
      </c>
      <c r="D26" s="184">
        <f>Ident!A26</f>
        <v>0</v>
      </c>
      <c r="E26" s="162">
        <f>Ident!B26</f>
        <v>0</v>
      </c>
      <c r="F26" s="162">
        <f>Ident!C26</f>
        <v>0</v>
      </c>
      <c r="G26" s="162">
        <f>Ident!D26</f>
        <v>0</v>
      </c>
      <c r="H26" s="234">
        <f>BerM3!AC26</f>
        <v>0</v>
      </c>
      <c r="I26" s="234">
        <f>BerM3!AE26</f>
        <v>0</v>
      </c>
      <c r="J26" s="234">
        <f>BerM3!AF26</f>
        <v>0</v>
      </c>
      <c r="K26" s="234">
        <f>BerM3!AH26</f>
        <v>0</v>
      </c>
      <c r="L26" s="234">
        <f>BerM3!AI26</f>
        <v>0</v>
      </c>
      <c r="M26" s="234">
        <f>BerM3!AJ26</f>
        <v>0</v>
      </c>
      <c r="N26" s="234">
        <f>BerM3!AK26</f>
        <v>0</v>
      </c>
      <c r="O26" s="234">
        <f>BerM3!AL26</f>
        <v>0</v>
      </c>
      <c r="P26" s="234">
        <f>BerM3!AM26</f>
        <v>0</v>
      </c>
      <c r="Q26" s="235">
        <f>BerM3!AN26</f>
        <v>0</v>
      </c>
    </row>
    <row r="27" spans="1:17" ht="14.1" customHeight="1" x14ac:dyDescent="0.3">
      <c r="A27" s="232">
        <f ca="1">BerM3!Y27</f>
        <v>0</v>
      </c>
      <c r="B27" s="232">
        <f ca="1">BerM3!AU27</f>
        <v>0</v>
      </c>
      <c r="C27" s="233">
        <f ca="1">BerM3!Z27</f>
        <v>0</v>
      </c>
      <c r="D27" s="184">
        <f>Ident!A27</f>
        <v>0</v>
      </c>
      <c r="E27" s="162">
        <f>Ident!B27</f>
        <v>0</v>
      </c>
      <c r="F27" s="162">
        <f>Ident!C27</f>
        <v>0</v>
      </c>
      <c r="G27" s="162">
        <f>Ident!D27</f>
        <v>0</v>
      </c>
      <c r="H27" s="234">
        <f>BerM3!AC27</f>
        <v>0</v>
      </c>
      <c r="I27" s="234">
        <f>BerM3!AE27</f>
        <v>0</v>
      </c>
      <c r="J27" s="234">
        <f>BerM3!AF27</f>
        <v>0</v>
      </c>
      <c r="K27" s="234">
        <f>BerM3!AH27</f>
        <v>0</v>
      </c>
      <c r="L27" s="234">
        <f>BerM3!AI27</f>
        <v>0</v>
      </c>
      <c r="M27" s="234">
        <f>BerM3!AJ27</f>
        <v>0</v>
      </c>
      <c r="N27" s="234">
        <f>BerM3!AK27</f>
        <v>0</v>
      </c>
      <c r="O27" s="234">
        <f>BerM3!AL27</f>
        <v>0</v>
      </c>
      <c r="P27" s="234">
        <f>BerM3!AM27</f>
        <v>0</v>
      </c>
      <c r="Q27" s="235">
        <f>BerM3!AN27</f>
        <v>0</v>
      </c>
    </row>
    <row r="28" spans="1:17" ht="14.1" customHeight="1" x14ac:dyDescent="0.3">
      <c r="A28" s="232">
        <f ca="1">BerM3!Y28</f>
        <v>0</v>
      </c>
      <c r="B28" s="232">
        <f ca="1">BerM3!AU28</f>
        <v>0</v>
      </c>
      <c r="C28" s="233">
        <f ca="1">BerM3!Z28</f>
        <v>0</v>
      </c>
      <c r="D28" s="184">
        <f>Ident!A28</f>
        <v>0</v>
      </c>
      <c r="E28" s="162">
        <f>Ident!B28</f>
        <v>0</v>
      </c>
      <c r="F28" s="162">
        <f>Ident!C28</f>
        <v>0</v>
      </c>
      <c r="G28" s="162">
        <f>Ident!D28</f>
        <v>0</v>
      </c>
      <c r="H28" s="234">
        <f>BerM3!AC28</f>
        <v>0</v>
      </c>
      <c r="I28" s="234">
        <f>BerM3!AE28</f>
        <v>0</v>
      </c>
      <c r="J28" s="234">
        <f>BerM3!AF28</f>
        <v>0</v>
      </c>
      <c r="K28" s="234">
        <f>BerM3!AH28</f>
        <v>0</v>
      </c>
      <c r="L28" s="234">
        <f>BerM3!AI28</f>
        <v>0</v>
      </c>
      <c r="M28" s="234">
        <f>BerM3!AJ28</f>
        <v>0</v>
      </c>
      <c r="N28" s="234">
        <f>BerM3!AK28</f>
        <v>0</v>
      </c>
      <c r="O28" s="234">
        <f>BerM3!AL28</f>
        <v>0</v>
      </c>
      <c r="P28" s="234">
        <f>BerM3!AM28</f>
        <v>0</v>
      </c>
      <c r="Q28" s="235">
        <f>BerM3!AN28</f>
        <v>0</v>
      </c>
    </row>
    <row r="29" spans="1:17" ht="14.1" customHeight="1" x14ac:dyDescent="0.3">
      <c r="A29" s="232">
        <f ca="1">BerM3!Y29</f>
        <v>0</v>
      </c>
      <c r="B29" s="232">
        <f ca="1">BerM3!AU29</f>
        <v>0</v>
      </c>
      <c r="C29" s="233">
        <f ca="1">BerM3!Z29</f>
        <v>0</v>
      </c>
      <c r="D29" s="184">
        <f>Ident!A29</f>
        <v>0</v>
      </c>
      <c r="E29" s="162">
        <f>Ident!B29</f>
        <v>0</v>
      </c>
      <c r="F29" s="162">
        <f>Ident!C29</f>
        <v>0</v>
      </c>
      <c r="G29" s="162">
        <f>Ident!D29</f>
        <v>0</v>
      </c>
      <c r="H29" s="234">
        <f>BerM3!AC29</f>
        <v>0</v>
      </c>
      <c r="I29" s="234">
        <f>BerM3!AE29</f>
        <v>0</v>
      </c>
      <c r="J29" s="234">
        <f>BerM3!AF29</f>
        <v>0</v>
      </c>
      <c r="K29" s="234">
        <f>BerM3!AH29</f>
        <v>0</v>
      </c>
      <c r="L29" s="234">
        <f>BerM3!AI29</f>
        <v>0</v>
      </c>
      <c r="M29" s="234">
        <f>BerM3!AJ29</f>
        <v>0</v>
      </c>
      <c r="N29" s="234">
        <f>BerM3!AK29</f>
        <v>0</v>
      </c>
      <c r="O29" s="234">
        <f>BerM3!AL29</f>
        <v>0</v>
      </c>
      <c r="P29" s="234">
        <f>BerM3!AM29</f>
        <v>0</v>
      </c>
      <c r="Q29" s="235">
        <f>BerM3!AN29</f>
        <v>0</v>
      </c>
    </row>
    <row r="30" spans="1:17" ht="14.1" customHeight="1" x14ac:dyDescent="0.3">
      <c r="A30" s="232">
        <f ca="1">BerM3!Y30</f>
        <v>0</v>
      </c>
      <c r="B30" s="232">
        <f ca="1">BerM3!AU30</f>
        <v>0</v>
      </c>
      <c r="C30" s="233">
        <f ca="1">BerM3!Z30</f>
        <v>0</v>
      </c>
      <c r="D30" s="184">
        <f>Ident!A30</f>
        <v>0</v>
      </c>
      <c r="E30" s="162">
        <f>Ident!B30</f>
        <v>0</v>
      </c>
      <c r="F30" s="162">
        <f>Ident!C30</f>
        <v>0</v>
      </c>
      <c r="G30" s="162">
        <f>Ident!D30</f>
        <v>0</v>
      </c>
      <c r="H30" s="234">
        <f>BerM3!AC30</f>
        <v>0</v>
      </c>
      <c r="I30" s="234">
        <f>BerM3!AE30</f>
        <v>0</v>
      </c>
      <c r="J30" s="234">
        <f>BerM3!AF30</f>
        <v>0</v>
      </c>
      <c r="K30" s="234">
        <f>BerM3!AH30</f>
        <v>0</v>
      </c>
      <c r="L30" s="234">
        <f>BerM3!AI30</f>
        <v>0</v>
      </c>
      <c r="M30" s="234">
        <f>BerM3!AJ30</f>
        <v>0</v>
      </c>
      <c r="N30" s="234">
        <f>BerM3!AK30</f>
        <v>0</v>
      </c>
      <c r="O30" s="234">
        <f>BerM3!AL30</f>
        <v>0</v>
      </c>
      <c r="P30" s="234">
        <f>BerM3!AM30</f>
        <v>0</v>
      </c>
      <c r="Q30" s="235">
        <f>BerM3!AN30</f>
        <v>0</v>
      </c>
    </row>
    <row r="31" spans="1:17" ht="14.1" customHeight="1" x14ac:dyDescent="0.3">
      <c r="A31" s="232">
        <f ca="1">BerM3!Y31</f>
        <v>0</v>
      </c>
      <c r="B31" s="232">
        <f ca="1">BerM3!AU31</f>
        <v>0</v>
      </c>
      <c r="C31" s="233">
        <f ca="1">BerM3!Z31</f>
        <v>0</v>
      </c>
      <c r="D31" s="184">
        <f>Ident!A31</f>
        <v>0</v>
      </c>
      <c r="E31" s="162">
        <f>Ident!B31</f>
        <v>0</v>
      </c>
      <c r="F31" s="162">
        <f>Ident!C31</f>
        <v>0</v>
      </c>
      <c r="G31" s="162">
        <f>Ident!D31</f>
        <v>0</v>
      </c>
      <c r="H31" s="234">
        <f>BerM3!AC31</f>
        <v>0</v>
      </c>
      <c r="I31" s="234">
        <f>BerM3!AE31</f>
        <v>0</v>
      </c>
      <c r="J31" s="234">
        <f>BerM3!AF31</f>
        <v>0</v>
      </c>
      <c r="K31" s="234">
        <f>BerM3!AH31</f>
        <v>0</v>
      </c>
      <c r="L31" s="234">
        <f>BerM3!AI31</f>
        <v>0</v>
      </c>
      <c r="M31" s="234">
        <f>BerM3!AJ31</f>
        <v>0</v>
      </c>
      <c r="N31" s="234">
        <f>BerM3!AK31</f>
        <v>0</v>
      </c>
      <c r="O31" s="234">
        <f>BerM3!AL31</f>
        <v>0</v>
      </c>
      <c r="P31" s="234">
        <f>BerM3!AM31</f>
        <v>0</v>
      </c>
      <c r="Q31" s="235">
        <f>BerM3!AN31</f>
        <v>0</v>
      </c>
    </row>
    <row r="32" spans="1:17" ht="14.1" customHeight="1" x14ac:dyDescent="0.3">
      <c r="A32" s="232">
        <f ca="1">BerM3!Y32</f>
        <v>0</v>
      </c>
      <c r="B32" s="232">
        <f ca="1">BerM3!AU32</f>
        <v>0</v>
      </c>
      <c r="C32" s="233">
        <f ca="1">BerM3!Z32</f>
        <v>0</v>
      </c>
      <c r="D32" s="184">
        <f>Ident!A32</f>
        <v>0</v>
      </c>
      <c r="E32" s="162">
        <f>Ident!B32</f>
        <v>0</v>
      </c>
      <c r="F32" s="162">
        <f>Ident!C32</f>
        <v>0</v>
      </c>
      <c r="G32" s="162">
        <f>Ident!D32</f>
        <v>0</v>
      </c>
      <c r="H32" s="234">
        <f>BerM3!AC32</f>
        <v>0</v>
      </c>
      <c r="I32" s="234">
        <f>BerM3!AE32</f>
        <v>0</v>
      </c>
      <c r="J32" s="234">
        <f>BerM3!AF32</f>
        <v>0</v>
      </c>
      <c r="K32" s="234">
        <f>BerM3!AH32</f>
        <v>0</v>
      </c>
      <c r="L32" s="234">
        <f>BerM3!AI32</f>
        <v>0</v>
      </c>
      <c r="M32" s="234">
        <f>BerM3!AJ32</f>
        <v>0</v>
      </c>
      <c r="N32" s="234">
        <f>BerM3!AK32</f>
        <v>0</v>
      </c>
      <c r="O32" s="234">
        <f>BerM3!AL32</f>
        <v>0</v>
      </c>
      <c r="P32" s="234">
        <f>BerM3!AM32</f>
        <v>0</v>
      </c>
      <c r="Q32" s="235">
        <f>BerM3!AN32</f>
        <v>0</v>
      </c>
    </row>
    <row r="33" spans="1:17" ht="14.1" customHeight="1" x14ac:dyDescent="0.3">
      <c r="A33" s="232">
        <f ca="1">BerM3!Y33</f>
        <v>0</v>
      </c>
      <c r="B33" s="232">
        <f ca="1">BerM3!AU33</f>
        <v>0</v>
      </c>
      <c r="C33" s="233">
        <f ca="1">BerM3!Z33</f>
        <v>0</v>
      </c>
      <c r="D33" s="184">
        <f>Ident!A33</f>
        <v>0</v>
      </c>
      <c r="E33" s="162">
        <f>Ident!B33</f>
        <v>0</v>
      </c>
      <c r="F33" s="162">
        <f>Ident!C33</f>
        <v>0</v>
      </c>
      <c r="G33" s="162">
        <f>Ident!D33</f>
        <v>0</v>
      </c>
      <c r="H33" s="234">
        <f>BerM3!AC33</f>
        <v>0</v>
      </c>
      <c r="I33" s="234">
        <f>BerM3!AE33</f>
        <v>0</v>
      </c>
      <c r="J33" s="234">
        <f>BerM3!AF33</f>
        <v>0</v>
      </c>
      <c r="K33" s="234">
        <f>BerM3!AH33</f>
        <v>0</v>
      </c>
      <c r="L33" s="234">
        <f>BerM3!AI33</f>
        <v>0</v>
      </c>
      <c r="M33" s="234">
        <f>BerM3!AJ33</f>
        <v>0</v>
      </c>
      <c r="N33" s="234">
        <f>BerM3!AK33</f>
        <v>0</v>
      </c>
      <c r="O33" s="234">
        <f>BerM3!AL33</f>
        <v>0</v>
      </c>
      <c r="P33" s="234">
        <f>BerM3!AM33</f>
        <v>0</v>
      </c>
      <c r="Q33" s="235">
        <f>BerM3!AN33</f>
        <v>0</v>
      </c>
    </row>
    <row r="34" spans="1:17" ht="14.1" customHeight="1" x14ac:dyDescent="0.3">
      <c r="A34" s="232">
        <f ca="1">BerM3!Y34</f>
        <v>0</v>
      </c>
      <c r="B34" s="232">
        <f ca="1">BerM3!AU34</f>
        <v>0</v>
      </c>
      <c r="C34" s="233">
        <f ca="1">BerM3!Z34</f>
        <v>0</v>
      </c>
      <c r="D34" s="184">
        <f>Ident!A34</f>
        <v>0</v>
      </c>
      <c r="E34" s="162">
        <f>Ident!B34</f>
        <v>0</v>
      </c>
      <c r="F34" s="162">
        <f>Ident!C34</f>
        <v>0</v>
      </c>
      <c r="G34" s="162">
        <f>Ident!D34</f>
        <v>0</v>
      </c>
      <c r="H34" s="234">
        <f>BerM3!AC34</f>
        <v>0</v>
      </c>
      <c r="I34" s="234">
        <f>BerM3!AE34</f>
        <v>0</v>
      </c>
      <c r="J34" s="234">
        <f>BerM3!AF34</f>
        <v>0</v>
      </c>
      <c r="K34" s="234">
        <f>BerM3!AH34</f>
        <v>0</v>
      </c>
      <c r="L34" s="234">
        <f>BerM3!AI34</f>
        <v>0</v>
      </c>
      <c r="M34" s="234">
        <f>BerM3!AJ34</f>
        <v>0</v>
      </c>
      <c r="N34" s="234">
        <f>BerM3!AK34</f>
        <v>0</v>
      </c>
      <c r="O34" s="234">
        <f>BerM3!AL34</f>
        <v>0</v>
      </c>
      <c r="P34" s="234">
        <f>BerM3!AM34</f>
        <v>0</v>
      </c>
      <c r="Q34" s="235">
        <f>BerM3!AN34</f>
        <v>0</v>
      </c>
    </row>
    <row r="35" spans="1:17" ht="14.1" customHeight="1" x14ac:dyDescent="0.3">
      <c r="A35" s="232">
        <f ca="1">BerM3!Y35</f>
        <v>0</v>
      </c>
      <c r="B35" s="232">
        <f ca="1">BerM3!AU35</f>
        <v>0</v>
      </c>
      <c r="C35" s="233">
        <f ca="1">BerM3!Z35</f>
        <v>0</v>
      </c>
      <c r="D35" s="184">
        <f>Ident!A35</f>
        <v>0</v>
      </c>
      <c r="E35" s="162">
        <f>Ident!B35</f>
        <v>0</v>
      </c>
      <c r="F35" s="162">
        <f>Ident!C35</f>
        <v>0</v>
      </c>
      <c r="G35" s="162">
        <f>Ident!D35</f>
        <v>0</v>
      </c>
      <c r="H35" s="234">
        <f>BerM3!AC35</f>
        <v>0</v>
      </c>
      <c r="I35" s="234">
        <f>BerM3!AE35</f>
        <v>0</v>
      </c>
      <c r="J35" s="234">
        <f>BerM3!AF35</f>
        <v>0</v>
      </c>
      <c r="K35" s="234">
        <f>BerM3!AH35</f>
        <v>0</v>
      </c>
      <c r="L35" s="234">
        <f>BerM3!AI35</f>
        <v>0</v>
      </c>
      <c r="M35" s="234">
        <f>BerM3!AJ35</f>
        <v>0</v>
      </c>
      <c r="N35" s="234">
        <f>BerM3!AK35</f>
        <v>0</v>
      </c>
      <c r="O35" s="234">
        <f>BerM3!AL35</f>
        <v>0</v>
      </c>
      <c r="P35" s="234">
        <f>BerM3!AM35</f>
        <v>0</v>
      </c>
      <c r="Q35" s="235">
        <f>BerM3!AN35</f>
        <v>0</v>
      </c>
    </row>
    <row r="36" spans="1:17" ht="14.1" customHeight="1" x14ac:dyDescent="0.3">
      <c r="A36" s="232">
        <f ca="1">BerM3!Y36</f>
        <v>0</v>
      </c>
      <c r="B36" s="232">
        <f ca="1">BerM3!AU36</f>
        <v>0</v>
      </c>
      <c r="C36" s="233">
        <f ca="1">BerM3!Z36</f>
        <v>0</v>
      </c>
      <c r="D36" s="184">
        <f>Ident!A36</f>
        <v>0</v>
      </c>
      <c r="E36" s="162">
        <f>Ident!B36</f>
        <v>0</v>
      </c>
      <c r="F36" s="162">
        <f>Ident!C36</f>
        <v>0</v>
      </c>
      <c r="G36" s="162">
        <f>Ident!D36</f>
        <v>0</v>
      </c>
      <c r="H36" s="234">
        <f>BerM3!AC36</f>
        <v>0</v>
      </c>
      <c r="I36" s="234">
        <f>BerM3!AE36</f>
        <v>0</v>
      </c>
      <c r="J36" s="234">
        <f>BerM3!AF36</f>
        <v>0</v>
      </c>
      <c r="K36" s="234">
        <f>BerM3!AH36</f>
        <v>0</v>
      </c>
      <c r="L36" s="234">
        <f>BerM3!AI36</f>
        <v>0</v>
      </c>
      <c r="M36" s="234">
        <f>BerM3!AJ36</f>
        <v>0</v>
      </c>
      <c r="N36" s="234">
        <f>BerM3!AK36</f>
        <v>0</v>
      </c>
      <c r="O36" s="234">
        <f>BerM3!AL36</f>
        <v>0</v>
      </c>
      <c r="P36" s="234">
        <f>BerM3!AM36</f>
        <v>0</v>
      </c>
      <c r="Q36" s="235">
        <f>BerM3!AN36</f>
        <v>0</v>
      </c>
    </row>
    <row r="37" spans="1:17" ht="14.1" customHeight="1" x14ac:dyDescent="0.3">
      <c r="A37" s="232">
        <f ca="1">BerM3!Y37</f>
        <v>0</v>
      </c>
      <c r="B37" s="232">
        <f ca="1">BerM3!AU37</f>
        <v>0</v>
      </c>
      <c r="C37" s="233">
        <f ca="1">BerM3!Z37</f>
        <v>0</v>
      </c>
      <c r="D37" s="184">
        <f>Ident!A37</f>
        <v>0</v>
      </c>
      <c r="E37" s="162">
        <f>Ident!B37</f>
        <v>0</v>
      </c>
      <c r="F37" s="162">
        <f>Ident!C37</f>
        <v>0</v>
      </c>
      <c r="G37" s="162">
        <f>Ident!D37</f>
        <v>0</v>
      </c>
      <c r="H37" s="234">
        <f>BerM3!AC37</f>
        <v>0</v>
      </c>
      <c r="I37" s="234">
        <f>BerM3!AE37</f>
        <v>0</v>
      </c>
      <c r="J37" s="234">
        <f>BerM3!AF37</f>
        <v>0</v>
      </c>
      <c r="K37" s="234">
        <f>BerM3!AH37</f>
        <v>0</v>
      </c>
      <c r="L37" s="234">
        <f>BerM3!AI37</f>
        <v>0</v>
      </c>
      <c r="M37" s="234">
        <f>BerM3!AJ37</f>
        <v>0</v>
      </c>
      <c r="N37" s="234">
        <f>BerM3!AK37</f>
        <v>0</v>
      </c>
      <c r="O37" s="234">
        <f>BerM3!AL37</f>
        <v>0</v>
      </c>
      <c r="P37" s="234">
        <f>BerM3!AM37</f>
        <v>0</v>
      </c>
      <c r="Q37" s="235">
        <f>BerM3!AN37</f>
        <v>0</v>
      </c>
    </row>
    <row r="38" spans="1:17" ht="14.1" customHeight="1" x14ac:dyDescent="0.3">
      <c r="A38" s="232">
        <f ca="1">BerM3!Y38</f>
        <v>0</v>
      </c>
      <c r="B38" s="232">
        <f ca="1">BerM3!AU38</f>
        <v>0</v>
      </c>
      <c r="C38" s="233">
        <f ca="1">BerM3!Z38</f>
        <v>0</v>
      </c>
      <c r="D38" s="184">
        <f>Ident!A38</f>
        <v>0</v>
      </c>
      <c r="E38" s="162">
        <f>Ident!B38</f>
        <v>0</v>
      </c>
      <c r="F38" s="162">
        <f>Ident!C38</f>
        <v>0</v>
      </c>
      <c r="G38" s="162">
        <f>Ident!D38</f>
        <v>0</v>
      </c>
      <c r="H38" s="234">
        <f>BerM3!AC38</f>
        <v>0</v>
      </c>
      <c r="I38" s="234">
        <f>BerM3!AE38</f>
        <v>0</v>
      </c>
      <c r="J38" s="234">
        <f>BerM3!AF38</f>
        <v>0</v>
      </c>
      <c r="K38" s="234">
        <f>BerM3!AH38</f>
        <v>0</v>
      </c>
      <c r="L38" s="234">
        <f>BerM3!AI38</f>
        <v>0</v>
      </c>
      <c r="M38" s="234">
        <f>BerM3!AJ38</f>
        <v>0</v>
      </c>
      <c r="N38" s="234">
        <f>BerM3!AK38</f>
        <v>0</v>
      </c>
      <c r="O38" s="234">
        <f>BerM3!AL38</f>
        <v>0</v>
      </c>
      <c r="P38" s="234">
        <f>BerM3!AM38</f>
        <v>0</v>
      </c>
      <c r="Q38" s="235">
        <f>BerM3!AN38</f>
        <v>0</v>
      </c>
    </row>
    <row r="39" spans="1:17" ht="14.1" customHeight="1" x14ac:dyDescent="0.3">
      <c r="A39" s="232">
        <f ca="1">BerM3!Y39</f>
        <v>0</v>
      </c>
      <c r="B39" s="232">
        <f ca="1">BerM3!AU39</f>
        <v>0</v>
      </c>
      <c r="C39" s="233">
        <f ca="1">BerM3!Z39</f>
        <v>0</v>
      </c>
      <c r="D39" s="184">
        <f>Ident!A39</f>
        <v>0</v>
      </c>
      <c r="E39" s="162">
        <f>Ident!B39</f>
        <v>0</v>
      </c>
      <c r="F39" s="162">
        <f>Ident!C39</f>
        <v>0</v>
      </c>
      <c r="G39" s="162">
        <f>Ident!D39</f>
        <v>0</v>
      </c>
      <c r="H39" s="234">
        <f>BerM3!AC39</f>
        <v>0</v>
      </c>
      <c r="I39" s="234">
        <f>BerM3!AE39</f>
        <v>0</v>
      </c>
      <c r="J39" s="234">
        <f>BerM3!AF39</f>
        <v>0</v>
      </c>
      <c r="K39" s="234">
        <f>BerM3!AH39</f>
        <v>0</v>
      </c>
      <c r="L39" s="234">
        <f>BerM3!AI39</f>
        <v>0</v>
      </c>
      <c r="M39" s="234">
        <f>BerM3!AJ39</f>
        <v>0</v>
      </c>
      <c r="N39" s="234">
        <f>BerM3!AK39</f>
        <v>0</v>
      </c>
      <c r="O39" s="234">
        <f>BerM3!AL39</f>
        <v>0</v>
      </c>
      <c r="P39" s="234">
        <f>BerM3!AM39</f>
        <v>0</v>
      </c>
      <c r="Q39" s="235">
        <f>BerM3!AN39</f>
        <v>0</v>
      </c>
    </row>
    <row r="40" spans="1:17" ht="14.1" customHeight="1" x14ac:dyDescent="0.3">
      <c r="A40" s="232">
        <f ca="1">BerM3!Y40</f>
        <v>0</v>
      </c>
      <c r="B40" s="232">
        <f ca="1">BerM3!AU40</f>
        <v>0</v>
      </c>
      <c r="C40" s="233">
        <f ca="1">BerM3!Z40</f>
        <v>0</v>
      </c>
      <c r="D40" s="184">
        <f>Ident!A40</f>
        <v>0</v>
      </c>
      <c r="E40" s="162">
        <f>Ident!B40</f>
        <v>0</v>
      </c>
      <c r="F40" s="162">
        <f>Ident!C40</f>
        <v>0</v>
      </c>
      <c r="G40" s="162">
        <f>Ident!D40</f>
        <v>0</v>
      </c>
      <c r="H40" s="234">
        <f>BerM3!AC40</f>
        <v>0</v>
      </c>
      <c r="I40" s="234">
        <f>BerM3!AE40</f>
        <v>0</v>
      </c>
      <c r="J40" s="234">
        <f>BerM3!AF40</f>
        <v>0</v>
      </c>
      <c r="K40" s="234">
        <f>BerM3!AH40</f>
        <v>0</v>
      </c>
      <c r="L40" s="234">
        <f>BerM3!AI40</f>
        <v>0</v>
      </c>
      <c r="M40" s="234">
        <f>BerM3!AJ40</f>
        <v>0</v>
      </c>
      <c r="N40" s="234">
        <f>BerM3!AK40</f>
        <v>0</v>
      </c>
      <c r="O40" s="234">
        <f>BerM3!AL40</f>
        <v>0</v>
      </c>
      <c r="P40" s="234">
        <f>BerM3!AM40</f>
        <v>0</v>
      </c>
      <c r="Q40" s="235">
        <f>BerM3!AN40</f>
        <v>0</v>
      </c>
    </row>
    <row r="41" spans="1:17" ht="14.1" customHeight="1" x14ac:dyDescent="0.3">
      <c r="A41" s="232">
        <f ca="1">BerM3!Y41</f>
        <v>0</v>
      </c>
      <c r="B41" s="232">
        <f ca="1">BerM3!AU41</f>
        <v>0</v>
      </c>
      <c r="C41" s="233">
        <f ca="1">BerM3!Z41</f>
        <v>0</v>
      </c>
      <c r="D41" s="184">
        <f>Ident!A41</f>
        <v>0</v>
      </c>
      <c r="E41" s="162">
        <f>Ident!B41</f>
        <v>0</v>
      </c>
      <c r="F41" s="162">
        <f>Ident!C41</f>
        <v>0</v>
      </c>
      <c r="G41" s="162">
        <f>Ident!D41</f>
        <v>0</v>
      </c>
      <c r="H41" s="234">
        <f>BerM3!AC41</f>
        <v>0</v>
      </c>
      <c r="I41" s="234">
        <f>BerM3!AE41</f>
        <v>0</v>
      </c>
      <c r="J41" s="234">
        <f>BerM3!AF41</f>
        <v>0</v>
      </c>
      <c r="K41" s="234">
        <f>BerM3!AH41</f>
        <v>0</v>
      </c>
      <c r="L41" s="234">
        <f>BerM3!AI41</f>
        <v>0</v>
      </c>
      <c r="M41" s="234">
        <f>BerM3!AJ41</f>
        <v>0</v>
      </c>
      <c r="N41" s="234">
        <f>BerM3!AK41</f>
        <v>0</v>
      </c>
      <c r="O41" s="234">
        <f>BerM3!AL41</f>
        <v>0</v>
      </c>
      <c r="P41" s="234">
        <f>BerM3!AM41</f>
        <v>0</v>
      </c>
      <c r="Q41" s="235">
        <f>BerM3!AN41</f>
        <v>0</v>
      </c>
    </row>
    <row r="42" spans="1:17" ht="14.1" customHeight="1" x14ac:dyDescent="0.3">
      <c r="A42" s="232">
        <f ca="1">BerM3!Y42</f>
        <v>0</v>
      </c>
      <c r="B42" s="232">
        <f ca="1">BerM3!AU42</f>
        <v>0</v>
      </c>
      <c r="C42" s="233">
        <f ca="1">BerM3!Z42</f>
        <v>0</v>
      </c>
      <c r="D42" s="184">
        <f>Ident!A42</f>
        <v>0</v>
      </c>
      <c r="E42" s="162">
        <f>Ident!B42</f>
        <v>0</v>
      </c>
      <c r="F42" s="162">
        <f>Ident!C42</f>
        <v>0</v>
      </c>
      <c r="G42" s="162">
        <f>Ident!D42</f>
        <v>0</v>
      </c>
      <c r="H42" s="234">
        <f>BerM3!AC42</f>
        <v>0</v>
      </c>
      <c r="I42" s="234">
        <f>BerM3!AE42</f>
        <v>0</v>
      </c>
      <c r="J42" s="234">
        <f>BerM3!AF42</f>
        <v>0</v>
      </c>
      <c r="K42" s="234">
        <f>BerM3!AH42</f>
        <v>0</v>
      </c>
      <c r="L42" s="234">
        <f>BerM3!AI42</f>
        <v>0</v>
      </c>
      <c r="M42" s="234">
        <f>BerM3!AJ42</f>
        <v>0</v>
      </c>
      <c r="N42" s="234">
        <f>BerM3!AK42</f>
        <v>0</v>
      </c>
      <c r="O42" s="234">
        <f>BerM3!AL42</f>
        <v>0</v>
      </c>
      <c r="P42" s="234">
        <f>BerM3!AM42</f>
        <v>0</v>
      </c>
      <c r="Q42" s="235">
        <f>BerM3!AN42</f>
        <v>0</v>
      </c>
    </row>
    <row r="43" spans="1:17" ht="14.1" customHeight="1" x14ac:dyDescent="0.3">
      <c r="A43" s="232">
        <f ca="1">BerM3!Y43</f>
        <v>0</v>
      </c>
      <c r="B43" s="232">
        <f ca="1">BerM3!AU43</f>
        <v>0</v>
      </c>
      <c r="C43" s="233">
        <f ca="1">BerM3!Z43</f>
        <v>0</v>
      </c>
      <c r="D43" s="184">
        <f>Ident!A43</f>
        <v>0</v>
      </c>
      <c r="E43" s="162">
        <f>Ident!B43</f>
        <v>0</v>
      </c>
      <c r="F43" s="162">
        <f>Ident!C43</f>
        <v>0</v>
      </c>
      <c r="G43" s="162">
        <f>Ident!D43</f>
        <v>0</v>
      </c>
      <c r="H43" s="234">
        <f>BerM3!AC43</f>
        <v>0</v>
      </c>
      <c r="I43" s="234">
        <f>BerM3!AE43</f>
        <v>0</v>
      </c>
      <c r="J43" s="234">
        <f>BerM3!AF43</f>
        <v>0</v>
      </c>
      <c r="K43" s="234">
        <f>BerM3!AH43</f>
        <v>0</v>
      </c>
      <c r="L43" s="234">
        <f>BerM3!AI43</f>
        <v>0</v>
      </c>
      <c r="M43" s="234">
        <f>BerM3!AJ43</f>
        <v>0</v>
      </c>
      <c r="N43" s="234">
        <f>BerM3!AK43</f>
        <v>0</v>
      </c>
      <c r="O43" s="234">
        <f>BerM3!AL43</f>
        <v>0</v>
      </c>
      <c r="P43" s="234">
        <f>BerM3!AM43</f>
        <v>0</v>
      </c>
      <c r="Q43" s="235">
        <f>BerM3!AN43</f>
        <v>0</v>
      </c>
    </row>
    <row r="44" spans="1:17" ht="14.1" customHeight="1" x14ac:dyDescent="0.3">
      <c r="A44" s="232">
        <f ca="1">BerM3!Y44</f>
        <v>0</v>
      </c>
      <c r="B44" s="232">
        <f ca="1">BerM3!AU44</f>
        <v>0</v>
      </c>
      <c r="C44" s="233">
        <f ca="1">BerM3!Z44</f>
        <v>0</v>
      </c>
      <c r="D44" s="184">
        <f>Ident!A44</f>
        <v>0</v>
      </c>
      <c r="E44" s="162">
        <f>Ident!B44</f>
        <v>0</v>
      </c>
      <c r="F44" s="162">
        <f>Ident!C44</f>
        <v>0</v>
      </c>
      <c r="G44" s="162">
        <f>Ident!D44</f>
        <v>0</v>
      </c>
      <c r="H44" s="234">
        <f>BerM3!AC44</f>
        <v>0</v>
      </c>
      <c r="I44" s="234">
        <f>BerM3!AE44</f>
        <v>0</v>
      </c>
      <c r="J44" s="234">
        <f>BerM3!AF44</f>
        <v>0</v>
      </c>
      <c r="K44" s="234">
        <f>BerM3!AH44</f>
        <v>0</v>
      </c>
      <c r="L44" s="234">
        <f>BerM3!AI44</f>
        <v>0</v>
      </c>
      <c r="M44" s="234">
        <f>BerM3!AJ44</f>
        <v>0</v>
      </c>
      <c r="N44" s="234">
        <f>BerM3!AK44</f>
        <v>0</v>
      </c>
      <c r="O44" s="234">
        <f>BerM3!AL44</f>
        <v>0</v>
      </c>
      <c r="P44" s="234">
        <f>BerM3!AM44</f>
        <v>0</v>
      </c>
      <c r="Q44" s="235">
        <f>BerM3!AN44</f>
        <v>0</v>
      </c>
    </row>
    <row r="45" spans="1:17" ht="14.1" customHeight="1" x14ac:dyDescent="0.3">
      <c r="A45" s="232">
        <f ca="1">BerM3!Y45</f>
        <v>0</v>
      </c>
      <c r="B45" s="232">
        <f ca="1">BerM3!AU45</f>
        <v>0</v>
      </c>
      <c r="C45" s="233">
        <f ca="1">BerM3!Z45</f>
        <v>0</v>
      </c>
      <c r="D45" s="184">
        <f>Ident!A45</f>
        <v>0</v>
      </c>
      <c r="E45" s="162">
        <f>Ident!B45</f>
        <v>0</v>
      </c>
      <c r="F45" s="162">
        <f>Ident!C45</f>
        <v>0</v>
      </c>
      <c r="G45" s="162">
        <f>Ident!D45</f>
        <v>0</v>
      </c>
      <c r="H45" s="234">
        <f>BerM3!AC45</f>
        <v>0</v>
      </c>
      <c r="I45" s="234">
        <f>BerM3!AE45</f>
        <v>0</v>
      </c>
      <c r="J45" s="234">
        <f>BerM3!AF45</f>
        <v>0</v>
      </c>
      <c r="K45" s="234">
        <f>BerM3!AH45</f>
        <v>0</v>
      </c>
      <c r="L45" s="234">
        <f>BerM3!AI45</f>
        <v>0</v>
      </c>
      <c r="M45" s="234">
        <f>BerM3!AJ45</f>
        <v>0</v>
      </c>
      <c r="N45" s="234">
        <f>BerM3!AK45</f>
        <v>0</v>
      </c>
      <c r="O45" s="234">
        <f>BerM3!AL45</f>
        <v>0</v>
      </c>
      <c r="P45" s="234">
        <f>BerM3!AM45</f>
        <v>0</v>
      </c>
      <c r="Q45" s="235">
        <f>BerM3!AN45</f>
        <v>0</v>
      </c>
    </row>
    <row r="46" spans="1:17" ht="14.1" customHeight="1" x14ac:dyDescent="0.3">
      <c r="A46" s="232">
        <f ca="1">BerM3!Y46</f>
        <v>0</v>
      </c>
      <c r="B46" s="232">
        <f ca="1">BerM3!AU46</f>
        <v>0</v>
      </c>
      <c r="C46" s="233">
        <f ca="1">BerM3!Z46</f>
        <v>0</v>
      </c>
      <c r="D46" s="184">
        <f>Ident!A46</f>
        <v>0</v>
      </c>
      <c r="E46" s="162">
        <f>Ident!B46</f>
        <v>0</v>
      </c>
      <c r="F46" s="162">
        <f>Ident!C46</f>
        <v>0</v>
      </c>
      <c r="G46" s="162">
        <f>Ident!D46</f>
        <v>0</v>
      </c>
      <c r="H46" s="234">
        <f>BerM3!AC46</f>
        <v>0</v>
      </c>
      <c r="I46" s="234">
        <f>BerM3!AE46</f>
        <v>0</v>
      </c>
      <c r="J46" s="234">
        <f>BerM3!AF46</f>
        <v>0</v>
      </c>
      <c r="K46" s="234">
        <f>BerM3!AH46</f>
        <v>0</v>
      </c>
      <c r="L46" s="234">
        <f>BerM3!AI46</f>
        <v>0</v>
      </c>
      <c r="M46" s="234">
        <f>BerM3!AJ46</f>
        <v>0</v>
      </c>
      <c r="N46" s="234">
        <f>BerM3!AK46</f>
        <v>0</v>
      </c>
      <c r="O46" s="234">
        <f>BerM3!AL46</f>
        <v>0</v>
      </c>
      <c r="P46" s="234">
        <f>BerM3!AM46</f>
        <v>0</v>
      </c>
      <c r="Q46" s="235">
        <f>BerM3!AN46</f>
        <v>0</v>
      </c>
    </row>
    <row r="47" spans="1:17" ht="14.1" customHeight="1" x14ac:dyDescent="0.3">
      <c r="A47" s="232">
        <f ca="1">BerM3!Y47</f>
        <v>0</v>
      </c>
      <c r="B47" s="232">
        <f ca="1">BerM3!AU47</f>
        <v>0</v>
      </c>
      <c r="C47" s="233">
        <f ca="1">BerM3!Z47</f>
        <v>0</v>
      </c>
      <c r="D47" s="184">
        <f>Ident!A47</f>
        <v>0</v>
      </c>
      <c r="E47" s="162">
        <f>Ident!B47</f>
        <v>0</v>
      </c>
      <c r="F47" s="162">
        <f>Ident!C47</f>
        <v>0</v>
      </c>
      <c r="G47" s="162">
        <f>Ident!D47</f>
        <v>0</v>
      </c>
      <c r="H47" s="234">
        <f>BerM3!AC47</f>
        <v>0</v>
      </c>
      <c r="I47" s="234">
        <f>BerM3!AE47</f>
        <v>0</v>
      </c>
      <c r="J47" s="234">
        <f>BerM3!AF47</f>
        <v>0</v>
      </c>
      <c r="K47" s="234">
        <f>BerM3!AH47</f>
        <v>0</v>
      </c>
      <c r="L47" s="234">
        <f>BerM3!AI47</f>
        <v>0</v>
      </c>
      <c r="M47" s="234">
        <f>BerM3!AJ47</f>
        <v>0</v>
      </c>
      <c r="N47" s="234">
        <f>BerM3!AK47</f>
        <v>0</v>
      </c>
      <c r="O47" s="234">
        <f>BerM3!AL47</f>
        <v>0</v>
      </c>
      <c r="P47" s="234">
        <f>BerM3!AM47</f>
        <v>0</v>
      </c>
      <c r="Q47" s="235">
        <f>BerM3!AN47</f>
        <v>0</v>
      </c>
    </row>
    <row r="48" spans="1:17" ht="14.1" customHeight="1" x14ac:dyDescent="0.3">
      <c r="A48" s="232">
        <f ca="1">BerM3!Y48</f>
        <v>0</v>
      </c>
      <c r="B48" s="232">
        <f ca="1">BerM3!AU48</f>
        <v>0</v>
      </c>
      <c r="C48" s="233">
        <f ca="1">BerM3!Z48</f>
        <v>0</v>
      </c>
      <c r="D48" s="184">
        <f>Ident!A48</f>
        <v>0</v>
      </c>
      <c r="E48" s="162">
        <f>Ident!B48</f>
        <v>0</v>
      </c>
      <c r="F48" s="162">
        <f>Ident!C48</f>
        <v>0</v>
      </c>
      <c r="G48" s="162">
        <f>Ident!D48</f>
        <v>0</v>
      </c>
      <c r="H48" s="234">
        <f>BerM3!AC48</f>
        <v>0</v>
      </c>
      <c r="I48" s="234">
        <f>BerM3!AE48</f>
        <v>0</v>
      </c>
      <c r="J48" s="234">
        <f>BerM3!AF48</f>
        <v>0</v>
      </c>
      <c r="K48" s="234">
        <f>BerM3!AH48</f>
        <v>0</v>
      </c>
      <c r="L48" s="234">
        <f>BerM3!AI48</f>
        <v>0</v>
      </c>
      <c r="M48" s="234">
        <f>BerM3!AJ48</f>
        <v>0</v>
      </c>
      <c r="N48" s="234">
        <f>BerM3!AK48</f>
        <v>0</v>
      </c>
      <c r="O48" s="234">
        <f>BerM3!AL48</f>
        <v>0</v>
      </c>
      <c r="P48" s="234">
        <f>BerM3!AM48</f>
        <v>0</v>
      </c>
      <c r="Q48" s="235">
        <f>BerM3!AN48</f>
        <v>0</v>
      </c>
    </row>
    <row r="49" spans="1:17" ht="14.1" customHeight="1" x14ac:dyDescent="0.3">
      <c r="A49" s="232">
        <f ca="1">BerM3!Y49</f>
        <v>0</v>
      </c>
      <c r="B49" s="232">
        <f ca="1">BerM3!AU49</f>
        <v>0</v>
      </c>
      <c r="C49" s="233">
        <f ca="1">BerM3!Z49</f>
        <v>0</v>
      </c>
      <c r="D49" s="184">
        <f>Ident!A49</f>
        <v>0</v>
      </c>
      <c r="E49" s="162">
        <f>Ident!B49</f>
        <v>0</v>
      </c>
      <c r="F49" s="162">
        <f>Ident!C49</f>
        <v>0</v>
      </c>
      <c r="G49" s="162">
        <f>Ident!D49</f>
        <v>0</v>
      </c>
      <c r="H49" s="234">
        <f>BerM3!AC49</f>
        <v>0</v>
      </c>
      <c r="I49" s="234">
        <f>BerM3!AE49</f>
        <v>0</v>
      </c>
      <c r="J49" s="234">
        <f>BerM3!AF49</f>
        <v>0</v>
      </c>
      <c r="K49" s="234">
        <f>BerM3!AH49</f>
        <v>0</v>
      </c>
      <c r="L49" s="234">
        <f>BerM3!AI49</f>
        <v>0</v>
      </c>
      <c r="M49" s="234">
        <f>BerM3!AJ49</f>
        <v>0</v>
      </c>
      <c r="N49" s="234">
        <f>BerM3!AK49</f>
        <v>0</v>
      </c>
      <c r="O49" s="234">
        <f>BerM3!AL49</f>
        <v>0</v>
      </c>
      <c r="P49" s="234">
        <f>BerM3!AM49</f>
        <v>0</v>
      </c>
      <c r="Q49" s="235">
        <f>BerM3!AN49</f>
        <v>0</v>
      </c>
    </row>
    <row r="50" spans="1:17" ht="14.1" customHeight="1" x14ac:dyDescent="0.3">
      <c r="A50" s="232">
        <f ca="1">BerM3!Y50</f>
        <v>0</v>
      </c>
      <c r="B50" s="232">
        <f ca="1">BerM3!AU50</f>
        <v>0</v>
      </c>
      <c r="C50" s="233">
        <f ca="1">BerM3!Z50</f>
        <v>0</v>
      </c>
      <c r="D50" s="184">
        <f>Ident!A50</f>
        <v>0</v>
      </c>
      <c r="E50" s="162">
        <f>Ident!B50</f>
        <v>0</v>
      </c>
      <c r="F50" s="162">
        <f>Ident!C50</f>
        <v>0</v>
      </c>
      <c r="G50" s="162">
        <f>Ident!D50</f>
        <v>0</v>
      </c>
      <c r="H50" s="234">
        <f>BerM3!AC50</f>
        <v>0</v>
      </c>
      <c r="I50" s="234">
        <f>BerM3!AE50</f>
        <v>0</v>
      </c>
      <c r="J50" s="234">
        <f>BerM3!AF50</f>
        <v>0</v>
      </c>
      <c r="K50" s="234">
        <f>BerM3!AH50</f>
        <v>0</v>
      </c>
      <c r="L50" s="234">
        <f>BerM3!AI50</f>
        <v>0</v>
      </c>
      <c r="M50" s="234">
        <f>BerM3!AJ50</f>
        <v>0</v>
      </c>
      <c r="N50" s="234">
        <f>BerM3!AK50</f>
        <v>0</v>
      </c>
      <c r="O50" s="234">
        <f>BerM3!AL50</f>
        <v>0</v>
      </c>
      <c r="P50" s="234">
        <f>BerM3!AM50</f>
        <v>0</v>
      </c>
      <c r="Q50" s="235">
        <f>BerM3!AN50</f>
        <v>0</v>
      </c>
    </row>
    <row r="51" spans="1:17" ht="14.1" customHeight="1" x14ac:dyDescent="0.3">
      <c r="A51" s="232">
        <f ca="1">BerM3!Y51</f>
        <v>0</v>
      </c>
      <c r="B51" s="232">
        <f ca="1">BerM3!AU51</f>
        <v>0</v>
      </c>
      <c r="C51" s="233">
        <f ca="1">BerM3!Z51</f>
        <v>0</v>
      </c>
      <c r="D51" s="184">
        <f>Ident!A51</f>
        <v>0</v>
      </c>
      <c r="E51" s="162">
        <f>Ident!B51</f>
        <v>0</v>
      </c>
      <c r="F51" s="162">
        <f>Ident!C51</f>
        <v>0</v>
      </c>
      <c r="G51" s="162">
        <f>Ident!D51</f>
        <v>0</v>
      </c>
      <c r="H51" s="234">
        <f>BerM3!AC51</f>
        <v>0</v>
      </c>
      <c r="I51" s="234">
        <f>BerM3!AE51</f>
        <v>0</v>
      </c>
      <c r="J51" s="234">
        <f>BerM3!AF51</f>
        <v>0</v>
      </c>
      <c r="K51" s="234">
        <f>BerM3!AH51</f>
        <v>0</v>
      </c>
      <c r="L51" s="234">
        <f>BerM3!AI51</f>
        <v>0</v>
      </c>
      <c r="M51" s="234">
        <f>BerM3!AJ51</f>
        <v>0</v>
      </c>
      <c r="N51" s="234">
        <f>BerM3!AK51</f>
        <v>0</v>
      </c>
      <c r="O51" s="234">
        <f>BerM3!AL51</f>
        <v>0</v>
      </c>
      <c r="P51" s="234">
        <f>BerM3!AM51</f>
        <v>0</v>
      </c>
      <c r="Q51" s="235">
        <f>BerM3!AN51</f>
        <v>0</v>
      </c>
    </row>
    <row r="52" spans="1:17" ht="14.1" customHeight="1" x14ac:dyDescent="0.3">
      <c r="A52" s="232">
        <f ca="1">BerM3!Y52</f>
        <v>0</v>
      </c>
      <c r="B52" s="232">
        <f ca="1">BerM3!AU52</f>
        <v>0</v>
      </c>
      <c r="C52" s="233">
        <f ca="1">BerM3!Z52</f>
        <v>0</v>
      </c>
      <c r="D52" s="184">
        <f>Ident!A52</f>
        <v>0</v>
      </c>
      <c r="E52" s="162">
        <f>Ident!B52</f>
        <v>0</v>
      </c>
      <c r="F52" s="162">
        <f>Ident!C52</f>
        <v>0</v>
      </c>
      <c r="G52" s="162">
        <f>Ident!D52</f>
        <v>0</v>
      </c>
      <c r="H52" s="234">
        <f>BerM3!AC52</f>
        <v>0</v>
      </c>
      <c r="I52" s="234">
        <f>BerM3!AE52</f>
        <v>0</v>
      </c>
      <c r="J52" s="234">
        <f>BerM3!AF52</f>
        <v>0</v>
      </c>
      <c r="K52" s="234">
        <f>BerM3!AH52</f>
        <v>0</v>
      </c>
      <c r="L52" s="234">
        <f>BerM3!AI52</f>
        <v>0</v>
      </c>
      <c r="M52" s="234">
        <f>BerM3!AJ52</f>
        <v>0</v>
      </c>
      <c r="N52" s="234">
        <f>BerM3!AK52</f>
        <v>0</v>
      </c>
      <c r="O52" s="234">
        <f>BerM3!AL52</f>
        <v>0</v>
      </c>
      <c r="P52" s="234">
        <f>BerM3!AM52</f>
        <v>0</v>
      </c>
      <c r="Q52" s="235">
        <f>BerM3!AN52</f>
        <v>0</v>
      </c>
    </row>
    <row r="53" spans="1:17" ht="14.1" customHeight="1" x14ac:dyDescent="0.3">
      <c r="A53" s="232">
        <f ca="1">BerM3!Y53</f>
        <v>0</v>
      </c>
      <c r="B53" s="232">
        <f ca="1">BerM3!AU53</f>
        <v>0</v>
      </c>
      <c r="C53" s="233">
        <f ca="1">BerM3!Z53</f>
        <v>0</v>
      </c>
      <c r="D53" s="184">
        <f>Ident!A53</f>
        <v>0</v>
      </c>
      <c r="E53" s="162">
        <f>Ident!B53</f>
        <v>0</v>
      </c>
      <c r="F53" s="162">
        <f>Ident!C53</f>
        <v>0</v>
      </c>
      <c r="G53" s="162">
        <f>Ident!D53</f>
        <v>0</v>
      </c>
      <c r="H53" s="234">
        <f>BerM3!AC53</f>
        <v>0</v>
      </c>
      <c r="I53" s="234">
        <f>BerM3!AE53</f>
        <v>0</v>
      </c>
      <c r="J53" s="234">
        <f>BerM3!AF53</f>
        <v>0</v>
      </c>
      <c r="K53" s="234">
        <f>BerM3!AH53</f>
        <v>0</v>
      </c>
      <c r="L53" s="234">
        <f>BerM3!AI53</f>
        <v>0</v>
      </c>
      <c r="M53" s="234">
        <f>BerM3!AJ53</f>
        <v>0</v>
      </c>
      <c r="N53" s="234">
        <f>BerM3!AK53</f>
        <v>0</v>
      </c>
      <c r="O53" s="234">
        <f>BerM3!AL53</f>
        <v>0</v>
      </c>
      <c r="P53" s="234">
        <f>BerM3!AM53</f>
        <v>0</v>
      </c>
      <c r="Q53" s="235">
        <f>BerM3!AN53</f>
        <v>0</v>
      </c>
    </row>
    <row r="54" spans="1:17" ht="14.1" customHeight="1" x14ac:dyDescent="0.3">
      <c r="A54" s="232">
        <f ca="1">BerM3!Y54</f>
        <v>0</v>
      </c>
      <c r="B54" s="232">
        <f ca="1">BerM3!AU54</f>
        <v>0</v>
      </c>
      <c r="C54" s="233">
        <f ca="1">BerM3!Z54</f>
        <v>0</v>
      </c>
      <c r="D54" s="184">
        <f>Ident!A54</f>
        <v>0</v>
      </c>
      <c r="E54" s="162">
        <f>Ident!B54</f>
        <v>0</v>
      </c>
      <c r="F54" s="162">
        <f>Ident!C54</f>
        <v>0</v>
      </c>
      <c r="G54" s="162">
        <f>Ident!D54</f>
        <v>0</v>
      </c>
      <c r="H54" s="234">
        <f>BerM3!AC54</f>
        <v>0</v>
      </c>
      <c r="I54" s="234">
        <f>BerM3!AE54</f>
        <v>0</v>
      </c>
      <c r="J54" s="234">
        <f>BerM3!AF54</f>
        <v>0</v>
      </c>
      <c r="K54" s="234">
        <f>BerM3!AH54</f>
        <v>0</v>
      </c>
      <c r="L54" s="234">
        <f>BerM3!AI54</f>
        <v>0</v>
      </c>
      <c r="M54" s="234">
        <f>BerM3!AJ54</f>
        <v>0</v>
      </c>
      <c r="N54" s="234">
        <f>BerM3!AK54</f>
        <v>0</v>
      </c>
      <c r="O54" s="234">
        <f>BerM3!AL54</f>
        <v>0</v>
      </c>
      <c r="P54" s="234">
        <f>BerM3!AM54</f>
        <v>0</v>
      </c>
      <c r="Q54" s="235">
        <f>BerM3!AN54</f>
        <v>0</v>
      </c>
    </row>
    <row r="55" spans="1:17" ht="14.1" customHeight="1" x14ac:dyDescent="0.3">
      <c r="A55" s="232">
        <f ca="1">BerM3!Y55</f>
        <v>0</v>
      </c>
      <c r="B55" s="232">
        <f ca="1">BerM3!AU55</f>
        <v>0</v>
      </c>
      <c r="C55" s="233">
        <f ca="1">BerM3!Z55</f>
        <v>0</v>
      </c>
      <c r="D55" s="184">
        <f>Ident!A55</f>
        <v>0</v>
      </c>
      <c r="E55" s="162">
        <f>Ident!B55</f>
        <v>0</v>
      </c>
      <c r="F55" s="162">
        <f>Ident!C55</f>
        <v>0</v>
      </c>
      <c r="G55" s="162">
        <f>Ident!D55</f>
        <v>0</v>
      </c>
      <c r="H55" s="234">
        <f>BerM3!AC55</f>
        <v>0</v>
      </c>
      <c r="I55" s="234">
        <f>BerM3!AE55</f>
        <v>0</v>
      </c>
      <c r="J55" s="234">
        <f>BerM3!AF55</f>
        <v>0</v>
      </c>
      <c r="K55" s="234">
        <f>BerM3!AH55</f>
        <v>0</v>
      </c>
      <c r="L55" s="234">
        <f>BerM3!AI55</f>
        <v>0</v>
      </c>
      <c r="M55" s="234">
        <f>BerM3!AJ55</f>
        <v>0</v>
      </c>
      <c r="N55" s="234">
        <f>BerM3!AK55</f>
        <v>0</v>
      </c>
      <c r="O55" s="234">
        <f>BerM3!AL55</f>
        <v>0</v>
      </c>
      <c r="P55" s="234">
        <f>BerM3!AM55</f>
        <v>0</v>
      </c>
      <c r="Q55" s="235">
        <f>BerM3!AN55</f>
        <v>0</v>
      </c>
    </row>
    <row r="56" spans="1:17" ht="14.1" customHeight="1" x14ac:dyDescent="0.3">
      <c r="A56" s="232">
        <f ca="1">BerM3!Y56</f>
        <v>0</v>
      </c>
      <c r="B56" s="232">
        <f ca="1">BerM3!AU56</f>
        <v>0</v>
      </c>
      <c r="C56" s="233">
        <f ca="1">BerM3!Z56</f>
        <v>0</v>
      </c>
      <c r="D56" s="184">
        <f>Ident!A56</f>
        <v>0</v>
      </c>
      <c r="E56" s="162">
        <f>Ident!B56</f>
        <v>0</v>
      </c>
      <c r="F56" s="162">
        <f>Ident!C56</f>
        <v>0</v>
      </c>
      <c r="G56" s="162">
        <f>Ident!D56</f>
        <v>0</v>
      </c>
      <c r="H56" s="234">
        <f>BerM3!AC56</f>
        <v>0</v>
      </c>
      <c r="I56" s="234">
        <f>BerM3!AE56</f>
        <v>0</v>
      </c>
      <c r="J56" s="234">
        <f>BerM3!AF56</f>
        <v>0</v>
      </c>
      <c r="K56" s="234">
        <f>BerM3!AH56</f>
        <v>0</v>
      </c>
      <c r="L56" s="234">
        <f>BerM3!AI56</f>
        <v>0</v>
      </c>
      <c r="M56" s="234">
        <f>BerM3!AJ56</f>
        <v>0</v>
      </c>
      <c r="N56" s="234">
        <f>BerM3!AK56</f>
        <v>0</v>
      </c>
      <c r="O56" s="234">
        <f>BerM3!AL56</f>
        <v>0</v>
      </c>
      <c r="P56" s="234">
        <f>BerM3!AM56</f>
        <v>0</v>
      </c>
      <c r="Q56" s="235">
        <f>BerM3!AN56</f>
        <v>0</v>
      </c>
    </row>
    <row r="57" spans="1:17" ht="14.1" customHeight="1" x14ac:dyDescent="0.3">
      <c r="A57" s="232">
        <f ca="1">BerM3!Y57</f>
        <v>0</v>
      </c>
      <c r="B57" s="232">
        <f ca="1">BerM3!AU57</f>
        <v>0</v>
      </c>
      <c r="C57" s="233">
        <f ca="1">BerM3!Z57</f>
        <v>0</v>
      </c>
      <c r="D57" s="184">
        <f>Ident!A57</f>
        <v>0</v>
      </c>
      <c r="E57" s="162">
        <f>Ident!B57</f>
        <v>0</v>
      </c>
      <c r="F57" s="162">
        <f>Ident!C57</f>
        <v>0</v>
      </c>
      <c r="G57" s="162">
        <f>Ident!D57</f>
        <v>0</v>
      </c>
      <c r="H57" s="234">
        <f>BerM3!AC57</f>
        <v>0</v>
      </c>
      <c r="I57" s="234">
        <f>BerM3!AE57</f>
        <v>0</v>
      </c>
      <c r="J57" s="234">
        <f>BerM3!AF57</f>
        <v>0</v>
      </c>
      <c r="K57" s="234">
        <f>BerM3!AH57</f>
        <v>0</v>
      </c>
      <c r="L57" s="234">
        <f>BerM3!AI57</f>
        <v>0</v>
      </c>
      <c r="M57" s="234">
        <f>BerM3!AJ57</f>
        <v>0</v>
      </c>
      <c r="N57" s="234">
        <f>BerM3!AK57</f>
        <v>0</v>
      </c>
      <c r="O57" s="234">
        <f>BerM3!AL57</f>
        <v>0</v>
      </c>
      <c r="P57" s="234">
        <f>BerM3!AM57</f>
        <v>0</v>
      </c>
      <c r="Q57" s="235">
        <f>BerM3!AN57</f>
        <v>0</v>
      </c>
    </row>
    <row r="58" spans="1:17" ht="14.1" customHeight="1" x14ac:dyDescent="0.3">
      <c r="A58" s="232">
        <f ca="1">BerM3!Y58</f>
        <v>0</v>
      </c>
      <c r="B58" s="232">
        <f ca="1">BerM3!AU58</f>
        <v>0</v>
      </c>
      <c r="C58" s="233">
        <f ca="1">BerM3!Z58</f>
        <v>0</v>
      </c>
      <c r="D58" s="184">
        <f>Ident!A58</f>
        <v>0</v>
      </c>
      <c r="E58" s="162">
        <f>Ident!B58</f>
        <v>0</v>
      </c>
      <c r="F58" s="162">
        <f>Ident!C58</f>
        <v>0</v>
      </c>
      <c r="G58" s="162">
        <f>Ident!D58</f>
        <v>0</v>
      </c>
      <c r="H58" s="234">
        <f>BerM3!AC58</f>
        <v>0</v>
      </c>
      <c r="I58" s="234">
        <f>BerM3!AE58</f>
        <v>0</v>
      </c>
      <c r="J58" s="234">
        <f>BerM3!AF58</f>
        <v>0</v>
      </c>
      <c r="K58" s="234">
        <f>BerM3!AH58</f>
        <v>0</v>
      </c>
      <c r="L58" s="234">
        <f>BerM3!AI58</f>
        <v>0</v>
      </c>
      <c r="M58" s="234">
        <f>BerM3!AJ58</f>
        <v>0</v>
      </c>
      <c r="N58" s="234">
        <f>BerM3!AK58</f>
        <v>0</v>
      </c>
      <c r="O58" s="234">
        <f>BerM3!AL58</f>
        <v>0</v>
      </c>
      <c r="P58" s="234">
        <f>BerM3!AM58</f>
        <v>0</v>
      </c>
      <c r="Q58" s="235">
        <f>BerM3!AN58</f>
        <v>0</v>
      </c>
    </row>
    <row r="59" spans="1:17" ht="14.1" customHeight="1" x14ac:dyDescent="0.3">
      <c r="A59" s="232">
        <f ca="1">BerM3!Y59</f>
        <v>0</v>
      </c>
      <c r="B59" s="232">
        <f ca="1">BerM3!AU59</f>
        <v>0</v>
      </c>
      <c r="C59" s="233">
        <f ca="1">BerM3!Z59</f>
        <v>0</v>
      </c>
      <c r="D59" s="184">
        <f>Ident!A59</f>
        <v>0</v>
      </c>
      <c r="E59" s="162">
        <f>Ident!B59</f>
        <v>0</v>
      </c>
      <c r="F59" s="162">
        <f>Ident!C59</f>
        <v>0</v>
      </c>
      <c r="G59" s="162">
        <f>Ident!D59</f>
        <v>0</v>
      </c>
      <c r="H59" s="234">
        <f>BerM3!AC59</f>
        <v>0</v>
      </c>
      <c r="I59" s="234">
        <f>BerM3!AE59</f>
        <v>0</v>
      </c>
      <c r="J59" s="234">
        <f>BerM3!AF59</f>
        <v>0</v>
      </c>
      <c r="K59" s="234">
        <f>BerM3!AH59</f>
        <v>0</v>
      </c>
      <c r="L59" s="234">
        <f>BerM3!AI59</f>
        <v>0</v>
      </c>
      <c r="M59" s="234">
        <f>BerM3!AJ59</f>
        <v>0</v>
      </c>
      <c r="N59" s="234">
        <f>BerM3!AK59</f>
        <v>0</v>
      </c>
      <c r="O59" s="234">
        <f>BerM3!AL59</f>
        <v>0</v>
      </c>
      <c r="P59" s="234">
        <f>BerM3!AM59</f>
        <v>0</v>
      </c>
      <c r="Q59" s="235">
        <f>BerM3!AN59</f>
        <v>0</v>
      </c>
    </row>
    <row r="60" spans="1:17" ht="14.1" customHeight="1" x14ac:dyDescent="0.3">
      <c r="A60" s="232">
        <f ca="1">BerM3!Y60</f>
        <v>0</v>
      </c>
      <c r="B60" s="232">
        <f ca="1">BerM3!AU60</f>
        <v>0</v>
      </c>
      <c r="C60" s="233">
        <f ca="1">BerM3!Z60</f>
        <v>0</v>
      </c>
      <c r="D60" s="184">
        <f>Ident!A60</f>
        <v>0</v>
      </c>
      <c r="E60" s="162">
        <f>Ident!B60</f>
        <v>0</v>
      </c>
      <c r="F60" s="162">
        <f>Ident!C60</f>
        <v>0</v>
      </c>
      <c r="G60" s="162">
        <f>Ident!D60</f>
        <v>0</v>
      </c>
      <c r="H60" s="234">
        <f>BerM3!AC60</f>
        <v>0</v>
      </c>
      <c r="I60" s="234">
        <f>BerM3!AE60</f>
        <v>0</v>
      </c>
      <c r="J60" s="234">
        <f>BerM3!AF60</f>
        <v>0</v>
      </c>
      <c r="K60" s="234">
        <f>BerM3!AH60</f>
        <v>0</v>
      </c>
      <c r="L60" s="234">
        <f>BerM3!AI60</f>
        <v>0</v>
      </c>
      <c r="M60" s="234">
        <f>BerM3!AJ60</f>
        <v>0</v>
      </c>
      <c r="N60" s="234">
        <f>BerM3!AK60</f>
        <v>0</v>
      </c>
      <c r="O60" s="234">
        <f>BerM3!AL60</f>
        <v>0</v>
      </c>
      <c r="P60" s="234">
        <f>BerM3!AM60</f>
        <v>0</v>
      </c>
      <c r="Q60" s="235">
        <f>BerM3!AN60</f>
        <v>0</v>
      </c>
    </row>
    <row r="61" spans="1:17" ht="14.1" customHeight="1" x14ac:dyDescent="0.3">
      <c r="A61" s="232">
        <f ca="1">BerM3!Y61</f>
        <v>0</v>
      </c>
      <c r="B61" s="232">
        <f ca="1">BerM3!AU61</f>
        <v>0</v>
      </c>
      <c r="C61" s="233">
        <f ca="1">BerM3!Z61</f>
        <v>0</v>
      </c>
      <c r="D61" s="184">
        <f>Ident!A61</f>
        <v>0</v>
      </c>
      <c r="E61" s="162">
        <f>Ident!B61</f>
        <v>0</v>
      </c>
      <c r="F61" s="162">
        <f>Ident!C61</f>
        <v>0</v>
      </c>
      <c r="G61" s="162">
        <f>Ident!D61</f>
        <v>0</v>
      </c>
      <c r="H61" s="234">
        <f>BerM3!AC61</f>
        <v>0</v>
      </c>
      <c r="I61" s="234">
        <f>BerM3!AE61</f>
        <v>0</v>
      </c>
      <c r="J61" s="234">
        <f>BerM3!AF61</f>
        <v>0</v>
      </c>
      <c r="K61" s="234">
        <f>BerM3!AH61</f>
        <v>0</v>
      </c>
      <c r="L61" s="234">
        <f>BerM3!AI61</f>
        <v>0</v>
      </c>
      <c r="M61" s="234">
        <f>BerM3!AJ61</f>
        <v>0</v>
      </c>
      <c r="N61" s="234">
        <f>BerM3!AK61</f>
        <v>0</v>
      </c>
      <c r="O61" s="234">
        <f>BerM3!AL61</f>
        <v>0</v>
      </c>
      <c r="P61" s="234">
        <f>BerM3!AM61</f>
        <v>0</v>
      </c>
      <c r="Q61" s="235">
        <f>BerM3!AN61</f>
        <v>0</v>
      </c>
    </row>
    <row r="62" spans="1:17" ht="14.1" customHeight="1" x14ac:dyDescent="0.3">
      <c r="A62" s="232">
        <f ca="1">BerM3!Y62</f>
        <v>0</v>
      </c>
      <c r="B62" s="232">
        <f ca="1">BerM3!AU62</f>
        <v>0</v>
      </c>
      <c r="C62" s="233">
        <f ca="1">BerM3!Z62</f>
        <v>0</v>
      </c>
      <c r="D62" s="184">
        <f>Ident!A62</f>
        <v>0</v>
      </c>
      <c r="E62" s="162">
        <f>Ident!B62</f>
        <v>0</v>
      </c>
      <c r="F62" s="162">
        <f>Ident!C62</f>
        <v>0</v>
      </c>
      <c r="G62" s="162">
        <f>Ident!D62</f>
        <v>0</v>
      </c>
      <c r="H62" s="234">
        <f>BerM3!AC62</f>
        <v>0</v>
      </c>
      <c r="I62" s="234">
        <f>BerM3!AE62</f>
        <v>0</v>
      </c>
      <c r="J62" s="234">
        <f>BerM3!AF62</f>
        <v>0</v>
      </c>
      <c r="K62" s="234">
        <f>BerM3!AH62</f>
        <v>0</v>
      </c>
      <c r="L62" s="234">
        <f>BerM3!AI62</f>
        <v>0</v>
      </c>
      <c r="M62" s="234">
        <f>BerM3!AJ62</f>
        <v>0</v>
      </c>
      <c r="N62" s="234">
        <f>BerM3!AK62</f>
        <v>0</v>
      </c>
      <c r="O62" s="234">
        <f>BerM3!AL62</f>
        <v>0</v>
      </c>
      <c r="P62" s="234">
        <f>BerM3!AM62</f>
        <v>0</v>
      </c>
      <c r="Q62" s="235">
        <f>BerM3!AN62</f>
        <v>0</v>
      </c>
    </row>
    <row r="63" spans="1:17" ht="14.1" customHeight="1" x14ac:dyDescent="0.3">
      <c r="A63" s="232">
        <f ca="1">BerM3!Y63</f>
        <v>0</v>
      </c>
      <c r="B63" s="232">
        <f ca="1">BerM3!AU63</f>
        <v>0</v>
      </c>
      <c r="C63" s="233">
        <f ca="1">BerM3!Z63</f>
        <v>0</v>
      </c>
      <c r="D63" s="184">
        <f>Ident!A63</f>
        <v>0</v>
      </c>
      <c r="E63" s="162">
        <f>Ident!B63</f>
        <v>0</v>
      </c>
      <c r="F63" s="162">
        <f>Ident!C63</f>
        <v>0</v>
      </c>
      <c r="G63" s="162">
        <f>Ident!D63</f>
        <v>0</v>
      </c>
      <c r="H63" s="234">
        <f>BerM3!AC63</f>
        <v>0</v>
      </c>
      <c r="I63" s="234">
        <f>BerM3!AE63</f>
        <v>0</v>
      </c>
      <c r="J63" s="234">
        <f>BerM3!AF63</f>
        <v>0</v>
      </c>
      <c r="K63" s="234">
        <f>BerM3!AH63</f>
        <v>0</v>
      </c>
      <c r="L63" s="234">
        <f>BerM3!AI63</f>
        <v>0</v>
      </c>
      <c r="M63" s="234">
        <f>BerM3!AJ63</f>
        <v>0</v>
      </c>
      <c r="N63" s="234">
        <f>BerM3!AK63</f>
        <v>0</v>
      </c>
      <c r="O63" s="234">
        <f>BerM3!AL63</f>
        <v>0</v>
      </c>
      <c r="P63" s="234">
        <f>BerM3!AM63</f>
        <v>0</v>
      </c>
      <c r="Q63" s="235">
        <f>BerM3!AN63</f>
        <v>0</v>
      </c>
    </row>
    <row r="64" spans="1:17" ht="14.1" customHeight="1" x14ac:dyDescent="0.3">
      <c r="A64" s="232">
        <f ca="1">BerM3!Y64</f>
        <v>0</v>
      </c>
      <c r="B64" s="232">
        <f ca="1">BerM3!AU64</f>
        <v>0</v>
      </c>
      <c r="C64" s="233">
        <f ca="1">BerM3!Z64</f>
        <v>0</v>
      </c>
      <c r="D64" s="184">
        <f>Ident!A64</f>
        <v>0</v>
      </c>
      <c r="E64" s="162">
        <f>Ident!B64</f>
        <v>0</v>
      </c>
      <c r="F64" s="162">
        <f>Ident!C64</f>
        <v>0</v>
      </c>
      <c r="G64" s="162">
        <f>Ident!D64</f>
        <v>0</v>
      </c>
      <c r="H64" s="234">
        <f>BerM3!AC64</f>
        <v>0</v>
      </c>
      <c r="I64" s="234">
        <f>BerM3!AE64</f>
        <v>0</v>
      </c>
      <c r="J64" s="234">
        <f>BerM3!AF64</f>
        <v>0</v>
      </c>
      <c r="K64" s="234">
        <f>BerM3!AH64</f>
        <v>0</v>
      </c>
      <c r="L64" s="234">
        <f>BerM3!AI64</f>
        <v>0</v>
      </c>
      <c r="M64" s="234">
        <f>BerM3!AJ64</f>
        <v>0</v>
      </c>
      <c r="N64" s="234">
        <f>BerM3!AK64</f>
        <v>0</v>
      </c>
      <c r="O64" s="234">
        <f>BerM3!AL64</f>
        <v>0</v>
      </c>
      <c r="P64" s="234">
        <f>BerM3!AM64</f>
        <v>0</v>
      </c>
      <c r="Q64" s="235">
        <f>BerM3!AN64</f>
        <v>0</v>
      </c>
    </row>
    <row r="65" spans="1:17" ht="14.1" customHeight="1" x14ac:dyDescent="0.3">
      <c r="A65" s="232">
        <f ca="1">BerM3!Y65</f>
        <v>0</v>
      </c>
      <c r="B65" s="232">
        <f ca="1">BerM3!AU65</f>
        <v>0</v>
      </c>
      <c r="C65" s="233">
        <f ca="1">BerM3!Z65</f>
        <v>0</v>
      </c>
      <c r="D65" s="184">
        <f>Ident!A65</f>
        <v>0</v>
      </c>
      <c r="E65" s="162">
        <f>Ident!B65</f>
        <v>0</v>
      </c>
      <c r="F65" s="162">
        <f>Ident!C65</f>
        <v>0</v>
      </c>
      <c r="G65" s="162">
        <f>Ident!D65</f>
        <v>0</v>
      </c>
      <c r="H65" s="234">
        <f>BerM3!AC65</f>
        <v>0</v>
      </c>
      <c r="I65" s="234">
        <f>BerM3!AE65</f>
        <v>0</v>
      </c>
      <c r="J65" s="234">
        <f>BerM3!AF65</f>
        <v>0</v>
      </c>
      <c r="K65" s="234">
        <f>BerM3!AH65</f>
        <v>0</v>
      </c>
      <c r="L65" s="234">
        <f>BerM3!AI65</f>
        <v>0</v>
      </c>
      <c r="M65" s="234">
        <f>BerM3!AJ65</f>
        <v>0</v>
      </c>
      <c r="N65" s="234">
        <f>BerM3!AK65</f>
        <v>0</v>
      </c>
      <c r="O65" s="234">
        <f>BerM3!AL65</f>
        <v>0</v>
      </c>
      <c r="P65" s="234">
        <f>BerM3!AM65</f>
        <v>0</v>
      </c>
      <c r="Q65" s="235">
        <f>BerM3!AN65</f>
        <v>0</v>
      </c>
    </row>
    <row r="66" spans="1:17" ht="14.1" customHeight="1" x14ac:dyDescent="0.3">
      <c r="A66" s="232">
        <f ca="1">BerM3!Y66</f>
        <v>0</v>
      </c>
      <c r="B66" s="232">
        <f ca="1">BerM3!AU66</f>
        <v>0</v>
      </c>
      <c r="C66" s="233">
        <f ca="1">BerM3!Z66</f>
        <v>0</v>
      </c>
      <c r="D66" s="184">
        <f>Ident!A66</f>
        <v>0</v>
      </c>
      <c r="E66" s="162">
        <f>Ident!B66</f>
        <v>0</v>
      </c>
      <c r="F66" s="162">
        <f>Ident!C66</f>
        <v>0</v>
      </c>
      <c r="G66" s="162">
        <f>Ident!D66</f>
        <v>0</v>
      </c>
      <c r="H66" s="234">
        <f>BerM3!AC66</f>
        <v>0</v>
      </c>
      <c r="I66" s="234">
        <f>BerM3!AE66</f>
        <v>0</v>
      </c>
      <c r="J66" s="234">
        <f>BerM3!AF66</f>
        <v>0</v>
      </c>
      <c r="K66" s="234">
        <f>BerM3!AH66</f>
        <v>0</v>
      </c>
      <c r="L66" s="234">
        <f>BerM3!AI66</f>
        <v>0</v>
      </c>
      <c r="M66" s="234">
        <f>BerM3!AJ66</f>
        <v>0</v>
      </c>
      <c r="N66" s="234">
        <f>BerM3!AK66</f>
        <v>0</v>
      </c>
      <c r="O66" s="234">
        <f>BerM3!AL66</f>
        <v>0</v>
      </c>
      <c r="P66" s="234">
        <f>BerM3!AM66</f>
        <v>0</v>
      </c>
      <c r="Q66" s="235">
        <f>BerM3!AN66</f>
        <v>0</v>
      </c>
    </row>
    <row r="67" spans="1:17" ht="14.1" customHeight="1" x14ac:dyDescent="0.3">
      <c r="A67" s="232">
        <f ca="1">BerM3!Y67</f>
        <v>0</v>
      </c>
      <c r="B67" s="232">
        <f ca="1">BerM3!AU67</f>
        <v>0</v>
      </c>
      <c r="C67" s="233">
        <f ca="1">BerM3!Z67</f>
        <v>0</v>
      </c>
      <c r="D67" s="184">
        <f>Ident!A67</f>
        <v>0</v>
      </c>
      <c r="E67" s="162">
        <f>Ident!B67</f>
        <v>0</v>
      </c>
      <c r="F67" s="162">
        <f>Ident!C67</f>
        <v>0</v>
      </c>
      <c r="G67" s="162">
        <f>Ident!D67</f>
        <v>0</v>
      </c>
      <c r="H67" s="234">
        <f>BerM3!AC67</f>
        <v>0</v>
      </c>
      <c r="I67" s="234">
        <f>BerM3!AE67</f>
        <v>0</v>
      </c>
      <c r="J67" s="234">
        <f>BerM3!AF67</f>
        <v>0</v>
      </c>
      <c r="K67" s="234">
        <f>BerM3!AH67</f>
        <v>0</v>
      </c>
      <c r="L67" s="234">
        <f>BerM3!AI67</f>
        <v>0</v>
      </c>
      <c r="M67" s="234">
        <f>BerM3!AJ67</f>
        <v>0</v>
      </c>
      <c r="N67" s="234">
        <f>BerM3!AK67</f>
        <v>0</v>
      </c>
      <c r="O67" s="234">
        <f>BerM3!AL67</f>
        <v>0</v>
      </c>
      <c r="P67" s="234">
        <f>BerM3!AM67</f>
        <v>0</v>
      </c>
      <c r="Q67" s="235">
        <f>BerM3!AN67</f>
        <v>0</v>
      </c>
    </row>
    <row r="68" spans="1:17" ht="14.1" customHeight="1" x14ac:dyDescent="0.3">
      <c r="A68" s="232">
        <f ca="1">BerM3!Y68</f>
        <v>0</v>
      </c>
      <c r="B68" s="232">
        <f ca="1">BerM3!AU68</f>
        <v>0</v>
      </c>
      <c r="C68" s="233">
        <f ca="1">BerM3!Z68</f>
        <v>0</v>
      </c>
      <c r="D68" s="184">
        <f>Ident!A68</f>
        <v>0</v>
      </c>
      <c r="E68" s="162">
        <f>Ident!B68</f>
        <v>0</v>
      </c>
      <c r="F68" s="162">
        <f>Ident!C68</f>
        <v>0</v>
      </c>
      <c r="G68" s="162">
        <f>Ident!D68</f>
        <v>0</v>
      </c>
      <c r="H68" s="234">
        <f>BerM3!AC68</f>
        <v>0</v>
      </c>
      <c r="I68" s="234">
        <f>BerM3!AE68</f>
        <v>0</v>
      </c>
      <c r="J68" s="234">
        <f>BerM3!AF68</f>
        <v>0</v>
      </c>
      <c r="K68" s="234">
        <f>BerM3!AH68</f>
        <v>0</v>
      </c>
      <c r="L68" s="234">
        <f>BerM3!AI68</f>
        <v>0</v>
      </c>
      <c r="M68" s="234">
        <f>BerM3!AJ68</f>
        <v>0</v>
      </c>
      <c r="N68" s="234">
        <f>BerM3!AK68</f>
        <v>0</v>
      </c>
      <c r="O68" s="234">
        <f>BerM3!AL68</f>
        <v>0</v>
      </c>
      <c r="P68" s="234">
        <f>BerM3!AM68</f>
        <v>0</v>
      </c>
      <c r="Q68" s="235">
        <f>BerM3!AN68</f>
        <v>0</v>
      </c>
    </row>
    <row r="69" spans="1:17" ht="14.1" customHeight="1" x14ac:dyDescent="0.3">
      <c r="A69" s="232">
        <f ca="1">BerM3!Y69</f>
        <v>0</v>
      </c>
      <c r="B69" s="232">
        <f ca="1">BerM3!AU69</f>
        <v>0</v>
      </c>
      <c r="C69" s="233">
        <f ca="1">BerM3!Z69</f>
        <v>0</v>
      </c>
      <c r="D69" s="184">
        <f>Ident!A69</f>
        <v>0</v>
      </c>
      <c r="E69" s="162">
        <f>Ident!B69</f>
        <v>0</v>
      </c>
      <c r="F69" s="162">
        <f>Ident!C69</f>
        <v>0</v>
      </c>
      <c r="G69" s="162">
        <f>Ident!D69</f>
        <v>0</v>
      </c>
      <c r="H69" s="234">
        <f>BerM3!AC69</f>
        <v>0</v>
      </c>
      <c r="I69" s="234">
        <f>BerM3!AE69</f>
        <v>0</v>
      </c>
      <c r="J69" s="234">
        <f>BerM3!AF69</f>
        <v>0</v>
      </c>
      <c r="K69" s="234">
        <f>BerM3!AH69</f>
        <v>0</v>
      </c>
      <c r="L69" s="234">
        <f>BerM3!AI69</f>
        <v>0</v>
      </c>
      <c r="M69" s="234">
        <f>BerM3!AJ69</f>
        <v>0</v>
      </c>
      <c r="N69" s="234">
        <f>BerM3!AK69</f>
        <v>0</v>
      </c>
      <c r="O69" s="234">
        <f>BerM3!AL69</f>
        <v>0</v>
      </c>
      <c r="P69" s="234">
        <f>BerM3!AM69</f>
        <v>0</v>
      </c>
      <c r="Q69" s="235">
        <f>BerM3!AN69</f>
        <v>0</v>
      </c>
    </row>
    <row r="70" spans="1:17" ht="14.1" customHeight="1" x14ac:dyDescent="0.3">
      <c r="A70" s="232">
        <f ca="1">BerM3!Y70</f>
        <v>0</v>
      </c>
      <c r="B70" s="232">
        <f ca="1">BerM3!AU70</f>
        <v>0</v>
      </c>
      <c r="C70" s="233">
        <f ca="1">BerM3!Z70</f>
        <v>0</v>
      </c>
      <c r="D70" s="184">
        <f>Ident!A70</f>
        <v>0</v>
      </c>
      <c r="E70" s="162">
        <f>Ident!B70</f>
        <v>0</v>
      </c>
      <c r="F70" s="162">
        <f>Ident!C70</f>
        <v>0</v>
      </c>
      <c r="G70" s="162">
        <f>Ident!D70</f>
        <v>0</v>
      </c>
      <c r="H70" s="234">
        <f>BerM3!AC70</f>
        <v>0</v>
      </c>
      <c r="I70" s="234">
        <f>BerM3!AE70</f>
        <v>0</v>
      </c>
      <c r="J70" s="234">
        <f>BerM3!AF70</f>
        <v>0</v>
      </c>
      <c r="K70" s="234">
        <f>BerM3!AH70</f>
        <v>0</v>
      </c>
      <c r="L70" s="234">
        <f>BerM3!AI70</f>
        <v>0</v>
      </c>
      <c r="M70" s="234">
        <f>BerM3!AJ70</f>
        <v>0</v>
      </c>
      <c r="N70" s="234">
        <f>BerM3!AK70</f>
        <v>0</v>
      </c>
      <c r="O70" s="234">
        <f>BerM3!AL70</f>
        <v>0</v>
      </c>
      <c r="P70" s="234">
        <f>BerM3!AM70</f>
        <v>0</v>
      </c>
      <c r="Q70" s="235">
        <f>BerM3!AN70</f>
        <v>0</v>
      </c>
    </row>
    <row r="71" spans="1:17" ht="14.1" customHeight="1" x14ac:dyDescent="0.3">
      <c r="A71" s="232">
        <f ca="1">BerM3!Y71</f>
        <v>0</v>
      </c>
      <c r="B71" s="232">
        <f ca="1">BerM3!AU71</f>
        <v>0</v>
      </c>
      <c r="C71" s="233">
        <f ca="1">BerM3!Z71</f>
        <v>0</v>
      </c>
      <c r="D71" s="184">
        <f>Ident!A71</f>
        <v>0</v>
      </c>
      <c r="E71" s="162">
        <f>Ident!B71</f>
        <v>0</v>
      </c>
      <c r="F71" s="162">
        <f>Ident!C71</f>
        <v>0</v>
      </c>
      <c r="G71" s="162">
        <f>Ident!D71</f>
        <v>0</v>
      </c>
      <c r="H71" s="234">
        <f>BerM3!AC71</f>
        <v>0</v>
      </c>
      <c r="I71" s="234">
        <f>BerM3!AE71</f>
        <v>0</v>
      </c>
      <c r="J71" s="234">
        <f>BerM3!AF71</f>
        <v>0</v>
      </c>
      <c r="K71" s="234">
        <f>BerM3!AH71</f>
        <v>0</v>
      </c>
      <c r="L71" s="234">
        <f>BerM3!AI71</f>
        <v>0</v>
      </c>
      <c r="M71" s="234">
        <f>BerM3!AJ71</f>
        <v>0</v>
      </c>
      <c r="N71" s="234">
        <f>BerM3!AK71</f>
        <v>0</v>
      </c>
      <c r="O71" s="234">
        <f>BerM3!AL71</f>
        <v>0</v>
      </c>
      <c r="P71" s="234">
        <f>BerM3!AM71</f>
        <v>0</v>
      </c>
      <c r="Q71" s="235">
        <f>BerM3!AN71</f>
        <v>0</v>
      </c>
    </row>
    <row r="72" spans="1:17" ht="14.1" customHeight="1" x14ac:dyDescent="0.3">
      <c r="A72" s="232">
        <f ca="1">BerM3!Y72</f>
        <v>0</v>
      </c>
      <c r="B72" s="232">
        <f ca="1">BerM3!AU72</f>
        <v>0</v>
      </c>
      <c r="C72" s="233">
        <f ca="1">BerM3!Z72</f>
        <v>0</v>
      </c>
      <c r="D72" s="184">
        <f>Ident!A72</f>
        <v>0</v>
      </c>
      <c r="E72" s="162">
        <f>Ident!B72</f>
        <v>0</v>
      </c>
      <c r="F72" s="162">
        <f>Ident!C72</f>
        <v>0</v>
      </c>
      <c r="G72" s="162">
        <f>Ident!D72</f>
        <v>0</v>
      </c>
      <c r="H72" s="234">
        <f>BerM3!AC72</f>
        <v>0</v>
      </c>
      <c r="I72" s="234">
        <f>BerM3!AE72</f>
        <v>0</v>
      </c>
      <c r="J72" s="234">
        <f>BerM3!AF72</f>
        <v>0</v>
      </c>
      <c r="K72" s="234">
        <f>BerM3!AH72</f>
        <v>0</v>
      </c>
      <c r="L72" s="234">
        <f>BerM3!AI72</f>
        <v>0</v>
      </c>
      <c r="M72" s="234">
        <f>BerM3!AJ72</f>
        <v>0</v>
      </c>
      <c r="N72" s="234">
        <f>BerM3!AK72</f>
        <v>0</v>
      </c>
      <c r="O72" s="234">
        <f>BerM3!AL72</f>
        <v>0</v>
      </c>
      <c r="P72" s="234">
        <f>BerM3!AM72</f>
        <v>0</v>
      </c>
      <c r="Q72" s="235">
        <f>BerM3!AN72</f>
        <v>0</v>
      </c>
    </row>
    <row r="73" spans="1:17" ht="14.1" customHeight="1" x14ac:dyDescent="0.3">
      <c r="A73" s="232">
        <f ca="1">BerM3!Y73</f>
        <v>0</v>
      </c>
      <c r="B73" s="232">
        <f ca="1">BerM3!AU73</f>
        <v>0</v>
      </c>
      <c r="C73" s="233">
        <f ca="1">BerM3!Z73</f>
        <v>0</v>
      </c>
      <c r="D73" s="184">
        <f>Ident!A73</f>
        <v>0</v>
      </c>
      <c r="E73" s="162">
        <f>Ident!B73</f>
        <v>0</v>
      </c>
      <c r="F73" s="162">
        <f>Ident!C73</f>
        <v>0</v>
      </c>
      <c r="G73" s="162">
        <f>Ident!D73</f>
        <v>0</v>
      </c>
      <c r="H73" s="234">
        <f>BerM3!AC73</f>
        <v>0</v>
      </c>
      <c r="I73" s="234">
        <f>BerM3!AE73</f>
        <v>0</v>
      </c>
      <c r="J73" s="234">
        <f>BerM3!AF73</f>
        <v>0</v>
      </c>
      <c r="K73" s="234">
        <f>BerM3!AH73</f>
        <v>0</v>
      </c>
      <c r="L73" s="234">
        <f>BerM3!AI73</f>
        <v>0</v>
      </c>
      <c r="M73" s="234">
        <f>BerM3!AJ73</f>
        <v>0</v>
      </c>
      <c r="N73" s="234">
        <f>BerM3!AK73</f>
        <v>0</v>
      </c>
      <c r="O73" s="234">
        <f>BerM3!AL73</f>
        <v>0</v>
      </c>
      <c r="P73" s="234">
        <f>BerM3!AM73</f>
        <v>0</v>
      </c>
      <c r="Q73" s="235">
        <f>BerM3!AN73</f>
        <v>0</v>
      </c>
    </row>
    <row r="74" spans="1:17" ht="14.1" customHeight="1" x14ac:dyDescent="0.3">
      <c r="A74" s="232">
        <f ca="1">BerM3!Y74</f>
        <v>0</v>
      </c>
      <c r="B74" s="232">
        <f ca="1">BerM3!AU74</f>
        <v>0</v>
      </c>
      <c r="C74" s="233">
        <f ca="1">BerM3!Z74</f>
        <v>0</v>
      </c>
      <c r="D74" s="184">
        <f>Ident!A74</f>
        <v>0</v>
      </c>
      <c r="E74" s="162">
        <f>Ident!B74</f>
        <v>0</v>
      </c>
      <c r="F74" s="162">
        <f>Ident!C74</f>
        <v>0</v>
      </c>
      <c r="G74" s="162">
        <f>Ident!D74</f>
        <v>0</v>
      </c>
      <c r="H74" s="234">
        <f>BerM3!AC74</f>
        <v>0</v>
      </c>
      <c r="I74" s="234">
        <f>BerM3!AE74</f>
        <v>0</v>
      </c>
      <c r="J74" s="234">
        <f>BerM3!AF74</f>
        <v>0</v>
      </c>
      <c r="K74" s="234">
        <f>BerM3!AH74</f>
        <v>0</v>
      </c>
      <c r="L74" s="234">
        <f>BerM3!AI74</f>
        <v>0</v>
      </c>
      <c r="M74" s="234">
        <f>BerM3!AJ74</f>
        <v>0</v>
      </c>
      <c r="N74" s="234">
        <f>BerM3!AK74</f>
        <v>0</v>
      </c>
      <c r="O74" s="234">
        <f>BerM3!AL74</f>
        <v>0</v>
      </c>
      <c r="P74" s="234">
        <f>BerM3!AM74</f>
        <v>0</v>
      </c>
      <c r="Q74" s="235">
        <f>BerM3!AN74</f>
        <v>0</v>
      </c>
    </row>
    <row r="75" spans="1:17" ht="14.1" customHeight="1" x14ac:dyDescent="0.3">
      <c r="A75" s="232">
        <f ca="1">BerM3!Y75</f>
        <v>0</v>
      </c>
      <c r="B75" s="232">
        <f ca="1">BerM3!AU75</f>
        <v>0</v>
      </c>
      <c r="C75" s="233">
        <f ca="1">BerM3!Z75</f>
        <v>0</v>
      </c>
      <c r="D75" s="184">
        <f>Ident!A75</f>
        <v>0</v>
      </c>
      <c r="E75" s="162">
        <f>Ident!B75</f>
        <v>0</v>
      </c>
      <c r="F75" s="162">
        <f>Ident!C75</f>
        <v>0</v>
      </c>
      <c r="G75" s="162">
        <f>Ident!D75</f>
        <v>0</v>
      </c>
      <c r="H75" s="234">
        <f>BerM3!AC75</f>
        <v>0</v>
      </c>
      <c r="I75" s="234">
        <f>BerM3!AE75</f>
        <v>0</v>
      </c>
      <c r="J75" s="234">
        <f>BerM3!AF75</f>
        <v>0</v>
      </c>
      <c r="K75" s="234">
        <f>BerM3!AH75</f>
        <v>0</v>
      </c>
      <c r="L75" s="234">
        <f>BerM3!AI75</f>
        <v>0</v>
      </c>
      <c r="M75" s="234">
        <f>BerM3!AJ75</f>
        <v>0</v>
      </c>
      <c r="N75" s="234">
        <f>BerM3!AK75</f>
        <v>0</v>
      </c>
      <c r="O75" s="234">
        <f>BerM3!AL75</f>
        <v>0</v>
      </c>
      <c r="P75" s="234">
        <f>BerM3!AM75</f>
        <v>0</v>
      </c>
      <c r="Q75" s="235">
        <f>BerM3!AN75</f>
        <v>0</v>
      </c>
    </row>
    <row r="76" spans="1:17" ht="14.1" customHeight="1" x14ac:dyDescent="0.3">
      <c r="A76" s="232">
        <f ca="1">BerM3!Y76</f>
        <v>0</v>
      </c>
      <c r="B76" s="232">
        <f ca="1">BerM3!AU76</f>
        <v>0</v>
      </c>
      <c r="C76" s="233">
        <f ca="1">BerM3!Z76</f>
        <v>0</v>
      </c>
      <c r="D76" s="184">
        <f>Ident!A76</f>
        <v>0</v>
      </c>
      <c r="E76" s="162">
        <f>Ident!B76</f>
        <v>0</v>
      </c>
      <c r="F76" s="162">
        <f>Ident!C76</f>
        <v>0</v>
      </c>
      <c r="G76" s="162">
        <f>Ident!D76</f>
        <v>0</v>
      </c>
      <c r="H76" s="234">
        <f>BerM3!AC76</f>
        <v>0</v>
      </c>
      <c r="I76" s="234">
        <f>BerM3!AE76</f>
        <v>0</v>
      </c>
      <c r="J76" s="234">
        <f>BerM3!AF76</f>
        <v>0</v>
      </c>
      <c r="K76" s="234">
        <f>BerM3!AH76</f>
        <v>0</v>
      </c>
      <c r="L76" s="234">
        <f>BerM3!AI76</f>
        <v>0</v>
      </c>
      <c r="M76" s="234">
        <f>BerM3!AJ76</f>
        <v>0</v>
      </c>
      <c r="N76" s="234">
        <f>BerM3!AK76</f>
        <v>0</v>
      </c>
      <c r="O76" s="234">
        <f>BerM3!AL76</f>
        <v>0</v>
      </c>
      <c r="P76" s="234">
        <f>BerM3!AM76</f>
        <v>0</v>
      </c>
      <c r="Q76" s="235">
        <f>BerM3!AN76</f>
        <v>0</v>
      </c>
    </row>
    <row r="77" spans="1:17" ht="14.1" customHeight="1" x14ac:dyDescent="0.3">
      <c r="A77" s="232">
        <f ca="1">BerM3!Y77</f>
        <v>0</v>
      </c>
      <c r="B77" s="232">
        <f ca="1">BerM3!AU77</f>
        <v>0</v>
      </c>
      <c r="C77" s="233">
        <f ca="1">BerM3!Z77</f>
        <v>0</v>
      </c>
      <c r="D77" s="184">
        <f>Ident!A77</f>
        <v>0</v>
      </c>
      <c r="E77" s="162">
        <f>Ident!B77</f>
        <v>0</v>
      </c>
      <c r="F77" s="162">
        <f>Ident!C77</f>
        <v>0</v>
      </c>
      <c r="G77" s="162">
        <f>Ident!D77</f>
        <v>0</v>
      </c>
      <c r="H77" s="234">
        <f>BerM3!AC77</f>
        <v>0</v>
      </c>
      <c r="I77" s="234">
        <f>BerM3!AE77</f>
        <v>0</v>
      </c>
      <c r="J77" s="234">
        <f>BerM3!AF77</f>
        <v>0</v>
      </c>
      <c r="K77" s="234">
        <f>BerM3!AH77</f>
        <v>0</v>
      </c>
      <c r="L77" s="234">
        <f>BerM3!AI77</f>
        <v>0</v>
      </c>
      <c r="M77" s="234">
        <f>BerM3!AJ77</f>
        <v>0</v>
      </c>
      <c r="N77" s="234">
        <f>BerM3!AK77</f>
        <v>0</v>
      </c>
      <c r="O77" s="234">
        <f>BerM3!AL77</f>
        <v>0</v>
      </c>
      <c r="P77" s="234">
        <f>BerM3!AM77</f>
        <v>0</v>
      </c>
      <c r="Q77" s="235">
        <f>BerM3!AN77</f>
        <v>0</v>
      </c>
    </row>
    <row r="78" spans="1:17" ht="14.1" customHeight="1" x14ac:dyDescent="0.3">
      <c r="A78" s="232">
        <f ca="1">BerM3!Y78</f>
        <v>0</v>
      </c>
      <c r="B78" s="232">
        <f ca="1">BerM3!AU78</f>
        <v>0</v>
      </c>
      <c r="C78" s="233">
        <f ca="1">BerM3!Z78</f>
        <v>0</v>
      </c>
      <c r="D78" s="184">
        <f>Ident!A78</f>
        <v>0</v>
      </c>
      <c r="E78" s="162">
        <f>Ident!B78</f>
        <v>0</v>
      </c>
      <c r="F78" s="162">
        <f>Ident!C78</f>
        <v>0</v>
      </c>
      <c r="G78" s="162">
        <f>Ident!D78</f>
        <v>0</v>
      </c>
      <c r="H78" s="234">
        <f>BerM3!AC78</f>
        <v>0</v>
      </c>
      <c r="I78" s="234">
        <f>BerM3!AE78</f>
        <v>0</v>
      </c>
      <c r="J78" s="234">
        <f>BerM3!AF78</f>
        <v>0</v>
      </c>
      <c r="K78" s="234">
        <f>BerM3!AH78</f>
        <v>0</v>
      </c>
      <c r="L78" s="234">
        <f>BerM3!AI78</f>
        <v>0</v>
      </c>
      <c r="M78" s="234">
        <f>BerM3!AJ78</f>
        <v>0</v>
      </c>
      <c r="N78" s="234">
        <f>BerM3!AK78</f>
        <v>0</v>
      </c>
      <c r="O78" s="234">
        <f>BerM3!AL78</f>
        <v>0</v>
      </c>
      <c r="P78" s="234">
        <f>BerM3!AM78</f>
        <v>0</v>
      </c>
      <c r="Q78" s="235">
        <f>BerM3!AN78</f>
        <v>0</v>
      </c>
    </row>
    <row r="79" spans="1:17" ht="14.1" customHeight="1" x14ac:dyDescent="0.3">
      <c r="A79" s="232">
        <f ca="1">BerM3!Y79</f>
        <v>0</v>
      </c>
      <c r="B79" s="232">
        <f ca="1">BerM3!AU79</f>
        <v>0</v>
      </c>
      <c r="C79" s="233">
        <f ca="1">BerM3!Z79</f>
        <v>0</v>
      </c>
      <c r="D79" s="184">
        <f>Ident!A79</f>
        <v>0</v>
      </c>
      <c r="E79" s="162">
        <f>Ident!B79</f>
        <v>0</v>
      </c>
      <c r="F79" s="162">
        <f>Ident!C79</f>
        <v>0</v>
      </c>
      <c r="G79" s="162">
        <f>Ident!D79</f>
        <v>0</v>
      </c>
      <c r="H79" s="234">
        <f>BerM3!AC79</f>
        <v>0</v>
      </c>
      <c r="I79" s="234">
        <f>BerM3!AE79</f>
        <v>0</v>
      </c>
      <c r="J79" s="234">
        <f>BerM3!AF79</f>
        <v>0</v>
      </c>
      <c r="K79" s="234">
        <f>BerM3!AH79</f>
        <v>0</v>
      </c>
      <c r="L79" s="234">
        <f>BerM3!AI79</f>
        <v>0</v>
      </c>
      <c r="M79" s="234">
        <f>BerM3!AJ79</f>
        <v>0</v>
      </c>
      <c r="N79" s="234">
        <f>BerM3!AK79</f>
        <v>0</v>
      </c>
      <c r="O79" s="234">
        <f>BerM3!AL79</f>
        <v>0</v>
      </c>
      <c r="P79" s="234">
        <f>BerM3!AM79</f>
        <v>0</v>
      </c>
      <c r="Q79" s="235">
        <f>BerM3!AN79</f>
        <v>0</v>
      </c>
    </row>
    <row r="80" spans="1:17" ht="14.1" customHeight="1" x14ac:dyDescent="0.3">
      <c r="A80" s="232">
        <f ca="1">BerM3!Y80</f>
        <v>0</v>
      </c>
      <c r="B80" s="232">
        <f ca="1">BerM3!AU80</f>
        <v>0</v>
      </c>
      <c r="C80" s="233">
        <f ca="1">BerM3!Z80</f>
        <v>0</v>
      </c>
      <c r="D80" s="184">
        <f>Ident!A80</f>
        <v>0</v>
      </c>
      <c r="E80" s="162">
        <f>Ident!B80</f>
        <v>0</v>
      </c>
      <c r="F80" s="162">
        <f>Ident!C80</f>
        <v>0</v>
      </c>
      <c r="G80" s="162">
        <f>Ident!D80</f>
        <v>0</v>
      </c>
      <c r="H80" s="234">
        <f>BerM3!AC80</f>
        <v>0</v>
      </c>
      <c r="I80" s="234">
        <f>BerM3!AE80</f>
        <v>0</v>
      </c>
      <c r="J80" s="234">
        <f>BerM3!AF80</f>
        <v>0</v>
      </c>
      <c r="K80" s="234">
        <f>BerM3!AH80</f>
        <v>0</v>
      </c>
      <c r="L80" s="234">
        <f>BerM3!AI80</f>
        <v>0</v>
      </c>
      <c r="M80" s="234">
        <f>BerM3!AJ80</f>
        <v>0</v>
      </c>
      <c r="N80" s="234">
        <f>BerM3!AK80</f>
        <v>0</v>
      </c>
      <c r="O80" s="234">
        <f>BerM3!AL80</f>
        <v>0</v>
      </c>
      <c r="P80" s="234">
        <f>BerM3!AM80</f>
        <v>0</v>
      </c>
      <c r="Q80" s="235">
        <f>BerM3!AN80</f>
        <v>0</v>
      </c>
    </row>
    <row r="81" spans="1:17" ht="14.1" customHeight="1" x14ac:dyDescent="0.3">
      <c r="A81" s="232">
        <f ca="1">BerM3!Y81</f>
        <v>0</v>
      </c>
      <c r="B81" s="232">
        <f ca="1">BerM3!AU81</f>
        <v>0</v>
      </c>
      <c r="C81" s="233">
        <f ca="1">BerM3!Z81</f>
        <v>0</v>
      </c>
      <c r="D81" s="184">
        <f>Ident!A81</f>
        <v>0</v>
      </c>
      <c r="E81" s="162">
        <f>Ident!B81</f>
        <v>0</v>
      </c>
      <c r="F81" s="162">
        <f>Ident!C81</f>
        <v>0</v>
      </c>
      <c r="G81" s="162">
        <f>Ident!D81</f>
        <v>0</v>
      </c>
      <c r="H81" s="234">
        <f>BerM3!AC81</f>
        <v>0</v>
      </c>
      <c r="I81" s="234">
        <f>BerM3!AE81</f>
        <v>0</v>
      </c>
      <c r="J81" s="234">
        <f>BerM3!AF81</f>
        <v>0</v>
      </c>
      <c r="K81" s="234">
        <f>BerM3!AH81</f>
        <v>0</v>
      </c>
      <c r="L81" s="234">
        <f>BerM3!AI81</f>
        <v>0</v>
      </c>
      <c r="M81" s="234">
        <f>BerM3!AJ81</f>
        <v>0</v>
      </c>
      <c r="N81" s="234">
        <f>BerM3!AK81</f>
        <v>0</v>
      </c>
      <c r="O81" s="234">
        <f>BerM3!AL81</f>
        <v>0</v>
      </c>
      <c r="P81" s="234">
        <f>BerM3!AM81</f>
        <v>0</v>
      </c>
      <c r="Q81" s="235">
        <f>BerM3!AN81</f>
        <v>0</v>
      </c>
    </row>
    <row r="82" spans="1:17" ht="14.1" customHeight="1" x14ac:dyDescent="0.3">
      <c r="A82" s="232">
        <f ca="1">BerM3!Y82</f>
        <v>0</v>
      </c>
      <c r="B82" s="232">
        <f ca="1">BerM3!AU82</f>
        <v>0</v>
      </c>
      <c r="C82" s="233">
        <f ca="1">BerM3!Z82</f>
        <v>0</v>
      </c>
      <c r="D82" s="184">
        <f>Ident!A82</f>
        <v>0</v>
      </c>
      <c r="E82" s="162">
        <f>Ident!B82</f>
        <v>0</v>
      </c>
      <c r="F82" s="162">
        <f>Ident!C82</f>
        <v>0</v>
      </c>
      <c r="G82" s="162">
        <f>Ident!D82</f>
        <v>0</v>
      </c>
      <c r="H82" s="234">
        <f>BerM3!AC82</f>
        <v>0</v>
      </c>
      <c r="I82" s="234">
        <f>BerM3!AE82</f>
        <v>0</v>
      </c>
      <c r="J82" s="234">
        <f>BerM3!AF82</f>
        <v>0</v>
      </c>
      <c r="K82" s="234">
        <f>BerM3!AH82</f>
        <v>0</v>
      </c>
      <c r="L82" s="234">
        <f>BerM3!AI82</f>
        <v>0</v>
      </c>
      <c r="M82" s="234">
        <f>BerM3!AJ82</f>
        <v>0</v>
      </c>
      <c r="N82" s="234">
        <f>BerM3!AK82</f>
        <v>0</v>
      </c>
      <c r="O82" s="234">
        <f>BerM3!AL82</f>
        <v>0</v>
      </c>
      <c r="P82" s="234">
        <f>BerM3!AM82</f>
        <v>0</v>
      </c>
      <c r="Q82" s="235">
        <f>BerM3!AN82</f>
        <v>0</v>
      </c>
    </row>
    <row r="83" spans="1:17" ht="14.1" customHeight="1" x14ac:dyDescent="0.3">
      <c r="A83" s="232">
        <f ca="1">BerM3!Y83</f>
        <v>0</v>
      </c>
      <c r="B83" s="232">
        <f ca="1">BerM3!AU83</f>
        <v>0</v>
      </c>
      <c r="C83" s="233">
        <f ca="1">BerM3!Z83</f>
        <v>0</v>
      </c>
      <c r="D83" s="184">
        <f>Ident!A83</f>
        <v>0</v>
      </c>
      <c r="E83" s="162">
        <f>Ident!B83</f>
        <v>0</v>
      </c>
      <c r="F83" s="162">
        <f>Ident!C83</f>
        <v>0</v>
      </c>
      <c r="G83" s="162">
        <f>Ident!D83</f>
        <v>0</v>
      </c>
      <c r="H83" s="234">
        <f>BerM3!AC83</f>
        <v>0</v>
      </c>
      <c r="I83" s="234">
        <f>BerM3!AE83</f>
        <v>0</v>
      </c>
      <c r="J83" s="234">
        <f>BerM3!AF83</f>
        <v>0</v>
      </c>
      <c r="K83" s="234">
        <f>BerM3!AH83</f>
        <v>0</v>
      </c>
      <c r="L83" s="234">
        <f>BerM3!AI83</f>
        <v>0</v>
      </c>
      <c r="M83" s="234">
        <f>BerM3!AJ83</f>
        <v>0</v>
      </c>
      <c r="N83" s="234">
        <f>BerM3!AK83</f>
        <v>0</v>
      </c>
      <c r="O83" s="234">
        <f>BerM3!AL83</f>
        <v>0</v>
      </c>
      <c r="P83" s="234">
        <f>BerM3!AM83</f>
        <v>0</v>
      </c>
      <c r="Q83" s="235">
        <f>BerM3!AN83</f>
        <v>0</v>
      </c>
    </row>
    <row r="84" spans="1:17" ht="14.1" customHeight="1" x14ac:dyDescent="0.3">
      <c r="A84" s="232">
        <f ca="1">BerM3!Y84</f>
        <v>0</v>
      </c>
      <c r="B84" s="232">
        <f ca="1">BerM3!AU84</f>
        <v>0</v>
      </c>
      <c r="C84" s="233">
        <f ca="1">BerM3!Z84</f>
        <v>0</v>
      </c>
      <c r="D84" s="184">
        <f>Ident!A84</f>
        <v>0</v>
      </c>
      <c r="E84" s="162">
        <f>Ident!B84</f>
        <v>0</v>
      </c>
      <c r="F84" s="162">
        <f>Ident!C84</f>
        <v>0</v>
      </c>
      <c r="G84" s="162">
        <f>Ident!D84</f>
        <v>0</v>
      </c>
      <c r="H84" s="234">
        <f>BerM3!AC84</f>
        <v>0</v>
      </c>
      <c r="I84" s="234">
        <f>BerM3!AE84</f>
        <v>0</v>
      </c>
      <c r="J84" s="234">
        <f>BerM3!AF84</f>
        <v>0</v>
      </c>
      <c r="K84" s="234">
        <f>BerM3!AH84</f>
        <v>0</v>
      </c>
      <c r="L84" s="234">
        <f>BerM3!AI84</f>
        <v>0</v>
      </c>
      <c r="M84" s="234">
        <f>BerM3!AJ84</f>
        <v>0</v>
      </c>
      <c r="N84" s="234">
        <f>BerM3!AK84</f>
        <v>0</v>
      </c>
      <c r="O84" s="234">
        <f>BerM3!AL84</f>
        <v>0</v>
      </c>
      <c r="P84" s="234">
        <f>BerM3!AM84</f>
        <v>0</v>
      </c>
      <c r="Q84" s="235">
        <f>BerM3!AN84</f>
        <v>0</v>
      </c>
    </row>
    <row r="85" spans="1:17" ht="14.1" customHeight="1" x14ac:dyDescent="0.3">
      <c r="A85" s="232">
        <f ca="1">BerM3!Y85</f>
        <v>0</v>
      </c>
      <c r="B85" s="232">
        <f ca="1">BerM3!AU85</f>
        <v>0</v>
      </c>
      <c r="C85" s="233">
        <f ca="1">BerM3!Z85</f>
        <v>0</v>
      </c>
      <c r="D85" s="184">
        <f>Ident!A85</f>
        <v>0</v>
      </c>
      <c r="E85" s="162">
        <f>Ident!B85</f>
        <v>0</v>
      </c>
      <c r="F85" s="162">
        <f>Ident!C85</f>
        <v>0</v>
      </c>
      <c r="G85" s="162">
        <f>Ident!D85</f>
        <v>0</v>
      </c>
      <c r="H85" s="234">
        <f>BerM3!AC85</f>
        <v>0</v>
      </c>
      <c r="I85" s="234">
        <f>BerM3!AE85</f>
        <v>0</v>
      </c>
      <c r="J85" s="234">
        <f>BerM3!AF85</f>
        <v>0</v>
      </c>
      <c r="K85" s="234">
        <f>BerM3!AH85</f>
        <v>0</v>
      </c>
      <c r="L85" s="234">
        <f>BerM3!AI85</f>
        <v>0</v>
      </c>
      <c r="M85" s="234">
        <f>BerM3!AJ85</f>
        <v>0</v>
      </c>
      <c r="N85" s="234">
        <f>BerM3!AK85</f>
        <v>0</v>
      </c>
      <c r="O85" s="234">
        <f>BerM3!AL85</f>
        <v>0</v>
      </c>
      <c r="P85" s="234">
        <f>BerM3!AM85</f>
        <v>0</v>
      </c>
      <c r="Q85" s="235">
        <f>BerM3!AN85</f>
        <v>0</v>
      </c>
    </row>
    <row r="86" spans="1:17" ht="14.1" customHeight="1" x14ac:dyDescent="0.3">
      <c r="A86" s="232">
        <f ca="1">BerM3!Y86</f>
        <v>0</v>
      </c>
      <c r="B86" s="232">
        <f ca="1">BerM3!AU86</f>
        <v>0</v>
      </c>
      <c r="C86" s="233">
        <f ca="1">BerM3!Z86</f>
        <v>0</v>
      </c>
      <c r="D86" s="184">
        <f>Ident!A86</f>
        <v>0</v>
      </c>
      <c r="E86" s="162">
        <f>Ident!B86</f>
        <v>0</v>
      </c>
      <c r="F86" s="162">
        <f>Ident!C86</f>
        <v>0</v>
      </c>
      <c r="G86" s="162">
        <f>Ident!D86</f>
        <v>0</v>
      </c>
      <c r="H86" s="234">
        <f>BerM3!AC86</f>
        <v>0</v>
      </c>
      <c r="I86" s="234">
        <f>BerM3!AE86</f>
        <v>0</v>
      </c>
      <c r="J86" s="234">
        <f>BerM3!AF86</f>
        <v>0</v>
      </c>
      <c r="K86" s="234">
        <f>BerM3!AH86</f>
        <v>0</v>
      </c>
      <c r="L86" s="234">
        <f>BerM3!AI86</f>
        <v>0</v>
      </c>
      <c r="M86" s="234">
        <f>BerM3!AJ86</f>
        <v>0</v>
      </c>
      <c r="N86" s="234">
        <f>BerM3!AK86</f>
        <v>0</v>
      </c>
      <c r="O86" s="234">
        <f>BerM3!AL86</f>
        <v>0</v>
      </c>
      <c r="P86" s="234">
        <f>BerM3!AM86</f>
        <v>0</v>
      </c>
      <c r="Q86" s="235">
        <f>BerM3!AN86</f>
        <v>0</v>
      </c>
    </row>
    <row r="87" spans="1:17" ht="14.1" customHeight="1" x14ac:dyDescent="0.3">
      <c r="A87" s="232">
        <f ca="1">BerM3!Y87</f>
        <v>0</v>
      </c>
      <c r="B87" s="232">
        <f ca="1">BerM3!AU87</f>
        <v>0</v>
      </c>
      <c r="C87" s="233">
        <f ca="1">BerM3!Z87</f>
        <v>0</v>
      </c>
      <c r="D87" s="184">
        <f>Ident!A87</f>
        <v>0</v>
      </c>
      <c r="E87" s="162">
        <f>Ident!B87</f>
        <v>0</v>
      </c>
      <c r="F87" s="162">
        <f>Ident!C87</f>
        <v>0</v>
      </c>
      <c r="G87" s="162">
        <f>Ident!D87</f>
        <v>0</v>
      </c>
      <c r="H87" s="234">
        <f>BerM3!AC87</f>
        <v>0</v>
      </c>
      <c r="I87" s="234">
        <f>BerM3!AE87</f>
        <v>0</v>
      </c>
      <c r="J87" s="234">
        <f>BerM3!AF87</f>
        <v>0</v>
      </c>
      <c r="K87" s="234">
        <f>BerM3!AH87</f>
        <v>0</v>
      </c>
      <c r="L87" s="234">
        <f>BerM3!AI87</f>
        <v>0</v>
      </c>
      <c r="M87" s="234">
        <f>BerM3!AJ87</f>
        <v>0</v>
      </c>
      <c r="N87" s="234">
        <f>BerM3!AK87</f>
        <v>0</v>
      </c>
      <c r="O87" s="234">
        <f>BerM3!AL87</f>
        <v>0</v>
      </c>
      <c r="P87" s="234">
        <f>BerM3!AM87</f>
        <v>0</v>
      </c>
      <c r="Q87" s="235">
        <f>BerM3!AN87</f>
        <v>0</v>
      </c>
    </row>
    <row r="88" spans="1:17" ht="14.1" customHeight="1" x14ac:dyDescent="0.3">
      <c r="A88" s="232">
        <f ca="1">BerM3!Y88</f>
        <v>0</v>
      </c>
      <c r="B88" s="232">
        <f ca="1">BerM3!AU88</f>
        <v>0</v>
      </c>
      <c r="C88" s="233">
        <f ca="1">BerM3!Z88</f>
        <v>0</v>
      </c>
      <c r="D88" s="184">
        <f>Ident!A88</f>
        <v>0</v>
      </c>
      <c r="E88" s="162">
        <f>Ident!B88</f>
        <v>0</v>
      </c>
      <c r="F88" s="162">
        <f>Ident!C88</f>
        <v>0</v>
      </c>
      <c r="G88" s="162">
        <f>Ident!D88</f>
        <v>0</v>
      </c>
      <c r="H88" s="234">
        <f>BerM3!AC88</f>
        <v>0</v>
      </c>
      <c r="I88" s="234">
        <f>BerM3!AE88</f>
        <v>0</v>
      </c>
      <c r="J88" s="234">
        <f>BerM3!AF88</f>
        <v>0</v>
      </c>
      <c r="K88" s="234">
        <f>BerM3!AH88</f>
        <v>0</v>
      </c>
      <c r="L88" s="234">
        <f>BerM3!AI88</f>
        <v>0</v>
      </c>
      <c r="M88" s="234">
        <f>BerM3!AJ88</f>
        <v>0</v>
      </c>
      <c r="N88" s="234">
        <f>BerM3!AK88</f>
        <v>0</v>
      </c>
      <c r="O88" s="234">
        <f>BerM3!AL88</f>
        <v>0</v>
      </c>
      <c r="P88" s="234">
        <f>BerM3!AM88</f>
        <v>0</v>
      </c>
      <c r="Q88" s="235">
        <f>BerM3!AN88</f>
        <v>0</v>
      </c>
    </row>
    <row r="89" spans="1:17" ht="14.1" customHeight="1" x14ac:dyDescent="0.3">
      <c r="A89" s="232">
        <f ca="1">BerM3!Y89</f>
        <v>0</v>
      </c>
      <c r="B89" s="232">
        <f ca="1">BerM3!AU89</f>
        <v>0</v>
      </c>
      <c r="C89" s="233">
        <f ca="1">BerM3!Z89</f>
        <v>0</v>
      </c>
      <c r="D89" s="184">
        <f>Ident!A89</f>
        <v>0</v>
      </c>
      <c r="E89" s="162">
        <f>Ident!B89</f>
        <v>0</v>
      </c>
      <c r="F89" s="162">
        <f>Ident!C89</f>
        <v>0</v>
      </c>
      <c r="G89" s="162">
        <f>Ident!D89</f>
        <v>0</v>
      </c>
      <c r="H89" s="234">
        <f>BerM3!AC89</f>
        <v>0</v>
      </c>
      <c r="I89" s="234">
        <f>BerM3!AE89</f>
        <v>0</v>
      </c>
      <c r="J89" s="234">
        <f>BerM3!AF89</f>
        <v>0</v>
      </c>
      <c r="K89" s="234">
        <f>BerM3!AH89</f>
        <v>0</v>
      </c>
      <c r="L89" s="234">
        <f>BerM3!AI89</f>
        <v>0</v>
      </c>
      <c r="M89" s="234">
        <f>BerM3!AJ89</f>
        <v>0</v>
      </c>
      <c r="N89" s="234">
        <f>BerM3!AK89</f>
        <v>0</v>
      </c>
      <c r="O89" s="234">
        <f>BerM3!AL89</f>
        <v>0</v>
      </c>
      <c r="P89" s="234">
        <f>BerM3!AM89</f>
        <v>0</v>
      </c>
      <c r="Q89" s="235">
        <f>BerM3!AN89</f>
        <v>0</v>
      </c>
    </row>
    <row r="90" spans="1:17" ht="14.1" customHeight="1" x14ac:dyDescent="0.3">
      <c r="A90" s="232">
        <f ca="1">BerM3!Y90</f>
        <v>0</v>
      </c>
      <c r="B90" s="232">
        <f ca="1">BerM3!AU90</f>
        <v>0</v>
      </c>
      <c r="C90" s="233">
        <f ca="1">BerM3!Z90</f>
        <v>0</v>
      </c>
      <c r="D90" s="184">
        <f>Ident!A90</f>
        <v>0</v>
      </c>
      <c r="E90" s="162">
        <f>Ident!B90</f>
        <v>0</v>
      </c>
      <c r="F90" s="162">
        <f>Ident!C90</f>
        <v>0</v>
      </c>
      <c r="G90" s="162">
        <f>Ident!D90</f>
        <v>0</v>
      </c>
      <c r="H90" s="234">
        <f>BerM3!AC90</f>
        <v>0</v>
      </c>
      <c r="I90" s="234">
        <f>BerM3!AE90</f>
        <v>0</v>
      </c>
      <c r="J90" s="234">
        <f>BerM3!AF90</f>
        <v>0</v>
      </c>
      <c r="K90" s="234">
        <f>BerM3!AH90</f>
        <v>0</v>
      </c>
      <c r="L90" s="234">
        <f>BerM3!AI90</f>
        <v>0</v>
      </c>
      <c r="M90" s="234">
        <f>BerM3!AJ90</f>
        <v>0</v>
      </c>
      <c r="N90" s="234">
        <f>BerM3!AK90</f>
        <v>0</v>
      </c>
      <c r="O90" s="234">
        <f>BerM3!AL90</f>
        <v>0</v>
      </c>
      <c r="P90" s="234">
        <f>BerM3!AM90</f>
        <v>0</v>
      </c>
      <c r="Q90" s="235">
        <f>BerM3!AN90</f>
        <v>0</v>
      </c>
    </row>
    <row r="91" spans="1:17" ht="14.1" customHeight="1" x14ac:dyDescent="0.3">
      <c r="A91" s="232">
        <f ca="1">BerM3!Y91</f>
        <v>0</v>
      </c>
      <c r="B91" s="232">
        <f ca="1">BerM3!AU91</f>
        <v>0</v>
      </c>
      <c r="C91" s="233">
        <f ca="1">BerM3!Z91</f>
        <v>0</v>
      </c>
      <c r="D91" s="184">
        <f>Ident!A91</f>
        <v>0</v>
      </c>
      <c r="E91" s="162">
        <f>Ident!B91</f>
        <v>0</v>
      </c>
      <c r="F91" s="162">
        <f>Ident!C91</f>
        <v>0</v>
      </c>
      <c r="G91" s="162">
        <f>Ident!D91</f>
        <v>0</v>
      </c>
      <c r="H91" s="234">
        <f>BerM3!AC91</f>
        <v>0</v>
      </c>
      <c r="I91" s="234">
        <f>BerM3!AE91</f>
        <v>0</v>
      </c>
      <c r="J91" s="234">
        <f>BerM3!AF91</f>
        <v>0</v>
      </c>
      <c r="K91" s="234">
        <f>BerM3!AH91</f>
        <v>0</v>
      </c>
      <c r="L91" s="234">
        <f>BerM3!AI91</f>
        <v>0</v>
      </c>
      <c r="M91" s="234">
        <f>BerM3!AJ91</f>
        <v>0</v>
      </c>
      <c r="N91" s="234">
        <f>BerM3!AK91</f>
        <v>0</v>
      </c>
      <c r="O91" s="234">
        <f>BerM3!AL91</f>
        <v>0</v>
      </c>
      <c r="P91" s="234">
        <f>BerM3!AM91</f>
        <v>0</v>
      </c>
      <c r="Q91" s="235">
        <f>BerM3!AN91</f>
        <v>0</v>
      </c>
    </row>
    <row r="92" spans="1:17" ht="14.1" customHeight="1" x14ac:dyDescent="0.3">
      <c r="A92" s="232">
        <f ca="1">BerM3!Y92</f>
        <v>0</v>
      </c>
      <c r="B92" s="232">
        <f ca="1">BerM3!AU92</f>
        <v>0</v>
      </c>
      <c r="C92" s="233">
        <f ca="1">BerM3!Z92</f>
        <v>0</v>
      </c>
      <c r="D92" s="184">
        <f>Ident!A92</f>
        <v>0</v>
      </c>
      <c r="E92" s="162">
        <f>Ident!B92</f>
        <v>0</v>
      </c>
      <c r="F92" s="162">
        <f>Ident!C92</f>
        <v>0</v>
      </c>
      <c r="G92" s="162">
        <f>Ident!D92</f>
        <v>0</v>
      </c>
      <c r="H92" s="234">
        <f>BerM3!AC92</f>
        <v>0</v>
      </c>
      <c r="I92" s="234">
        <f>BerM3!AE92</f>
        <v>0</v>
      </c>
      <c r="J92" s="234">
        <f>BerM3!AF92</f>
        <v>0</v>
      </c>
      <c r="K92" s="234">
        <f>BerM3!AH92</f>
        <v>0</v>
      </c>
      <c r="L92" s="234">
        <f>BerM3!AI92</f>
        <v>0</v>
      </c>
      <c r="M92" s="234">
        <f>BerM3!AJ92</f>
        <v>0</v>
      </c>
      <c r="N92" s="234">
        <f>BerM3!AK92</f>
        <v>0</v>
      </c>
      <c r="O92" s="234">
        <f>BerM3!AL92</f>
        <v>0</v>
      </c>
      <c r="P92" s="234">
        <f>BerM3!AM92</f>
        <v>0</v>
      </c>
      <c r="Q92" s="235">
        <f>BerM3!AN92</f>
        <v>0</v>
      </c>
    </row>
    <row r="93" spans="1:17" ht="14.1" customHeight="1" x14ac:dyDescent="0.3">
      <c r="A93" s="232">
        <f ca="1">BerM3!Y93</f>
        <v>0</v>
      </c>
      <c r="B93" s="232">
        <f ca="1">BerM3!AU93</f>
        <v>0</v>
      </c>
      <c r="C93" s="233">
        <f ca="1">BerM3!Z93</f>
        <v>0</v>
      </c>
      <c r="D93" s="184">
        <f>Ident!A93</f>
        <v>0</v>
      </c>
      <c r="E93" s="162">
        <f>Ident!B93</f>
        <v>0</v>
      </c>
      <c r="F93" s="162">
        <f>Ident!C93</f>
        <v>0</v>
      </c>
      <c r="G93" s="162">
        <f>Ident!D93</f>
        <v>0</v>
      </c>
      <c r="H93" s="234">
        <f>BerM3!AC93</f>
        <v>0</v>
      </c>
      <c r="I93" s="234">
        <f>BerM3!AE93</f>
        <v>0</v>
      </c>
      <c r="J93" s="234">
        <f>BerM3!AF93</f>
        <v>0</v>
      </c>
      <c r="K93" s="234">
        <f>BerM3!AH93</f>
        <v>0</v>
      </c>
      <c r="L93" s="234">
        <f>BerM3!AI93</f>
        <v>0</v>
      </c>
      <c r="M93" s="234">
        <f>BerM3!AJ93</f>
        <v>0</v>
      </c>
      <c r="N93" s="234">
        <f>BerM3!AK93</f>
        <v>0</v>
      </c>
      <c r="O93" s="234">
        <f>BerM3!AL93</f>
        <v>0</v>
      </c>
      <c r="P93" s="234">
        <f>BerM3!AM93</f>
        <v>0</v>
      </c>
      <c r="Q93" s="235">
        <f>BerM3!AN93</f>
        <v>0</v>
      </c>
    </row>
    <row r="94" spans="1:17" ht="14.1" customHeight="1" x14ac:dyDescent="0.3">
      <c r="A94" s="232">
        <f ca="1">BerM3!Y94</f>
        <v>0</v>
      </c>
      <c r="B94" s="232">
        <f ca="1">BerM3!AU94</f>
        <v>0</v>
      </c>
      <c r="C94" s="233">
        <f ca="1">BerM3!Z94</f>
        <v>0</v>
      </c>
      <c r="D94" s="184">
        <f>Ident!A94</f>
        <v>0</v>
      </c>
      <c r="E94" s="162">
        <f>Ident!B94</f>
        <v>0</v>
      </c>
      <c r="F94" s="162">
        <f>Ident!C94</f>
        <v>0</v>
      </c>
      <c r="G94" s="162">
        <f>Ident!D94</f>
        <v>0</v>
      </c>
      <c r="H94" s="234">
        <f>BerM3!AC94</f>
        <v>0</v>
      </c>
      <c r="I94" s="234">
        <f>BerM3!AE94</f>
        <v>0</v>
      </c>
      <c r="J94" s="234">
        <f>BerM3!AF94</f>
        <v>0</v>
      </c>
      <c r="K94" s="234">
        <f>BerM3!AH94</f>
        <v>0</v>
      </c>
      <c r="L94" s="234">
        <f>BerM3!AI94</f>
        <v>0</v>
      </c>
      <c r="M94" s="234">
        <f>BerM3!AJ94</f>
        <v>0</v>
      </c>
      <c r="N94" s="234">
        <f>BerM3!AK94</f>
        <v>0</v>
      </c>
      <c r="O94" s="234">
        <f>BerM3!AL94</f>
        <v>0</v>
      </c>
      <c r="P94" s="234">
        <f>BerM3!AM94</f>
        <v>0</v>
      </c>
      <c r="Q94" s="235">
        <f>BerM3!AN94</f>
        <v>0</v>
      </c>
    </row>
    <row r="95" spans="1:17" ht="14.1" customHeight="1" x14ac:dyDescent="0.3">
      <c r="A95" s="232">
        <f ca="1">BerM3!Y95</f>
        <v>0</v>
      </c>
      <c r="B95" s="232">
        <f ca="1">BerM3!AU95</f>
        <v>0</v>
      </c>
      <c r="C95" s="233">
        <f ca="1">BerM3!Z95</f>
        <v>0</v>
      </c>
      <c r="D95" s="184">
        <f>Ident!A95</f>
        <v>0</v>
      </c>
      <c r="E95" s="162">
        <f>Ident!B95</f>
        <v>0</v>
      </c>
      <c r="F95" s="162">
        <f>Ident!C95</f>
        <v>0</v>
      </c>
      <c r="G95" s="162">
        <f>Ident!D95</f>
        <v>0</v>
      </c>
      <c r="H95" s="234">
        <f>BerM3!AC95</f>
        <v>0</v>
      </c>
      <c r="I95" s="234">
        <f>BerM3!AE95</f>
        <v>0</v>
      </c>
      <c r="J95" s="234">
        <f>BerM3!AF95</f>
        <v>0</v>
      </c>
      <c r="K95" s="234">
        <f>BerM3!AH95</f>
        <v>0</v>
      </c>
      <c r="L95" s="234">
        <f>BerM3!AI95</f>
        <v>0</v>
      </c>
      <c r="M95" s="234">
        <f>BerM3!AJ95</f>
        <v>0</v>
      </c>
      <c r="N95" s="234">
        <f>BerM3!AK95</f>
        <v>0</v>
      </c>
      <c r="O95" s="234">
        <f>BerM3!AL95</f>
        <v>0</v>
      </c>
      <c r="P95" s="234">
        <f>BerM3!AM95</f>
        <v>0</v>
      </c>
      <c r="Q95" s="235">
        <f>BerM3!AN95</f>
        <v>0</v>
      </c>
    </row>
    <row r="96" spans="1:17" ht="14.1" customHeight="1" x14ac:dyDescent="0.3">
      <c r="A96" s="232">
        <f ca="1">BerM3!Y96</f>
        <v>0</v>
      </c>
      <c r="B96" s="232">
        <f ca="1">BerM3!AU96</f>
        <v>0</v>
      </c>
      <c r="C96" s="233">
        <f ca="1">BerM3!Z96</f>
        <v>0</v>
      </c>
      <c r="D96" s="184">
        <f>Ident!A96</f>
        <v>0</v>
      </c>
      <c r="E96" s="162">
        <f>Ident!B96</f>
        <v>0</v>
      </c>
      <c r="F96" s="162">
        <f>Ident!C96</f>
        <v>0</v>
      </c>
      <c r="G96" s="162">
        <f>Ident!D96</f>
        <v>0</v>
      </c>
      <c r="H96" s="234">
        <f>BerM3!AC96</f>
        <v>0</v>
      </c>
      <c r="I96" s="234">
        <f>BerM3!AE96</f>
        <v>0</v>
      </c>
      <c r="J96" s="234">
        <f>BerM3!AF96</f>
        <v>0</v>
      </c>
      <c r="K96" s="234">
        <f>BerM3!AH96</f>
        <v>0</v>
      </c>
      <c r="L96" s="234">
        <f>BerM3!AI96</f>
        <v>0</v>
      </c>
      <c r="M96" s="234">
        <f>BerM3!AJ96</f>
        <v>0</v>
      </c>
      <c r="N96" s="234">
        <f>BerM3!AK96</f>
        <v>0</v>
      </c>
      <c r="O96" s="234">
        <f>BerM3!AL96</f>
        <v>0</v>
      </c>
      <c r="P96" s="234">
        <f>BerM3!AM96</f>
        <v>0</v>
      </c>
      <c r="Q96" s="235">
        <f>BerM3!AN96</f>
        <v>0</v>
      </c>
    </row>
    <row r="97" spans="1:17" ht="14.1" customHeight="1" x14ac:dyDescent="0.3">
      <c r="A97" s="232">
        <f ca="1">BerM3!Y97</f>
        <v>0</v>
      </c>
      <c r="B97" s="232">
        <f ca="1">BerM3!AU97</f>
        <v>0</v>
      </c>
      <c r="C97" s="233">
        <f ca="1">BerM3!Z97</f>
        <v>0</v>
      </c>
      <c r="D97" s="184">
        <f>Ident!A97</f>
        <v>0</v>
      </c>
      <c r="E97" s="162">
        <f>Ident!B97</f>
        <v>0</v>
      </c>
      <c r="F97" s="162">
        <f>Ident!C97</f>
        <v>0</v>
      </c>
      <c r="G97" s="162">
        <f>Ident!D97</f>
        <v>0</v>
      </c>
      <c r="H97" s="234">
        <f>BerM3!AC97</f>
        <v>0</v>
      </c>
      <c r="I97" s="234">
        <f>BerM3!AE97</f>
        <v>0</v>
      </c>
      <c r="J97" s="234">
        <f>BerM3!AF97</f>
        <v>0</v>
      </c>
      <c r="K97" s="234">
        <f>BerM3!AH97</f>
        <v>0</v>
      </c>
      <c r="L97" s="234">
        <f>BerM3!AI97</f>
        <v>0</v>
      </c>
      <c r="M97" s="234">
        <f>BerM3!AJ97</f>
        <v>0</v>
      </c>
      <c r="N97" s="234">
        <f>BerM3!AK97</f>
        <v>0</v>
      </c>
      <c r="O97" s="234">
        <f>BerM3!AL97</f>
        <v>0</v>
      </c>
      <c r="P97" s="234">
        <f>BerM3!AM97</f>
        <v>0</v>
      </c>
      <c r="Q97" s="235">
        <f>BerM3!AN97</f>
        <v>0</v>
      </c>
    </row>
    <row r="98" spans="1:17" ht="14.1" customHeight="1" x14ac:dyDescent="0.3">
      <c r="A98" s="232">
        <f ca="1">BerM3!Y98</f>
        <v>0</v>
      </c>
      <c r="B98" s="232">
        <f ca="1">BerM3!AU98</f>
        <v>0</v>
      </c>
      <c r="C98" s="233">
        <f ca="1">BerM3!Z98</f>
        <v>0</v>
      </c>
      <c r="D98" s="184">
        <f>Ident!A98</f>
        <v>0</v>
      </c>
      <c r="E98" s="162">
        <f>Ident!B98</f>
        <v>0</v>
      </c>
      <c r="F98" s="162">
        <f>Ident!C98</f>
        <v>0</v>
      </c>
      <c r="G98" s="162">
        <f>Ident!D98</f>
        <v>0</v>
      </c>
      <c r="H98" s="234">
        <f>BerM3!AC98</f>
        <v>0</v>
      </c>
      <c r="I98" s="234">
        <f>BerM3!AE98</f>
        <v>0</v>
      </c>
      <c r="J98" s="234">
        <f>BerM3!AF98</f>
        <v>0</v>
      </c>
      <c r="K98" s="234">
        <f>BerM3!AH98</f>
        <v>0</v>
      </c>
      <c r="L98" s="234">
        <f>BerM3!AI98</f>
        <v>0</v>
      </c>
      <c r="M98" s="234">
        <f>BerM3!AJ98</f>
        <v>0</v>
      </c>
      <c r="N98" s="234">
        <f>BerM3!AK98</f>
        <v>0</v>
      </c>
      <c r="O98" s="234">
        <f>BerM3!AL98</f>
        <v>0</v>
      </c>
      <c r="P98" s="234">
        <f>BerM3!AM98</f>
        <v>0</v>
      </c>
      <c r="Q98" s="235">
        <f>BerM3!AN98</f>
        <v>0</v>
      </c>
    </row>
    <row r="99" spans="1:17" ht="14.1" customHeight="1" x14ac:dyDescent="0.3">
      <c r="A99" s="232">
        <f ca="1">BerM3!Y99</f>
        <v>0</v>
      </c>
      <c r="B99" s="232">
        <f ca="1">BerM3!AU99</f>
        <v>0</v>
      </c>
      <c r="C99" s="233">
        <f ca="1">BerM3!Z99</f>
        <v>0</v>
      </c>
      <c r="D99" s="184">
        <f>Ident!A99</f>
        <v>0</v>
      </c>
      <c r="E99" s="162">
        <f>Ident!B99</f>
        <v>0</v>
      </c>
      <c r="F99" s="162">
        <f>Ident!C99</f>
        <v>0</v>
      </c>
      <c r="G99" s="162">
        <f>Ident!D99</f>
        <v>0</v>
      </c>
      <c r="H99" s="234">
        <f>BerM3!AC99</f>
        <v>0</v>
      </c>
      <c r="I99" s="234">
        <f>BerM3!AE99</f>
        <v>0</v>
      </c>
      <c r="J99" s="234">
        <f>BerM3!AF99</f>
        <v>0</v>
      </c>
      <c r="K99" s="234">
        <f>BerM3!AH99</f>
        <v>0</v>
      </c>
      <c r="L99" s="234">
        <f>BerM3!AI99</f>
        <v>0</v>
      </c>
      <c r="M99" s="234">
        <f>BerM3!AJ99</f>
        <v>0</v>
      </c>
      <c r="N99" s="234">
        <f>BerM3!AK99</f>
        <v>0</v>
      </c>
      <c r="O99" s="234">
        <f>BerM3!AL99</f>
        <v>0</v>
      </c>
      <c r="P99" s="234">
        <f>BerM3!AM99</f>
        <v>0</v>
      </c>
      <c r="Q99" s="235">
        <f>BerM3!AN99</f>
        <v>0</v>
      </c>
    </row>
    <row r="100" spans="1:17" ht="14.1" customHeight="1" x14ac:dyDescent="0.3">
      <c r="A100" s="232">
        <f ca="1">BerM3!Y100</f>
        <v>0</v>
      </c>
      <c r="B100" s="232">
        <f ca="1">BerM3!AU100</f>
        <v>0</v>
      </c>
      <c r="C100" s="233">
        <f ca="1">BerM3!Z100</f>
        <v>0</v>
      </c>
      <c r="D100" s="184">
        <f>Ident!A100</f>
        <v>0</v>
      </c>
      <c r="E100" s="162">
        <f>Ident!B100</f>
        <v>0</v>
      </c>
      <c r="F100" s="162">
        <f>Ident!C100</f>
        <v>0</v>
      </c>
      <c r="G100" s="162">
        <f>Ident!D100</f>
        <v>0</v>
      </c>
      <c r="H100" s="234">
        <f>BerM3!AC100</f>
        <v>0</v>
      </c>
      <c r="I100" s="234">
        <f>BerM3!AE100</f>
        <v>0</v>
      </c>
      <c r="J100" s="234">
        <f>BerM3!AF100</f>
        <v>0</v>
      </c>
      <c r="K100" s="234">
        <f>BerM3!AH100</f>
        <v>0</v>
      </c>
      <c r="L100" s="234">
        <f>BerM3!AI100</f>
        <v>0</v>
      </c>
      <c r="M100" s="234">
        <f>BerM3!AJ100</f>
        <v>0</v>
      </c>
      <c r="N100" s="234">
        <f>BerM3!AK100</f>
        <v>0</v>
      </c>
      <c r="O100" s="234">
        <f>BerM3!AL100</f>
        <v>0</v>
      </c>
      <c r="P100" s="234">
        <f>BerM3!AM100</f>
        <v>0</v>
      </c>
      <c r="Q100" s="235">
        <f>BerM3!AN100</f>
        <v>0</v>
      </c>
    </row>
    <row r="101" spans="1:17" ht="14.1" customHeight="1" x14ac:dyDescent="0.3">
      <c r="A101" s="232">
        <f ca="1">BerM3!Y101</f>
        <v>0</v>
      </c>
      <c r="B101" s="232">
        <f ca="1">BerM3!AU101</f>
        <v>0</v>
      </c>
      <c r="C101" s="233">
        <f ca="1">BerM3!Z101</f>
        <v>0</v>
      </c>
      <c r="D101" s="184">
        <f>Ident!A101</f>
        <v>0</v>
      </c>
      <c r="E101" s="162">
        <f>Ident!B101</f>
        <v>0</v>
      </c>
      <c r="F101" s="162">
        <f>Ident!C101</f>
        <v>0</v>
      </c>
      <c r="G101" s="162">
        <f>Ident!D101</f>
        <v>0</v>
      </c>
      <c r="H101" s="234">
        <f>BerM3!AC101</f>
        <v>0</v>
      </c>
      <c r="I101" s="234">
        <f>BerM3!AE101</f>
        <v>0</v>
      </c>
      <c r="J101" s="234">
        <f>BerM3!AF101</f>
        <v>0</v>
      </c>
      <c r="K101" s="234">
        <f>BerM3!AH101</f>
        <v>0</v>
      </c>
      <c r="L101" s="234">
        <f>BerM3!AI101</f>
        <v>0</v>
      </c>
      <c r="M101" s="234">
        <f>BerM3!AJ101</f>
        <v>0</v>
      </c>
      <c r="N101" s="234">
        <f>BerM3!AK101</f>
        <v>0</v>
      </c>
      <c r="O101" s="234">
        <f>BerM3!AL101</f>
        <v>0</v>
      </c>
      <c r="P101" s="234">
        <f>BerM3!AM101</f>
        <v>0</v>
      </c>
      <c r="Q101" s="235">
        <f>BerM3!AN101</f>
        <v>0</v>
      </c>
    </row>
    <row r="102" spans="1:17" ht="14.1" customHeight="1" x14ac:dyDescent="0.3">
      <c r="A102" s="232">
        <f ca="1">BerM3!Y102</f>
        <v>0</v>
      </c>
      <c r="B102" s="232">
        <f ca="1">BerM3!AU102</f>
        <v>0</v>
      </c>
      <c r="C102" s="233">
        <f ca="1">BerM3!Z102</f>
        <v>0</v>
      </c>
      <c r="D102" s="184">
        <f>Ident!A102</f>
        <v>0</v>
      </c>
      <c r="E102" s="162">
        <f>Ident!B102</f>
        <v>0</v>
      </c>
      <c r="F102" s="162">
        <f>Ident!C102</f>
        <v>0</v>
      </c>
      <c r="G102" s="162">
        <f>Ident!D102</f>
        <v>0</v>
      </c>
      <c r="H102" s="234">
        <f>BerM3!AC102</f>
        <v>0</v>
      </c>
      <c r="I102" s="234">
        <f>BerM3!AE102</f>
        <v>0</v>
      </c>
      <c r="J102" s="234">
        <f>BerM3!AF102</f>
        <v>0</v>
      </c>
      <c r="K102" s="234">
        <f>BerM3!AH102</f>
        <v>0</v>
      </c>
      <c r="L102" s="234">
        <f>BerM3!AI102</f>
        <v>0</v>
      </c>
      <c r="M102" s="234">
        <f>BerM3!AJ102</f>
        <v>0</v>
      </c>
      <c r="N102" s="234">
        <f>BerM3!AK102</f>
        <v>0</v>
      </c>
      <c r="O102" s="234">
        <f>BerM3!AL102</f>
        <v>0</v>
      </c>
      <c r="P102" s="234">
        <f>BerM3!AM102</f>
        <v>0</v>
      </c>
      <c r="Q102" s="235">
        <f>BerM3!AN102</f>
        <v>0</v>
      </c>
    </row>
    <row r="103" spans="1:17" ht="14.1" customHeight="1" x14ac:dyDescent="0.3">
      <c r="A103" s="232">
        <f ca="1">BerM3!Y103</f>
        <v>0</v>
      </c>
      <c r="B103" s="232">
        <f ca="1">BerM3!AU103</f>
        <v>0</v>
      </c>
      <c r="C103" s="233">
        <f ca="1">BerM3!Z103</f>
        <v>0</v>
      </c>
      <c r="D103" s="184">
        <f>Ident!A103</f>
        <v>0</v>
      </c>
      <c r="E103" s="162">
        <f>Ident!B103</f>
        <v>0</v>
      </c>
      <c r="F103" s="162">
        <f>Ident!C103</f>
        <v>0</v>
      </c>
      <c r="G103" s="162">
        <f>Ident!D103</f>
        <v>0</v>
      </c>
      <c r="H103" s="234">
        <f>BerM3!AC103</f>
        <v>0</v>
      </c>
      <c r="I103" s="234">
        <f>BerM3!AE103</f>
        <v>0</v>
      </c>
      <c r="J103" s="234">
        <f>BerM3!AF103</f>
        <v>0</v>
      </c>
      <c r="K103" s="234">
        <f>BerM3!AH103</f>
        <v>0</v>
      </c>
      <c r="L103" s="234">
        <f>BerM3!AI103</f>
        <v>0</v>
      </c>
      <c r="M103" s="234">
        <f>BerM3!AJ103</f>
        <v>0</v>
      </c>
      <c r="N103" s="234">
        <f>BerM3!AK103</f>
        <v>0</v>
      </c>
      <c r="O103" s="234">
        <f>BerM3!AL103</f>
        <v>0</v>
      </c>
      <c r="P103" s="234">
        <f>BerM3!AM103</f>
        <v>0</v>
      </c>
      <c r="Q103" s="235">
        <f>BerM3!AN103</f>
        <v>0</v>
      </c>
    </row>
    <row r="104" spans="1:17" ht="14.1" customHeight="1" x14ac:dyDescent="0.3">
      <c r="A104" s="232">
        <f ca="1">BerM3!Y104</f>
        <v>0</v>
      </c>
      <c r="B104" s="232">
        <f ca="1">BerM3!AU104</f>
        <v>0</v>
      </c>
      <c r="C104" s="233">
        <f ca="1">BerM3!Z104</f>
        <v>0</v>
      </c>
      <c r="D104" s="184">
        <f>Ident!A104</f>
        <v>0</v>
      </c>
      <c r="E104" s="162">
        <f>Ident!B104</f>
        <v>0</v>
      </c>
      <c r="F104" s="162">
        <f>Ident!C104</f>
        <v>0</v>
      </c>
      <c r="G104" s="162">
        <f>Ident!D104</f>
        <v>0</v>
      </c>
      <c r="H104" s="234">
        <f>BerM3!AC104</f>
        <v>0</v>
      </c>
      <c r="I104" s="234">
        <f>BerM3!AE104</f>
        <v>0</v>
      </c>
      <c r="J104" s="234">
        <f>BerM3!AF104</f>
        <v>0</v>
      </c>
      <c r="K104" s="234">
        <f>BerM3!AH104</f>
        <v>0</v>
      </c>
      <c r="L104" s="234">
        <f>BerM3!AI104</f>
        <v>0</v>
      </c>
      <c r="M104" s="234">
        <f>BerM3!AJ104</f>
        <v>0</v>
      </c>
      <c r="N104" s="234">
        <f>BerM3!AK104</f>
        <v>0</v>
      </c>
      <c r="O104" s="234">
        <f>BerM3!AL104</f>
        <v>0</v>
      </c>
      <c r="P104" s="234">
        <f>BerM3!AM104</f>
        <v>0</v>
      </c>
      <c r="Q104" s="235">
        <f>BerM3!AN104</f>
        <v>0</v>
      </c>
    </row>
    <row r="105" spans="1:17" ht="14.1" customHeight="1" x14ac:dyDescent="0.3">
      <c r="A105" s="232">
        <f ca="1">BerM3!Y105</f>
        <v>0</v>
      </c>
      <c r="B105" s="232">
        <f ca="1">BerM3!AU105</f>
        <v>0</v>
      </c>
      <c r="C105" s="233">
        <f ca="1">BerM3!Z105</f>
        <v>0</v>
      </c>
      <c r="D105" s="184">
        <f>Ident!A105</f>
        <v>0</v>
      </c>
      <c r="E105" s="162">
        <f>Ident!B105</f>
        <v>0</v>
      </c>
      <c r="F105" s="162">
        <f>Ident!C105</f>
        <v>0</v>
      </c>
      <c r="G105" s="162">
        <f>Ident!D105</f>
        <v>0</v>
      </c>
      <c r="H105" s="234">
        <f>BerM3!AC105</f>
        <v>0</v>
      </c>
      <c r="I105" s="234">
        <f>BerM3!AE105</f>
        <v>0</v>
      </c>
      <c r="J105" s="234">
        <f>BerM3!AF105</f>
        <v>0</v>
      </c>
      <c r="K105" s="234">
        <f>BerM3!AH105</f>
        <v>0</v>
      </c>
      <c r="L105" s="234">
        <f>BerM3!AI105</f>
        <v>0</v>
      </c>
      <c r="M105" s="234">
        <f>BerM3!AJ105</f>
        <v>0</v>
      </c>
      <c r="N105" s="234">
        <f>BerM3!AK105</f>
        <v>0</v>
      </c>
      <c r="O105" s="234">
        <f>BerM3!AL105</f>
        <v>0</v>
      </c>
      <c r="P105" s="234">
        <f>BerM3!AM105</f>
        <v>0</v>
      </c>
      <c r="Q105" s="235">
        <f>BerM3!AN105</f>
        <v>0</v>
      </c>
    </row>
    <row r="106" spans="1:17" ht="14.1" customHeight="1" x14ac:dyDescent="0.3">
      <c r="A106" s="232">
        <f ca="1">BerM3!Y106</f>
        <v>0</v>
      </c>
      <c r="B106" s="232">
        <f ca="1">BerM3!AU106</f>
        <v>0</v>
      </c>
      <c r="C106" s="233">
        <f ca="1">BerM3!Z106</f>
        <v>0</v>
      </c>
      <c r="D106" s="184">
        <f>Ident!A106</f>
        <v>0</v>
      </c>
      <c r="E106" s="162">
        <f>Ident!B106</f>
        <v>0</v>
      </c>
      <c r="F106" s="162">
        <f>Ident!C106</f>
        <v>0</v>
      </c>
      <c r="G106" s="162">
        <f>Ident!D106</f>
        <v>0</v>
      </c>
      <c r="H106" s="234">
        <f>BerM3!AC106</f>
        <v>0</v>
      </c>
      <c r="I106" s="234">
        <f>BerM3!AE106</f>
        <v>0</v>
      </c>
      <c r="J106" s="234">
        <f>BerM3!AF106</f>
        <v>0</v>
      </c>
      <c r="K106" s="234">
        <f>BerM3!AH106</f>
        <v>0</v>
      </c>
      <c r="L106" s="234">
        <f>BerM3!AI106</f>
        <v>0</v>
      </c>
      <c r="M106" s="234">
        <f>BerM3!AJ106</f>
        <v>0</v>
      </c>
      <c r="N106" s="234">
        <f>BerM3!AK106</f>
        <v>0</v>
      </c>
      <c r="O106" s="234">
        <f>BerM3!AL106</f>
        <v>0</v>
      </c>
      <c r="P106" s="234">
        <f>BerM3!AM106</f>
        <v>0</v>
      </c>
      <c r="Q106" s="235">
        <f>BerM3!AN106</f>
        <v>0</v>
      </c>
    </row>
    <row r="107" spans="1:17" ht="14.1" customHeight="1" x14ac:dyDescent="0.3">
      <c r="A107" s="232">
        <f ca="1">BerM3!Y107</f>
        <v>0</v>
      </c>
      <c r="B107" s="232">
        <f ca="1">BerM3!AU107</f>
        <v>0</v>
      </c>
      <c r="C107" s="233">
        <f ca="1">BerM3!Z107</f>
        <v>0</v>
      </c>
      <c r="D107" s="184">
        <f>Ident!A107</f>
        <v>0</v>
      </c>
      <c r="E107" s="162">
        <f>Ident!B107</f>
        <v>0</v>
      </c>
      <c r="F107" s="162">
        <f>Ident!C107</f>
        <v>0</v>
      </c>
      <c r="G107" s="162">
        <f>Ident!D107</f>
        <v>0</v>
      </c>
      <c r="H107" s="234">
        <f>BerM3!AC107</f>
        <v>0</v>
      </c>
      <c r="I107" s="234">
        <f>BerM3!AE107</f>
        <v>0</v>
      </c>
      <c r="J107" s="234">
        <f>BerM3!AF107</f>
        <v>0</v>
      </c>
      <c r="K107" s="234">
        <f>BerM3!AH107</f>
        <v>0</v>
      </c>
      <c r="L107" s="234">
        <f>BerM3!AI107</f>
        <v>0</v>
      </c>
      <c r="M107" s="234">
        <f>BerM3!AJ107</f>
        <v>0</v>
      </c>
      <c r="N107" s="234">
        <f>BerM3!AK107</f>
        <v>0</v>
      </c>
      <c r="O107" s="234">
        <f>BerM3!AL107</f>
        <v>0</v>
      </c>
      <c r="P107" s="234">
        <f>BerM3!AM107</f>
        <v>0</v>
      </c>
      <c r="Q107" s="235">
        <f>BerM3!AN107</f>
        <v>0</v>
      </c>
    </row>
    <row r="108" spans="1:17" ht="14.1" customHeight="1" x14ac:dyDescent="0.3">
      <c r="A108" s="232">
        <f ca="1">BerM3!Y108</f>
        <v>0</v>
      </c>
      <c r="B108" s="232">
        <f ca="1">BerM3!AU108</f>
        <v>0</v>
      </c>
      <c r="C108" s="233">
        <f ca="1">BerM3!Z108</f>
        <v>0</v>
      </c>
      <c r="D108" s="184">
        <f>Ident!A108</f>
        <v>0</v>
      </c>
      <c r="E108" s="162">
        <f>Ident!B108</f>
        <v>0</v>
      </c>
      <c r="F108" s="162">
        <f>Ident!C108</f>
        <v>0</v>
      </c>
      <c r="G108" s="162">
        <f>Ident!D108</f>
        <v>0</v>
      </c>
      <c r="H108" s="234">
        <f>BerM3!AC108</f>
        <v>0</v>
      </c>
      <c r="I108" s="234">
        <f>BerM3!AE108</f>
        <v>0</v>
      </c>
      <c r="J108" s="234">
        <f>BerM3!AF108</f>
        <v>0</v>
      </c>
      <c r="K108" s="234">
        <f>BerM3!AH108</f>
        <v>0</v>
      </c>
      <c r="L108" s="234">
        <f>BerM3!AI108</f>
        <v>0</v>
      </c>
      <c r="M108" s="234">
        <f>BerM3!AJ108</f>
        <v>0</v>
      </c>
      <c r="N108" s="234">
        <f>BerM3!AK108</f>
        <v>0</v>
      </c>
      <c r="O108" s="234">
        <f>BerM3!AL108</f>
        <v>0</v>
      </c>
      <c r="P108" s="234">
        <f>BerM3!AM108</f>
        <v>0</v>
      </c>
      <c r="Q108" s="235">
        <f>BerM3!AN108</f>
        <v>0</v>
      </c>
    </row>
    <row r="109" spans="1:17" ht="14.1" customHeight="1" x14ac:dyDescent="0.3">
      <c r="A109" s="232">
        <f ca="1">BerM3!Y109</f>
        <v>0</v>
      </c>
      <c r="B109" s="232">
        <f ca="1">BerM3!AU109</f>
        <v>0</v>
      </c>
      <c r="C109" s="233">
        <f ca="1">BerM3!Z109</f>
        <v>0</v>
      </c>
      <c r="D109" s="184">
        <f>Ident!A109</f>
        <v>0</v>
      </c>
      <c r="E109" s="162">
        <f>Ident!B109</f>
        <v>0</v>
      </c>
      <c r="F109" s="162">
        <f>Ident!C109</f>
        <v>0</v>
      </c>
      <c r="G109" s="162">
        <f>Ident!D109</f>
        <v>0</v>
      </c>
      <c r="H109" s="234">
        <f>BerM3!AC109</f>
        <v>0</v>
      </c>
      <c r="I109" s="234">
        <f>BerM3!AE109</f>
        <v>0</v>
      </c>
      <c r="J109" s="234">
        <f>BerM3!AF109</f>
        <v>0</v>
      </c>
      <c r="K109" s="234">
        <f>BerM3!AH109</f>
        <v>0</v>
      </c>
      <c r="L109" s="234">
        <f>BerM3!AI109</f>
        <v>0</v>
      </c>
      <c r="M109" s="234">
        <f>BerM3!AJ109</f>
        <v>0</v>
      </c>
      <c r="N109" s="234">
        <f>BerM3!AK109</f>
        <v>0</v>
      </c>
      <c r="O109" s="234">
        <f>BerM3!AL109</f>
        <v>0</v>
      </c>
      <c r="P109" s="234">
        <f>BerM3!AM109</f>
        <v>0</v>
      </c>
      <c r="Q109" s="235">
        <f>BerM3!AN109</f>
        <v>0</v>
      </c>
    </row>
    <row r="110" spans="1:17" ht="14.1" customHeight="1" x14ac:dyDescent="0.3">
      <c r="A110" s="232">
        <f ca="1">BerM3!Y110</f>
        <v>0</v>
      </c>
      <c r="B110" s="232">
        <f ca="1">BerM3!AU110</f>
        <v>0</v>
      </c>
      <c r="C110" s="233">
        <f ca="1">BerM3!Z110</f>
        <v>0</v>
      </c>
      <c r="D110" s="184">
        <f>Ident!A110</f>
        <v>0</v>
      </c>
      <c r="E110" s="162">
        <f>Ident!B110</f>
        <v>0</v>
      </c>
      <c r="F110" s="162">
        <f>Ident!C110</f>
        <v>0</v>
      </c>
      <c r="G110" s="162">
        <f>Ident!D110</f>
        <v>0</v>
      </c>
      <c r="H110" s="234">
        <f>BerM3!AC110</f>
        <v>0</v>
      </c>
      <c r="I110" s="234">
        <f>BerM3!AE110</f>
        <v>0</v>
      </c>
      <c r="J110" s="234">
        <f>BerM3!AF110</f>
        <v>0</v>
      </c>
      <c r="K110" s="234">
        <f>BerM3!AH110</f>
        <v>0</v>
      </c>
      <c r="L110" s="234">
        <f>BerM3!AI110</f>
        <v>0</v>
      </c>
      <c r="M110" s="234">
        <f>BerM3!AJ110</f>
        <v>0</v>
      </c>
      <c r="N110" s="234">
        <f>BerM3!AK110</f>
        <v>0</v>
      </c>
      <c r="O110" s="234">
        <f>BerM3!AL110</f>
        <v>0</v>
      </c>
      <c r="P110" s="234">
        <f>BerM3!AM110</f>
        <v>0</v>
      </c>
      <c r="Q110" s="235">
        <f>BerM3!AN110</f>
        <v>0</v>
      </c>
    </row>
    <row r="111" spans="1:17" ht="14.1" customHeight="1" x14ac:dyDescent="0.3">
      <c r="A111" s="232">
        <f ca="1">BerM3!Y111</f>
        <v>0</v>
      </c>
      <c r="B111" s="232">
        <f ca="1">BerM3!AU111</f>
        <v>0</v>
      </c>
      <c r="C111" s="233">
        <f ca="1">BerM3!Z111</f>
        <v>0</v>
      </c>
      <c r="D111" s="184">
        <f>Ident!A111</f>
        <v>0</v>
      </c>
      <c r="E111" s="162">
        <f>Ident!B111</f>
        <v>0</v>
      </c>
      <c r="F111" s="162">
        <f>Ident!C111</f>
        <v>0</v>
      </c>
      <c r="G111" s="162">
        <f>Ident!D111</f>
        <v>0</v>
      </c>
      <c r="H111" s="234">
        <f>BerM3!AC111</f>
        <v>0</v>
      </c>
      <c r="I111" s="234">
        <f>BerM3!AE111</f>
        <v>0</v>
      </c>
      <c r="J111" s="234">
        <f>BerM3!AF111</f>
        <v>0</v>
      </c>
      <c r="K111" s="234">
        <f>BerM3!AH111</f>
        <v>0</v>
      </c>
      <c r="L111" s="234">
        <f>BerM3!AI111</f>
        <v>0</v>
      </c>
      <c r="M111" s="234">
        <f>BerM3!AJ111</f>
        <v>0</v>
      </c>
      <c r="N111" s="234">
        <f>BerM3!AK111</f>
        <v>0</v>
      </c>
      <c r="O111" s="234">
        <f>BerM3!AL111</f>
        <v>0</v>
      </c>
      <c r="P111" s="234">
        <f>BerM3!AM111</f>
        <v>0</v>
      </c>
      <c r="Q111" s="235">
        <f>BerM3!AN111</f>
        <v>0</v>
      </c>
    </row>
    <row r="112" spans="1:17" ht="14.1" customHeight="1" x14ac:dyDescent="0.3">
      <c r="A112" s="232">
        <f ca="1">BerM3!Y112</f>
        <v>0</v>
      </c>
      <c r="B112" s="232">
        <f ca="1">BerM3!AU112</f>
        <v>0</v>
      </c>
      <c r="C112" s="233">
        <f ca="1">BerM3!Z112</f>
        <v>0</v>
      </c>
      <c r="D112" s="184">
        <f>Ident!A112</f>
        <v>0</v>
      </c>
      <c r="E112" s="162">
        <f>Ident!B112</f>
        <v>0</v>
      </c>
      <c r="F112" s="162">
        <f>Ident!C112</f>
        <v>0</v>
      </c>
      <c r="G112" s="162">
        <f>Ident!D112</f>
        <v>0</v>
      </c>
      <c r="H112" s="234">
        <f>BerM3!AC112</f>
        <v>0</v>
      </c>
      <c r="I112" s="234">
        <f>BerM3!AE112</f>
        <v>0</v>
      </c>
      <c r="J112" s="234">
        <f>BerM3!AF112</f>
        <v>0</v>
      </c>
      <c r="K112" s="234">
        <f>BerM3!AH112</f>
        <v>0</v>
      </c>
      <c r="L112" s="234">
        <f>BerM3!AI112</f>
        <v>0</v>
      </c>
      <c r="M112" s="234">
        <f>BerM3!AJ112</f>
        <v>0</v>
      </c>
      <c r="N112" s="234">
        <f>BerM3!AK112</f>
        <v>0</v>
      </c>
      <c r="O112" s="234">
        <f>BerM3!AL112</f>
        <v>0</v>
      </c>
      <c r="P112" s="234">
        <f>BerM3!AM112</f>
        <v>0</v>
      </c>
      <c r="Q112" s="235">
        <f>BerM3!AN112</f>
        <v>0</v>
      </c>
    </row>
    <row r="113" spans="1:17" ht="14.1" customHeight="1" x14ac:dyDescent="0.3">
      <c r="A113" s="232">
        <f ca="1">BerM3!Y113</f>
        <v>0</v>
      </c>
      <c r="B113" s="232">
        <f ca="1">BerM3!AU113</f>
        <v>0</v>
      </c>
      <c r="C113" s="233">
        <f ca="1">BerM3!Z113</f>
        <v>0</v>
      </c>
      <c r="D113" s="184">
        <f>Ident!A113</f>
        <v>0</v>
      </c>
      <c r="E113" s="162">
        <f>Ident!B113</f>
        <v>0</v>
      </c>
      <c r="F113" s="162">
        <f>Ident!C113</f>
        <v>0</v>
      </c>
      <c r="G113" s="162">
        <f>Ident!D113</f>
        <v>0</v>
      </c>
      <c r="H113" s="234">
        <f>BerM3!AC113</f>
        <v>0</v>
      </c>
      <c r="I113" s="234">
        <f>BerM3!AE113</f>
        <v>0</v>
      </c>
      <c r="J113" s="234">
        <f>BerM3!AF113</f>
        <v>0</v>
      </c>
      <c r="K113" s="234">
        <f>BerM3!AH113</f>
        <v>0</v>
      </c>
      <c r="L113" s="234">
        <f>BerM3!AI113</f>
        <v>0</v>
      </c>
      <c r="M113" s="234">
        <f>BerM3!AJ113</f>
        <v>0</v>
      </c>
      <c r="N113" s="234">
        <f>BerM3!AK113</f>
        <v>0</v>
      </c>
      <c r="O113" s="234">
        <f>BerM3!AL113</f>
        <v>0</v>
      </c>
      <c r="P113" s="234">
        <f>BerM3!AM113</f>
        <v>0</v>
      </c>
      <c r="Q113" s="235">
        <f>BerM3!AN113</f>
        <v>0</v>
      </c>
    </row>
    <row r="114" spans="1:17" ht="14.1" customHeight="1" x14ac:dyDescent="0.3">
      <c r="A114" s="232">
        <f ca="1">BerM3!Y114</f>
        <v>0</v>
      </c>
      <c r="B114" s="232">
        <f ca="1">BerM3!AU114</f>
        <v>0</v>
      </c>
      <c r="C114" s="233">
        <f ca="1">BerM3!Z114</f>
        <v>0</v>
      </c>
      <c r="D114" s="184">
        <f>Ident!A114</f>
        <v>0</v>
      </c>
      <c r="E114" s="162">
        <f>Ident!B114</f>
        <v>0</v>
      </c>
      <c r="F114" s="162">
        <f>Ident!C114</f>
        <v>0</v>
      </c>
      <c r="G114" s="162">
        <f>Ident!D114</f>
        <v>0</v>
      </c>
      <c r="H114" s="234">
        <f>BerM3!AC114</f>
        <v>0</v>
      </c>
      <c r="I114" s="234">
        <f>BerM3!AE114</f>
        <v>0</v>
      </c>
      <c r="J114" s="234">
        <f>BerM3!AF114</f>
        <v>0</v>
      </c>
      <c r="K114" s="234">
        <f>BerM3!AH114</f>
        <v>0</v>
      </c>
      <c r="L114" s="234">
        <f>BerM3!AI114</f>
        <v>0</v>
      </c>
      <c r="M114" s="234">
        <f>BerM3!AJ114</f>
        <v>0</v>
      </c>
      <c r="N114" s="234">
        <f>BerM3!AK114</f>
        <v>0</v>
      </c>
      <c r="O114" s="234">
        <f>BerM3!AL114</f>
        <v>0</v>
      </c>
      <c r="P114" s="234">
        <f>BerM3!AM114</f>
        <v>0</v>
      </c>
      <c r="Q114" s="235">
        <f>BerM3!AN114</f>
        <v>0</v>
      </c>
    </row>
    <row r="115" spans="1:17" ht="14.1" customHeight="1" x14ac:dyDescent="0.3">
      <c r="A115" s="232">
        <f ca="1">BerM3!Y115</f>
        <v>0</v>
      </c>
      <c r="B115" s="232">
        <f ca="1">BerM3!AU115</f>
        <v>0</v>
      </c>
      <c r="C115" s="233">
        <f ca="1">BerM3!Z115</f>
        <v>0</v>
      </c>
      <c r="D115" s="184">
        <f>Ident!A115</f>
        <v>0</v>
      </c>
      <c r="E115" s="162">
        <f>Ident!B115</f>
        <v>0</v>
      </c>
      <c r="F115" s="162">
        <f>Ident!C115</f>
        <v>0</v>
      </c>
      <c r="G115" s="162">
        <f>Ident!D115</f>
        <v>0</v>
      </c>
      <c r="H115" s="234">
        <f>BerM3!AC115</f>
        <v>0</v>
      </c>
      <c r="I115" s="234">
        <f>BerM3!AE115</f>
        <v>0</v>
      </c>
      <c r="J115" s="234">
        <f>BerM3!AF115</f>
        <v>0</v>
      </c>
      <c r="K115" s="234">
        <f>BerM3!AH115</f>
        <v>0</v>
      </c>
      <c r="L115" s="234">
        <f>BerM3!AI115</f>
        <v>0</v>
      </c>
      <c r="M115" s="234">
        <f>BerM3!AJ115</f>
        <v>0</v>
      </c>
      <c r="N115" s="234">
        <f>BerM3!AK115</f>
        <v>0</v>
      </c>
      <c r="O115" s="234">
        <f>BerM3!AL115</f>
        <v>0</v>
      </c>
      <c r="P115" s="234">
        <f>BerM3!AM115</f>
        <v>0</v>
      </c>
      <c r="Q115" s="235">
        <f>BerM3!AN115</f>
        <v>0</v>
      </c>
    </row>
    <row r="116" spans="1:17" ht="14.1" customHeight="1" x14ac:dyDescent="0.3">
      <c r="A116" s="232">
        <f ca="1">BerM3!Y116</f>
        <v>0</v>
      </c>
      <c r="B116" s="232">
        <f ca="1">BerM3!AU116</f>
        <v>0</v>
      </c>
      <c r="C116" s="233">
        <f ca="1">BerM3!Z116</f>
        <v>0</v>
      </c>
      <c r="D116" s="184">
        <f>Ident!A116</f>
        <v>0</v>
      </c>
      <c r="E116" s="162">
        <f>Ident!B116</f>
        <v>0</v>
      </c>
      <c r="F116" s="162">
        <f>Ident!C116</f>
        <v>0</v>
      </c>
      <c r="G116" s="162">
        <f>Ident!D116</f>
        <v>0</v>
      </c>
      <c r="H116" s="234">
        <f>BerM3!AC116</f>
        <v>0</v>
      </c>
      <c r="I116" s="234">
        <f>BerM3!AE116</f>
        <v>0</v>
      </c>
      <c r="J116" s="234">
        <f>BerM3!AF116</f>
        <v>0</v>
      </c>
      <c r="K116" s="234">
        <f>BerM3!AH116</f>
        <v>0</v>
      </c>
      <c r="L116" s="234">
        <f>BerM3!AI116</f>
        <v>0</v>
      </c>
      <c r="M116" s="234">
        <f>BerM3!AJ116</f>
        <v>0</v>
      </c>
      <c r="N116" s="234">
        <f>BerM3!AK116</f>
        <v>0</v>
      </c>
      <c r="O116" s="234">
        <f>BerM3!AL116</f>
        <v>0</v>
      </c>
      <c r="P116" s="234">
        <f>BerM3!AM116</f>
        <v>0</v>
      </c>
      <c r="Q116" s="235">
        <f>BerM3!AN116</f>
        <v>0</v>
      </c>
    </row>
    <row r="117" spans="1:17" ht="14.1" customHeight="1" x14ac:dyDescent="0.3">
      <c r="A117" s="232">
        <f ca="1">BerM3!Y117</f>
        <v>0</v>
      </c>
      <c r="B117" s="232">
        <f ca="1">BerM3!AU117</f>
        <v>0</v>
      </c>
      <c r="C117" s="233">
        <f ca="1">BerM3!Z117</f>
        <v>0</v>
      </c>
      <c r="D117" s="184">
        <f>Ident!A117</f>
        <v>0</v>
      </c>
      <c r="E117" s="162">
        <f>Ident!B117</f>
        <v>0</v>
      </c>
      <c r="F117" s="162">
        <f>Ident!C117</f>
        <v>0</v>
      </c>
      <c r="G117" s="162">
        <f>Ident!D117</f>
        <v>0</v>
      </c>
      <c r="H117" s="234">
        <f>BerM3!AC117</f>
        <v>0</v>
      </c>
      <c r="I117" s="234">
        <f>BerM3!AE117</f>
        <v>0</v>
      </c>
      <c r="J117" s="234">
        <f>BerM3!AF117</f>
        <v>0</v>
      </c>
      <c r="K117" s="234">
        <f>BerM3!AH117</f>
        <v>0</v>
      </c>
      <c r="L117" s="234">
        <f>BerM3!AI117</f>
        <v>0</v>
      </c>
      <c r="M117" s="234">
        <f>BerM3!AJ117</f>
        <v>0</v>
      </c>
      <c r="N117" s="234">
        <f>BerM3!AK117</f>
        <v>0</v>
      </c>
      <c r="O117" s="234">
        <f>BerM3!AL117</f>
        <v>0</v>
      </c>
      <c r="P117" s="234">
        <f>BerM3!AM117</f>
        <v>0</v>
      </c>
      <c r="Q117" s="235">
        <f>BerM3!AN117</f>
        <v>0</v>
      </c>
    </row>
    <row r="118" spans="1:17" ht="14.1" customHeight="1" x14ac:dyDescent="0.3">
      <c r="A118" s="232">
        <f ca="1">BerM3!Y118</f>
        <v>0</v>
      </c>
      <c r="B118" s="232">
        <f ca="1">BerM3!AU118</f>
        <v>0</v>
      </c>
      <c r="C118" s="233">
        <f ca="1">BerM3!Z118</f>
        <v>0</v>
      </c>
      <c r="D118" s="184">
        <f>Ident!A118</f>
        <v>0</v>
      </c>
      <c r="E118" s="162">
        <f>Ident!B118</f>
        <v>0</v>
      </c>
      <c r="F118" s="162">
        <f>Ident!C118</f>
        <v>0</v>
      </c>
      <c r="G118" s="162">
        <f>Ident!D118</f>
        <v>0</v>
      </c>
      <c r="H118" s="234">
        <f>BerM3!AC118</f>
        <v>0</v>
      </c>
      <c r="I118" s="234">
        <f>BerM3!AE118</f>
        <v>0</v>
      </c>
      <c r="J118" s="234">
        <f>BerM3!AF118</f>
        <v>0</v>
      </c>
      <c r="K118" s="234">
        <f>BerM3!AH118</f>
        <v>0</v>
      </c>
      <c r="L118" s="234">
        <f>BerM3!AI118</f>
        <v>0</v>
      </c>
      <c r="M118" s="234">
        <f>BerM3!AJ118</f>
        <v>0</v>
      </c>
      <c r="N118" s="234">
        <f>BerM3!AK118</f>
        <v>0</v>
      </c>
      <c r="O118" s="234">
        <f>BerM3!AL118</f>
        <v>0</v>
      </c>
      <c r="P118" s="234">
        <f>BerM3!AM118</f>
        <v>0</v>
      </c>
      <c r="Q118" s="235">
        <f>BerM3!AN118</f>
        <v>0</v>
      </c>
    </row>
    <row r="119" spans="1:17" ht="14.1" customHeight="1" x14ac:dyDescent="0.3">
      <c r="A119" s="232">
        <f ca="1">BerM3!Y119</f>
        <v>0</v>
      </c>
      <c r="B119" s="232">
        <f ca="1">BerM3!AU119</f>
        <v>0</v>
      </c>
      <c r="C119" s="233">
        <f ca="1">BerM3!Z119</f>
        <v>0</v>
      </c>
      <c r="D119" s="184">
        <f>Ident!A119</f>
        <v>0</v>
      </c>
      <c r="E119" s="162">
        <f>Ident!B119</f>
        <v>0</v>
      </c>
      <c r="F119" s="162">
        <f>Ident!C119</f>
        <v>0</v>
      </c>
      <c r="G119" s="162">
        <f>Ident!D119</f>
        <v>0</v>
      </c>
      <c r="H119" s="234">
        <f>BerM3!AC119</f>
        <v>0</v>
      </c>
      <c r="I119" s="234">
        <f>BerM3!AE119</f>
        <v>0</v>
      </c>
      <c r="J119" s="234">
        <f>BerM3!AF119</f>
        <v>0</v>
      </c>
      <c r="K119" s="234">
        <f>BerM3!AH119</f>
        <v>0</v>
      </c>
      <c r="L119" s="234">
        <f>BerM3!AI119</f>
        <v>0</v>
      </c>
      <c r="M119" s="234">
        <f>BerM3!AJ119</f>
        <v>0</v>
      </c>
      <c r="N119" s="234">
        <f>BerM3!AK119</f>
        <v>0</v>
      </c>
      <c r="O119" s="234">
        <f>BerM3!AL119</f>
        <v>0</v>
      </c>
      <c r="P119" s="234">
        <f>BerM3!AM119</f>
        <v>0</v>
      </c>
      <c r="Q119" s="235">
        <f>BerM3!AN119</f>
        <v>0</v>
      </c>
    </row>
    <row r="120" spans="1:17" ht="14.1" customHeight="1" x14ac:dyDescent="0.3">
      <c r="A120" s="232">
        <f ca="1">BerM3!Y120</f>
        <v>0</v>
      </c>
      <c r="B120" s="232">
        <f ca="1">BerM3!AU120</f>
        <v>0</v>
      </c>
      <c r="C120" s="233">
        <f ca="1">BerM3!Z120</f>
        <v>0</v>
      </c>
      <c r="D120" s="184">
        <f>Ident!A120</f>
        <v>0</v>
      </c>
      <c r="E120" s="162">
        <f>Ident!B120</f>
        <v>0</v>
      </c>
      <c r="F120" s="162">
        <f>Ident!C120</f>
        <v>0</v>
      </c>
      <c r="G120" s="162">
        <f>Ident!D120</f>
        <v>0</v>
      </c>
      <c r="H120" s="234">
        <f>BerM3!AC120</f>
        <v>0</v>
      </c>
      <c r="I120" s="234">
        <f>BerM3!AE120</f>
        <v>0</v>
      </c>
      <c r="J120" s="234">
        <f>BerM3!AF120</f>
        <v>0</v>
      </c>
      <c r="K120" s="234">
        <f>BerM3!AH120</f>
        <v>0</v>
      </c>
      <c r="L120" s="234">
        <f>BerM3!AI120</f>
        <v>0</v>
      </c>
      <c r="M120" s="234">
        <f>BerM3!AJ120</f>
        <v>0</v>
      </c>
      <c r="N120" s="234">
        <f>BerM3!AK120</f>
        <v>0</v>
      </c>
      <c r="O120" s="234">
        <f>BerM3!AL120</f>
        <v>0</v>
      </c>
      <c r="P120" s="234">
        <f>BerM3!AM120</f>
        <v>0</v>
      </c>
      <c r="Q120" s="235">
        <f>BerM3!AN120</f>
        <v>0</v>
      </c>
    </row>
    <row r="121" spans="1:17" ht="14.1" customHeight="1" x14ac:dyDescent="0.3">
      <c r="A121" s="232">
        <f ca="1">BerM3!Y121</f>
        <v>0</v>
      </c>
      <c r="B121" s="232">
        <f ca="1">BerM3!AU121</f>
        <v>0</v>
      </c>
      <c r="C121" s="233">
        <f ca="1">BerM3!Z121</f>
        <v>0</v>
      </c>
      <c r="D121" s="184">
        <f>Ident!A121</f>
        <v>0</v>
      </c>
      <c r="E121" s="162">
        <f>Ident!B121</f>
        <v>0</v>
      </c>
      <c r="F121" s="162">
        <f>Ident!C121</f>
        <v>0</v>
      </c>
      <c r="G121" s="162">
        <f>Ident!D121</f>
        <v>0</v>
      </c>
      <c r="H121" s="234">
        <f>BerM3!AC121</f>
        <v>0</v>
      </c>
      <c r="I121" s="234">
        <f>BerM3!AE121</f>
        <v>0</v>
      </c>
      <c r="J121" s="234">
        <f>BerM3!AF121</f>
        <v>0</v>
      </c>
      <c r="K121" s="234">
        <f>BerM3!AH121</f>
        <v>0</v>
      </c>
      <c r="L121" s="234">
        <f>BerM3!AI121</f>
        <v>0</v>
      </c>
      <c r="M121" s="234">
        <f>BerM3!AJ121</f>
        <v>0</v>
      </c>
      <c r="N121" s="234">
        <f>BerM3!AK121</f>
        <v>0</v>
      </c>
      <c r="O121" s="234">
        <f>BerM3!AL121</f>
        <v>0</v>
      </c>
      <c r="P121" s="234">
        <f>BerM3!AM121</f>
        <v>0</v>
      </c>
      <c r="Q121" s="235">
        <f>BerM3!AN121</f>
        <v>0</v>
      </c>
    </row>
    <row r="122" spans="1:17" ht="14.1" customHeight="1" x14ac:dyDescent="0.3">
      <c r="A122" s="232">
        <f ca="1">BerM3!Y122</f>
        <v>0</v>
      </c>
      <c r="B122" s="232">
        <f ca="1">BerM3!AU122</f>
        <v>0</v>
      </c>
      <c r="C122" s="233">
        <f ca="1">BerM3!Z122</f>
        <v>0</v>
      </c>
      <c r="D122" s="184">
        <f>Ident!A122</f>
        <v>0</v>
      </c>
      <c r="E122" s="162">
        <f>Ident!B122</f>
        <v>0</v>
      </c>
      <c r="F122" s="162">
        <f>Ident!C122</f>
        <v>0</v>
      </c>
      <c r="G122" s="162">
        <f>Ident!D122</f>
        <v>0</v>
      </c>
      <c r="H122" s="234">
        <f>BerM3!AC122</f>
        <v>0</v>
      </c>
      <c r="I122" s="234">
        <f>BerM3!AE122</f>
        <v>0</v>
      </c>
      <c r="J122" s="234">
        <f>BerM3!AF122</f>
        <v>0</v>
      </c>
      <c r="K122" s="234">
        <f>BerM3!AH122</f>
        <v>0</v>
      </c>
      <c r="L122" s="234">
        <f>BerM3!AI122</f>
        <v>0</v>
      </c>
      <c r="M122" s="234">
        <f>BerM3!AJ122</f>
        <v>0</v>
      </c>
      <c r="N122" s="234">
        <f>BerM3!AK122</f>
        <v>0</v>
      </c>
      <c r="O122" s="234">
        <f>BerM3!AL122</f>
        <v>0</v>
      </c>
      <c r="P122" s="234">
        <f>BerM3!AM122</f>
        <v>0</v>
      </c>
      <c r="Q122" s="235">
        <f>BerM3!AN122</f>
        <v>0</v>
      </c>
    </row>
    <row r="123" spans="1:17" ht="14.1" customHeight="1" x14ac:dyDescent="0.3">
      <c r="A123" s="232">
        <f ca="1">BerM3!Y123</f>
        <v>0</v>
      </c>
      <c r="B123" s="232">
        <f ca="1">BerM3!AU123</f>
        <v>0</v>
      </c>
      <c r="C123" s="233">
        <f ca="1">BerM3!Z123</f>
        <v>0</v>
      </c>
      <c r="D123" s="184">
        <f>Ident!A123</f>
        <v>0</v>
      </c>
      <c r="E123" s="162">
        <f>Ident!B123</f>
        <v>0</v>
      </c>
      <c r="F123" s="162">
        <f>Ident!C123</f>
        <v>0</v>
      </c>
      <c r="G123" s="162">
        <f>Ident!D123</f>
        <v>0</v>
      </c>
      <c r="H123" s="234">
        <f>BerM3!AC123</f>
        <v>0</v>
      </c>
      <c r="I123" s="234">
        <f>BerM3!AE123</f>
        <v>0</v>
      </c>
      <c r="J123" s="234">
        <f>BerM3!AF123</f>
        <v>0</v>
      </c>
      <c r="K123" s="234">
        <f>BerM3!AH123</f>
        <v>0</v>
      </c>
      <c r="L123" s="234">
        <f>BerM3!AI123</f>
        <v>0</v>
      </c>
      <c r="M123" s="234">
        <f>BerM3!AJ123</f>
        <v>0</v>
      </c>
      <c r="N123" s="234">
        <f>BerM3!AK123</f>
        <v>0</v>
      </c>
      <c r="O123" s="234">
        <f>BerM3!AL123</f>
        <v>0</v>
      </c>
      <c r="P123" s="234">
        <f>BerM3!AM123</f>
        <v>0</v>
      </c>
      <c r="Q123" s="235">
        <f>BerM3!AN123</f>
        <v>0</v>
      </c>
    </row>
    <row r="124" spans="1:17" ht="14.1" customHeight="1" x14ac:dyDescent="0.3">
      <c r="A124" s="232">
        <f ca="1">BerM3!Y124</f>
        <v>0</v>
      </c>
      <c r="B124" s="232">
        <f ca="1">BerM3!AU124</f>
        <v>0</v>
      </c>
      <c r="C124" s="233">
        <f ca="1">BerM3!Z124</f>
        <v>0</v>
      </c>
      <c r="D124" s="184">
        <f>Ident!A124</f>
        <v>0</v>
      </c>
      <c r="E124" s="162">
        <f>Ident!B124</f>
        <v>0</v>
      </c>
      <c r="F124" s="162">
        <f>Ident!C124</f>
        <v>0</v>
      </c>
      <c r="G124" s="162">
        <f>Ident!D124</f>
        <v>0</v>
      </c>
      <c r="H124" s="234">
        <f>BerM3!AC124</f>
        <v>0</v>
      </c>
      <c r="I124" s="234">
        <f>BerM3!AE124</f>
        <v>0</v>
      </c>
      <c r="J124" s="234">
        <f>BerM3!AF124</f>
        <v>0</v>
      </c>
      <c r="K124" s="234">
        <f>BerM3!AH124</f>
        <v>0</v>
      </c>
      <c r="L124" s="234">
        <f>BerM3!AI124</f>
        <v>0</v>
      </c>
      <c r="M124" s="234">
        <f>BerM3!AJ124</f>
        <v>0</v>
      </c>
      <c r="N124" s="234">
        <f>BerM3!AK124</f>
        <v>0</v>
      </c>
      <c r="O124" s="234">
        <f>BerM3!AL124</f>
        <v>0</v>
      </c>
      <c r="P124" s="234">
        <f>BerM3!AM124</f>
        <v>0</v>
      </c>
      <c r="Q124" s="235">
        <f>BerM3!AN124</f>
        <v>0</v>
      </c>
    </row>
    <row r="125" spans="1:17" ht="14.1" customHeight="1" x14ac:dyDescent="0.3">
      <c r="A125" s="232">
        <f ca="1">BerM3!Y125</f>
        <v>0</v>
      </c>
      <c r="B125" s="232">
        <f ca="1">BerM3!AU125</f>
        <v>0</v>
      </c>
      <c r="C125" s="233">
        <f ca="1">BerM3!Z125</f>
        <v>0</v>
      </c>
      <c r="D125" s="184">
        <f>Ident!A125</f>
        <v>0</v>
      </c>
      <c r="E125" s="162">
        <f>Ident!B125</f>
        <v>0</v>
      </c>
      <c r="F125" s="162">
        <f>Ident!C125</f>
        <v>0</v>
      </c>
      <c r="G125" s="162">
        <f>Ident!D125</f>
        <v>0</v>
      </c>
      <c r="H125" s="234">
        <f>BerM3!AC125</f>
        <v>0</v>
      </c>
      <c r="I125" s="234">
        <f>BerM3!AE125</f>
        <v>0</v>
      </c>
      <c r="J125" s="234">
        <f>BerM3!AF125</f>
        <v>0</v>
      </c>
      <c r="K125" s="234">
        <f>BerM3!AH125</f>
        <v>0</v>
      </c>
      <c r="L125" s="234">
        <f>BerM3!AI125</f>
        <v>0</v>
      </c>
      <c r="M125" s="234">
        <f>BerM3!AJ125</f>
        <v>0</v>
      </c>
      <c r="N125" s="234">
        <f>BerM3!AK125</f>
        <v>0</v>
      </c>
      <c r="O125" s="234">
        <f>BerM3!AL125</f>
        <v>0</v>
      </c>
      <c r="P125" s="234">
        <f>BerM3!AM125</f>
        <v>0</v>
      </c>
      <c r="Q125" s="235">
        <f>BerM3!AN125</f>
        <v>0</v>
      </c>
    </row>
    <row r="126" spans="1:17" ht="14.1" customHeight="1" x14ac:dyDescent="0.3">
      <c r="A126" s="232">
        <f ca="1">BerM3!Y126</f>
        <v>0</v>
      </c>
      <c r="B126" s="232">
        <f ca="1">BerM3!AU126</f>
        <v>0</v>
      </c>
      <c r="C126" s="233">
        <f ca="1">BerM3!Z126</f>
        <v>0</v>
      </c>
      <c r="D126" s="184">
        <f>Ident!A126</f>
        <v>0</v>
      </c>
      <c r="E126" s="162">
        <f>Ident!B126</f>
        <v>0</v>
      </c>
      <c r="F126" s="162">
        <f>Ident!C126</f>
        <v>0</v>
      </c>
      <c r="G126" s="162">
        <f>Ident!D126</f>
        <v>0</v>
      </c>
      <c r="H126" s="234">
        <f>BerM3!AC126</f>
        <v>0</v>
      </c>
      <c r="I126" s="234">
        <f>BerM3!AE126</f>
        <v>0</v>
      </c>
      <c r="J126" s="234">
        <f>BerM3!AF126</f>
        <v>0</v>
      </c>
      <c r="K126" s="234">
        <f>BerM3!AH126</f>
        <v>0</v>
      </c>
      <c r="L126" s="234">
        <f>BerM3!AI126</f>
        <v>0</v>
      </c>
      <c r="M126" s="234">
        <f>BerM3!AJ126</f>
        <v>0</v>
      </c>
      <c r="N126" s="234">
        <f>BerM3!AK126</f>
        <v>0</v>
      </c>
      <c r="O126" s="234">
        <f>BerM3!AL126</f>
        <v>0</v>
      </c>
      <c r="P126" s="234">
        <f>BerM3!AM126</f>
        <v>0</v>
      </c>
      <c r="Q126" s="235">
        <f>BerM3!AN126</f>
        <v>0</v>
      </c>
    </row>
    <row r="127" spans="1:17" ht="14.1" customHeight="1" x14ac:dyDescent="0.3">
      <c r="A127" s="232">
        <f ca="1">BerM3!Y127</f>
        <v>0</v>
      </c>
      <c r="B127" s="232">
        <f ca="1">BerM3!AU127</f>
        <v>0</v>
      </c>
      <c r="C127" s="233">
        <f ca="1">BerM3!Z127</f>
        <v>0</v>
      </c>
      <c r="D127" s="184">
        <f>Ident!A127</f>
        <v>0</v>
      </c>
      <c r="E127" s="162">
        <f>Ident!B127</f>
        <v>0</v>
      </c>
      <c r="F127" s="162">
        <f>Ident!C127</f>
        <v>0</v>
      </c>
      <c r="G127" s="162">
        <f>Ident!D127</f>
        <v>0</v>
      </c>
      <c r="H127" s="234">
        <f>BerM3!AC127</f>
        <v>0</v>
      </c>
      <c r="I127" s="234">
        <f>BerM3!AE127</f>
        <v>0</v>
      </c>
      <c r="J127" s="234">
        <f>BerM3!AF127</f>
        <v>0</v>
      </c>
      <c r="K127" s="234">
        <f>BerM3!AH127</f>
        <v>0</v>
      </c>
      <c r="L127" s="234">
        <f>BerM3!AI127</f>
        <v>0</v>
      </c>
      <c r="M127" s="234">
        <f>BerM3!AJ127</f>
        <v>0</v>
      </c>
      <c r="N127" s="234">
        <f>BerM3!AK127</f>
        <v>0</v>
      </c>
      <c r="O127" s="234">
        <f>BerM3!AL127</f>
        <v>0</v>
      </c>
      <c r="P127" s="234">
        <f>BerM3!AM127</f>
        <v>0</v>
      </c>
      <c r="Q127" s="235">
        <f>BerM3!AN127</f>
        <v>0</v>
      </c>
    </row>
    <row r="128" spans="1:17" ht="14.1" customHeight="1" x14ac:dyDescent="0.3">
      <c r="A128" s="232">
        <f ca="1">BerM3!Y128</f>
        <v>0</v>
      </c>
      <c r="B128" s="232">
        <f ca="1">BerM3!AU128</f>
        <v>0</v>
      </c>
      <c r="C128" s="233">
        <f ca="1">BerM3!Z128</f>
        <v>0</v>
      </c>
      <c r="D128" s="184">
        <f>Ident!A128</f>
        <v>0</v>
      </c>
      <c r="E128" s="162">
        <f>Ident!B128</f>
        <v>0</v>
      </c>
      <c r="F128" s="162">
        <f>Ident!C128</f>
        <v>0</v>
      </c>
      <c r="G128" s="162">
        <f>Ident!D128</f>
        <v>0</v>
      </c>
      <c r="H128" s="234">
        <f>BerM3!AC128</f>
        <v>0</v>
      </c>
      <c r="I128" s="234">
        <f>BerM3!AE128</f>
        <v>0</v>
      </c>
      <c r="J128" s="234">
        <f>BerM3!AF128</f>
        <v>0</v>
      </c>
      <c r="K128" s="234">
        <f>BerM3!AH128</f>
        <v>0</v>
      </c>
      <c r="L128" s="234">
        <f>BerM3!AI128</f>
        <v>0</v>
      </c>
      <c r="M128" s="234">
        <f>BerM3!AJ128</f>
        <v>0</v>
      </c>
      <c r="N128" s="234">
        <f>BerM3!AK128</f>
        <v>0</v>
      </c>
      <c r="O128" s="234">
        <f>BerM3!AL128</f>
        <v>0</v>
      </c>
      <c r="P128" s="234">
        <f>BerM3!AM128</f>
        <v>0</v>
      </c>
      <c r="Q128" s="235">
        <f>BerM3!AN128</f>
        <v>0</v>
      </c>
    </row>
    <row r="129" spans="1:17" ht="14.1" customHeight="1" x14ac:dyDescent="0.3">
      <c r="A129" s="232">
        <f ca="1">BerM3!Y129</f>
        <v>0</v>
      </c>
      <c r="B129" s="232">
        <f ca="1">BerM3!AU129</f>
        <v>0</v>
      </c>
      <c r="C129" s="233">
        <f ca="1">BerM3!Z129</f>
        <v>0</v>
      </c>
      <c r="D129" s="184">
        <f>Ident!A129</f>
        <v>0</v>
      </c>
      <c r="E129" s="162">
        <f>Ident!B129</f>
        <v>0</v>
      </c>
      <c r="F129" s="162">
        <f>Ident!C129</f>
        <v>0</v>
      </c>
      <c r="G129" s="162">
        <f>Ident!D129</f>
        <v>0</v>
      </c>
      <c r="H129" s="234">
        <f>BerM3!AC129</f>
        <v>0</v>
      </c>
      <c r="I129" s="234">
        <f>BerM3!AE129</f>
        <v>0</v>
      </c>
      <c r="J129" s="234">
        <f>BerM3!AF129</f>
        <v>0</v>
      </c>
      <c r="K129" s="234">
        <f>BerM3!AH129</f>
        <v>0</v>
      </c>
      <c r="L129" s="234">
        <f>BerM3!AI129</f>
        <v>0</v>
      </c>
      <c r="M129" s="234">
        <f>BerM3!AJ129</f>
        <v>0</v>
      </c>
      <c r="N129" s="234">
        <f>BerM3!AK129</f>
        <v>0</v>
      </c>
      <c r="O129" s="234">
        <f>BerM3!AL129</f>
        <v>0</v>
      </c>
      <c r="P129" s="234">
        <f>BerM3!AM129</f>
        <v>0</v>
      </c>
      <c r="Q129" s="235">
        <f>BerM3!AN129</f>
        <v>0</v>
      </c>
    </row>
    <row r="130" spans="1:17" ht="14.1" customHeight="1" x14ac:dyDescent="0.3">
      <c r="A130" s="232">
        <f ca="1">BerM3!Y130</f>
        <v>0</v>
      </c>
      <c r="B130" s="232">
        <f ca="1">BerM3!AU130</f>
        <v>0</v>
      </c>
      <c r="C130" s="233">
        <f ca="1">BerM3!Z130</f>
        <v>0</v>
      </c>
      <c r="D130" s="184">
        <f>Ident!A130</f>
        <v>0</v>
      </c>
      <c r="E130" s="162">
        <f>Ident!B130</f>
        <v>0</v>
      </c>
      <c r="F130" s="162">
        <f>Ident!C130</f>
        <v>0</v>
      </c>
      <c r="G130" s="162">
        <f>Ident!D130</f>
        <v>0</v>
      </c>
      <c r="H130" s="234">
        <f>BerM3!AC130</f>
        <v>0</v>
      </c>
      <c r="I130" s="234">
        <f>BerM3!AE130</f>
        <v>0</v>
      </c>
      <c r="J130" s="234">
        <f>BerM3!AF130</f>
        <v>0</v>
      </c>
      <c r="K130" s="234">
        <f>BerM3!AH130</f>
        <v>0</v>
      </c>
      <c r="L130" s="234">
        <f>BerM3!AI130</f>
        <v>0</v>
      </c>
      <c r="M130" s="234">
        <f>BerM3!AJ130</f>
        <v>0</v>
      </c>
      <c r="N130" s="234">
        <f>BerM3!AK130</f>
        <v>0</v>
      </c>
      <c r="O130" s="234">
        <f>BerM3!AL130</f>
        <v>0</v>
      </c>
      <c r="P130" s="234">
        <f>BerM3!AM130</f>
        <v>0</v>
      </c>
      <c r="Q130" s="235">
        <f>BerM3!AN130</f>
        <v>0</v>
      </c>
    </row>
    <row r="131" spans="1:17" ht="14.1" customHeight="1" x14ac:dyDescent="0.3">
      <c r="A131" s="232">
        <f ca="1">BerM3!Y131</f>
        <v>0</v>
      </c>
      <c r="B131" s="232">
        <f ca="1">BerM3!AU131</f>
        <v>0</v>
      </c>
      <c r="C131" s="233">
        <f ca="1">BerM3!Z131</f>
        <v>0</v>
      </c>
      <c r="D131" s="184">
        <f>Ident!A131</f>
        <v>0</v>
      </c>
      <c r="E131" s="162">
        <f>Ident!B131</f>
        <v>0</v>
      </c>
      <c r="F131" s="162">
        <f>Ident!C131</f>
        <v>0</v>
      </c>
      <c r="G131" s="162">
        <f>Ident!D131</f>
        <v>0</v>
      </c>
      <c r="H131" s="234">
        <f>BerM3!AC131</f>
        <v>0</v>
      </c>
      <c r="I131" s="234">
        <f>BerM3!AE131</f>
        <v>0</v>
      </c>
      <c r="J131" s="234">
        <f>BerM3!AF131</f>
        <v>0</v>
      </c>
      <c r="K131" s="234">
        <f>BerM3!AH131</f>
        <v>0</v>
      </c>
      <c r="L131" s="234">
        <f>BerM3!AI131</f>
        <v>0</v>
      </c>
      <c r="M131" s="234">
        <f>BerM3!AJ131</f>
        <v>0</v>
      </c>
      <c r="N131" s="234">
        <f>BerM3!AK131</f>
        <v>0</v>
      </c>
      <c r="O131" s="234">
        <f>BerM3!AL131</f>
        <v>0</v>
      </c>
      <c r="P131" s="234">
        <f>BerM3!AM131</f>
        <v>0</v>
      </c>
      <c r="Q131" s="235">
        <f>BerM3!AN131</f>
        <v>0</v>
      </c>
    </row>
    <row r="132" spans="1:17" ht="14.1" customHeight="1" x14ac:dyDescent="0.3">
      <c r="A132" s="232">
        <f ca="1">BerM3!Y132</f>
        <v>0</v>
      </c>
      <c r="B132" s="232">
        <f ca="1">BerM3!AU132</f>
        <v>0</v>
      </c>
      <c r="C132" s="233">
        <f ca="1">BerM3!Z132</f>
        <v>0</v>
      </c>
      <c r="D132" s="184">
        <f>Ident!A132</f>
        <v>0</v>
      </c>
      <c r="E132" s="162">
        <f>Ident!B132</f>
        <v>0</v>
      </c>
      <c r="F132" s="162">
        <f>Ident!C132</f>
        <v>0</v>
      </c>
      <c r="G132" s="162">
        <f>Ident!D132</f>
        <v>0</v>
      </c>
      <c r="H132" s="234">
        <f>BerM3!AC132</f>
        <v>0</v>
      </c>
      <c r="I132" s="234">
        <f>BerM3!AE132</f>
        <v>0</v>
      </c>
      <c r="J132" s="234">
        <f>BerM3!AF132</f>
        <v>0</v>
      </c>
      <c r="K132" s="234">
        <f>BerM3!AH132</f>
        <v>0</v>
      </c>
      <c r="L132" s="234">
        <f>BerM3!AI132</f>
        <v>0</v>
      </c>
      <c r="M132" s="234">
        <f>BerM3!AJ132</f>
        <v>0</v>
      </c>
      <c r="N132" s="234">
        <f>BerM3!AK132</f>
        <v>0</v>
      </c>
      <c r="O132" s="234">
        <f>BerM3!AL132</f>
        <v>0</v>
      </c>
      <c r="P132" s="234">
        <f>BerM3!AM132</f>
        <v>0</v>
      </c>
      <c r="Q132" s="235">
        <f>BerM3!AN132</f>
        <v>0</v>
      </c>
    </row>
    <row r="133" spans="1:17" ht="14.1" customHeight="1" x14ac:dyDescent="0.3">
      <c r="A133" s="232">
        <f ca="1">BerM3!Y133</f>
        <v>0</v>
      </c>
      <c r="B133" s="232">
        <f ca="1">BerM3!AU133</f>
        <v>0</v>
      </c>
      <c r="C133" s="233">
        <f ca="1">BerM3!Z133</f>
        <v>0</v>
      </c>
      <c r="D133" s="184">
        <f>Ident!A133</f>
        <v>0</v>
      </c>
      <c r="E133" s="162">
        <f>Ident!B133</f>
        <v>0</v>
      </c>
      <c r="F133" s="162">
        <f>Ident!C133</f>
        <v>0</v>
      </c>
      <c r="G133" s="162">
        <f>Ident!D133</f>
        <v>0</v>
      </c>
      <c r="H133" s="234">
        <f>BerM3!AC133</f>
        <v>0</v>
      </c>
      <c r="I133" s="234">
        <f>BerM3!AE133</f>
        <v>0</v>
      </c>
      <c r="J133" s="234">
        <f>BerM3!AF133</f>
        <v>0</v>
      </c>
      <c r="K133" s="234">
        <f>BerM3!AH133</f>
        <v>0</v>
      </c>
      <c r="L133" s="234">
        <f>BerM3!AI133</f>
        <v>0</v>
      </c>
      <c r="M133" s="234">
        <f>BerM3!AJ133</f>
        <v>0</v>
      </c>
      <c r="N133" s="234">
        <f>BerM3!AK133</f>
        <v>0</v>
      </c>
      <c r="O133" s="234">
        <f>BerM3!AL133</f>
        <v>0</v>
      </c>
      <c r="P133" s="234">
        <f>BerM3!AM133</f>
        <v>0</v>
      </c>
      <c r="Q133" s="235">
        <f>BerM3!AN133</f>
        <v>0</v>
      </c>
    </row>
    <row r="134" spans="1:17" ht="14.1" customHeight="1" x14ac:dyDescent="0.3">
      <c r="A134" s="232">
        <f ca="1">BerM3!Y134</f>
        <v>0</v>
      </c>
      <c r="B134" s="232">
        <f ca="1">BerM3!AU134</f>
        <v>0</v>
      </c>
      <c r="C134" s="233">
        <f ca="1">BerM3!Z134</f>
        <v>0</v>
      </c>
      <c r="D134" s="184">
        <f>Ident!A134</f>
        <v>0</v>
      </c>
      <c r="E134" s="162">
        <f>Ident!B134</f>
        <v>0</v>
      </c>
      <c r="F134" s="162">
        <f>Ident!C134</f>
        <v>0</v>
      </c>
      <c r="G134" s="162">
        <f>Ident!D134</f>
        <v>0</v>
      </c>
      <c r="H134" s="234">
        <f>BerM3!AC134</f>
        <v>0</v>
      </c>
      <c r="I134" s="234">
        <f>BerM3!AE134</f>
        <v>0</v>
      </c>
      <c r="J134" s="234">
        <f>BerM3!AF134</f>
        <v>0</v>
      </c>
      <c r="K134" s="234">
        <f>BerM3!AH134</f>
        <v>0</v>
      </c>
      <c r="L134" s="234">
        <f>BerM3!AI134</f>
        <v>0</v>
      </c>
      <c r="M134" s="234">
        <f>BerM3!AJ134</f>
        <v>0</v>
      </c>
      <c r="N134" s="234">
        <f>BerM3!AK134</f>
        <v>0</v>
      </c>
      <c r="O134" s="234">
        <f>BerM3!AL134</f>
        <v>0</v>
      </c>
      <c r="P134" s="234">
        <f>BerM3!AM134</f>
        <v>0</v>
      </c>
      <c r="Q134" s="235">
        <f>BerM3!AN134</f>
        <v>0</v>
      </c>
    </row>
    <row r="135" spans="1:17" ht="14.1" customHeight="1" x14ac:dyDescent="0.3">
      <c r="A135" s="232">
        <f ca="1">BerM3!Y135</f>
        <v>0</v>
      </c>
      <c r="B135" s="232">
        <f ca="1">BerM3!AU135</f>
        <v>0</v>
      </c>
      <c r="C135" s="233">
        <f ca="1">BerM3!Z135</f>
        <v>0</v>
      </c>
      <c r="D135" s="184">
        <f>Ident!A135</f>
        <v>0</v>
      </c>
      <c r="E135" s="162">
        <f>Ident!B135</f>
        <v>0</v>
      </c>
      <c r="F135" s="162">
        <f>Ident!C135</f>
        <v>0</v>
      </c>
      <c r="G135" s="162">
        <f>Ident!D135</f>
        <v>0</v>
      </c>
      <c r="H135" s="234">
        <f>BerM3!AC135</f>
        <v>0</v>
      </c>
      <c r="I135" s="234">
        <f>BerM3!AE135</f>
        <v>0</v>
      </c>
      <c r="J135" s="234">
        <f>BerM3!AF135</f>
        <v>0</v>
      </c>
      <c r="K135" s="234">
        <f>BerM3!AH135</f>
        <v>0</v>
      </c>
      <c r="L135" s="234">
        <f>BerM3!AI135</f>
        <v>0</v>
      </c>
      <c r="M135" s="234">
        <f>BerM3!AJ135</f>
        <v>0</v>
      </c>
      <c r="N135" s="234">
        <f>BerM3!AK135</f>
        <v>0</v>
      </c>
      <c r="O135" s="234">
        <f>BerM3!AL135</f>
        <v>0</v>
      </c>
      <c r="P135" s="234">
        <f>BerM3!AM135</f>
        <v>0</v>
      </c>
      <c r="Q135" s="235">
        <f>BerM3!AN135</f>
        <v>0</v>
      </c>
    </row>
    <row r="136" spans="1:17" ht="14.1" customHeight="1" x14ac:dyDescent="0.3">
      <c r="A136" s="232">
        <f ca="1">BerM3!Y136</f>
        <v>0</v>
      </c>
      <c r="B136" s="232">
        <f ca="1">BerM3!AU136</f>
        <v>0</v>
      </c>
      <c r="C136" s="233">
        <f ca="1">BerM3!Z136</f>
        <v>0</v>
      </c>
      <c r="D136" s="184">
        <f>Ident!A136</f>
        <v>0</v>
      </c>
      <c r="E136" s="162">
        <f>Ident!B136</f>
        <v>0</v>
      </c>
      <c r="F136" s="162">
        <f>Ident!C136</f>
        <v>0</v>
      </c>
      <c r="G136" s="162">
        <f>Ident!D136</f>
        <v>0</v>
      </c>
      <c r="H136" s="234">
        <f>BerM3!AC136</f>
        <v>0</v>
      </c>
      <c r="I136" s="234">
        <f>BerM3!AE136</f>
        <v>0</v>
      </c>
      <c r="J136" s="234">
        <f>BerM3!AF136</f>
        <v>0</v>
      </c>
      <c r="K136" s="234">
        <f>BerM3!AH136</f>
        <v>0</v>
      </c>
      <c r="L136" s="234">
        <f>BerM3!AI136</f>
        <v>0</v>
      </c>
      <c r="M136" s="234">
        <f>BerM3!AJ136</f>
        <v>0</v>
      </c>
      <c r="N136" s="234">
        <f>BerM3!AK136</f>
        <v>0</v>
      </c>
      <c r="O136" s="234">
        <f>BerM3!AL136</f>
        <v>0</v>
      </c>
      <c r="P136" s="234">
        <f>BerM3!AM136</f>
        <v>0</v>
      </c>
      <c r="Q136" s="235">
        <f>BerM3!AN136</f>
        <v>0</v>
      </c>
    </row>
    <row r="137" spans="1:17" ht="14.1" customHeight="1" x14ac:dyDescent="0.3">
      <c r="A137" s="232">
        <f ca="1">BerM3!Y137</f>
        <v>0</v>
      </c>
      <c r="B137" s="232">
        <f ca="1">BerM3!AU137</f>
        <v>0</v>
      </c>
      <c r="C137" s="233">
        <f ca="1">BerM3!Z137</f>
        <v>0</v>
      </c>
      <c r="D137" s="184">
        <f>Ident!A137</f>
        <v>0</v>
      </c>
      <c r="E137" s="162">
        <f>Ident!B137</f>
        <v>0</v>
      </c>
      <c r="F137" s="162">
        <f>Ident!C137</f>
        <v>0</v>
      </c>
      <c r="G137" s="162">
        <f>Ident!D137</f>
        <v>0</v>
      </c>
      <c r="H137" s="234">
        <f>BerM3!AC137</f>
        <v>0</v>
      </c>
      <c r="I137" s="234">
        <f>BerM3!AE137</f>
        <v>0</v>
      </c>
      <c r="J137" s="234">
        <f>BerM3!AF137</f>
        <v>0</v>
      </c>
      <c r="K137" s="234">
        <f>BerM3!AH137</f>
        <v>0</v>
      </c>
      <c r="L137" s="234">
        <f>BerM3!AI137</f>
        <v>0</v>
      </c>
      <c r="M137" s="234">
        <f>BerM3!AJ137</f>
        <v>0</v>
      </c>
      <c r="N137" s="234">
        <f>BerM3!AK137</f>
        <v>0</v>
      </c>
      <c r="O137" s="234">
        <f>BerM3!AL137</f>
        <v>0</v>
      </c>
      <c r="P137" s="234">
        <f>BerM3!AM137</f>
        <v>0</v>
      </c>
      <c r="Q137" s="235">
        <f>BerM3!AN137</f>
        <v>0</v>
      </c>
    </row>
    <row r="138" spans="1:17" ht="14.1" customHeight="1" x14ac:dyDescent="0.3">
      <c r="A138" s="232">
        <f ca="1">BerM3!Y138</f>
        <v>0</v>
      </c>
      <c r="B138" s="232">
        <f ca="1">BerM3!AU138</f>
        <v>0</v>
      </c>
      <c r="C138" s="233">
        <f ca="1">BerM3!Z138</f>
        <v>0</v>
      </c>
      <c r="D138" s="184">
        <f>Ident!A138</f>
        <v>0</v>
      </c>
      <c r="E138" s="162">
        <f>Ident!B138</f>
        <v>0</v>
      </c>
      <c r="F138" s="162">
        <f>Ident!C138</f>
        <v>0</v>
      </c>
      <c r="G138" s="162">
        <f>Ident!D138</f>
        <v>0</v>
      </c>
      <c r="H138" s="234">
        <f>BerM3!AC138</f>
        <v>0</v>
      </c>
      <c r="I138" s="234">
        <f>BerM3!AE138</f>
        <v>0</v>
      </c>
      <c r="J138" s="234">
        <f>BerM3!AF138</f>
        <v>0</v>
      </c>
      <c r="K138" s="234">
        <f>BerM3!AH138</f>
        <v>0</v>
      </c>
      <c r="L138" s="234">
        <f>BerM3!AI138</f>
        <v>0</v>
      </c>
      <c r="M138" s="234">
        <f>BerM3!AJ138</f>
        <v>0</v>
      </c>
      <c r="N138" s="234">
        <f>BerM3!AK138</f>
        <v>0</v>
      </c>
      <c r="O138" s="234">
        <f>BerM3!AL138</f>
        <v>0</v>
      </c>
      <c r="P138" s="234">
        <f>BerM3!AM138</f>
        <v>0</v>
      </c>
      <c r="Q138" s="235">
        <f>BerM3!AN138</f>
        <v>0</v>
      </c>
    </row>
    <row r="139" spans="1:17" ht="14.1" customHeight="1" x14ac:dyDescent="0.3">
      <c r="A139" s="232">
        <f ca="1">BerM3!Y139</f>
        <v>0</v>
      </c>
      <c r="B139" s="232">
        <f ca="1">BerM3!AU139</f>
        <v>0</v>
      </c>
      <c r="C139" s="233">
        <f ca="1">BerM3!Z139</f>
        <v>0</v>
      </c>
      <c r="D139" s="184">
        <f>Ident!A139</f>
        <v>0</v>
      </c>
      <c r="E139" s="162">
        <f>Ident!B139</f>
        <v>0</v>
      </c>
      <c r="F139" s="162">
        <f>Ident!C139</f>
        <v>0</v>
      </c>
      <c r="G139" s="162">
        <f>Ident!D139</f>
        <v>0</v>
      </c>
      <c r="H139" s="234">
        <f>BerM3!AC139</f>
        <v>0</v>
      </c>
      <c r="I139" s="234">
        <f>BerM3!AE139</f>
        <v>0</v>
      </c>
      <c r="J139" s="234">
        <f>BerM3!AF139</f>
        <v>0</v>
      </c>
      <c r="K139" s="234">
        <f>BerM3!AH139</f>
        <v>0</v>
      </c>
      <c r="L139" s="234">
        <f>BerM3!AI139</f>
        <v>0</v>
      </c>
      <c r="M139" s="234">
        <f>BerM3!AJ139</f>
        <v>0</v>
      </c>
      <c r="N139" s="234">
        <f>BerM3!AK139</f>
        <v>0</v>
      </c>
      <c r="O139" s="234">
        <f>BerM3!AL139</f>
        <v>0</v>
      </c>
      <c r="P139" s="234">
        <f>BerM3!AM139</f>
        <v>0</v>
      </c>
      <c r="Q139" s="235">
        <f>BerM3!AN139</f>
        <v>0</v>
      </c>
    </row>
    <row r="140" spans="1:17" ht="14.1" customHeight="1" x14ac:dyDescent="0.3">
      <c r="A140" s="232">
        <f ca="1">BerM3!Y140</f>
        <v>0</v>
      </c>
      <c r="B140" s="232">
        <f ca="1">BerM3!AU140</f>
        <v>0</v>
      </c>
      <c r="C140" s="233">
        <f ca="1">BerM3!Z140</f>
        <v>0</v>
      </c>
      <c r="D140" s="184">
        <f>Ident!A140</f>
        <v>0</v>
      </c>
      <c r="E140" s="162">
        <f>Ident!B140</f>
        <v>0</v>
      </c>
      <c r="F140" s="162">
        <f>Ident!C140</f>
        <v>0</v>
      </c>
      <c r="G140" s="162">
        <f>Ident!D140</f>
        <v>0</v>
      </c>
      <c r="H140" s="234">
        <f>BerM3!AC140</f>
        <v>0</v>
      </c>
      <c r="I140" s="234">
        <f>BerM3!AE140</f>
        <v>0</v>
      </c>
      <c r="J140" s="234">
        <f>BerM3!AF140</f>
        <v>0</v>
      </c>
      <c r="K140" s="234">
        <f>BerM3!AH140</f>
        <v>0</v>
      </c>
      <c r="L140" s="234">
        <f>BerM3!AI140</f>
        <v>0</v>
      </c>
      <c r="M140" s="234">
        <f>BerM3!AJ140</f>
        <v>0</v>
      </c>
      <c r="N140" s="234">
        <f>BerM3!AK140</f>
        <v>0</v>
      </c>
      <c r="O140" s="234">
        <f>BerM3!AL140</f>
        <v>0</v>
      </c>
      <c r="P140" s="234">
        <f>BerM3!AM140</f>
        <v>0</v>
      </c>
      <c r="Q140" s="235">
        <f>BerM3!AN140</f>
        <v>0</v>
      </c>
    </row>
    <row r="141" spans="1:17" ht="14.1" customHeight="1" x14ac:dyDescent="0.3">
      <c r="A141" s="232">
        <f ca="1">BerM3!Y141</f>
        <v>0</v>
      </c>
      <c r="B141" s="232">
        <f ca="1">BerM3!AU141</f>
        <v>0</v>
      </c>
      <c r="C141" s="233">
        <f ca="1">BerM3!Z141</f>
        <v>0</v>
      </c>
      <c r="D141" s="184">
        <f>Ident!A141</f>
        <v>0</v>
      </c>
      <c r="E141" s="162">
        <f>Ident!B141</f>
        <v>0</v>
      </c>
      <c r="F141" s="162">
        <f>Ident!C141</f>
        <v>0</v>
      </c>
      <c r="G141" s="162">
        <f>Ident!D141</f>
        <v>0</v>
      </c>
      <c r="H141" s="234">
        <f>BerM3!AC141</f>
        <v>0</v>
      </c>
      <c r="I141" s="234">
        <f>BerM3!AE141</f>
        <v>0</v>
      </c>
      <c r="J141" s="234">
        <f>BerM3!AF141</f>
        <v>0</v>
      </c>
      <c r="K141" s="234">
        <f>BerM3!AH141</f>
        <v>0</v>
      </c>
      <c r="L141" s="234">
        <f>BerM3!AI141</f>
        <v>0</v>
      </c>
      <c r="M141" s="234">
        <f>BerM3!AJ141</f>
        <v>0</v>
      </c>
      <c r="N141" s="234">
        <f>BerM3!AK141</f>
        <v>0</v>
      </c>
      <c r="O141" s="234">
        <f>BerM3!AL141</f>
        <v>0</v>
      </c>
      <c r="P141" s="234">
        <f>BerM3!AM141</f>
        <v>0</v>
      </c>
      <c r="Q141" s="235">
        <f>BerM3!AN141</f>
        <v>0</v>
      </c>
    </row>
    <row r="142" spans="1:17" ht="14.1" customHeight="1" x14ac:dyDescent="0.3">
      <c r="A142" s="232">
        <f ca="1">BerM3!Y142</f>
        <v>0</v>
      </c>
      <c r="B142" s="232">
        <f ca="1">BerM3!AU142</f>
        <v>0</v>
      </c>
      <c r="C142" s="233">
        <f ca="1">BerM3!Z142</f>
        <v>0</v>
      </c>
      <c r="D142" s="184">
        <f>Ident!A142</f>
        <v>0</v>
      </c>
      <c r="E142" s="162">
        <f>Ident!B142</f>
        <v>0</v>
      </c>
      <c r="F142" s="162">
        <f>Ident!C142</f>
        <v>0</v>
      </c>
      <c r="G142" s="162">
        <f>Ident!D142</f>
        <v>0</v>
      </c>
      <c r="H142" s="234">
        <f>BerM3!AC142</f>
        <v>0</v>
      </c>
      <c r="I142" s="234">
        <f>BerM3!AE142</f>
        <v>0</v>
      </c>
      <c r="J142" s="234">
        <f>BerM3!AF142</f>
        <v>0</v>
      </c>
      <c r="K142" s="234">
        <f>BerM3!AH142</f>
        <v>0</v>
      </c>
      <c r="L142" s="234">
        <f>BerM3!AI142</f>
        <v>0</v>
      </c>
      <c r="M142" s="234">
        <f>BerM3!AJ142</f>
        <v>0</v>
      </c>
      <c r="N142" s="234">
        <f>BerM3!AK142</f>
        <v>0</v>
      </c>
      <c r="O142" s="234">
        <f>BerM3!AL142</f>
        <v>0</v>
      </c>
      <c r="P142" s="234">
        <f>BerM3!AM142</f>
        <v>0</v>
      </c>
      <c r="Q142" s="235">
        <f>BerM3!AN142</f>
        <v>0</v>
      </c>
    </row>
    <row r="143" spans="1:17" ht="14.1" customHeight="1" x14ac:dyDescent="0.3">
      <c r="A143" s="232">
        <f ca="1">BerM3!Y143</f>
        <v>0</v>
      </c>
      <c r="B143" s="232">
        <f ca="1">BerM3!AU143</f>
        <v>0</v>
      </c>
      <c r="C143" s="233">
        <f ca="1">BerM3!Z143</f>
        <v>0</v>
      </c>
      <c r="D143" s="184">
        <f>Ident!A143</f>
        <v>0</v>
      </c>
      <c r="E143" s="162">
        <f>Ident!B143</f>
        <v>0</v>
      </c>
      <c r="F143" s="162">
        <f>Ident!C143</f>
        <v>0</v>
      </c>
      <c r="G143" s="162">
        <f>Ident!D143</f>
        <v>0</v>
      </c>
      <c r="H143" s="234">
        <f>BerM3!AC143</f>
        <v>0</v>
      </c>
      <c r="I143" s="234">
        <f>BerM3!AE143</f>
        <v>0</v>
      </c>
      <c r="J143" s="234">
        <f>BerM3!AF143</f>
        <v>0</v>
      </c>
      <c r="K143" s="234">
        <f>BerM3!AH143</f>
        <v>0</v>
      </c>
      <c r="L143" s="234">
        <f>BerM3!AI143</f>
        <v>0</v>
      </c>
      <c r="M143" s="234">
        <f>BerM3!AJ143</f>
        <v>0</v>
      </c>
      <c r="N143" s="234">
        <f>BerM3!AK143</f>
        <v>0</v>
      </c>
      <c r="O143" s="234">
        <f>BerM3!AL143</f>
        <v>0</v>
      </c>
      <c r="P143" s="234">
        <f>BerM3!AM143</f>
        <v>0</v>
      </c>
      <c r="Q143" s="235">
        <f>BerM3!AN143</f>
        <v>0</v>
      </c>
    </row>
    <row r="144" spans="1:17" ht="14.1" customHeight="1" x14ac:dyDescent="0.3">
      <c r="A144" s="232">
        <f ca="1">BerM3!Y144</f>
        <v>0</v>
      </c>
      <c r="B144" s="232">
        <f ca="1">BerM3!AU144</f>
        <v>0</v>
      </c>
      <c r="C144" s="233">
        <f ca="1">BerM3!Z144</f>
        <v>0</v>
      </c>
      <c r="D144" s="184">
        <f>Ident!A144</f>
        <v>0</v>
      </c>
      <c r="E144" s="162">
        <f>Ident!B144</f>
        <v>0</v>
      </c>
      <c r="F144" s="162">
        <f>Ident!C144</f>
        <v>0</v>
      </c>
      <c r="G144" s="162">
        <f>Ident!D144</f>
        <v>0</v>
      </c>
      <c r="H144" s="234">
        <f>BerM3!AC144</f>
        <v>0</v>
      </c>
      <c r="I144" s="234">
        <f>BerM3!AE144</f>
        <v>0</v>
      </c>
      <c r="J144" s="234">
        <f>BerM3!AF144</f>
        <v>0</v>
      </c>
      <c r="K144" s="234">
        <f>BerM3!AH144</f>
        <v>0</v>
      </c>
      <c r="L144" s="234">
        <f>BerM3!AI144</f>
        <v>0</v>
      </c>
      <c r="M144" s="234">
        <f>BerM3!AJ144</f>
        <v>0</v>
      </c>
      <c r="N144" s="234">
        <f>BerM3!AK144</f>
        <v>0</v>
      </c>
      <c r="O144" s="234">
        <f>BerM3!AL144</f>
        <v>0</v>
      </c>
      <c r="P144" s="234">
        <f>BerM3!AM144</f>
        <v>0</v>
      </c>
      <c r="Q144" s="235">
        <f>BerM3!AN144</f>
        <v>0</v>
      </c>
    </row>
    <row r="145" spans="1:17" ht="14.1" customHeight="1" x14ac:dyDescent="0.3">
      <c r="A145" s="232">
        <f ca="1">BerM3!Y145</f>
        <v>0</v>
      </c>
      <c r="B145" s="232">
        <f ca="1">BerM3!AU145</f>
        <v>0</v>
      </c>
      <c r="C145" s="233">
        <f ca="1">BerM3!Z145</f>
        <v>0</v>
      </c>
      <c r="D145" s="184">
        <f>Ident!A145</f>
        <v>0</v>
      </c>
      <c r="E145" s="162">
        <f>Ident!B145</f>
        <v>0</v>
      </c>
      <c r="F145" s="162">
        <f>Ident!C145</f>
        <v>0</v>
      </c>
      <c r="G145" s="162">
        <f>Ident!D145</f>
        <v>0</v>
      </c>
      <c r="H145" s="234">
        <f>BerM3!AC145</f>
        <v>0</v>
      </c>
      <c r="I145" s="234">
        <f>BerM3!AE145</f>
        <v>0</v>
      </c>
      <c r="J145" s="234">
        <f>BerM3!AF145</f>
        <v>0</v>
      </c>
      <c r="K145" s="234">
        <f>BerM3!AH145</f>
        <v>0</v>
      </c>
      <c r="L145" s="234">
        <f>BerM3!AI145</f>
        <v>0</v>
      </c>
      <c r="M145" s="234">
        <f>BerM3!AJ145</f>
        <v>0</v>
      </c>
      <c r="N145" s="234">
        <f>BerM3!AK145</f>
        <v>0</v>
      </c>
      <c r="O145" s="234">
        <f>BerM3!AL145</f>
        <v>0</v>
      </c>
      <c r="P145" s="234">
        <f>BerM3!AM145</f>
        <v>0</v>
      </c>
      <c r="Q145" s="235">
        <f>BerM3!AN145</f>
        <v>0</v>
      </c>
    </row>
    <row r="146" spans="1:17" ht="14.1" customHeight="1" x14ac:dyDescent="0.3">
      <c r="A146" s="232">
        <f ca="1">BerM3!Y146</f>
        <v>0</v>
      </c>
      <c r="B146" s="232">
        <f ca="1">BerM3!AU146</f>
        <v>0</v>
      </c>
      <c r="C146" s="233">
        <f ca="1">BerM3!Z146</f>
        <v>0</v>
      </c>
      <c r="D146" s="184">
        <f>Ident!A146</f>
        <v>0</v>
      </c>
      <c r="E146" s="162">
        <f>Ident!B146</f>
        <v>0</v>
      </c>
      <c r="F146" s="162">
        <f>Ident!C146</f>
        <v>0</v>
      </c>
      <c r="G146" s="162">
        <f>Ident!D146</f>
        <v>0</v>
      </c>
      <c r="H146" s="234">
        <f>BerM3!AC146</f>
        <v>0</v>
      </c>
      <c r="I146" s="234">
        <f>BerM3!AE146</f>
        <v>0</v>
      </c>
      <c r="J146" s="234">
        <f>BerM3!AF146</f>
        <v>0</v>
      </c>
      <c r="K146" s="234">
        <f>BerM3!AH146</f>
        <v>0</v>
      </c>
      <c r="L146" s="234">
        <f>BerM3!AI146</f>
        <v>0</v>
      </c>
      <c r="M146" s="234">
        <f>BerM3!AJ146</f>
        <v>0</v>
      </c>
      <c r="N146" s="234">
        <f>BerM3!AK146</f>
        <v>0</v>
      </c>
      <c r="O146" s="234">
        <f>BerM3!AL146</f>
        <v>0</v>
      </c>
      <c r="P146" s="234">
        <f>BerM3!AM146</f>
        <v>0</v>
      </c>
      <c r="Q146" s="235">
        <f>BerM3!AN146</f>
        <v>0</v>
      </c>
    </row>
    <row r="147" spans="1:17" ht="14.1" customHeight="1" x14ac:dyDescent="0.3">
      <c r="A147" s="232">
        <f ca="1">BerM3!Y147</f>
        <v>0</v>
      </c>
      <c r="B147" s="232">
        <f ca="1">BerM3!AU147</f>
        <v>0</v>
      </c>
      <c r="C147" s="233">
        <f ca="1">BerM3!Z147</f>
        <v>0</v>
      </c>
      <c r="D147" s="184">
        <f>Ident!A147</f>
        <v>0</v>
      </c>
      <c r="E147" s="162">
        <f>Ident!B147</f>
        <v>0</v>
      </c>
      <c r="F147" s="162">
        <f>Ident!C147</f>
        <v>0</v>
      </c>
      <c r="G147" s="162">
        <f>Ident!D147</f>
        <v>0</v>
      </c>
      <c r="H147" s="234">
        <f>BerM3!AC147</f>
        <v>0</v>
      </c>
      <c r="I147" s="234">
        <f>BerM3!AE147</f>
        <v>0</v>
      </c>
      <c r="J147" s="234">
        <f>BerM3!AF147</f>
        <v>0</v>
      </c>
      <c r="K147" s="234">
        <f>BerM3!AH147</f>
        <v>0</v>
      </c>
      <c r="L147" s="234">
        <f>BerM3!AI147</f>
        <v>0</v>
      </c>
      <c r="M147" s="234">
        <f>BerM3!AJ147</f>
        <v>0</v>
      </c>
      <c r="N147" s="234">
        <f>BerM3!AK147</f>
        <v>0</v>
      </c>
      <c r="O147" s="234">
        <f>BerM3!AL147</f>
        <v>0</v>
      </c>
      <c r="P147" s="234">
        <f>BerM3!AM147</f>
        <v>0</v>
      </c>
      <c r="Q147" s="235">
        <f>BerM3!AN147</f>
        <v>0</v>
      </c>
    </row>
    <row r="148" spans="1:17" ht="14.1" customHeight="1" x14ac:dyDescent="0.3">
      <c r="A148" s="232">
        <f ca="1">BerM3!Y148</f>
        <v>0</v>
      </c>
      <c r="B148" s="232">
        <f ca="1">BerM3!AU148</f>
        <v>0</v>
      </c>
      <c r="C148" s="233">
        <f ca="1">BerM3!Z148</f>
        <v>0</v>
      </c>
      <c r="D148" s="184">
        <f>Ident!A148</f>
        <v>0</v>
      </c>
      <c r="E148" s="162">
        <f>Ident!B148</f>
        <v>0</v>
      </c>
      <c r="F148" s="162">
        <f>Ident!C148</f>
        <v>0</v>
      </c>
      <c r="G148" s="162">
        <f>Ident!D148</f>
        <v>0</v>
      </c>
      <c r="H148" s="234">
        <f>BerM3!AC148</f>
        <v>0</v>
      </c>
      <c r="I148" s="234">
        <f>BerM3!AE148</f>
        <v>0</v>
      </c>
      <c r="J148" s="234">
        <f>BerM3!AF148</f>
        <v>0</v>
      </c>
      <c r="K148" s="234">
        <f>BerM3!AH148</f>
        <v>0</v>
      </c>
      <c r="L148" s="234">
        <f>BerM3!AI148</f>
        <v>0</v>
      </c>
      <c r="M148" s="234">
        <f>BerM3!AJ148</f>
        <v>0</v>
      </c>
      <c r="N148" s="234">
        <f>BerM3!AK148</f>
        <v>0</v>
      </c>
      <c r="O148" s="234">
        <f>BerM3!AL148</f>
        <v>0</v>
      </c>
      <c r="P148" s="234">
        <f>BerM3!AM148</f>
        <v>0</v>
      </c>
      <c r="Q148" s="235">
        <f>BerM3!AN148</f>
        <v>0</v>
      </c>
    </row>
    <row r="149" spans="1:17" ht="14.1" customHeight="1" x14ac:dyDescent="0.3">
      <c r="A149" s="232">
        <f ca="1">BerM3!Y149</f>
        <v>0</v>
      </c>
      <c r="B149" s="232">
        <f ca="1">BerM3!AU149</f>
        <v>0</v>
      </c>
      <c r="C149" s="233">
        <f ca="1">BerM3!Z149</f>
        <v>0</v>
      </c>
      <c r="D149" s="184">
        <f>Ident!A149</f>
        <v>0</v>
      </c>
      <c r="E149" s="162">
        <f>Ident!B149</f>
        <v>0</v>
      </c>
      <c r="F149" s="162">
        <f>Ident!C149</f>
        <v>0</v>
      </c>
      <c r="G149" s="162">
        <f>Ident!D149</f>
        <v>0</v>
      </c>
      <c r="H149" s="234">
        <f>BerM3!AC149</f>
        <v>0</v>
      </c>
      <c r="I149" s="234">
        <f>BerM3!AE149</f>
        <v>0</v>
      </c>
      <c r="J149" s="234">
        <f>BerM3!AF149</f>
        <v>0</v>
      </c>
      <c r="K149" s="234">
        <f>BerM3!AH149</f>
        <v>0</v>
      </c>
      <c r="L149" s="234">
        <f>BerM3!AI149</f>
        <v>0</v>
      </c>
      <c r="M149" s="234">
        <f>BerM3!AJ149</f>
        <v>0</v>
      </c>
      <c r="N149" s="234">
        <f>BerM3!AK149</f>
        <v>0</v>
      </c>
      <c r="O149" s="234">
        <f>BerM3!AL149</f>
        <v>0</v>
      </c>
      <c r="P149" s="234">
        <f>BerM3!AM149</f>
        <v>0</v>
      </c>
      <c r="Q149" s="235">
        <f>BerM3!AN149</f>
        <v>0</v>
      </c>
    </row>
    <row r="150" spans="1:17" ht="14.1" customHeight="1" x14ac:dyDescent="0.3">
      <c r="A150" s="232">
        <f ca="1">BerM3!Y150</f>
        <v>0</v>
      </c>
      <c r="B150" s="232">
        <f ca="1">BerM3!AU150</f>
        <v>0</v>
      </c>
      <c r="C150" s="233">
        <f ca="1">BerM3!Z150</f>
        <v>0</v>
      </c>
      <c r="D150" s="184">
        <f>Ident!A150</f>
        <v>0</v>
      </c>
      <c r="E150" s="162">
        <f>Ident!B150</f>
        <v>0</v>
      </c>
      <c r="F150" s="162">
        <f>Ident!C150</f>
        <v>0</v>
      </c>
      <c r="G150" s="162">
        <f>Ident!D150</f>
        <v>0</v>
      </c>
      <c r="H150" s="234">
        <f>BerM3!AC150</f>
        <v>0</v>
      </c>
      <c r="I150" s="234">
        <f>BerM3!AE150</f>
        <v>0</v>
      </c>
      <c r="J150" s="234">
        <f>BerM3!AF150</f>
        <v>0</v>
      </c>
      <c r="K150" s="234">
        <f>BerM3!AH150</f>
        <v>0</v>
      </c>
      <c r="L150" s="234">
        <f>BerM3!AI150</f>
        <v>0</v>
      </c>
      <c r="M150" s="234">
        <f>BerM3!AJ150</f>
        <v>0</v>
      </c>
      <c r="N150" s="234">
        <f>BerM3!AK150</f>
        <v>0</v>
      </c>
      <c r="O150" s="234">
        <f>BerM3!AL150</f>
        <v>0</v>
      </c>
      <c r="P150" s="234">
        <f>BerM3!AM150</f>
        <v>0</v>
      </c>
      <c r="Q150" s="235">
        <f>BerM3!AN150</f>
        <v>0</v>
      </c>
    </row>
    <row r="151" spans="1:17" ht="14.1" customHeight="1" x14ac:dyDescent="0.3">
      <c r="A151" s="232">
        <f ca="1">BerM3!Y151</f>
        <v>0</v>
      </c>
      <c r="B151" s="232">
        <f ca="1">BerM3!AU151</f>
        <v>0</v>
      </c>
      <c r="C151" s="233">
        <f ca="1">BerM3!Z151</f>
        <v>0</v>
      </c>
      <c r="D151" s="184">
        <f>Ident!A151</f>
        <v>0</v>
      </c>
      <c r="E151" s="162">
        <f>Ident!B151</f>
        <v>0</v>
      </c>
      <c r="F151" s="162">
        <f>Ident!C151</f>
        <v>0</v>
      </c>
      <c r="G151" s="162">
        <f>Ident!D151</f>
        <v>0</v>
      </c>
      <c r="H151" s="234">
        <f>BerM3!AC151</f>
        <v>0</v>
      </c>
      <c r="I151" s="234">
        <f>BerM3!AE151</f>
        <v>0</v>
      </c>
      <c r="J151" s="234">
        <f>BerM3!AF151</f>
        <v>0</v>
      </c>
      <c r="K151" s="234">
        <f>BerM3!AH151</f>
        <v>0</v>
      </c>
      <c r="L151" s="234">
        <f>BerM3!AI151</f>
        <v>0</v>
      </c>
      <c r="M151" s="234">
        <f>BerM3!AJ151</f>
        <v>0</v>
      </c>
      <c r="N151" s="234">
        <f>BerM3!AK151</f>
        <v>0</v>
      </c>
      <c r="O151" s="234">
        <f>BerM3!AL151</f>
        <v>0</v>
      </c>
      <c r="P151" s="234">
        <f>BerM3!AM151</f>
        <v>0</v>
      </c>
      <c r="Q151" s="235">
        <f>BerM3!AN151</f>
        <v>0</v>
      </c>
    </row>
    <row r="152" spans="1:17" ht="14.1" customHeight="1" x14ac:dyDescent="0.3">
      <c r="A152" s="232">
        <f ca="1">BerM3!Y152</f>
        <v>0</v>
      </c>
      <c r="B152" s="232">
        <f ca="1">BerM3!AU152</f>
        <v>0</v>
      </c>
      <c r="C152" s="233">
        <f ca="1">BerM3!Z152</f>
        <v>0</v>
      </c>
      <c r="D152" s="184">
        <f>Ident!A152</f>
        <v>0</v>
      </c>
      <c r="E152" s="162">
        <f>Ident!B152</f>
        <v>0</v>
      </c>
      <c r="F152" s="162">
        <f>Ident!C152</f>
        <v>0</v>
      </c>
      <c r="G152" s="162">
        <f>Ident!D152</f>
        <v>0</v>
      </c>
      <c r="H152" s="234">
        <f>BerM3!AC152</f>
        <v>0</v>
      </c>
      <c r="I152" s="234">
        <f>BerM3!AE152</f>
        <v>0</v>
      </c>
      <c r="J152" s="234">
        <f>BerM3!AF152</f>
        <v>0</v>
      </c>
      <c r="K152" s="234">
        <f>BerM3!AH152</f>
        <v>0</v>
      </c>
      <c r="L152" s="234">
        <f>BerM3!AI152</f>
        <v>0</v>
      </c>
      <c r="M152" s="234">
        <f>BerM3!AJ152</f>
        <v>0</v>
      </c>
      <c r="N152" s="234">
        <f>BerM3!AK152</f>
        <v>0</v>
      </c>
      <c r="O152" s="234">
        <f>BerM3!AL152</f>
        <v>0</v>
      </c>
      <c r="P152" s="234">
        <f>BerM3!AM152</f>
        <v>0</v>
      </c>
      <c r="Q152" s="235">
        <f>BerM3!AN152</f>
        <v>0</v>
      </c>
    </row>
    <row r="153" spans="1:17" ht="14.1" customHeight="1" x14ac:dyDescent="0.3">
      <c r="A153" s="232">
        <f ca="1">BerM3!Y153</f>
        <v>0</v>
      </c>
      <c r="B153" s="232">
        <f ca="1">BerM3!AU153</f>
        <v>0</v>
      </c>
      <c r="C153" s="233">
        <f ca="1">BerM3!Z153</f>
        <v>0</v>
      </c>
      <c r="D153" s="184">
        <f>Ident!A153</f>
        <v>0</v>
      </c>
      <c r="E153" s="162">
        <f>Ident!B153</f>
        <v>0</v>
      </c>
      <c r="F153" s="162">
        <f>Ident!C153</f>
        <v>0</v>
      </c>
      <c r="G153" s="162">
        <f>Ident!D153</f>
        <v>0</v>
      </c>
      <c r="H153" s="234">
        <f>BerM3!AC153</f>
        <v>0</v>
      </c>
      <c r="I153" s="234">
        <f>BerM3!AE153</f>
        <v>0</v>
      </c>
      <c r="J153" s="234">
        <f>BerM3!AF153</f>
        <v>0</v>
      </c>
      <c r="K153" s="234">
        <f>BerM3!AH153</f>
        <v>0</v>
      </c>
      <c r="L153" s="234">
        <f>BerM3!AI153</f>
        <v>0</v>
      </c>
      <c r="M153" s="234">
        <f>BerM3!AJ153</f>
        <v>0</v>
      </c>
      <c r="N153" s="234">
        <f>BerM3!AK153</f>
        <v>0</v>
      </c>
      <c r="O153" s="234">
        <f>BerM3!AL153</f>
        <v>0</v>
      </c>
      <c r="P153" s="234">
        <f>BerM3!AM153</f>
        <v>0</v>
      </c>
      <c r="Q153" s="235">
        <f>BerM3!AN153</f>
        <v>0</v>
      </c>
    </row>
    <row r="154" spans="1:17" ht="14.1" customHeight="1" x14ac:dyDescent="0.3">
      <c r="A154" s="232">
        <f ca="1">BerM3!Y154</f>
        <v>0</v>
      </c>
      <c r="B154" s="232">
        <f ca="1">BerM3!AU154</f>
        <v>0</v>
      </c>
      <c r="C154" s="233">
        <f ca="1">BerM3!Z154</f>
        <v>0</v>
      </c>
      <c r="D154" s="184">
        <f>Ident!A154</f>
        <v>0</v>
      </c>
      <c r="E154" s="162">
        <f>Ident!B154</f>
        <v>0</v>
      </c>
      <c r="F154" s="162">
        <f>Ident!C154</f>
        <v>0</v>
      </c>
      <c r="G154" s="162">
        <f>Ident!D154</f>
        <v>0</v>
      </c>
      <c r="H154" s="234">
        <f>BerM3!AC154</f>
        <v>0</v>
      </c>
      <c r="I154" s="234">
        <f>BerM3!AE154</f>
        <v>0</v>
      </c>
      <c r="J154" s="234">
        <f>BerM3!AF154</f>
        <v>0</v>
      </c>
      <c r="K154" s="234">
        <f>BerM3!AH154</f>
        <v>0</v>
      </c>
      <c r="L154" s="234">
        <f>BerM3!AI154</f>
        <v>0</v>
      </c>
      <c r="M154" s="234">
        <f>BerM3!AJ154</f>
        <v>0</v>
      </c>
      <c r="N154" s="234">
        <f>BerM3!AK154</f>
        <v>0</v>
      </c>
      <c r="O154" s="234">
        <f>BerM3!AL154</f>
        <v>0</v>
      </c>
      <c r="P154" s="234">
        <f>BerM3!AM154</f>
        <v>0</v>
      </c>
      <c r="Q154" s="235">
        <f>BerM3!AN154</f>
        <v>0</v>
      </c>
    </row>
    <row r="155" spans="1:17" ht="14.1" customHeight="1" x14ac:dyDescent="0.3">
      <c r="A155" s="232">
        <f ca="1">BerM3!Y155</f>
        <v>0</v>
      </c>
      <c r="B155" s="232">
        <f ca="1">BerM3!AU155</f>
        <v>0</v>
      </c>
      <c r="C155" s="233">
        <f ca="1">BerM3!Z155</f>
        <v>0</v>
      </c>
      <c r="D155" s="184">
        <f>Ident!A155</f>
        <v>0</v>
      </c>
      <c r="E155" s="162">
        <f>Ident!B155</f>
        <v>0</v>
      </c>
      <c r="F155" s="162">
        <f>Ident!C155</f>
        <v>0</v>
      </c>
      <c r="G155" s="162">
        <f>Ident!D155</f>
        <v>0</v>
      </c>
      <c r="H155" s="234">
        <f>BerM3!AC155</f>
        <v>0</v>
      </c>
      <c r="I155" s="234">
        <f>BerM3!AE155</f>
        <v>0</v>
      </c>
      <c r="J155" s="234">
        <f>BerM3!AF155</f>
        <v>0</v>
      </c>
      <c r="K155" s="234">
        <f>BerM3!AH155</f>
        <v>0</v>
      </c>
      <c r="L155" s="234">
        <f>BerM3!AI155</f>
        <v>0</v>
      </c>
      <c r="M155" s="234">
        <f>BerM3!AJ155</f>
        <v>0</v>
      </c>
      <c r="N155" s="234">
        <f>BerM3!AK155</f>
        <v>0</v>
      </c>
      <c r="O155" s="234">
        <f>BerM3!AL155</f>
        <v>0</v>
      </c>
      <c r="P155" s="234">
        <f>BerM3!AM155</f>
        <v>0</v>
      </c>
      <c r="Q155" s="235">
        <f>BerM3!AN155</f>
        <v>0</v>
      </c>
    </row>
    <row r="156" spans="1:17" ht="14.1" customHeight="1" x14ac:dyDescent="0.3">
      <c r="A156" s="232">
        <f ca="1">BerM3!Y156</f>
        <v>0</v>
      </c>
      <c r="B156" s="232">
        <f ca="1">BerM3!AU156</f>
        <v>0</v>
      </c>
      <c r="C156" s="233">
        <f ca="1">BerM3!Z156</f>
        <v>0</v>
      </c>
      <c r="D156" s="184">
        <f>Ident!A156</f>
        <v>0</v>
      </c>
      <c r="E156" s="162">
        <f>Ident!B156</f>
        <v>0</v>
      </c>
      <c r="F156" s="162">
        <f>Ident!C156</f>
        <v>0</v>
      </c>
      <c r="G156" s="162">
        <f>Ident!D156</f>
        <v>0</v>
      </c>
      <c r="H156" s="234">
        <f>BerM3!AC156</f>
        <v>0</v>
      </c>
      <c r="I156" s="234">
        <f>BerM3!AE156</f>
        <v>0</v>
      </c>
      <c r="J156" s="234">
        <f>BerM3!AF156</f>
        <v>0</v>
      </c>
      <c r="K156" s="234">
        <f>BerM3!AH156</f>
        <v>0</v>
      </c>
      <c r="L156" s="234">
        <f>BerM3!AI156</f>
        <v>0</v>
      </c>
      <c r="M156" s="234">
        <f>BerM3!AJ156</f>
        <v>0</v>
      </c>
      <c r="N156" s="234">
        <f>BerM3!AK156</f>
        <v>0</v>
      </c>
      <c r="O156" s="234">
        <f>BerM3!AL156</f>
        <v>0</v>
      </c>
      <c r="P156" s="234">
        <f>BerM3!AM156</f>
        <v>0</v>
      </c>
      <c r="Q156" s="235">
        <f>BerM3!AN156</f>
        <v>0</v>
      </c>
    </row>
    <row r="157" spans="1:17" ht="14.1" customHeight="1" x14ac:dyDescent="0.3">
      <c r="A157" s="232">
        <f ca="1">BerM3!Y157</f>
        <v>0</v>
      </c>
      <c r="B157" s="232">
        <f ca="1">BerM3!AU157</f>
        <v>0</v>
      </c>
      <c r="C157" s="233">
        <f ca="1">BerM3!Z157</f>
        <v>0</v>
      </c>
      <c r="D157" s="184">
        <f>Ident!A157</f>
        <v>0</v>
      </c>
      <c r="E157" s="162">
        <f>Ident!B157</f>
        <v>0</v>
      </c>
      <c r="F157" s="162">
        <f>Ident!C157</f>
        <v>0</v>
      </c>
      <c r="G157" s="162">
        <f>Ident!D157</f>
        <v>0</v>
      </c>
      <c r="H157" s="234">
        <f>BerM3!AC157</f>
        <v>0</v>
      </c>
      <c r="I157" s="234">
        <f>BerM3!AE157</f>
        <v>0</v>
      </c>
      <c r="J157" s="234">
        <f>BerM3!AF157</f>
        <v>0</v>
      </c>
      <c r="K157" s="234">
        <f>BerM3!AH157</f>
        <v>0</v>
      </c>
      <c r="L157" s="234">
        <f>BerM3!AI157</f>
        <v>0</v>
      </c>
      <c r="M157" s="234">
        <f>BerM3!AJ157</f>
        <v>0</v>
      </c>
      <c r="N157" s="234">
        <f>BerM3!AK157</f>
        <v>0</v>
      </c>
      <c r="O157" s="234">
        <f>BerM3!AL157</f>
        <v>0</v>
      </c>
      <c r="P157" s="234">
        <f>BerM3!AM157</f>
        <v>0</v>
      </c>
      <c r="Q157" s="235">
        <f>BerM3!AN157</f>
        <v>0</v>
      </c>
    </row>
    <row r="158" spans="1:17" ht="14.1" customHeight="1" x14ac:dyDescent="0.3">
      <c r="A158" s="232">
        <f ca="1">BerM3!Y158</f>
        <v>0</v>
      </c>
      <c r="B158" s="232">
        <f ca="1">BerM3!AU158</f>
        <v>0</v>
      </c>
      <c r="C158" s="233">
        <f ca="1">BerM3!Z158</f>
        <v>0</v>
      </c>
      <c r="D158" s="184">
        <f>Ident!A158</f>
        <v>0</v>
      </c>
      <c r="E158" s="162">
        <f>Ident!B158</f>
        <v>0</v>
      </c>
      <c r="F158" s="162">
        <f>Ident!C158</f>
        <v>0</v>
      </c>
      <c r="G158" s="162">
        <f>Ident!D158</f>
        <v>0</v>
      </c>
      <c r="H158" s="234">
        <f>BerM3!AC158</f>
        <v>0</v>
      </c>
      <c r="I158" s="234">
        <f>BerM3!AE158</f>
        <v>0</v>
      </c>
      <c r="J158" s="234">
        <f>BerM3!AF158</f>
        <v>0</v>
      </c>
      <c r="K158" s="234">
        <f>BerM3!AH158</f>
        <v>0</v>
      </c>
      <c r="L158" s="234">
        <f>BerM3!AI158</f>
        <v>0</v>
      </c>
      <c r="M158" s="234">
        <f>BerM3!AJ158</f>
        <v>0</v>
      </c>
      <c r="N158" s="234">
        <f>BerM3!AK158</f>
        <v>0</v>
      </c>
      <c r="O158" s="234">
        <f>BerM3!AL158</f>
        <v>0</v>
      </c>
      <c r="P158" s="234">
        <f>BerM3!AM158</f>
        <v>0</v>
      </c>
      <c r="Q158" s="235">
        <f>BerM3!AN158</f>
        <v>0</v>
      </c>
    </row>
    <row r="159" spans="1:17" ht="14.1" customHeight="1" x14ac:dyDescent="0.3">
      <c r="A159" s="232">
        <f ca="1">BerM3!Y159</f>
        <v>0</v>
      </c>
      <c r="B159" s="232">
        <f ca="1">BerM3!AU159</f>
        <v>0</v>
      </c>
      <c r="C159" s="233">
        <f ca="1">BerM3!Z159</f>
        <v>0</v>
      </c>
      <c r="D159" s="184">
        <f>Ident!A159</f>
        <v>0</v>
      </c>
      <c r="E159" s="162">
        <f>Ident!B159</f>
        <v>0</v>
      </c>
      <c r="F159" s="162">
        <f>Ident!C159</f>
        <v>0</v>
      </c>
      <c r="G159" s="162">
        <f>Ident!D159</f>
        <v>0</v>
      </c>
      <c r="H159" s="234">
        <f>BerM3!AC159</f>
        <v>0</v>
      </c>
      <c r="I159" s="234">
        <f>BerM3!AE159</f>
        <v>0</v>
      </c>
      <c r="J159" s="234">
        <f>BerM3!AF159</f>
        <v>0</v>
      </c>
      <c r="K159" s="234">
        <f>BerM3!AH159</f>
        <v>0</v>
      </c>
      <c r="L159" s="234">
        <f>BerM3!AI159</f>
        <v>0</v>
      </c>
      <c r="M159" s="234">
        <f>BerM3!AJ159</f>
        <v>0</v>
      </c>
      <c r="N159" s="234">
        <f>BerM3!AK159</f>
        <v>0</v>
      </c>
      <c r="O159" s="234">
        <f>BerM3!AL159</f>
        <v>0</v>
      </c>
      <c r="P159" s="234">
        <f>BerM3!AM159</f>
        <v>0</v>
      </c>
      <c r="Q159" s="235">
        <f>BerM3!AN159</f>
        <v>0</v>
      </c>
    </row>
    <row r="160" spans="1:17" ht="14.1" customHeight="1" x14ac:dyDescent="0.3">
      <c r="A160" s="232">
        <f ca="1">BerM3!Y160</f>
        <v>0</v>
      </c>
      <c r="B160" s="232">
        <f ca="1">BerM3!AU160</f>
        <v>0</v>
      </c>
      <c r="C160" s="233">
        <f ca="1">BerM3!Z160</f>
        <v>0</v>
      </c>
      <c r="D160" s="184">
        <f>Ident!A160</f>
        <v>0</v>
      </c>
      <c r="E160" s="162">
        <f>Ident!B160</f>
        <v>0</v>
      </c>
      <c r="F160" s="162">
        <f>Ident!C160</f>
        <v>0</v>
      </c>
      <c r="G160" s="162">
        <f>Ident!D160</f>
        <v>0</v>
      </c>
      <c r="H160" s="234">
        <f>BerM3!AC160</f>
        <v>0</v>
      </c>
      <c r="I160" s="234">
        <f>BerM3!AE160</f>
        <v>0</v>
      </c>
      <c r="J160" s="234">
        <f>BerM3!AF160</f>
        <v>0</v>
      </c>
      <c r="K160" s="234">
        <f>BerM3!AH160</f>
        <v>0</v>
      </c>
      <c r="L160" s="234">
        <f>BerM3!AI160</f>
        <v>0</v>
      </c>
      <c r="M160" s="234">
        <f>BerM3!AJ160</f>
        <v>0</v>
      </c>
      <c r="N160" s="234">
        <f>BerM3!AK160</f>
        <v>0</v>
      </c>
      <c r="O160" s="234">
        <f>BerM3!AL160</f>
        <v>0</v>
      </c>
      <c r="P160" s="234">
        <f>BerM3!AM160</f>
        <v>0</v>
      </c>
      <c r="Q160" s="235">
        <f>BerM3!AN160</f>
        <v>0</v>
      </c>
    </row>
    <row r="161" spans="1:17" ht="14.1" customHeight="1" x14ac:dyDescent="0.3">
      <c r="A161" s="232">
        <f ca="1">BerM3!Y161</f>
        <v>0</v>
      </c>
      <c r="B161" s="232">
        <f ca="1">BerM3!AU161</f>
        <v>0</v>
      </c>
      <c r="C161" s="233">
        <f ca="1">BerM3!Z161</f>
        <v>0</v>
      </c>
      <c r="D161" s="184">
        <f>Ident!A161</f>
        <v>0</v>
      </c>
      <c r="E161" s="162">
        <f>Ident!B161</f>
        <v>0</v>
      </c>
      <c r="F161" s="162">
        <f>Ident!C161</f>
        <v>0</v>
      </c>
      <c r="G161" s="162">
        <f>Ident!D161</f>
        <v>0</v>
      </c>
      <c r="H161" s="234">
        <f>BerM3!AC161</f>
        <v>0</v>
      </c>
      <c r="I161" s="234">
        <f>BerM3!AE161</f>
        <v>0</v>
      </c>
      <c r="J161" s="234">
        <f>BerM3!AF161</f>
        <v>0</v>
      </c>
      <c r="K161" s="234">
        <f>BerM3!AH161</f>
        <v>0</v>
      </c>
      <c r="L161" s="234">
        <f>BerM3!AI161</f>
        <v>0</v>
      </c>
      <c r="M161" s="234">
        <f>BerM3!AJ161</f>
        <v>0</v>
      </c>
      <c r="N161" s="234">
        <f>BerM3!AK161</f>
        <v>0</v>
      </c>
      <c r="O161" s="234">
        <f>BerM3!AL161</f>
        <v>0</v>
      </c>
      <c r="P161" s="234">
        <f>BerM3!AM161</f>
        <v>0</v>
      </c>
      <c r="Q161" s="235">
        <f>BerM3!AN161</f>
        <v>0</v>
      </c>
    </row>
    <row r="162" spans="1:17" ht="14.1" customHeight="1" x14ac:dyDescent="0.3">
      <c r="A162" s="232">
        <f ca="1">BerM3!Y162</f>
        <v>0</v>
      </c>
      <c r="B162" s="232">
        <f ca="1">BerM3!AU162</f>
        <v>0</v>
      </c>
      <c r="C162" s="233">
        <f ca="1">BerM3!Z162</f>
        <v>0</v>
      </c>
      <c r="D162" s="184">
        <f>Ident!A162</f>
        <v>0</v>
      </c>
      <c r="E162" s="162">
        <f>Ident!B162</f>
        <v>0</v>
      </c>
      <c r="F162" s="162">
        <f>Ident!C162</f>
        <v>0</v>
      </c>
      <c r="G162" s="162">
        <f>Ident!D162</f>
        <v>0</v>
      </c>
      <c r="H162" s="234">
        <f>BerM3!AC162</f>
        <v>0</v>
      </c>
      <c r="I162" s="234">
        <f>BerM3!AE162</f>
        <v>0</v>
      </c>
      <c r="J162" s="234">
        <f>BerM3!AF162</f>
        <v>0</v>
      </c>
      <c r="K162" s="234">
        <f>BerM3!AH162</f>
        <v>0</v>
      </c>
      <c r="L162" s="234">
        <f>BerM3!AI162</f>
        <v>0</v>
      </c>
      <c r="M162" s="234">
        <f>BerM3!AJ162</f>
        <v>0</v>
      </c>
      <c r="N162" s="234">
        <f>BerM3!AK162</f>
        <v>0</v>
      </c>
      <c r="O162" s="234">
        <f>BerM3!AL162</f>
        <v>0</v>
      </c>
      <c r="P162" s="234">
        <f>BerM3!AM162</f>
        <v>0</v>
      </c>
      <c r="Q162" s="235">
        <f>BerM3!AN162</f>
        <v>0</v>
      </c>
    </row>
    <row r="163" spans="1:17" ht="14.1" customHeight="1" x14ac:dyDescent="0.3">
      <c r="A163" s="232">
        <f ca="1">BerM3!Y163</f>
        <v>0</v>
      </c>
      <c r="B163" s="232">
        <f ca="1">BerM3!AU163</f>
        <v>0</v>
      </c>
      <c r="C163" s="233">
        <f ca="1">BerM3!Z163</f>
        <v>0</v>
      </c>
      <c r="D163" s="184">
        <f>Ident!A163</f>
        <v>0</v>
      </c>
      <c r="E163" s="162">
        <f>Ident!B163</f>
        <v>0</v>
      </c>
      <c r="F163" s="162">
        <f>Ident!C163</f>
        <v>0</v>
      </c>
      <c r="G163" s="162">
        <f>Ident!D163</f>
        <v>0</v>
      </c>
      <c r="H163" s="234">
        <f>BerM3!AC163</f>
        <v>0</v>
      </c>
      <c r="I163" s="234">
        <f>BerM3!AE163</f>
        <v>0</v>
      </c>
      <c r="J163" s="234">
        <f>BerM3!AF163</f>
        <v>0</v>
      </c>
      <c r="K163" s="234">
        <f>BerM3!AH163</f>
        <v>0</v>
      </c>
      <c r="L163" s="234">
        <f>BerM3!AI163</f>
        <v>0</v>
      </c>
      <c r="M163" s="234">
        <f>BerM3!AJ163</f>
        <v>0</v>
      </c>
      <c r="N163" s="234">
        <f>BerM3!AK163</f>
        <v>0</v>
      </c>
      <c r="O163" s="234">
        <f>BerM3!AL163</f>
        <v>0</v>
      </c>
      <c r="P163" s="234">
        <f>BerM3!AM163</f>
        <v>0</v>
      </c>
      <c r="Q163" s="235">
        <f>BerM3!AN163</f>
        <v>0</v>
      </c>
    </row>
    <row r="164" spans="1:17" ht="14.1" customHeight="1" x14ac:dyDescent="0.3">
      <c r="A164" s="232">
        <f ca="1">BerM3!Y164</f>
        <v>0</v>
      </c>
      <c r="B164" s="232">
        <f ca="1">BerM3!AU164</f>
        <v>0</v>
      </c>
      <c r="C164" s="233">
        <f ca="1">BerM3!Z164</f>
        <v>0</v>
      </c>
      <c r="D164" s="184">
        <f>Ident!A164</f>
        <v>0</v>
      </c>
      <c r="E164" s="162">
        <f>Ident!B164</f>
        <v>0</v>
      </c>
      <c r="F164" s="162">
        <f>Ident!C164</f>
        <v>0</v>
      </c>
      <c r="G164" s="162">
        <f>Ident!D164</f>
        <v>0</v>
      </c>
      <c r="H164" s="234">
        <f>BerM3!AC164</f>
        <v>0</v>
      </c>
      <c r="I164" s="234">
        <f>BerM3!AE164</f>
        <v>0</v>
      </c>
      <c r="J164" s="234">
        <f>BerM3!AF164</f>
        <v>0</v>
      </c>
      <c r="K164" s="234">
        <f>BerM3!AH164</f>
        <v>0</v>
      </c>
      <c r="L164" s="234">
        <f>BerM3!AI164</f>
        <v>0</v>
      </c>
      <c r="M164" s="234">
        <f>BerM3!AJ164</f>
        <v>0</v>
      </c>
      <c r="N164" s="234">
        <f>BerM3!AK164</f>
        <v>0</v>
      </c>
      <c r="O164" s="234">
        <f>BerM3!AL164</f>
        <v>0</v>
      </c>
      <c r="P164" s="234">
        <f>BerM3!AM164</f>
        <v>0</v>
      </c>
      <c r="Q164" s="235">
        <f>BerM3!AN164</f>
        <v>0</v>
      </c>
    </row>
    <row r="165" spans="1:17" ht="14.1" customHeight="1" x14ac:dyDescent="0.3">
      <c r="A165" s="232">
        <f ca="1">BerM3!Y165</f>
        <v>0</v>
      </c>
      <c r="B165" s="232">
        <f ca="1">BerM3!AU165</f>
        <v>0</v>
      </c>
      <c r="C165" s="233">
        <f ca="1">BerM3!Z165</f>
        <v>0</v>
      </c>
      <c r="D165" s="184">
        <f>Ident!A165</f>
        <v>0</v>
      </c>
      <c r="E165" s="162">
        <f>Ident!B165</f>
        <v>0</v>
      </c>
      <c r="F165" s="162">
        <f>Ident!C165</f>
        <v>0</v>
      </c>
      <c r="G165" s="162">
        <f>Ident!D165</f>
        <v>0</v>
      </c>
      <c r="H165" s="234">
        <f>BerM3!AC165</f>
        <v>0</v>
      </c>
      <c r="I165" s="234">
        <f>BerM3!AE165</f>
        <v>0</v>
      </c>
      <c r="J165" s="234">
        <f>BerM3!AF165</f>
        <v>0</v>
      </c>
      <c r="K165" s="234">
        <f>BerM3!AH165</f>
        <v>0</v>
      </c>
      <c r="L165" s="234">
        <f>BerM3!AI165</f>
        <v>0</v>
      </c>
      <c r="M165" s="234">
        <f>BerM3!AJ165</f>
        <v>0</v>
      </c>
      <c r="N165" s="234">
        <f>BerM3!AK165</f>
        <v>0</v>
      </c>
      <c r="O165" s="234">
        <f>BerM3!AL165</f>
        <v>0</v>
      </c>
      <c r="P165" s="234">
        <f>BerM3!AM165</f>
        <v>0</v>
      </c>
      <c r="Q165" s="235">
        <f>BerM3!AN165</f>
        <v>0</v>
      </c>
    </row>
    <row r="166" spans="1:17" ht="14.1" customHeight="1" x14ac:dyDescent="0.3">
      <c r="A166" s="232">
        <f ca="1">BerM3!Y166</f>
        <v>0</v>
      </c>
      <c r="B166" s="232">
        <f ca="1">BerM3!AU166</f>
        <v>0</v>
      </c>
      <c r="C166" s="233">
        <f ca="1">BerM3!Z166</f>
        <v>0</v>
      </c>
      <c r="D166" s="184">
        <f>Ident!A166</f>
        <v>0</v>
      </c>
      <c r="E166" s="162">
        <f>Ident!B166</f>
        <v>0</v>
      </c>
      <c r="F166" s="162">
        <f>Ident!C166</f>
        <v>0</v>
      </c>
      <c r="G166" s="162">
        <f>Ident!D166</f>
        <v>0</v>
      </c>
      <c r="H166" s="234">
        <f>BerM3!AC166</f>
        <v>0</v>
      </c>
      <c r="I166" s="234">
        <f>BerM3!AE166</f>
        <v>0</v>
      </c>
      <c r="J166" s="234">
        <f>BerM3!AF166</f>
        <v>0</v>
      </c>
      <c r="K166" s="234">
        <f>BerM3!AH166</f>
        <v>0</v>
      </c>
      <c r="L166" s="234">
        <f>BerM3!AI166</f>
        <v>0</v>
      </c>
      <c r="M166" s="234">
        <f>BerM3!AJ166</f>
        <v>0</v>
      </c>
      <c r="N166" s="234">
        <f>BerM3!AK166</f>
        <v>0</v>
      </c>
      <c r="O166" s="234">
        <f>BerM3!AL166</f>
        <v>0</v>
      </c>
      <c r="P166" s="234">
        <f>BerM3!AM166</f>
        <v>0</v>
      </c>
      <c r="Q166" s="235">
        <f>BerM3!AN166</f>
        <v>0</v>
      </c>
    </row>
    <row r="167" spans="1:17" ht="14.1" customHeight="1" x14ac:dyDescent="0.3">
      <c r="A167" s="232">
        <f ca="1">BerM3!Y167</f>
        <v>0</v>
      </c>
      <c r="B167" s="232">
        <f ca="1">BerM3!AU167</f>
        <v>0</v>
      </c>
      <c r="C167" s="233">
        <f ca="1">BerM3!Z167</f>
        <v>0</v>
      </c>
      <c r="D167" s="184">
        <f>Ident!A167</f>
        <v>0</v>
      </c>
      <c r="E167" s="162">
        <f>Ident!B167</f>
        <v>0</v>
      </c>
      <c r="F167" s="162">
        <f>Ident!C167</f>
        <v>0</v>
      </c>
      <c r="G167" s="162">
        <f>Ident!D167</f>
        <v>0</v>
      </c>
      <c r="H167" s="234">
        <f>BerM3!AC167</f>
        <v>0</v>
      </c>
      <c r="I167" s="234">
        <f>BerM3!AE167</f>
        <v>0</v>
      </c>
      <c r="J167" s="234">
        <f>BerM3!AF167</f>
        <v>0</v>
      </c>
      <c r="K167" s="234">
        <f>BerM3!AH167</f>
        <v>0</v>
      </c>
      <c r="L167" s="234">
        <f>BerM3!AI167</f>
        <v>0</v>
      </c>
      <c r="M167" s="234">
        <f>BerM3!AJ167</f>
        <v>0</v>
      </c>
      <c r="N167" s="234">
        <f>BerM3!AK167</f>
        <v>0</v>
      </c>
      <c r="O167" s="234">
        <f>BerM3!AL167</f>
        <v>0</v>
      </c>
      <c r="P167" s="234">
        <f>BerM3!AM167</f>
        <v>0</v>
      </c>
      <c r="Q167" s="235">
        <f>BerM3!AN167</f>
        <v>0</v>
      </c>
    </row>
    <row r="168" spans="1:17" ht="14.1" customHeight="1" x14ac:dyDescent="0.3">
      <c r="A168" s="232">
        <f ca="1">BerM3!Y168</f>
        <v>0</v>
      </c>
      <c r="B168" s="232">
        <f ca="1">BerM3!AU168</f>
        <v>0</v>
      </c>
      <c r="C168" s="233">
        <f ca="1">BerM3!Z168</f>
        <v>0</v>
      </c>
      <c r="D168" s="184">
        <f>Ident!A168</f>
        <v>0</v>
      </c>
      <c r="E168" s="162">
        <f>Ident!B168</f>
        <v>0</v>
      </c>
      <c r="F168" s="162">
        <f>Ident!C168</f>
        <v>0</v>
      </c>
      <c r="G168" s="162">
        <f>Ident!D168</f>
        <v>0</v>
      </c>
      <c r="H168" s="234">
        <f>BerM3!AC168</f>
        <v>0</v>
      </c>
      <c r="I168" s="234">
        <f>BerM3!AE168</f>
        <v>0</v>
      </c>
      <c r="J168" s="234">
        <f>BerM3!AF168</f>
        <v>0</v>
      </c>
      <c r="K168" s="234">
        <f>BerM3!AH168</f>
        <v>0</v>
      </c>
      <c r="L168" s="234">
        <f>BerM3!AI168</f>
        <v>0</v>
      </c>
      <c r="M168" s="234">
        <f>BerM3!AJ168</f>
        <v>0</v>
      </c>
      <c r="N168" s="234">
        <f>BerM3!AK168</f>
        <v>0</v>
      </c>
      <c r="O168" s="234">
        <f>BerM3!AL168</f>
        <v>0</v>
      </c>
      <c r="P168" s="234">
        <f>BerM3!AM168</f>
        <v>0</v>
      </c>
      <c r="Q168" s="235">
        <f>BerM3!AN168</f>
        <v>0</v>
      </c>
    </row>
    <row r="169" spans="1:17" ht="14.1" customHeight="1" x14ac:dyDescent="0.3">
      <c r="A169" s="232">
        <f ca="1">BerM3!Y169</f>
        <v>0</v>
      </c>
      <c r="B169" s="232">
        <f ca="1">BerM3!AU169</f>
        <v>0</v>
      </c>
      <c r="C169" s="233">
        <f ca="1">BerM3!Z169</f>
        <v>0</v>
      </c>
      <c r="D169" s="184">
        <f>Ident!A169</f>
        <v>0</v>
      </c>
      <c r="E169" s="162">
        <f>Ident!B169</f>
        <v>0</v>
      </c>
      <c r="F169" s="162">
        <f>Ident!C169</f>
        <v>0</v>
      </c>
      <c r="G169" s="162">
        <f>Ident!D169</f>
        <v>0</v>
      </c>
      <c r="H169" s="234">
        <f>BerM3!AC169</f>
        <v>0</v>
      </c>
      <c r="I169" s="234">
        <f>BerM3!AE169</f>
        <v>0</v>
      </c>
      <c r="J169" s="234">
        <f>BerM3!AF169</f>
        <v>0</v>
      </c>
      <c r="K169" s="234">
        <f>BerM3!AH169</f>
        <v>0</v>
      </c>
      <c r="L169" s="234">
        <f>BerM3!AI169</f>
        <v>0</v>
      </c>
      <c r="M169" s="234">
        <f>BerM3!AJ169</f>
        <v>0</v>
      </c>
      <c r="N169" s="234">
        <f>BerM3!AK169</f>
        <v>0</v>
      </c>
      <c r="O169" s="234">
        <f>BerM3!AL169</f>
        <v>0</v>
      </c>
      <c r="P169" s="234">
        <f>BerM3!AM169</f>
        <v>0</v>
      </c>
      <c r="Q169" s="235">
        <f>BerM3!AN169</f>
        <v>0</v>
      </c>
    </row>
    <row r="170" spans="1:17" ht="14.1" customHeight="1" x14ac:dyDescent="0.3">
      <c r="A170" s="232">
        <f ca="1">BerM3!Y170</f>
        <v>0</v>
      </c>
      <c r="B170" s="232">
        <f ca="1">BerM3!AU170</f>
        <v>0</v>
      </c>
      <c r="C170" s="233">
        <f ca="1">BerM3!Z170</f>
        <v>0</v>
      </c>
      <c r="D170" s="184">
        <f>Ident!A170</f>
        <v>0</v>
      </c>
      <c r="E170" s="162">
        <f>Ident!B170</f>
        <v>0</v>
      </c>
      <c r="F170" s="162">
        <f>Ident!C170</f>
        <v>0</v>
      </c>
      <c r="G170" s="162">
        <f>Ident!D170</f>
        <v>0</v>
      </c>
      <c r="H170" s="234">
        <f>BerM3!AC170</f>
        <v>0</v>
      </c>
      <c r="I170" s="234">
        <f>BerM3!AE170</f>
        <v>0</v>
      </c>
      <c r="J170" s="234">
        <f>BerM3!AF170</f>
        <v>0</v>
      </c>
      <c r="K170" s="234">
        <f>BerM3!AH170</f>
        <v>0</v>
      </c>
      <c r="L170" s="234">
        <f>BerM3!AI170</f>
        <v>0</v>
      </c>
      <c r="M170" s="234">
        <f>BerM3!AJ170</f>
        <v>0</v>
      </c>
      <c r="N170" s="234">
        <f>BerM3!AK170</f>
        <v>0</v>
      </c>
      <c r="O170" s="234">
        <f>BerM3!AL170</f>
        <v>0</v>
      </c>
      <c r="P170" s="234">
        <f>BerM3!AM170</f>
        <v>0</v>
      </c>
      <c r="Q170" s="235">
        <f>BerM3!AN170</f>
        <v>0</v>
      </c>
    </row>
    <row r="171" spans="1:17" ht="14.1" customHeight="1" x14ac:dyDescent="0.3">
      <c r="A171" s="232">
        <f ca="1">BerM3!Y171</f>
        <v>0</v>
      </c>
      <c r="B171" s="232">
        <f ca="1">BerM3!AU171</f>
        <v>0</v>
      </c>
      <c r="C171" s="233">
        <f ca="1">BerM3!Z171</f>
        <v>0</v>
      </c>
      <c r="D171" s="184">
        <f>Ident!A171</f>
        <v>0</v>
      </c>
      <c r="E171" s="162">
        <f>Ident!B171</f>
        <v>0</v>
      </c>
      <c r="F171" s="162">
        <f>Ident!C171</f>
        <v>0</v>
      </c>
      <c r="G171" s="162">
        <f>Ident!D171</f>
        <v>0</v>
      </c>
      <c r="H171" s="234">
        <f>BerM3!AC171</f>
        <v>0</v>
      </c>
      <c r="I171" s="234">
        <f>BerM3!AE171</f>
        <v>0</v>
      </c>
      <c r="J171" s="234">
        <f>BerM3!AF171</f>
        <v>0</v>
      </c>
      <c r="K171" s="234">
        <f>BerM3!AH171</f>
        <v>0</v>
      </c>
      <c r="L171" s="234">
        <f>BerM3!AI171</f>
        <v>0</v>
      </c>
      <c r="M171" s="234">
        <f>BerM3!AJ171</f>
        <v>0</v>
      </c>
      <c r="N171" s="234">
        <f>BerM3!AK171</f>
        <v>0</v>
      </c>
      <c r="O171" s="234">
        <f>BerM3!AL171</f>
        <v>0</v>
      </c>
      <c r="P171" s="234">
        <f>BerM3!AM171</f>
        <v>0</v>
      </c>
      <c r="Q171" s="235">
        <f>BerM3!AN171</f>
        <v>0</v>
      </c>
    </row>
    <row r="172" spans="1:17" ht="14.1" customHeight="1" x14ac:dyDescent="0.3">
      <c r="A172" s="232">
        <f ca="1">BerM3!Y172</f>
        <v>0</v>
      </c>
      <c r="B172" s="232">
        <f ca="1">BerM3!AU172</f>
        <v>0</v>
      </c>
      <c r="C172" s="233">
        <f ca="1">BerM3!Z172</f>
        <v>0</v>
      </c>
      <c r="D172" s="184">
        <f>Ident!A172</f>
        <v>0</v>
      </c>
      <c r="E172" s="162">
        <f>Ident!B172</f>
        <v>0</v>
      </c>
      <c r="F172" s="162">
        <f>Ident!C172</f>
        <v>0</v>
      </c>
      <c r="G172" s="162">
        <f>Ident!D172</f>
        <v>0</v>
      </c>
      <c r="H172" s="234">
        <f>BerM3!AC172</f>
        <v>0</v>
      </c>
      <c r="I172" s="234">
        <f>BerM3!AE172</f>
        <v>0</v>
      </c>
      <c r="J172" s="234">
        <f>BerM3!AF172</f>
        <v>0</v>
      </c>
      <c r="K172" s="234">
        <f>BerM3!AH172</f>
        <v>0</v>
      </c>
      <c r="L172" s="234">
        <f>BerM3!AI172</f>
        <v>0</v>
      </c>
      <c r="M172" s="234">
        <f>BerM3!AJ172</f>
        <v>0</v>
      </c>
      <c r="N172" s="234">
        <f>BerM3!AK172</f>
        <v>0</v>
      </c>
      <c r="O172" s="234">
        <f>BerM3!AL172</f>
        <v>0</v>
      </c>
      <c r="P172" s="234">
        <f>BerM3!AM172</f>
        <v>0</v>
      </c>
      <c r="Q172" s="235">
        <f>BerM3!AN172</f>
        <v>0</v>
      </c>
    </row>
    <row r="173" spans="1:17" ht="14.1" customHeight="1" x14ac:dyDescent="0.3">
      <c r="A173" s="232">
        <f ca="1">BerM3!Y173</f>
        <v>0</v>
      </c>
      <c r="B173" s="232">
        <f ca="1">BerM3!AU173</f>
        <v>0</v>
      </c>
      <c r="C173" s="233">
        <f ca="1">BerM3!Z173</f>
        <v>0</v>
      </c>
      <c r="D173" s="184">
        <f>Ident!A173</f>
        <v>0</v>
      </c>
      <c r="E173" s="162">
        <f>Ident!B173</f>
        <v>0</v>
      </c>
      <c r="F173" s="162">
        <f>Ident!C173</f>
        <v>0</v>
      </c>
      <c r="G173" s="162">
        <f>Ident!D173</f>
        <v>0</v>
      </c>
      <c r="H173" s="234">
        <f>BerM3!AC173</f>
        <v>0</v>
      </c>
      <c r="I173" s="234">
        <f>BerM3!AE173</f>
        <v>0</v>
      </c>
      <c r="J173" s="234">
        <f>BerM3!AF173</f>
        <v>0</v>
      </c>
      <c r="K173" s="234">
        <f>BerM3!AH173</f>
        <v>0</v>
      </c>
      <c r="L173" s="234">
        <f>BerM3!AI173</f>
        <v>0</v>
      </c>
      <c r="M173" s="234">
        <f>BerM3!AJ173</f>
        <v>0</v>
      </c>
      <c r="N173" s="234">
        <f>BerM3!AK173</f>
        <v>0</v>
      </c>
      <c r="O173" s="234">
        <f>BerM3!AL173</f>
        <v>0</v>
      </c>
      <c r="P173" s="234">
        <f>BerM3!AM173</f>
        <v>0</v>
      </c>
      <c r="Q173" s="235">
        <f>BerM3!AN173</f>
        <v>0</v>
      </c>
    </row>
    <row r="174" spans="1:17" ht="14.1" customHeight="1" x14ac:dyDescent="0.3">
      <c r="A174" s="232">
        <f ca="1">BerM3!Y174</f>
        <v>0</v>
      </c>
      <c r="B174" s="232">
        <f ca="1">BerM3!AU174</f>
        <v>0</v>
      </c>
      <c r="C174" s="233">
        <f ca="1">BerM3!Z174</f>
        <v>0</v>
      </c>
      <c r="D174" s="184">
        <f>Ident!A174</f>
        <v>0</v>
      </c>
      <c r="E174" s="162">
        <f>Ident!B174</f>
        <v>0</v>
      </c>
      <c r="F174" s="162">
        <f>Ident!C174</f>
        <v>0</v>
      </c>
      <c r="G174" s="162">
        <f>Ident!D174</f>
        <v>0</v>
      </c>
      <c r="H174" s="234">
        <f>BerM3!AC174</f>
        <v>0</v>
      </c>
      <c r="I174" s="234">
        <f>BerM3!AE174</f>
        <v>0</v>
      </c>
      <c r="J174" s="234">
        <f>BerM3!AF174</f>
        <v>0</v>
      </c>
      <c r="K174" s="234">
        <f>BerM3!AH174</f>
        <v>0</v>
      </c>
      <c r="L174" s="234">
        <f>BerM3!AI174</f>
        <v>0</v>
      </c>
      <c r="M174" s="234">
        <f>BerM3!AJ174</f>
        <v>0</v>
      </c>
      <c r="N174" s="234">
        <f>BerM3!AK174</f>
        <v>0</v>
      </c>
      <c r="O174" s="234">
        <f>BerM3!AL174</f>
        <v>0</v>
      </c>
      <c r="P174" s="234">
        <f>BerM3!AM174</f>
        <v>0</v>
      </c>
      <c r="Q174" s="235">
        <f>BerM3!AN174</f>
        <v>0</v>
      </c>
    </row>
    <row r="175" spans="1:17" ht="14.1" customHeight="1" x14ac:dyDescent="0.3">
      <c r="A175" s="232">
        <f ca="1">BerM3!Y175</f>
        <v>0</v>
      </c>
      <c r="B175" s="232">
        <f ca="1">BerM3!AU175</f>
        <v>0</v>
      </c>
      <c r="C175" s="233">
        <f ca="1">BerM3!Z175</f>
        <v>0</v>
      </c>
      <c r="D175" s="184">
        <f>Ident!A175</f>
        <v>0</v>
      </c>
      <c r="E175" s="162">
        <f>Ident!B175</f>
        <v>0</v>
      </c>
      <c r="F175" s="162">
        <f>Ident!C175</f>
        <v>0</v>
      </c>
      <c r="G175" s="162">
        <f>Ident!D175</f>
        <v>0</v>
      </c>
      <c r="H175" s="234">
        <f>BerM3!AC175</f>
        <v>0</v>
      </c>
      <c r="I175" s="234">
        <f>BerM3!AE175</f>
        <v>0</v>
      </c>
      <c r="J175" s="234">
        <f>BerM3!AF175</f>
        <v>0</v>
      </c>
      <c r="K175" s="234">
        <f>BerM3!AH175</f>
        <v>0</v>
      </c>
      <c r="L175" s="234">
        <f>BerM3!AI175</f>
        <v>0</v>
      </c>
      <c r="M175" s="234">
        <f>BerM3!AJ175</f>
        <v>0</v>
      </c>
      <c r="N175" s="234">
        <f>BerM3!AK175</f>
        <v>0</v>
      </c>
      <c r="O175" s="234">
        <f>BerM3!AL175</f>
        <v>0</v>
      </c>
      <c r="P175" s="234">
        <f>BerM3!AM175</f>
        <v>0</v>
      </c>
      <c r="Q175" s="235">
        <f>BerM3!AN175</f>
        <v>0</v>
      </c>
    </row>
    <row r="176" spans="1:17" ht="14.1" customHeight="1" x14ac:dyDescent="0.3">
      <c r="A176" s="232">
        <f ca="1">BerM3!Y176</f>
        <v>0</v>
      </c>
      <c r="B176" s="232">
        <f ca="1">BerM3!AU176</f>
        <v>0</v>
      </c>
      <c r="C176" s="233">
        <f ca="1">BerM3!Z176</f>
        <v>0</v>
      </c>
      <c r="D176" s="184">
        <f>Ident!A176</f>
        <v>0</v>
      </c>
      <c r="E176" s="162">
        <f>Ident!B176</f>
        <v>0</v>
      </c>
      <c r="F176" s="162">
        <f>Ident!C176</f>
        <v>0</v>
      </c>
      <c r="G176" s="162">
        <f>Ident!D176</f>
        <v>0</v>
      </c>
      <c r="H176" s="234">
        <f>BerM3!AC176</f>
        <v>0</v>
      </c>
      <c r="I176" s="234">
        <f>BerM3!AE176</f>
        <v>0</v>
      </c>
      <c r="J176" s="234">
        <f>BerM3!AF176</f>
        <v>0</v>
      </c>
      <c r="K176" s="234">
        <f>BerM3!AH176</f>
        <v>0</v>
      </c>
      <c r="L176" s="234">
        <f>BerM3!AI176</f>
        <v>0</v>
      </c>
      <c r="M176" s="234">
        <f>BerM3!AJ176</f>
        <v>0</v>
      </c>
      <c r="N176" s="234">
        <f>BerM3!AK176</f>
        <v>0</v>
      </c>
      <c r="O176" s="234">
        <f>BerM3!AL176</f>
        <v>0</v>
      </c>
      <c r="P176" s="234">
        <f>BerM3!AM176</f>
        <v>0</v>
      </c>
      <c r="Q176" s="235">
        <f>BerM3!AN176</f>
        <v>0</v>
      </c>
    </row>
    <row r="177" spans="1:17" ht="14.1" customHeight="1" x14ac:dyDescent="0.3">
      <c r="A177" s="232">
        <f ca="1">BerM3!Y177</f>
        <v>0</v>
      </c>
      <c r="B177" s="232">
        <f ca="1">BerM3!AU177</f>
        <v>0</v>
      </c>
      <c r="C177" s="233">
        <f ca="1">BerM3!Z177</f>
        <v>0</v>
      </c>
      <c r="D177" s="184">
        <f>Ident!A177</f>
        <v>0</v>
      </c>
      <c r="E177" s="162">
        <f>Ident!B177</f>
        <v>0</v>
      </c>
      <c r="F177" s="162">
        <f>Ident!C177</f>
        <v>0</v>
      </c>
      <c r="G177" s="162">
        <f>Ident!D177</f>
        <v>0</v>
      </c>
      <c r="H177" s="234">
        <f>BerM3!AC177</f>
        <v>0</v>
      </c>
      <c r="I177" s="234">
        <f>BerM3!AE177</f>
        <v>0</v>
      </c>
      <c r="J177" s="234">
        <f>BerM3!AF177</f>
        <v>0</v>
      </c>
      <c r="K177" s="234">
        <f>BerM3!AH177</f>
        <v>0</v>
      </c>
      <c r="L177" s="234">
        <f>BerM3!AI177</f>
        <v>0</v>
      </c>
      <c r="M177" s="234">
        <f>BerM3!AJ177</f>
        <v>0</v>
      </c>
      <c r="N177" s="234">
        <f>BerM3!AK177</f>
        <v>0</v>
      </c>
      <c r="O177" s="234">
        <f>BerM3!AL177</f>
        <v>0</v>
      </c>
      <c r="P177" s="234">
        <f>BerM3!AM177</f>
        <v>0</v>
      </c>
      <c r="Q177" s="235">
        <f>BerM3!AN177</f>
        <v>0</v>
      </c>
    </row>
    <row r="178" spans="1:17" ht="14.1" customHeight="1" x14ac:dyDescent="0.3">
      <c r="A178" s="232">
        <f ca="1">BerM3!Y178</f>
        <v>0</v>
      </c>
      <c r="B178" s="232">
        <f ca="1">BerM3!AU178</f>
        <v>0</v>
      </c>
      <c r="C178" s="233">
        <f ca="1">BerM3!Z178</f>
        <v>0</v>
      </c>
      <c r="D178" s="184">
        <f>Ident!A178</f>
        <v>0</v>
      </c>
      <c r="E178" s="162">
        <f>Ident!B178</f>
        <v>0</v>
      </c>
      <c r="F178" s="162">
        <f>Ident!C178</f>
        <v>0</v>
      </c>
      <c r="G178" s="162">
        <f>Ident!D178</f>
        <v>0</v>
      </c>
      <c r="H178" s="234">
        <f>BerM3!AC178</f>
        <v>0</v>
      </c>
      <c r="I178" s="234">
        <f>BerM3!AE178</f>
        <v>0</v>
      </c>
      <c r="J178" s="234">
        <f>BerM3!AF178</f>
        <v>0</v>
      </c>
      <c r="K178" s="234">
        <f>BerM3!AH178</f>
        <v>0</v>
      </c>
      <c r="L178" s="234">
        <f>BerM3!AI178</f>
        <v>0</v>
      </c>
      <c r="M178" s="234">
        <f>BerM3!AJ178</f>
        <v>0</v>
      </c>
      <c r="N178" s="234">
        <f>BerM3!AK178</f>
        <v>0</v>
      </c>
      <c r="O178" s="234">
        <f>BerM3!AL178</f>
        <v>0</v>
      </c>
      <c r="P178" s="234">
        <f>BerM3!AM178</f>
        <v>0</v>
      </c>
      <c r="Q178" s="235">
        <f>BerM3!AN178</f>
        <v>0</v>
      </c>
    </row>
    <row r="179" spans="1:17" ht="14.1" customHeight="1" x14ac:dyDescent="0.3">
      <c r="A179" s="232">
        <f ca="1">BerM3!Y179</f>
        <v>0</v>
      </c>
      <c r="B179" s="232">
        <f ca="1">BerM3!AU179</f>
        <v>0</v>
      </c>
      <c r="C179" s="233">
        <f ca="1">BerM3!Z179</f>
        <v>0</v>
      </c>
      <c r="D179" s="184">
        <f>Ident!A179</f>
        <v>0</v>
      </c>
      <c r="E179" s="162">
        <f>Ident!B179</f>
        <v>0</v>
      </c>
      <c r="F179" s="162">
        <f>Ident!C179</f>
        <v>0</v>
      </c>
      <c r="G179" s="162">
        <f>Ident!D179</f>
        <v>0</v>
      </c>
      <c r="H179" s="234">
        <f>BerM3!AC179</f>
        <v>0</v>
      </c>
      <c r="I179" s="234">
        <f>BerM3!AE179</f>
        <v>0</v>
      </c>
      <c r="J179" s="234">
        <f>BerM3!AF179</f>
        <v>0</v>
      </c>
      <c r="K179" s="234">
        <f>BerM3!AH179</f>
        <v>0</v>
      </c>
      <c r="L179" s="234">
        <f>BerM3!AI179</f>
        <v>0</v>
      </c>
      <c r="M179" s="234">
        <f>BerM3!AJ179</f>
        <v>0</v>
      </c>
      <c r="N179" s="234">
        <f>BerM3!AK179</f>
        <v>0</v>
      </c>
      <c r="O179" s="234">
        <f>BerM3!AL179</f>
        <v>0</v>
      </c>
      <c r="P179" s="234">
        <f>BerM3!AM179</f>
        <v>0</v>
      </c>
      <c r="Q179" s="235">
        <f>BerM3!AN179</f>
        <v>0</v>
      </c>
    </row>
    <row r="180" spans="1:17" ht="14.1" customHeight="1" x14ac:dyDescent="0.3">
      <c r="A180" s="232">
        <f ca="1">BerM3!Y180</f>
        <v>0</v>
      </c>
      <c r="B180" s="232">
        <f ca="1">BerM3!AU180</f>
        <v>0</v>
      </c>
      <c r="C180" s="233">
        <f ca="1">BerM3!Z180</f>
        <v>0</v>
      </c>
      <c r="D180" s="184">
        <f>Ident!A180</f>
        <v>0</v>
      </c>
      <c r="E180" s="162">
        <f>Ident!B180</f>
        <v>0</v>
      </c>
      <c r="F180" s="162">
        <f>Ident!C180</f>
        <v>0</v>
      </c>
      <c r="G180" s="162">
        <f>Ident!D180</f>
        <v>0</v>
      </c>
      <c r="H180" s="234">
        <f>BerM3!AC180</f>
        <v>0</v>
      </c>
      <c r="I180" s="234">
        <f>BerM3!AE180</f>
        <v>0</v>
      </c>
      <c r="J180" s="234">
        <f>BerM3!AF180</f>
        <v>0</v>
      </c>
      <c r="K180" s="234">
        <f>BerM3!AH180</f>
        <v>0</v>
      </c>
      <c r="L180" s="234">
        <f>BerM3!AI180</f>
        <v>0</v>
      </c>
      <c r="M180" s="234">
        <f>BerM3!AJ180</f>
        <v>0</v>
      </c>
      <c r="N180" s="234">
        <f>BerM3!AK180</f>
        <v>0</v>
      </c>
      <c r="O180" s="234">
        <f>BerM3!AL180</f>
        <v>0</v>
      </c>
      <c r="P180" s="234">
        <f>BerM3!AM180</f>
        <v>0</v>
      </c>
      <c r="Q180" s="235">
        <f>BerM3!AN180</f>
        <v>0</v>
      </c>
    </row>
    <row r="181" spans="1:17" ht="14.1" customHeight="1" x14ac:dyDescent="0.3">
      <c r="A181" s="232">
        <f ca="1">BerM3!Y181</f>
        <v>0</v>
      </c>
      <c r="B181" s="232">
        <f ca="1">BerM3!AU181</f>
        <v>0</v>
      </c>
      <c r="C181" s="233">
        <f ca="1">BerM3!Z181</f>
        <v>0</v>
      </c>
      <c r="D181" s="184">
        <f>Ident!A181</f>
        <v>0</v>
      </c>
      <c r="E181" s="162">
        <f>Ident!B181</f>
        <v>0</v>
      </c>
      <c r="F181" s="162">
        <f>Ident!C181</f>
        <v>0</v>
      </c>
      <c r="G181" s="162">
        <f>Ident!D181</f>
        <v>0</v>
      </c>
      <c r="H181" s="234">
        <f>BerM3!AC181</f>
        <v>0</v>
      </c>
      <c r="I181" s="234">
        <f>BerM3!AE181</f>
        <v>0</v>
      </c>
      <c r="J181" s="234">
        <f>BerM3!AF181</f>
        <v>0</v>
      </c>
      <c r="K181" s="234">
        <f>BerM3!AH181</f>
        <v>0</v>
      </c>
      <c r="L181" s="234">
        <f>BerM3!AI181</f>
        <v>0</v>
      </c>
      <c r="M181" s="234">
        <f>BerM3!AJ181</f>
        <v>0</v>
      </c>
      <c r="N181" s="234">
        <f>BerM3!AK181</f>
        <v>0</v>
      </c>
      <c r="O181" s="234">
        <f>BerM3!AL181</f>
        <v>0</v>
      </c>
      <c r="P181" s="234">
        <f>BerM3!AM181</f>
        <v>0</v>
      </c>
      <c r="Q181" s="235">
        <f>BerM3!AN181</f>
        <v>0</v>
      </c>
    </row>
    <row r="182" spans="1:17" ht="14.1" customHeight="1" x14ac:dyDescent="0.3">
      <c r="A182" s="232">
        <f ca="1">BerM3!Y182</f>
        <v>0</v>
      </c>
      <c r="B182" s="232">
        <f ca="1">BerM3!AU182</f>
        <v>0</v>
      </c>
      <c r="C182" s="233">
        <f ca="1">BerM3!Z182</f>
        <v>0</v>
      </c>
      <c r="D182" s="184">
        <f>Ident!A182</f>
        <v>0</v>
      </c>
      <c r="E182" s="162">
        <f>Ident!B182</f>
        <v>0</v>
      </c>
      <c r="F182" s="162">
        <f>Ident!C182</f>
        <v>0</v>
      </c>
      <c r="G182" s="162">
        <f>Ident!D182</f>
        <v>0</v>
      </c>
      <c r="H182" s="234">
        <f>BerM3!AC182</f>
        <v>0</v>
      </c>
      <c r="I182" s="234">
        <f>BerM3!AE182</f>
        <v>0</v>
      </c>
      <c r="J182" s="234">
        <f>BerM3!AF182</f>
        <v>0</v>
      </c>
      <c r="K182" s="234">
        <f>BerM3!AH182</f>
        <v>0</v>
      </c>
      <c r="L182" s="234">
        <f>BerM3!AI182</f>
        <v>0</v>
      </c>
      <c r="M182" s="234">
        <f>BerM3!AJ182</f>
        <v>0</v>
      </c>
      <c r="N182" s="234">
        <f>BerM3!AK182</f>
        <v>0</v>
      </c>
      <c r="O182" s="234">
        <f>BerM3!AL182</f>
        <v>0</v>
      </c>
      <c r="P182" s="234">
        <f>BerM3!AM182</f>
        <v>0</v>
      </c>
      <c r="Q182" s="235">
        <f>BerM3!AN182</f>
        <v>0</v>
      </c>
    </row>
    <row r="183" spans="1:17" ht="14.1" customHeight="1" x14ac:dyDescent="0.3">
      <c r="A183" s="232">
        <f ca="1">BerM3!Y183</f>
        <v>0</v>
      </c>
      <c r="B183" s="232">
        <f ca="1">BerM3!AU183</f>
        <v>0</v>
      </c>
      <c r="C183" s="233">
        <f ca="1">BerM3!Z183</f>
        <v>0</v>
      </c>
      <c r="D183" s="184">
        <f>Ident!A183</f>
        <v>0</v>
      </c>
      <c r="E183" s="162">
        <f>Ident!B183</f>
        <v>0</v>
      </c>
      <c r="F183" s="162">
        <f>Ident!C183</f>
        <v>0</v>
      </c>
      <c r="G183" s="162">
        <f>Ident!D183</f>
        <v>0</v>
      </c>
      <c r="H183" s="234">
        <f>BerM3!AC183</f>
        <v>0</v>
      </c>
      <c r="I183" s="234">
        <f>BerM3!AE183</f>
        <v>0</v>
      </c>
      <c r="J183" s="234">
        <f>BerM3!AF183</f>
        <v>0</v>
      </c>
      <c r="K183" s="234">
        <f>BerM3!AH183</f>
        <v>0</v>
      </c>
      <c r="L183" s="234">
        <f>BerM3!AI183</f>
        <v>0</v>
      </c>
      <c r="M183" s="234">
        <f>BerM3!AJ183</f>
        <v>0</v>
      </c>
      <c r="N183" s="234">
        <f>BerM3!AK183</f>
        <v>0</v>
      </c>
      <c r="O183" s="234">
        <f>BerM3!AL183</f>
        <v>0</v>
      </c>
      <c r="P183" s="234">
        <f>BerM3!AM183</f>
        <v>0</v>
      </c>
      <c r="Q183" s="235">
        <f>BerM3!AN183</f>
        <v>0</v>
      </c>
    </row>
    <row r="184" spans="1:17" ht="14.1" customHeight="1" x14ac:dyDescent="0.3">
      <c r="A184" s="232">
        <f ca="1">BerM3!Y184</f>
        <v>0</v>
      </c>
      <c r="B184" s="232">
        <f ca="1">BerM3!AU184</f>
        <v>0</v>
      </c>
      <c r="C184" s="233">
        <f ca="1">BerM3!Z184</f>
        <v>0</v>
      </c>
      <c r="D184" s="184">
        <f>Ident!A184</f>
        <v>0</v>
      </c>
      <c r="E184" s="162">
        <f>Ident!B184</f>
        <v>0</v>
      </c>
      <c r="F184" s="162">
        <f>Ident!C184</f>
        <v>0</v>
      </c>
      <c r="G184" s="162">
        <f>Ident!D184</f>
        <v>0</v>
      </c>
      <c r="H184" s="234">
        <f>BerM3!AC184</f>
        <v>0</v>
      </c>
      <c r="I184" s="234">
        <f>BerM3!AE184</f>
        <v>0</v>
      </c>
      <c r="J184" s="234">
        <f>BerM3!AF184</f>
        <v>0</v>
      </c>
      <c r="K184" s="234">
        <f>BerM3!AH184</f>
        <v>0</v>
      </c>
      <c r="L184" s="234">
        <f>BerM3!AI184</f>
        <v>0</v>
      </c>
      <c r="M184" s="234">
        <f>BerM3!AJ184</f>
        <v>0</v>
      </c>
      <c r="N184" s="234">
        <f>BerM3!AK184</f>
        <v>0</v>
      </c>
      <c r="O184" s="234">
        <f>BerM3!AL184</f>
        <v>0</v>
      </c>
      <c r="P184" s="234">
        <f>BerM3!AM184</f>
        <v>0</v>
      </c>
      <c r="Q184" s="235">
        <f>BerM3!AN184</f>
        <v>0</v>
      </c>
    </row>
    <row r="185" spans="1:17" ht="14.1" customHeight="1" x14ac:dyDescent="0.3">
      <c r="A185" s="232">
        <f ca="1">BerM3!Y185</f>
        <v>0</v>
      </c>
      <c r="B185" s="232">
        <f ca="1">BerM3!AU185</f>
        <v>0</v>
      </c>
      <c r="C185" s="233">
        <f ca="1">BerM3!Z185</f>
        <v>0</v>
      </c>
      <c r="D185" s="184">
        <f>Ident!A185</f>
        <v>0</v>
      </c>
      <c r="E185" s="162">
        <f>Ident!B185</f>
        <v>0</v>
      </c>
      <c r="F185" s="162">
        <f>Ident!C185</f>
        <v>0</v>
      </c>
      <c r="G185" s="162">
        <f>Ident!D185</f>
        <v>0</v>
      </c>
      <c r="H185" s="234">
        <f>BerM3!AC185</f>
        <v>0</v>
      </c>
      <c r="I185" s="234">
        <f>BerM3!AE185</f>
        <v>0</v>
      </c>
      <c r="J185" s="234">
        <f>BerM3!AF185</f>
        <v>0</v>
      </c>
      <c r="K185" s="234">
        <f>BerM3!AH185</f>
        <v>0</v>
      </c>
      <c r="L185" s="234">
        <f>BerM3!AI185</f>
        <v>0</v>
      </c>
      <c r="M185" s="234">
        <f>BerM3!AJ185</f>
        <v>0</v>
      </c>
      <c r="N185" s="234">
        <f>BerM3!AK185</f>
        <v>0</v>
      </c>
      <c r="O185" s="234">
        <f>BerM3!AL185</f>
        <v>0</v>
      </c>
      <c r="P185" s="234">
        <f>BerM3!AM185</f>
        <v>0</v>
      </c>
      <c r="Q185" s="235">
        <f>BerM3!AN185</f>
        <v>0</v>
      </c>
    </row>
    <row r="186" spans="1:17" ht="14.1" customHeight="1" x14ac:dyDescent="0.3">
      <c r="A186" s="232">
        <f ca="1">BerM3!Y186</f>
        <v>0</v>
      </c>
      <c r="B186" s="232">
        <f ca="1">BerM3!AU186</f>
        <v>0</v>
      </c>
      <c r="C186" s="233">
        <f ca="1">BerM3!Z186</f>
        <v>0</v>
      </c>
      <c r="D186" s="184">
        <f>Ident!A186</f>
        <v>0</v>
      </c>
      <c r="E186" s="162">
        <f>Ident!B186</f>
        <v>0</v>
      </c>
      <c r="F186" s="162">
        <f>Ident!C186</f>
        <v>0</v>
      </c>
      <c r="G186" s="162">
        <f>Ident!D186</f>
        <v>0</v>
      </c>
      <c r="H186" s="234">
        <f>BerM3!AC186</f>
        <v>0</v>
      </c>
      <c r="I186" s="234">
        <f>BerM3!AE186</f>
        <v>0</v>
      </c>
      <c r="J186" s="234">
        <f>BerM3!AF186</f>
        <v>0</v>
      </c>
      <c r="K186" s="234">
        <f>BerM3!AH186</f>
        <v>0</v>
      </c>
      <c r="L186" s="234">
        <f>BerM3!AI186</f>
        <v>0</v>
      </c>
      <c r="M186" s="234">
        <f>BerM3!AJ186</f>
        <v>0</v>
      </c>
      <c r="N186" s="234">
        <f>BerM3!AK186</f>
        <v>0</v>
      </c>
      <c r="O186" s="234">
        <f>BerM3!AL186</f>
        <v>0</v>
      </c>
      <c r="P186" s="234">
        <f>BerM3!AM186</f>
        <v>0</v>
      </c>
      <c r="Q186" s="235">
        <f>BerM3!AN186</f>
        <v>0</v>
      </c>
    </row>
    <row r="187" spans="1:17" ht="14.1" customHeight="1" x14ac:dyDescent="0.3">
      <c r="A187" s="232">
        <f ca="1">BerM3!Y187</f>
        <v>0</v>
      </c>
      <c r="B187" s="232">
        <f ca="1">BerM3!AU187</f>
        <v>0</v>
      </c>
      <c r="C187" s="233">
        <f ca="1">BerM3!Z187</f>
        <v>0</v>
      </c>
      <c r="D187" s="184">
        <f>Ident!A187</f>
        <v>0</v>
      </c>
      <c r="E187" s="162">
        <f>Ident!B187</f>
        <v>0</v>
      </c>
      <c r="F187" s="162">
        <f>Ident!C187</f>
        <v>0</v>
      </c>
      <c r="G187" s="162">
        <f>Ident!D187</f>
        <v>0</v>
      </c>
      <c r="H187" s="234">
        <f>BerM3!AC187</f>
        <v>0</v>
      </c>
      <c r="I187" s="234">
        <f>BerM3!AE187</f>
        <v>0</v>
      </c>
      <c r="J187" s="234">
        <f>BerM3!AF187</f>
        <v>0</v>
      </c>
      <c r="K187" s="234">
        <f>BerM3!AH187</f>
        <v>0</v>
      </c>
      <c r="L187" s="234">
        <f>BerM3!AI187</f>
        <v>0</v>
      </c>
      <c r="M187" s="234">
        <f>BerM3!AJ187</f>
        <v>0</v>
      </c>
      <c r="N187" s="234">
        <f>BerM3!AK187</f>
        <v>0</v>
      </c>
      <c r="O187" s="234">
        <f>BerM3!AL187</f>
        <v>0</v>
      </c>
      <c r="P187" s="234">
        <f>BerM3!AM187</f>
        <v>0</v>
      </c>
      <c r="Q187" s="235">
        <f>BerM3!AN187</f>
        <v>0</v>
      </c>
    </row>
    <row r="188" spans="1:17" ht="14.1" customHeight="1" x14ac:dyDescent="0.3">
      <c r="A188" s="232">
        <f ca="1">BerM3!Y188</f>
        <v>0</v>
      </c>
      <c r="B188" s="232">
        <f ca="1">BerM3!AU188</f>
        <v>0</v>
      </c>
      <c r="C188" s="233">
        <f ca="1">BerM3!Z188</f>
        <v>0</v>
      </c>
      <c r="D188" s="184">
        <f>Ident!A188</f>
        <v>0</v>
      </c>
      <c r="E188" s="162">
        <f>Ident!B188</f>
        <v>0</v>
      </c>
      <c r="F188" s="162">
        <f>Ident!C188</f>
        <v>0</v>
      </c>
      <c r="G188" s="162">
        <f>Ident!D188</f>
        <v>0</v>
      </c>
      <c r="H188" s="234">
        <f>BerM3!AC188</f>
        <v>0</v>
      </c>
      <c r="I188" s="234">
        <f>BerM3!AE188</f>
        <v>0</v>
      </c>
      <c r="J188" s="234">
        <f>BerM3!AF188</f>
        <v>0</v>
      </c>
      <c r="K188" s="234">
        <f>BerM3!AH188</f>
        <v>0</v>
      </c>
      <c r="L188" s="234">
        <f>BerM3!AI188</f>
        <v>0</v>
      </c>
      <c r="M188" s="234">
        <f>BerM3!AJ188</f>
        <v>0</v>
      </c>
      <c r="N188" s="234">
        <f>BerM3!AK188</f>
        <v>0</v>
      </c>
      <c r="O188" s="234">
        <f>BerM3!AL188</f>
        <v>0</v>
      </c>
      <c r="P188" s="234">
        <f>BerM3!AM188</f>
        <v>0</v>
      </c>
      <c r="Q188" s="235">
        <f>BerM3!AN188</f>
        <v>0</v>
      </c>
    </row>
    <row r="189" spans="1:17" ht="14.1" customHeight="1" x14ac:dyDescent="0.3">
      <c r="A189" s="232">
        <f ca="1">BerM3!Y189</f>
        <v>0</v>
      </c>
      <c r="B189" s="232">
        <f ca="1">BerM3!AU189</f>
        <v>0</v>
      </c>
      <c r="C189" s="233">
        <f ca="1">BerM3!Z189</f>
        <v>0</v>
      </c>
      <c r="D189" s="184">
        <f>Ident!A189</f>
        <v>0</v>
      </c>
      <c r="E189" s="162">
        <f>Ident!B189</f>
        <v>0</v>
      </c>
      <c r="F189" s="162">
        <f>Ident!C189</f>
        <v>0</v>
      </c>
      <c r="G189" s="162">
        <f>Ident!D189</f>
        <v>0</v>
      </c>
      <c r="H189" s="234">
        <f>BerM3!AC189</f>
        <v>0</v>
      </c>
      <c r="I189" s="234">
        <f>BerM3!AE189</f>
        <v>0</v>
      </c>
      <c r="J189" s="234">
        <f>BerM3!AF189</f>
        <v>0</v>
      </c>
      <c r="K189" s="234">
        <f>BerM3!AH189</f>
        <v>0</v>
      </c>
      <c r="L189" s="234">
        <f>BerM3!AI189</f>
        <v>0</v>
      </c>
      <c r="M189" s="234">
        <f>BerM3!AJ189</f>
        <v>0</v>
      </c>
      <c r="N189" s="234">
        <f>BerM3!AK189</f>
        <v>0</v>
      </c>
      <c r="O189" s="234">
        <f>BerM3!AL189</f>
        <v>0</v>
      </c>
      <c r="P189" s="234">
        <f>BerM3!AM189</f>
        <v>0</v>
      </c>
      <c r="Q189" s="235">
        <f>BerM3!AN189</f>
        <v>0</v>
      </c>
    </row>
    <row r="190" spans="1:17" ht="14.1" customHeight="1" x14ac:dyDescent="0.3">
      <c r="A190" s="232">
        <f ca="1">BerM3!Y190</f>
        <v>0</v>
      </c>
      <c r="B190" s="232">
        <f ca="1">BerM3!AU190</f>
        <v>0</v>
      </c>
      <c r="C190" s="233">
        <f ca="1">BerM3!Z190</f>
        <v>0</v>
      </c>
      <c r="D190" s="184">
        <f>Ident!A190</f>
        <v>0</v>
      </c>
      <c r="E190" s="162">
        <f>Ident!B190</f>
        <v>0</v>
      </c>
      <c r="F190" s="162">
        <f>Ident!C190</f>
        <v>0</v>
      </c>
      <c r="G190" s="162">
        <f>Ident!D190</f>
        <v>0</v>
      </c>
      <c r="H190" s="234">
        <f>BerM3!AC190</f>
        <v>0</v>
      </c>
      <c r="I190" s="234">
        <f>BerM3!AE190</f>
        <v>0</v>
      </c>
      <c r="J190" s="234">
        <f>BerM3!AF190</f>
        <v>0</v>
      </c>
      <c r="K190" s="234">
        <f>BerM3!AH190</f>
        <v>0</v>
      </c>
      <c r="L190" s="234">
        <f>BerM3!AI190</f>
        <v>0</v>
      </c>
      <c r="M190" s="234">
        <f>BerM3!AJ190</f>
        <v>0</v>
      </c>
      <c r="N190" s="234">
        <f>BerM3!AK190</f>
        <v>0</v>
      </c>
      <c r="O190" s="234">
        <f>BerM3!AL190</f>
        <v>0</v>
      </c>
      <c r="P190" s="234">
        <f>BerM3!AM190</f>
        <v>0</v>
      </c>
      <c r="Q190" s="235">
        <f>BerM3!AN190</f>
        <v>0</v>
      </c>
    </row>
    <row r="191" spans="1:17" ht="14.1" customHeight="1" x14ac:dyDescent="0.3">
      <c r="A191" s="232">
        <f ca="1">BerM3!Y191</f>
        <v>0</v>
      </c>
      <c r="B191" s="232">
        <f ca="1">BerM3!AU191</f>
        <v>0</v>
      </c>
      <c r="C191" s="233">
        <f ca="1">BerM3!Z191</f>
        <v>0</v>
      </c>
      <c r="D191" s="184">
        <f>Ident!A191</f>
        <v>0</v>
      </c>
      <c r="E191" s="162">
        <f>Ident!B191</f>
        <v>0</v>
      </c>
      <c r="F191" s="162">
        <f>Ident!C191</f>
        <v>0</v>
      </c>
      <c r="G191" s="162">
        <f>Ident!D191</f>
        <v>0</v>
      </c>
      <c r="H191" s="234">
        <f>BerM3!AC191</f>
        <v>0</v>
      </c>
      <c r="I191" s="234">
        <f>BerM3!AE191</f>
        <v>0</v>
      </c>
      <c r="J191" s="234">
        <f>BerM3!AF191</f>
        <v>0</v>
      </c>
      <c r="K191" s="234">
        <f>BerM3!AH191</f>
        <v>0</v>
      </c>
      <c r="L191" s="234">
        <f>BerM3!AI191</f>
        <v>0</v>
      </c>
      <c r="M191" s="234">
        <f>BerM3!AJ191</f>
        <v>0</v>
      </c>
      <c r="N191" s="234">
        <f>BerM3!AK191</f>
        <v>0</v>
      </c>
      <c r="O191" s="234">
        <f>BerM3!AL191</f>
        <v>0</v>
      </c>
      <c r="P191" s="234">
        <f>BerM3!AM191</f>
        <v>0</v>
      </c>
      <c r="Q191" s="235">
        <f>BerM3!AN191</f>
        <v>0</v>
      </c>
    </row>
    <row r="192" spans="1:17" ht="14.1" customHeight="1" x14ac:dyDescent="0.3">
      <c r="A192" s="232">
        <f ca="1">BerM3!Y192</f>
        <v>0</v>
      </c>
      <c r="B192" s="232">
        <f ca="1">BerM3!AU192</f>
        <v>0</v>
      </c>
      <c r="C192" s="233">
        <f ca="1">BerM3!Z192</f>
        <v>0</v>
      </c>
      <c r="D192" s="184">
        <f>Ident!A192</f>
        <v>0</v>
      </c>
      <c r="E192" s="162">
        <f>Ident!B192</f>
        <v>0</v>
      </c>
      <c r="F192" s="162">
        <f>Ident!C192</f>
        <v>0</v>
      </c>
      <c r="G192" s="162">
        <f>Ident!D192</f>
        <v>0</v>
      </c>
      <c r="H192" s="234">
        <f>BerM3!AC192</f>
        <v>0</v>
      </c>
      <c r="I192" s="234">
        <f>BerM3!AE192</f>
        <v>0</v>
      </c>
      <c r="J192" s="234">
        <f>BerM3!AF192</f>
        <v>0</v>
      </c>
      <c r="K192" s="234">
        <f>BerM3!AH192</f>
        <v>0</v>
      </c>
      <c r="L192" s="234">
        <f>BerM3!AI192</f>
        <v>0</v>
      </c>
      <c r="M192" s="234">
        <f>BerM3!AJ192</f>
        <v>0</v>
      </c>
      <c r="N192" s="234">
        <f>BerM3!AK192</f>
        <v>0</v>
      </c>
      <c r="O192" s="234">
        <f>BerM3!AL192</f>
        <v>0</v>
      </c>
      <c r="P192" s="234">
        <f>BerM3!AM192</f>
        <v>0</v>
      </c>
      <c r="Q192" s="235">
        <f>BerM3!AN192</f>
        <v>0</v>
      </c>
    </row>
    <row r="193" spans="1:17" ht="14.1" customHeight="1" x14ac:dyDescent="0.3">
      <c r="A193" s="232">
        <f ca="1">BerM3!Y193</f>
        <v>0</v>
      </c>
      <c r="B193" s="232">
        <f ca="1">BerM3!AU193</f>
        <v>0</v>
      </c>
      <c r="C193" s="233">
        <f ca="1">BerM3!Z193</f>
        <v>0</v>
      </c>
      <c r="D193" s="184">
        <f>Ident!A193</f>
        <v>0</v>
      </c>
      <c r="E193" s="162">
        <f>Ident!B193</f>
        <v>0</v>
      </c>
      <c r="F193" s="162">
        <f>Ident!C193</f>
        <v>0</v>
      </c>
      <c r="G193" s="162">
        <f>Ident!D193</f>
        <v>0</v>
      </c>
      <c r="H193" s="234">
        <f>BerM3!AC193</f>
        <v>0</v>
      </c>
      <c r="I193" s="234">
        <f>BerM3!AE193</f>
        <v>0</v>
      </c>
      <c r="J193" s="234">
        <f>BerM3!AF193</f>
        <v>0</v>
      </c>
      <c r="K193" s="234">
        <f>BerM3!AH193</f>
        <v>0</v>
      </c>
      <c r="L193" s="234">
        <f>BerM3!AI193</f>
        <v>0</v>
      </c>
      <c r="M193" s="234">
        <f>BerM3!AJ193</f>
        <v>0</v>
      </c>
      <c r="N193" s="234">
        <f>BerM3!AK193</f>
        <v>0</v>
      </c>
      <c r="O193" s="234">
        <f>BerM3!AL193</f>
        <v>0</v>
      </c>
      <c r="P193" s="234">
        <f>BerM3!AM193</f>
        <v>0</v>
      </c>
      <c r="Q193" s="235">
        <f>BerM3!AN193</f>
        <v>0</v>
      </c>
    </row>
    <row r="194" spans="1:17" ht="14.1" customHeight="1" x14ac:dyDescent="0.3">
      <c r="A194" s="232">
        <f ca="1">BerM3!Y194</f>
        <v>0</v>
      </c>
      <c r="B194" s="232">
        <f ca="1">BerM3!AU194</f>
        <v>0</v>
      </c>
      <c r="C194" s="233">
        <f ca="1">BerM3!Z194</f>
        <v>0</v>
      </c>
      <c r="D194" s="184">
        <f>Ident!A194</f>
        <v>0</v>
      </c>
      <c r="E194" s="162">
        <f>Ident!B194</f>
        <v>0</v>
      </c>
      <c r="F194" s="162">
        <f>Ident!C194</f>
        <v>0</v>
      </c>
      <c r="G194" s="162">
        <f>Ident!D194</f>
        <v>0</v>
      </c>
      <c r="H194" s="234">
        <f>BerM3!AC194</f>
        <v>0</v>
      </c>
      <c r="I194" s="234">
        <f>BerM3!AE194</f>
        <v>0</v>
      </c>
      <c r="J194" s="234">
        <f>BerM3!AF194</f>
        <v>0</v>
      </c>
      <c r="K194" s="234">
        <f>BerM3!AH194</f>
        <v>0</v>
      </c>
      <c r="L194" s="234">
        <f>BerM3!AI194</f>
        <v>0</v>
      </c>
      <c r="M194" s="234">
        <f>BerM3!AJ194</f>
        <v>0</v>
      </c>
      <c r="N194" s="234">
        <f>BerM3!AK194</f>
        <v>0</v>
      </c>
      <c r="O194" s="234">
        <f>BerM3!AL194</f>
        <v>0</v>
      </c>
      <c r="P194" s="234">
        <f>BerM3!AM194</f>
        <v>0</v>
      </c>
      <c r="Q194" s="235">
        <f>BerM3!AN194</f>
        <v>0</v>
      </c>
    </row>
    <row r="195" spans="1:17" ht="14.1" customHeight="1" x14ac:dyDescent="0.3">
      <c r="A195" s="232">
        <f ca="1">BerM3!Y195</f>
        <v>0</v>
      </c>
      <c r="B195" s="232">
        <f ca="1">BerM3!AU195</f>
        <v>0</v>
      </c>
      <c r="C195" s="233">
        <f ca="1">BerM3!Z195</f>
        <v>0</v>
      </c>
      <c r="D195" s="184">
        <f>Ident!A195</f>
        <v>0</v>
      </c>
      <c r="E195" s="162">
        <f>Ident!B195</f>
        <v>0</v>
      </c>
      <c r="F195" s="162">
        <f>Ident!C195</f>
        <v>0</v>
      </c>
      <c r="G195" s="162">
        <f>Ident!D195</f>
        <v>0</v>
      </c>
      <c r="H195" s="234">
        <f>BerM3!AC195</f>
        <v>0</v>
      </c>
      <c r="I195" s="234">
        <f>BerM3!AE195</f>
        <v>0</v>
      </c>
      <c r="J195" s="234">
        <f>BerM3!AF195</f>
        <v>0</v>
      </c>
      <c r="K195" s="234">
        <f>BerM3!AH195</f>
        <v>0</v>
      </c>
      <c r="L195" s="234">
        <f>BerM3!AI195</f>
        <v>0</v>
      </c>
      <c r="M195" s="234">
        <f>BerM3!AJ195</f>
        <v>0</v>
      </c>
      <c r="N195" s="234">
        <f>BerM3!AK195</f>
        <v>0</v>
      </c>
      <c r="O195" s="234">
        <f>BerM3!AL195</f>
        <v>0</v>
      </c>
      <c r="P195" s="234">
        <f>BerM3!AM195</f>
        <v>0</v>
      </c>
      <c r="Q195" s="235">
        <f>BerM3!AN195</f>
        <v>0</v>
      </c>
    </row>
    <row r="196" spans="1:17" ht="14.1" customHeight="1" x14ac:dyDescent="0.3">
      <c r="A196" s="232">
        <f ca="1">BerM3!Y196</f>
        <v>0</v>
      </c>
      <c r="B196" s="232">
        <f ca="1">BerM3!AU196</f>
        <v>0</v>
      </c>
      <c r="C196" s="233">
        <f ca="1">BerM3!Z196</f>
        <v>0</v>
      </c>
      <c r="D196" s="184">
        <f>Ident!A196</f>
        <v>0</v>
      </c>
      <c r="E196" s="162">
        <f>Ident!B196</f>
        <v>0</v>
      </c>
      <c r="F196" s="162">
        <f>Ident!C196</f>
        <v>0</v>
      </c>
      <c r="G196" s="162">
        <f>Ident!D196</f>
        <v>0</v>
      </c>
      <c r="H196" s="234">
        <f>BerM3!AC196</f>
        <v>0</v>
      </c>
      <c r="I196" s="234">
        <f>BerM3!AE196</f>
        <v>0</v>
      </c>
      <c r="J196" s="234">
        <f>BerM3!AF196</f>
        <v>0</v>
      </c>
      <c r="K196" s="234">
        <f>BerM3!AH196</f>
        <v>0</v>
      </c>
      <c r="L196" s="234">
        <f>BerM3!AI196</f>
        <v>0</v>
      </c>
      <c r="M196" s="234">
        <f>BerM3!AJ196</f>
        <v>0</v>
      </c>
      <c r="N196" s="234">
        <f>BerM3!AK196</f>
        <v>0</v>
      </c>
      <c r="O196" s="234">
        <f>BerM3!AL196</f>
        <v>0</v>
      </c>
      <c r="P196" s="234">
        <f>BerM3!AM196</f>
        <v>0</v>
      </c>
      <c r="Q196" s="235">
        <f>BerM3!AN196</f>
        <v>0</v>
      </c>
    </row>
    <row r="197" spans="1:17" ht="14.1" customHeight="1" x14ac:dyDescent="0.3">
      <c r="A197" s="232">
        <f ca="1">BerM3!Y197</f>
        <v>0</v>
      </c>
      <c r="B197" s="232">
        <f ca="1">BerM3!AU197</f>
        <v>0</v>
      </c>
      <c r="C197" s="233">
        <f ca="1">BerM3!Z197</f>
        <v>0</v>
      </c>
      <c r="D197" s="184">
        <f>Ident!A197</f>
        <v>0</v>
      </c>
      <c r="E197" s="162">
        <f>Ident!B197</f>
        <v>0</v>
      </c>
      <c r="F197" s="162">
        <f>Ident!C197</f>
        <v>0</v>
      </c>
      <c r="G197" s="162">
        <f>Ident!D197</f>
        <v>0</v>
      </c>
      <c r="H197" s="234">
        <f>BerM3!AC197</f>
        <v>0</v>
      </c>
      <c r="I197" s="234">
        <f>BerM3!AE197</f>
        <v>0</v>
      </c>
      <c r="J197" s="234">
        <f>BerM3!AF197</f>
        <v>0</v>
      </c>
      <c r="K197" s="234">
        <f>BerM3!AH197</f>
        <v>0</v>
      </c>
      <c r="L197" s="234">
        <f>BerM3!AI197</f>
        <v>0</v>
      </c>
      <c r="M197" s="234">
        <f>BerM3!AJ197</f>
        <v>0</v>
      </c>
      <c r="N197" s="234">
        <f>BerM3!AK197</f>
        <v>0</v>
      </c>
      <c r="O197" s="234">
        <f>BerM3!AL197</f>
        <v>0</v>
      </c>
      <c r="P197" s="234">
        <f>BerM3!AM197</f>
        <v>0</v>
      </c>
      <c r="Q197" s="235">
        <f>BerM3!AN197</f>
        <v>0</v>
      </c>
    </row>
    <row r="198" spans="1:17" ht="14.1" customHeight="1" x14ac:dyDescent="0.3">
      <c r="A198" s="232">
        <f ca="1">BerM3!Y198</f>
        <v>0</v>
      </c>
      <c r="B198" s="232">
        <f ca="1">BerM3!AU198</f>
        <v>0</v>
      </c>
      <c r="C198" s="233">
        <f ca="1">BerM3!Z198</f>
        <v>0</v>
      </c>
      <c r="D198" s="184">
        <f>Ident!A198</f>
        <v>0</v>
      </c>
      <c r="E198" s="162">
        <f>Ident!B198</f>
        <v>0</v>
      </c>
      <c r="F198" s="162">
        <f>Ident!C198</f>
        <v>0</v>
      </c>
      <c r="G198" s="162">
        <f>Ident!D198</f>
        <v>0</v>
      </c>
      <c r="H198" s="234">
        <f>BerM3!AC198</f>
        <v>0</v>
      </c>
      <c r="I198" s="234">
        <f>BerM3!AE198</f>
        <v>0</v>
      </c>
      <c r="J198" s="234">
        <f>BerM3!AF198</f>
        <v>0</v>
      </c>
      <c r="K198" s="234">
        <f>BerM3!AH198</f>
        <v>0</v>
      </c>
      <c r="L198" s="234">
        <f>BerM3!AI198</f>
        <v>0</v>
      </c>
      <c r="M198" s="234">
        <f>BerM3!AJ198</f>
        <v>0</v>
      </c>
      <c r="N198" s="234">
        <f>BerM3!AK198</f>
        <v>0</v>
      </c>
      <c r="O198" s="234">
        <f>BerM3!AL198</f>
        <v>0</v>
      </c>
      <c r="P198" s="234">
        <f>BerM3!AM198</f>
        <v>0</v>
      </c>
      <c r="Q198" s="235">
        <f>BerM3!AN198</f>
        <v>0</v>
      </c>
    </row>
    <row r="199" spans="1:17" ht="14.1" customHeight="1" x14ac:dyDescent="0.3">
      <c r="A199" s="232">
        <f ca="1">BerM3!Y199</f>
        <v>0</v>
      </c>
      <c r="B199" s="232">
        <f ca="1">BerM3!AU199</f>
        <v>0</v>
      </c>
      <c r="C199" s="233">
        <f ca="1">BerM3!Z199</f>
        <v>0</v>
      </c>
      <c r="D199" s="184">
        <f>Ident!A199</f>
        <v>0</v>
      </c>
      <c r="E199" s="162">
        <f>Ident!B199</f>
        <v>0</v>
      </c>
      <c r="F199" s="162">
        <f>Ident!C199</f>
        <v>0</v>
      </c>
      <c r="G199" s="162">
        <f>Ident!D199</f>
        <v>0</v>
      </c>
      <c r="H199" s="234">
        <f>BerM3!AC199</f>
        <v>0</v>
      </c>
      <c r="I199" s="234">
        <f>BerM3!AE199</f>
        <v>0</v>
      </c>
      <c r="J199" s="234">
        <f>BerM3!AF199</f>
        <v>0</v>
      </c>
      <c r="K199" s="234">
        <f>BerM3!AH199</f>
        <v>0</v>
      </c>
      <c r="L199" s="234">
        <f>BerM3!AI199</f>
        <v>0</v>
      </c>
      <c r="M199" s="234">
        <f>BerM3!AJ199</f>
        <v>0</v>
      </c>
      <c r="N199" s="234">
        <f>BerM3!AK199</f>
        <v>0</v>
      </c>
      <c r="O199" s="234">
        <f>BerM3!AL199</f>
        <v>0</v>
      </c>
      <c r="P199" s="234">
        <f>BerM3!AM199</f>
        <v>0</v>
      </c>
      <c r="Q199" s="235">
        <f>BerM3!AN199</f>
        <v>0</v>
      </c>
    </row>
    <row r="200" spans="1:17" ht="14.1" customHeight="1" x14ac:dyDescent="0.3">
      <c r="A200" s="232">
        <f ca="1">BerM3!Y200</f>
        <v>0</v>
      </c>
      <c r="B200" s="232">
        <f ca="1">BerM3!AU200</f>
        <v>0</v>
      </c>
      <c r="C200" s="233">
        <f ca="1">BerM3!Z200</f>
        <v>0</v>
      </c>
      <c r="D200" s="184">
        <f>Ident!A200</f>
        <v>0</v>
      </c>
      <c r="E200" s="162">
        <f>Ident!B200</f>
        <v>0</v>
      </c>
      <c r="F200" s="162">
        <f>Ident!C200</f>
        <v>0</v>
      </c>
      <c r="G200" s="162">
        <f>Ident!D200</f>
        <v>0</v>
      </c>
      <c r="H200" s="234">
        <f>BerM3!AC200</f>
        <v>0</v>
      </c>
      <c r="I200" s="234">
        <f>BerM3!AE200</f>
        <v>0</v>
      </c>
      <c r="J200" s="234">
        <f>BerM3!AF200</f>
        <v>0</v>
      </c>
      <c r="K200" s="234">
        <f>BerM3!AH200</f>
        <v>0</v>
      </c>
      <c r="L200" s="234">
        <f>BerM3!AI200</f>
        <v>0</v>
      </c>
      <c r="M200" s="234">
        <f>BerM3!AJ200</f>
        <v>0</v>
      </c>
      <c r="N200" s="234">
        <f>BerM3!AK200</f>
        <v>0</v>
      </c>
      <c r="O200" s="234">
        <f>BerM3!AL200</f>
        <v>0</v>
      </c>
      <c r="P200" s="234">
        <f>BerM3!AM200</f>
        <v>0</v>
      </c>
      <c r="Q200" s="235">
        <f>BerM3!AN200</f>
        <v>0</v>
      </c>
    </row>
    <row r="201" spans="1:17" ht="14.1" customHeight="1" x14ac:dyDescent="0.3">
      <c r="A201" s="232">
        <f ca="1">BerM3!Y201</f>
        <v>0</v>
      </c>
      <c r="B201" s="232">
        <f ca="1">BerM3!AU201</f>
        <v>0</v>
      </c>
      <c r="C201" s="233">
        <f ca="1">BerM3!Z201</f>
        <v>0</v>
      </c>
      <c r="D201" s="184">
        <f>Ident!A201</f>
        <v>0</v>
      </c>
      <c r="E201" s="162">
        <f>Ident!B201</f>
        <v>0</v>
      </c>
      <c r="F201" s="162">
        <f>Ident!C201</f>
        <v>0</v>
      </c>
      <c r="G201" s="162">
        <f>Ident!D201</f>
        <v>0</v>
      </c>
      <c r="H201" s="234">
        <f>BerM3!AC201</f>
        <v>0</v>
      </c>
      <c r="I201" s="234">
        <f>BerM3!AE201</f>
        <v>0</v>
      </c>
      <c r="J201" s="234">
        <f>BerM3!AF201</f>
        <v>0</v>
      </c>
      <c r="K201" s="234">
        <f>BerM3!AH201</f>
        <v>0</v>
      </c>
      <c r="L201" s="234">
        <f>BerM3!AI201</f>
        <v>0</v>
      </c>
      <c r="M201" s="234">
        <f>BerM3!AJ201</f>
        <v>0</v>
      </c>
      <c r="N201" s="234">
        <f>BerM3!AK201</f>
        <v>0</v>
      </c>
      <c r="O201" s="234">
        <f>BerM3!AL201</f>
        <v>0</v>
      </c>
      <c r="P201" s="234">
        <f>BerM3!AM201</f>
        <v>0</v>
      </c>
      <c r="Q201" s="235">
        <f>BerM3!AN201</f>
        <v>0</v>
      </c>
    </row>
    <row r="202" spans="1:17" ht="14.1" customHeight="1" x14ac:dyDescent="0.3">
      <c r="A202" s="232">
        <f ca="1">BerM3!Y202</f>
        <v>0</v>
      </c>
      <c r="B202" s="232">
        <f ca="1">BerM3!AU202</f>
        <v>0</v>
      </c>
      <c r="C202" s="233">
        <f ca="1">BerM3!Z202</f>
        <v>0</v>
      </c>
      <c r="D202" s="184">
        <f>Ident!A202</f>
        <v>0</v>
      </c>
      <c r="E202" s="162">
        <f>Ident!B202</f>
        <v>0</v>
      </c>
      <c r="F202" s="162">
        <f>Ident!C202</f>
        <v>0</v>
      </c>
      <c r="G202" s="162">
        <f>Ident!D202</f>
        <v>0</v>
      </c>
      <c r="H202" s="234">
        <f>BerM3!AC202</f>
        <v>0</v>
      </c>
      <c r="I202" s="234">
        <f>BerM3!AE202</f>
        <v>0</v>
      </c>
      <c r="J202" s="234">
        <f>BerM3!AF202</f>
        <v>0</v>
      </c>
      <c r="K202" s="234">
        <f>BerM3!AH202</f>
        <v>0</v>
      </c>
      <c r="L202" s="234">
        <f>BerM3!AI202</f>
        <v>0</v>
      </c>
      <c r="M202" s="234">
        <f>BerM3!AJ202</f>
        <v>0</v>
      </c>
      <c r="N202" s="234">
        <f>BerM3!AK202</f>
        <v>0</v>
      </c>
      <c r="O202" s="234">
        <f>BerM3!AL202</f>
        <v>0</v>
      </c>
      <c r="P202" s="234">
        <f>BerM3!AM202</f>
        <v>0</v>
      </c>
      <c r="Q202" s="235">
        <f>BerM3!AN202</f>
        <v>0</v>
      </c>
    </row>
    <row r="203" spans="1:17" ht="14.1" customHeight="1" x14ac:dyDescent="0.3">
      <c r="A203" s="232">
        <f ca="1">BerM3!Y203</f>
        <v>0</v>
      </c>
      <c r="B203" s="232">
        <f ca="1">BerM3!AU203</f>
        <v>0</v>
      </c>
      <c r="C203" s="233">
        <f ca="1">BerM3!Z203</f>
        <v>0</v>
      </c>
      <c r="D203" s="184">
        <f>Ident!A203</f>
        <v>0</v>
      </c>
      <c r="E203" s="162">
        <f>Ident!B203</f>
        <v>0</v>
      </c>
      <c r="F203" s="162">
        <f>Ident!C203</f>
        <v>0</v>
      </c>
      <c r="G203" s="162">
        <f>Ident!D203</f>
        <v>0</v>
      </c>
      <c r="H203" s="234">
        <f>BerM3!AC203</f>
        <v>0</v>
      </c>
      <c r="I203" s="234">
        <f>BerM3!AE203</f>
        <v>0</v>
      </c>
      <c r="J203" s="234">
        <f>BerM3!AF203</f>
        <v>0</v>
      </c>
      <c r="K203" s="234">
        <f>BerM3!AH203</f>
        <v>0</v>
      </c>
      <c r="L203" s="234">
        <f>BerM3!AI203</f>
        <v>0</v>
      </c>
      <c r="M203" s="234">
        <f>BerM3!AJ203</f>
        <v>0</v>
      </c>
      <c r="N203" s="234">
        <f>BerM3!AK203</f>
        <v>0</v>
      </c>
      <c r="O203" s="234">
        <f>BerM3!AL203</f>
        <v>0</v>
      </c>
      <c r="P203" s="234">
        <f>BerM3!AM203</f>
        <v>0</v>
      </c>
      <c r="Q203" s="235">
        <f>BerM3!AN203</f>
        <v>0</v>
      </c>
    </row>
    <row r="204" spans="1:17" ht="14.1" customHeight="1" x14ac:dyDescent="0.3">
      <c r="A204" s="232">
        <f ca="1">BerM3!Y204</f>
        <v>0</v>
      </c>
      <c r="B204" s="232">
        <f ca="1">BerM3!AU204</f>
        <v>0</v>
      </c>
      <c r="C204" s="233">
        <f ca="1">BerM3!Z204</f>
        <v>0</v>
      </c>
      <c r="D204" s="184">
        <f>Ident!A204</f>
        <v>0</v>
      </c>
      <c r="E204" s="162">
        <f>Ident!B204</f>
        <v>0</v>
      </c>
      <c r="F204" s="162">
        <f>Ident!C204</f>
        <v>0</v>
      </c>
      <c r="G204" s="162">
        <f>Ident!D204</f>
        <v>0</v>
      </c>
      <c r="H204" s="234">
        <f>BerM3!AC204</f>
        <v>0</v>
      </c>
      <c r="I204" s="234">
        <f>BerM3!AE204</f>
        <v>0</v>
      </c>
      <c r="J204" s="234">
        <f>BerM3!AF204</f>
        <v>0</v>
      </c>
      <c r="K204" s="234">
        <f>BerM3!AH204</f>
        <v>0</v>
      </c>
      <c r="L204" s="234">
        <f>BerM3!AI204</f>
        <v>0</v>
      </c>
      <c r="M204" s="234">
        <f>BerM3!AJ204</f>
        <v>0</v>
      </c>
      <c r="N204" s="234">
        <f>BerM3!AK204</f>
        <v>0</v>
      </c>
      <c r="O204" s="234">
        <f>BerM3!AL204</f>
        <v>0</v>
      </c>
      <c r="P204" s="234">
        <f>BerM3!AM204</f>
        <v>0</v>
      </c>
      <c r="Q204" s="235">
        <f>BerM3!AN204</f>
        <v>0</v>
      </c>
    </row>
    <row r="205" spans="1:17" ht="14.1" customHeight="1" x14ac:dyDescent="0.3">
      <c r="A205" s="232">
        <f ca="1">BerM3!Y205</f>
        <v>0</v>
      </c>
      <c r="B205" s="232">
        <f ca="1">BerM3!AU205</f>
        <v>0</v>
      </c>
      <c r="C205" s="233">
        <f ca="1">BerM3!Z205</f>
        <v>0</v>
      </c>
      <c r="D205" s="184">
        <f>Ident!A205</f>
        <v>0</v>
      </c>
      <c r="E205" s="162">
        <f>Ident!B205</f>
        <v>0</v>
      </c>
      <c r="F205" s="162">
        <f>Ident!C205</f>
        <v>0</v>
      </c>
      <c r="G205" s="162">
        <f>Ident!D205</f>
        <v>0</v>
      </c>
      <c r="H205" s="234">
        <f>BerM3!AC205</f>
        <v>0</v>
      </c>
      <c r="I205" s="234">
        <f>BerM3!AE205</f>
        <v>0</v>
      </c>
      <c r="J205" s="234">
        <f>BerM3!AF205</f>
        <v>0</v>
      </c>
      <c r="K205" s="234">
        <f>BerM3!AH205</f>
        <v>0</v>
      </c>
      <c r="L205" s="234">
        <f>BerM3!AI205</f>
        <v>0</v>
      </c>
      <c r="M205" s="234">
        <f>BerM3!AJ205</f>
        <v>0</v>
      </c>
      <c r="N205" s="234">
        <f>BerM3!AK205</f>
        <v>0</v>
      </c>
      <c r="O205" s="234">
        <f>BerM3!AL205</f>
        <v>0</v>
      </c>
      <c r="P205" s="234">
        <f>BerM3!AM205</f>
        <v>0</v>
      </c>
      <c r="Q205" s="235">
        <f>BerM3!AN205</f>
        <v>0</v>
      </c>
    </row>
    <row r="206" spans="1:17" ht="14.1" customHeight="1" x14ac:dyDescent="0.3">
      <c r="A206" s="232">
        <f ca="1">BerM3!Y206</f>
        <v>0</v>
      </c>
      <c r="B206" s="232">
        <f ca="1">BerM3!AU206</f>
        <v>0</v>
      </c>
      <c r="C206" s="233">
        <f ca="1">BerM3!Z206</f>
        <v>0</v>
      </c>
      <c r="D206" s="184">
        <f>Ident!A206</f>
        <v>0</v>
      </c>
      <c r="E206" s="162">
        <f>Ident!B206</f>
        <v>0</v>
      </c>
      <c r="F206" s="162">
        <f>Ident!C206</f>
        <v>0</v>
      </c>
      <c r="G206" s="162">
        <f>Ident!D206</f>
        <v>0</v>
      </c>
      <c r="H206" s="234">
        <f>BerM3!AC206</f>
        <v>0</v>
      </c>
      <c r="I206" s="234">
        <f>BerM3!AE206</f>
        <v>0</v>
      </c>
      <c r="J206" s="234">
        <f>BerM3!AF206</f>
        <v>0</v>
      </c>
      <c r="K206" s="234">
        <f>BerM3!AH206</f>
        <v>0</v>
      </c>
      <c r="L206" s="234">
        <f>BerM3!AI206</f>
        <v>0</v>
      </c>
      <c r="M206" s="234">
        <f>BerM3!AJ206</f>
        <v>0</v>
      </c>
      <c r="N206" s="234">
        <f>BerM3!AK206</f>
        <v>0</v>
      </c>
      <c r="O206" s="234">
        <f>BerM3!AL206</f>
        <v>0</v>
      </c>
      <c r="P206" s="234">
        <f>BerM3!AM206</f>
        <v>0</v>
      </c>
      <c r="Q206" s="235">
        <f>BerM3!AN206</f>
        <v>0</v>
      </c>
    </row>
    <row r="207" spans="1:17" ht="14.1" customHeight="1" x14ac:dyDescent="0.3">
      <c r="A207" s="232">
        <f ca="1">BerM3!Y207</f>
        <v>0</v>
      </c>
      <c r="B207" s="232">
        <f ca="1">BerM3!AU207</f>
        <v>0</v>
      </c>
      <c r="C207" s="233">
        <f ca="1">BerM3!Z207</f>
        <v>0</v>
      </c>
      <c r="D207" s="184">
        <f>Ident!A207</f>
        <v>0</v>
      </c>
      <c r="E207" s="162">
        <f>Ident!B207</f>
        <v>0</v>
      </c>
      <c r="F207" s="162">
        <f>Ident!C207</f>
        <v>0</v>
      </c>
      <c r="G207" s="162">
        <f>Ident!D207</f>
        <v>0</v>
      </c>
      <c r="H207" s="234">
        <f>BerM3!AC207</f>
        <v>0</v>
      </c>
      <c r="I207" s="234">
        <f>BerM3!AE207</f>
        <v>0</v>
      </c>
      <c r="J207" s="234">
        <f>BerM3!AF207</f>
        <v>0</v>
      </c>
      <c r="K207" s="234">
        <f>BerM3!AH207</f>
        <v>0</v>
      </c>
      <c r="L207" s="234">
        <f>BerM3!AI207</f>
        <v>0</v>
      </c>
      <c r="M207" s="234">
        <f>BerM3!AJ207</f>
        <v>0</v>
      </c>
      <c r="N207" s="234">
        <f>BerM3!AK207</f>
        <v>0</v>
      </c>
      <c r="O207" s="234">
        <f>BerM3!AL207</f>
        <v>0</v>
      </c>
      <c r="P207" s="234">
        <f>BerM3!AM207</f>
        <v>0</v>
      </c>
      <c r="Q207" s="235">
        <f>BerM3!AN207</f>
        <v>0</v>
      </c>
    </row>
    <row r="208" spans="1:17" ht="14.1" customHeight="1" x14ac:dyDescent="0.3">
      <c r="A208" s="232">
        <f ca="1">BerM3!Y208</f>
        <v>0</v>
      </c>
      <c r="B208" s="232">
        <f ca="1">BerM3!AU208</f>
        <v>0</v>
      </c>
      <c r="C208" s="233">
        <f ca="1">BerM3!Z208</f>
        <v>0</v>
      </c>
      <c r="D208" s="184">
        <f>Ident!A208</f>
        <v>0</v>
      </c>
      <c r="E208" s="162">
        <f>Ident!B208</f>
        <v>0</v>
      </c>
      <c r="F208" s="162">
        <f>Ident!C208</f>
        <v>0</v>
      </c>
      <c r="G208" s="162">
        <f>Ident!D208</f>
        <v>0</v>
      </c>
      <c r="H208" s="234">
        <f>BerM3!AC208</f>
        <v>0</v>
      </c>
      <c r="I208" s="234">
        <f>BerM3!AE208</f>
        <v>0</v>
      </c>
      <c r="J208" s="234">
        <f>BerM3!AF208</f>
        <v>0</v>
      </c>
      <c r="K208" s="234">
        <f>BerM3!AH208</f>
        <v>0</v>
      </c>
      <c r="L208" s="234">
        <f>BerM3!AI208</f>
        <v>0</v>
      </c>
      <c r="M208" s="234">
        <f>BerM3!AJ208</f>
        <v>0</v>
      </c>
      <c r="N208" s="234">
        <f>BerM3!AK208</f>
        <v>0</v>
      </c>
      <c r="O208" s="234">
        <f>BerM3!AL208</f>
        <v>0</v>
      </c>
      <c r="P208" s="234">
        <f>BerM3!AM208</f>
        <v>0</v>
      </c>
      <c r="Q208" s="235">
        <f>BerM3!AN208</f>
        <v>0</v>
      </c>
    </row>
    <row r="209" spans="1:17" ht="14.1" customHeight="1" x14ac:dyDescent="0.3">
      <c r="A209" s="232">
        <f ca="1">BerM3!Y209</f>
        <v>0</v>
      </c>
      <c r="B209" s="232">
        <f ca="1">BerM3!AU209</f>
        <v>0</v>
      </c>
      <c r="C209" s="233">
        <f ca="1">BerM3!Z209</f>
        <v>0</v>
      </c>
      <c r="D209" s="184">
        <f>Ident!A209</f>
        <v>0</v>
      </c>
      <c r="E209" s="162">
        <f>Ident!B209</f>
        <v>0</v>
      </c>
      <c r="F209" s="162">
        <f>Ident!C209</f>
        <v>0</v>
      </c>
      <c r="G209" s="162">
        <f>Ident!D209</f>
        <v>0</v>
      </c>
      <c r="H209" s="234">
        <f>BerM3!AC209</f>
        <v>0</v>
      </c>
      <c r="I209" s="234">
        <f>BerM3!AE209</f>
        <v>0</v>
      </c>
      <c r="J209" s="234">
        <f>BerM3!AF209</f>
        <v>0</v>
      </c>
      <c r="K209" s="234">
        <f>BerM3!AH209</f>
        <v>0</v>
      </c>
      <c r="L209" s="234">
        <f>BerM3!AI209</f>
        <v>0</v>
      </c>
      <c r="M209" s="234">
        <f>BerM3!AJ209</f>
        <v>0</v>
      </c>
      <c r="N209" s="234">
        <f>BerM3!AK209</f>
        <v>0</v>
      </c>
      <c r="O209" s="234">
        <f>BerM3!AL209</f>
        <v>0</v>
      </c>
      <c r="P209" s="234">
        <f>BerM3!AM209</f>
        <v>0</v>
      </c>
      <c r="Q209" s="235">
        <f>BerM3!AN209</f>
        <v>0</v>
      </c>
    </row>
    <row r="210" spans="1:17" ht="14.1" customHeight="1" x14ac:dyDescent="0.3">
      <c r="A210" s="232">
        <f ca="1">BerM3!Y210</f>
        <v>0</v>
      </c>
      <c r="B210" s="232">
        <f ca="1">BerM3!AU210</f>
        <v>0</v>
      </c>
      <c r="C210" s="233">
        <f ca="1">BerM3!Z210</f>
        <v>0</v>
      </c>
      <c r="D210" s="184">
        <f>Ident!A210</f>
        <v>0</v>
      </c>
      <c r="E210" s="162">
        <f>Ident!B210</f>
        <v>0</v>
      </c>
      <c r="F210" s="162">
        <f>Ident!C210</f>
        <v>0</v>
      </c>
      <c r="G210" s="162">
        <f>Ident!D210</f>
        <v>0</v>
      </c>
      <c r="H210" s="234">
        <f>BerM3!AC210</f>
        <v>0</v>
      </c>
      <c r="I210" s="234">
        <f>BerM3!AE210</f>
        <v>0</v>
      </c>
      <c r="J210" s="234">
        <f>BerM3!AF210</f>
        <v>0</v>
      </c>
      <c r="K210" s="234">
        <f>BerM3!AH210</f>
        <v>0</v>
      </c>
      <c r="L210" s="234">
        <f>BerM3!AI210</f>
        <v>0</v>
      </c>
      <c r="M210" s="234">
        <f>BerM3!AJ210</f>
        <v>0</v>
      </c>
      <c r="N210" s="234">
        <f>BerM3!AK210</f>
        <v>0</v>
      </c>
      <c r="O210" s="234">
        <f>BerM3!AL210</f>
        <v>0</v>
      </c>
      <c r="P210" s="234">
        <f>BerM3!AM210</f>
        <v>0</v>
      </c>
      <c r="Q210" s="235">
        <f>BerM3!AN210</f>
        <v>0</v>
      </c>
    </row>
    <row r="211" spans="1:17" ht="14.1" customHeight="1" x14ac:dyDescent="0.3">
      <c r="A211" s="232">
        <f ca="1">BerM3!Y211</f>
        <v>0</v>
      </c>
      <c r="B211" s="232">
        <f ca="1">BerM3!AU211</f>
        <v>0</v>
      </c>
      <c r="C211" s="233">
        <f ca="1">BerM3!Z211</f>
        <v>0</v>
      </c>
      <c r="D211" s="184">
        <f>Ident!A211</f>
        <v>0</v>
      </c>
      <c r="E211" s="162">
        <f>Ident!B211</f>
        <v>0</v>
      </c>
      <c r="F211" s="162">
        <f>Ident!C211</f>
        <v>0</v>
      </c>
      <c r="G211" s="162">
        <f>Ident!D211</f>
        <v>0</v>
      </c>
      <c r="H211" s="234">
        <f>BerM3!AC211</f>
        <v>0</v>
      </c>
      <c r="I211" s="234">
        <f>BerM3!AE211</f>
        <v>0</v>
      </c>
      <c r="J211" s="234">
        <f>BerM3!AF211</f>
        <v>0</v>
      </c>
      <c r="K211" s="234">
        <f>BerM3!AH211</f>
        <v>0</v>
      </c>
      <c r="L211" s="234">
        <f>BerM3!AI211</f>
        <v>0</v>
      </c>
      <c r="M211" s="234">
        <f>BerM3!AJ211</f>
        <v>0</v>
      </c>
      <c r="N211" s="234">
        <f>BerM3!AK211</f>
        <v>0</v>
      </c>
      <c r="O211" s="234">
        <f>BerM3!AL211</f>
        <v>0</v>
      </c>
      <c r="P211" s="234">
        <f>BerM3!AM211</f>
        <v>0</v>
      </c>
      <c r="Q211" s="235">
        <f>BerM3!AN211</f>
        <v>0</v>
      </c>
    </row>
    <row r="212" spans="1:17" ht="14.1" customHeight="1" x14ac:dyDescent="0.3">
      <c r="A212" s="232">
        <f ca="1">BerM3!Y212</f>
        <v>0</v>
      </c>
      <c r="B212" s="232">
        <f ca="1">BerM3!AU212</f>
        <v>0</v>
      </c>
      <c r="C212" s="233">
        <f ca="1">BerM3!Z212</f>
        <v>0</v>
      </c>
      <c r="D212" s="184">
        <f>Ident!A212</f>
        <v>0</v>
      </c>
      <c r="E212" s="162">
        <f>Ident!B212</f>
        <v>0</v>
      </c>
      <c r="F212" s="162">
        <f>Ident!C212</f>
        <v>0</v>
      </c>
      <c r="G212" s="162">
        <f>Ident!D212</f>
        <v>0</v>
      </c>
      <c r="H212" s="234">
        <f>BerM3!AC212</f>
        <v>0</v>
      </c>
      <c r="I212" s="234">
        <f>BerM3!AE212</f>
        <v>0</v>
      </c>
      <c r="J212" s="234">
        <f>BerM3!AF212</f>
        <v>0</v>
      </c>
      <c r="K212" s="234">
        <f>BerM3!AH212</f>
        <v>0</v>
      </c>
      <c r="L212" s="234">
        <f>BerM3!AI212</f>
        <v>0</v>
      </c>
      <c r="M212" s="234">
        <f>BerM3!AJ212</f>
        <v>0</v>
      </c>
      <c r="N212" s="234">
        <f>BerM3!AK212</f>
        <v>0</v>
      </c>
      <c r="O212" s="234">
        <f>BerM3!AL212</f>
        <v>0</v>
      </c>
      <c r="P212" s="234">
        <f>BerM3!AM212</f>
        <v>0</v>
      </c>
      <c r="Q212" s="235">
        <f>BerM3!AN212</f>
        <v>0</v>
      </c>
    </row>
    <row r="213" spans="1:17" ht="14.1" customHeight="1" x14ac:dyDescent="0.3">
      <c r="A213" s="232">
        <f ca="1">BerM3!Y213</f>
        <v>0</v>
      </c>
      <c r="B213" s="232">
        <f ca="1">BerM3!AU213</f>
        <v>0</v>
      </c>
      <c r="C213" s="233">
        <f ca="1">BerM3!Z213</f>
        <v>0</v>
      </c>
      <c r="D213" s="184">
        <f>Ident!A213</f>
        <v>0</v>
      </c>
      <c r="E213" s="162">
        <f>Ident!B213</f>
        <v>0</v>
      </c>
      <c r="F213" s="162">
        <f>Ident!C213</f>
        <v>0</v>
      </c>
      <c r="G213" s="162">
        <f>Ident!D213</f>
        <v>0</v>
      </c>
      <c r="H213" s="234">
        <f>BerM3!AC213</f>
        <v>0</v>
      </c>
      <c r="I213" s="234">
        <f>BerM3!AE213</f>
        <v>0</v>
      </c>
      <c r="J213" s="234">
        <f>BerM3!AF213</f>
        <v>0</v>
      </c>
      <c r="K213" s="234">
        <f>BerM3!AH213</f>
        <v>0</v>
      </c>
      <c r="L213" s="234">
        <f>BerM3!AI213</f>
        <v>0</v>
      </c>
      <c r="M213" s="234">
        <f>BerM3!AJ213</f>
        <v>0</v>
      </c>
      <c r="N213" s="234">
        <f>BerM3!AK213</f>
        <v>0</v>
      </c>
      <c r="O213" s="234">
        <f>BerM3!AL213</f>
        <v>0</v>
      </c>
      <c r="P213" s="234">
        <f>BerM3!AM213</f>
        <v>0</v>
      </c>
      <c r="Q213" s="235">
        <f>BerM3!AN213</f>
        <v>0</v>
      </c>
    </row>
    <row r="214" spans="1:17" ht="14.1" customHeight="1" x14ac:dyDescent="0.3">
      <c r="A214" s="232">
        <f ca="1">BerM3!Y214</f>
        <v>0</v>
      </c>
      <c r="B214" s="232">
        <f ca="1">BerM3!AU214</f>
        <v>0</v>
      </c>
      <c r="C214" s="233">
        <f ca="1">BerM3!Z214</f>
        <v>0</v>
      </c>
      <c r="D214" s="184">
        <f>Ident!A214</f>
        <v>0</v>
      </c>
      <c r="E214" s="162">
        <f>Ident!B214</f>
        <v>0</v>
      </c>
      <c r="F214" s="162">
        <f>Ident!C214</f>
        <v>0</v>
      </c>
      <c r="G214" s="162">
        <f>Ident!D214</f>
        <v>0</v>
      </c>
      <c r="H214" s="234">
        <f>BerM3!AC214</f>
        <v>0</v>
      </c>
      <c r="I214" s="234">
        <f>BerM3!AE214</f>
        <v>0</v>
      </c>
      <c r="J214" s="234">
        <f>BerM3!AF214</f>
        <v>0</v>
      </c>
      <c r="K214" s="234">
        <f>BerM3!AH214</f>
        <v>0</v>
      </c>
      <c r="L214" s="234">
        <f>BerM3!AI214</f>
        <v>0</v>
      </c>
      <c r="M214" s="234">
        <f>BerM3!AJ214</f>
        <v>0</v>
      </c>
      <c r="N214" s="234">
        <f>BerM3!AK214</f>
        <v>0</v>
      </c>
      <c r="O214" s="234">
        <f>BerM3!AL214</f>
        <v>0</v>
      </c>
      <c r="P214" s="234">
        <f>BerM3!AM214</f>
        <v>0</v>
      </c>
      <c r="Q214" s="235">
        <f>BerM3!AN214</f>
        <v>0</v>
      </c>
    </row>
    <row r="215" spans="1:17" ht="14.1" customHeight="1" x14ac:dyDescent="0.3">
      <c r="A215" s="232">
        <f ca="1">BerM3!Y215</f>
        <v>0</v>
      </c>
      <c r="B215" s="232">
        <f ca="1">BerM3!AU215</f>
        <v>0</v>
      </c>
      <c r="C215" s="233">
        <f ca="1">BerM3!Z215</f>
        <v>0</v>
      </c>
      <c r="D215" s="184">
        <f>Ident!A215</f>
        <v>0</v>
      </c>
      <c r="E215" s="162">
        <f>Ident!B215</f>
        <v>0</v>
      </c>
      <c r="F215" s="162">
        <f>Ident!C215</f>
        <v>0</v>
      </c>
      <c r="G215" s="162">
        <f>Ident!D215</f>
        <v>0</v>
      </c>
      <c r="H215" s="234">
        <f>BerM3!AC215</f>
        <v>0</v>
      </c>
      <c r="I215" s="234">
        <f>BerM3!AE215</f>
        <v>0</v>
      </c>
      <c r="J215" s="234">
        <f>BerM3!AF215</f>
        <v>0</v>
      </c>
      <c r="K215" s="234">
        <f>BerM3!AH215</f>
        <v>0</v>
      </c>
      <c r="L215" s="234">
        <f>BerM3!AI215</f>
        <v>0</v>
      </c>
      <c r="M215" s="234">
        <f>BerM3!AJ215</f>
        <v>0</v>
      </c>
      <c r="N215" s="234">
        <f>BerM3!AK215</f>
        <v>0</v>
      </c>
      <c r="O215" s="234">
        <f>BerM3!AL215</f>
        <v>0</v>
      </c>
      <c r="P215" s="234">
        <f>BerM3!AM215</f>
        <v>0</v>
      </c>
      <c r="Q215" s="235">
        <f>BerM3!AN215</f>
        <v>0</v>
      </c>
    </row>
    <row r="216" spans="1:17" ht="14.1" customHeight="1" x14ac:dyDescent="0.3">
      <c r="A216" s="232">
        <f ca="1">BerM3!Y216</f>
        <v>0</v>
      </c>
      <c r="B216" s="232">
        <f ca="1">BerM3!AU216</f>
        <v>0</v>
      </c>
      <c r="C216" s="233">
        <f ca="1">BerM3!Z216</f>
        <v>0</v>
      </c>
      <c r="D216" s="184">
        <f>Ident!A216</f>
        <v>0</v>
      </c>
      <c r="E216" s="162">
        <f>Ident!B216</f>
        <v>0</v>
      </c>
      <c r="F216" s="162">
        <f>Ident!C216</f>
        <v>0</v>
      </c>
      <c r="G216" s="162">
        <f>Ident!D216</f>
        <v>0</v>
      </c>
      <c r="H216" s="234">
        <f>BerM3!AC216</f>
        <v>0</v>
      </c>
      <c r="I216" s="234">
        <f>BerM3!AE216</f>
        <v>0</v>
      </c>
      <c r="J216" s="234">
        <f>BerM3!AF216</f>
        <v>0</v>
      </c>
      <c r="K216" s="234">
        <f>BerM3!AH216</f>
        <v>0</v>
      </c>
      <c r="L216" s="234">
        <f>BerM3!AI216</f>
        <v>0</v>
      </c>
      <c r="M216" s="234">
        <f>BerM3!AJ216</f>
        <v>0</v>
      </c>
      <c r="N216" s="234">
        <f>BerM3!AK216</f>
        <v>0</v>
      </c>
      <c r="O216" s="234">
        <f>BerM3!AL216</f>
        <v>0</v>
      </c>
      <c r="P216" s="234">
        <f>BerM3!AM216</f>
        <v>0</v>
      </c>
      <c r="Q216" s="235">
        <f>BerM3!AN216</f>
        <v>0</v>
      </c>
    </row>
    <row r="217" spans="1:17" ht="14.1" customHeight="1" x14ac:dyDescent="0.3">
      <c r="A217" s="232">
        <f ca="1">BerM3!Y217</f>
        <v>0</v>
      </c>
      <c r="B217" s="232">
        <f ca="1">BerM3!AU217</f>
        <v>0</v>
      </c>
      <c r="C217" s="233">
        <f ca="1">BerM3!Z217</f>
        <v>0</v>
      </c>
      <c r="D217" s="184">
        <f>Ident!A217</f>
        <v>0</v>
      </c>
      <c r="E217" s="162">
        <f>Ident!B217</f>
        <v>0</v>
      </c>
      <c r="F217" s="162">
        <f>Ident!C217</f>
        <v>0</v>
      </c>
      <c r="G217" s="162">
        <f>Ident!D217</f>
        <v>0</v>
      </c>
      <c r="H217" s="234">
        <f>BerM3!AC217</f>
        <v>0</v>
      </c>
      <c r="I217" s="234">
        <f>BerM3!AE217</f>
        <v>0</v>
      </c>
      <c r="J217" s="234">
        <f>BerM3!AF217</f>
        <v>0</v>
      </c>
      <c r="K217" s="234">
        <f>BerM3!AH217</f>
        <v>0</v>
      </c>
      <c r="L217" s="234">
        <f>BerM3!AI217</f>
        <v>0</v>
      </c>
      <c r="M217" s="234">
        <f>BerM3!AJ217</f>
        <v>0</v>
      </c>
      <c r="N217" s="234">
        <f>BerM3!AK217</f>
        <v>0</v>
      </c>
      <c r="O217" s="234">
        <f>BerM3!AL217</f>
        <v>0</v>
      </c>
      <c r="P217" s="234">
        <f>BerM3!AM217</f>
        <v>0</v>
      </c>
      <c r="Q217" s="235">
        <f>BerM3!AN217</f>
        <v>0</v>
      </c>
    </row>
    <row r="218" spans="1:17" ht="14.1" customHeight="1" x14ac:dyDescent="0.3">
      <c r="A218" s="232">
        <f ca="1">BerM3!Y218</f>
        <v>0</v>
      </c>
      <c r="B218" s="232">
        <f ca="1">BerM3!AU218</f>
        <v>0</v>
      </c>
      <c r="C218" s="233">
        <f ca="1">BerM3!Z218</f>
        <v>0</v>
      </c>
      <c r="D218" s="184">
        <f>Ident!A218</f>
        <v>0</v>
      </c>
      <c r="E218" s="162">
        <f>Ident!B218</f>
        <v>0</v>
      </c>
      <c r="F218" s="162">
        <f>Ident!C218</f>
        <v>0</v>
      </c>
      <c r="G218" s="162">
        <f>Ident!D218</f>
        <v>0</v>
      </c>
      <c r="H218" s="234">
        <f>BerM3!AC218</f>
        <v>0</v>
      </c>
      <c r="I218" s="234">
        <f>BerM3!AE218</f>
        <v>0</v>
      </c>
      <c r="J218" s="234">
        <f>BerM3!AF218</f>
        <v>0</v>
      </c>
      <c r="K218" s="234">
        <f>BerM3!AH218</f>
        <v>0</v>
      </c>
      <c r="L218" s="234">
        <f>BerM3!AI218</f>
        <v>0</v>
      </c>
      <c r="M218" s="234">
        <f>BerM3!AJ218</f>
        <v>0</v>
      </c>
      <c r="N218" s="234">
        <f>BerM3!AK218</f>
        <v>0</v>
      </c>
      <c r="O218" s="234">
        <f>BerM3!AL218</f>
        <v>0</v>
      </c>
      <c r="P218" s="234">
        <f>BerM3!AM218</f>
        <v>0</v>
      </c>
      <c r="Q218" s="235">
        <f>BerM3!AN218</f>
        <v>0</v>
      </c>
    </row>
    <row r="219" spans="1:17" ht="14.1" customHeight="1" x14ac:dyDescent="0.3">
      <c r="A219" s="232">
        <f ca="1">BerM3!Y219</f>
        <v>0</v>
      </c>
      <c r="B219" s="232">
        <f ca="1">BerM3!AU219</f>
        <v>0</v>
      </c>
      <c r="C219" s="233">
        <f ca="1">BerM3!Z219</f>
        <v>0</v>
      </c>
      <c r="D219" s="184">
        <f>Ident!A219</f>
        <v>0</v>
      </c>
      <c r="E219" s="162">
        <f>Ident!B219</f>
        <v>0</v>
      </c>
      <c r="F219" s="162">
        <f>Ident!C219</f>
        <v>0</v>
      </c>
      <c r="G219" s="162">
        <f>Ident!D219</f>
        <v>0</v>
      </c>
      <c r="H219" s="234">
        <f>BerM3!AC219</f>
        <v>0</v>
      </c>
      <c r="I219" s="234">
        <f>BerM3!AE219</f>
        <v>0</v>
      </c>
      <c r="J219" s="234">
        <f>BerM3!AF219</f>
        <v>0</v>
      </c>
      <c r="K219" s="234">
        <f>BerM3!AH219</f>
        <v>0</v>
      </c>
      <c r="L219" s="234">
        <f>BerM3!AI219</f>
        <v>0</v>
      </c>
      <c r="M219" s="234">
        <f>BerM3!AJ219</f>
        <v>0</v>
      </c>
      <c r="N219" s="234">
        <f>BerM3!AK219</f>
        <v>0</v>
      </c>
      <c r="O219" s="234">
        <f>BerM3!AL219</f>
        <v>0</v>
      </c>
      <c r="P219" s="234">
        <f>BerM3!AM219</f>
        <v>0</v>
      </c>
      <c r="Q219" s="235">
        <f>BerM3!AN219</f>
        <v>0</v>
      </c>
    </row>
    <row r="220" spans="1:17" ht="14.1" customHeight="1" x14ac:dyDescent="0.3">
      <c r="A220" s="232">
        <f ca="1">BerM3!Y220</f>
        <v>0</v>
      </c>
      <c r="B220" s="232">
        <f ca="1">BerM3!AU220</f>
        <v>0</v>
      </c>
      <c r="C220" s="233">
        <f ca="1">BerM3!Z220</f>
        <v>0</v>
      </c>
      <c r="D220" s="184">
        <f>Ident!A220</f>
        <v>0</v>
      </c>
      <c r="E220" s="162">
        <f>Ident!B220</f>
        <v>0</v>
      </c>
      <c r="F220" s="162">
        <f>Ident!C220</f>
        <v>0</v>
      </c>
      <c r="G220" s="162">
        <f>Ident!D220</f>
        <v>0</v>
      </c>
      <c r="H220" s="234">
        <f>BerM3!AC220</f>
        <v>0</v>
      </c>
      <c r="I220" s="234">
        <f>BerM3!AE220</f>
        <v>0</v>
      </c>
      <c r="J220" s="234">
        <f>BerM3!AF220</f>
        <v>0</v>
      </c>
      <c r="K220" s="234">
        <f>BerM3!AH220</f>
        <v>0</v>
      </c>
      <c r="L220" s="234">
        <f>BerM3!AI220</f>
        <v>0</v>
      </c>
      <c r="M220" s="234">
        <f>BerM3!AJ220</f>
        <v>0</v>
      </c>
      <c r="N220" s="234">
        <f>BerM3!AK220</f>
        <v>0</v>
      </c>
      <c r="O220" s="234">
        <f>BerM3!AL220</f>
        <v>0</v>
      </c>
      <c r="P220" s="234">
        <f>BerM3!AM220</f>
        <v>0</v>
      </c>
      <c r="Q220" s="235">
        <f>BerM3!AN220</f>
        <v>0</v>
      </c>
    </row>
    <row r="221" spans="1:17" ht="14.1" customHeight="1" x14ac:dyDescent="0.3">
      <c r="A221" s="232">
        <f ca="1">BerM3!Y221</f>
        <v>0</v>
      </c>
      <c r="B221" s="232">
        <f ca="1">BerM3!AU221</f>
        <v>0</v>
      </c>
      <c r="C221" s="233">
        <f ca="1">BerM3!Z221</f>
        <v>0</v>
      </c>
      <c r="D221" s="184">
        <f>Ident!A221</f>
        <v>0</v>
      </c>
      <c r="E221" s="162">
        <f>Ident!B221</f>
        <v>0</v>
      </c>
      <c r="F221" s="162">
        <f>Ident!C221</f>
        <v>0</v>
      </c>
      <c r="G221" s="162">
        <f>Ident!D221</f>
        <v>0</v>
      </c>
      <c r="H221" s="234">
        <f>BerM3!AC221</f>
        <v>0</v>
      </c>
      <c r="I221" s="234">
        <f>BerM3!AE221</f>
        <v>0</v>
      </c>
      <c r="J221" s="234">
        <f>BerM3!AF221</f>
        <v>0</v>
      </c>
      <c r="K221" s="234">
        <f>BerM3!AH221</f>
        <v>0</v>
      </c>
      <c r="L221" s="234">
        <f>BerM3!AI221</f>
        <v>0</v>
      </c>
      <c r="M221" s="234">
        <f>BerM3!AJ221</f>
        <v>0</v>
      </c>
      <c r="N221" s="234">
        <f>BerM3!AK221</f>
        <v>0</v>
      </c>
      <c r="O221" s="234">
        <f>BerM3!AL221</f>
        <v>0</v>
      </c>
      <c r="P221" s="234">
        <f>BerM3!AM221</f>
        <v>0</v>
      </c>
      <c r="Q221" s="235">
        <f>BerM3!AN221</f>
        <v>0</v>
      </c>
    </row>
    <row r="222" spans="1:17" ht="14.1" customHeight="1" x14ac:dyDescent="0.3">
      <c r="A222" s="232">
        <f ca="1">BerM3!Y222</f>
        <v>0</v>
      </c>
      <c r="B222" s="232">
        <f ca="1">BerM3!AU222</f>
        <v>0</v>
      </c>
      <c r="C222" s="233">
        <f ca="1">BerM3!Z222</f>
        <v>0</v>
      </c>
      <c r="D222" s="184">
        <f>Ident!A222</f>
        <v>0</v>
      </c>
      <c r="E222" s="162">
        <f>Ident!B222</f>
        <v>0</v>
      </c>
      <c r="F222" s="162">
        <f>Ident!C222</f>
        <v>0</v>
      </c>
      <c r="G222" s="162">
        <f>Ident!D222</f>
        <v>0</v>
      </c>
      <c r="H222" s="234">
        <f>BerM3!AC222</f>
        <v>0</v>
      </c>
      <c r="I222" s="234">
        <f>BerM3!AE222</f>
        <v>0</v>
      </c>
      <c r="J222" s="234">
        <f>BerM3!AF222</f>
        <v>0</v>
      </c>
      <c r="K222" s="234">
        <f>BerM3!AH222</f>
        <v>0</v>
      </c>
      <c r="L222" s="234">
        <f>BerM3!AI222</f>
        <v>0</v>
      </c>
      <c r="M222" s="234">
        <f>BerM3!AJ222</f>
        <v>0</v>
      </c>
      <c r="N222" s="234">
        <f>BerM3!AK222</f>
        <v>0</v>
      </c>
      <c r="O222" s="234">
        <f>BerM3!AL222</f>
        <v>0</v>
      </c>
      <c r="P222" s="234">
        <f>BerM3!AM222</f>
        <v>0</v>
      </c>
      <c r="Q222" s="235">
        <f>BerM3!AN222</f>
        <v>0</v>
      </c>
    </row>
    <row r="223" spans="1:17" ht="14.1" customHeight="1" x14ac:dyDescent="0.3">
      <c r="A223" s="232">
        <f ca="1">BerM3!Y223</f>
        <v>0</v>
      </c>
      <c r="B223" s="232">
        <f ca="1">BerM3!AU223</f>
        <v>0</v>
      </c>
      <c r="C223" s="233">
        <f ca="1">BerM3!Z223</f>
        <v>0</v>
      </c>
      <c r="D223" s="184">
        <f>Ident!A223</f>
        <v>0</v>
      </c>
      <c r="E223" s="162">
        <f>Ident!B223</f>
        <v>0</v>
      </c>
      <c r="F223" s="162">
        <f>Ident!C223</f>
        <v>0</v>
      </c>
      <c r="G223" s="162">
        <f>Ident!D223</f>
        <v>0</v>
      </c>
      <c r="H223" s="234">
        <f>BerM3!AC223</f>
        <v>0</v>
      </c>
      <c r="I223" s="234">
        <f>BerM3!AE223</f>
        <v>0</v>
      </c>
      <c r="J223" s="234">
        <f>BerM3!AF223</f>
        <v>0</v>
      </c>
      <c r="K223" s="234">
        <f>BerM3!AH223</f>
        <v>0</v>
      </c>
      <c r="L223" s="234">
        <f>BerM3!AI223</f>
        <v>0</v>
      </c>
      <c r="M223" s="234">
        <f>BerM3!AJ223</f>
        <v>0</v>
      </c>
      <c r="N223" s="234">
        <f>BerM3!AK223</f>
        <v>0</v>
      </c>
      <c r="O223" s="234">
        <f>BerM3!AL223</f>
        <v>0</v>
      </c>
      <c r="P223" s="234">
        <f>BerM3!AM223</f>
        <v>0</v>
      </c>
      <c r="Q223" s="235">
        <f>BerM3!AN223</f>
        <v>0</v>
      </c>
    </row>
    <row r="224" spans="1:17" ht="14.1" customHeight="1" x14ac:dyDescent="0.3">
      <c r="A224" s="232">
        <f ca="1">BerM3!Y224</f>
        <v>0</v>
      </c>
      <c r="B224" s="232">
        <f ca="1">BerM3!AU224</f>
        <v>0</v>
      </c>
      <c r="C224" s="233">
        <f ca="1">BerM3!Z224</f>
        <v>0</v>
      </c>
      <c r="D224" s="184">
        <f>Ident!A224</f>
        <v>0</v>
      </c>
      <c r="E224" s="162">
        <f>Ident!B224</f>
        <v>0</v>
      </c>
      <c r="F224" s="162">
        <f>Ident!C224</f>
        <v>0</v>
      </c>
      <c r="G224" s="162">
        <f>Ident!D224</f>
        <v>0</v>
      </c>
      <c r="H224" s="234">
        <f>BerM3!AC224</f>
        <v>0</v>
      </c>
      <c r="I224" s="234">
        <f>BerM3!AE224</f>
        <v>0</v>
      </c>
      <c r="J224" s="234">
        <f>BerM3!AF224</f>
        <v>0</v>
      </c>
      <c r="K224" s="234">
        <f>BerM3!AH224</f>
        <v>0</v>
      </c>
      <c r="L224" s="234">
        <f>BerM3!AI224</f>
        <v>0</v>
      </c>
      <c r="M224" s="234">
        <f>BerM3!AJ224</f>
        <v>0</v>
      </c>
      <c r="N224" s="234">
        <f>BerM3!AK224</f>
        <v>0</v>
      </c>
      <c r="O224" s="234">
        <f>BerM3!AL224</f>
        <v>0</v>
      </c>
      <c r="P224" s="234">
        <f>BerM3!AM224</f>
        <v>0</v>
      </c>
      <c r="Q224" s="235">
        <f>BerM3!AN224</f>
        <v>0</v>
      </c>
    </row>
    <row r="225" spans="1:17" ht="14.1" customHeight="1" x14ac:dyDescent="0.3">
      <c r="A225" s="232">
        <f ca="1">BerM3!Y225</f>
        <v>0</v>
      </c>
      <c r="B225" s="232">
        <f ca="1">BerM3!AU225</f>
        <v>0</v>
      </c>
      <c r="C225" s="233">
        <f ca="1">BerM3!Z225</f>
        <v>0</v>
      </c>
      <c r="D225" s="184">
        <f>Ident!A225</f>
        <v>0</v>
      </c>
      <c r="E225" s="162">
        <f>Ident!B225</f>
        <v>0</v>
      </c>
      <c r="F225" s="162">
        <f>Ident!C225</f>
        <v>0</v>
      </c>
      <c r="G225" s="162">
        <f>Ident!D225</f>
        <v>0</v>
      </c>
      <c r="H225" s="234">
        <f>BerM3!AC225</f>
        <v>0</v>
      </c>
      <c r="I225" s="234">
        <f>BerM3!AE225</f>
        <v>0</v>
      </c>
      <c r="J225" s="234">
        <f>BerM3!AF225</f>
        <v>0</v>
      </c>
      <c r="K225" s="234">
        <f>BerM3!AH225</f>
        <v>0</v>
      </c>
      <c r="L225" s="234">
        <f>BerM3!AI225</f>
        <v>0</v>
      </c>
      <c r="M225" s="234">
        <f>BerM3!AJ225</f>
        <v>0</v>
      </c>
      <c r="N225" s="234">
        <f>BerM3!AK225</f>
        <v>0</v>
      </c>
      <c r="O225" s="234">
        <f>BerM3!AL225</f>
        <v>0</v>
      </c>
      <c r="P225" s="234">
        <f>BerM3!AM225</f>
        <v>0</v>
      </c>
      <c r="Q225" s="235">
        <f>BerM3!AN225</f>
        <v>0</v>
      </c>
    </row>
    <row r="226" spans="1:17" ht="14.1" customHeight="1" x14ac:dyDescent="0.3">
      <c r="A226" s="232">
        <f ca="1">BerM3!Y226</f>
        <v>0</v>
      </c>
      <c r="B226" s="232">
        <f ca="1">BerM3!AU226</f>
        <v>0</v>
      </c>
      <c r="C226" s="233">
        <f ca="1">BerM3!Z226</f>
        <v>0</v>
      </c>
      <c r="D226" s="184">
        <f>Ident!A226</f>
        <v>0</v>
      </c>
      <c r="E226" s="162">
        <f>Ident!B226</f>
        <v>0</v>
      </c>
      <c r="F226" s="162">
        <f>Ident!C226</f>
        <v>0</v>
      </c>
      <c r="G226" s="162">
        <f>Ident!D226</f>
        <v>0</v>
      </c>
      <c r="H226" s="234">
        <f>BerM3!AC226</f>
        <v>0</v>
      </c>
      <c r="I226" s="234">
        <f>BerM3!AE226</f>
        <v>0</v>
      </c>
      <c r="J226" s="234">
        <f>BerM3!AF226</f>
        <v>0</v>
      </c>
      <c r="K226" s="234">
        <f>BerM3!AH226</f>
        <v>0</v>
      </c>
      <c r="L226" s="234">
        <f>BerM3!AI226</f>
        <v>0</v>
      </c>
      <c r="M226" s="234">
        <f>BerM3!AJ226</f>
        <v>0</v>
      </c>
      <c r="N226" s="234">
        <f>BerM3!AK226</f>
        <v>0</v>
      </c>
      <c r="O226" s="234">
        <f>BerM3!AL226</f>
        <v>0</v>
      </c>
      <c r="P226" s="234">
        <f>BerM3!AM226</f>
        <v>0</v>
      </c>
      <c r="Q226" s="235">
        <f>BerM3!AN226</f>
        <v>0</v>
      </c>
    </row>
    <row r="227" spans="1:17" ht="14.1" customHeight="1" x14ac:dyDescent="0.3">
      <c r="A227" s="232">
        <f ca="1">BerM3!Y227</f>
        <v>0</v>
      </c>
      <c r="B227" s="232">
        <f ca="1">BerM3!AU227</f>
        <v>0</v>
      </c>
      <c r="C227" s="233">
        <f ca="1">BerM3!Z227</f>
        <v>0</v>
      </c>
      <c r="D227" s="184">
        <f>Ident!A227</f>
        <v>0</v>
      </c>
      <c r="E227" s="162">
        <f>Ident!B227</f>
        <v>0</v>
      </c>
      <c r="F227" s="162">
        <f>Ident!C227</f>
        <v>0</v>
      </c>
      <c r="G227" s="162">
        <f>Ident!D227</f>
        <v>0</v>
      </c>
      <c r="H227" s="234">
        <f>BerM3!AC227</f>
        <v>0</v>
      </c>
      <c r="I227" s="234">
        <f>BerM3!AE227</f>
        <v>0</v>
      </c>
      <c r="J227" s="234">
        <f>BerM3!AF227</f>
        <v>0</v>
      </c>
      <c r="K227" s="234">
        <f>BerM3!AH227</f>
        <v>0</v>
      </c>
      <c r="L227" s="234">
        <f>BerM3!AI227</f>
        <v>0</v>
      </c>
      <c r="M227" s="234">
        <f>BerM3!AJ227</f>
        <v>0</v>
      </c>
      <c r="N227" s="234">
        <f>BerM3!AK227</f>
        <v>0</v>
      </c>
      <c r="O227" s="234">
        <f>BerM3!AL227</f>
        <v>0</v>
      </c>
      <c r="P227" s="234">
        <f>BerM3!AM227</f>
        <v>0</v>
      </c>
      <c r="Q227" s="235">
        <f>BerM3!AN227</f>
        <v>0</v>
      </c>
    </row>
    <row r="228" spans="1:17" ht="14.1" customHeight="1" x14ac:dyDescent="0.3">
      <c r="A228" s="232">
        <f ca="1">BerM3!Y228</f>
        <v>0</v>
      </c>
      <c r="B228" s="232">
        <f ca="1">BerM3!AU228</f>
        <v>0</v>
      </c>
      <c r="C228" s="233">
        <f ca="1">BerM3!Z228</f>
        <v>0</v>
      </c>
      <c r="D228" s="184">
        <f>Ident!A228</f>
        <v>0</v>
      </c>
      <c r="E228" s="162">
        <f>Ident!B228</f>
        <v>0</v>
      </c>
      <c r="F228" s="162">
        <f>Ident!C228</f>
        <v>0</v>
      </c>
      <c r="G228" s="162">
        <f>Ident!D228</f>
        <v>0</v>
      </c>
      <c r="H228" s="234">
        <f>BerM3!AC228</f>
        <v>0</v>
      </c>
      <c r="I228" s="234">
        <f>BerM3!AE228</f>
        <v>0</v>
      </c>
      <c r="J228" s="234">
        <f>BerM3!AF228</f>
        <v>0</v>
      </c>
      <c r="K228" s="234">
        <f>BerM3!AH228</f>
        <v>0</v>
      </c>
      <c r="L228" s="234">
        <f>BerM3!AI228</f>
        <v>0</v>
      </c>
      <c r="M228" s="234">
        <f>BerM3!AJ228</f>
        <v>0</v>
      </c>
      <c r="N228" s="234">
        <f>BerM3!AK228</f>
        <v>0</v>
      </c>
      <c r="O228" s="234">
        <f>BerM3!AL228</f>
        <v>0</v>
      </c>
      <c r="P228" s="234">
        <f>BerM3!AM228</f>
        <v>0</v>
      </c>
      <c r="Q228" s="235">
        <f>BerM3!AN228</f>
        <v>0</v>
      </c>
    </row>
    <row r="229" spans="1:17" ht="14.1" customHeight="1" x14ac:dyDescent="0.3">
      <c r="A229" s="232">
        <f ca="1">BerM3!Y229</f>
        <v>0</v>
      </c>
      <c r="B229" s="232">
        <f ca="1">BerM3!AU229</f>
        <v>0</v>
      </c>
      <c r="C229" s="233">
        <f ca="1">BerM3!Z229</f>
        <v>0</v>
      </c>
      <c r="D229" s="184">
        <f>Ident!A229</f>
        <v>0</v>
      </c>
      <c r="E229" s="162">
        <f>Ident!B229</f>
        <v>0</v>
      </c>
      <c r="F229" s="162">
        <f>Ident!C229</f>
        <v>0</v>
      </c>
      <c r="G229" s="162">
        <f>Ident!D229</f>
        <v>0</v>
      </c>
      <c r="H229" s="234">
        <f>BerM3!AC229</f>
        <v>0</v>
      </c>
      <c r="I229" s="234">
        <f>BerM3!AE229</f>
        <v>0</v>
      </c>
      <c r="J229" s="234">
        <f>BerM3!AF229</f>
        <v>0</v>
      </c>
      <c r="K229" s="234">
        <f>BerM3!AH229</f>
        <v>0</v>
      </c>
      <c r="L229" s="234">
        <f>BerM3!AI229</f>
        <v>0</v>
      </c>
      <c r="M229" s="234">
        <f>BerM3!AJ229</f>
        <v>0</v>
      </c>
      <c r="N229" s="234">
        <f>BerM3!AK229</f>
        <v>0</v>
      </c>
      <c r="O229" s="234">
        <f>BerM3!AL229</f>
        <v>0</v>
      </c>
      <c r="P229" s="234">
        <f>BerM3!AM229</f>
        <v>0</v>
      </c>
      <c r="Q229" s="235">
        <f>BerM3!AN229</f>
        <v>0</v>
      </c>
    </row>
    <row r="230" spans="1:17" ht="14.1" customHeight="1" x14ac:dyDescent="0.3">
      <c r="A230" s="232">
        <f ca="1">BerM3!Y230</f>
        <v>0</v>
      </c>
      <c r="B230" s="232">
        <f ca="1">BerM3!AU230</f>
        <v>0</v>
      </c>
      <c r="C230" s="233">
        <f ca="1">BerM3!Z230</f>
        <v>0</v>
      </c>
      <c r="D230" s="184">
        <f>Ident!A230</f>
        <v>0</v>
      </c>
      <c r="E230" s="162">
        <f>Ident!B230</f>
        <v>0</v>
      </c>
      <c r="F230" s="162">
        <f>Ident!C230</f>
        <v>0</v>
      </c>
      <c r="G230" s="162">
        <f>Ident!D230</f>
        <v>0</v>
      </c>
      <c r="H230" s="234">
        <f>BerM3!AC230</f>
        <v>0</v>
      </c>
      <c r="I230" s="234">
        <f>BerM3!AE230</f>
        <v>0</v>
      </c>
      <c r="J230" s="234">
        <f>BerM3!AF230</f>
        <v>0</v>
      </c>
      <c r="K230" s="234">
        <f>BerM3!AH230</f>
        <v>0</v>
      </c>
      <c r="L230" s="234">
        <f>BerM3!AI230</f>
        <v>0</v>
      </c>
      <c r="M230" s="234">
        <f>BerM3!AJ230</f>
        <v>0</v>
      </c>
      <c r="N230" s="234">
        <f>BerM3!AK230</f>
        <v>0</v>
      </c>
      <c r="O230" s="234">
        <f>BerM3!AL230</f>
        <v>0</v>
      </c>
      <c r="P230" s="234">
        <f>BerM3!AM230</f>
        <v>0</v>
      </c>
      <c r="Q230" s="235">
        <f>BerM3!AN230</f>
        <v>0</v>
      </c>
    </row>
    <row r="231" spans="1:17" ht="14.1" customHeight="1" x14ac:dyDescent="0.3">
      <c r="A231" s="232">
        <f ca="1">BerM3!Y231</f>
        <v>0</v>
      </c>
      <c r="B231" s="232">
        <f ca="1">BerM3!AU231</f>
        <v>0</v>
      </c>
      <c r="C231" s="233">
        <f ca="1">BerM3!Z231</f>
        <v>0</v>
      </c>
      <c r="D231" s="184">
        <f>Ident!A231</f>
        <v>0</v>
      </c>
      <c r="E231" s="162">
        <f>Ident!B231</f>
        <v>0</v>
      </c>
      <c r="F231" s="162">
        <f>Ident!C231</f>
        <v>0</v>
      </c>
      <c r="G231" s="162">
        <f>Ident!D231</f>
        <v>0</v>
      </c>
      <c r="H231" s="234">
        <f>BerM3!AC231</f>
        <v>0</v>
      </c>
      <c r="I231" s="234">
        <f>BerM3!AE231</f>
        <v>0</v>
      </c>
      <c r="J231" s="234">
        <f>BerM3!AF231</f>
        <v>0</v>
      </c>
      <c r="K231" s="234">
        <f>BerM3!AH231</f>
        <v>0</v>
      </c>
      <c r="L231" s="234">
        <f>BerM3!AI231</f>
        <v>0</v>
      </c>
      <c r="M231" s="234">
        <f>BerM3!AJ231</f>
        <v>0</v>
      </c>
      <c r="N231" s="234">
        <f>BerM3!AK231</f>
        <v>0</v>
      </c>
      <c r="O231" s="234">
        <f>BerM3!AL231</f>
        <v>0</v>
      </c>
      <c r="P231" s="234">
        <f>BerM3!AM231</f>
        <v>0</v>
      </c>
      <c r="Q231" s="235">
        <f>BerM3!AN231</f>
        <v>0</v>
      </c>
    </row>
    <row r="232" spans="1:17" ht="14.1" customHeight="1" x14ac:dyDescent="0.3">
      <c r="A232" s="232">
        <f ca="1">BerM3!Y232</f>
        <v>0</v>
      </c>
      <c r="B232" s="232">
        <f ca="1">BerM3!AU232</f>
        <v>0</v>
      </c>
      <c r="C232" s="233">
        <f ca="1">BerM3!Z232</f>
        <v>0</v>
      </c>
      <c r="D232" s="184">
        <f>Ident!A232</f>
        <v>0</v>
      </c>
      <c r="E232" s="162">
        <f>Ident!B232</f>
        <v>0</v>
      </c>
      <c r="F232" s="162">
        <f>Ident!C232</f>
        <v>0</v>
      </c>
      <c r="G232" s="162">
        <f>Ident!D232</f>
        <v>0</v>
      </c>
      <c r="H232" s="234">
        <f>BerM3!AC232</f>
        <v>0</v>
      </c>
      <c r="I232" s="234">
        <f>BerM3!AE232</f>
        <v>0</v>
      </c>
      <c r="J232" s="234">
        <f>BerM3!AF232</f>
        <v>0</v>
      </c>
      <c r="K232" s="234">
        <f>BerM3!AH232</f>
        <v>0</v>
      </c>
      <c r="L232" s="234">
        <f>BerM3!AI232</f>
        <v>0</v>
      </c>
      <c r="M232" s="234">
        <f>BerM3!AJ232</f>
        <v>0</v>
      </c>
      <c r="N232" s="234">
        <f>BerM3!AK232</f>
        <v>0</v>
      </c>
      <c r="O232" s="234">
        <f>BerM3!AL232</f>
        <v>0</v>
      </c>
      <c r="P232" s="234">
        <f>BerM3!AM232</f>
        <v>0</v>
      </c>
      <c r="Q232" s="235">
        <f>BerM3!AN232</f>
        <v>0</v>
      </c>
    </row>
    <row r="233" spans="1:17" ht="14.1" customHeight="1" x14ac:dyDescent="0.3">
      <c r="A233" s="232">
        <f ca="1">BerM3!Y233</f>
        <v>0</v>
      </c>
      <c r="B233" s="232">
        <f ca="1">BerM3!AU233</f>
        <v>0</v>
      </c>
      <c r="C233" s="233">
        <f ca="1">BerM3!Z233</f>
        <v>0</v>
      </c>
      <c r="D233" s="184">
        <f>Ident!A233</f>
        <v>0</v>
      </c>
      <c r="E233" s="162">
        <f>Ident!B233</f>
        <v>0</v>
      </c>
      <c r="F233" s="162">
        <f>Ident!C233</f>
        <v>0</v>
      </c>
      <c r="G233" s="162">
        <f>Ident!D233</f>
        <v>0</v>
      </c>
      <c r="H233" s="234">
        <f>BerM3!AC233</f>
        <v>0</v>
      </c>
      <c r="I233" s="234">
        <f>BerM3!AE233</f>
        <v>0</v>
      </c>
      <c r="J233" s="234">
        <f>BerM3!AF233</f>
        <v>0</v>
      </c>
      <c r="K233" s="234">
        <f>BerM3!AH233</f>
        <v>0</v>
      </c>
      <c r="L233" s="234">
        <f>BerM3!AI233</f>
        <v>0</v>
      </c>
      <c r="M233" s="234">
        <f>BerM3!AJ233</f>
        <v>0</v>
      </c>
      <c r="N233" s="234">
        <f>BerM3!AK233</f>
        <v>0</v>
      </c>
      <c r="O233" s="234">
        <f>BerM3!AL233</f>
        <v>0</v>
      </c>
      <c r="P233" s="234">
        <f>BerM3!AM233</f>
        <v>0</v>
      </c>
      <c r="Q233" s="235">
        <f>BerM3!AN233</f>
        <v>0</v>
      </c>
    </row>
    <row r="234" spans="1:17" ht="14.1" customHeight="1" x14ac:dyDescent="0.3">
      <c r="A234" s="232">
        <f ca="1">BerM3!Y234</f>
        <v>0</v>
      </c>
      <c r="B234" s="232">
        <f ca="1">BerM3!AU234</f>
        <v>0</v>
      </c>
      <c r="C234" s="233">
        <f ca="1">BerM3!Z234</f>
        <v>0</v>
      </c>
      <c r="D234" s="184">
        <f>Ident!A234</f>
        <v>0</v>
      </c>
      <c r="E234" s="162">
        <f>Ident!B234</f>
        <v>0</v>
      </c>
      <c r="F234" s="162">
        <f>Ident!C234</f>
        <v>0</v>
      </c>
      <c r="G234" s="162">
        <f>Ident!D234</f>
        <v>0</v>
      </c>
      <c r="H234" s="234">
        <f>BerM3!AC234</f>
        <v>0</v>
      </c>
      <c r="I234" s="234">
        <f>BerM3!AE234</f>
        <v>0</v>
      </c>
      <c r="J234" s="234">
        <f>BerM3!AF234</f>
        <v>0</v>
      </c>
      <c r="K234" s="234">
        <f>BerM3!AH234</f>
        <v>0</v>
      </c>
      <c r="L234" s="234">
        <f>BerM3!AI234</f>
        <v>0</v>
      </c>
      <c r="M234" s="234">
        <f>BerM3!AJ234</f>
        <v>0</v>
      </c>
      <c r="N234" s="234">
        <f>BerM3!AK234</f>
        <v>0</v>
      </c>
      <c r="O234" s="234">
        <f>BerM3!AL234</f>
        <v>0</v>
      </c>
      <c r="P234" s="234">
        <f>BerM3!AM234</f>
        <v>0</v>
      </c>
      <c r="Q234" s="235">
        <f>BerM3!AN234</f>
        <v>0</v>
      </c>
    </row>
    <row r="235" spans="1:17" ht="14.1" customHeight="1" x14ac:dyDescent="0.3">
      <c r="A235" s="232">
        <f ca="1">BerM3!Y235</f>
        <v>0</v>
      </c>
      <c r="B235" s="232">
        <f ca="1">BerM3!AU235</f>
        <v>0</v>
      </c>
      <c r="C235" s="233">
        <f ca="1">BerM3!Z235</f>
        <v>0</v>
      </c>
      <c r="D235" s="184">
        <f>Ident!A235</f>
        <v>0</v>
      </c>
      <c r="E235" s="162">
        <f>Ident!B235</f>
        <v>0</v>
      </c>
      <c r="F235" s="162">
        <f>Ident!C235</f>
        <v>0</v>
      </c>
      <c r="G235" s="162">
        <f>Ident!D235</f>
        <v>0</v>
      </c>
      <c r="H235" s="234">
        <f>BerM3!AC235</f>
        <v>0</v>
      </c>
      <c r="I235" s="234">
        <f>BerM3!AE235</f>
        <v>0</v>
      </c>
      <c r="J235" s="234">
        <f>BerM3!AF235</f>
        <v>0</v>
      </c>
      <c r="K235" s="234">
        <f>BerM3!AH235</f>
        <v>0</v>
      </c>
      <c r="L235" s="234">
        <f>BerM3!AI235</f>
        <v>0</v>
      </c>
      <c r="M235" s="234">
        <f>BerM3!AJ235</f>
        <v>0</v>
      </c>
      <c r="N235" s="234">
        <f>BerM3!AK235</f>
        <v>0</v>
      </c>
      <c r="O235" s="234">
        <f>BerM3!AL235</f>
        <v>0</v>
      </c>
      <c r="P235" s="234">
        <f>BerM3!AM235</f>
        <v>0</v>
      </c>
      <c r="Q235" s="235">
        <f>BerM3!AN235</f>
        <v>0</v>
      </c>
    </row>
    <row r="236" spans="1:17" ht="14.1" customHeight="1" x14ac:dyDescent="0.3">
      <c r="A236" s="232">
        <f ca="1">BerM3!Y236</f>
        <v>0</v>
      </c>
      <c r="B236" s="232">
        <f ca="1">BerM3!AU236</f>
        <v>0</v>
      </c>
      <c r="C236" s="233">
        <f ca="1">BerM3!Z236</f>
        <v>0</v>
      </c>
      <c r="D236" s="184">
        <f>Ident!A236</f>
        <v>0</v>
      </c>
      <c r="E236" s="162">
        <f>Ident!B236</f>
        <v>0</v>
      </c>
      <c r="F236" s="162">
        <f>Ident!C236</f>
        <v>0</v>
      </c>
      <c r="G236" s="162">
        <f>Ident!D236</f>
        <v>0</v>
      </c>
      <c r="H236" s="234">
        <f>BerM3!AC236</f>
        <v>0</v>
      </c>
      <c r="I236" s="234">
        <f>BerM3!AE236</f>
        <v>0</v>
      </c>
      <c r="J236" s="234">
        <f>BerM3!AF236</f>
        <v>0</v>
      </c>
      <c r="K236" s="234">
        <f>BerM3!AH236</f>
        <v>0</v>
      </c>
      <c r="L236" s="234">
        <f>BerM3!AI236</f>
        <v>0</v>
      </c>
      <c r="M236" s="234">
        <f>BerM3!AJ236</f>
        <v>0</v>
      </c>
      <c r="N236" s="234">
        <f>BerM3!AK236</f>
        <v>0</v>
      </c>
      <c r="O236" s="234">
        <f>BerM3!AL236</f>
        <v>0</v>
      </c>
      <c r="P236" s="234">
        <f>BerM3!AM236</f>
        <v>0</v>
      </c>
      <c r="Q236" s="235">
        <f>BerM3!AN236</f>
        <v>0</v>
      </c>
    </row>
    <row r="237" spans="1:17" ht="14.1" customHeight="1" x14ac:dyDescent="0.3">
      <c r="A237" s="232">
        <f ca="1">BerM3!Y237</f>
        <v>0</v>
      </c>
      <c r="B237" s="232">
        <f ca="1">BerM3!AU237</f>
        <v>0</v>
      </c>
      <c r="C237" s="233">
        <f ca="1">BerM3!Z237</f>
        <v>0</v>
      </c>
      <c r="D237" s="184">
        <f>Ident!A237</f>
        <v>0</v>
      </c>
      <c r="E237" s="162">
        <f>Ident!B237</f>
        <v>0</v>
      </c>
      <c r="F237" s="162">
        <f>Ident!C237</f>
        <v>0</v>
      </c>
      <c r="G237" s="162">
        <f>Ident!D237</f>
        <v>0</v>
      </c>
      <c r="H237" s="234">
        <f>BerM3!AC237</f>
        <v>0</v>
      </c>
      <c r="I237" s="234">
        <f>BerM3!AE237</f>
        <v>0</v>
      </c>
      <c r="J237" s="234">
        <f>BerM3!AF237</f>
        <v>0</v>
      </c>
      <c r="K237" s="234">
        <f>BerM3!AH237</f>
        <v>0</v>
      </c>
      <c r="L237" s="234">
        <f>BerM3!AI237</f>
        <v>0</v>
      </c>
      <c r="M237" s="234">
        <f>BerM3!AJ237</f>
        <v>0</v>
      </c>
      <c r="N237" s="234">
        <f>BerM3!AK237</f>
        <v>0</v>
      </c>
      <c r="O237" s="234">
        <f>BerM3!AL237</f>
        <v>0</v>
      </c>
      <c r="P237" s="234">
        <f>BerM3!AM237</f>
        <v>0</v>
      </c>
      <c r="Q237" s="235">
        <f>BerM3!AN237</f>
        <v>0</v>
      </c>
    </row>
    <row r="238" spans="1:17" ht="14.1" customHeight="1" x14ac:dyDescent="0.3">
      <c r="A238" s="232">
        <f ca="1">BerM3!Y238</f>
        <v>0</v>
      </c>
      <c r="B238" s="232">
        <f ca="1">BerM3!AU238</f>
        <v>0</v>
      </c>
      <c r="C238" s="233">
        <f ca="1">BerM3!Z238</f>
        <v>0</v>
      </c>
      <c r="D238" s="184">
        <f>Ident!A238</f>
        <v>0</v>
      </c>
      <c r="E238" s="162">
        <f>Ident!B238</f>
        <v>0</v>
      </c>
      <c r="F238" s="162">
        <f>Ident!C238</f>
        <v>0</v>
      </c>
      <c r="G238" s="162">
        <f>Ident!D238</f>
        <v>0</v>
      </c>
      <c r="H238" s="234">
        <f>BerM3!AC238</f>
        <v>0</v>
      </c>
      <c r="I238" s="234">
        <f>BerM3!AE238</f>
        <v>0</v>
      </c>
      <c r="J238" s="234">
        <f>BerM3!AF238</f>
        <v>0</v>
      </c>
      <c r="K238" s="234">
        <f>BerM3!AH238</f>
        <v>0</v>
      </c>
      <c r="L238" s="234">
        <f>BerM3!AI238</f>
        <v>0</v>
      </c>
      <c r="M238" s="234">
        <f>BerM3!AJ238</f>
        <v>0</v>
      </c>
      <c r="N238" s="234">
        <f>BerM3!AK238</f>
        <v>0</v>
      </c>
      <c r="O238" s="234">
        <f>BerM3!AL238</f>
        <v>0</v>
      </c>
      <c r="P238" s="234">
        <f>BerM3!AM238</f>
        <v>0</v>
      </c>
      <c r="Q238" s="235">
        <f>BerM3!AN238</f>
        <v>0</v>
      </c>
    </row>
    <row r="239" spans="1:17" ht="14.1" customHeight="1" x14ac:dyDescent="0.3">
      <c r="A239" s="232">
        <f ca="1">BerM3!Y239</f>
        <v>0</v>
      </c>
      <c r="B239" s="232">
        <f ca="1">BerM3!AU239</f>
        <v>0</v>
      </c>
      <c r="C239" s="233">
        <f ca="1">BerM3!Z239</f>
        <v>0</v>
      </c>
      <c r="D239" s="184">
        <f>Ident!A239</f>
        <v>0</v>
      </c>
      <c r="E239" s="162">
        <f>Ident!B239</f>
        <v>0</v>
      </c>
      <c r="F239" s="162">
        <f>Ident!C239</f>
        <v>0</v>
      </c>
      <c r="G239" s="162">
        <f>Ident!D239</f>
        <v>0</v>
      </c>
      <c r="H239" s="234">
        <f>BerM3!AC239</f>
        <v>0</v>
      </c>
      <c r="I239" s="234">
        <f>BerM3!AE239</f>
        <v>0</v>
      </c>
      <c r="J239" s="234">
        <f>BerM3!AF239</f>
        <v>0</v>
      </c>
      <c r="K239" s="234">
        <f>BerM3!AH239</f>
        <v>0</v>
      </c>
      <c r="L239" s="234">
        <f>BerM3!AI239</f>
        <v>0</v>
      </c>
      <c r="M239" s="234">
        <f>BerM3!AJ239</f>
        <v>0</v>
      </c>
      <c r="N239" s="234">
        <f>BerM3!AK239</f>
        <v>0</v>
      </c>
      <c r="O239" s="234">
        <f>BerM3!AL239</f>
        <v>0</v>
      </c>
      <c r="P239" s="234">
        <f>BerM3!AM239</f>
        <v>0</v>
      </c>
      <c r="Q239" s="235">
        <f>BerM3!AN239</f>
        <v>0</v>
      </c>
    </row>
    <row r="240" spans="1:17" ht="14.1" customHeight="1" x14ac:dyDescent="0.3">
      <c r="A240" s="232">
        <f ca="1">BerM3!Y240</f>
        <v>0</v>
      </c>
      <c r="B240" s="232">
        <f ca="1">BerM3!AU240</f>
        <v>0</v>
      </c>
      <c r="C240" s="233">
        <f ca="1">BerM3!Z240</f>
        <v>0</v>
      </c>
      <c r="D240" s="184">
        <f>Ident!A240</f>
        <v>0</v>
      </c>
      <c r="E240" s="162">
        <f>Ident!B240</f>
        <v>0</v>
      </c>
      <c r="F240" s="162">
        <f>Ident!C240</f>
        <v>0</v>
      </c>
      <c r="G240" s="162">
        <f>Ident!D240</f>
        <v>0</v>
      </c>
      <c r="H240" s="234">
        <f>BerM3!AC240</f>
        <v>0</v>
      </c>
      <c r="I240" s="234">
        <f>BerM3!AE240</f>
        <v>0</v>
      </c>
      <c r="J240" s="234">
        <f>BerM3!AF240</f>
        <v>0</v>
      </c>
      <c r="K240" s="234">
        <f>BerM3!AH240</f>
        <v>0</v>
      </c>
      <c r="L240" s="234">
        <f>BerM3!AI240</f>
        <v>0</v>
      </c>
      <c r="M240" s="234">
        <f>BerM3!AJ240</f>
        <v>0</v>
      </c>
      <c r="N240" s="234">
        <f>BerM3!AK240</f>
        <v>0</v>
      </c>
      <c r="O240" s="234">
        <f>BerM3!AL240</f>
        <v>0</v>
      </c>
      <c r="P240" s="234">
        <f>BerM3!AM240</f>
        <v>0</v>
      </c>
      <c r="Q240" s="235">
        <f>BerM3!AN240</f>
        <v>0</v>
      </c>
    </row>
    <row r="241" spans="1:17" ht="14.1" customHeight="1" x14ac:dyDescent="0.3">
      <c r="A241" s="232">
        <f ca="1">BerM3!Y241</f>
        <v>0</v>
      </c>
      <c r="B241" s="232">
        <f ca="1">BerM3!AU241</f>
        <v>0</v>
      </c>
      <c r="C241" s="233">
        <f ca="1">BerM3!Z241</f>
        <v>0</v>
      </c>
      <c r="D241" s="184">
        <f>Ident!A241</f>
        <v>0</v>
      </c>
      <c r="E241" s="162">
        <f>Ident!B241</f>
        <v>0</v>
      </c>
      <c r="F241" s="162">
        <f>Ident!C241</f>
        <v>0</v>
      </c>
      <c r="G241" s="162">
        <f>Ident!D241</f>
        <v>0</v>
      </c>
      <c r="H241" s="234">
        <f>BerM3!AC241</f>
        <v>0</v>
      </c>
      <c r="I241" s="234">
        <f>BerM3!AE241</f>
        <v>0</v>
      </c>
      <c r="J241" s="234">
        <f>BerM3!AF241</f>
        <v>0</v>
      </c>
      <c r="K241" s="234">
        <f>BerM3!AH241</f>
        <v>0</v>
      </c>
      <c r="L241" s="234">
        <f>BerM3!AI241</f>
        <v>0</v>
      </c>
      <c r="M241" s="234">
        <f>BerM3!AJ241</f>
        <v>0</v>
      </c>
      <c r="N241" s="234">
        <f>BerM3!AK241</f>
        <v>0</v>
      </c>
      <c r="O241" s="234">
        <f>BerM3!AL241</f>
        <v>0</v>
      </c>
      <c r="P241" s="234">
        <f>BerM3!AM241</f>
        <v>0</v>
      </c>
      <c r="Q241" s="235">
        <f>BerM3!AN241</f>
        <v>0</v>
      </c>
    </row>
    <row r="242" spans="1:17" ht="14.1" customHeight="1" x14ac:dyDescent="0.3">
      <c r="A242" s="232">
        <f ca="1">BerM3!Y242</f>
        <v>0</v>
      </c>
      <c r="B242" s="232">
        <f ca="1">BerM3!AU242</f>
        <v>0</v>
      </c>
      <c r="C242" s="233">
        <f ca="1">BerM3!Z242</f>
        <v>0</v>
      </c>
      <c r="D242" s="184">
        <f>Ident!A242</f>
        <v>0</v>
      </c>
      <c r="E242" s="162">
        <f>Ident!B242</f>
        <v>0</v>
      </c>
      <c r="F242" s="162">
        <f>Ident!C242</f>
        <v>0</v>
      </c>
      <c r="G242" s="162">
        <f>Ident!D242</f>
        <v>0</v>
      </c>
      <c r="H242" s="234">
        <f>BerM3!AC242</f>
        <v>0</v>
      </c>
      <c r="I242" s="234">
        <f>BerM3!AE242</f>
        <v>0</v>
      </c>
      <c r="J242" s="234">
        <f>BerM3!AF242</f>
        <v>0</v>
      </c>
      <c r="K242" s="234">
        <f>BerM3!AH242</f>
        <v>0</v>
      </c>
      <c r="L242" s="234">
        <f>BerM3!AI242</f>
        <v>0</v>
      </c>
      <c r="M242" s="234">
        <f>BerM3!AJ242</f>
        <v>0</v>
      </c>
      <c r="N242" s="234">
        <f>BerM3!AK242</f>
        <v>0</v>
      </c>
      <c r="O242" s="234">
        <f>BerM3!AL242</f>
        <v>0</v>
      </c>
      <c r="P242" s="234">
        <f>BerM3!AM242</f>
        <v>0</v>
      </c>
      <c r="Q242" s="235">
        <f>BerM3!AN242</f>
        <v>0</v>
      </c>
    </row>
    <row r="243" spans="1:17" ht="14.1" customHeight="1" x14ac:dyDescent="0.3">
      <c r="A243" s="232">
        <f ca="1">BerM3!Y243</f>
        <v>0</v>
      </c>
      <c r="B243" s="232">
        <f ca="1">BerM3!AU243</f>
        <v>0</v>
      </c>
      <c r="C243" s="233">
        <f ca="1">BerM3!Z243</f>
        <v>0</v>
      </c>
      <c r="D243" s="184">
        <f>Ident!A243</f>
        <v>0</v>
      </c>
      <c r="E243" s="162">
        <f>Ident!B243</f>
        <v>0</v>
      </c>
      <c r="F243" s="162">
        <f>Ident!C243</f>
        <v>0</v>
      </c>
      <c r="G243" s="162">
        <f>Ident!D243</f>
        <v>0</v>
      </c>
      <c r="H243" s="234">
        <f>BerM3!AC243</f>
        <v>0</v>
      </c>
      <c r="I243" s="234">
        <f>BerM3!AE243</f>
        <v>0</v>
      </c>
      <c r="J243" s="234">
        <f>BerM3!AF243</f>
        <v>0</v>
      </c>
      <c r="K243" s="234">
        <f>BerM3!AH243</f>
        <v>0</v>
      </c>
      <c r="L243" s="234">
        <f>BerM3!AI243</f>
        <v>0</v>
      </c>
      <c r="M243" s="234">
        <f>BerM3!AJ243</f>
        <v>0</v>
      </c>
      <c r="N243" s="234">
        <f>BerM3!AK243</f>
        <v>0</v>
      </c>
      <c r="O243" s="234">
        <f>BerM3!AL243</f>
        <v>0</v>
      </c>
      <c r="P243" s="234">
        <f>BerM3!AM243</f>
        <v>0</v>
      </c>
      <c r="Q243" s="235">
        <f>BerM3!AN243</f>
        <v>0</v>
      </c>
    </row>
    <row r="244" spans="1:17" ht="14.1" customHeight="1" x14ac:dyDescent="0.3">
      <c r="A244" s="232">
        <f ca="1">BerM3!Y244</f>
        <v>0</v>
      </c>
      <c r="B244" s="232">
        <f ca="1">BerM3!AU244</f>
        <v>0</v>
      </c>
      <c r="C244" s="233">
        <f ca="1">BerM3!Z244</f>
        <v>0</v>
      </c>
      <c r="D244" s="184">
        <f>Ident!A244</f>
        <v>0</v>
      </c>
      <c r="E244" s="162">
        <f>Ident!B244</f>
        <v>0</v>
      </c>
      <c r="F244" s="162">
        <f>Ident!C244</f>
        <v>0</v>
      </c>
      <c r="G244" s="162">
        <f>Ident!D244</f>
        <v>0</v>
      </c>
      <c r="H244" s="234">
        <f>BerM3!AC244</f>
        <v>0</v>
      </c>
      <c r="I244" s="234">
        <f>BerM3!AE244</f>
        <v>0</v>
      </c>
      <c r="J244" s="234">
        <f>BerM3!AF244</f>
        <v>0</v>
      </c>
      <c r="K244" s="234">
        <f>BerM3!AH244</f>
        <v>0</v>
      </c>
      <c r="L244" s="234">
        <f>BerM3!AI244</f>
        <v>0</v>
      </c>
      <c r="M244" s="234">
        <f>BerM3!AJ244</f>
        <v>0</v>
      </c>
      <c r="N244" s="234">
        <f>BerM3!AK244</f>
        <v>0</v>
      </c>
      <c r="O244" s="234">
        <f>BerM3!AL244</f>
        <v>0</v>
      </c>
      <c r="P244" s="234">
        <f>BerM3!AM244</f>
        <v>0</v>
      </c>
      <c r="Q244" s="235">
        <f>BerM3!AN244</f>
        <v>0</v>
      </c>
    </row>
    <row r="245" spans="1:17" ht="14.1" customHeight="1" x14ac:dyDescent="0.3">
      <c r="A245" s="232">
        <f ca="1">BerM3!Y245</f>
        <v>0</v>
      </c>
      <c r="B245" s="232">
        <f ca="1">BerM3!AU245</f>
        <v>0</v>
      </c>
      <c r="C245" s="233">
        <f ca="1">BerM3!Z245</f>
        <v>0</v>
      </c>
      <c r="D245" s="184">
        <f>Ident!A245</f>
        <v>0</v>
      </c>
      <c r="E245" s="162">
        <f>Ident!B245</f>
        <v>0</v>
      </c>
      <c r="F245" s="162">
        <f>Ident!C245</f>
        <v>0</v>
      </c>
      <c r="G245" s="162">
        <f>Ident!D245</f>
        <v>0</v>
      </c>
      <c r="H245" s="234">
        <f>BerM3!AC245</f>
        <v>0</v>
      </c>
      <c r="I245" s="234">
        <f>BerM3!AE245</f>
        <v>0</v>
      </c>
      <c r="J245" s="234">
        <f>BerM3!AF245</f>
        <v>0</v>
      </c>
      <c r="K245" s="234">
        <f>BerM3!AH245</f>
        <v>0</v>
      </c>
      <c r="L245" s="234">
        <f>BerM3!AI245</f>
        <v>0</v>
      </c>
      <c r="M245" s="234">
        <f>BerM3!AJ245</f>
        <v>0</v>
      </c>
      <c r="N245" s="234">
        <f>BerM3!AK245</f>
        <v>0</v>
      </c>
      <c r="O245" s="234">
        <f>BerM3!AL245</f>
        <v>0</v>
      </c>
      <c r="P245" s="234">
        <f>BerM3!AM245</f>
        <v>0</v>
      </c>
      <c r="Q245" s="235">
        <f>BerM3!AN245</f>
        <v>0</v>
      </c>
    </row>
    <row r="246" spans="1:17" ht="14.1" customHeight="1" x14ac:dyDescent="0.3">
      <c r="A246" s="232">
        <f ca="1">BerM3!Y246</f>
        <v>0</v>
      </c>
      <c r="B246" s="232">
        <f ca="1">BerM3!AU246</f>
        <v>0</v>
      </c>
      <c r="C246" s="233">
        <f ca="1">BerM3!Z246</f>
        <v>0</v>
      </c>
      <c r="D246" s="184">
        <f>Ident!A246</f>
        <v>0</v>
      </c>
      <c r="E246" s="162">
        <f>Ident!B246</f>
        <v>0</v>
      </c>
      <c r="F246" s="162">
        <f>Ident!C246</f>
        <v>0</v>
      </c>
      <c r="G246" s="162">
        <f>Ident!D246</f>
        <v>0</v>
      </c>
      <c r="H246" s="234">
        <f>BerM3!AC246</f>
        <v>0</v>
      </c>
      <c r="I246" s="234">
        <f>BerM3!AE246</f>
        <v>0</v>
      </c>
      <c r="J246" s="234">
        <f>BerM3!AF246</f>
        <v>0</v>
      </c>
      <c r="K246" s="234">
        <f>BerM3!AH246</f>
        <v>0</v>
      </c>
      <c r="L246" s="234">
        <f>BerM3!AI246</f>
        <v>0</v>
      </c>
      <c r="M246" s="234">
        <f>BerM3!AJ246</f>
        <v>0</v>
      </c>
      <c r="N246" s="234">
        <f>BerM3!AK246</f>
        <v>0</v>
      </c>
      <c r="O246" s="234">
        <f>BerM3!AL246</f>
        <v>0</v>
      </c>
      <c r="P246" s="234">
        <f>BerM3!AM246</f>
        <v>0</v>
      </c>
      <c r="Q246" s="235">
        <f>BerM3!AN246</f>
        <v>0</v>
      </c>
    </row>
    <row r="247" spans="1:17" ht="14.1" customHeight="1" x14ac:dyDescent="0.3">
      <c r="A247" s="232">
        <f ca="1">BerM3!Y247</f>
        <v>0</v>
      </c>
      <c r="B247" s="232">
        <f ca="1">BerM3!AU247</f>
        <v>0</v>
      </c>
      <c r="C247" s="233">
        <f ca="1">BerM3!Z247</f>
        <v>0</v>
      </c>
      <c r="D247" s="184">
        <f>Ident!A247</f>
        <v>0</v>
      </c>
      <c r="E247" s="162">
        <f>Ident!B247</f>
        <v>0</v>
      </c>
      <c r="F247" s="162">
        <f>Ident!C247</f>
        <v>0</v>
      </c>
      <c r="G247" s="162">
        <f>Ident!D247</f>
        <v>0</v>
      </c>
      <c r="H247" s="234">
        <f>BerM3!AC247</f>
        <v>0</v>
      </c>
      <c r="I247" s="234">
        <f>BerM3!AE247</f>
        <v>0</v>
      </c>
      <c r="J247" s="234">
        <f>BerM3!AF247</f>
        <v>0</v>
      </c>
      <c r="K247" s="234">
        <f>BerM3!AH247</f>
        <v>0</v>
      </c>
      <c r="L247" s="234">
        <f>BerM3!AI247</f>
        <v>0</v>
      </c>
      <c r="M247" s="234">
        <f>BerM3!AJ247</f>
        <v>0</v>
      </c>
      <c r="N247" s="234">
        <f>BerM3!AK247</f>
        <v>0</v>
      </c>
      <c r="O247" s="234">
        <f>BerM3!AL247</f>
        <v>0</v>
      </c>
      <c r="P247" s="234">
        <f>BerM3!AM247</f>
        <v>0</v>
      </c>
      <c r="Q247" s="235">
        <f>BerM3!AN247</f>
        <v>0</v>
      </c>
    </row>
    <row r="248" spans="1:17" ht="14.1" customHeight="1" x14ac:dyDescent="0.3">
      <c r="A248" s="232">
        <f ca="1">BerM3!Y248</f>
        <v>0</v>
      </c>
      <c r="B248" s="232">
        <f ca="1">BerM3!AU248</f>
        <v>0</v>
      </c>
      <c r="C248" s="233">
        <f ca="1">BerM3!Z248</f>
        <v>0</v>
      </c>
      <c r="D248" s="184">
        <f>Ident!A248</f>
        <v>0</v>
      </c>
      <c r="E248" s="162">
        <f>Ident!B248</f>
        <v>0</v>
      </c>
      <c r="F248" s="162">
        <f>Ident!C248</f>
        <v>0</v>
      </c>
      <c r="G248" s="162">
        <f>Ident!D248</f>
        <v>0</v>
      </c>
      <c r="H248" s="234">
        <f>BerM3!AC248</f>
        <v>0</v>
      </c>
      <c r="I248" s="234">
        <f>BerM3!AE248</f>
        <v>0</v>
      </c>
      <c r="J248" s="234">
        <f>BerM3!AF248</f>
        <v>0</v>
      </c>
      <c r="K248" s="234">
        <f>BerM3!AH248</f>
        <v>0</v>
      </c>
      <c r="L248" s="234">
        <f>BerM3!AI248</f>
        <v>0</v>
      </c>
      <c r="M248" s="234">
        <f>BerM3!AJ248</f>
        <v>0</v>
      </c>
      <c r="N248" s="234">
        <f>BerM3!AK248</f>
        <v>0</v>
      </c>
      <c r="O248" s="234">
        <f>BerM3!AL248</f>
        <v>0</v>
      </c>
      <c r="P248" s="234">
        <f>BerM3!AM248</f>
        <v>0</v>
      </c>
      <c r="Q248" s="235">
        <f>BerM3!AN248</f>
        <v>0</v>
      </c>
    </row>
    <row r="249" spans="1:17" ht="14.1" customHeight="1" x14ac:dyDescent="0.3">
      <c r="A249" s="232">
        <f ca="1">BerM3!Y249</f>
        <v>0</v>
      </c>
      <c r="B249" s="232">
        <f ca="1">BerM3!AU249</f>
        <v>0</v>
      </c>
      <c r="C249" s="233">
        <f ca="1">BerM3!Z249</f>
        <v>0</v>
      </c>
      <c r="D249" s="184">
        <f>Ident!A249</f>
        <v>0</v>
      </c>
      <c r="E249" s="162">
        <f>Ident!B249</f>
        <v>0</v>
      </c>
      <c r="F249" s="162">
        <f>Ident!C249</f>
        <v>0</v>
      </c>
      <c r="G249" s="162">
        <f>Ident!D249</f>
        <v>0</v>
      </c>
      <c r="H249" s="234">
        <f>BerM3!AC249</f>
        <v>0</v>
      </c>
      <c r="I249" s="234">
        <f>BerM3!AE249</f>
        <v>0</v>
      </c>
      <c r="J249" s="234">
        <f>BerM3!AF249</f>
        <v>0</v>
      </c>
      <c r="K249" s="234">
        <f>BerM3!AH249</f>
        <v>0</v>
      </c>
      <c r="L249" s="234">
        <f>BerM3!AI249</f>
        <v>0</v>
      </c>
      <c r="M249" s="234">
        <f>BerM3!AJ249</f>
        <v>0</v>
      </c>
      <c r="N249" s="234">
        <f>BerM3!AK249</f>
        <v>0</v>
      </c>
      <c r="O249" s="234">
        <f>BerM3!AL249</f>
        <v>0</v>
      </c>
      <c r="P249" s="234">
        <f>BerM3!AM249</f>
        <v>0</v>
      </c>
      <c r="Q249" s="235">
        <f>BerM3!AN249</f>
        <v>0</v>
      </c>
    </row>
    <row r="250" spans="1:17" ht="14.1" customHeight="1" x14ac:dyDescent="0.3">
      <c r="A250" s="232">
        <f ca="1">BerM3!Y250</f>
        <v>0</v>
      </c>
      <c r="B250" s="232">
        <f ca="1">BerM3!AU250</f>
        <v>0</v>
      </c>
      <c r="C250" s="233">
        <f ca="1">BerM3!Z250</f>
        <v>0</v>
      </c>
      <c r="D250" s="184">
        <f>Ident!A250</f>
        <v>0</v>
      </c>
      <c r="E250" s="162">
        <f>Ident!B250</f>
        <v>0</v>
      </c>
      <c r="F250" s="162">
        <f>Ident!C250</f>
        <v>0</v>
      </c>
      <c r="G250" s="162">
        <f>Ident!D250</f>
        <v>0</v>
      </c>
      <c r="H250" s="234">
        <f>BerM3!AC250</f>
        <v>0</v>
      </c>
      <c r="I250" s="234">
        <f>BerM3!AE250</f>
        <v>0</v>
      </c>
      <c r="J250" s="234">
        <f>BerM3!AF250</f>
        <v>0</v>
      </c>
      <c r="K250" s="234">
        <f>BerM3!AH250</f>
        <v>0</v>
      </c>
      <c r="L250" s="234">
        <f>BerM3!AI250</f>
        <v>0</v>
      </c>
      <c r="M250" s="234">
        <f>BerM3!AJ250</f>
        <v>0</v>
      </c>
      <c r="N250" s="234">
        <f>BerM3!AK250</f>
        <v>0</v>
      </c>
      <c r="O250" s="234">
        <f>BerM3!AL250</f>
        <v>0</v>
      </c>
      <c r="P250" s="234">
        <f>BerM3!AM250</f>
        <v>0</v>
      </c>
      <c r="Q250" s="235">
        <f>BerM3!AN250</f>
        <v>0</v>
      </c>
    </row>
    <row r="251" spans="1:17" ht="14.1" customHeight="1" x14ac:dyDescent="0.3">
      <c r="A251" s="232">
        <f ca="1">BerM3!Y251</f>
        <v>0</v>
      </c>
      <c r="B251" s="232">
        <f ca="1">BerM3!AU251</f>
        <v>0</v>
      </c>
      <c r="C251" s="233">
        <f ca="1">BerM3!Z251</f>
        <v>0</v>
      </c>
      <c r="D251" s="184">
        <f>Ident!A251</f>
        <v>0</v>
      </c>
      <c r="E251" s="162">
        <f>Ident!B251</f>
        <v>0</v>
      </c>
      <c r="F251" s="162">
        <f>Ident!C251</f>
        <v>0</v>
      </c>
      <c r="G251" s="162">
        <f>Ident!D251</f>
        <v>0</v>
      </c>
      <c r="H251" s="234">
        <f>BerM3!AC251</f>
        <v>0</v>
      </c>
      <c r="I251" s="234">
        <f>BerM3!AE251</f>
        <v>0</v>
      </c>
      <c r="J251" s="234">
        <f>BerM3!AF251</f>
        <v>0</v>
      </c>
      <c r="K251" s="234">
        <f>BerM3!AH251</f>
        <v>0</v>
      </c>
      <c r="L251" s="234">
        <f>BerM3!AI251</f>
        <v>0</v>
      </c>
      <c r="M251" s="234">
        <f>BerM3!AJ251</f>
        <v>0</v>
      </c>
      <c r="N251" s="234">
        <f>BerM3!AK251</f>
        <v>0</v>
      </c>
      <c r="O251" s="234">
        <f>BerM3!AL251</f>
        <v>0</v>
      </c>
      <c r="P251" s="234">
        <f>BerM3!AM251</f>
        <v>0</v>
      </c>
      <c r="Q251" s="235">
        <f>BerM3!AN251</f>
        <v>0</v>
      </c>
    </row>
    <row r="252" spans="1:17" ht="14.1" customHeight="1" x14ac:dyDescent="0.3">
      <c r="A252" s="232">
        <f ca="1">BerM3!Y252</f>
        <v>0</v>
      </c>
      <c r="B252" s="232">
        <f ca="1">BerM3!AU252</f>
        <v>0</v>
      </c>
      <c r="C252" s="233">
        <f ca="1">BerM3!Z252</f>
        <v>0</v>
      </c>
      <c r="D252" s="184">
        <f>Ident!A252</f>
        <v>0</v>
      </c>
      <c r="E252" s="162">
        <f>Ident!B252</f>
        <v>0</v>
      </c>
      <c r="F252" s="162">
        <f>Ident!C252</f>
        <v>0</v>
      </c>
      <c r="G252" s="162">
        <f>Ident!D252</f>
        <v>0</v>
      </c>
      <c r="H252" s="234">
        <f>BerM3!AC252</f>
        <v>0</v>
      </c>
      <c r="I252" s="234">
        <f>BerM3!AE252</f>
        <v>0</v>
      </c>
      <c r="J252" s="234">
        <f>BerM3!AF252</f>
        <v>0</v>
      </c>
      <c r="K252" s="234">
        <f>BerM3!AH252</f>
        <v>0</v>
      </c>
      <c r="L252" s="234">
        <f>BerM3!AI252</f>
        <v>0</v>
      </c>
      <c r="M252" s="234">
        <f>BerM3!AJ252</f>
        <v>0</v>
      </c>
      <c r="N252" s="234">
        <f>BerM3!AK252</f>
        <v>0</v>
      </c>
      <c r="O252" s="234">
        <f>BerM3!AL252</f>
        <v>0</v>
      </c>
      <c r="P252" s="234">
        <f>BerM3!AM252</f>
        <v>0</v>
      </c>
      <c r="Q252" s="235">
        <f>BerM3!AN252</f>
        <v>0</v>
      </c>
    </row>
    <row r="253" spans="1:17" ht="14.1" customHeight="1" x14ac:dyDescent="0.3">
      <c r="A253" s="232">
        <f ca="1">BerM3!Y253</f>
        <v>0</v>
      </c>
      <c r="B253" s="232">
        <f ca="1">BerM3!AU253</f>
        <v>0</v>
      </c>
      <c r="C253" s="233">
        <f ca="1">BerM3!Z253</f>
        <v>0</v>
      </c>
      <c r="D253" s="184">
        <f>Ident!A253</f>
        <v>0</v>
      </c>
      <c r="E253" s="162">
        <f>Ident!B253</f>
        <v>0</v>
      </c>
      <c r="F253" s="162">
        <f>Ident!C253</f>
        <v>0</v>
      </c>
      <c r="G253" s="162">
        <f>Ident!D253</f>
        <v>0</v>
      </c>
      <c r="H253" s="234">
        <f>BerM3!AC253</f>
        <v>0</v>
      </c>
      <c r="I253" s="234">
        <f>BerM3!AE253</f>
        <v>0</v>
      </c>
      <c r="J253" s="234">
        <f>BerM3!AF253</f>
        <v>0</v>
      </c>
      <c r="K253" s="234">
        <f>BerM3!AH253</f>
        <v>0</v>
      </c>
      <c r="L253" s="234">
        <f>BerM3!AI253</f>
        <v>0</v>
      </c>
      <c r="M253" s="234">
        <f>BerM3!AJ253</f>
        <v>0</v>
      </c>
      <c r="N253" s="234">
        <f>BerM3!AK253</f>
        <v>0</v>
      </c>
      <c r="O253" s="234">
        <f>BerM3!AL253</f>
        <v>0</v>
      </c>
      <c r="P253" s="234">
        <f>BerM3!AM253</f>
        <v>0</v>
      </c>
      <c r="Q253" s="235">
        <f>BerM3!AN253</f>
        <v>0</v>
      </c>
    </row>
    <row r="254" spans="1:17" ht="14.1" customHeight="1" x14ac:dyDescent="0.3">
      <c r="A254" s="232">
        <f ca="1">BerM3!Y254</f>
        <v>0</v>
      </c>
      <c r="B254" s="232">
        <f ca="1">BerM3!AU254</f>
        <v>0</v>
      </c>
      <c r="C254" s="233">
        <f ca="1">BerM3!Z254</f>
        <v>0</v>
      </c>
      <c r="D254" s="184">
        <f>Ident!A254</f>
        <v>0</v>
      </c>
      <c r="E254" s="162">
        <f>Ident!B254</f>
        <v>0</v>
      </c>
      <c r="F254" s="162">
        <f>Ident!C254</f>
        <v>0</v>
      </c>
      <c r="G254" s="162">
        <f>Ident!D254</f>
        <v>0</v>
      </c>
      <c r="H254" s="234">
        <f>BerM3!AC254</f>
        <v>0</v>
      </c>
      <c r="I254" s="234">
        <f>BerM3!AE254</f>
        <v>0</v>
      </c>
      <c r="J254" s="234">
        <f>BerM3!AF254</f>
        <v>0</v>
      </c>
      <c r="K254" s="234">
        <f>BerM3!AH254</f>
        <v>0</v>
      </c>
      <c r="L254" s="234">
        <f>BerM3!AI254</f>
        <v>0</v>
      </c>
      <c r="M254" s="234">
        <f>BerM3!AJ254</f>
        <v>0</v>
      </c>
      <c r="N254" s="234">
        <f>BerM3!AK254</f>
        <v>0</v>
      </c>
      <c r="O254" s="234">
        <f>BerM3!AL254</f>
        <v>0</v>
      </c>
      <c r="P254" s="234">
        <f>BerM3!AM254</f>
        <v>0</v>
      </c>
      <c r="Q254" s="235">
        <f>BerM3!AN254</f>
        <v>0</v>
      </c>
    </row>
    <row r="255" spans="1:17" ht="14.1" customHeight="1" x14ac:dyDescent="0.3">
      <c r="A255" s="232">
        <f ca="1">BerM3!Y255</f>
        <v>0</v>
      </c>
      <c r="B255" s="232">
        <f ca="1">BerM3!AU255</f>
        <v>0</v>
      </c>
      <c r="C255" s="233">
        <f ca="1">BerM3!Z255</f>
        <v>0</v>
      </c>
      <c r="D255" s="184">
        <f>Ident!A255</f>
        <v>0</v>
      </c>
      <c r="E255" s="162">
        <f>Ident!B255</f>
        <v>0</v>
      </c>
      <c r="F255" s="162">
        <f>Ident!C255</f>
        <v>0</v>
      </c>
      <c r="G255" s="162">
        <f>Ident!D255</f>
        <v>0</v>
      </c>
      <c r="H255" s="234">
        <f>BerM3!AC255</f>
        <v>0</v>
      </c>
      <c r="I255" s="234">
        <f>BerM3!AE255</f>
        <v>0</v>
      </c>
      <c r="J255" s="234">
        <f>BerM3!AF255</f>
        <v>0</v>
      </c>
      <c r="K255" s="234">
        <f>BerM3!AH255</f>
        <v>0</v>
      </c>
      <c r="L255" s="234">
        <f>BerM3!AI255</f>
        <v>0</v>
      </c>
      <c r="M255" s="234">
        <f>BerM3!AJ255</f>
        <v>0</v>
      </c>
      <c r="N255" s="234">
        <f>BerM3!AK255</f>
        <v>0</v>
      </c>
      <c r="O255" s="234">
        <f>BerM3!AL255</f>
        <v>0</v>
      </c>
      <c r="P255" s="234">
        <f>BerM3!AM255</f>
        <v>0</v>
      </c>
      <c r="Q255" s="235">
        <f>BerM3!AN255</f>
        <v>0</v>
      </c>
    </row>
    <row r="256" spans="1:17" ht="14.1" customHeight="1" x14ac:dyDescent="0.3">
      <c r="A256" s="232">
        <f ca="1">BerM3!Y256</f>
        <v>0</v>
      </c>
      <c r="B256" s="232">
        <f ca="1">BerM3!AU256</f>
        <v>0</v>
      </c>
      <c r="C256" s="233">
        <f ca="1">BerM3!Z256</f>
        <v>0</v>
      </c>
      <c r="D256" s="184">
        <f>Ident!A256</f>
        <v>0</v>
      </c>
      <c r="E256" s="162">
        <f>Ident!B256</f>
        <v>0</v>
      </c>
      <c r="F256" s="162">
        <f>Ident!C256</f>
        <v>0</v>
      </c>
      <c r="G256" s="162">
        <f>Ident!D256</f>
        <v>0</v>
      </c>
      <c r="H256" s="234">
        <f>BerM3!AC256</f>
        <v>0</v>
      </c>
      <c r="I256" s="234">
        <f>BerM3!AE256</f>
        <v>0</v>
      </c>
      <c r="J256" s="234">
        <f>BerM3!AF256</f>
        <v>0</v>
      </c>
      <c r="K256" s="234">
        <f>BerM3!AH256</f>
        <v>0</v>
      </c>
      <c r="L256" s="234">
        <f>BerM3!AI256</f>
        <v>0</v>
      </c>
      <c r="M256" s="234">
        <f>BerM3!AJ256</f>
        <v>0</v>
      </c>
      <c r="N256" s="234">
        <f>BerM3!AK256</f>
        <v>0</v>
      </c>
      <c r="O256" s="234">
        <f>BerM3!AL256</f>
        <v>0</v>
      </c>
      <c r="P256" s="234">
        <f>BerM3!AM256</f>
        <v>0</v>
      </c>
      <c r="Q256" s="235">
        <f>BerM3!AN256</f>
        <v>0</v>
      </c>
    </row>
    <row r="257" spans="1:17" ht="14.1" customHeight="1" x14ac:dyDescent="0.3">
      <c r="A257" s="232">
        <f ca="1">BerM3!Y257</f>
        <v>0</v>
      </c>
      <c r="B257" s="232">
        <f ca="1">BerM3!AU257</f>
        <v>0</v>
      </c>
      <c r="C257" s="233">
        <f ca="1">BerM3!Z257</f>
        <v>0</v>
      </c>
      <c r="D257" s="184">
        <f>Ident!A257</f>
        <v>0</v>
      </c>
      <c r="E257" s="162">
        <f>Ident!B257</f>
        <v>0</v>
      </c>
      <c r="F257" s="162">
        <f>Ident!C257</f>
        <v>0</v>
      </c>
      <c r="G257" s="162">
        <f>Ident!D257</f>
        <v>0</v>
      </c>
      <c r="H257" s="234">
        <f>BerM3!AC257</f>
        <v>0</v>
      </c>
      <c r="I257" s="234">
        <f>BerM3!AE257</f>
        <v>0</v>
      </c>
      <c r="J257" s="234">
        <f>BerM3!AF257</f>
        <v>0</v>
      </c>
      <c r="K257" s="234">
        <f>BerM3!AH257</f>
        <v>0</v>
      </c>
      <c r="L257" s="234">
        <f>BerM3!AI257</f>
        <v>0</v>
      </c>
      <c r="M257" s="234">
        <f>BerM3!AJ257</f>
        <v>0</v>
      </c>
      <c r="N257" s="234">
        <f>BerM3!AK257</f>
        <v>0</v>
      </c>
      <c r="O257" s="234">
        <f>BerM3!AL257</f>
        <v>0</v>
      </c>
      <c r="P257" s="234">
        <f>BerM3!AM257</f>
        <v>0</v>
      </c>
      <c r="Q257" s="235">
        <f>BerM3!AN257</f>
        <v>0</v>
      </c>
    </row>
    <row r="258" spans="1:17" ht="14.1" customHeight="1" x14ac:dyDescent="0.3">
      <c r="A258" s="232">
        <f ca="1">BerM3!Y258</f>
        <v>0</v>
      </c>
      <c r="B258" s="232">
        <f ca="1">BerM3!AU258</f>
        <v>0</v>
      </c>
      <c r="C258" s="233">
        <f ca="1">BerM3!Z258</f>
        <v>0</v>
      </c>
      <c r="D258" s="184">
        <f>Ident!A258</f>
        <v>0</v>
      </c>
      <c r="E258" s="162">
        <f>Ident!B258</f>
        <v>0</v>
      </c>
      <c r="F258" s="162">
        <f>Ident!C258</f>
        <v>0</v>
      </c>
      <c r="G258" s="162">
        <f>Ident!D258</f>
        <v>0</v>
      </c>
      <c r="H258" s="234">
        <f>BerM3!AC258</f>
        <v>0</v>
      </c>
      <c r="I258" s="234">
        <f>BerM3!AE258</f>
        <v>0</v>
      </c>
      <c r="J258" s="234">
        <f>BerM3!AF258</f>
        <v>0</v>
      </c>
      <c r="K258" s="234">
        <f>BerM3!AH258</f>
        <v>0</v>
      </c>
      <c r="L258" s="234">
        <f>BerM3!AI258</f>
        <v>0</v>
      </c>
      <c r="M258" s="234">
        <f>BerM3!AJ258</f>
        <v>0</v>
      </c>
      <c r="N258" s="234">
        <f>BerM3!AK258</f>
        <v>0</v>
      </c>
      <c r="O258" s="234">
        <f>BerM3!AL258</f>
        <v>0</v>
      </c>
      <c r="P258" s="234">
        <f>BerM3!AM258</f>
        <v>0</v>
      </c>
      <c r="Q258" s="235">
        <f>BerM3!AN258</f>
        <v>0</v>
      </c>
    </row>
    <row r="259" spans="1:17" ht="14.1" customHeight="1" x14ac:dyDescent="0.3">
      <c r="A259" s="232">
        <f ca="1">BerM3!Y259</f>
        <v>0</v>
      </c>
      <c r="B259" s="232">
        <f ca="1">BerM3!AU259</f>
        <v>0</v>
      </c>
      <c r="C259" s="233">
        <f ca="1">BerM3!Z259</f>
        <v>0</v>
      </c>
      <c r="D259" s="184">
        <f>Ident!A259</f>
        <v>0</v>
      </c>
      <c r="E259" s="162">
        <f>Ident!B259</f>
        <v>0</v>
      </c>
      <c r="F259" s="162">
        <f>Ident!C259</f>
        <v>0</v>
      </c>
      <c r="G259" s="162">
        <f>Ident!D259</f>
        <v>0</v>
      </c>
      <c r="H259" s="234">
        <f>BerM3!AC259</f>
        <v>0</v>
      </c>
      <c r="I259" s="234">
        <f>BerM3!AE259</f>
        <v>0</v>
      </c>
      <c r="J259" s="234">
        <f>BerM3!AF259</f>
        <v>0</v>
      </c>
      <c r="K259" s="234">
        <f>BerM3!AH259</f>
        <v>0</v>
      </c>
      <c r="L259" s="234">
        <f>BerM3!AI259</f>
        <v>0</v>
      </c>
      <c r="M259" s="234">
        <f>BerM3!AJ259</f>
        <v>0</v>
      </c>
      <c r="N259" s="234">
        <f>BerM3!AK259</f>
        <v>0</v>
      </c>
      <c r="O259" s="234">
        <f>BerM3!AL259</f>
        <v>0</v>
      </c>
      <c r="P259" s="234">
        <f>BerM3!AM259</f>
        <v>0</v>
      </c>
      <c r="Q259" s="235">
        <f>BerM3!AN259</f>
        <v>0</v>
      </c>
    </row>
    <row r="260" spans="1:17" ht="14.1" customHeight="1" x14ac:dyDescent="0.3">
      <c r="A260" s="232">
        <f ca="1">BerM3!Y260</f>
        <v>0</v>
      </c>
      <c r="B260" s="232">
        <f ca="1">BerM3!AU260</f>
        <v>0</v>
      </c>
      <c r="C260" s="233">
        <f ca="1">BerM3!Z260</f>
        <v>0</v>
      </c>
      <c r="D260" s="184">
        <f>Ident!A260</f>
        <v>0</v>
      </c>
      <c r="E260" s="162">
        <f>Ident!B260</f>
        <v>0</v>
      </c>
      <c r="F260" s="162">
        <f>Ident!C260</f>
        <v>0</v>
      </c>
      <c r="G260" s="162">
        <f>Ident!D260</f>
        <v>0</v>
      </c>
      <c r="H260" s="234">
        <f>BerM3!AC260</f>
        <v>0</v>
      </c>
      <c r="I260" s="234">
        <f>BerM3!AE260</f>
        <v>0</v>
      </c>
      <c r="J260" s="234">
        <f>BerM3!AF260</f>
        <v>0</v>
      </c>
      <c r="K260" s="234">
        <f>BerM3!AH260</f>
        <v>0</v>
      </c>
      <c r="L260" s="234">
        <f>BerM3!AI260</f>
        <v>0</v>
      </c>
      <c r="M260" s="234">
        <f>BerM3!AJ260</f>
        <v>0</v>
      </c>
      <c r="N260" s="234">
        <f>BerM3!AK260</f>
        <v>0</v>
      </c>
      <c r="O260" s="234">
        <f>BerM3!AL260</f>
        <v>0</v>
      </c>
      <c r="P260" s="234">
        <f>BerM3!AM260</f>
        <v>0</v>
      </c>
      <c r="Q260" s="235">
        <f>BerM3!AN260</f>
        <v>0</v>
      </c>
    </row>
    <row r="261" spans="1:17" ht="14.1" customHeight="1" x14ac:dyDescent="0.3">
      <c r="A261" s="232">
        <f ca="1">BerM3!Y261</f>
        <v>0</v>
      </c>
      <c r="B261" s="232">
        <f ca="1">BerM3!AU261</f>
        <v>0</v>
      </c>
      <c r="C261" s="233">
        <f ca="1">BerM3!Z261</f>
        <v>0</v>
      </c>
      <c r="D261" s="184">
        <f>Ident!A261</f>
        <v>0</v>
      </c>
      <c r="E261" s="162">
        <f>Ident!B261</f>
        <v>0</v>
      </c>
      <c r="F261" s="162">
        <f>Ident!C261</f>
        <v>0</v>
      </c>
      <c r="G261" s="162">
        <f>Ident!D261</f>
        <v>0</v>
      </c>
      <c r="H261" s="234">
        <f>BerM3!AC261</f>
        <v>0</v>
      </c>
      <c r="I261" s="234">
        <f>BerM3!AE261</f>
        <v>0</v>
      </c>
      <c r="J261" s="234">
        <f>BerM3!AF261</f>
        <v>0</v>
      </c>
      <c r="K261" s="234">
        <f>BerM3!AH261</f>
        <v>0</v>
      </c>
      <c r="L261" s="234">
        <f>BerM3!AI261</f>
        <v>0</v>
      </c>
      <c r="M261" s="234">
        <f>BerM3!AJ261</f>
        <v>0</v>
      </c>
      <c r="N261" s="234">
        <f>BerM3!AK261</f>
        <v>0</v>
      </c>
      <c r="O261" s="234">
        <f>BerM3!AL261</f>
        <v>0</v>
      </c>
      <c r="P261" s="234">
        <f>BerM3!AM261</f>
        <v>0</v>
      </c>
      <c r="Q261" s="235">
        <f>BerM3!AN261</f>
        <v>0</v>
      </c>
    </row>
    <row r="262" spans="1:17" ht="14.1" customHeight="1" x14ac:dyDescent="0.3">
      <c r="A262" s="232">
        <f ca="1">BerM3!Y262</f>
        <v>0</v>
      </c>
      <c r="B262" s="232">
        <f ca="1">BerM3!AU262</f>
        <v>0</v>
      </c>
      <c r="C262" s="233">
        <f ca="1">BerM3!Z262</f>
        <v>0</v>
      </c>
      <c r="D262" s="184">
        <f>Ident!A262</f>
        <v>0</v>
      </c>
      <c r="E262" s="162">
        <f>Ident!B262</f>
        <v>0</v>
      </c>
      <c r="F262" s="162">
        <f>Ident!C262</f>
        <v>0</v>
      </c>
      <c r="G262" s="162">
        <f>Ident!D262</f>
        <v>0</v>
      </c>
      <c r="H262" s="234">
        <f>BerM3!AC262</f>
        <v>0</v>
      </c>
      <c r="I262" s="234">
        <f>BerM3!AE262</f>
        <v>0</v>
      </c>
      <c r="J262" s="234">
        <f>BerM3!AF262</f>
        <v>0</v>
      </c>
      <c r="K262" s="234">
        <f>BerM3!AH262</f>
        <v>0</v>
      </c>
      <c r="L262" s="234">
        <f>BerM3!AI262</f>
        <v>0</v>
      </c>
      <c r="M262" s="234">
        <f>BerM3!AJ262</f>
        <v>0</v>
      </c>
      <c r="N262" s="234">
        <f>BerM3!AK262</f>
        <v>0</v>
      </c>
      <c r="O262" s="234">
        <f>BerM3!AL262</f>
        <v>0</v>
      </c>
      <c r="P262" s="234">
        <f>BerM3!AM262</f>
        <v>0</v>
      </c>
      <c r="Q262" s="235">
        <f>BerM3!AN262</f>
        <v>0</v>
      </c>
    </row>
    <row r="263" spans="1:17" ht="14.1" customHeight="1" x14ac:dyDescent="0.3">
      <c r="A263" s="232">
        <f ca="1">BerM3!Y263</f>
        <v>0</v>
      </c>
      <c r="B263" s="232">
        <f ca="1">BerM3!AU263</f>
        <v>0</v>
      </c>
      <c r="C263" s="233">
        <f ca="1">BerM3!Z263</f>
        <v>0</v>
      </c>
      <c r="D263" s="184">
        <f>Ident!A263</f>
        <v>0</v>
      </c>
      <c r="E263" s="162">
        <f>Ident!B263</f>
        <v>0</v>
      </c>
      <c r="F263" s="162">
        <f>Ident!C263</f>
        <v>0</v>
      </c>
      <c r="G263" s="162">
        <f>Ident!D263</f>
        <v>0</v>
      </c>
      <c r="H263" s="234">
        <f>BerM3!AC263</f>
        <v>0</v>
      </c>
      <c r="I263" s="234">
        <f>BerM3!AE263</f>
        <v>0</v>
      </c>
      <c r="J263" s="234">
        <f>BerM3!AF263</f>
        <v>0</v>
      </c>
      <c r="K263" s="234">
        <f>BerM3!AH263</f>
        <v>0</v>
      </c>
      <c r="L263" s="234">
        <f>BerM3!AI263</f>
        <v>0</v>
      </c>
      <c r="M263" s="234">
        <f>BerM3!AJ263</f>
        <v>0</v>
      </c>
      <c r="N263" s="234">
        <f>BerM3!AK263</f>
        <v>0</v>
      </c>
      <c r="O263" s="234">
        <f>BerM3!AL263</f>
        <v>0</v>
      </c>
      <c r="P263" s="234">
        <f>BerM3!AM263</f>
        <v>0</v>
      </c>
      <c r="Q263" s="235">
        <f>BerM3!AN263</f>
        <v>0</v>
      </c>
    </row>
    <row r="264" spans="1:17" ht="14.1" customHeight="1" x14ac:dyDescent="0.3">
      <c r="A264" s="232">
        <f ca="1">BerM3!Y264</f>
        <v>0</v>
      </c>
      <c r="B264" s="232">
        <f ca="1">BerM3!AU264</f>
        <v>0</v>
      </c>
      <c r="C264" s="233">
        <f ca="1">BerM3!Z264</f>
        <v>0</v>
      </c>
      <c r="D264" s="184">
        <f>Ident!A264</f>
        <v>0</v>
      </c>
      <c r="E264" s="162">
        <f>Ident!B264</f>
        <v>0</v>
      </c>
      <c r="F264" s="162">
        <f>Ident!C264</f>
        <v>0</v>
      </c>
      <c r="G264" s="162">
        <f>Ident!D264</f>
        <v>0</v>
      </c>
      <c r="H264" s="234">
        <f>BerM3!AC264</f>
        <v>0</v>
      </c>
      <c r="I264" s="234">
        <f>BerM3!AE264</f>
        <v>0</v>
      </c>
      <c r="J264" s="234">
        <f>BerM3!AF264</f>
        <v>0</v>
      </c>
      <c r="K264" s="234">
        <f>BerM3!AH264</f>
        <v>0</v>
      </c>
      <c r="L264" s="234">
        <f>BerM3!AI264</f>
        <v>0</v>
      </c>
      <c r="M264" s="234">
        <f>BerM3!AJ264</f>
        <v>0</v>
      </c>
      <c r="N264" s="234">
        <f>BerM3!AK264</f>
        <v>0</v>
      </c>
      <c r="O264" s="234">
        <f>BerM3!AL264</f>
        <v>0</v>
      </c>
      <c r="P264" s="234">
        <f>BerM3!AM264</f>
        <v>0</v>
      </c>
      <c r="Q264" s="235">
        <f>BerM3!AN264</f>
        <v>0</v>
      </c>
    </row>
    <row r="265" spans="1:17" ht="14.1" customHeight="1" x14ac:dyDescent="0.3">
      <c r="A265" s="232">
        <f ca="1">BerM3!Y265</f>
        <v>0</v>
      </c>
      <c r="B265" s="232">
        <f ca="1">BerM3!AU265</f>
        <v>0</v>
      </c>
      <c r="C265" s="233">
        <f ca="1">BerM3!Z265</f>
        <v>0</v>
      </c>
      <c r="D265" s="184">
        <f>Ident!A265</f>
        <v>0</v>
      </c>
      <c r="E265" s="162">
        <f>Ident!B265</f>
        <v>0</v>
      </c>
      <c r="F265" s="162">
        <f>Ident!C265</f>
        <v>0</v>
      </c>
      <c r="G265" s="162">
        <f>Ident!D265</f>
        <v>0</v>
      </c>
      <c r="H265" s="234">
        <f>BerM3!AC265</f>
        <v>0</v>
      </c>
      <c r="I265" s="234">
        <f>BerM3!AE265</f>
        <v>0</v>
      </c>
      <c r="J265" s="234">
        <f>BerM3!AF265</f>
        <v>0</v>
      </c>
      <c r="K265" s="234">
        <f>BerM3!AH265</f>
        <v>0</v>
      </c>
      <c r="L265" s="234">
        <f>BerM3!AI265</f>
        <v>0</v>
      </c>
      <c r="M265" s="234">
        <f>BerM3!AJ265</f>
        <v>0</v>
      </c>
      <c r="N265" s="234">
        <f>BerM3!AK265</f>
        <v>0</v>
      </c>
      <c r="O265" s="234">
        <f>BerM3!AL265</f>
        <v>0</v>
      </c>
      <c r="P265" s="234">
        <f>BerM3!AM265</f>
        <v>0</v>
      </c>
      <c r="Q265" s="235">
        <f>BerM3!AN265</f>
        <v>0</v>
      </c>
    </row>
    <row r="266" spans="1:17" ht="14.1" customHeight="1" x14ac:dyDescent="0.3">
      <c r="A266" s="232">
        <f ca="1">BerM3!Y266</f>
        <v>0</v>
      </c>
      <c r="B266" s="232">
        <f ca="1">BerM3!AU266</f>
        <v>0</v>
      </c>
      <c r="C266" s="233">
        <f ca="1">BerM3!Z266</f>
        <v>0</v>
      </c>
      <c r="D266" s="184">
        <f>Ident!A266</f>
        <v>0</v>
      </c>
      <c r="E266" s="162">
        <f>Ident!B266</f>
        <v>0</v>
      </c>
      <c r="F266" s="162">
        <f>Ident!C266</f>
        <v>0</v>
      </c>
      <c r="G266" s="162">
        <f>Ident!D266</f>
        <v>0</v>
      </c>
      <c r="H266" s="234">
        <f>BerM3!AC266</f>
        <v>0</v>
      </c>
      <c r="I266" s="234">
        <f>BerM3!AE266</f>
        <v>0</v>
      </c>
      <c r="J266" s="234">
        <f>BerM3!AF266</f>
        <v>0</v>
      </c>
      <c r="K266" s="234">
        <f>BerM3!AH266</f>
        <v>0</v>
      </c>
      <c r="L266" s="234">
        <f>BerM3!AI266</f>
        <v>0</v>
      </c>
      <c r="M266" s="234">
        <f>BerM3!AJ266</f>
        <v>0</v>
      </c>
      <c r="N266" s="234">
        <f>BerM3!AK266</f>
        <v>0</v>
      </c>
      <c r="O266" s="234">
        <f>BerM3!AL266</f>
        <v>0</v>
      </c>
      <c r="P266" s="234">
        <f>BerM3!AM266</f>
        <v>0</v>
      </c>
      <c r="Q266" s="235">
        <f>BerM3!AN266</f>
        <v>0</v>
      </c>
    </row>
    <row r="267" spans="1:17" ht="14.1" customHeight="1" x14ac:dyDescent="0.3">
      <c r="A267" s="232">
        <f ca="1">BerM3!Y267</f>
        <v>0</v>
      </c>
      <c r="B267" s="232">
        <f ca="1">BerM3!AU267</f>
        <v>0</v>
      </c>
      <c r="C267" s="233">
        <f ca="1">BerM3!Z267</f>
        <v>0</v>
      </c>
      <c r="D267" s="184">
        <f>Ident!A267</f>
        <v>0</v>
      </c>
      <c r="E267" s="162">
        <f>Ident!B267</f>
        <v>0</v>
      </c>
      <c r="F267" s="162">
        <f>Ident!C267</f>
        <v>0</v>
      </c>
      <c r="G267" s="162">
        <f>Ident!D267</f>
        <v>0</v>
      </c>
      <c r="H267" s="234">
        <f>BerM3!AC267</f>
        <v>0</v>
      </c>
      <c r="I267" s="234">
        <f>BerM3!AE267</f>
        <v>0</v>
      </c>
      <c r="J267" s="234">
        <f>BerM3!AF267</f>
        <v>0</v>
      </c>
      <c r="K267" s="234">
        <f>BerM3!AH267</f>
        <v>0</v>
      </c>
      <c r="L267" s="234">
        <f>BerM3!AI267</f>
        <v>0</v>
      </c>
      <c r="M267" s="234">
        <f>BerM3!AJ267</f>
        <v>0</v>
      </c>
      <c r="N267" s="234">
        <f>BerM3!AK267</f>
        <v>0</v>
      </c>
      <c r="O267" s="234">
        <f>BerM3!AL267</f>
        <v>0</v>
      </c>
      <c r="P267" s="234">
        <f>BerM3!AM267</f>
        <v>0</v>
      </c>
      <c r="Q267" s="235">
        <f>BerM3!AN267</f>
        <v>0</v>
      </c>
    </row>
    <row r="268" spans="1:17" ht="14.1" customHeight="1" x14ac:dyDescent="0.3">
      <c r="A268" s="232">
        <f ca="1">BerM3!Y268</f>
        <v>0</v>
      </c>
      <c r="B268" s="232">
        <f ca="1">BerM3!AU268</f>
        <v>0</v>
      </c>
      <c r="C268" s="233">
        <f ca="1">BerM3!Z268</f>
        <v>0</v>
      </c>
      <c r="D268" s="184">
        <f>Ident!A268</f>
        <v>0</v>
      </c>
      <c r="E268" s="162">
        <f>Ident!B268</f>
        <v>0</v>
      </c>
      <c r="F268" s="162">
        <f>Ident!C268</f>
        <v>0</v>
      </c>
      <c r="G268" s="162">
        <f>Ident!D268</f>
        <v>0</v>
      </c>
      <c r="H268" s="234">
        <f>BerM3!AC268</f>
        <v>0</v>
      </c>
      <c r="I268" s="234">
        <f>BerM3!AE268</f>
        <v>0</v>
      </c>
      <c r="J268" s="234">
        <f>BerM3!AF268</f>
        <v>0</v>
      </c>
      <c r="K268" s="234">
        <f>BerM3!AH268</f>
        <v>0</v>
      </c>
      <c r="L268" s="234">
        <f>BerM3!AI268</f>
        <v>0</v>
      </c>
      <c r="M268" s="234">
        <f>BerM3!AJ268</f>
        <v>0</v>
      </c>
      <c r="N268" s="234">
        <f>BerM3!AK268</f>
        <v>0</v>
      </c>
      <c r="O268" s="234">
        <f>BerM3!AL268</f>
        <v>0</v>
      </c>
      <c r="P268" s="234">
        <f>BerM3!AM268</f>
        <v>0</v>
      </c>
      <c r="Q268" s="235">
        <f>BerM3!AN268</f>
        <v>0</v>
      </c>
    </row>
    <row r="269" spans="1:17" ht="14.1" customHeight="1" x14ac:dyDescent="0.3">
      <c r="A269" s="232">
        <f ca="1">BerM3!Y269</f>
        <v>0</v>
      </c>
      <c r="B269" s="232">
        <f ca="1">BerM3!AU269</f>
        <v>0</v>
      </c>
      <c r="C269" s="233">
        <f ca="1">BerM3!Z269</f>
        <v>0</v>
      </c>
      <c r="D269" s="184">
        <f>Ident!A269</f>
        <v>0</v>
      </c>
      <c r="E269" s="162">
        <f>Ident!B269</f>
        <v>0</v>
      </c>
      <c r="F269" s="162">
        <f>Ident!C269</f>
        <v>0</v>
      </c>
      <c r="G269" s="162">
        <f>Ident!D269</f>
        <v>0</v>
      </c>
      <c r="H269" s="234">
        <f>BerM3!AC269</f>
        <v>0</v>
      </c>
      <c r="I269" s="234">
        <f>BerM3!AE269</f>
        <v>0</v>
      </c>
      <c r="J269" s="234">
        <f>BerM3!AF269</f>
        <v>0</v>
      </c>
      <c r="K269" s="234">
        <f>BerM3!AH269</f>
        <v>0</v>
      </c>
      <c r="L269" s="234">
        <f>BerM3!AI269</f>
        <v>0</v>
      </c>
      <c r="M269" s="234">
        <f>BerM3!AJ269</f>
        <v>0</v>
      </c>
      <c r="N269" s="234">
        <f>BerM3!AK269</f>
        <v>0</v>
      </c>
      <c r="O269" s="234">
        <f>BerM3!AL269</f>
        <v>0</v>
      </c>
      <c r="P269" s="234">
        <f>BerM3!AM269</f>
        <v>0</v>
      </c>
      <c r="Q269" s="235">
        <f>BerM3!AN269</f>
        <v>0</v>
      </c>
    </row>
    <row r="270" spans="1:17" ht="14.1" customHeight="1" x14ac:dyDescent="0.3">
      <c r="A270" s="232">
        <f ca="1">BerM3!Y270</f>
        <v>0</v>
      </c>
      <c r="B270" s="232">
        <f ca="1">BerM3!AU270</f>
        <v>0</v>
      </c>
      <c r="C270" s="233">
        <f ca="1">BerM3!Z270</f>
        <v>0</v>
      </c>
      <c r="D270" s="184">
        <f>Ident!A270</f>
        <v>0</v>
      </c>
      <c r="E270" s="162">
        <f>Ident!B270</f>
        <v>0</v>
      </c>
      <c r="F270" s="162">
        <f>Ident!C270</f>
        <v>0</v>
      </c>
      <c r="G270" s="162">
        <f>Ident!D270</f>
        <v>0</v>
      </c>
      <c r="H270" s="234">
        <f>BerM3!AC270</f>
        <v>0</v>
      </c>
      <c r="I270" s="234">
        <f>BerM3!AE270</f>
        <v>0</v>
      </c>
      <c r="J270" s="234">
        <f>BerM3!AF270</f>
        <v>0</v>
      </c>
      <c r="K270" s="234">
        <f>BerM3!AH270</f>
        <v>0</v>
      </c>
      <c r="L270" s="234">
        <f>BerM3!AI270</f>
        <v>0</v>
      </c>
      <c r="M270" s="234">
        <f>BerM3!AJ270</f>
        <v>0</v>
      </c>
      <c r="N270" s="234">
        <f>BerM3!AK270</f>
        <v>0</v>
      </c>
      <c r="O270" s="234">
        <f>BerM3!AL270</f>
        <v>0</v>
      </c>
      <c r="P270" s="234">
        <f>BerM3!AM270</f>
        <v>0</v>
      </c>
      <c r="Q270" s="235">
        <f>BerM3!AN270</f>
        <v>0</v>
      </c>
    </row>
    <row r="271" spans="1:17" ht="14.1" customHeight="1" x14ac:dyDescent="0.3">
      <c r="A271" s="232">
        <f ca="1">BerM3!Y271</f>
        <v>0</v>
      </c>
      <c r="B271" s="232">
        <f ca="1">BerM3!AU271</f>
        <v>0</v>
      </c>
      <c r="C271" s="233">
        <f ca="1">BerM3!Z271</f>
        <v>0</v>
      </c>
      <c r="D271" s="184">
        <f>Ident!A271</f>
        <v>0</v>
      </c>
      <c r="E271" s="162">
        <f>Ident!B271</f>
        <v>0</v>
      </c>
      <c r="F271" s="162">
        <f>Ident!C271</f>
        <v>0</v>
      </c>
      <c r="G271" s="162">
        <f>Ident!D271</f>
        <v>0</v>
      </c>
      <c r="H271" s="234">
        <f>BerM3!AC271</f>
        <v>0</v>
      </c>
      <c r="I271" s="234">
        <f>BerM3!AE271</f>
        <v>0</v>
      </c>
      <c r="J271" s="234">
        <f>BerM3!AF271</f>
        <v>0</v>
      </c>
      <c r="K271" s="234">
        <f>BerM3!AH271</f>
        <v>0</v>
      </c>
      <c r="L271" s="234">
        <f>BerM3!AI271</f>
        <v>0</v>
      </c>
      <c r="M271" s="234">
        <f>BerM3!AJ271</f>
        <v>0</v>
      </c>
      <c r="N271" s="234">
        <f>BerM3!AK271</f>
        <v>0</v>
      </c>
      <c r="O271" s="234">
        <f>BerM3!AL271</f>
        <v>0</v>
      </c>
      <c r="P271" s="234">
        <f>BerM3!AM271</f>
        <v>0</v>
      </c>
      <c r="Q271" s="235">
        <f>BerM3!AN271</f>
        <v>0</v>
      </c>
    </row>
    <row r="272" spans="1:17" ht="14.1" customHeight="1" x14ac:dyDescent="0.3">
      <c r="A272" s="232">
        <f ca="1">BerM3!Y272</f>
        <v>0</v>
      </c>
      <c r="B272" s="232">
        <f ca="1">BerM3!AU272</f>
        <v>0</v>
      </c>
      <c r="C272" s="233">
        <f ca="1">BerM3!Z272</f>
        <v>0</v>
      </c>
      <c r="D272" s="184">
        <f>Ident!A272</f>
        <v>0</v>
      </c>
      <c r="E272" s="162">
        <f>Ident!B272</f>
        <v>0</v>
      </c>
      <c r="F272" s="162">
        <f>Ident!C272</f>
        <v>0</v>
      </c>
      <c r="G272" s="162">
        <f>Ident!D272</f>
        <v>0</v>
      </c>
      <c r="H272" s="234">
        <f>BerM3!AC272</f>
        <v>0</v>
      </c>
      <c r="I272" s="234">
        <f>BerM3!AE272</f>
        <v>0</v>
      </c>
      <c r="J272" s="234">
        <f>BerM3!AF272</f>
        <v>0</v>
      </c>
      <c r="K272" s="234">
        <f>BerM3!AH272</f>
        <v>0</v>
      </c>
      <c r="L272" s="234">
        <f>BerM3!AI272</f>
        <v>0</v>
      </c>
      <c r="M272" s="234">
        <f>BerM3!AJ272</f>
        <v>0</v>
      </c>
      <c r="N272" s="234">
        <f>BerM3!AK272</f>
        <v>0</v>
      </c>
      <c r="O272" s="234">
        <f>BerM3!AL272</f>
        <v>0</v>
      </c>
      <c r="P272" s="234">
        <f>BerM3!AM272</f>
        <v>0</v>
      </c>
      <c r="Q272" s="235">
        <f>BerM3!AN272</f>
        <v>0</v>
      </c>
    </row>
    <row r="273" spans="1:17" ht="14.1" customHeight="1" x14ac:dyDescent="0.3">
      <c r="A273" s="232">
        <f ca="1">BerM3!Y273</f>
        <v>0</v>
      </c>
      <c r="B273" s="232">
        <f ca="1">BerM3!AU273</f>
        <v>0</v>
      </c>
      <c r="C273" s="233">
        <f ca="1">BerM3!Z273</f>
        <v>0</v>
      </c>
      <c r="D273" s="184">
        <f>Ident!A273</f>
        <v>0</v>
      </c>
      <c r="E273" s="162">
        <f>Ident!B273</f>
        <v>0</v>
      </c>
      <c r="F273" s="162">
        <f>Ident!C273</f>
        <v>0</v>
      </c>
      <c r="G273" s="162">
        <f>Ident!D273</f>
        <v>0</v>
      </c>
      <c r="H273" s="234">
        <f>BerM3!AC273</f>
        <v>0</v>
      </c>
      <c r="I273" s="234">
        <f>BerM3!AE273</f>
        <v>0</v>
      </c>
      <c r="J273" s="234">
        <f>BerM3!AF273</f>
        <v>0</v>
      </c>
      <c r="K273" s="234">
        <f>BerM3!AH273</f>
        <v>0</v>
      </c>
      <c r="L273" s="234">
        <f>BerM3!AI273</f>
        <v>0</v>
      </c>
      <c r="M273" s="234">
        <f>BerM3!AJ273</f>
        <v>0</v>
      </c>
      <c r="N273" s="234">
        <f>BerM3!AK273</f>
        <v>0</v>
      </c>
      <c r="O273" s="234">
        <f>BerM3!AL273</f>
        <v>0</v>
      </c>
      <c r="P273" s="234">
        <f>BerM3!AM273</f>
        <v>0</v>
      </c>
      <c r="Q273" s="235">
        <f>BerM3!AN273</f>
        <v>0</v>
      </c>
    </row>
    <row r="274" spans="1:17" ht="14.1" customHeight="1" x14ac:dyDescent="0.3">
      <c r="A274" s="232">
        <f ca="1">BerM3!Y274</f>
        <v>0</v>
      </c>
      <c r="B274" s="232">
        <f ca="1">BerM3!AU274</f>
        <v>0</v>
      </c>
      <c r="C274" s="233">
        <f ca="1">BerM3!Z274</f>
        <v>0</v>
      </c>
      <c r="D274" s="184">
        <f>Ident!A274</f>
        <v>0</v>
      </c>
      <c r="E274" s="162">
        <f>Ident!B274</f>
        <v>0</v>
      </c>
      <c r="F274" s="162">
        <f>Ident!C274</f>
        <v>0</v>
      </c>
      <c r="G274" s="162">
        <f>Ident!D274</f>
        <v>0</v>
      </c>
      <c r="H274" s="234">
        <f>BerM3!AC274</f>
        <v>0</v>
      </c>
      <c r="I274" s="234">
        <f>BerM3!AE274</f>
        <v>0</v>
      </c>
      <c r="J274" s="234">
        <f>BerM3!AF274</f>
        <v>0</v>
      </c>
      <c r="K274" s="234">
        <f>BerM3!AH274</f>
        <v>0</v>
      </c>
      <c r="L274" s="234">
        <f>BerM3!AI274</f>
        <v>0</v>
      </c>
      <c r="M274" s="234">
        <f>BerM3!AJ274</f>
        <v>0</v>
      </c>
      <c r="N274" s="234">
        <f>BerM3!AK274</f>
        <v>0</v>
      </c>
      <c r="O274" s="234">
        <f>BerM3!AL274</f>
        <v>0</v>
      </c>
      <c r="P274" s="234">
        <f>BerM3!AM274</f>
        <v>0</v>
      </c>
      <c r="Q274" s="235">
        <f>BerM3!AN274</f>
        <v>0</v>
      </c>
    </row>
    <row r="275" spans="1:17" ht="14.1" customHeight="1" x14ac:dyDescent="0.3">
      <c r="A275" s="232">
        <f ca="1">BerM3!Y275</f>
        <v>0</v>
      </c>
      <c r="B275" s="232">
        <f ca="1">BerM3!AU275</f>
        <v>0</v>
      </c>
      <c r="C275" s="233">
        <f ca="1">BerM3!Z275</f>
        <v>0</v>
      </c>
      <c r="D275" s="184">
        <f>Ident!A275</f>
        <v>0</v>
      </c>
      <c r="E275" s="162">
        <f>Ident!B275</f>
        <v>0</v>
      </c>
      <c r="F275" s="162">
        <f>Ident!C275</f>
        <v>0</v>
      </c>
      <c r="G275" s="162">
        <f>Ident!D275</f>
        <v>0</v>
      </c>
      <c r="H275" s="234">
        <f>BerM3!AC275</f>
        <v>0</v>
      </c>
      <c r="I275" s="234">
        <f>BerM3!AE275</f>
        <v>0</v>
      </c>
      <c r="J275" s="234">
        <f>BerM3!AF275</f>
        <v>0</v>
      </c>
      <c r="K275" s="234">
        <f>BerM3!AH275</f>
        <v>0</v>
      </c>
      <c r="L275" s="234">
        <f>BerM3!AI275</f>
        <v>0</v>
      </c>
      <c r="M275" s="234">
        <f>BerM3!AJ275</f>
        <v>0</v>
      </c>
      <c r="N275" s="234">
        <f>BerM3!AK275</f>
        <v>0</v>
      </c>
      <c r="O275" s="234">
        <f>BerM3!AL275</f>
        <v>0</v>
      </c>
      <c r="P275" s="234">
        <f>BerM3!AM275</f>
        <v>0</v>
      </c>
      <c r="Q275" s="235">
        <f>BerM3!AN275</f>
        <v>0</v>
      </c>
    </row>
    <row r="276" spans="1:17" ht="14.1" customHeight="1" x14ac:dyDescent="0.3">
      <c r="A276" s="232">
        <f ca="1">BerM3!Y276</f>
        <v>0</v>
      </c>
      <c r="B276" s="232">
        <f ca="1">BerM3!AU276</f>
        <v>0</v>
      </c>
      <c r="C276" s="233">
        <f ca="1">BerM3!Z276</f>
        <v>0</v>
      </c>
      <c r="D276" s="184">
        <f>Ident!A276</f>
        <v>0</v>
      </c>
      <c r="E276" s="162">
        <f>Ident!B276</f>
        <v>0</v>
      </c>
      <c r="F276" s="162">
        <f>Ident!C276</f>
        <v>0</v>
      </c>
      <c r="G276" s="162">
        <f>Ident!D276</f>
        <v>0</v>
      </c>
      <c r="H276" s="234">
        <f>BerM3!AC276</f>
        <v>0</v>
      </c>
      <c r="I276" s="234">
        <f>BerM3!AE276</f>
        <v>0</v>
      </c>
      <c r="J276" s="234">
        <f>BerM3!AF276</f>
        <v>0</v>
      </c>
      <c r="K276" s="234">
        <f>BerM3!AH276</f>
        <v>0</v>
      </c>
      <c r="L276" s="234">
        <f>BerM3!AI276</f>
        <v>0</v>
      </c>
      <c r="M276" s="234">
        <f>BerM3!AJ276</f>
        <v>0</v>
      </c>
      <c r="N276" s="234">
        <f>BerM3!AK276</f>
        <v>0</v>
      </c>
      <c r="O276" s="234">
        <f>BerM3!AL276</f>
        <v>0</v>
      </c>
      <c r="P276" s="234">
        <f>BerM3!AM276</f>
        <v>0</v>
      </c>
      <c r="Q276" s="235">
        <f>BerM3!AN276</f>
        <v>0</v>
      </c>
    </row>
    <row r="277" spans="1:17" ht="14.1" customHeight="1" x14ac:dyDescent="0.3">
      <c r="A277" s="232">
        <f ca="1">BerM3!Y277</f>
        <v>0</v>
      </c>
      <c r="B277" s="232">
        <f ca="1">BerM3!AU277</f>
        <v>0</v>
      </c>
      <c r="C277" s="233">
        <f ca="1">BerM3!Z277</f>
        <v>0</v>
      </c>
      <c r="D277" s="184">
        <f>Ident!A277</f>
        <v>0</v>
      </c>
      <c r="E277" s="162">
        <f>Ident!B277</f>
        <v>0</v>
      </c>
      <c r="F277" s="162">
        <f>Ident!C277</f>
        <v>0</v>
      </c>
      <c r="G277" s="162">
        <f>Ident!D277</f>
        <v>0</v>
      </c>
      <c r="H277" s="234">
        <f>BerM3!AC277</f>
        <v>0</v>
      </c>
      <c r="I277" s="234">
        <f>BerM3!AE277</f>
        <v>0</v>
      </c>
      <c r="J277" s="234">
        <f>BerM3!AF277</f>
        <v>0</v>
      </c>
      <c r="K277" s="234">
        <f>BerM3!AH277</f>
        <v>0</v>
      </c>
      <c r="L277" s="234">
        <f>BerM3!AI277</f>
        <v>0</v>
      </c>
      <c r="M277" s="234">
        <f>BerM3!AJ277</f>
        <v>0</v>
      </c>
      <c r="N277" s="234">
        <f>BerM3!AK277</f>
        <v>0</v>
      </c>
      <c r="O277" s="234">
        <f>BerM3!AL277</f>
        <v>0</v>
      </c>
      <c r="P277" s="234">
        <f>BerM3!AM277</f>
        <v>0</v>
      </c>
      <c r="Q277" s="235">
        <f>BerM3!AN277</f>
        <v>0</v>
      </c>
    </row>
    <row r="278" spans="1:17" ht="14.1" customHeight="1" x14ac:dyDescent="0.3">
      <c r="A278" s="232">
        <f ca="1">BerM3!Y278</f>
        <v>0</v>
      </c>
      <c r="B278" s="232">
        <f ca="1">BerM3!AU278</f>
        <v>0</v>
      </c>
      <c r="C278" s="233">
        <f ca="1">BerM3!Z278</f>
        <v>0</v>
      </c>
      <c r="D278" s="184">
        <f>Ident!A278</f>
        <v>0</v>
      </c>
      <c r="E278" s="162">
        <f>Ident!B278</f>
        <v>0</v>
      </c>
      <c r="F278" s="162">
        <f>Ident!C278</f>
        <v>0</v>
      </c>
      <c r="G278" s="162">
        <f>Ident!D278</f>
        <v>0</v>
      </c>
      <c r="H278" s="234">
        <f>BerM3!AC278</f>
        <v>0</v>
      </c>
      <c r="I278" s="234">
        <f>BerM3!AE278</f>
        <v>0</v>
      </c>
      <c r="J278" s="234">
        <f>BerM3!AF278</f>
        <v>0</v>
      </c>
      <c r="K278" s="234">
        <f>BerM3!AH278</f>
        <v>0</v>
      </c>
      <c r="L278" s="234">
        <f>BerM3!AI278</f>
        <v>0</v>
      </c>
      <c r="M278" s="234">
        <f>BerM3!AJ278</f>
        <v>0</v>
      </c>
      <c r="N278" s="234">
        <f>BerM3!AK278</f>
        <v>0</v>
      </c>
      <c r="O278" s="234">
        <f>BerM3!AL278</f>
        <v>0</v>
      </c>
      <c r="P278" s="234">
        <f>BerM3!AM278</f>
        <v>0</v>
      </c>
      <c r="Q278" s="235">
        <f>BerM3!AN278</f>
        <v>0</v>
      </c>
    </row>
    <row r="279" spans="1:17" ht="14.1" customHeight="1" x14ac:dyDescent="0.3">
      <c r="A279" s="232">
        <f ca="1">BerM3!Y279</f>
        <v>0</v>
      </c>
      <c r="B279" s="232">
        <f ca="1">BerM3!AU279</f>
        <v>0</v>
      </c>
      <c r="C279" s="233">
        <f ca="1">BerM3!Z279</f>
        <v>0</v>
      </c>
      <c r="D279" s="184">
        <f>Ident!A279</f>
        <v>0</v>
      </c>
      <c r="E279" s="162">
        <f>Ident!B279</f>
        <v>0</v>
      </c>
      <c r="F279" s="162">
        <f>Ident!C279</f>
        <v>0</v>
      </c>
      <c r="G279" s="162">
        <f>Ident!D279</f>
        <v>0</v>
      </c>
      <c r="H279" s="234">
        <f>BerM3!AC279</f>
        <v>0</v>
      </c>
      <c r="I279" s="234">
        <f>BerM3!AE279</f>
        <v>0</v>
      </c>
      <c r="J279" s="234">
        <f>BerM3!AF279</f>
        <v>0</v>
      </c>
      <c r="K279" s="234">
        <f>BerM3!AH279</f>
        <v>0</v>
      </c>
      <c r="L279" s="234">
        <f>BerM3!AI279</f>
        <v>0</v>
      </c>
      <c r="M279" s="234">
        <f>BerM3!AJ279</f>
        <v>0</v>
      </c>
      <c r="N279" s="234">
        <f>BerM3!AK279</f>
        <v>0</v>
      </c>
      <c r="O279" s="234">
        <f>BerM3!AL279</f>
        <v>0</v>
      </c>
      <c r="P279" s="234">
        <f>BerM3!AM279</f>
        <v>0</v>
      </c>
      <c r="Q279" s="235">
        <f>BerM3!AN279</f>
        <v>0</v>
      </c>
    </row>
    <row r="280" spans="1:17" ht="14.1" customHeight="1" x14ac:dyDescent="0.3">
      <c r="A280" s="232">
        <f ca="1">BerM3!Y280</f>
        <v>0</v>
      </c>
      <c r="B280" s="232">
        <f ca="1">BerM3!AU280</f>
        <v>0</v>
      </c>
      <c r="C280" s="233">
        <f ca="1">BerM3!Z280</f>
        <v>0</v>
      </c>
      <c r="D280" s="184">
        <f>Ident!A280</f>
        <v>0</v>
      </c>
      <c r="E280" s="162">
        <f>Ident!B280</f>
        <v>0</v>
      </c>
      <c r="F280" s="162">
        <f>Ident!C280</f>
        <v>0</v>
      </c>
      <c r="G280" s="162">
        <f>Ident!D280</f>
        <v>0</v>
      </c>
      <c r="H280" s="234">
        <f>BerM3!AC280</f>
        <v>0</v>
      </c>
      <c r="I280" s="234">
        <f>BerM3!AE280</f>
        <v>0</v>
      </c>
      <c r="J280" s="234">
        <f>BerM3!AF280</f>
        <v>0</v>
      </c>
      <c r="K280" s="234">
        <f>BerM3!AH280</f>
        <v>0</v>
      </c>
      <c r="L280" s="234">
        <f>BerM3!AI280</f>
        <v>0</v>
      </c>
      <c r="M280" s="234">
        <f>BerM3!AJ280</f>
        <v>0</v>
      </c>
      <c r="N280" s="234">
        <f>BerM3!AK280</f>
        <v>0</v>
      </c>
      <c r="O280" s="234">
        <f>BerM3!AL280</f>
        <v>0</v>
      </c>
      <c r="P280" s="234">
        <f>BerM3!AM280</f>
        <v>0</v>
      </c>
      <c r="Q280" s="235">
        <f>BerM3!AN280</f>
        <v>0</v>
      </c>
    </row>
    <row r="281" spans="1:17" ht="14.1" customHeight="1" x14ac:dyDescent="0.3">
      <c r="A281" s="232">
        <f ca="1">BerM3!Y281</f>
        <v>0</v>
      </c>
      <c r="B281" s="232">
        <f ca="1">BerM3!AU281</f>
        <v>0</v>
      </c>
      <c r="C281" s="233">
        <f ca="1">BerM3!Z281</f>
        <v>0</v>
      </c>
      <c r="D281" s="184">
        <f>Ident!A281</f>
        <v>0</v>
      </c>
      <c r="E281" s="162">
        <f>Ident!B281</f>
        <v>0</v>
      </c>
      <c r="F281" s="162">
        <f>Ident!C281</f>
        <v>0</v>
      </c>
      <c r="G281" s="162">
        <f>Ident!D281</f>
        <v>0</v>
      </c>
      <c r="H281" s="234">
        <f>BerM3!AC281</f>
        <v>0</v>
      </c>
      <c r="I281" s="234">
        <f>BerM3!AE281</f>
        <v>0</v>
      </c>
      <c r="J281" s="234">
        <f>BerM3!AF281</f>
        <v>0</v>
      </c>
      <c r="K281" s="234">
        <f>BerM3!AH281</f>
        <v>0</v>
      </c>
      <c r="L281" s="234">
        <f>BerM3!AI281</f>
        <v>0</v>
      </c>
      <c r="M281" s="234">
        <f>BerM3!AJ281</f>
        <v>0</v>
      </c>
      <c r="N281" s="234">
        <f>BerM3!AK281</f>
        <v>0</v>
      </c>
      <c r="O281" s="234">
        <f>BerM3!AL281</f>
        <v>0</v>
      </c>
      <c r="P281" s="234">
        <f>BerM3!AM281</f>
        <v>0</v>
      </c>
      <c r="Q281" s="235">
        <f>BerM3!AN281</f>
        <v>0</v>
      </c>
    </row>
    <row r="282" spans="1:17" ht="14.1" customHeight="1" x14ac:dyDescent="0.3">
      <c r="A282" s="232">
        <f ca="1">BerM3!Y282</f>
        <v>0</v>
      </c>
      <c r="B282" s="232">
        <f ca="1">BerM3!AU282</f>
        <v>0</v>
      </c>
      <c r="C282" s="233">
        <f ca="1">BerM3!Z282</f>
        <v>0</v>
      </c>
      <c r="D282" s="184">
        <f>Ident!A282</f>
        <v>0</v>
      </c>
      <c r="E282" s="162">
        <f>Ident!B282</f>
        <v>0</v>
      </c>
      <c r="F282" s="162">
        <f>Ident!C282</f>
        <v>0</v>
      </c>
      <c r="G282" s="162">
        <f>Ident!D282</f>
        <v>0</v>
      </c>
      <c r="H282" s="234">
        <f>BerM3!AC282</f>
        <v>0</v>
      </c>
      <c r="I282" s="234">
        <f>BerM3!AE282</f>
        <v>0</v>
      </c>
      <c r="J282" s="234">
        <f>BerM3!AF282</f>
        <v>0</v>
      </c>
      <c r="K282" s="234">
        <f>BerM3!AH282</f>
        <v>0</v>
      </c>
      <c r="L282" s="234">
        <f>BerM3!AI282</f>
        <v>0</v>
      </c>
      <c r="M282" s="234">
        <f>BerM3!AJ282</f>
        <v>0</v>
      </c>
      <c r="N282" s="234">
        <f>BerM3!AK282</f>
        <v>0</v>
      </c>
      <c r="O282" s="234">
        <f>BerM3!AL282</f>
        <v>0</v>
      </c>
      <c r="P282" s="234">
        <f>BerM3!AM282</f>
        <v>0</v>
      </c>
      <c r="Q282" s="235">
        <f>BerM3!AN282</f>
        <v>0</v>
      </c>
    </row>
    <row r="283" spans="1:17" ht="14.1" customHeight="1" x14ac:dyDescent="0.3">
      <c r="A283" s="232">
        <f ca="1">BerM3!Y283</f>
        <v>0</v>
      </c>
      <c r="B283" s="232">
        <f ca="1">BerM3!AU283</f>
        <v>0</v>
      </c>
      <c r="C283" s="233">
        <f ca="1">BerM3!Z283</f>
        <v>0</v>
      </c>
      <c r="D283" s="184">
        <f>Ident!A283</f>
        <v>0</v>
      </c>
      <c r="E283" s="162">
        <f>Ident!B283</f>
        <v>0</v>
      </c>
      <c r="F283" s="162">
        <f>Ident!C283</f>
        <v>0</v>
      </c>
      <c r="G283" s="162">
        <f>Ident!D283</f>
        <v>0</v>
      </c>
      <c r="H283" s="234">
        <f>BerM3!AC283</f>
        <v>0</v>
      </c>
      <c r="I283" s="234">
        <f>BerM3!AE283</f>
        <v>0</v>
      </c>
      <c r="J283" s="234">
        <f>BerM3!AF283</f>
        <v>0</v>
      </c>
      <c r="K283" s="234">
        <f>BerM3!AH283</f>
        <v>0</v>
      </c>
      <c r="L283" s="234">
        <f>BerM3!AI283</f>
        <v>0</v>
      </c>
      <c r="M283" s="234">
        <f>BerM3!AJ283</f>
        <v>0</v>
      </c>
      <c r="N283" s="234">
        <f>BerM3!AK283</f>
        <v>0</v>
      </c>
      <c r="O283" s="234">
        <f>BerM3!AL283</f>
        <v>0</v>
      </c>
      <c r="P283" s="234">
        <f>BerM3!AM283</f>
        <v>0</v>
      </c>
      <c r="Q283" s="235">
        <f>BerM3!AN283</f>
        <v>0</v>
      </c>
    </row>
    <row r="284" spans="1:17" ht="14.1" customHeight="1" x14ac:dyDescent="0.3">
      <c r="A284" s="232">
        <f ca="1">BerM3!Y284</f>
        <v>0</v>
      </c>
      <c r="B284" s="232">
        <f ca="1">BerM3!AU284</f>
        <v>0</v>
      </c>
      <c r="C284" s="233">
        <f ca="1">BerM3!Z284</f>
        <v>0</v>
      </c>
      <c r="D284" s="184">
        <f>Ident!A284</f>
        <v>0</v>
      </c>
      <c r="E284" s="162">
        <f>Ident!B284</f>
        <v>0</v>
      </c>
      <c r="F284" s="162">
        <f>Ident!C284</f>
        <v>0</v>
      </c>
      <c r="G284" s="162">
        <f>Ident!D284</f>
        <v>0</v>
      </c>
      <c r="H284" s="234">
        <f>BerM3!AC284</f>
        <v>0</v>
      </c>
      <c r="I284" s="234">
        <f>BerM3!AE284</f>
        <v>0</v>
      </c>
      <c r="J284" s="234">
        <f>BerM3!AF284</f>
        <v>0</v>
      </c>
      <c r="K284" s="234">
        <f>BerM3!AH284</f>
        <v>0</v>
      </c>
      <c r="L284" s="234">
        <f>BerM3!AI284</f>
        <v>0</v>
      </c>
      <c r="M284" s="234">
        <f>BerM3!AJ284</f>
        <v>0</v>
      </c>
      <c r="N284" s="234">
        <f>BerM3!AK284</f>
        <v>0</v>
      </c>
      <c r="O284" s="234">
        <f>BerM3!AL284</f>
        <v>0</v>
      </c>
      <c r="P284" s="234">
        <f>BerM3!AM284</f>
        <v>0</v>
      </c>
      <c r="Q284" s="235">
        <f>BerM3!AN284</f>
        <v>0</v>
      </c>
    </row>
    <row r="285" spans="1:17" ht="14.1" customHeight="1" x14ac:dyDescent="0.3">
      <c r="A285" s="232">
        <f ca="1">BerM3!Y285</f>
        <v>0</v>
      </c>
      <c r="B285" s="232">
        <f ca="1">BerM3!AU285</f>
        <v>0</v>
      </c>
      <c r="C285" s="233">
        <f ca="1">BerM3!Z285</f>
        <v>0</v>
      </c>
      <c r="D285" s="184">
        <f>Ident!A285</f>
        <v>0</v>
      </c>
      <c r="E285" s="162">
        <f>Ident!B285</f>
        <v>0</v>
      </c>
      <c r="F285" s="162">
        <f>Ident!C285</f>
        <v>0</v>
      </c>
      <c r="G285" s="162">
        <f>Ident!D285</f>
        <v>0</v>
      </c>
      <c r="H285" s="234">
        <f>BerM3!AC285</f>
        <v>0</v>
      </c>
      <c r="I285" s="234">
        <f>BerM3!AE285</f>
        <v>0</v>
      </c>
      <c r="J285" s="234">
        <f>BerM3!AF285</f>
        <v>0</v>
      </c>
      <c r="K285" s="234">
        <f>BerM3!AH285</f>
        <v>0</v>
      </c>
      <c r="L285" s="234">
        <f>BerM3!AI285</f>
        <v>0</v>
      </c>
      <c r="M285" s="234">
        <f>BerM3!AJ285</f>
        <v>0</v>
      </c>
      <c r="N285" s="234">
        <f>BerM3!AK285</f>
        <v>0</v>
      </c>
      <c r="O285" s="234">
        <f>BerM3!AL285</f>
        <v>0</v>
      </c>
      <c r="P285" s="234">
        <f>BerM3!AM285</f>
        <v>0</v>
      </c>
      <c r="Q285" s="235">
        <f>BerM3!AN285</f>
        <v>0</v>
      </c>
    </row>
    <row r="286" spans="1:17" ht="14.1" customHeight="1" x14ac:dyDescent="0.3">
      <c r="A286" s="232">
        <f ca="1">BerM3!Y286</f>
        <v>0</v>
      </c>
      <c r="B286" s="232">
        <f ca="1">BerM3!AU286</f>
        <v>0</v>
      </c>
      <c r="C286" s="233">
        <f ca="1">BerM3!Z286</f>
        <v>0</v>
      </c>
      <c r="D286" s="184">
        <f>Ident!A286</f>
        <v>0</v>
      </c>
      <c r="E286" s="162">
        <f>Ident!B286</f>
        <v>0</v>
      </c>
      <c r="F286" s="162">
        <f>Ident!C286</f>
        <v>0</v>
      </c>
      <c r="G286" s="162">
        <f>Ident!D286</f>
        <v>0</v>
      </c>
      <c r="H286" s="234">
        <f>BerM3!AC286</f>
        <v>0</v>
      </c>
      <c r="I286" s="234">
        <f>BerM3!AE286</f>
        <v>0</v>
      </c>
      <c r="J286" s="234">
        <f>BerM3!AF286</f>
        <v>0</v>
      </c>
      <c r="K286" s="234">
        <f>BerM3!AH286</f>
        <v>0</v>
      </c>
      <c r="L286" s="234">
        <f>BerM3!AI286</f>
        <v>0</v>
      </c>
      <c r="M286" s="234">
        <f>BerM3!AJ286</f>
        <v>0</v>
      </c>
      <c r="N286" s="234">
        <f>BerM3!AK286</f>
        <v>0</v>
      </c>
      <c r="O286" s="234">
        <f>BerM3!AL286</f>
        <v>0</v>
      </c>
      <c r="P286" s="234">
        <f>BerM3!AM286</f>
        <v>0</v>
      </c>
      <c r="Q286" s="235">
        <f>BerM3!AN286</f>
        <v>0</v>
      </c>
    </row>
    <row r="287" spans="1:17" ht="14.1" customHeight="1" x14ac:dyDescent="0.3">
      <c r="A287" s="232">
        <f ca="1">BerM3!Y287</f>
        <v>0</v>
      </c>
      <c r="B287" s="232">
        <f ca="1">BerM3!AU287</f>
        <v>0</v>
      </c>
      <c r="C287" s="233">
        <f ca="1">BerM3!Z287</f>
        <v>0</v>
      </c>
      <c r="D287" s="184">
        <f>Ident!A287</f>
        <v>0</v>
      </c>
      <c r="E287" s="162">
        <f>Ident!B287</f>
        <v>0</v>
      </c>
      <c r="F287" s="162">
        <f>Ident!C287</f>
        <v>0</v>
      </c>
      <c r="G287" s="162">
        <f>Ident!D287</f>
        <v>0</v>
      </c>
      <c r="H287" s="234">
        <f>BerM3!AC287</f>
        <v>0</v>
      </c>
      <c r="I287" s="234">
        <f>BerM3!AE287</f>
        <v>0</v>
      </c>
      <c r="J287" s="234">
        <f>BerM3!AF287</f>
        <v>0</v>
      </c>
      <c r="K287" s="234">
        <f>BerM3!AH287</f>
        <v>0</v>
      </c>
      <c r="L287" s="234">
        <f>BerM3!AI287</f>
        <v>0</v>
      </c>
      <c r="M287" s="234">
        <f>BerM3!AJ287</f>
        <v>0</v>
      </c>
      <c r="N287" s="234">
        <f>BerM3!AK287</f>
        <v>0</v>
      </c>
      <c r="O287" s="234">
        <f>BerM3!AL287</f>
        <v>0</v>
      </c>
      <c r="P287" s="234">
        <f>BerM3!AM287</f>
        <v>0</v>
      </c>
      <c r="Q287" s="235">
        <f>BerM3!AN287</f>
        <v>0</v>
      </c>
    </row>
    <row r="288" spans="1:17" ht="14.1" customHeight="1" x14ac:dyDescent="0.3">
      <c r="A288" s="232">
        <f ca="1">BerM3!Y288</f>
        <v>0</v>
      </c>
      <c r="B288" s="232">
        <f ca="1">BerM3!AU288</f>
        <v>0</v>
      </c>
      <c r="C288" s="233">
        <f ca="1">BerM3!Z288</f>
        <v>0</v>
      </c>
      <c r="D288" s="184">
        <f>Ident!A288</f>
        <v>0</v>
      </c>
      <c r="E288" s="162">
        <f>Ident!B288</f>
        <v>0</v>
      </c>
      <c r="F288" s="162">
        <f>Ident!C288</f>
        <v>0</v>
      </c>
      <c r="G288" s="162">
        <f>Ident!D288</f>
        <v>0</v>
      </c>
      <c r="H288" s="234">
        <f>BerM3!AC288</f>
        <v>0</v>
      </c>
      <c r="I288" s="234">
        <f>BerM3!AE288</f>
        <v>0</v>
      </c>
      <c r="J288" s="234">
        <f>BerM3!AF288</f>
        <v>0</v>
      </c>
      <c r="K288" s="234">
        <f>BerM3!AH288</f>
        <v>0</v>
      </c>
      <c r="L288" s="234">
        <f>BerM3!AI288</f>
        <v>0</v>
      </c>
      <c r="M288" s="234">
        <f>BerM3!AJ288</f>
        <v>0</v>
      </c>
      <c r="N288" s="234">
        <f>BerM3!AK288</f>
        <v>0</v>
      </c>
      <c r="O288" s="234">
        <f>BerM3!AL288</f>
        <v>0</v>
      </c>
      <c r="P288" s="234">
        <f>BerM3!AM288</f>
        <v>0</v>
      </c>
      <c r="Q288" s="235">
        <f>BerM3!AN288</f>
        <v>0</v>
      </c>
    </row>
    <row r="289" spans="1:17" ht="14.1" customHeight="1" x14ac:dyDescent="0.3">
      <c r="A289" s="232">
        <f ca="1">BerM3!Y289</f>
        <v>0</v>
      </c>
      <c r="B289" s="232">
        <f ca="1">BerM3!AU289</f>
        <v>0</v>
      </c>
      <c r="C289" s="233">
        <f ca="1">BerM3!Z289</f>
        <v>0</v>
      </c>
      <c r="D289" s="184">
        <f>Ident!A289</f>
        <v>0</v>
      </c>
      <c r="E289" s="162">
        <f>Ident!B289</f>
        <v>0</v>
      </c>
      <c r="F289" s="162">
        <f>Ident!C289</f>
        <v>0</v>
      </c>
      <c r="G289" s="162">
        <f>Ident!D289</f>
        <v>0</v>
      </c>
      <c r="H289" s="234">
        <f>BerM3!AC289</f>
        <v>0</v>
      </c>
      <c r="I289" s="234">
        <f>BerM3!AE289</f>
        <v>0</v>
      </c>
      <c r="J289" s="234">
        <f>BerM3!AF289</f>
        <v>0</v>
      </c>
      <c r="K289" s="234">
        <f>BerM3!AH289</f>
        <v>0</v>
      </c>
      <c r="L289" s="234">
        <f>BerM3!AI289</f>
        <v>0</v>
      </c>
      <c r="M289" s="234">
        <f>BerM3!AJ289</f>
        <v>0</v>
      </c>
      <c r="N289" s="234">
        <f>BerM3!AK289</f>
        <v>0</v>
      </c>
      <c r="O289" s="234">
        <f>BerM3!AL289</f>
        <v>0</v>
      </c>
      <c r="P289" s="234">
        <f>BerM3!AM289</f>
        <v>0</v>
      </c>
      <c r="Q289" s="235">
        <f>BerM3!AN289</f>
        <v>0</v>
      </c>
    </row>
    <row r="290" spans="1:17" ht="14.1" customHeight="1" x14ac:dyDescent="0.3">
      <c r="A290" s="232">
        <f ca="1">BerM3!Y290</f>
        <v>0</v>
      </c>
      <c r="B290" s="232">
        <f ca="1">BerM3!AU290</f>
        <v>0</v>
      </c>
      <c r="C290" s="233">
        <f ca="1">BerM3!Z290</f>
        <v>0</v>
      </c>
      <c r="D290" s="184">
        <f>Ident!A290</f>
        <v>0</v>
      </c>
      <c r="E290" s="162">
        <f>Ident!B290</f>
        <v>0</v>
      </c>
      <c r="F290" s="162">
        <f>Ident!C290</f>
        <v>0</v>
      </c>
      <c r="G290" s="162">
        <f>Ident!D290</f>
        <v>0</v>
      </c>
      <c r="H290" s="234">
        <f>BerM3!AC290</f>
        <v>0</v>
      </c>
      <c r="I290" s="234">
        <f>BerM3!AE290</f>
        <v>0</v>
      </c>
      <c r="J290" s="234">
        <f>BerM3!AF290</f>
        <v>0</v>
      </c>
      <c r="K290" s="234">
        <f>BerM3!AH290</f>
        <v>0</v>
      </c>
      <c r="L290" s="234">
        <f>BerM3!AI290</f>
        <v>0</v>
      </c>
      <c r="M290" s="234">
        <f>BerM3!AJ290</f>
        <v>0</v>
      </c>
      <c r="N290" s="234">
        <f>BerM3!AK290</f>
        <v>0</v>
      </c>
      <c r="O290" s="234">
        <f>BerM3!AL290</f>
        <v>0</v>
      </c>
      <c r="P290" s="234">
        <f>BerM3!AM290</f>
        <v>0</v>
      </c>
      <c r="Q290" s="235">
        <f>BerM3!AN290</f>
        <v>0</v>
      </c>
    </row>
    <row r="291" spans="1:17" ht="14.1" customHeight="1" x14ac:dyDescent="0.3">
      <c r="A291" s="232">
        <f ca="1">BerM3!Y291</f>
        <v>0</v>
      </c>
      <c r="B291" s="232">
        <f ca="1">BerM3!AU291</f>
        <v>0</v>
      </c>
      <c r="C291" s="233">
        <f ca="1">BerM3!Z291</f>
        <v>0</v>
      </c>
      <c r="D291" s="184">
        <f>Ident!A291</f>
        <v>0</v>
      </c>
      <c r="E291" s="162">
        <f>Ident!B291</f>
        <v>0</v>
      </c>
      <c r="F291" s="162">
        <f>Ident!C291</f>
        <v>0</v>
      </c>
      <c r="G291" s="162">
        <f>Ident!D291</f>
        <v>0</v>
      </c>
      <c r="H291" s="234">
        <f>BerM3!AC291</f>
        <v>0</v>
      </c>
      <c r="I291" s="234">
        <f>BerM3!AE291</f>
        <v>0</v>
      </c>
      <c r="J291" s="234">
        <f>BerM3!AF291</f>
        <v>0</v>
      </c>
      <c r="K291" s="234">
        <f>BerM3!AH291</f>
        <v>0</v>
      </c>
      <c r="L291" s="234">
        <f>BerM3!AI291</f>
        <v>0</v>
      </c>
      <c r="M291" s="234">
        <f>BerM3!AJ291</f>
        <v>0</v>
      </c>
      <c r="N291" s="234">
        <f>BerM3!AK291</f>
        <v>0</v>
      </c>
      <c r="O291" s="234">
        <f>BerM3!AL291</f>
        <v>0</v>
      </c>
      <c r="P291" s="234">
        <f>BerM3!AM291</f>
        <v>0</v>
      </c>
      <c r="Q291" s="235">
        <f>BerM3!AN291</f>
        <v>0</v>
      </c>
    </row>
    <row r="292" spans="1:17" ht="14.1" customHeight="1" x14ac:dyDescent="0.3">
      <c r="A292" s="232">
        <f ca="1">BerM3!Y292</f>
        <v>0</v>
      </c>
      <c r="B292" s="232">
        <f ca="1">BerM3!AU292</f>
        <v>0</v>
      </c>
      <c r="C292" s="233">
        <f ca="1">BerM3!Z292</f>
        <v>0</v>
      </c>
      <c r="D292" s="184">
        <f>Ident!A292</f>
        <v>0</v>
      </c>
      <c r="E292" s="162">
        <f>Ident!B292</f>
        <v>0</v>
      </c>
      <c r="F292" s="162">
        <f>Ident!C292</f>
        <v>0</v>
      </c>
      <c r="G292" s="162">
        <f>Ident!D292</f>
        <v>0</v>
      </c>
      <c r="H292" s="234">
        <f>BerM3!AC292</f>
        <v>0</v>
      </c>
      <c r="I292" s="234">
        <f>BerM3!AE292</f>
        <v>0</v>
      </c>
      <c r="J292" s="234">
        <f>BerM3!AF292</f>
        <v>0</v>
      </c>
      <c r="K292" s="234">
        <f>BerM3!AH292</f>
        <v>0</v>
      </c>
      <c r="L292" s="234">
        <f>BerM3!AI292</f>
        <v>0</v>
      </c>
      <c r="M292" s="234">
        <f>BerM3!AJ292</f>
        <v>0</v>
      </c>
      <c r="N292" s="234">
        <f>BerM3!AK292</f>
        <v>0</v>
      </c>
      <c r="O292" s="234">
        <f>BerM3!AL292</f>
        <v>0</v>
      </c>
      <c r="P292" s="234">
        <f>BerM3!AM292</f>
        <v>0</v>
      </c>
      <c r="Q292" s="235">
        <f>BerM3!AN292</f>
        <v>0</v>
      </c>
    </row>
    <row r="293" spans="1:17" ht="14.1" customHeight="1" x14ac:dyDescent="0.3">
      <c r="A293" s="232">
        <f ca="1">BerM3!Y293</f>
        <v>0</v>
      </c>
      <c r="B293" s="232">
        <f ca="1">BerM3!AU293</f>
        <v>0</v>
      </c>
      <c r="C293" s="233">
        <f ca="1">BerM3!Z293</f>
        <v>0</v>
      </c>
      <c r="D293" s="184">
        <f>Ident!A293</f>
        <v>0</v>
      </c>
      <c r="E293" s="162">
        <f>Ident!B293</f>
        <v>0</v>
      </c>
      <c r="F293" s="162">
        <f>Ident!C293</f>
        <v>0</v>
      </c>
      <c r="G293" s="162">
        <f>Ident!D293</f>
        <v>0</v>
      </c>
      <c r="H293" s="234">
        <f>BerM3!AC293</f>
        <v>0</v>
      </c>
      <c r="I293" s="234">
        <f>BerM3!AE293</f>
        <v>0</v>
      </c>
      <c r="J293" s="234">
        <f>BerM3!AF293</f>
        <v>0</v>
      </c>
      <c r="K293" s="234">
        <f>BerM3!AH293</f>
        <v>0</v>
      </c>
      <c r="L293" s="234">
        <f>BerM3!AI293</f>
        <v>0</v>
      </c>
      <c r="M293" s="234">
        <f>BerM3!AJ293</f>
        <v>0</v>
      </c>
      <c r="N293" s="234">
        <f>BerM3!AK293</f>
        <v>0</v>
      </c>
      <c r="O293" s="234">
        <f>BerM3!AL293</f>
        <v>0</v>
      </c>
      <c r="P293" s="234">
        <f>BerM3!AM293</f>
        <v>0</v>
      </c>
      <c r="Q293" s="235">
        <f>BerM3!AN293</f>
        <v>0</v>
      </c>
    </row>
    <row r="294" spans="1:17" ht="14.1" customHeight="1" x14ac:dyDescent="0.3">
      <c r="A294" s="232">
        <f ca="1">BerM3!Y294</f>
        <v>0</v>
      </c>
      <c r="B294" s="232">
        <f ca="1">BerM3!AU294</f>
        <v>0</v>
      </c>
      <c r="C294" s="233">
        <f ca="1">BerM3!Z294</f>
        <v>0</v>
      </c>
      <c r="D294" s="184">
        <f>Ident!A294</f>
        <v>0</v>
      </c>
      <c r="E294" s="162">
        <f>Ident!B294</f>
        <v>0</v>
      </c>
      <c r="F294" s="162">
        <f>Ident!C294</f>
        <v>0</v>
      </c>
      <c r="G294" s="162">
        <f>Ident!D294</f>
        <v>0</v>
      </c>
      <c r="H294" s="234">
        <f>BerM3!AC294</f>
        <v>0</v>
      </c>
      <c r="I294" s="234">
        <f>BerM3!AE294</f>
        <v>0</v>
      </c>
      <c r="J294" s="234">
        <f>BerM3!AF294</f>
        <v>0</v>
      </c>
      <c r="K294" s="234">
        <f>BerM3!AH294</f>
        <v>0</v>
      </c>
      <c r="L294" s="234">
        <f>BerM3!AI294</f>
        <v>0</v>
      </c>
      <c r="M294" s="234">
        <f>BerM3!AJ294</f>
        <v>0</v>
      </c>
      <c r="N294" s="234">
        <f>BerM3!AK294</f>
        <v>0</v>
      </c>
      <c r="O294" s="234">
        <f>BerM3!AL294</f>
        <v>0</v>
      </c>
      <c r="P294" s="234">
        <f>BerM3!AM294</f>
        <v>0</v>
      </c>
      <c r="Q294" s="235">
        <f>BerM3!AN294</f>
        <v>0</v>
      </c>
    </row>
    <row r="295" spans="1:17" ht="14.1" customHeight="1" x14ac:dyDescent="0.3">
      <c r="A295" s="232">
        <f ca="1">BerM3!Y295</f>
        <v>0</v>
      </c>
      <c r="B295" s="232">
        <f ca="1">BerM3!AU295</f>
        <v>0</v>
      </c>
      <c r="C295" s="233">
        <f ca="1">BerM3!Z295</f>
        <v>0</v>
      </c>
      <c r="D295" s="184">
        <f>Ident!A295</f>
        <v>0</v>
      </c>
      <c r="E295" s="162">
        <f>Ident!B295</f>
        <v>0</v>
      </c>
      <c r="F295" s="162">
        <f>Ident!C295</f>
        <v>0</v>
      </c>
      <c r="G295" s="162">
        <f>Ident!D295</f>
        <v>0</v>
      </c>
      <c r="H295" s="234">
        <f>BerM3!AC295</f>
        <v>0</v>
      </c>
      <c r="I295" s="234">
        <f>BerM3!AE295</f>
        <v>0</v>
      </c>
      <c r="J295" s="234">
        <f>BerM3!AF295</f>
        <v>0</v>
      </c>
      <c r="K295" s="234">
        <f>BerM3!AH295</f>
        <v>0</v>
      </c>
      <c r="L295" s="234">
        <f>BerM3!AI295</f>
        <v>0</v>
      </c>
      <c r="M295" s="234">
        <f>BerM3!AJ295</f>
        <v>0</v>
      </c>
      <c r="N295" s="234">
        <f>BerM3!AK295</f>
        <v>0</v>
      </c>
      <c r="O295" s="234">
        <f>BerM3!AL295</f>
        <v>0</v>
      </c>
      <c r="P295" s="234">
        <f>BerM3!AM295</f>
        <v>0</v>
      </c>
      <c r="Q295" s="235">
        <f>BerM3!AN295</f>
        <v>0</v>
      </c>
    </row>
    <row r="296" spans="1:17" ht="14.1" customHeight="1" x14ac:dyDescent="0.3">
      <c r="A296" s="232">
        <f ca="1">BerM3!Y296</f>
        <v>0</v>
      </c>
      <c r="B296" s="232">
        <f ca="1">BerM3!AU296</f>
        <v>0</v>
      </c>
      <c r="C296" s="233">
        <f ca="1">BerM3!Z296</f>
        <v>0</v>
      </c>
      <c r="D296" s="184">
        <f>Ident!A296</f>
        <v>0</v>
      </c>
      <c r="E296" s="162">
        <f>Ident!B296</f>
        <v>0</v>
      </c>
      <c r="F296" s="162">
        <f>Ident!C296</f>
        <v>0</v>
      </c>
      <c r="G296" s="162">
        <f>Ident!D296</f>
        <v>0</v>
      </c>
      <c r="H296" s="234">
        <f>BerM3!AC296</f>
        <v>0</v>
      </c>
      <c r="I296" s="234">
        <f>BerM3!AE296</f>
        <v>0</v>
      </c>
      <c r="J296" s="234">
        <f>BerM3!AF296</f>
        <v>0</v>
      </c>
      <c r="K296" s="234">
        <f>BerM3!AH296</f>
        <v>0</v>
      </c>
      <c r="L296" s="234">
        <f>BerM3!AI296</f>
        <v>0</v>
      </c>
      <c r="M296" s="234">
        <f>BerM3!AJ296</f>
        <v>0</v>
      </c>
      <c r="N296" s="234">
        <f>BerM3!AK296</f>
        <v>0</v>
      </c>
      <c r="O296" s="234">
        <f>BerM3!AL296</f>
        <v>0</v>
      </c>
      <c r="P296" s="234">
        <f>BerM3!AM296</f>
        <v>0</v>
      </c>
      <c r="Q296" s="235">
        <f>BerM3!AN296</f>
        <v>0</v>
      </c>
    </row>
    <row r="297" spans="1:17" ht="14.1" customHeight="1" x14ac:dyDescent="0.3">
      <c r="A297" s="232">
        <f ca="1">BerM3!Y297</f>
        <v>0</v>
      </c>
      <c r="B297" s="232">
        <f ca="1">BerM3!AU297</f>
        <v>0</v>
      </c>
      <c r="C297" s="233">
        <f ca="1">BerM3!Z297</f>
        <v>0</v>
      </c>
      <c r="D297" s="184">
        <f>Ident!A297</f>
        <v>0</v>
      </c>
      <c r="E297" s="162">
        <f>Ident!B297</f>
        <v>0</v>
      </c>
      <c r="F297" s="162">
        <f>Ident!C297</f>
        <v>0</v>
      </c>
      <c r="G297" s="162">
        <f>Ident!D297</f>
        <v>0</v>
      </c>
      <c r="H297" s="234">
        <f>BerM3!AC297</f>
        <v>0</v>
      </c>
      <c r="I297" s="234">
        <f>BerM3!AE297</f>
        <v>0</v>
      </c>
      <c r="J297" s="234">
        <f>BerM3!AF297</f>
        <v>0</v>
      </c>
      <c r="K297" s="234">
        <f>BerM3!AH297</f>
        <v>0</v>
      </c>
      <c r="L297" s="234">
        <f>BerM3!AI297</f>
        <v>0</v>
      </c>
      <c r="M297" s="234">
        <f>BerM3!AJ297</f>
        <v>0</v>
      </c>
      <c r="N297" s="234">
        <f>BerM3!AK297</f>
        <v>0</v>
      </c>
      <c r="O297" s="234">
        <f>BerM3!AL297</f>
        <v>0</v>
      </c>
      <c r="P297" s="234">
        <f>BerM3!AM297</f>
        <v>0</v>
      </c>
      <c r="Q297" s="235">
        <f>BerM3!AN297</f>
        <v>0</v>
      </c>
    </row>
    <row r="298" spans="1:17" ht="14.1" customHeight="1" x14ac:dyDescent="0.3">
      <c r="A298" s="232">
        <f ca="1">BerM3!Y298</f>
        <v>0</v>
      </c>
      <c r="B298" s="232">
        <f ca="1">BerM3!AU298</f>
        <v>0</v>
      </c>
      <c r="C298" s="233">
        <f ca="1">BerM3!Z298</f>
        <v>0</v>
      </c>
      <c r="D298" s="184">
        <f>Ident!A298</f>
        <v>0</v>
      </c>
      <c r="E298" s="162">
        <f>Ident!B298</f>
        <v>0</v>
      </c>
      <c r="F298" s="162">
        <f>Ident!C298</f>
        <v>0</v>
      </c>
      <c r="G298" s="162">
        <f>Ident!D298</f>
        <v>0</v>
      </c>
      <c r="H298" s="234">
        <f>BerM3!AC298</f>
        <v>0</v>
      </c>
      <c r="I298" s="234">
        <f>BerM3!AE298</f>
        <v>0</v>
      </c>
      <c r="J298" s="234">
        <f>BerM3!AF298</f>
        <v>0</v>
      </c>
      <c r="K298" s="234">
        <f>BerM3!AH298</f>
        <v>0</v>
      </c>
      <c r="L298" s="234">
        <f>BerM3!AI298</f>
        <v>0</v>
      </c>
      <c r="M298" s="234">
        <f>BerM3!AJ298</f>
        <v>0</v>
      </c>
      <c r="N298" s="234">
        <f>BerM3!AK298</f>
        <v>0</v>
      </c>
      <c r="O298" s="234">
        <f>BerM3!AL298</f>
        <v>0</v>
      </c>
      <c r="P298" s="234">
        <f>BerM3!AM298</f>
        <v>0</v>
      </c>
      <c r="Q298" s="235">
        <f>BerM3!AN298</f>
        <v>0</v>
      </c>
    </row>
    <row r="299" spans="1:17" ht="14.1" customHeight="1" x14ac:dyDescent="0.3">
      <c r="A299" s="232">
        <f ca="1">BerM3!Y299</f>
        <v>0</v>
      </c>
      <c r="B299" s="232">
        <f ca="1">BerM3!AU299</f>
        <v>0</v>
      </c>
      <c r="C299" s="233">
        <f ca="1">BerM3!Z299</f>
        <v>0</v>
      </c>
      <c r="D299" s="184">
        <f>Ident!A299</f>
        <v>0</v>
      </c>
      <c r="E299" s="162">
        <f>Ident!B299</f>
        <v>0</v>
      </c>
      <c r="F299" s="162">
        <f>Ident!C299</f>
        <v>0</v>
      </c>
      <c r="G299" s="162">
        <f>Ident!D299</f>
        <v>0</v>
      </c>
      <c r="H299" s="234">
        <f>BerM3!AC299</f>
        <v>0</v>
      </c>
      <c r="I299" s="234">
        <f>BerM3!AE299</f>
        <v>0</v>
      </c>
      <c r="J299" s="234">
        <f>BerM3!AF299</f>
        <v>0</v>
      </c>
      <c r="K299" s="234">
        <f>BerM3!AH299</f>
        <v>0</v>
      </c>
      <c r="L299" s="234">
        <f>BerM3!AI299</f>
        <v>0</v>
      </c>
      <c r="M299" s="234">
        <f>BerM3!AJ299</f>
        <v>0</v>
      </c>
      <c r="N299" s="234">
        <f>BerM3!AK299</f>
        <v>0</v>
      </c>
      <c r="O299" s="234">
        <f>BerM3!AL299</f>
        <v>0</v>
      </c>
      <c r="P299" s="234">
        <f>BerM3!AM299</f>
        <v>0</v>
      </c>
      <c r="Q299" s="235">
        <f>BerM3!AN299</f>
        <v>0</v>
      </c>
    </row>
    <row r="300" spans="1:17" ht="14.1" customHeight="1" x14ac:dyDescent="0.3">
      <c r="A300" s="232">
        <f ca="1">BerM3!Y300</f>
        <v>0</v>
      </c>
      <c r="B300" s="232">
        <f ca="1">BerM3!AU300</f>
        <v>0</v>
      </c>
      <c r="C300" s="233">
        <f ca="1">BerM3!Z300</f>
        <v>0</v>
      </c>
      <c r="D300" s="184">
        <f>Ident!A300</f>
        <v>0</v>
      </c>
      <c r="E300" s="162">
        <f>Ident!B300</f>
        <v>0</v>
      </c>
      <c r="F300" s="162">
        <f>Ident!C300</f>
        <v>0</v>
      </c>
      <c r="G300" s="162">
        <f>Ident!D300</f>
        <v>0</v>
      </c>
      <c r="H300" s="234">
        <f>BerM3!AC300</f>
        <v>0</v>
      </c>
      <c r="I300" s="234">
        <f>BerM3!AE300</f>
        <v>0</v>
      </c>
      <c r="J300" s="234">
        <f>BerM3!AF300</f>
        <v>0</v>
      </c>
      <c r="K300" s="234">
        <f>BerM3!AH300</f>
        <v>0</v>
      </c>
      <c r="L300" s="234">
        <f>BerM3!AI300</f>
        <v>0</v>
      </c>
      <c r="M300" s="234">
        <f>BerM3!AJ300</f>
        <v>0</v>
      </c>
      <c r="N300" s="234">
        <f>BerM3!AK300</f>
        <v>0</v>
      </c>
      <c r="O300" s="234">
        <f>BerM3!AL300</f>
        <v>0</v>
      </c>
      <c r="P300" s="234">
        <f>BerM3!AM300</f>
        <v>0</v>
      </c>
      <c r="Q300" s="235">
        <f>BerM3!AN300</f>
        <v>0</v>
      </c>
    </row>
  </sheetData>
  <sheetProtection algorithmName="SHA-512" hashValue="isoW5n0ubv5TxEASRBLRd9pvOsnOPHFTvPRi7Nos197Z+cAWXfDVsJZuzFgsuE5DLDfax3bWv+9t2AREFo3+HA==" saltValue="/ExJRSszA8+eu2B9ckUcBg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s="8" customFormat="1" ht="24" customHeight="1" x14ac:dyDescent="0.2">
      <c r="A1" s="265" t="str">
        <f>Ident!A1</f>
        <v>N° ONSS:</v>
      </c>
      <c r="B1" s="266" t="e">
        <f>TEXT(user_nummer_rsz_ppo,"0000000-00")</f>
        <v>#VALUE!</v>
      </c>
      <c r="C1" s="265" t="s">
        <v>484</v>
      </c>
      <c r="D1" s="267" t="e">
        <f>TEXT(user_wg_cat,"000")</f>
        <v>#VALUE!</v>
      </c>
      <c r="E1" s="242" t="s">
        <v>555</v>
      </c>
      <c r="F1" s="242"/>
      <c r="G1" s="242"/>
      <c r="H1" s="242"/>
    </row>
    <row r="2" spans="1:8" s="8" customFormat="1" ht="26.1" customHeight="1" x14ac:dyDescent="0.2">
      <c r="A2" s="271" t="s">
        <v>85</v>
      </c>
      <c r="B2" s="271" t="str">
        <f>kwartaal &amp; " / " &amp; jaar</f>
        <v>2 / 2024</v>
      </c>
      <c r="C2" s="271" t="s">
        <v>86</v>
      </c>
      <c r="D2" s="271" t="str">
        <f>versienummer</f>
        <v>2024.04.b</v>
      </c>
      <c r="E2" s="247" t="s">
        <v>554</v>
      </c>
      <c r="F2" s="436" t="s">
        <v>97</v>
      </c>
      <c r="G2" s="436"/>
      <c r="H2" s="436"/>
    </row>
    <row r="3" spans="1:8" s="8" customFormat="1" ht="67.5" x14ac:dyDescent="0.3">
      <c r="A3" s="185" t="s">
        <v>489</v>
      </c>
      <c r="B3" s="185" t="s">
        <v>74</v>
      </c>
      <c r="C3" s="185" t="s">
        <v>490</v>
      </c>
      <c r="D3" s="178" t="s">
        <v>487</v>
      </c>
      <c r="E3" s="133" t="s">
        <v>556</v>
      </c>
      <c r="F3" s="204" t="str">
        <f>"rémunération nette pour "&amp;
TEXT(Kal!A11,("MMMM "&amp;IF(TEXT(DATE(2014,1,1),"JJJJ")="2014","JJJJ",IF(TEXT(DATE(2014,1,1),"AAAA")="2014","AAAA","YYYY"))))</f>
        <v>rémunération nette pour april 2024</v>
      </c>
      <c r="G3" s="204" t="str">
        <f>"rémunération nette pour "&amp;
TEXT(Kal!A12,("MMMM "&amp;IF(TEXT(DATE(2014,1,1),"JJJJ")="2014","JJJJ",IF(TEXT(DATE(2014,1,1),"AAAA")="2014","AAAA","YYYY"))))</f>
        <v>rémunération nette pour mei 2024</v>
      </c>
      <c r="H3" s="204" t="str">
        <f>"rémunération nette pour "&amp;
TEXT(Kal!A13,("MMMM "&amp;IF(TEXT(DATE(2014,1,1),"JJJJ")="2014","JJJJ",IF(TEXT(DATE(2014,1,1),"AAAA")="2014","AAAA","YYYY"))))</f>
        <v>rémunération nette pour juni 2024</v>
      </c>
    </row>
    <row r="4" spans="1:8" ht="13.5" x14ac:dyDescent="0.3">
      <c r="A4" s="180">
        <f>Ident!A4</f>
        <v>0</v>
      </c>
      <c r="B4" s="180">
        <f>Ident!B4</f>
        <v>0</v>
      </c>
      <c r="C4" s="180">
        <f>Ident!C4</f>
        <v>0</v>
      </c>
      <c r="D4" s="186">
        <f>Ident!D4</f>
        <v>0</v>
      </c>
      <c r="E4" s="248" t="e">
        <f>BerKW!BW4</f>
        <v>#VALUE!</v>
      </c>
      <c r="F4" s="246">
        <f ca="1">BerM1!AQ4-(BerM1!AR4-BerM1!AT4)</f>
        <v>0</v>
      </c>
      <c r="G4" s="246">
        <f ca="1">BerM2!AQ4-(BerM2!AR4-BerM2!AT4)</f>
        <v>0</v>
      </c>
      <c r="H4" s="246">
        <f ca="1">BerM3!AQ4-(BerM3!AR4-BerM3!AT4)</f>
        <v>0</v>
      </c>
    </row>
    <row r="5" spans="1:8" ht="13.5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248" t="e">
        <f>BerKW!BW5</f>
        <v>#VALUE!</v>
      </c>
      <c r="F5" s="246">
        <f ca="1">BerM1!AQ5-(BerM1!AR5-BerM1!AT5)</f>
        <v>0</v>
      </c>
      <c r="G5" s="246">
        <f ca="1">BerM2!AQ5-(BerM2!AR5-BerM2!AT5)</f>
        <v>0</v>
      </c>
      <c r="H5" s="246">
        <f ca="1">BerM3!AQ5-(BerM3!AR5-BerM3!AT5)</f>
        <v>0</v>
      </c>
    </row>
    <row r="6" spans="1:8" ht="13.5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248" t="e">
        <f>BerKW!BW6</f>
        <v>#VALUE!</v>
      </c>
      <c r="F6" s="246">
        <f ca="1">BerM1!AQ6-(BerM1!AR6-BerM1!AT6)</f>
        <v>0</v>
      </c>
      <c r="G6" s="246">
        <f ca="1">BerM2!AQ6-(BerM2!AR6-BerM2!AT6)</f>
        <v>0</v>
      </c>
      <c r="H6" s="246">
        <f ca="1">BerM3!AQ6-(BerM3!AR6-BerM3!AT6)</f>
        <v>0</v>
      </c>
    </row>
    <row r="7" spans="1:8" ht="13.5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248" t="e">
        <f>BerKW!BW7</f>
        <v>#VALUE!</v>
      </c>
      <c r="F7" s="246">
        <f ca="1">BerM1!AQ7-(BerM1!AR7-BerM1!AT7)</f>
        <v>0</v>
      </c>
      <c r="G7" s="246">
        <f ca="1">BerM2!AQ7-(BerM2!AR7-BerM2!AT7)</f>
        <v>0</v>
      </c>
      <c r="H7" s="246">
        <f ca="1">BerM3!AQ7-(BerM3!AR7-BerM3!AT7)</f>
        <v>0</v>
      </c>
    </row>
    <row r="8" spans="1:8" ht="13.5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248" t="e">
        <f>BerKW!BW8</f>
        <v>#VALUE!</v>
      </c>
      <c r="F8" s="246">
        <f ca="1">BerM1!AQ8-(BerM1!AR8-BerM1!AT8)</f>
        <v>0</v>
      </c>
      <c r="G8" s="246">
        <f ca="1">BerM2!AQ8-(BerM2!AR8-BerM2!AT8)</f>
        <v>0</v>
      </c>
      <c r="H8" s="246">
        <f ca="1">BerM3!AQ8-(BerM3!AR8-BerM3!AT8)</f>
        <v>0</v>
      </c>
    </row>
    <row r="9" spans="1:8" ht="13.5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248" t="e">
        <f>BerKW!BW9</f>
        <v>#VALUE!</v>
      </c>
      <c r="F9" s="246">
        <f ca="1">BerM1!AQ9-(BerM1!AR9-BerM1!AT9)</f>
        <v>0</v>
      </c>
      <c r="G9" s="246">
        <f ca="1">BerM2!AQ9-(BerM2!AR9-BerM2!AT9)</f>
        <v>0</v>
      </c>
      <c r="H9" s="246">
        <f ca="1">BerM3!AQ9-(BerM3!AR9-BerM3!AT9)</f>
        <v>0</v>
      </c>
    </row>
    <row r="10" spans="1:8" ht="13.5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248" t="e">
        <f>BerKW!BW10</f>
        <v>#VALUE!</v>
      </c>
      <c r="F10" s="246">
        <f ca="1">BerM1!AQ10-(BerM1!AR10-BerM1!AT10)</f>
        <v>0</v>
      </c>
      <c r="G10" s="246">
        <f ca="1">BerM2!AQ10-(BerM2!AR10-BerM2!AT10)</f>
        <v>0</v>
      </c>
      <c r="H10" s="246">
        <f ca="1">BerM3!AQ10-(BerM3!AR10-BerM3!AT10)</f>
        <v>0</v>
      </c>
    </row>
    <row r="11" spans="1:8" ht="13.5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248" t="e">
        <f>BerKW!BW11</f>
        <v>#VALUE!</v>
      </c>
      <c r="F11" s="246">
        <f ca="1">BerM1!AQ11-(BerM1!AR11-BerM1!AT11)</f>
        <v>0</v>
      </c>
      <c r="G11" s="246">
        <f ca="1">BerM2!AQ11-(BerM2!AR11-BerM2!AT11)</f>
        <v>0</v>
      </c>
      <c r="H11" s="246">
        <f ca="1">BerM3!AQ11-(BerM3!AR11-BerM3!AT11)</f>
        <v>0</v>
      </c>
    </row>
    <row r="12" spans="1:8" ht="13.5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248" t="e">
        <f>BerKW!BW12</f>
        <v>#VALUE!</v>
      </c>
      <c r="F12" s="246">
        <f ca="1">BerM1!AQ12-(BerM1!AR12-BerM1!AT12)</f>
        <v>0</v>
      </c>
      <c r="G12" s="246">
        <f ca="1">BerM2!AQ12-(BerM2!AR12-BerM2!AT12)</f>
        <v>0</v>
      </c>
      <c r="H12" s="246">
        <f ca="1">BerM3!AQ12-(BerM3!AR12-BerM3!AT12)</f>
        <v>0</v>
      </c>
    </row>
    <row r="13" spans="1:8" ht="13.5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248" t="e">
        <f>BerKW!BW13</f>
        <v>#VALUE!</v>
      </c>
      <c r="F13" s="246">
        <f ca="1">BerM1!AQ13-(BerM1!AR13-BerM1!AT13)</f>
        <v>0</v>
      </c>
      <c r="G13" s="246">
        <f ca="1">BerM2!AQ13-(BerM2!AR13-BerM2!AT13)</f>
        <v>0</v>
      </c>
      <c r="H13" s="246">
        <f ca="1">BerM3!AQ13-(BerM3!AR13-BerM3!AT13)</f>
        <v>0</v>
      </c>
    </row>
    <row r="14" spans="1:8" ht="13.5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248" t="e">
        <f>BerKW!BW14</f>
        <v>#VALUE!</v>
      </c>
      <c r="F14" s="246">
        <f ca="1">BerM1!AQ14-(BerM1!AR14-BerM1!AT14)</f>
        <v>0</v>
      </c>
      <c r="G14" s="246">
        <f ca="1">BerM2!AQ14-(BerM2!AR14-BerM2!AT14)</f>
        <v>0</v>
      </c>
      <c r="H14" s="246">
        <f ca="1">BerM3!AQ14-(BerM3!AR14-BerM3!AT14)</f>
        <v>0</v>
      </c>
    </row>
    <row r="15" spans="1:8" ht="13.5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248" t="e">
        <f>BerKW!BW15</f>
        <v>#VALUE!</v>
      </c>
      <c r="F15" s="246">
        <f ca="1">BerM1!AQ15-(BerM1!AR15-BerM1!AT15)</f>
        <v>0</v>
      </c>
      <c r="G15" s="246">
        <f ca="1">BerM2!AQ15-(BerM2!AR15-BerM2!AT15)</f>
        <v>0</v>
      </c>
      <c r="H15" s="246">
        <f ca="1">BerM3!AQ15-(BerM3!AR15-BerM3!AT15)</f>
        <v>0</v>
      </c>
    </row>
    <row r="16" spans="1:8" ht="13.5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248" t="e">
        <f>BerKW!BW16</f>
        <v>#VALUE!</v>
      </c>
      <c r="F16" s="246">
        <f ca="1">BerM1!AQ16-(BerM1!AR16-BerM1!AT16)</f>
        <v>0</v>
      </c>
      <c r="G16" s="246">
        <f ca="1">BerM2!AQ16-(BerM2!AR16-BerM2!AT16)</f>
        <v>0</v>
      </c>
      <c r="H16" s="246">
        <f ca="1">BerM3!AQ16-(BerM3!AR16-BerM3!AT16)</f>
        <v>0</v>
      </c>
    </row>
    <row r="17" spans="1:8" ht="13.5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248" t="e">
        <f>BerKW!BW17</f>
        <v>#VALUE!</v>
      </c>
      <c r="F17" s="246">
        <f ca="1">BerM1!AQ17-(BerM1!AR17-BerM1!AT17)</f>
        <v>0</v>
      </c>
      <c r="G17" s="246">
        <f ca="1">BerM2!AQ17-(BerM2!AR17-BerM2!AT17)</f>
        <v>0</v>
      </c>
      <c r="H17" s="246">
        <f ca="1">BerM3!AQ17-(BerM3!AR17-BerM3!AT17)</f>
        <v>0</v>
      </c>
    </row>
    <row r="18" spans="1:8" ht="13.5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248" t="e">
        <f>BerKW!BW18</f>
        <v>#VALUE!</v>
      </c>
      <c r="F18" s="246">
        <f ca="1">BerM1!AQ18-(BerM1!AR18-BerM1!AT18)</f>
        <v>0</v>
      </c>
      <c r="G18" s="246">
        <f ca="1">BerM2!AQ18-(BerM2!AR18-BerM2!AT18)</f>
        <v>0</v>
      </c>
      <c r="H18" s="246">
        <f ca="1">BerM3!AQ18-(BerM3!AR18-BerM3!AT18)</f>
        <v>0</v>
      </c>
    </row>
    <row r="19" spans="1:8" ht="13.5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248" t="e">
        <f>BerKW!BW19</f>
        <v>#VALUE!</v>
      </c>
      <c r="F19" s="246">
        <f ca="1">BerM1!AQ19-(BerM1!AR19-BerM1!AT19)</f>
        <v>0</v>
      </c>
      <c r="G19" s="246">
        <f ca="1">BerM2!AQ19-(BerM2!AR19-BerM2!AT19)</f>
        <v>0</v>
      </c>
      <c r="H19" s="246">
        <f ca="1">BerM3!AQ19-(BerM3!AR19-BerM3!AT19)</f>
        <v>0</v>
      </c>
    </row>
    <row r="20" spans="1:8" ht="13.5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248" t="e">
        <f>BerKW!BW20</f>
        <v>#VALUE!</v>
      </c>
      <c r="F20" s="246">
        <f ca="1">BerM1!AQ20-(BerM1!AR20-BerM1!AT20)</f>
        <v>0</v>
      </c>
      <c r="G20" s="246">
        <f ca="1">BerM2!AQ20-(BerM2!AR20-BerM2!AT20)</f>
        <v>0</v>
      </c>
      <c r="H20" s="246">
        <f ca="1">BerM3!AQ20-(BerM3!AR20-BerM3!AT20)</f>
        <v>0</v>
      </c>
    </row>
    <row r="21" spans="1:8" ht="13.5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248" t="e">
        <f>BerKW!BW21</f>
        <v>#VALUE!</v>
      </c>
      <c r="F21" s="246">
        <f ca="1">BerM1!AQ21-(BerM1!AR21-BerM1!AT21)</f>
        <v>0</v>
      </c>
      <c r="G21" s="246">
        <f ca="1">BerM2!AQ21-(BerM2!AR21-BerM2!AT21)</f>
        <v>0</v>
      </c>
      <c r="H21" s="246">
        <f ca="1">BerM3!AQ21-(BerM3!AR21-BerM3!AT21)</f>
        <v>0</v>
      </c>
    </row>
    <row r="22" spans="1:8" ht="13.5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248" t="e">
        <f>BerKW!BW22</f>
        <v>#VALUE!</v>
      </c>
      <c r="F22" s="246">
        <f ca="1">BerM1!AQ22-(BerM1!AR22-BerM1!AT22)</f>
        <v>0</v>
      </c>
      <c r="G22" s="246">
        <f ca="1">BerM2!AQ22-(BerM2!AR22-BerM2!AT22)</f>
        <v>0</v>
      </c>
      <c r="H22" s="246">
        <f ca="1">BerM3!AQ22-(BerM3!AR22-BerM3!AT22)</f>
        <v>0</v>
      </c>
    </row>
    <row r="23" spans="1:8" ht="13.5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248" t="e">
        <f>BerKW!BW23</f>
        <v>#VALUE!</v>
      </c>
      <c r="F23" s="246">
        <f ca="1">BerM1!AQ23-(BerM1!AR23-BerM1!AT23)</f>
        <v>0</v>
      </c>
      <c r="G23" s="246">
        <f ca="1">BerM2!AQ23-(BerM2!AR23-BerM2!AT23)</f>
        <v>0</v>
      </c>
      <c r="H23" s="246">
        <f ca="1">BerM3!AQ23-(BerM3!AR23-BerM3!AT23)</f>
        <v>0</v>
      </c>
    </row>
    <row r="24" spans="1:8" ht="13.5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248" t="e">
        <f>BerKW!BW24</f>
        <v>#VALUE!</v>
      </c>
      <c r="F24" s="246">
        <f ca="1">BerM1!AQ24-(BerM1!AR24-BerM1!AT24)</f>
        <v>0</v>
      </c>
      <c r="G24" s="246">
        <f ca="1">BerM2!AQ24-(BerM2!AR24-BerM2!AT24)</f>
        <v>0</v>
      </c>
      <c r="H24" s="246">
        <f ca="1">BerM3!AQ24-(BerM3!AR24-BerM3!AT24)</f>
        <v>0</v>
      </c>
    </row>
    <row r="25" spans="1:8" ht="13.5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248" t="e">
        <f>BerKW!BW25</f>
        <v>#VALUE!</v>
      </c>
      <c r="F25" s="246">
        <f ca="1">BerM1!AQ25-(BerM1!AR25-BerM1!AT25)</f>
        <v>0</v>
      </c>
      <c r="G25" s="246">
        <f ca="1">BerM2!AQ25-(BerM2!AR25-BerM2!AT25)</f>
        <v>0</v>
      </c>
      <c r="H25" s="246">
        <f ca="1">BerM3!AQ25-(BerM3!AR25-BerM3!AT25)</f>
        <v>0</v>
      </c>
    </row>
    <row r="26" spans="1:8" ht="13.5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248" t="e">
        <f>BerKW!BW26</f>
        <v>#VALUE!</v>
      </c>
      <c r="F26" s="246">
        <f ca="1">BerM1!AQ26-(BerM1!AR26-BerM1!AT26)</f>
        <v>0</v>
      </c>
      <c r="G26" s="246">
        <f ca="1">BerM2!AQ26-(BerM2!AR26-BerM2!AT26)</f>
        <v>0</v>
      </c>
      <c r="H26" s="246">
        <f ca="1">BerM3!AQ26-(BerM3!AR26-BerM3!AT26)</f>
        <v>0</v>
      </c>
    </row>
    <row r="27" spans="1:8" ht="13.5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248" t="e">
        <f>BerKW!BW27</f>
        <v>#VALUE!</v>
      </c>
      <c r="F27" s="246">
        <f ca="1">BerM1!AQ27-(BerM1!AR27-BerM1!AT27)</f>
        <v>0</v>
      </c>
      <c r="G27" s="246">
        <f ca="1">BerM2!AQ27-(BerM2!AR27-BerM2!AT27)</f>
        <v>0</v>
      </c>
      <c r="H27" s="246">
        <f ca="1">BerM3!AQ27-(BerM3!AR27-BerM3!AT27)</f>
        <v>0</v>
      </c>
    </row>
    <row r="28" spans="1:8" ht="13.5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248" t="e">
        <f>BerKW!BW28</f>
        <v>#VALUE!</v>
      </c>
      <c r="F28" s="246">
        <f ca="1">BerM1!AQ28-(BerM1!AR28-BerM1!AT28)</f>
        <v>0</v>
      </c>
      <c r="G28" s="246">
        <f ca="1">BerM2!AQ28-(BerM2!AR28-BerM2!AT28)</f>
        <v>0</v>
      </c>
      <c r="H28" s="246">
        <f ca="1">BerM3!AQ28-(BerM3!AR28-BerM3!AT28)</f>
        <v>0</v>
      </c>
    </row>
    <row r="29" spans="1:8" ht="13.5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248" t="e">
        <f>BerKW!BW29</f>
        <v>#VALUE!</v>
      </c>
      <c r="F29" s="246">
        <f ca="1">BerM1!AQ29-(BerM1!AR29-BerM1!AT29)</f>
        <v>0</v>
      </c>
      <c r="G29" s="246">
        <f ca="1">BerM2!AQ29-(BerM2!AR29-BerM2!AT29)</f>
        <v>0</v>
      </c>
      <c r="H29" s="246">
        <f ca="1">BerM3!AQ29-(BerM3!AR29-BerM3!AT29)</f>
        <v>0</v>
      </c>
    </row>
    <row r="30" spans="1:8" ht="13.5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248" t="e">
        <f>BerKW!BW30</f>
        <v>#VALUE!</v>
      </c>
      <c r="F30" s="246">
        <f ca="1">BerM1!AQ30-(BerM1!AR30-BerM1!AT30)</f>
        <v>0</v>
      </c>
      <c r="G30" s="246">
        <f ca="1">BerM2!AQ30-(BerM2!AR30-BerM2!AT30)</f>
        <v>0</v>
      </c>
      <c r="H30" s="246">
        <f ca="1">BerM3!AQ30-(BerM3!AR30-BerM3!AT30)</f>
        <v>0</v>
      </c>
    </row>
    <row r="31" spans="1:8" ht="13.5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248" t="e">
        <f>BerKW!BW31</f>
        <v>#VALUE!</v>
      </c>
      <c r="F31" s="246">
        <f ca="1">BerM1!AQ31-(BerM1!AR31-BerM1!AT31)</f>
        <v>0</v>
      </c>
      <c r="G31" s="246">
        <f ca="1">BerM2!AQ31-(BerM2!AR31-BerM2!AT31)</f>
        <v>0</v>
      </c>
      <c r="H31" s="246">
        <f ca="1">BerM3!AQ31-(BerM3!AR31-BerM3!AT31)</f>
        <v>0</v>
      </c>
    </row>
    <row r="32" spans="1:8" ht="13.5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248" t="e">
        <f>BerKW!BW32</f>
        <v>#VALUE!</v>
      </c>
      <c r="F32" s="246">
        <f ca="1">BerM1!AQ32-(BerM1!AR32-BerM1!AT32)</f>
        <v>0</v>
      </c>
      <c r="G32" s="246">
        <f ca="1">BerM2!AQ32-(BerM2!AR32-BerM2!AT32)</f>
        <v>0</v>
      </c>
      <c r="H32" s="246">
        <f ca="1">BerM3!AQ32-(BerM3!AR32-BerM3!AT32)</f>
        <v>0</v>
      </c>
    </row>
    <row r="33" spans="1:8" ht="13.5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248" t="e">
        <f>BerKW!BW33</f>
        <v>#VALUE!</v>
      </c>
      <c r="F33" s="246">
        <f ca="1">BerM1!AQ33-(BerM1!AR33-BerM1!AT33)</f>
        <v>0</v>
      </c>
      <c r="G33" s="246">
        <f ca="1">BerM2!AQ33-(BerM2!AR33-BerM2!AT33)</f>
        <v>0</v>
      </c>
      <c r="H33" s="246">
        <f ca="1">BerM3!AQ33-(BerM3!AR33-BerM3!AT33)</f>
        <v>0</v>
      </c>
    </row>
    <row r="34" spans="1:8" ht="13.5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248" t="e">
        <f>BerKW!BW34</f>
        <v>#VALUE!</v>
      </c>
      <c r="F34" s="246">
        <f ca="1">BerM1!AQ34-(BerM1!AR34-BerM1!AT34)</f>
        <v>0</v>
      </c>
      <c r="G34" s="246">
        <f ca="1">BerM2!AQ34-(BerM2!AR34-BerM2!AT34)</f>
        <v>0</v>
      </c>
      <c r="H34" s="246">
        <f ca="1">BerM3!AQ34-(BerM3!AR34-BerM3!AT34)</f>
        <v>0</v>
      </c>
    </row>
    <row r="35" spans="1:8" ht="13.5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248" t="e">
        <f>BerKW!BW35</f>
        <v>#VALUE!</v>
      </c>
      <c r="F35" s="246">
        <f ca="1">BerM1!AQ35-(BerM1!AR35-BerM1!AT35)</f>
        <v>0</v>
      </c>
      <c r="G35" s="246">
        <f ca="1">BerM2!AQ35-(BerM2!AR35-BerM2!AT35)</f>
        <v>0</v>
      </c>
      <c r="H35" s="246">
        <f ca="1">BerM3!AQ35-(BerM3!AR35-BerM3!AT35)</f>
        <v>0</v>
      </c>
    </row>
    <row r="36" spans="1:8" ht="13.5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248" t="e">
        <f>BerKW!BW36</f>
        <v>#VALUE!</v>
      </c>
      <c r="F36" s="246">
        <f ca="1">BerM1!AQ36-(BerM1!AR36-BerM1!AT36)</f>
        <v>0</v>
      </c>
      <c r="G36" s="246">
        <f ca="1">BerM2!AQ36-(BerM2!AR36-BerM2!AT36)</f>
        <v>0</v>
      </c>
      <c r="H36" s="246">
        <f ca="1">BerM3!AQ36-(BerM3!AR36-BerM3!AT36)</f>
        <v>0</v>
      </c>
    </row>
    <row r="37" spans="1:8" ht="13.5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248" t="e">
        <f>BerKW!BW37</f>
        <v>#VALUE!</v>
      </c>
      <c r="F37" s="246">
        <f ca="1">BerM1!AQ37-(BerM1!AR37-BerM1!AT37)</f>
        <v>0</v>
      </c>
      <c r="G37" s="246">
        <f ca="1">BerM2!AQ37-(BerM2!AR37-BerM2!AT37)</f>
        <v>0</v>
      </c>
      <c r="H37" s="246">
        <f ca="1">BerM3!AQ37-(BerM3!AR37-BerM3!AT37)</f>
        <v>0</v>
      </c>
    </row>
    <row r="38" spans="1:8" ht="13.5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248" t="e">
        <f>BerKW!BW38</f>
        <v>#VALUE!</v>
      </c>
      <c r="F38" s="246">
        <f ca="1">BerM1!AQ38-(BerM1!AR38-BerM1!AT38)</f>
        <v>0</v>
      </c>
      <c r="G38" s="246">
        <f ca="1">BerM2!AQ38-(BerM2!AR38-BerM2!AT38)</f>
        <v>0</v>
      </c>
      <c r="H38" s="246">
        <f ca="1">BerM3!AQ38-(BerM3!AR38-BerM3!AT38)</f>
        <v>0</v>
      </c>
    </row>
    <row r="39" spans="1:8" ht="13.5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248" t="e">
        <f>BerKW!BW39</f>
        <v>#VALUE!</v>
      </c>
      <c r="F39" s="246">
        <f ca="1">BerM1!AQ39-(BerM1!AR39-BerM1!AT39)</f>
        <v>0</v>
      </c>
      <c r="G39" s="246">
        <f ca="1">BerM2!AQ39-(BerM2!AR39-BerM2!AT39)</f>
        <v>0</v>
      </c>
      <c r="H39" s="246">
        <f ca="1">BerM3!AQ39-(BerM3!AR39-BerM3!AT39)</f>
        <v>0</v>
      </c>
    </row>
    <row r="40" spans="1:8" ht="13.5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248" t="e">
        <f>BerKW!BW40</f>
        <v>#VALUE!</v>
      </c>
      <c r="F40" s="246">
        <f ca="1">BerM1!AQ40-(BerM1!AR40-BerM1!AT40)</f>
        <v>0</v>
      </c>
      <c r="G40" s="246">
        <f ca="1">BerM2!AQ40-(BerM2!AR40-BerM2!AT40)</f>
        <v>0</v>
      </c>
      <c r="H40" s="246">
        <f ca="1">BerM3!AQ40-(BerM3!AR40-BerM3!AT40)</f>
        <v>0</v>
      </c>
    </row>
    <row r="41" spans="1:8" ht="13.5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248" t="e">
        <f>BerKW!BW41</f>
        <v>#VALUE!</v>
      </c>
      <c r="F41" s="246">
        <f ca="1">BerM1!AQ41-(BerM1!AR41-BerM1!AT41)</f>
        <v>0</v>
      </c>
      <c r="G41" s="246">
        <f ca="1">BerM2!AQ41-(BerM2!AR41-BerM2!AT41)</f>
        <v>0</v>
      </c>
      <c r="H41" s="246">
        <f ca="1">BerM3!AQ41-(BerM3!AR41-BerM3!AT41)</f>
        <v>0</v>
      </c>
    </row>
    <row r="42" spans="1:8" ht="13.5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248" t="e">
        <f>BerKW!BW42</f>
        <v>#VALUE!</v>
      </c>
      <c r="F42" s="246">
        <f ca="1">BerM1!AQ42-(BerM1!AR42-BerM1!AT42)</f>
        <v>0</v>
      </c>
      <c r="G42" s="246">
        <f ca="1">BerM2!AQ42-(BerM2!AR42-BerM2!AT42)</f>
        <v>0</v>
      </c>
      <c r="H42" s="246">
        <f ca="1">BerM3!AQ42-(BerM3!AR42-BerM3!AT42)</f>
        <v>0</v>
      </c>
    </row>
    <row r="43" spans="1:8" ht="13.5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248" t="e">
        <f>BerKW!BW43</f>
        <v>#VALUE!</v>
      </c>
      <c r="F43" s="246">
        <f ca="1">BerM1!AQ43-(BerM1!AR43-BerM1!AT43)</f>
        <v>0</v>
      </c>
      <c r="G43" s="246">
        <f ca="1">BerM2!AQ43-(BerM2!AR43-BerM2!AT43)</f>
        <v>0</v>
      </c>
      <c r="H43" s="246">
        <f ca="1">BerM3!AQ43-(BerM3!AR43-BerM3!AT43)</f>
        <v>0</v>
      </c>
    </row>
    <row r="44" spans="1:8" ht="13.5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248" t="e">
        <f>BerKW!BW44</f>
        <v>#VALUE!</v>
      </c>
      <c r="F44" s="246">
        <f ca="1">BerM1!AQ44-(BerM1!AR44-BerM1!AT44)</f>
        <v>0</v>
      </c>
      <c r="G44" s="246">
        <f ca="1">BerM2!AQ44-(BerM2!AR44-BerM2!AT44)</f>
        <v>0</v>
      </c>
      <c r="H44" s="246">
        <f ca="1">BerM3!AQ44-(BerM3!AR44-BerM3!AT44)</f>
        <v>0</v>
      </c>
    </row>
    <row r="45" spans="1:8" ht="13.5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248" t="e">
        <f>BerKW!BW45</f>
        <v>#VALUE!</v>
      </c>
      <c r="F45" s="246">
        <f ca="1">BerM1!AQ45-(BerM1!AR45-BerM1!AT45)</f>
        <v>0</v>
      </c>
      <c r="G45" s="246">
        <f ca="1">BerM2!AQ45-(BerM2!AR45-BerM2!AT45)</f>
        <v>0</v>
      </c>
      <c r="H45" s="246">
        <f ca="1">BerM3!AQ45-(BerM3!AR45-BerM3!AT45)</f>
        <v>0</v>
      </c>
    </row>
    <row r="46" spans="1:8" ht="13.5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248" t="e">
        <f>BerKW!BW46</f>
        <v>#VALUE!</v>
      </c>
      <c r="F46" s="246">
        <f ca="1">BerM1!AQ46-(BerM1!AR46-BerM1!AT46)</f>
        <v>0</v>
      </c>
      <c r="G46" s="246">
        <f ca="1">BerM2!AQ46-(BerM2!AR46-BerM2!AT46)</f>
        <v>0</v>
      </c>
      <c r="H46" s="246">
        <f ca="1">BerM3!AQ46-(BerM3!AR46-BerM3!AT46)</f>
        <v>0</v>
      </c>
    </row>
    <row r="47" spans="1:8" ht="13.5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248" t="e">
        <f>BerKW!BW47</f>
        <v>#VALUE!</v>
      </c>
      <c r="F47" s="246">
        <f ca="1">BerM1!AQ47-(BerM1!AR47-BerM1!AT47)</f>
        <v>0</v>
      </c>
      <c r="G47" s="246">
        <f ca="1">BerM2!AQ47-(BerM2!AR47-BerM2!AT47)</f>
        <v>0</v>
      </c>
      <c r="H47" s="246">
        <f ca="1">BerM3!AQ47-(BerM3!AR47-BerM3!AT47)</f>
        <v>0</v>
      </c>
    </row>
    <row r="48" spans="1:8" ht="13.5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248" t="e">
        <f>BerKW!BW48</f>
        <v>#VALUE!</v>
      </c>
      <c r="F48" s="246">
        <f ca="1">BerM1!AQ48-(BerM1!AR48-BerM1!AT48)</f>
        <v>0</v>
      </c>
      <c r="G48" s="246">
        <f ca="1">BerM2!AQ48-(BerM2!AR48-BerM2!AT48)</f>
        <v>0</v>
      </c>
      <c r="H48" s="246">
        <f ca="1">BerM3!AQ48-(BerM3!AR48-BerM3!AT48)</f>
        <v>0</v>
      </c>
    </row>
    <row r="49" spans="1:8" ht="13.5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248" t="e">
        <f>BerKW!BW49</f>
        <v>#VALUE!</v>
      </c>
      <c r="F49" s="246">
        <f ca="1">BerM1!AQ49-(BerM1!AR49-BerM1!AT49)</f>
        <v>0</v>
      </c>
      <c r="G49" s="246">
        <f ca="1">BerM2!AQ49-(BerM2!AR49-BerM2!AT49)</f>
        <v>0</v>
      </c>
      <c r="H49" s="246">
        <f ca="1">BerM3!AQ49-(BerM3!AR49-BerM3!AT49)</f>
        <v>0</v>
      </c>
    </row>
    <row r="50" spans="1:8" ht="13.5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248" t="e">
        <f>BerKW!BW50</f>
        <v>#VALUE!</v>
      </c>
      <c r="F50" s="246">
        <f ca="1">BerM1!AQ50-(BerM1!AR50-BerM1!AT50)</f>
        <v>0</v>
      </c>
      <c r="G50" s="246">
        <f ca="1">BerM2!AQ50-(BerM2!AR50-BerM2!AT50)</f>
        <v>0</v>
      </c>
      <c r="H50" s="246">
        <f ca="1">BerM3!AQ50-(BerM3!AR50-BerM3!AT50)</f>
        <v>0</v>
      </c>
    </row>
    <row r="51" spans="1:8" ht="13.5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248" t="e">
        <f>BerKW!BW51</f>
        <v>#VALUE!</v>
      </c>
      <c r="F51" s="246">
        <f ca="1">BerM1!AQ51-(BerM1!AR51-BerM1!AT51)</f>
        <v>0</v>
      </c>
      <c r="G51" s="246">
        <f ca="1">BerM2!AQ51-(BerM2!AR51-BerM2!AT51)</f>
        <v>0</v>
      </c>
      <c r="H51" s="246">
        <f ca="1">BerM3!AQ51-(BerM3!AR51-BerM3!AT51)</f>
        <v>0</v>
      </c>
    </row>
    <row r="52" spans="1:8" ht="13.5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248" t="e">
        <f>BerKW!BW52</f>
        <v>#VALUE!</v>
      </c>
      <c r="F52" s="246">
        <f ca="1">BerM1!AQ52-(BerM1!AR52-BerM1!AT52)</f>
        <v>0</v>
      </c>
      <c r="G52" s="246">
        <f ca="1">BerM2!AQ52-(BerM2!AR52-BerM2!AT52)</f>
        <v>0</v>
      </c>
      <c r="H52" s="246">
        <f ca="1">BerM3!AQ52-(BerM3!AR52-BerM3!AT52)</f>
        <v>0</v>
      </c>
    </row>
    <row r="53" spans="1:8" ht="13.5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248" t="e">
        <f>BerKW!BW53</f>
        <v>#VALUE!</v>
      </c>
      <c r="F53" s="246">
        <f ca="1">BerM1!AQ53-(BerM1!AR53-BerM1!AT53)</f>
        <v>0</v>
      </c>
      <c r="G53" s="246">
        <f ca="1">BerM2!AQ53-(BerM2!AR53-BerM2!AT53)</f>
        <v>0</v>
      </c>
      <c r="H53" s="246">
        <f ca="1">BerM3!AQ53-(BerM3!AR53-BerM3!AT53)</f>
        <v>0</v>
      </c>
    </row>
    <row r="54" spans="1:8" ht="13.5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248" t="e">
        <f>BerKW!BW54</f>
        <v>#VALUE!</v>
      </c>
      <c r="F54" s="246">
        <f ca="1">BerM1!AQ54-(BerM1!AR54-BerM1!AT54)</f>
        <v>0</v>
      </c>
      <c r="G54" s="246">
        <f ca="1">BerM2!AQ54-(BerM2!AR54-BerM2!AT54)</f>
        <v>0</v>
      </c>
      <c r="H54" s="246">
        <f ca="1">BerM3!AQ54-(BerM3!AR54-BerM3!AT54)</f>
        <v>0</v>
      </c>
    </row>
    <row r="55" spans="1:8" ht="13.5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248" t="e">
        <f>BerKW!BW55</f>
        <v>#VALUE!</v>
      </c>
      <c r="F55" s="246">
        <f ca="1">BerM1!AQ55-(BerM1!AR55-BerM1!AT55)</f>
        <v>0</v>
      </c>
      <c r="G55" s="246">
        <f ca="1">BerM2!AQ55-(BerM2!AR55-BerM2!AT55)</f>
        <v>0</v>
      </c>
      <c r="H55" s="246">
        <f ca="1">BerM3!AQ55-(BerM3!AR55-BerM3!AT55)</f>
        <v>0</v>
      </c>
    </row>
    <row r="56" spans="1:8" ht="13.5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248" t="e">
        <f>BerKW!BW56</f>
        <v>#VALUE!</v>
      </c>
      <c r="F56" s="246">
        <f ca="1">BerM1!AQ56-(BerM1!AR56-BerM1!AT56)</f>
        <v>0</v>
      </c>
      <c r="G56" s="246">
        <f ca="1">BerM2!AQ56-(BerM2!AR56-BerM2!AT56)</f>
        <v>0</v>
      </c>
      <c r="H56" s="246">
        <f ca="1">BerM3!AQ56-(BerM3!AR56-BerM3!AT56)</f>
        <v>0</v>
      </c>
    </row>
    <row r="57" spans="1:8" ht="13.5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248" t="e">
        <f>BerKW!BW57</f>
        <v>#VALUE!</v>
      </c>
      <c r="F57" s="246">
        <f ca="1">BerM1!AQ57-(BerM1!AR57-BerM1!AT57)</f>
        <v>0</v>
      </c>
      <c r="G57" s="246">
        <f ca="1">BerM2!AQ57-(BerM2!AR57-BerM2!AT57)</f>
        <v>0</v>
      </c>
      <c r="H57" s="246">
        <f ca="1">BerM3!AQ57-(BerM3!AR57-BerM3!AT57)</f>
        <v>0</v>
      </c>
    </row>
    <row r="58" spans="1:8" ht="13.5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248" t="e">
        <f>BerKW!BW58</f>
        <v>#VALUE!</v>
      </c>
      <c r="F58" s="246">
        <f ca="1">BerM1!AQ58-(BerM1!AR58-BerM1!AT58)</f>
        <v>0</v>
      </c>
      <c r="G58" s="246">
        <f ca="1">BerM2!AQ58-(BerM2!AR58-BerM2!AT58)</f>
        <v>0</v>
      </c>
      <c r="H58" s="246">
        <f ca="1">BerM3!AQ58-(BerM3!AR58-BerM3!AT58)</f>
        <v>0</v>
      </c>
    </row>
    <row r="59" spans="1:8" ht="13.5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248" t="e">
        <f>BerKW!BW59</f>
        <v>#VALUE!</v>
      </c>
      <c r="F59" s="246">
        <f ca="1">BerM1!AQ59-(BerM1!AR59-BerM1!AT59)</f>
        <v>0</v>
      </c>
      <c r="G59" s="246">
        <f ca="1">BerM2!AQ59-(BerM2!AR59-BerM2!AT59)</f>
        <v>0</v>
      </c>
      <c r="H59" s="246">
        <f ca="1">BerM3!AQ59-(BerM3!AR59-BerM3!AT59)</f>
        <v>0</v>
      </c>
    </row>
    <row r="60" spans="1:8" ht="13.5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248" t="e">
        <f>BerKW!BW60</f>
        <v>#VALUE!</v>
      </c>
      <c r="F60" s="246">
        <f ca="1">BerM1!AQ60-(BerM1!AR60-BerM1!AT60)</f>
        <v>0</v>
      </c>
      <c r="G60" s="246">
        <f ca="1">BerM2!AQ60-(BerM2!AR60-BerM2!AT60)</f>
        <v>0</v>
      </c>
      <c r="H60" s="246">
        <f ca="1">BerM3!AQ60-(BerM3!AR60-BerM3!AT60)</f>
        <v>0</v>
      </c>
    </row>
    <row r="61" spans="1:8" ht="13.5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248" t="e">
        <f>BerKW!BW61</f>
        <v>#VALUE!</v>
      </c>
      <c r="F61" s="246">
        <f ca="1">BerM1!AQ61-(BerM1!AR61-BerM1!AT61)</f>
        <v>0</v>
      </c>
      <c r="G61" s="246">
        <f ca="1">BerM2!AQ61-(BerM2!AR61-BerM2!AT61)</f>
        <v>0</v>
      </c>
      <c r="H61" s="246">
        <f ca="1">BerM3!AQ61-(BerM3!AR61-BerM3!AT61)</f>
        <v>0</v>
      </c>
    </row>
    <row r="62" spans="1:8" ht="13.5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248" t="e">
        <f>BerKW!BW62</f>
        <v>#VALUE!</v>
      </c>
      <c r="F62" s="246">
        <f ca="1">BerM1!AQ62-(BerM1!AR62-BerM1!AT62)</f>
        <v>0</v>
      </c>
      <c r="G62" s="246">
        <f ca="1">BerM2!AQ62-(BerM2!AR62-BerM2!AT62)</f>
        <v>0</v>
      </c>
      <c r="H62" s="246">
        <f ca="1">BerM3!AQ62-(BerM3!AR62-BerM3!AT62)</f>
        <v>0</v>
      </c>
    </row>
    <row r="63" spans="1:8" ht="13.5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248" t="e">
        <f>BerKW!BW63</f>
        <v>#VALUE!</v>
      </c>
      <c r="F63" s="246">
        <f ca="1">BerM1!AQ63-(BerM1!AR63-BerM1!AT63)</f>
        <v>0</v>
      </c>
      <c r="G63" s="246">
        <f ca="1">BerM2!AQ63-(BerM2!AR63-BerM2!AT63)</f>
        <v>0</v>
      </c>
      <c r="H63" s="246">
        <f ca="1">BerM3!AQ63-(BerM3!AR63-BerM3!AT63)</f>
        <v>0</v>
      </c>
    </row>
    <row r="64" spans="1:8" ht="13.5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248" t="e">
        <f>BerKW!BW64</f>
        <v>#VALUE!</v>
      </c>
      <c r="F64" s="246">
        <f ca="1">BerM1!AQ64-(BerM1!AR64-BerM1!AT64)</f>
        <v>0</v>
      </c>
      <c r="G64" s="246">
        <f ca="1">BerM2!AQ64-(BerM2!AR64-BerM2!AT64)</f>
        <v>0</v>
      </c>
      <c r="H64" s="246">
        <f ca="1">BerM3!AQ64-(BerM3!AR64-BerM3!AT64)</f>
        <v>0</v>
      </c>
    </row>
    <row r="65" spans="1:8" ht="13.5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248" t="e">
        <f>BerKW!BW65</f>
        <v>#VALUE!</v>
      </c>
      <c r="F65" s="246">
        <f ca="1">BerM1!AQ65-(BerM1!AR65-BerM1!AT65)</f>
        <v>0</v>
      </c>
      <c r="G65" s="246">
        <f ca="1">BerM2!AQ65-(BerM2!AR65-BerM2!AT65)</f>
        <v>0</v>
      </c>
      <c r="H65" s="246">
        <f ca="1">BerM3!AQ65-(BerM3!AR65-BerM3!AT65)</f>
        <v>0</v>
      </c>
    </row>
    <row r="66" spans="1:8" ht="13.5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248" t="e">
        <f>BerKW!BW66</f>
        <v>#VALUE!</v>
      </c>
      <c r="F66" s="246">
        <f ca="1">BerM1!AQ66-(BerM1!AR66-BerM1!AT66)</f>
        <v>0</v>
      </c>
      <c r="G66" s="246">
        <f ca="1">BerM2!AQ66-(BerM2!AR66-BerM2!AT66)</f>
        <v>0</v>
      </c>
      <c r="H66" s="246">
        <f ca="1">BerM3!AQ66-(BerM3!AR66-BerM3!AT66)</f>
        <v>0</v>
      </c>
    </row>
    <row r="67" spans="1:8" ht="13.5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248" t="e">
        <f>BerKW!BW67</f>
        <v>#VALUE!</v>
      </c>
      <c r="F67" s="246">
        <f ca="1">BerM1!AQ67-(BerM1!AR67-BerM1!AT67)</f>
        <v>0</v>
      </c>
      <c r="G67" s="246">
        <f ca="1">BerM2!AQ67-(BerM2!AR67-BerM2!AT67)</f>
        <v>0</v>
      </c>
      <c r="H67" s="246">
        <f ca="1">BerM3!AQ67-(BerM3!AR67-BerM3!AT67)</f>
        <v>0</v>
      </c>
    </row>
    <row r="68" spans="1:8" ht="13.5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248" t="e">
        <f>BerKW!BW68</f>
        <v>#VALUE!</v>
      </c>
      <c r="F68" s="246">
        <f ca="1">BerM1!AQ68-(BerM1!AR68-BerM1!AT68)</f>
        <v>0</v>
      </c>
      <c r="G68" s="246">
        <f ca="1">BerM2!AQ68-(BerM2!AR68-BerM2!AT68)</f>
        <v>0</v>
      </c>
      <c r="H68" s="246">
        <f ca="1">BerM3!AQ68-(BerM3!AR68-BerM3!AT68)</f>
        <v>0</v>
      </c>
    </row>
    <row r="69" spans="1:8" ht="13.5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248" t="e">
        <f>BerKW!BW69</f>
        <v>#VALUE!</v>
      </c>
      <c r="F69" s="246">
        <f ca="1">BerM1!AQ69-(BerM1!AR69-BerM1!AT69)</f>
        <v>0</v>
      </c>
      <c r="G69" s="246">
        <f ca="1">BerM2!AQ69-(BerM2!AR69-BerM2!AT69)</f>
        <v>0</v>
      </c>
      <c r="H69" s="246">
        <f ca="1">BerM3!AQ69-(BerM3!AR69-BerM3!AT69)</f>
        <v>0</v>
      </c>
    </row>
    <row r="70" spans="1:8" ht="13.5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248" t="e">
        <f>BerKW!BW70</f>
        <v>#VALUE!</v>
      </c>
      <c r="F70" s="246">
        <f ca="1">BerM1!AQ70-(BerM1!AR70-BerM1!AT70)</f>
        <v>0</v>
      </c>
      <c r="G70" s="246">
        <f ca="1">BerM2!AQ70-(BerM2!AR70-BerM2!AT70)</f>
        <v>0</v>
      </c>
      <c r="H70" s="246">
        <f ca="1">BerM3!AQ70-(BerM3!AR70-BerM3!AT70)</f>
        <v>0</v>
      </c>
    </row>
    <row r="71" spans="1:8" ht="13.5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248" t="e">
        <f>BerKW!BW71</f>
        <v>#VALUE!</v>
      </c>
      <c r="F71" s="246">
        <f ca="1">BerM1!AQ71-(BerM1!AR71-BerM1!AT71)</f>
        <v>0</v>
      </c>
      <c r="G71" s="246">
        <f ca="1">BerM2!AQ71-(BerM2!AR71-BerM2!AT71)</f>
        <v>0</v>
      </c>
      <c r="H71" s="246">
        <f ca="1">BerM3!AQ71-(BerM3!AR71-BerM3!AT71)</f>
        <v>0</v>
      </c>
    </row>
    <row r="72" spans="1:8" ht="13.5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248" t="e">
        <f>BerKW!BW72</f>
        <v>#VALUE!</v>
      </c>
      <c r="F72" s="246">
        <f ca="1">BerM1!AQ72-(BerM1!AR72-BerM1!AT72)</f>
        <v>0</v>
      </c>
      <c r="G72" s="246">
        <f ca="1">BerM2!AQ72-(BerM2!AR72-BerM2!AT72)</f>
        <v>0</v>
      </c>
      <c r="H72" s="246">
        <f ca="1">BerM3!AQ72-(BerM3!AR72-BerM3!AT72)</f>
        <v>0</v>
      </c>
    </row>
    <row r="73" spans="1:8" ht="13.5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248" t="e">
        <f>BerKW!BW73</f>
        <v>#VALUE!</v>
      </c>
      <c r="F73" s="246">
        <f ca="1">BerM1!AQ73-(BerM1!AR73-BerM1!AT73)</f>
        <v>0</v>
      </c>
      <c r="G73" s="246">
        <f ca="1">BerM2!AQ73-(BerM2!AR73-BerM2!AT73)</f>
        <v>0</v>
      </c>
      <c r="H73" s="246">
        <f ca="1">BerM3!AQ73-(BerM3!AR73-BerM3!AT73)</f>
        <v>0</v>
      </c>
    </row>
    <row r="74" spans="1:8" ht="13.5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248" t="e">
        <f>BerKW!BW74</f>
        <v>#VALUE!</v>
      </c>
      <c r="F74" s="246">
        <f ca="1">BerM1!AQ74-(BerM1!AR74-BerM1!AT74)</f>
        <v>0</v>
      </c>
      <c r="G74" s="246">
        <f ca="1">BerM2!AQ74-(BerM2!AR74-BerM2!AT74)</f>
        <v>0</v>
      </c>
      <c r="H74" s="246">
        <f ca="1">BerM3!AQ74-(BerM3!AR74-BerM3!AT74)</f>
        <v>0</v>
      </c>
    </row>
    <row r="75" spans="1:8" ht="13.5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248" t="e">
        <f>BerKW!BW75</f>
        <v>#VALUE!</v>
      </c>
      <c r="F75" s="246">
        <f ca="1">BerM1!AQ75-(BerM1!AR75-BerM1!AT75)</f>
        <v>0</v>
      </c>
      <c r="G75" s="246">
        <f ca="1">BerM2!AQ75-(BerM2!AR75-BerM2!AT75)</f>
        <v>0</v>
      </c>
      <c r="H75" s="246">
        <f ca="1">BerM3!AQ75-(BerM3!AR75-BerM3!AT75)</f>
        <v>0</v>
      </c>
    </row>
    <row r="76" spans="1:8" ht="13.5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248" t="e">
        <f>BerKW!BW76</f>
        <v>#VALUE!</v>
      </c>
      <c r="F76" s="246">
        <f ca="1">BerM1!AQ76-(BerM1!AR76-BerM1!AT76)</f>
        <v>0</v>
      </c>
      <c r="G76" s="246">
        <f ca="1">BerM2!AQ76-(BerM2!AR76-BerM2!AT76)</f>
        <v>0</v>
      </c>
      <c r="H76" s="246">
        <f ca="1">BerM3!AQ76-(BerM3!AR76-BerM3!AT76)</f>
        <v>0</v>
      </c>
    </row>
    <row r="77" spans="1:8" ht="13.5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248" t="e">
        <f>BerKW!BW77</f>
        <v>#VALUE!</v>
      </c>
      <c r="F77" s="246">
        <f ca="1">BerM1!AQ77-(BerM1!AR77-BerM1!AT77)</f>
        <v>0</v>
      </c>
      <c r="G77" s="246">
        <f ca="1">BerM2!AQ77-(BerM2!AR77-BerM2!AT77)</f>
        <v>0</v>
      </c>
      <c r="H77" s="246">
        <f ca="1">BerM3!AQ77-(BerM3!AR77-BerM3!AT77)</f>
        <v>0</v>
      </c>
    </row>
    <row r="78" spans="1:8" ht="13.5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248" t="e">
        <f>BerKW!BW78</f>
        <v>#VALUE!</v>
      </c>
      <c r="F78" s="246">
        <f ca="1">BerM1!AQ78-(BerM1!AR78-BerM1!AT78)</f>
        <v>0</v>
      </c>
      <c r="G78" s="246">
        <f ca="1">BerM2!AQ78-(BerM2!AR78-BerM2!AT78)</f>
        <v>0</v>
      </c>
      <c r="H78" s="246">
        <f ca="1">BerM3!AQ78-(BerM3!AR78-BerM3!AT78)</f>
        <v>0</v>
      </c>
    </row>
    <row r="79" spans="1:8" ht="13.5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248" t="e">
        <f>BerKW!BW79</f>
        <v>#VALUE!</v>
      </c>
      <c r="F79" s="246">
        <f ca="1">BerM1!AQ79-(BerM1!AR79-BerM1!AT79)</f>
        <v>0</v>
      </c>
      <c r="G79" s="246">
        <f ca="1">BerM2!AQ79-(BerM2!AR79-BerM2!AT79)</f>
        <v>0</v>
      </c>
      <c r="H79" s="246">
        <f ca="1">BerM3!AQ79-(BerM3!AR79-BerM3!AT79)</f>
        <v>0</v>
      </c>
    </row>
    <row r="80" spans="1:8" ht="13.5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248" t="e">
        <f>BerKW!BW80</f>
        <v>#VALUE!</v>
      </c>
      <c r="F80" s="246">
        <f ca="1">BerM1!AQ80-(BerM1!AR80-BerM1!AT80)</f>
        <v>0</v>
      </c>
      <c r="G80" s="246">
        <f ca="1">BerM2!AQ80-(BerM2!AR80-BerM2!AT80)</f>
        <v>0</v>
      </c>
      <c r="H80" s="246">
        <f ca="1">BerM3!AQ80-(BerM3!AR80-BerM3!AT80)</f>
        <v>0</v>
      </c>
    </row>
    <row r="81" spans="1:8" ht="13.5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248" t="e">
        <f>BerKW!BW81</f>
        <v>#VALUE!</v>
      </c>
      <c r="F81" s="246">
        <f ca="1">BerM1!AQ81-(BerM1!AR81-BerM1!AT81)</f>
        <v>0</v>
      </c>
      <c r="G81" s="246">
        <f ca="1">BerM2!AQ81-(BerM2!AR81-BerM2!AT81)</f>
        <v>0</v>
      </c>
      <c r="H81" s="246">
        <f ca="1">BerM3!AQ81-(BerM3!AR81-BerM3!AT81)</f>
        <v>0</v>
      </c>
    </row>
    <row r="82" spans="1:8" ht="13.5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248" t="e">
        <f>BerKW!BW82</f>
        <v>#VALUE!</v>
      </c>
      <c r="F82" s="246">
        <f ca="1">BerM1!AQ82-(BerM1!AR82-BerM1!AT82)</f>
        <v>0</v>
      </c>
      <c r="G82" s="246">
        <f ca="1">BerM2!AQ82-(BerM2!AR82-BerM2!AT82)</f>
        <v>0</v>
      </c>
      <c r="H82" s="246">
        <f ca="1">BerM3!AQ82-(BerM3!AR82-BerM3!AT82)</f>
        <v>0</v>
      </c>
    </row>
    <row r="83" spans="1:8" ht="13.5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248" t="e">
        <f>BerKW!BW83</f>
        <v>#VALUE!</v>
      </c>
      <c r="F83" s="246">
        <f ca="1">BerM1!AQ83-(BerM1!AR83-BerM1!AT83)</f>
        <v>0</v>
      </c>
      <c r="G83" s="246">
        <f ca="1">BerM2!AQ83-(BerM2!AR83-BerM2!AT83)</f>
        <v>0</v>
      </c>
      <c r="H83" s="246">
        <f ca="1">BerM3!AQ83-(BerM3!AR83-BerM3!AT83)</f>
        <v>0</v>
      </c>
    </row>
    <row r="84" spans="1:8" ht="13.5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248" t="e">
        <f>BerKW!BW84</f>
        <v>#VALUE!</v>
      </c>
      <c r="F84" s="246">
        <f ca="1">BerM1!AQ84-(BerM1!AR84-BerM1!AT84)</f>
        <v>0</v>
      </c>
      <c r="G84" s="246">
        <f ca="1">BerM2!AQ84-(BerM2!AR84-BerM2!AT84)</f>
        <v>0</v>
      </c>
      <c r="H84" s="246">
        <f ca="1">BerM3!AQ84-(BerM3!AR84-BerM3!AT84)</f>
        <v>0</v>
      </c>
    </row>
    <row r="85" spans="1:8" ht="13.5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248" t="e">
        <f>BerKW!BW85</f>
        <v>#VALUE!</v>
      </c>
      <c r="F85" s="246">
        <f ca="1">BerM1!AQ85-(BerM1!AR85-BerM1!AT85)</f>
        <v>0</v>
      </c>
      <c r="G85" s="246">
        <f ca="1">BerM2!AQ85-(BerM2!AR85-BerM2!AT85)</f>
        <v>0</v>
      </c>
      <c r="H85" s="246">
        <f ca="1">BerM3!AQ85-(BerM3!AR85-BerM3!AT85)</f>
        <v>0</v>
      </c>
    </row>
    <row r="86" spans="1:8" ht="13.5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248" t="e">
        <f>BerKW!BW86</f>
        <v>#VALUE!</v>
      </c>
      <c r="F86" s="246">
        <f ca="1">BerM1!AQ86-(BerM1!AR86-BerM1!AT86)</f>
        <v>0</v>
      </c>
      <c r="G86" s="246">
        <f ca="1">BerM2!AQ86-(BerM2!AR86-BerM2!AT86)</f>
        <v>0</v>
      </c>
      <c r="H86" s="246">
        <f ca="1">BerM3!AQ86-(BerM3!AR86-BerM3!AT86)</f>
        <v>0</v>
      </c>
    </row>
    <row r="87" spans="1:8" ht="13.5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248" t="e">
        <f>BerKW!BW87</f>
        <v>#VALUE!</v>
      </c>
      <c r="F87" s="246">
        <f ca="1">BerM1!AQ87-(BerM1!AR87-BerM1!AT87)</f>
        <v>0</v>
      </c>
      <c r="G87" s="246">
        <f ca="1">BerM2!AQ87-(BerM2!AR87-BerM2!AT87)</f>
        <v>0</v>
      </c>
      <c r="H87" s="246">
        <f ca="1">BerM3!AQ87-(BerM3!AR87-BerM3!AT87)</f>
        <v>0</v>
      </c>
    </row>
    <row r="88" spans="1:8" ht="13.5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248" t="e">
        <f>BerKW!BW88</f>
        <v>#VALUE!</v>
      </c>
      <c r="F88" s="246">
        <f ca="1">BerM1!AQ88-(BerM1!AR88-BerM1!AT88)</f>
        <v>0</v>
      </c>
      <c r="G88" s="246">
        <f ca="1">BerM2!AQ88-(BerM2!AR88-BerM2!AT88)</f>
        <v>0</v>
      </c>
      <c r="H88" s="246">
        <f ca="1">BerM3!AQ88-(BerM3!AR88-BerM3!AT88)</f>
        <v>0</v>
      </c>
    </row>
    <row r="89" spans="1:8" ht="13.5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248" t="e">
        <f>BerKW!BW89</f>
        <v>#VALUE!</v>
      </c>
      <c r="F89" s="246">
        <f ca="1">BerM1!AQ89-(BerM1!AR89-BerM1!AT89)</f>
        <v>0</v>
      </c>
      <c r="G89" s="246">
        <f ca="1">BerM2!AQ89-(BerM2!AR89-BerM2!AT89)</f>
        <v>0</v>
      </c>
      <c r="H89" s="246">
        <f ca="1">BerM3!AQ89-(BerM3!AR89-BerM3!AT89)</f>
        <v>0</v>
      </c>
    </row>
    <row r="90" spans="1:8" ht="13.5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248" t="e">
        <f>BerKW!BW90</f>
        <v>#VALUE!</v>
      </c>
      <c r="F90" s="246">
        <f ca="1">BerM1!AQ90-(BerM1!AR90-BerM1!AT90)</f>
        <v>0</v>
      </c>
      <c r="G90" s="246">
        <f ca="1">BerM2!AQ90-(BerM2!AR90-BerM2!AT90)</f>
        <v>0</v>
      </c>
      <c r="H90" s="246">
        <f ca="1">BerM3!AQ90-(BerM3!AR90-BerM3!AT90)</f>
        <v>0</v>
      </c>
    </row>
    <row r="91" spans="1:8" ht="13.5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248" t="e">
        <f>BerKW!BW91</f>
        <v>#VALUE!</v>
      </c>
      <c r="F91" s="246">
        <f ca="1">BerM1!AQ91-(BerM1!AR91-BerM1!AT91)</f>
        <v>0</v>
      </c>
      <c r="G91" s="246">
        <f ca="1">BerM2!AQ91-(BerM2!AR91-BerM2!AT91)</f>
        <v>0</v>
      </c>
      <c r="H91" s="246">
        <f ca="1">BerM3!AQ91-(BerM3!AR91-BerM3!AT91)</f>
        <v>0</v>
      </c>
    </row>
    <row r="92" spans="1:8" ht="13.5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248" t="e">
        <f>BerKW!BW92</f>
        <v>#VALUE!</v>
      </c>
      <c r="F92" s="246">
        <f ca="1">BerM1!AQ92-(BerM1!AR92-BerM1!AT92)</f>
        <v>0</v>
      </c>
      <c r="G92" s="246">
        <f ca="1">BerM2!AQ92-(BerM2!AR92-BerM2!AT92)</f>
        <v>0</v>
      </c>
      <c r="H92" s="246">
        <f ca="1">BerM3!AQ92-(BerM3!AR92-BerM3!AT92)</f>
        <v>0</v>
      </c>
    </row>
    <row r="93" spans="1:8" ht="13.5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248" t="e">
        <f>BerKW!BW93</f>
        <v>#VALUE!</v>
      </c>
      <c r="F93" s="246">
        <f ca="1">BerM1!AQ93-(BerM1!AR93-BerM1!AT93)</f>
        <v>0</v>
      </c>
      <c r="G93" s="246">
        <f ca="1">BerM2!AQ93-(BerM2!AR93-BerM2!AT93)</f>
        <v>0</v>
      </c>
      <c r="H93" s="246">
        <f ca="1">BerM3!AQ93-(BerM3!AR93-BerM3!AT93)</f>
        <v>0</v>
      </c>
    </row>
    <row r="94" spans="1:8" ht="13.5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248" t="e">
        <f>BerKW!BW94</f>
        <v>#VALUE!</v>
      </c>
      <c r="F94" s="246">
        <f ca="1">BerM1!AQ94-(BerM1!AR94-BerM1!AT94)</f>
        <v>0</v>
      </c>
      <c r="G94" s="246">
        <f ca="1">BerM2!AQ94-(BerM2!AR94-BerM2!AT94)</f>
        <v>0</v>
      </c>
      <c r="H94" s="246">
        <f ca="1">BerM3!AQ94-(BerM3!AR94-BerM3!AT94)</f>
        <v>0</v>
      </c>
    </row>
    <row r="95" spans="1:8" ht="13.5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248" t="e">
        <f>BerKW!BW95</f>
        <v>#VALUE!</v>
      </c>
      <c r="F95" s="246">
        <f ca="1">BerM1!AQ95-(BerM1!AR95-BerM1!AT95)</f>
        <v>0</v>
      </c>
      <c r="G95" s="246">
        <f ca="1">BerM2!AQ95-(BerM2!AR95-BerM2!AT95)</f>
        <v>0</v>
      </c>
      <c r="H95" s="246">
        <f ca="1">BerM3!AQ95-(BerM3!AR95-BerM3!AT95)</f>
        <v>0</v>
      </c>
    </row>
    <row r="96" spans="1:8" ht="13.5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248" t="e">
        <f>BerKW!BW96</f>
        <v>#VALUE!</v>
      </c>
      <c r="F96" s="246">
        <f ca="1">BerM1!AQ96-(BerM1!AR96-BerM1!AT96)</f>
        <v>0</v>
      </c>
      <c r="G96" s="246">
        <f ca="1">BerM2!AQ96-(BerM2!AR96-BerM2!AT96)</f>
        <v>0</v>
      </c>
      <c r="H96" s="246">
        <f ca="1">BerM3!AQ96-(BerM3!AR96-BerM3!AT96)</f>
        <v>0</v>
      </c>
    </row>
    <row r="97" spans="1:8" ht="13.5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248" t="e">
        <f>BerKW!BW97</f>
        <v>#VALUE!</v>
      </c>
      <c r="F97" s="246">
        <f ca="1">BerM1!AQ97-(BerM1!AR97-BerM1!AT97)</f>
        <v>0</v>
      </c>
      <c r="G97" s="246">
        <f ca="1">BerM2!AQ97-(BerM2!AR97-BerM2!AT97)</f>
        <v>0</v>
      </c>
      <c r="H97" s="246">
        <f ca="1">BerM3!AQ97-(BerM3!AR97-BerM3!AT97)</f>
        <v>0</v>
      </c>
    </row>
    <row r="98" spans="1:8" ht="13.5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248" t="e">
        <f>BerKW!BW98</f>
        <v>#VALUE!</v>
      </c>
      <c r="F98" s="246">
        <f ca="1">BerM1!AQ98-(BerM1!AR98-BerM1!AT98)</f>
        <v>0</v>
      </c>
      <c r="G98" s="246">
        <f ca="1">BerM2!AQ98-(BerM2!AR98-BerM2!AT98)</f>
        <v>0</v>
      </c>
      <c r="H98" s="246">
        <f ca="1">BerM3!AQ98-(BerM3!AR98-BerM3!AT98)</f>
        <v>0</v>
      </c>
    </row>
    <row r="99" spans="1:8" ht="13.5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248" t="e">
        <f>BerKW!BW99</f>
        <v>#VALUE!</v>
      </c>
      <c r="F99" s="246">
        <f ca="1">BerM1!AQ99-(BerM1!AR99-BerM1!AT99)</f>
        <v>0</v>
      </c>
      <c r="G99" s="246">
        <f ca="1">BerM2!AQ99-(BerM2!AR99-BerM2!AT99)</f>
        <v>0</v>
      </c>
      <c r="H99" s="246">
        <f ca="1">BerM3!AQ99-(BerM3!AR99-BerM3!AT99)</f>
        <v>0</v>
      </c>
    </row>
    <row r="100" spans="1:8" ht="13.5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248" t="e">
        <f>BerKW!BW100</f>
        <v>#VALUE!</v>
      </c>
      <c r="F100" s="246">
        <f ca="1">BerM1!AQ100-(BerM1!AR100-BerM1!AT100)</f>
        <v>0</v>
      </c>
      <c r="G100" s="246">
        <f ca="1">BerM2!AQ100-(BerM2!AR100-BerM2!AT100)</f>
        <v>0</v>
      </c>
      <c r="H100" s="246">
        <f ca="1">BerM3!AQ100-(BerM3!AR100-BerM3!AT100)</f>
        <v>0</v>
      </c>
    </row>
    <row r="101" spans="1:8" ht="13.5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248" t="e">
        <f>BerKW!BW101</f>
        <v>#VALUE!</v>
      </c>
      <c r="F101" s="246">
        <f ca="1">BerM1!AQ101-(BerM1!AR101-BerM1!AT101)</f>
        <v>0</v>
      </c>
      <c r="G101" s="246">
        <f ca="1">BerM2!AQ101-(BerM2!AR101-BerM2!AT101)</f>
        <v>0</v>
      </c>
      <c r="H101" s="246">
        <f ca="1">BerM3!AQ101-(BerM3!AR101-BerM3!AT101)</f>
        <v>0</v>
      </c>
    </row>
    <row r="102" spans="1:8" ht="13.5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248" t="e">
        <f>BerKW!BW102</f>
        <v>#VALUE!</v>
      </c>
      <c r="F102" s="246">
        <f ca="1">BerM1!AQ102-(BerM1!AR102-BerM1!AT102)</f>
        <v>0</v>
      </c>
      <c r="G102" s="246">
        <f ca="1">BerM2!AQ102-(BerM2!AR102-BerM2!AT102)</f>
        <v>0</v>
      </c>
      <c r="H102" s="246">
        <f ca="1">BerM3!AQ102-(BerM3!AR102-BerM3!AT102)</f>
        <v>0</v>
      </c>
    </row>
    <row r="103" spans="1:8" ht="13.5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248" t="e">
        <f>BerKW!BW103</f>
        <v>#VALUE!</v>
      </c>
      <c r="F103" s="246">
        <f ca="1">BerM1!AQ103-(BerM1!AR103-BerM1!AT103)</f>
        <v>0</v>
      </c>
      <c r="G103" s="246">
        <f ca="1">BerM2!AQ103-(BerM2!AR103-BerM2!AT103)</f>
        <v>0</v>
      </c>
      <c r="H103" s="246">
        <f ca="1">BerM3!AQ103-(BerM3!AR103-BerM3!AT103)</f>
        <v>0</v>
      </c>
    </row>
    <row r="104" spans="1:8" ht="13.5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248" t="e">
        <f>BerKW!BW104</f>
        <v>#VALUE!</v>
      </c>
      <c r="F104" s="246">
        <f ca="1">BerM1!AQ104-(BerM1!AR104-BerM1!AT104)</f>
        <v>0</v>
      </c>
      <c r="G104" s="246">
        <f ca="1">BerM2!AQ104-(BerM2!AR104-BerM2!AT104)</f>
        <v>0</v>
      </c>
      <c r="H104" s="246">
        <f ca="1">BerM3!AQ104-(BerM3!AR104-BerM3!AT104)</f>
        <v>0</v>
      </c>
    </row>
    <row r="105" spans="1:8" ht="13.5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248" t="e">
        <f>BerKW!BW105</f>
        <v>#VALUE!</v>
      </c>
      <c r="F105" s="246">
        <f ca="1">BerM1!AQ105-(BerM1!AR105-BerM1!AT105)</f>
        <v>0</v>
      </c>
      <c r="G105" s="246">
        <f ca="1">BerM2!AQ105-(BerM2!AR105-BerM2!AT105)</f>
        <v>0</v>
      </c>
      <c r="H105" s="246">
        <f ca="1">BerM3!AQ105-(BerM3!AR105-BerM3!AT105)</f>
        <v>0</v>
      </c>
    </row>
    <row r="106" spans="1:8" ht="13.5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248" t="e">
        <f>BerKW!BW106</f>
        <v>#VALUE!</v>
      </c>
      <c r="F106" s="246">
        <f ca="1">BerM1!AQ106-(BerM1!AR106-BerM1!AT106)</f>
        <v>0</v>
      </c>
      <c r="G106" s="246">
        <f ca="1">BerM2!AQ106-(BerM2!AR106-BerM2!AT106)</f>
        <v>0</v>
      </c>
      <c r="H106" s="246">
        <f ca="1">BerM3!AQ106-(BerM3!AR106-BerM3!AT106)</f>
        <v>0</v>
      </c>
    </row>
    <row r="107" spans="1:8" ht="13.5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248" t="e">
        <f>BerKW!BW107</f>
        <v>#VALUE!</v>
      </c>
      <c r="F107" s="246">
        <f ca="1">BerM1!AQ107-(BerM1!AR107-BerM1!AT107)</f>
        <v>0</v>
      </c>
      <c r="G107" s="246">
        <f ca="1">BerM2!AQ107-(BerM2!AR107-BerM2!AT107)</f>
        <v>0</v>
      </c>
      <c r="H107" s="246">
        <f ca="1">BerM3!AQ107-(BerM3!AR107-BerM3!AT107)</f>
        <v>0</v>
      </c>
    </row>
    <row r="108" spans="1:8" ht="13.5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248" t="e">
        <f>BerKW!BW108</f>
        <v>#VALUE!</v>
      </c>
      <c r="F108" s="246">
        <f ca="1">BerM1!AQ108-(BerM1!AR108-BerM1!AT108)</f>
        <v>0</v>
      </c>
      <c r="G108" s="246">
        <f ca="1">BerM2!AQ108-(BerM2!AR108-BerM2!AT108)</f>
        <v>0</v>
      </c>
      <c r="H108" s="246">
        <f ca="1">BerM3!AQ108-(BerM3!AR108-BerM3!AT108)</f>
        <v>0</v>
      </c>
    </row>
    <row r="109" spans="1:8" ht="13.5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248" t="e">
        <f>BerKW!BW109</f>
        <v>#VALUE!</v>
      </c>
      <c r="F109" s="246">
        <f ca="1">BerM1!AQ109-(BerM1!AR109-BerM1!AT109)</f>
        <v>0</v>
      </c>
      <c r="G109" s="246">
        <f ca="1">BerM2!AQ109-(BerM2!AR109-BerM2!AT109)</f>
        <v>0</v>
      </c>
      <c r="H109" s="246">
        <f ca="1">BerM3!AQ109-(BerM3!AR109-BerM3!AT109)</f>
        <v>0</v>
      </c>
    </row>
    <row r="110" spans="1:8" ht="13.5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248" t="e">
        <f>BerKW!BW110</f>
        <v>#VALUE!</v>
      </c>
      <c r="F110" s="246">
        <f ca="1">BerM1!AQ110-(BerM1!AR110-BerM1!AT110)</f>
        <v>0</v>
      </c>
      <c r="G110" s="246">
        <f ca="1">BerM2!AQ110-(BerM2!AR110-BerM2!AT110)</f>
        <v>0</v>
      </c>
      <c r="H110" s="246">
        <f ca="1">BerM3!AQ110-(BerM3!AR110-BerM3!AT110)</f>
        <v>0</v>
      </c>
    </row>
    <row r="111" spans="1:8" ht="13.5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248" t="e">
        <f>BerKW!BW111</f>
        <v>#VALUE!</v>
      </c>
      <c r="F111" s="246">
        <f ca="1">BerM1!AQ111-(BerM1!AR111-BerM1!AT111)</f>
        <v>0</v>
      </c>
      <c r="G111" s="246">
        <f ca="1">BerM2!AQ111-(BerM2!AR111-BerM2!AT111)</f>
        <v>0</v>
      </c>
      <c r="H111" s="246">
        <f ca="1">BerM3!AQ111-(BerM3!AR111-BerM3!AT111)</f>
        <v>0</v>
      </c>
    </row>
    <row r="112" spans="1:8" ht="13.5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248" t="e">
        <f>BerKW!BW112</f>
        <v>#VALUE!</v>
      </c>
      <c r="F112" s="246">
        <f ca="1">BerM1!AQ112-(BerM1!AR112-BerM1!AT112)</f>
        <v>0</v>
      </c>
      <c r="G112" s="246">
        <f ca="1">BerM2!AQ112-(BerM2!AR112-BerM2!AT112)</f>
        <v>0</v>
      </c>
      <c r="H112" s="246">
        <f ca="1">BerM3!AQ112-(BerM3!AR112-BerM3!AT112)</f>
        <v>0</v>
      </c>
    </row>
    <row r="113" spans="1:8" ht="13.5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248" t="e">
        <f>BerKW!BW113</f>
        <v>#VALUE!</v>
      </c>
      <c r="F113" s="246">
        <f ca="1">BerM1!AQ113-(BerM1!AR113-BerM1!AT113)</f>
        <v>0</v>
      </c>
      <c r="G113" s="246">
        <f ca="1">BerM2!AQ113-(BerM2!AR113-BerM2!AT113)</f>
        <v>0</v>
      </c>
      <c r="H113" s="246">
        <f ca="1">BerM3!AQ113-(BerM3!AR113-BerM3!AT113)</f>
        <v>0</v>
      </c>
    </row>
    <row r="114" spans="1:8" ht="13.5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248" t="e">
        <f>BerKW!BW114</f>
        <v>#VALUE!</v>
      </c>
      <c r="F114" s="246">
        <f ca="1">BerM1!AQ114-(BerM1!AR114-BerM1!AT114)</f>
        <v>0</v>
      </c>
      <c r="G114" s="246">
        <f ca="1">BerM2!AQ114-(BerM2!AR114-BerM2!AT114)</f>
        <v>0</v>
      </c>
      <c r="H114" s="246">
        <f ca="1">BerM3!AQ114-(BerM3!AR114-BerM3!AT114)</f>
        <v>0</v>
      </c>
    </row>
    <row r="115" spans="1:8" ht="13.5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248" t="e">
        <f>BerKW!BW115</f>
        <v>#VALUE!</v>
      </c>
      <c r="F115" s="246">
        <f ca="1">BerM1!AQ115-(BerM1!AR115-BerM1!AT115)</f>
        <v>0</v>
      </c>
      <c r="G115" s="246">
        <f ca="1">BerM2!AQ115-(BerM2!AR115-BerM2!AT115)</f>
        <v>0</v>
      </c>
      <c r="H115" s="246">
        <f ca="1">BerM3!AQ115-(BerM3!AR115-BerM3!AT115)</f>
        <v>0</v>
      </c>
    </row>
    <row r="116" spans="1:8" ht="13.5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248" t="e">
        <f>BerKW!BW116</f>
        <v>#VALUE!</v>
      </c>
      <c r="F116" s="246">
        <f ca="1">BerM1!AQ116-(BerM1!AR116-BerM1!AT116)</f>
        <v>0</v>
      </c>
      <c r="G116" s="246">
        <f ca="1">BerM2!AQ116-(BerM2!AR116-BerM2!AT116)</f>
        <v>0</v>
      </c>
      <c r="H116" s="246">
        <f ca="1">BerM3!AQ116-(BerM3!AR116-BerM3!AT116)</f>
        <v>0</v>
      </c>
    </row>
    <row r="117" spans="1:8" ht="13.5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248" t="e">
        <f>BerKW!BW117</f>
        <v>#VALUE!</v>
      </c>
      <c r="F117" s="246">
        <f ca="1">BerM1!AQ117-(BerM1!AR117-BerM1!AT117)</f>
        <v>0</v>
      </c>
      <c r="G117" s="246">
        <f ca="1">BerM2!AQ117-(BerM2!AR117-BerM2!AT117)</f>
        <v>0</v>
      </c>
      <c r="H117" s="246">
        <f ca="1">BerM3!AQ117-(BerM3!AR117-BerM3!AT117)</f>
        <v>0</v>
      </c>
    </row>
    <row r="118" spans="1:8" ht="13.5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248" t="e">
        <f>BerKW!BW118</f>
        <v>#VALUE!</v>
      </c>
      <c r="F118" s="246">
        <f ca="1">BerM1!AQ118-(BerM1!AR118-BerM1!AT118)</f>
        <v>0</v>
      </c>
      <c r="G118" s="246">
        <f ca="1">BerM2!AQ118-(BerM2!AR118-BerM2!AT118)</f>
        <v>0</v>
      </c>
      <c r="H118" s="246">
        <f ca="1">BerM3!AQ118-(BerM3!AR118-BerM3!AT118)</f>
        <v>0</v>
      </c>
    </row>
    <row r="119" spans="1:8" ht="13.5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248" t="e">
        <f>BerKW!BW119</f>
        <v>#VALUE!</v>
      </c>
      <c r="F119" s="246">
        <f ca="1">BerM1!AQ119-(BerM1!AR119-BerM1!AT119)</f>
        <v>0</v>
      </c>
      <c r="G119" s="246">
        <f ca="1">BerM2!AQ119-(BerM2!AR119-BerM2!AT119)</f>
        <v>0</v>
      </c>
      <c r="H119" s="246">
        <f ca="1">BerM3!AQ119-(BerM3!AR119-BerM3!AT119)</f>
        <v>0</v>
      </c>
    </row>
    <row r="120" spans="1:8" ht="13.5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248" t="e">
        <f>BerKW!BW120</f>
        <v>#VALUE!</v>
      </c>
      <c r="F120" s="246">
        <f ca="1">BerM1!AQ120-(BerM1!AR120-BerM1!AT120)</f>
        <v>0</v>
      </c>
      <c r="G120" s="246">
        <f ca="1">BerM2!AQ120-(BerM2!AR120-BerM2!AT120)</f>
        <v>0</v>
      </c>
      <c r="H120" s="246">
        <f ca="1">BerM3!AQ120-(BerM3!AR120-BerM3!AT120)</f>
        <v>0</v>
      </c>
    </row>
    <row r="121" spans="1:8" ht="13.5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248" t="e">
        <f>BerKW!BW121</f>
        <v>#VALUE!</v>
      </c>
      <c r="F121" s="246">
        <f ca="1">BerM1!AQ121-(BerM1!AR121-BerM1!AT121)</f>
        <v>0</v>
      </c>
      <c r="G121" s="246">
        <f ca="1">BerM2!AQ121-(BerM2!AR121-BerM2!AT121)</f>
        <v>0</v>
      </c>
      <c r="H121" s="246">
        <f ca="1">BerM3!AQ121-(BerM3!AR121-BerM3!AT121)</f>
        <v>0</v>
      </c>
    </row>
    <row r="122" spans="1:8" ht="13.5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248" t="e">
        <f>BerKW!BW122</f>
        <v>#VALUE!</v>
      </c>
      <c r="F122" s="246">
        <f ca="1">BerM1!AQ122-(BerM1!AR122-BerM1!AT122)</f>
        <v>0</v>
      </c>
      <c r="G122" s="246">
        <f ca="1">BerM2!AQ122-(BerM2!AR122-BerM2!AT122)</f>
        <v>0</v>
      </c>
      <c r="H122" s="246">
        <f ca="1">BerM3!AQ122-(BerM3!AR122-BerM3!AT122)</f>
        <v>0</v>
      </c>
    </row>
    <row r="123" spans="1:8" ht="13.5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248" t="e">
        <f>BerKW!BW123</f>
        <v>#VALUE!</v>
      </c>
      <c r="F123" s="246">
        <f ca="1">BerM1!AQ123-(BerM1!AR123-BerM1!AT123)</f>
        <v>0</v>
      </c>
      <c r="G123" s="246">
        <f ca="1">BerM2!AQ123-(BerM2!AR123-BerM2!AT123)</f>
        <v>0</v>
      </c>
      <c r="H123" s="246">
        <f ca="1">BerM3!AQ123-(BerM3!AR123-BerM3!AT123)</f>
        <v>0</v>
      </c>
    </row>
    <row r="124" spans="1:8" ht="13.5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248" t="e">
        <f>BerKW!BW124</f>
        <v>#VALUE!</v>
      </c>
      <c r="F124" s="246">
        <f ca="1">BerM1!AQ124-(BerM1!AR124-BerM1!AT124)</f>
        <v>0</v>
      </c>
      <c r="G124" s="246">
        <f ca="1">BerM2!AQ124-(BerM2!AR124-BerM2!AT124)</f>
        <v>0</v>
      </c>
      <c r="H124" s="246">
        <f ca="1">BerM3!AQ124-(BerM3!AR124-BerM3!AT124)</f>
        <v>0</v>
      </c>
    </row>
    <row r="125" spans="1:8" ht="13.5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248" t="e">
        <f>BerKW!BW125</f>
        <v>#VALUE!</v>
      </c>
      <c r="F125" s="246">
        <f ca="1">BerM1!AQ125-(BerM1!AR125-BerM1!AT125)</f>
        <v>0</v>
      </c>
      <c r="G125" s="246">
        <f ca="1">BerM2!AQ125-(BerM2!AR125-BerM2!AT125)</f>
        <v>0</v>
      </c>
      <c r="H125" s="246">
        <f ca="1">BerM3!AQ125-(BerM3!AR125-BerM3!AT125)</f>
        <v>0</v>
      </c>
    </row>
    <row r="126" spans="1:8" ht="13.5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248" t="e">
        <f>BerKW!BW126</f>
        <v>#VALUE!</v>
      </c>
      <c r="F126" s="246">
        <f ca="1">BerM1!AQ126-(BerM1!AR126-BerM1!AT126)</f>
        <v>0</v>
      </c>
      <c r="G126" s="246">
        <f ca="1">BerM2!AQ126-(BerM2!AR126-BerM2!AT126)</f>
        <v>0</v>
      </c>
      <c r="H126" s="246">
        <f ca="1">BerM3!AQ126-(BerM3!AR126-BerM3!AT126)</f>
        <v>0</v>
      </c>
    </row>
    <row r="127" spans="1:8" ht="13.5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248" t="e">
        <f>BerKW!BW127</f>
        <v>#VALUE!</v>
      </c>
      <c r="F127" s="246">
        <f ca="1">BerM1!AQ127-(BerM1!AR127-BerM1!AT127)</f>
        <v>0</v>
      </c>
      <c r="G127" s="246">
        <f ca="1">BerM2!AQ127-(BerM2!AR127-BerM2!AT127)</f>
        <v>0</v>
      </c>
      <c r="H127" s="246">
        <f ca="1">BerM3!AQ127-(BerM3!AR127-BerM3!AT127)</f>
        <v>0</v>
      </c>
    </row>
    <row r="128" spans="1:8" ht="13.5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248" t="e">
        <f>BerKW!BW128</f>
        <v>#VALUE!</v>
      </c>
      <c r="F128" s="246">
        <f ca="1">BerM1!AQ128-(BerM1!AR128-BerM1!AT128)</f>
        <v>0</v>
      </c>
      <c r="G128" s="246">
        <f ca="1">BerM2!AQ128-(BerM2!AR128-BerM2!AT128)</f>
        <v>0</v>
      </c>
      <c r="H128" s="246">
        <f ca="1">BerM3!AQ128-(BerM3!AR128-BerM3!AT128)</f>
        <v>0</v>
      </c>
    </row>
    <row r="129" spans="1:8" ht="13.5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248" t="e">
        <f>BerKW!BW129</f>
        <v>#VALUE!</v>
      </c>
      <c r="F129" s="246">
        <f ca="1">BerM1!AQ129-(BerM1!AR129-BerM1!AT129)</f>
        <v>0</v>
      </c>
      <c r="G129" s="246">
        <f ca="1">BerM2!AQ129-(BerM2!AR129-BerM2!AT129)</f>
        <v>0</v>
      </c>
      <c r="H129" s="246">
        <f ca="1">BerM3!AQ129-(BerM3!AR129-BerM3!AT129)</f>
        <v>0</v>
      </c>
    </row>
    <row r="130" spans="1:8" ht="13.5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248" t="e">
        <f>BerKW!BW130</f>
        <v>#VALUE!</v>
      </c>
      <c r="F130" s="246">
        <f ca="1">BerM1!AQ130-(BerM1!AR130-BerM1!AT130)</f>
        <v>0</v>
      </c>
      <c r="G130" s="246">
        <f ca="1">BerM2!AQ130-(BerM2!AR130-BerM2!AT130)</f>
        <v>0</v>
      </c>
      <c r="H130" s="246">
        <f ca="1">BerM3!AQ130-(BerM3!AR130-BerM3!AT130)</f>
        <v>0</v>
      </c>
    </row>
    <row r="131" spans="1:8" ht="13.5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248" t="e">
        <f>BerKW!BW131</f>
        <v>#VALUE!</v>
      </c>
      <c r="F131" s="246">
        <f ca="1">BerM1!AQ131-(BerM1!AR131-BerM1!AT131)</f>
        <v>0</v>
      </c>
      <c r="G131" s="246">
        <f ca="1">BerM2!AQ131-(BerM2!AR131-BerM2!AT131)</f>
        <v>0</v>
      </c>
      <c r="H131" s="246">
        <f ca="1">BerM3!AQ131-(BerM3!AR131-BerM3!AT131)</f>
        <v>0</v>
      </c>
    </row>
    <row r="132" spans="1:8" ht="13.5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248" t="e">
        <f>BerKW!BW132</f>
        <v>#VALUE!</v>
      </c>
      <c r="F132" s="246">
        <f ca="1">BerM1!AQ132-(BerM1!AR132-BerM1!AT132)</f>
        <v>0</v>
      </c>
      <c r="G132" s="246">
        <f ca="1">BerM2!AQ132-(BerM2!AR132-BerM2!AT132)</f>
        <v>0</v>
      </c>
      <c r="H132" s="246">
        <f ca="1">BerM3!AQ132-(BerM3!AR132-BerM3!AT132)</f>
        <v>0</v>
      </c>
    </row>
    <row r="133" spans="1:8" ht="13.5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248" t="e">
        <f>BerKW!BW133</f>
        <v>#VALUE!</v>
      </c>
      <c r="F133" s="246">
        <f ca="1">BerM1!AQ133-(BerM1!AR133-BerM1!AT133)</f>
        <v>0</v>
      </c>
      <c r="G133" s="246">
        <f ca="1">BerM2!AQ133-(BerM2!AR133-BerM2!AT133)</f>
        <v>0</v>
      </c>
      <c r="H133" s="246">
        <f ca="1">BerM3!AQ133-(BerM3!AR133-BerM3!AT133)</f>
        <v>0</v>
      </c>
    </row>
    <row r="134" spans="1:8" ht="13.5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248" t="e">
        <f>BerKW!BW134</f>
        <v>#VALUE!</v>
      </c>
      <c r="F134" s="246">
        <f ca="1">BerM1!AQ134-(BerM1!AR134-BerM1!AT134)</f>
        <v>0</v>
      </c>
      <c r="G134" s="246">
        <f ca="1">BerM2!AQ134-(BerM2!AR134-BerM2!AT134)</f>
        <v>0</v>
      </c>
      <c r="H134" s="246">
        <f ca="1">BerM3!AQ134-(BerM3!AR134-BerM3!AT134)</f>
        <v>0</v>
      </c>
    </row>
    <row r="135" spans="1:8" ht="13.5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248" t="e">
        <f>BerKW!BW135</f>
        <v>#VALUE!</v>
      </c>
      <c r="F135" s="246">
        <f ca="1">BerM1!AQ135-(BerM1!AR135-BerM1!AT135)</f>
        <v>0</v>
      </c>
      <c r="G135" s="246">
        <f ca="1">BerM2!AQ135-(BerM2!AR135-BerM2!AT135)</f>
        <v>0</v>
      </c>
      <c r="H135" s="246">
        <f ca="1">BerM3!AQ135-(BerM3!AR135-BerM3!AT135)</f>
        <v>0</v>
      </c>
    </row>
    <row r="136" spans="1:8" ht="13.5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248" t="e">
        <f>BerKW!BW136</f>
        <v>#VALUE!</v>
      </c>
      <c r="F136" s="246">
        <f ca="1">BerM1!AQ136-(BerM1!AR136-BerM1!AT136)</f>
        <v>0</v>
      </c>
      <c r="G136" s="246">
        <f ca="1">BerM2!AQ136-(BerM2!AR136-BerM2!AT136)</f>
        <v>0</v>
      </c>
      <c r="H136" s="246">
        <f ca="1">BerM3!AQ136-(BerM3!AR136-BerM3!AT136)</f>
        <v>0</v>
      </c>
    </row>
    <row r="137" spans="1:8" ht="13.5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248" t="e">
        <f>BerKW!BW137</f>
        <v>#VALUE!</v>
      </c>
      <c r="F137" s="246">
        <f ca="1">BerM1!AQ137-(BerM1!AR137-BerM1!AT137)</f>
        <v>0</v>
      </c>
      <c r="G137" s="246">
        <f ca="1">BerM2!AQ137-(BerM2!AR137-BerM2!AT137)</f>
        <v>0</v>
      </c>
      <c r="H137" s="246">
        <f ca="1">BerM3!AQ137-(BerM3!AR137-BerM3!AT137)</f>
        <v>0</v>
      </c>
    </row>
    <row r="138" spans="1:8" ht="13.5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248" t="e">
        <f>BerKW!BW138</f>
        <v>#VALUE!</v>
      </c>
      <c r="F138" s="246">
        <f ca="1">BerM1!AQ138-(BerM1!AR138-BerM1!AT138)</f>
        <v>0</v>
      </c>
      <c r="G138" s="246">
        <f ca="1">BerM2!AQ138-(BerM2!AR138-BerM2!AT138)</f>
        <v>0</v>
      </c>
      <c r="H138" s="246">
        <f ca="1">BerM3!AQ138-(BerM3!AR138-BerM3!AT138)</f>
        <v>0</v>
      </c>
    </row>
    <row r="139" spans="1:8" ht="13.5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248" t="e">
        <f>BerKW!BW139</f>
        <v>#VALUE!</v>
      </c>
      <c r="F139" s="246">
        <f ca="1">BerM1!AQ139-(BerM1!AR139-BerM1!AT139)</f>
        <v>0</v>
      </c>
      <c r="G139" s="246">
        <f ca="1">BerM2!AQ139-(BerM2!AR139-BerM2!AT139)</f>
        <v>0</v>
      </c>
      <c r="H139" s="246">
        <f ca="1">BerM3!AQ139-(BerM3!AR139-BerM3!AT139)</f>
        <v>0</v>
      </c>
    </row>
    <row r="140" spans="1:8" ht="13.5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248" t="e">
        <f>BerKW!BW140</f>
        <v>#VALUE!</v>
      </c>
      <c r="F140" s="246">
        <f ca="1">BerM1!AQ140-(BerM1!AR140-BerM1!AT140)</f>
        <v>0</v>
      </c>
      <c r="G140" s="246">
        <f ca="1">BerM2!AQ140-(BerM2!AR140-BerM2!AT140)</f>
        <v>0</v>
      </c>
      <c r="H140" s="246">
        <f ca="1">BerM3!AQ140-(BerM3!AR140-BerM3!AT140)</f>
        <v>0</v>
      </c>
    </row>
    <row r="141" spans="1:8" ht="13.5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248" t="e">
        <f>BerKW!BW141</f>
        <v>#VALUE!</v>
      </c>
      <c r="F141" s="246">
        <f ca="1">BerM1!AQ141-(BerM1!AR141-BerM1!AT141)</f>
        <v>0</v>
      </c>
      <c r="G141" s="246">
        <f ca="1">BerM2!AQ141-(BerM2!AR141-BerM2!AT141)</f>
        <v>0</v>
      </c>
      <c r="H141" s="246">
        <f ca="1">BerM3!AQ141-(BerM3!AR141-BerM3!AT141)</f>
        <v>0</v>
      </c>
    </row>
    <row r="142" spans="1:8" ht="13.5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248" t="e">
        <f>BerKW!BW142</f>
        <v>#VALUE!</v>
      </c>
      <c r="F142" s="246">
        <f ca="1">BerM1!AQ142-(BerM1!AR142-BerM1!AT142)</f>
        <v>0</v>
      </c>
      <c r="G142" s="246">
        <f ca="1">BerM2!AQ142-(BerM2!AR142-BerM2!AT142)</f>
        <v>0</v>
      </c>
      <c r="H142" s="246">
        <f ca="1">BerM3!AQ142-(BerM3!AR142-BerM3!AT142)</f>
        <v>0</v>
      </c>
    </row>
    <row r="143" spans="1:8" ht="13.5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248" t="e">
        <f>BerKW!BW143</f>
        <v>#VALUE!</v>
      </c>
      <c r="F143" s="246">
        <f ca="1">BerM1!AQ143-(BerM1!AR143-BerM1!AT143)</f>
        <v>0</v>
      </c>
      <c r="G143" s="246">
        <f ca="1">BerM2!AQ143-(BerM2!AR143-BerM2!AT143)</f>
        <v>0</v>
      </c>
      <c r="H143" s="246">
        <f ca="1">BerM3!AQ143-(BerM3!AR143-BerM3!AT143)</f>
        <v>0</v>
      </c>
    </row>
    <row r="144" spans="1:8" ht="13.5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248" t="e">
        <f>BerKW!BW144</f>
        <v>#VALUE!</v>
      </c>
      <c r="F144" s="246">
        <f ca="1">BerM1!AQ144-(BerM1!AR144-BerM1!AT144)</f>
        <v>0</v>
      </c>
      <c r="G144" s="246">
        <f ca="1">BerM2!AQ144-(BerM2!AR144-BerM2!AT144)</f>
        <v>0</v>
      </c>
      <c r="H144" s="246">
        <f ca="1">BerM3!AQ144-(BerM3!AR144-BerM3!AT144)</f>
        <v>0</v>
      </c>
    </row>
    <row r="145" spans="1:8" ht="13.5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248" t="e">
        <f>BerKW!BW145</f>
        <v>#VALUE!</v>
      </c>
      <c r="F145" s="246">
        <f ca="1">BerM1!AQ145-(BerM1!AR145-BerM1!AT145)</f>
        <v>0</v>
      </c>
      <c r="G145" s="246">
        <f ca="1">BerM2!AQ145-(BerM2!AR145-BerM2!AT145)</f>
        <v>0</v>
      </c>
      <c r="H145" s="246">
        <f ca="1">BerM3!AQ145-(BerM3!AR145-BerM3!AT145)</f>
        <v>0</v>
      </c>
    </row>
    <row r="146" spans="1:8" ht="13.5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248" t="e">
        <f>BerKW!BW146</f>
        <v>#VALUE!</v>
      </c>
      <c r="F146" s="246">
        <f ca="1">BerM1!AQ146-(BerM1!AR146-BerM1!AT146)</f>
        <v>0</v>
      </c>
      <c r="G146" s="246">
        <f ca="1">BerM2!AQ146-(BerM2!AR146-BerM2!AT146)</f>
        <v>0</v>
      </c>
      <c r="H146" s="246">
        <f ca="1">BerM3!AQ146-(BerM3!AR146-BerM3!AT146)</f>
        <v>0</v>
      </c>
    </row>
    <row r="147" spans="1:8" ht="13.5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248" t="e">
        <f>BerKW!BW147</f>
        <v>#VALUE!</v>
      </c>
      <c r="F147" s="246">
        <f ca="1">BerM1!AQ147-(BerM1!AR147-BerM1!AT147)</f>
        <v>0</v>
      </c>
      <c r="G147" s="246">
        <f ca="1">BerM2!AQ147-(BerM2!AR147-BerM2!AT147)</f>
        <v>0</v>
      </c>
      <c r="H147" s="246">
        <f ca="1">BerM3!AQ147-(BerM3!AR147-BerM3!AT147)</f>
        <v>0</v>
      </c>
    </row>
    <row r="148" spans="1:8" ht="13.5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248" t="e">
        <f>BerKW!BW148</f>
        <v>#VALUE!</v>
      </c>
      <c r="F148" s="246">
        <f ca="1">BerM1!AQ148-(BerM1!AR148-BerM1!AT148)</f>
        <v>0</v>
      </c>
      <c r="G148" s="246">
        <f ca="1">BerM2!AQ148-(BerM2!AR148-BerM2!AT148)</f>
        <v>0</v>
      </c>
      <c r="H148" s="246">
        <f ca="1">BerM3!AQ148-(BerM3!AR148-BerM3!AT148)</f>
        <v>0</v>
      </c>
    </row>
    <row r="149" spans="1:8" ht="13.5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248" t="e">
        <f>BerKW!BW149</f>
        <v>#VALUE!</v>
      </c>
      <c r="F149" s="246">
        <f ca="1">BerM1!AQ149-(BerM1!AR149-BerM1!AT149)</f>
        <v>0</v>
      </c>
      <c r="G149" s="246">
        <f ca="1">BerM2!AQ149-(BerM2!AR149-BerM2!AT149)</f>
        <v>0</v>
      </c>
      <c r="H149" s="246">
        <f ca="1">BerM3!AQ149-(BerM3!AR149-BerM3!AT149)</f>
        <v>0</v>
      </c>
    </row>
    <row r="150" spans="1:8" ht="13.5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248" t="e">
        <f>BerKW!BW150</f>
        <v>#VALUE!</v>
      </c>
      <c r="F150" s="246">
        <f ca="1">BerM1!AQ150-(BerM1!AR150-BerM1!AT150)</f>
        <v>0</v>
      </c>
      <c r="G150" s="246">
        <f ca="1">BerM2!AQ150-(BerM2!AR150-BerM2!AT150)</f>
        <v>0</v>
      </c>
      <c r="H150" s="246">
        <f ca="1">BerM3!AQ150-(BerM3!AR150-BerM3!AT150)</f>
        <v>0</v>
      </c>
    </row>
    <row r="151" spans="1:8" ht="13.5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248" t="e">
        <f>BerKW!BW151</f>
        <v>#VALUE!</v>
      </c>
      <c r="F151" s="246">
        <f ca="1">BerM1!AQ151-(BerM1!AR151-BerM1!AT151)</f>
        <v>0</v>
      </c>
      <c r="G151" s="246">
        <f ca="1">BerM2!AQ151-(BerM2!AR151-BerM2!AT151)</f>
        <v>0</v>
      </c>
      <c r="H151" s="246">
        <f ca="1">BerM3!AQ151-(BerM3!AR151-BerM3!AT151)</f>
        <v>0</v>
      </c>
    </row>
    <row r="152" spans="1:8" ht="13.5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248" t="e">
        <f>BerKW!BW152</f>
        <v>#VALUE!</v>
      </c>
      <c r="F152" s="246">
        <f ca="1">BerM1!AQ152-(BerM1!AR152-BerM1!AT152)</f>
        <v>0</v>
      </c>
      <c r="G152" s="246">
        <f ca="1">BerM2!AQ152-(BerM2!AR152-BerM2!AT152)</f>
        <v>0</v>
      </c>
      <c r="H152" s="246">
        <f ca="1">BerM3!AQ152-(BerM3!AR152-BerM3!AT152)</f>
        <v>0</v>
      </c>
    </row>
    <row r="153" spans="1:8" ht="13.5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248" t="e">
        <f>BerKW!BW153</f>
        <v>#VALUE!</v>
      </c>
      <c r="F153" s="246">
        <f ca="1">BerM1!AQ153-(BerM1!AR153-BerM1!AT153)</f>
        <v>0</v>
      </c>
      <c r="G153" s="246">
        <f ca="1">BerM2!AQ153-(BerM2!AR153-BerM2!AT153)</f>
        <v>0</v>
      </c>
      <c r="H153" s="246">
        <f ca="1">BerM3!AQ153-(BerM3!AR153-BerM3!AT153)</f>
        <v>0</v>
      </c>
    </row>
    <row r="154" spans="1:8" ht="13.5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248" t="e">
        <f>BerKW!BW154</f>
        <v>#VALUE!</v>
      </c>
      <c r="F154" s="246">
        <f ca="1">BerM1!AQ154-(BerM1!AR154-BerM1!AT154)</f>
        <v>0</v>
      </c>
      <c r="G154" s="246">
        <f ca="1">BerM2!AQ154-(BerM2!AR154-BerM2!AT154)</f>
        <v>0</v>
      </c>
      <c r="H154" s="246">
        <f ca="1">BerM3!AQ154-(BerM3!AR154-BerM3!AT154)</f>
        <v>0</v>
      </c>
    </row>
    <row r="155" spans="1:8" ht="13.5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248" t="e">
        <f>BerKW!BW155</f>
        <v>#VALUE!</v>
      </c>
      <c r="F155" s="246">
        <f ca="1">BerM1!AQ155-(BerM1!AR155-BerM1!AT155)</f>
        <v>0</v>
      </c>
      <c r="G155" s="246">
        <f ca="1">BerM2!AQ155-(BerM2!AR155-BerM2!AT155)</f>
        <v>0</v>
      </c>
      <c r="H155" s="246">
        <f ca="1">BerM3!AQ155-(BerM3!AR155-BerM3!AT155)</f>
        <v>0</v>
      </c>
    </row>
    <row r="156" spans="1:8" ht="13.5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248" t="e">
        <f>BerKW!BW156</f>
        <v>#VALUE!</v>
      </c>
      <c r="F156" s="246">
        <f ca="1">BerM1!AQ156-(BerM1!AR156-BerM1!AT156)</f>
        <v>0</v>
      </c>
      <c r="G156" s="246">
        <f ca="1">BerM2!AQ156-(BerM2!AR156-BerM2!AT156)</f>
        <v>0</v>
      </c>
      <c r="H156" s="246">
        <f ca="1">BerM3!AQ156-(BerM3!AR156-BerM3!AT156)</f>
        <v>0</v>
      </c>
    </row>
    <row r="157" spans="1:8" ht="13.5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248" t="e">
        <f>BerKW!BW157</f>
        <v>#VALUE!</v>
      </c>
      <c r="F157" s="246">
        <f ca="1">BerM1!AQ157-(BerM1!AR157-BerM1!AT157)</f>
        <v>0</v>
      </c>
      <c r="G157" s="246">
        <f ca="1">BerM2!AQ157-(BerM2!AR157-BerM2!AT157)</f>
        <v>0</v>
      </c>
      <c r="H157" s="246">
        <f ca="1">BerM3!AQ157-(BerM3!AR157-BerM3!AT157)</f>
        <v>0</v>
      </c>
    </row>
    <row r="158" spans="1:8" ht="13.5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248" t="e">
        <f>BerKW!BW158</f>
        <v>#VALUE!</v>
      </c>
      <c r="F158" s="246">
        <f ca="1">BerM1!AQ158-(BerM1!AR158-BerM1!AT158)</f>
        <v>0</v>
      </c>
      <c r="G158" s="246">
        <f ca="1">BerM2!AQ158-(BerM2!AR158-BerM2!AT158)</f>
        <v>0</v>
      </c>
      <c r="H158" s="246">
        <f ca="1">BerM3!AQ158-(BerM3!AR158-BerM3!AT158)</f>
        <v>0</v>
      </c>
    </row>
    <row r="159" spans="1:8" ht="13.5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248" t="e">
        <f>BerKW!BW159</f>
        <v>#VALUE!</v>
      </c>
      <c r="F159" s="246">
        <f ca="1">BerM1!AQ159-(BerM1!AR159-BerM1!AT159)</f>
        <v>0</v>
      </c>
      <c r="G159" s="246">
        <f ca="1">BerM2!AQ159-(BerM2!AR159-BerM2!AT159)</f>
        <v>0</v>
      </c>
      <c r="H159" s="246">
        <f ca="1">BerM3!AQ159-(BerM3!AR159-BerM3!AT159)</f>
        <v>0</v>
      </c>
    </row>
    <row r="160" spans="1:8" ht="13.5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248" t="e">
        <f>BerKW!BW160</f>
        <v>#VALUE!</v>
      </c>
      <c r="F160" s="246">
        <f ca="1">BerM1!AQ160-(BerM1!AR160-BerM1!AT160)</f>
        <v>0</v>
      </c>
      <c r="G160" s="246">
        <f ca="1">BerM2!AQ160-(BerM2!AR160-BerM2!AT160)</f>
        <v>0</v>
      </c>
      <c r="H160" s="246">
        <f ca="1">BerM3!AQ160-(BerM3!AR160-BerM3!AT160)</f>
        <v>0</v>
      </c>
    </row>
    <row r="161" spans="1:8" ht="13.5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248" t="e">
        <f>BerKW!BW161</f>
        <v>#VALUE!</v>
      </c>
      <c r="F161" s="246">
        <f ca="1">BerM1!AQ161-(BerM1!AR161-BerM1!AT161)</f>
        <v>0</v>
      </c>
      <c r="G161" s="246">
        <f ca="1">BerM2!AQ161-(BerM2!AR161-BerM2!AT161)</f>
        <v>0</v>
      </c>
      <c r="H161" s="246">
        <f ca="1">BerM3!AQ161-(BerM3!AR161-BerM3!AT161)</f>
        <v>0</v>
      </c>
    </row>
    <row r="162" spans="1:8" ht="13.5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248" t="e">
        <f>BerKW!BW162</f>
        <v>#VALUE!</v>
      </c>
      <c r="F162" s="246">
        <f ca="1">BerM1!AQ162-(BerM1!AR162-BerM1!AT162)</f>
        <v>0</v>
      </c>
      <c r="G162" s="246">
        <f ca="1">BerM2!AQ162-(BerM2!AR162-BerM2!AT162)</f>
        <v>0</v>
      </c>
      <c r="H162" s="246">
        <f ca="1">BerM3!AQ162-(BerM3!AR162-BerM3!AT162)</f>
        <v>0</v>
      </c>
    </row>
    <row r="163" spans="1:8" ht="13.5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248" t="e">
        <f>BerKW!BW163</f>
        <v>#VALUE!</v>
      </c>
      <c r="F163" s="246">
        <f ca="1">BerM1!AQ163-(BerM1!AR163-BerM1!AT163)</f>
        <v>0</v>
      </c>
      <c r="G163" s="246">
        <f ca="1">BerM2!AQ163-(BerM2!AR163-BerM2!AT163)</f>
        <v>0</v>
      </c>
      <c r="H163" s="246">
        <f ca="1">BerM3!AQ163-(BerM3!AR163-BerM3!AT163)</f>
        <v>0</v>
      </c>
    </row>
    <row r="164" spans="1:8" ht="13.5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248" t="e">
        <f>BerKW!BW164</f>
        <v>#VALUE!</v>
      </c>
      <c r="F164" s="246">
        <f ca="1">BerM1!AQ164-(BerM1!AR164-BerM1!AT164)</f>
        <v>0</v>
      </c>
      <c r="G164" s="246">
        <f ca="1">BerM2!AQ164-(BerM2!AR164-BerM2!AT164)</f>
        <v>0</v>
      </c>
      <c r="H164" s="246">
        <f ca="1">BerM3!AQ164-(BerM3!AR164-BerM3!AT164)</f>
        <v>0</v>
      </c>
    </row>
    <row r="165" spans="1:8" ht="13.5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248" t="e">
        <f>BerKW!BW165</f>
        <v>#VALUE!</v>
      </c>
      <c r="F165" s="246">
        <f ca="1">BerM1!AQ165-(BerM1!AR165-BerM1!AT165)</f>
        <v>0</v>
      </c>
      <c r="G165" s="246">
        <f ca="1">BerM2!AQ165-(BerM2!AR165-BerM2!AT165)</f>
        <v>0</v>
      </c>
      <c r="H165" s="246">
        <f ca="1">BerM3!AQ165-(BerM3!AR165-BerM3!AT165)</f>
        <v>0</v>
      </c>
    </row>
    <row r="166" spans="1:8" ht="13.5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248" t="e">
        <f>BerKW!BW166</f>
        <v>#VALUE!</v>
      </c>
      <c r="F166" s="246">
        <f ca="1">BerM1!AQ166-(BerM1!AR166-BerM1!AT166)</f>
        <v>0</v>
      </c>
      <c r="G166" s="246">
        <f ca="1">BerM2!AQ166-(BerM2!AR166-BerM2!AT166)</f>
        <v>0</v>
      </c>
      <c r="H166" s="246">
        <f ca="1">BerM3!AQ166-(BerM3!AR166-BerM3!AT166)</f>
        <v>0</v>
      </c>
    </row>
    <row r="167" spans="1:8" ht="13.5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248" t="e">
        <f>BerKW!BW167</f>
        <v>#VALUE!</v>
      </c>
      <c r="F167" s="246">
        <f ca="1">BerM1!AQ167-(BerM1!AR167-BerM1!AT167)</f>
        <v>0</v>
      </c>
      <c r="G167" s="246">
        <f ca="1">BerM2!AQ167-(BerM2!AR167-BerM2!AT167)</f>
        <v>0</v>
      </c>
      <c r="H167" s="246">
        <f ca="1">BerM3!AQ167-(BerM3!AR167-BerM3!AT167)</f>
        <v>0</v>
      </c>
    </row>
    <row r="168" spans="1:8" ht="13.5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248" t="e">
        <f>BerKW!BW168</f>
        <v>#VALUE!</v>
      </c>
      <c r="F168" s="246">
        <f ca="1">BerM1!AQ168-(BerM1!AR168-BerM1!AT168)</f>
        <v>0</v>
      </c>
      <c r="G168" s="246">
        <f ca="1">BerM2!AQ168-(BerM2!AR168-BerM2!AT168)</f>
        <v>0</v>
      </c>
      <c r="H168" s="246">
        <f ca="1">BerM3!AQ168-(BerM3!AR168-BerM3!AT168)</f>
        <v>0</v>
      </c>
    </row>
    <row r="169" spans="1:8" ht="13.5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248" t="e">
        <f>BerKW!BW169</f>
        <v>#VALUE!</v>
      </c>
      <c r="F169" s="246">
        <f ca="1">BerM1!AQ169-(BerM1!AR169-BerM1!AT169)</f>
        <v>0</v>
      </c>
      <c r="G169" s="246">
        <f ca="1">BerM2!AQ169-(BerM2!AR169-BerM2!AT169)</f>
        <v>0</v>
      </c>
      <c r="H169" s="246">
        <f ca="1">BerM3!AQ169-(BerM3!AR169-BerM3!AT169)</f>
        <v>0</v>
      </c>
    </row>
    <row r="170" spans="1:8" ht="13.5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248" t="e">
        <f>BerKW!BW170</f>
        <v>#VALUE!</v>
      </c>
      <c r="F170" s="246">
        <f ca="1">BerM1!AQ170-(BerM1!AR170-BerM1!AT170)</f>
        <v>0</v>
      </c>
      <c r="G170" s="246">
        <f ca="1">BerM2!AQ170-(BerM2!AR170-BerM2!AT170)</f>
        <v>0</v>
      </c>
      <c r="H170" s="246">
        <f ca="1">BerM3!AQ170-(BerM3!AR170-BerM3!AT170)</f>
        <v>0</v>
      </c>
    </row>
    <row r="171" spans="1:8" ht="13.5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248" t="e">
        <f>BerKW!BW171</f>
        <v>#VALUE!</v>
      </c>
      <c r="F171" s="246">
        <f ca="1">BerM1!AQ171-(BerM1!AR171-BerM1!AT171)</f>
        <v>0</v>
      </c>
      <c r="G171" s="246">
        <f ca="1">BerM2!AQ171-(BerM2!AR171-BerM2!AT171)</f>
        <v>0</v>
      </c>
      <c r="H171" s="246">
        <f ca="1">BerM3!AQ171-(BerM3!AR171-BerM3!AT171)</f>
        <v>0</v>
      </c>
    </row>
    <row r="172" spans="1:8" ht="13.5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248" t="e">
        <f>BerKW!BW172</f>
        <v>#VALUE!</v>
      </c>
      <c r="F172" s="246">
        <f ca="1">BerM1!AQ172-(BerM1!AR172-BerM1!AT172)</f>
        <v>0</v>
      </c>
      <c r="G172" s="246">
        <f ca="1">BerM2!AQ172-(BerM2!AR172-BerM2!AT172)</f>
        <v>0</v>
      </c>
      <c r="H172" s="246">
        <f ca="1">BerM3!AQ172-(BerM3!AR172-BerM3!AT172)</f>
        <v>0</v>
      </c>
    </row>
    <row r="173" spans="1:8" ht="13.5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248" t="e">
        <f>BerKW!BW173</f>
        <v>#VALUE!</v>
      </c>
      <c r="F173" s="246">
        <f ca="1">BerM1!AQ173-(BerM1!AR173-BerM1!AT173)</f>
        <v>0</v>
      </c>
      <c r="G173" s="246">
        <f ca="1">BerM2!AQ173-(BerM2!AR173-BerM2!AT173)</f>
        <v>0</v>
      </c>
      <c r="H173" s="246">
        <f ca="1">BerM3!AQ173-(BerM3!AR173-BerM3!AT173)</f>
        <v>0</v>
      </c>
    </row>
    <row r="174" spans="1:8" ht="13.5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248" t="e">
        <f>BerKW!BW174</f>
        <v>#VALUE!</v>
      </c>
      <c r="F174" s="246">
        <f ca="1">BerM1!AQ174-(BerM1!AR174-BerM1!AT174)</f>
        <v>0</v>
      </c>
      <c r="G174" s="246">
        <f ca="1">BerM2!AQ174-(BerM2!AR174-BerM2!AT174)</f>
        <v>0</v>
      </c>
      <c r="H174" s="246">
        <f ca="1">BerM3!AQ174-(BerM3!AR174-BerM3!AT174)</f>
        <v>0</v>
      </c>
    </row>
    <row r="175" spans="1:8" ht="13.5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248" t="e">
        <f>BerKW!BW175</f>
        <v>#VALUE!</v>
      </c>
      <c r="F175" s="246">
        <f ca="1">BerM1!AQ175-(BerM1!AR175-BerM1!AT175)</f>
        <v>0</v>
      </c>
      <c r="G175" s="246">
        <f ca="1">BerM2!AQ175-(BerM2!AR175-BerM2!AT175)</f>
        <v>0</v>
      </c>
      <c r="H175" s="246">
        <f ca="1">BerM3!AQ175-(BerM3!AR175-BerM3!AT175)</f>
        <v>0</v>
      </c>
    </row>
    <row r="176" spans="1:8" ht="13.5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248" t="e">
        <f>BerKW!BW176</f>
        <v>#VALUE!</v>
      </c>
      <c r="F176" s="246">
        <f ca="1">BerM1!AQ176-(BerM1!AR176-BerM1!AT176)</f>
        <v>0</v>
      </c>
      <c r="G176" s="246">
        <f ca="1">BerM2!AQ176-(BerM2!AR176-BerM2!AT176)</f>
        <v>0</v>
      </c>
      <c r="H176" s="246">
        <f ca="1">BerM3!AQ176-(BerM3!AR176-BerM3!AT176)</f>
        <v>0</v>
      </c>
    </row>
    <row r="177" spans="1:8" ht="13.5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248" t="e">
        <f>BerKW!BW177</f>
        <v>#VALUE!</v>
      </c>
      <c r="F177" s="246">
        <f ca="1">BerM1!AQ177-(BerM1!AR177-BerM1!AT177)</f>
        <v>0</v>
      </c>
      <c r="G177" s="246">
        <f ca="1">BerM2!AQ177-(BerM2!AR177-BerM2!AT177)</f>
        <v>0</v>
      </c>
      <c r="H177" s="246">
        <f ca="1">BerM3!AQ177-(BerM3!AR177-BerM3!AT177)</f>
        <v>0</v>
      </c>
    </row>
    <row r="178" spans="1:8" ht="13.5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248" t="e">
        <f>BerKW!BW178</f>
        <v>#VALUE!</v>
      </c>
      <c r="F178" s="246">
        <f ca="1">BerM1!AQ178-(BerM1!AR178-BerM1!AT178)</f>
        <v>0</v>
      </c>
      <c r="G178" s="246">
        <f ca="1">BerM2!AQ178-(BerM2!AR178-BerM2!AT178)</f>
        <v>0</v>
      </c>
      <c r="H178" s="246">
        <f ca="1">BerM3!AQ178-(BerM3!AR178-BerM3!AT178)</f>
        <v>0</v>
      </c>
    </row>
    <row r="179" spans="1:8" ht="13.5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248" t="e">
        <f>BerKW!BW179</f>
        <v>#VALUE!</v>
      </c>
      <c r="F179" s="246">
        <f ca="1">BerM1!AQ179-(BerM1!AR179-BerM1!AT179)</f>
        <v>0</v>
      </c>
      <c r="G179" s="246">
        <f ca="1">BerM2!AQ179-(BerM2!AR179-BerM2!AT179)</f>
        <v>0</v>
      </c>
      <c r="H179" s="246">
        <f ca="1">BerM3!AQ179-(BerM3!AR179-BerM3!AT179)</f>
        <v>0</v>
      </c>
    </row>
    <row r="180" spans="1:8" ht="13.5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248" t="e">
        <f>BerKW!BW180</f>
        <v>#VALUE!</v>
      </c>
      <c r="F180" s="246">
        <f ca="1">BerM1!AQ180-(BerM1!AR180-BerM1!AT180)</f>
        <v>0</v>
      </c>
      <c r="G180" s="246">
        <f ca="1">BerM2!AQ180-(BerM2!AR180-BerM2!AT180)</f>
        <v>0</v>
      </c>
      <c r="H180" s="246">
        <f ca="1">BerM3!AQ180-(BerM3!AR180-BerM3!AT180)</f>
        <v>0</v>
      </c>
    </row>
    <row r="181" spans="1:8" ht="13.5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248" t="e">
        <f>BerKW!BW181</f>
        <v>#VALUE!</v>
      </c>
      <c r="F181" s="246">
        <f ca="1">BerM1!AQ181-(BerM1!AR181-BerM1!AT181)</f>
        <v>0</v>
      </c>
      <c r="G181" s="246">
        <f ca="1">BerM2!AQ181-(BerM2!AR181-BerM2!AT181)</f>
        <v>0</v>
      </c>
      <c r="H181" s="246">
        <f ca="1">BerM3!AQ181-(BerM3!AR181-BerM3!AT181)</f>
        <v>0</v>
      </c>
    </row>
    <row r="182" spans="1:8" ht="13.5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248" t="e">
        <f>BerKW!BW182</f>
        <v>#VALUE!</v>
      </c>
      <c r="F182" s="246">
        <f ca="1">BerM1!AQ182-(BerM1!AR182-BerM1!AT182)</f>
        <v>0</v>
      </c>
      <c r="G182" s="246">
        <f ca="1">BerM2!AQ182-(BerM2!AR182-BerM2!AT182)</f>
        <v>0</v>
      </c>
      <c r="H182" s="246">
        <f ca="1">BerM3!AQ182-(BerM3!AR182-BerM3!AT182)</f>
        <v>0</v>
      </c>
    </row>
    <row r="183" spans="1:8" ht="13.5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248" t="e">
        <f>BerKW!BW183</f>
        <v>#VALUE!</v>
      </c>
      <c r="F183" s="246">
        <f ca="1">BerM1!AQ183-(BerM1!AR183-BerM1!AT183)</f>
        <v>0</v>
      </c>
      <c r="G183" s="246">
        <f ca="1">BerM2!AQ183-(BerM2!AR183-BerM2!AT183)</f>
        <v>0</v>
      </c>
      <c r="H183" s="246">
        <f ca="1">BerM3!AQ183-(BerM3!AR183-BerM3!AT183)</f>
        <v>0</v>
      </c>
    </row>
    <row r="184" spans="1:8" ht="13.5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248" t="e">
        <f>BerKW!BW184</f>
        <v>#VALUE!</v>
      </c>
      <c r="F184" s="246">
        <f ca="1">BerM1!AQ184-(BerM1!AR184-BerM1!AT184)</f>
        <v>0</v>
      </c>
      <c r="G184" s="246">
        <f ca="1">BerM2!AQ184-(BerM2!AR184-BerM2!AT184)</f>
        <v>0</v>
      </c>
      <c r="H184" s="246">
        <f ca="1">BerM3!AQ184-(BerM3!AR184-BerM3!AT184)</f>
        <v>0</v>
      </c>
    </row>
    <row r="185" spans="1:8" ht="13.5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248" t="e">
        <f>BerKW!BW185</f>
        <v>#VALUE!</v>
      </c>
      <c r="F185" s="246">
        <f ca="1">BerM1!AQ185-(BerM1!AR185-BerM1!AT185)</f>
        <v>0</v>
      </c>
      <c r="G185" s="246">
        <f ca="1">BerM2!AQ185-(BerM2!AR185-BerM2!AT185)</f>
        <v>0</v>
      </c>
      <c r="H185" s="246">
        <f ca="1">BerM3!AQ185-(BerM3!AR185-BerM3!AT185)</f>
        <v>0</v>
      </c>
    </row>
    <row r="186" spans="1:8" ht="13.5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248" t="e">
        <f>BerKW!BW186</f>
        <v>#VALUE!</v>
      </c>
      <c r="F186" s="246">
        <f ca="1">BerM1!AQ186-(BerM1!AR186-BerM1!AT186)</f>
        <v>0</v>
      </c>
      <c r="G186" s="246">
        <f ca="1">BerM2!AQ186-(BerM2!AR186-BerM2!AT186)</f>
        <v>0</v>
      </c>
      <c r="H186" s="246">
        <f ca="1">BerM3!AQ186-(BerM3!AR186-BerM3!AT186)</f>
        <v>0</v>
      </c>
    </row>
    <row r="187" spans="1:8" ht="13.5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248" t="e">
        <f>BerKW!BW187</f>
        <v>#VALUE!</v>
      </c>
      <c r="F187" s="246">
        <f ca="1">BerM1!AQ187-(BerM1!AR187-BerM1!AT187)</f>
        <v>0</v>
      </c>
      <c r="G187" s="246">
        <f ca="1">BerM2!AQ187-(BerM2!AR187-BerM2!AT187)</f>
        <v>0</v>
      </c>
      <c r="H187" s="246">
        <f ca="1">BerM3!AQ187-(BerM3!AR187-BerM3!AT187)</f>
        <v>0</v>
      </c>
    </row>
    <row r="188" spans="1:8" ht="13.5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248" t="e">
        <f>BerKW!BW188</f>
        <v>#VALUE!</v>
      </c>
      <c r="F188" s="246">
        <f ca="1">BerM1!AQ188-(BerM1!AR188-BerM1!AT188)</f>
        <v>0</v>
      </c>
      <c r="G188" s="246">
        <f ca="1">BerM2!AQ188-(BerM2!AR188-BerM2!AT188)</f>
        <v>0</v>
      </c>
      <c r="H188" s="246">
        <f ca="1">BerM3!AQ188-(BerM3!AR188-BerM3!AT188)</f>
        <v>0</v>
      </c>
    </row>
    <row r="189" spans="1:8" ht="13.5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248" t="e">
        <f>BerKW!BW189</f>
        <v>#VALUE!</v>
      </c>
      <c r="F189" s="246">
        <f ca="1">BerM1!AQ189-(BerM1!AR189-BerM1!AT189)</f>
        <v>0</v>
      </c>
      <c r="G189" s="246">
        <f ca="1">BerM2!AQ189-(BerM2!AR189-BerM2!AT189)</f>
        <v>0</v>
      </c>
      <c r="H189" s="246">
        <f ca="1">BerM3!AQ189-(BerM3!AR189-BerM3!AT189)</f>
        <v>0</v>
      </c>
    </row>
    <row r="190" spans="1:8" ht="13.5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248" t="e">
        <f>BerKW!BW190</f>
        <v>#VALUE!</v>
      </c>
      <c r="F190" s="246">
        <f ca="1">BerM1!AQ190-(BerM1!AR190-BerM1!AT190)</f>
        <v>0</v>
      </c>
      <c r="G190" s="246">
        <f ca="1">BerM2!AQ190-(BerM2!AR190-BerM2!AT190)</f>
        <v>0</v>
      </c>
      <c r="H190" s="246">
        <f ca="1">BerM3!AQ190-(BerM3!AR190-BerM3!AT190)</f>
        <v>0</v>
      </c>
    </row>
    <row r="191" spans="1:8" ht="13.5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248" t="e">
        <f>BerKW!BW191</f>
        <v>#VALUE!</v>
      </c>
      <c r="F191" s="246">
        <f ca="1">BerM1!AQ191-(BerM1!AR191-BerM1!AT191)</f>
        <v>0</v>
      </c>
      <c r="G191" s="246">
        <f ca="1">BerM2!AQ191-(BerM2!AR191-BerM2!AT191)</f>
        <v>0</v>
      </c>
      <c r="H191" s="246">
        <f ca="1">BerM3!AQ191-(BerM3!AR191-BerM3!AT191)</f>
        <v>0</v>
      </c>
    </row>
    <row r="192" spans="1:8" ht="13.5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248" t="e">
        <f>BerKW!BW192</f>
        <v>#VALUE!</v>
      </c>
      <c r="F192" s="246">
        <f ca="1">BerM1!AQ192-(BerM1!AR192-BerM1!AT192)</f>
        <v>0</v>
      </c>
      <c r="G192" s="246">
        <f ca="1">BerM2!AQ192-(BerM2!AR192-BerM2!AT192)</f>
        <v>0</v>
      </c>
      <c r="H192" s="246">
        <f ca="1">BerM3!AQ192-(BerM3!AR192-BerM3!AT192)</f>
        <v>0</v>
      </c>
    </row>
    <row r="193" spans="1:8" ht="13.5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248" t="e">
        <f>BerKW!BW193</f>
        <v>#VALUE!</v>
      </c>
      <c r="F193" s="246">
        <f ca="1">BerM1!AQ193-(BerM1!AR193-BerM1!AT193)</f>
        <v>0</v>
      </c>
      <c r="G193" s="246">
        <f ca="1">BerM2!AQ193-(BerM2!AR193-BerM2!AT193)</f>
        <v>0</v>
      </c>
      <c r="H193" s="246">
        <f ca="1">BerM3!AQ193-(BerM3!AR193-BerM3!AT193)</f>
        <v>0</v>
      </c>
    </row>
    <row r="194" spans="1:8" ht="13.5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248" t="e">
        <f>BerKW!BW194</f>
        <v>#VALUE!</v>
      </c>
      <c r="F194" s="246">
        <f ca="1">BerM1!AQ194-(BerM1!AR194-BerM1!AT194)</f>
        <v>0</v>
      </c>
      <c r="G194" s="246">
        <f ca="1">BerM2!AQ194-(BerM2!AR194-BerM2!AT194)</f>
        <v>0</v>
      </c>
      <c r="H194" s="246">
        <f ca="1">BerM3!AQ194-(BerM3!AR194-BerM3!AT194)</f>
        <v>0</v>
      </c>
    </row>
    <row r="195" spans="1:8" ht="13.5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248" t="e">
        <f>BerKW!BW195</f>
        <v>#VALUE!</v>
      </c>
      <c r="F195" s="246">
        <f ca="1">BerM1!AQ195-(BerM1!AR195-BerM1!AT195)</f>
        <v>0</v>
      </c>
      <c r="G195" s="246">
        <f ca="1">BerM2!AQ195-(BerM2!AR195-BerM2!AT195)</f>
        <v>0</v>
      </c>
      <c r="H195" s="246">
        <f ca="1">BerM3!AQ195-(BerM3!AR195-BerM3!AT195)</f>
        <v>0</v>
      </c>
    </row>
    <row r="196" spans="1:8" ht="13.5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248" t="e">
        <f>BerKW!BW196</f>
        <v>#VALUE!</v>
      </c>
      <c r="F196" s="246">
        <f ca="1">BerM1!AQ196-(BerM1!AR196-BerM1!AT196)</f>
        <v>0</v>
      </c>
      <c r="G196" s="246">
        <f ca="1">BerM2!AQ196-(BerM2!AR196-BerM2!AT196)</f>
        <v>0</v>
      </c>
      <c r="H196" s="246">
        <f ca="1">BerM3!AQ196-(BerM3!AR196-BerM3!AT196)</f>
        <v>0</v>
      </c>
    </row>
    <row r="197" spans="1:8" ht="13.5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248" t="e">
        <f>BerKW!BW197</f>
        <v>#VALUE!</v>
      </c>
      <c r="F197" s="246">
        <f ca="1">BerM1!AQ197-(BerM1!AR197-BerM1!AT197)</f>
        <v>0</v>
      </c>
      <c r="G197" s="246">
        <f ca="1">BerM2!AQ197-(BerM2!AR197-BerM2!AT197)</f>
        <v>0</v>
      </c>
      <c r="H197" s="246">
        <f ca="1">BerM3!AQ197-(BerM3!AR197-BerM3!AT197)</f>
        <v>0</v>
      </c>
    </row>
    <row r="198" spans="1:8" ht="13.5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248" t="e">
        <f>BerKW!BW198</f>
        <v>#VALUE!</v>
      </c>
      <c r="F198" s="246">
        <f ca="1">BerM1!AQ198-(BerM1!AR198-BerM1!AT198)</f>
        <v>0</v>
      </c>
      <c r="G198" s="246">
        <f ca="1">BerM2!AQ198-(BerM2!AR198-BerM2!AT198)</f>
        <v>0</v>
      </c>
      <c r="H198" s="246">
        <f ca="1">BerM3!AQ198-(BerM3!AR198-BerM3!AT198)</f>
        <v>0</v>
      </c>
    </row>
    <row r="199" spans="1:8" ht="13.5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248" t="e">
        <f>BerKW!BW199</f>
        <v>#VALUE!</v>
      </c>
      <c r="F199" s="246">
        <f ca="1">BerM1!AQ199-(BerM1!AR199-BerM1!AT199)</f>
        <v>0</v>
      </c>
      <c r="G199" s="246">
        <f ca="1">BerM2!AQ199-(BerM2!AR199-BerM2!AT199)</f>
        <v>0</v>
      </c>
      <c r="H199" s="246">
        <f ca="1">BerM3!AQ199-(BerM3!AR199-BerM3!AT199)</f>
        <v>0</v>
      </c>
    </row>
    <row r="200" spans="1:8" ht="13.5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248" t="e">
        <f>BerKW!BW200</f>
        <v>#VALUE!</v>
      </c>
      <c r="F200" s="246">
        <f ca="1">BerM1!AQ200-(BerM1!AR200-BerM1!AT200)</f>
        <v>0</v>
      </c>
      <c r="G200" s="246">
        <f ca="1">BerM2!AQ200-(BerM2!AR200-BerM2!AT200)</f>
        <v>0</v>
      </c>
      <c r="H200" s="246">
        <f ca="1">BerM3!AQ200-(BerM3!AR200-BerM3!AT200)</f>
        <v>0</v>
      </c>
    </row>
    <row r="201" spans="1:8" ht="13.5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248" t="e">
        <f>BerKW!BW201</f>
        <v>#VALUE!</v>
      </c>
      <c r="F201" s="246">
        <f ca="1">BerM1!AQ201-(BerM1!AR201-BerM1!AT201)</f>
        <v>0</v>
      </c>
      <c r="G201" s="246">
        <f ca="1">BerM2!AQ201-(BerM2!AR201-BerM2!AT201)</f>
        <v>0</v>
      </c>
      <c r="H201" s="246">
        <f ca="1">BerM3!AQ201-(BerM3!AR201-BerM3!AT201)</f>
        <v>0</v>
      </c>
    </row>
    <row r="202" spans="1:8" ht="13.5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248" t="e">
        <f>BerKW!BW202</f>
        <v>#VALUE!</v>
      </c>
      <c r="F202" s="246">
        <f ca="1">BerM1!AQ202-(BerM1!AR202-BerM1!AT202)</f>
        <v>0</v>
      </c>
      <c r="G202" s="246">
        <f ca="1">BerM2!AQ202-(BerM2!AR202-BerM2!AT202)</f>
        <v>0</v>
      </c>
      <c r="H202" s="246">
        <f ca="1">BerM3!AQ202-(BerM3!AR202-BerM3!AT202)</f>
        <v>0</v>
      </c>
    </row>
    <row r="203" spans="1:8" ht="13.5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248" t="e">
        <f>BerKW!BW203</f>
        <v>#VALUE!</v>
      </c>
      <c r="F203" s="246">
        <f ca="1">BerM1!AQ203-(BerM1!AR203-BerM1!AT203)</f>
        <v>0</v>
      </c>
      <c r="G203" s="246">
        <f ca="1">BerM2!AQ203-(BerM2!AR203-BerM2!AT203)</f>
        <v>0</v>
      </c>
      <c r="H203" s="246">
        <f ca="1">BerM3!AQ203-(BerM3!AR203-BerM3!AT203)</f>
        <v>0</v>
      </c>
    </row>
    <row r="204" spans="1:8" ht="13.5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248" t="e">
        <f>BerKW!BW204</f>
        <v>#VALUE!</v>
      </c>
      <c r="F204" s="246">
        <f ca="1">BerM1!AQ204-(BerM1!AR204-BerM1!AT204)</f>
        <v>0</v>
      </c>
      <c r="G204" s="246">
        <f ca="1">BerM2!AQ204-(BerM2!AR204-BerM2!AT204)</f>
        <v>0</v>
      </c>
      <c r="H204" s="246">
        <f ca="1">BerM3!AQ204-(BerM3!AR204-BerM3!AT204)</f>
        <v>0</v>
      </c>
    </row>
    <row r="205" spans="1:8" ht="13.5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248" t="e">
        <f>BerKW!BW205</f>
        <v>#VALUE!</v>
      </c>
      <c r="F205" s="246">
        <f ca="1">BerM1!AQ205-(BerM1!AR205-BerM1!AT205)</f>
        <v>0</v>
      </c>
      <c r="G205" s="246">
        <f ca="1">BerM2!AQ205-(BerM2!AR205-BerM2!AT205)</f>
        <v>0</v>
      </c>
      <c r="H205" s="246">
        <f ca="1">BerM3!AQ205-(BerM3!AR205-BerM3!AT205)</f>
        <v>0</v>
      </c>
    </row>
    <row r="206" spans="1:8" ht="13.5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248" t="e">
        <f>BerKW!BW206</f>
        <v>#VALUE!</v>
      </c>
      <c r="F206" s="246">
        <f ca="1">BerM1!AQ206-(BerM1!AR206-BerM1!AT206)</f>
        <v>0</v>
      </c>
      <c r="G206" s="246">
        <f ca="1">BerM2!AQ206-(BerM2!AR206-BerM2!AT206)</f>
        <v>0</v>
      </c>
      <c r="H206" s="246">
        <f ca="1">BerM3!AQ206-(BerM3!AR206-BerM3!AT206)</f>
        <v>0</v>
      </c>
    </row>
    <row r="207" spans="1:8" ht="13.5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248" t="e">
        <f>BerKW!BW207</f>
        <v>#VALUE!</v>
      </c>
      <c r="F207" s="246">
        <f ca="1">BerM1!AQ207-(BerM1!AR207-BerM1!AT207)</f>
        <v>0</v>
      </c>
      <c r="G207" s="246">
        <f ca="1">BerM2!AQ207-(BerM2!AR207-BerM2!AT207)</f>
        <v>0</v>
      </c>
      <c r="H207" s="246">
        <f ca="1">BerM3!AQ207-(BerM3!AR207-BerM3!AT207)</f>
        <v>0</v>
      </c>
    </row>
    <row r="208" spans="1:8" ht="13.5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248" t="e">
        <f>BerKW!BW208</f>
        <v>#VALUE!</v>
      </c>
      <c r="F208" s="246">
        <f ca="1">BerM1!AQ208-(BerM1!AR208-BerM1!AT208)</f>
        <v>0</v>
      </c>
      <c r="G208" s="246">
        <f ca="1">BerM2!AQ208-(BerM2!AR208-BerM2!AT208)</f>
        <v>0</v>
      </c>
      <c r="H208" s="246">
        <f ca="1">BerM3!AQ208-(BerM3!AR208-BerM3!AT208)</f>
        <v>0</v>
      </c>
    </row>
    <row r="209" spans="1:8" ht="13.5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248" t="e">
        <f>BerKW!BW209</f>
        <v>#VALUE!</v>
      </c>
      <c r="F209" s="246">
        <f ca="1">BerM1!AQ209-(BerM1!AR209-BerM1!AT209)</f>
        <v>0</v>
      </c>
      <c r="G209" s="246">
        <f ca="1">BerM2!AQ209-(BerM2!AR209-BerM2!AT209)</f>
        <v>0</v>
      </c>
      <c r="H209" s="246">
        <f ca="1">BerM3!AQ209-(BerM3!AR209-BerM3!AT209)</f>
        <v>0</v>
      </c>
    </row>
    <row r="210" spans="1:8" ht="13.5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248" t="e">
        <f>BerKW!BW210</f>
        <v>#VALUE!</v>
      </c>
      <c r="F210" s="246">
        <f ca="1">BerM1!AQ210-(BerM1!AR210-BerM1!AT210)</f>
        <v>0</v>
      </c>
      <c r="G210" s="246">
        <f ca="1">BerM2!AQ210-(BerM2!AR210-BerM2!AT210)</f>
        <v>0</v>
      </c>
      <c r="H210" s="246">
        <f ca="1">BerM3!AQ210-(BerM3!AR210-BerM3!AT210)</f>
        <v>0</v>
      </c>
    </row>
    <row r="211" spans="1:8" ht="13.5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248" t="e">
        <f>BerKW!BW211</f>
        <v>#VALUE!</v>
      </c>
      <c r="F211" s="246">
        <f ca="1">BerM1!AQ211-(BerM1!AR211-BerM1!AT211)</f>
        <v>0</v>
      </c>
      <c r="G211" s="246">
        <f ca="1">BerM2!AQ211-(BerM2!AR211-BerM2!AT211)</f>
        <v>0</v>
      </c>
      <c r="H211" s="246">
        <f ca="1">BerM3!AQ211-(BerM3!AR211-BerM3!AT211)</f>
        <v>0</v>
      </c>
    </row>
    <row r="212" spans="1:8" ht="13.5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248" t="e">
        <f>BerKW!BW212</f>
        <v>#VALUE!</v>
      </c>
      <c r="F212" s="246">
        <f ca="1">BerM1!AQ212-(BerM1!AR212-BerM1!AT212)</f>
        <v>0</v>
      </c>
      <c r="G212" s="246">
        <f ca="1">BerM2!AQ212-(BerM2!AR212-BerM2!AT212)</f>
        <v>0</v>
      </c>
      <c r="H212" s="246">
        <f ca="1">BerM3!AQ212-(BerM3!AR212-BerM3!AT212)</f>
        <v>0</v>
      </c>
    </row>
    <row r="213" spans="1:8" ht="13.5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248" t="e">
        <f>BerKW!BW213</f>
        <v>#VALUE!</v>
      </c>
      <c r="F213" s="246">
        <f ca="1">BerM1!AQ213-(BerM1!AR213-BerM1!AT213)</f>
        <v>0</v>
      </c>
      <c r="G213" s="246">
        <f ca="1">BerM2!AQ213-(BerM2!AR213-BerM2!AT213)</f>
        <v>0</v>
      </c>
      <c r="H213" s="246">
        <f ca="1">BerM3!AQ213-(BerM3!AR213-BerM3!AT213)</f>
        <v>0</v>
      </c>
    </row>
    <row r="214" spans="1:8" ht="13.5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248" t="e">
        <f>BerKW!BW214</f>
        <v>#VALUE!</v>
      </c>
      <c r="F214" s="246">
        <f ca="1">BerM1!AQ214-(BerM1!AR214-BerM1!AT214)</f>
        <v>0</v>
      </c>
      <c r="G214" s="246">
        <f ca="1">BerM2!AQ214-(BerM2!AR214-BerM2!AT214)</f>
        <v>0</v>
      </c>
      <c r="H214" s="246">
        <f ca="1">BerM3!AQ214-(BerM3!AR214-BerM3!AT214)</f>
        <v>0</v>
      </c>
    </row>
    <row r="215" spans="1:8" ht="13.5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248" t="e">
        <f>BerKW!BW215</f>
        <v>#VALUE!</v>
      </c>
      <c r="F215" s="246">
        <f ca="1">BerM1!AQ215-(BerM1!AR215-BerM1!AT215)</f>
        <v>0</v>
      </c>
      <c r="G215" s="246">
        <f ca="1">BerM2!AQ215-(BerM2!AR215-BerM2!AT215)</f>
        <v>0</v>
      </c>
      <c r="H215" s="246">
        <f ca="1">BerM3!AQ215-(BerM3!AR215-BerM3!AT215)</f>
        <v>0</v>
      </c>
    </row>
    <row r="216" spans="1:8" ht="13.5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248" t="e">
        <f>BerKW!BW216</f>
        <v>#VALUE!</v>
      </c>
      <c r="F216" s="246">
        <f ca="1">BerM1!AQ216-(BerM1!AR216-BerM1!AT216)</f>
        <v>0</v>
      </c>
      <c r="G216" s="246">
        <f ca="1">BerM2!AQ216-(BerM2!AR216-BerM2!AT216)</f>
        <v>0</v>
      </c>
      <c r="H216" s="246">
        <f ca="1">BerM3!AQ216-(BerM3!AR216-BerM3!AT216)</f>
        <v>0</v>
      </c>
    </row>
    <row r="217" spans="1:8" ht="13.5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248" t="e">
        <f>BerKW!BW217</f>
        <v>#VALUE!</v>
      </c>
      <c r="F217" s="246">
        <f ca="1">BerM1!AQ217-(BerM1!AR217-BerM1!AT217)</f>
        <v>0</v>
      </c>
      <c r="G217" s="246">
        <f ca="1">BerM2!AQ217-(BerM2!AR217-BerM2!AT217)</f>
        <v>0</v>
      </c>
      <c r="H217" s="246">
        <f ca="1">BerM3!AQ217-(BerM3!AR217-BerM3!AT217)</f>
        <v>0</v>
      </c>
    </row>
    <row r="218" spans="1:8" ht="13.5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248" t="e">
        <f>BerKW!BW218</f>
        <v>#VALUE!</v>
      </c>
      <c r="F218" s="246">
        <f ca="1">BerM1!AQ218-(BerM1!AR218-BerM1!AT218)</f>
        <v>0</v>
      </c>
      <c r="G218" s="246">
        <f ca="1">BerM2!AQ218-(BerM2!AR218-BerM2!AT218)</f>
        <v>0</v>
      </c>
      <c r="H218" s="246">
        <f ca="1">BerM3!AQ218-(BerM3!AR218-BerM3!AT218)</f>
        <v>0</v>
      </c>
    </row>
    <row r="219" spans="1:8" ht="13.5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248" t="e">
        <f>BerKW!BW219</f>
        <v>#VALUE!</v>
      </c>
      <c r="F219" s="246">
        <f ca="1">BerM1!AQ219-(BerM1!AR219-BerM1!AT219)</f>
        <v>0</v>
      </c>
      <c r="G219" s="246">
        <f ca="1">BerM2!AQ219-(BerM2!AR219-BerM2!AT219)</f>
        <v>0</v>
      </c>
      <c r="H219" s="246">
        <f ca="1">BerM3!AQ219-(BerM3!AR219-BerM3!AT219)</f>
        <v>0</v>
      </c>
    </row>
    <row r="220" spans="1:8" ht="13.5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248" t="e">
        <f>BerKW!BW220</f>
        <v>#VALUE!</v>
      </c>
      <c r="F220" s="246">
        <f ca="1">BerM1!AQ220-(BerM1!AR220-BerM1!AT220)</f>
        <v>0</v>
      </c>
      <c r="G220" s="246">
        <f ca="1">BerM2!AQ220-(BerM2!AR220-BerM2!AT220)</f>
        <v>0</v>
      </c>
      <c r="H220" s="246">
        <f ca="1">BerM3!AQ220-(BerM3!AR220-BerM3!AT220)</f>
        <v>0</v>
      </c>
    </row>
    <row r="221" spans="1:8" ht="13.5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248" t="e">
        <f>BerKW!BW221</f>
        <v>#VALUE!</v>
      </c>
      <c r="F221" s="246">
        <f ca="1">BerM1!AQ221-(BerM1!AR221-BerM1!AT221)</f>
        <v>0</v>
      </c>
      <c r="G221" s="246">
        <f ca="1">BerM2!AQ221-(BerM2!AR221-BerM2!AT221)</f>
        <v>0</v>
      </c>
      <c r="H221" s="246">
        <f ca="1">BerM3!AQ221-(BerM3!AR221-BerM3!AT221)</f>
        <v>0</v>
      </c>
    </row>
    <row r="222" spans="1:8" ht="13.5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248" t="e">
        <f>BerKW!BW222</f>
        <v>#VALUE!</v>
      </c>
      <c r="F222" s="246">
        <f ca="1">BerM1!AQ222-(BerM1!AR222-BerM1!AT222)</f>
        <v>0</v>
      </c>
      <c r="G222" s="246">
        <f ca="1">BerM2!AQ222-(BerM2!AR222-BerM2!AT222)</f>
        <v>0</v>
      </c>
      <c r="H222" s="246">
        <f ca="1">BerM3!AQ222-(BerM3!AR222-BerM3!AT222)</f>
        <v>0</v>
      </c>
    </row>
    <row r="223" spans="1:8" ht="13.5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248" t="e">
        <f>BerKW!BW223</f>
        <v>#VALUE!</v>
      </c>
      <c r="F223" s="246">
        <f ca="1">BerM1!AQ223-(BerM1!AR223-BerM1!AT223)</f>
        <v>0</v>
      </c>
      <c r="G223" s="246">
        <f ca="1">BerM2!AQ223-(BerM2!AR223-BerM2!AT223)</f>
        <v>0</v>
      </c>
      <c r="H223" s="246">
        <f ca="1">BerM3!AQ223-(BerM3!AR223-BerM3!AT223)</f>
        <v>0</v>
      </c>
    </row>
    <row r="224" spans="1:8" ht="13.5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248" t="e">
        <f>BerKW!BW224</f>
        <v>#VALUE!</v>
      </c>
      <c r="F224" s="246">
        <f ca="1">BerM1!AQ224-(BerM1!AR224-BerM1!AT224)</f>
        <v>0</v>
      </c>
      <c r="G224" s="246">
        <f ca="1">BerM2!AQ224-(BerM2!AR224-BerM2!AT224)</f>
        <v>0</v>
      </c>
      <c r="H224" s="246">
        <f ca="1">BerM3!AQ224-(BerM3!AR224-BerM3!AT224)</f>
        <v>0</v>
      </c>
    </row>
    <row r="225" spans="1:8" ht="13.5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248" t="e">
        <f>BerKW!BW225</f>
        <v>#VALUE!</v>
      </c>
      <c r="F225" s="246">
        <f ca="1">BerM1!AQ225-(BerM1!AR225-BerM1!AT225)</f>
        <v>0</v>
      </c>
      <c r="G225" s="246">
        <f ca="1">BerM2!AQ225-(BerM2!AR225-BerM2!AT225)</f>
        <v>0</v>
      </c>
      <c r="H225" s="246">
        <f ca="1">BerM3!AQ225-(BerM3!AR225-BerM3!AT225)</f>
        <v>0</v>
      </c>
    </row>
    <row r="226" spans="1:8" ht="13.5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248" t="e">
        <f>BerKW!BW226</f>
        <v>#VALUE!</v>
      </c>
      <c r="F226" s="246">
        <f ca="1">BerM1!AQ226-(BerM1!AR226-BerM1!AT226)</f>
        <v>0</v>
      </c>
      <c r="G226" s="246">
        <f ca="1">BerM2!AQ226-(BerM2!AR226-BerM2!AT226)</f>
        <v>0</v>
      </c>
      <c r="H226" s="246">
        <f ca="1">BerM3!AQ226-(BerM3!AR226-BerM3!AT226)</f>
        <v>0</v>
      </c>
    </row>
    <row r="227" spans="1:8" ht="13.5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248" t="e">
        <f>BerKW!BW227</f>
        <v>#VALUE!</v>
      </c>
      <c r="F227" s="246">
        <f ca="1">BerM1!AQ227-(BerM1!AR227-BerM1!AT227)</f>
        <v>0</v>
      </c>
      <c r="G227" s="246">
        <f ca="1">BerM2!AQ227-(BerM2!AR227-BerM2!AT227)</f>
        <v>0</v>
      </c>
      <c r="H227" s="246">
        <f ca="1">BerM3!AQ227-(BerM3!AR227-BerM3!AT227)</f>
        <v>0</v>
      </c>
    </row>
    <row r="228" spans="1:8" ht="13.5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248" t="e">
        <f>BerKW!BW228</f>
        <v>#VALUE!</v>
      </c>
      <c r="F228" s="246">
        <f ca="1">BerM1!AQ228-(BerM1!AR228-BerM1!AT228)</f>
        <v>0</v>
      </c>
      <c r="G228" s="246">
        <f ca="1">BerM2!AQ228-(BerM2!AR228-BerM2!AT228)</f>
        <v>0</v>
      </c>
      <c r="H228" s="246">
        <f ca="1">BerM3!AQ228-(BerM3!AR228-BerM3!AT228)</f>
        <v>0</v>
      </c>
    </row>
    <row r="229" spans="1:8" ht="13.5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248" t="e">
        <f>BerKW!BW229</f>
        <v>#VALUE!</v>
      </c>
      <c r="F229" s="246">
        <f ca="1">BerM1!AQ229-(BerM1!AR229-BerM1!AT229)</f>
        <v>0</v>
      </c>
      <c r="G229" s="246">
        <f ca="1">BerM2!AQ229-(BerM2!AR229-BerM2!AT229)</f>
        <v>0</v>
      </c>
      <c r="H229" s="246">
        <f ca="1">BerM3!AQ229-(BerM3!AR229-BerM3!AT229)</f>
        <v>0</v>
      </c>
    </row>
    <row r="230" spans="1:8" ht="13.5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248" t="e">
        <f>BerKW!BW230</f>
        <v>#VALUE!</v>
      </c>
      <c r="F230" s="246">
        <f ca="1">BerM1!AQ230-(BerM1!AR230-BerM1!AT230)</f>
        <v>0</v>
      </c>
      <c r="G230" s="246">
        <f ca="1">BerM2!AQ230-(BerM2!AR230-BerM2!AT230)</f>
        <v>0</v>
      </c>
      <c r="H230" s="246">
        <f ca="1">BerM3!AQ230-(BerM3!AR230-BerM3!AT230)</f>
        <v>0</v>
      </c>
    </row>
    <row r="231" spans="1:8" ht="13.5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248" t="e">
        <f>BerKW!BW231</f>
        <v>#VALUE!</v>
      </c>
      <c r="F231" s="246">
        <f ca="1">BerM1!AQ231-(BerM1!AR231-BerM1!AT231)</f>
        <v>0</v>
      </c>
      <c r="G231" s="246">
        <f ca="1">BerM2!AQ231-(BerM2!AR231-BerM2!AT231)</f>
        <v>0</v>
      </c>
      <c r="H231" s="246">
        <f ca="1">BerM3!AQ231-(BerM3!AR231-BerM3!AT231)</f>
        <v>0</v>
      </c>
    </row>
    <row r="232" spans="1:8" ht="13.5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248" t="e">
        <f>BerKW!BW232</f>
        <v>#VALUE!</v>
      </c>
      <c r="F232" s="246">
        <f ca="1">BerM1!AQ232-(BerM1!AR232-BerM1!AT232)</f>
        <v>0</v>
      </c>
      <c r="G232" s="246">
        <f ca="1">BerM2!AQ232-(BerM2!AR232-BerM2!AT232)</f>
        <v>0</v>
      </c>
      <c r="H232" s="246">
        <f ca="1">BerM3!AQ232-(BerM3!AR232-BerM3!AT232)</f>
        <v>0</v>
      </c>
    </row>
    <row r="233" spans="1:8" ht="13.5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248" t="e">
        <f>BerKW!BW233</f>
        <v>#VALUE!</v>
      </c>
      <c r="F233" s="246">
        <f ca="1">BerM1!AQ233-(BerM1!AR233-BerM1!AT233)</f>
        <v>0</v>
      </c>
      <c r="G233" s="246">
        <f ca="1">BerM2!AQ233-(BerM2!AR233-BerM2!AT233)</f>
        <v>0</v>
      </c>
      <c r="H233" s="246">
        <f ca="1">BerM3!AQ233-(BerM3!AR233-BerM3!AT233)</f>
        <v>0</v>
      </c>
    </row>
    <row r="234" spans="1:8" ht="13.5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248" t="e">
        <f>BerKW!BW234</f>
        <v>#VALUE!</v>
      </c>
      <c r="F234" s="246">
        <f ca="1">BerM1!AQ234-(BerM1!AR234-BerM1!AT234)</f>
        <v>0</v>
      </c>
      <c r="G234" s="246">
        <f ca="1">BerM2!AQ234-(BerM2!AR234-BerM2!AT234)</f>
        <v>0</v>
      </c>
      <c r="H234" s="246">
        <f ca="1">BerM3!AQ234-(BerM3!AR234-BerM3!AT234)</f>
        <v>0</v>
      </c>
    </row>
    <row r="235" spans="1:8" ht="13.5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248" t="e">
        <f>BerKW!BW235</f>
        <v>#VALUE!</v>
      </c>
      <c r="F235" s="246">
        <f ca="1">BerM1!AQ235-(BerM1!AR235-BerM1!AT235)</f>
        <v>0</v>
      </c>
      <c r="G235" s="246">
        <f ca="1">BerM2!AQ235-(BerM2!AR235-BerM2!AT235)</f>
        <v>0</v>
      </c>
      <c r="H235" s="246">
        <f ca="1">BerM3!AQ235-(BerM3!AR235-BerM3!AT235)</f>
        <v>0</v>
      </c>
    </row>
    <row r="236" spans="1:8" ht="13.5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248" t="e">
        <f>BerKW!BW236</f>
        <v>#VALUE!</v>
      </c>
      <c r="F236" s="246">
        <f ca="1">BerM1!AQ236-(BerM1!AR236-BerM1!AT236)</f>
        <v>0</v>
      </c>
      <c r="G236" s="246">
        <f ca="1">BerM2!AQ236-(BerM2!AR236-BerM2!AT236)</f>
        <v>0</v>
      </c>
      <c r="H236" s="246">
        <f ca="1">BerM3!AQ236-(BerM3!AR236-BerM3!AT236)</f>
        <v>0</v>
      </c>
    </row>
    <row r="237" spans="1:8" ht="13.5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248" t="e">
        <f>BerKW!BW237</f>
        <v>#VALUE!</v>
      </c>
      <c r="F237" s="246">
        <f ca="1">BerM1!AQ237-(BerM1!AR237-BerM1!AT237)</f>
        <v>0</v>
      </c>
      <c r="G237" s="246">
        <f ca="1">BerM2!AQ237-(BerM2!AR237-BerM2!AT237)</f>
        <v>0</v>
      </c>
      <c r="H237" s="246">
        <f ca="1">BerM3!AQ237-(BerM3!AR237-BerM3!AT237)</f>
        <v>0</v>
      </c>
    </row>
    <row r="238" spans="1:8" ht="13.5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248" t="e">
        <f>BerKW!BW238</f>
        <v>#VALUE!</v>
      </c>
      <c r="F238" s="246">
        <f ca="1">BerM1!AQ238-(BerM1!AR238-BerM1!AT238)</f>
        <v>0</v>
      </c>
      <c r="G238" s="246">
        <f ca="1">BerM2!AQ238-(BerM2!AR238-BerM2!AT238)</f>
        <v>0</v>
      </c>
      <c r="H238" s="246">
        <f ca="1">BerM3!AQ238-(BerM3!AR238-BerM3!AT238)</f>
        <v>0</v>
      </c>
    </row>
    <row r="239" spans="1:8" ht="13.5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248" t="e">
        <f>BerKW!BW239</f>
        <v>#VALUE!</v>
      </c>
      <c r="F239" s="246">
        <f ca="1">BerM1!AQ239-(BerM1!AR239-BerM1!AT239)</f>
        <v>0</v>
      </c>
      <c r="G239" s="246">
        <f ca="1">BerM2!AQ239-(BerM2!AR239-BerM2!AT239)</f>
        <v>0</v>
      </c>
      <c r="H239" s="246">
        <f ca="1">BerM3!AQ239-(BerM3!AR239-BerM3!AT239)</f>
        <v>0</v>
      </c>
    </row>
    <row r="240" spans="1:8" ht="13.5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248" t="e">
        <f>BerKW!BW240</f>
        <v>#VALUE!</v>
      </c>
      <c r="F240" s="246">
        <f ca="1">BerM1!AQ240-(BerM1!AR240-BerM1!AT240)</f>
        <v>0</v>
      </c>
      <c r="G240" s="246">
        <f ca="1">BerM2!AQ240-(BerM2!AR240-BerM2!AT240)</f>
        <v>0</v>
      </c>
      <c r="H240" s="246">
        <f ca="1">BerM3!AQ240-(BerM3!AR240-BerM3!AT240)</f>
        <v>0</v>
      </c>
    </row>
    <row r="241" spans="1:8" ht="13.5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248" t="e">
        <f>BerKW!BW241</f>
        <v>#VALUE!</v>
      </c>
      <c r="F241" s="246">
        <f ca="1">BerM1!AQ241-(BerM1!AR241-BerM1!AT241)</f>
        <v>0</v>
      </c>
      <c r="G241" s="246">
        <f ca="1">BerM2!AQ241-(BerM2!AR241-BerM2!AT241)</f>
        <v>0</v>
      </c>
      <c r="H241" s="246">
        <f ca="1">BerM3!AQ241-(BerM3!AR241-BerM3!AT241)</f>
        <v>0</v>
      </c>
    </row>
    <row r="242" spans="1:8" ht="13.5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248" t="e">
        <f>BerKW!BW242</f>
        <v>#VALUE!</v>
      </c>
      <c r="F242" s="246">
        <f ca="1">BerM1!AQ242-(BerM1!AR242-BerM1!AT242)</f>
        <v>0</v>
      </c>
      <c r="G242" s="246">
        <f ca="1">BerM2!AQ242-(BerM2!AR242-BerM2!AT242)</f>
        <v>0</v>
      </c>
      <c r="H242" s="246">
        <f ca="1">BerM3!AQ242-(BerM3!AR242-BerM3!AT242)</f>
        <v>0</v>
      </c>
    </row>
    <row r="243" spans="1:8" ht="13.5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248" t="e">
        <f>BerKW!BW243</f>
        <v>#VALUE!</v>
      </c>
      <c r="F243" s="246">
        <f ca="1">BerM1!AQ243-(BerM1!AR243-BerM1!AT243)</f>
        <v>0</v>
      </c>
      <c r="G243" s="246">
        <f ca="1">BerM2!AQ243-(BerM2!AR243-BerM2!AT243)</f>
        <v>0</v>
      </c>
      <c r="H243" s="246">
        <f ca="1">BerM3!AQ243-(BerM3!AR243-BerM3!AT243)</f>
        <v>0</v>
      </c>
    </row>
    <row r="244" spans="1:8" ht="13.5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248" t="e">
        <f>BerKW!BW244</f>
        <v>#VALUE!</v>
      </c>
      <c r="F244" s="246">
        <f ca="1">BerM1!AQ244-(BerM1!AR244-BerM1!AT244)</f>
        <v>0</v>
      </c>
      <c r="G244" s="246">
        <f ca="1">BerM2!AQ244-(BerM2!AR244-BerM2!AT244)</f>
        <v>0</v>
      </c>
      <c r="H244" s="246">
        <f ca="1">BerM3!AQ244-(BerM3!AR244-BerM3!AT244)</f>
        <v>0</v>
      </c>
    </row>
    <row r="245" spans="1:8" ht="13.5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248" t="e">
        <f>BerKW!BW245</f>
        <v>#VALUE!</v>
      </c>
      <c r="F245" s="246">
        <f ca="1">BerM1!AQ245-(BerM1!AR245-BerM1!AT245)</f>
        <v>0</v>
      </c>
      <c r="G245" s="246">
        <f ca="1">BerM2!AQ245-(BerM2!AR245-BerM2!AT245)</f>
        <v>0</v>
      </c>
      <c r="H245" s="246">
        <f ca="1">BerM3!AQ245-(BerM3!AR245-BerM3!AT245)</f>
        <v>0</v>
      </c>
    </row>
    <row r="246" spans="1:8" ht="13.5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248" t="e">
        <f>BerKW!BW246</f>
        <v>#VALUE!</v>
      </c>
      <c r="F246" s="246">
        <f ca="1">BerM1!AQ246-(BerM1!AR246-BerM1!AT246)</f>
        <v>0</v>
      </c>
      <c r="G246" s="246">
        <f ca="1">BerM2!AQ246-(BerM2!AR246-BerM2!AT246)</f>
        <v>0</v>
      </c>
      <c r="H246" s="246">
        <f ca="1">BerM3!AQ246-(BerM3!AR246-BerM3!AT246)</f>
        <v>0</v>
      </c>
    </row>
    <row r="247" spans="1:8" ht="13.5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248" t="e">
        <f>BerKW!BW247</f>
        <v>#VALUE!</v>
      </c>
      <c r="F247" s="246">
        <f ca="1">BerM1!AQ247-(BerM1!AR247-BerM1!AT247)</f>
        <v>0</v>
      </c>
      <c r="G247" s="246">
        <f ca="1">BerM2!AQ247-(BerM2!AR247-BerM2!AT247)</f>
        <v>0</v>
      </c>
      <c r="H247" s="246">
        <f ca="1">BerM3!AQ247-(BerM3!AR247-BerM3!AT247)</f>
        <v>0</v>
      </c>
    </row>
    <row r="248" spans="1:8" ht="13.5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248" t="e">
        <f>BerKW!BW248</f>
        <v>#VALUE!</v>
      </c>
      <c r="F248" s="246">
        <f ca="1">BerM1!AQ248-(BerM1!AR248-BerM1!AT248)</f>
        <v>0</v>
      </c>
      <c r="G248" s="246">
        <f ca="1">BerM2!AQ248-(BerM2!AR248-BerM2!AT248)</f>
        <v>0</v>
      </c>
      <c r="H248" s="246">
        <f ca="1">BerM3!AQ248-(BerM3!AR248-BerM3!AT248)</f>
        <v>0</v>
      </c>
    </row>
    <row r="249" spans="1:8" ht="13.5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248" t="e">
        <f>BerKW!BW249</f>
        <v>#VALUE!</v>
      </c>
      <c r="F249" s="246">
        <f ca="1">BerM1!AQ249-(BerM1!AR249-BerM1!AT249)</f>
        <v>0</v>
      </c>
      <c r="G249" s="246">
        <f ca="1">BerM2!AQ249-(BerM2!AR249-BerM2!AT249)</f>
        <v>0</v>
      </c>
      <c r="H249" s="246">
        <f ca="1">BerM3!AQ249-(BerM3!AR249-BerM3!AT249)</f>
        <v>0</v>
      </c>
    </row>
    <row r="250" spans="1:8" ht="13.5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248" t="e">
        <f>BerKW!BW250</f>
        <v>#VALUE!</v>
      </c>
      <c r="F250" s="246">
        <f ca="1">BerM1!AQ250-(BerM1!AR250-BerM1!AT250)</f>
        <v>0</v>
      </c>
      <c r="G250" s="246">
        <f ca="1">BerM2!AQ250-(BerM2!AR250-BerM2!AT250)</f>
        <v>0</v>
      </c>
      <c r="H250" s="246">
        <f ca="1">BerM3!AQ250-(BerM3!AR250-BerM3!AT250)</f>
        <v>0</v>
      </c>
    </row>
    <row r="251" spans="1:8" ht="13.5" x14ac:dyDescent="0.3">
      <c r="A251" s="180">
        <f>Ident!A251</f>
        <v>0</v>
      </c>
      <c r="B251" s="180">
        <f>Ident!B251</f>
        <v>0</v>
      </c>
      <c r="C251" s="180">
        <f>Ident!C251</f>
        <v>0</v>
      </c>
      <c r="D251" s="180">
        <f>Ident!D251</f>
        <v>0</v>
      </c>
      <c r="E251" s="248" t="e">
        <f>BerKW!BW251</f>
        <v>#VALUE!</v>
      </c>
      <c r="F251" s="246">
        <f ca="1">BerM1!AQ251-(BerM1!AR251-BerM1!AT251)</f>
        <v>0</v>
      </c>
      <c r="G251" s="246">
        <f ca="1">BerM2!AQ251-(BerM2!AR251-BerM2!AT251)</f>
        <v>0</v>
      </c>
      <c r="H251" s="246">
        <f ca="1">BerM3!AQ251-(BerM3!AR251-BerM3!AT251)</f>
        <v>0</v>
      </c>
    </row>
    <row r="252" spans="1:8" ht="13.5" x14ac:dyDescent="0.3">
      <c r="A252" s="180">
        <f>Ident!A252</f>
        <v>0</v>
      </c>
      <c r="B252" s="180">
        <f>Ident!B252</f>
        <v>0</v>
      </c>
      <c r="C252" s="180">
        <f>Ident!C252</f>
        <v>0</v>
      </c>
      <c r="D252" s="180">
        <f>Ident!D252</f>
        <v>0</v>
      </c>
      <c r="E252" s="248" t="e">
        <f>BerKW!BW252</f>
        <v>#VALUE!</v>
      </c>
      <c r="F252" s="246">
        <f ca="1">BerM1!AQ252-(BerM1!AR252-BerM1!AT252)</f>
        <v>0</v>
      </c>
      <c r="G252" s="246">
        <f ca="1">BerM2!AQ252-(BerM2!AR252-BerM2!AT252)</f>
        <v>0</v>
      </c>
      <c r="H252" s="246">
        <f ca="1">BerM3!AQ252-(BerM3!AR252-BerM3!AT252)</f>
        <v>0</v>
      </c>
    </row>
    <row r="253" spans="1:8" ht="13.5" x14ac:dyDescent="0.3">
      <c r="A253" s="180">
        <f>Ident!A253</f>
        <v>0</v>
      </c>
      <c r="B253" s="180">
        <f>Ident!B253</f>
        <v>0</v>
      </c>
      <c r="C253" s="180">
        <f>Ident!C253</f>
        <v>0</v>
      </c>
      <c r="D253" s="180">
        <f>Ident!D253</f>
        <v>0</v>
      </c>
      <c r="E253" s="248" t="e">
        <f>BerKW!BW253</f>
        <v>#VALUE!</v>
      </c>
      <c r="F253" s="246">
        <f ca="1">BerM1!AQ253-(BerM1!AR253-BerM1!AT253)</f>
        <v>0</v>
      </c>
      <c r="G253" s="246">
        <f ca="1">BerM2!AQ253-(BerM2!AR253-BerM2!AT253)</f>
        <v>0</v>
      </c>
      <c r="H253" s="246">
        <f ca="1">BerM3!AQ253-(BerM3!AR253-BerM3!AT253)</f>
        <v>0</v>
      </c>
    </row>
    <row r="254" spans="1:8" ht="13.5" x14ac:dyDescent="0.3">
      <c r="A254" s="180">
        <f>Ident!A254</f>
        <v>0</v>
      </c>
      <c r="B254" s="180">
        <f>Ident!B254</f>
        <v>0</v>
      </c>
      <c r="C254" s="180">
        <f>Ident!C254</f>
        <v>0</v>
      </c>
      <c r="D254" s="180">
        <f>Ident!D254</f>
        <v>0</v>
      </c>
      <c r="E254" s="248" t="e">
        <f>BerKW!BW254</f>
        <v>#VALUE!</v>
      </c>
      <c r="F254" s="246">
        <f ca="1">BerM1!AQ254-(BerM1!AR254-BerM1!AT254)</f>
        <v>0</v>
      </c>
      <c r="G254" s="246">
        <f ca="1">BerM2!AQ254-(BerM2!AR254-BerM2!AT254)</f>
        <v>0</v>
      </c>
      <c r="H254" s="246">
        <f ca="1">BerM3!AQ254-(BerM3!AR254-BerM3!AT254)</f>
        <v>0</v>
      </c>
    </row>
    <row r="255" spans="1:8" ht="13.5" x14ac:dyDescent="0.3">
      <c r="A255" s="180">
        <f>Ident!A255</f>
        <v>0</v>
      </c>
      <c r="B255" s="180">
        <f>Ident!B255</f>
        <v>0</v>
      </c>
      <c r="C255" s="180">
        <f>Ident!C255</f>
        <v>0</v>
      </c>
      <c r="D255" s="180">
        <f>Ident!D255</f>
        <v>0</v>
      </c>
      <c r="E255" s="248" t="e">
        <f>BerKW!BW255</f>
        <v>#VALUE!</v>
      </c>
      <c r="F255" s="246">
        <f ca="1">BerM1!AQ255-(BerM1!AR255-BerM1!AT255)</f>
        <v>0</v>
      </c>
      <c r="G255" s="246">
        <f ca="1">BerM2!AQ255-(BerM2!AR255-BerM2!AT255)</f>
        <v>0</v>
      </c>
      <c r="H255" s="246">
        <f ca="1">BerM3!AQ255-(BerM3!AR255-BerM3!AT255)</f>
        <v>0</v>
      </c>
    </row>
    <row r="256" spans="1:8" ht="13.5" x14ac:dyDescent="0.3">
      <c r="A256" s="180">
        <f>Ident!A256</f>
        <v>0</v>
      </c>
      <c r="B256" s="180">
        <f>Ident!B256</f>
        <v>0</v>
      </c>
      <c r="C256" s="180">
        <f>Ident!C256</f>
        <v>0</v>
      </c>
      <c r="D256" s="180">
        <f>Ident!D256</f>
        <v>0</v>
      </c>
      <c r="E256" s="248" t="e">
        <f>BerKW!BW256</f>
        <v>#VALUE!</v>
      </c>
      <c r="F256" s="246">
        <f ca="1">BerM1!AQ256-(BerM1!AR256-BerM1!AT256)</f>
        <v>0</v>
      </c>
      <c r="G256" s="246">
        <f ca="1">BerM2!AQ256-(BerM2!AR256-BerM2!AT256)</f>
        <v>0</v>
      </c>
      <c r="H256" s="246">
        <f ca="1">BerM3!AQ256-(BerM3!AR256-BerM3!AT256)</f>
        <v>0</v>
      </c>
    </row>
    <row r="257" spans="1:8" ht="13.5" x14ac:dyDescent="0.3">
      <c r="A257" s="180">
        <f>Ident!A257</f>
        <v>0</v>
      </c>
      <c r="B257" s="180">
        <f>Ident!B257</f>
        <v>0</v>
      </c>
      <c r="C257" s="180">
        <f>Ident!C257</f>
        <v>0</v>
      </c>
      <c r="D257" s="180">
        <f>Ident!D257</f>
        <v>0</v>
      </c>
      <c r="E257" s="248" t="e">
        <f>BerKW!BW257</f>
        <v>#VALUE!</v>
      </c>
      <c r="F257" s="246">
        <f ca="1">BerM1!AQ257-(BerM1!AR257-BerM1!AT257)</f>
        <v>0</v>
      </c>
      <c r="G257" s="246">
        <f ca="1">BerM2!AQ257-(BerM2!AR257-BerM2!AT257)</f>
        <v>0</v>
      </c>
      <c r="H257" s="246">
        <f ca="1">BerM3!AQ257-(BerM3!AR257-BerM3!AT257)</f>
        <v>0</v>
      </c>
    </row>
    <row r="258" spans="1:8" ht="13.5" x14ac:dyDescent="0.3">
      <c r="A258" s="180">
        <f>Ident!A258</f>
        <v>0</v>
      </c>
      <c r="B258" s="180">
        <f>Ident!B258</f>
        <v>0</v>
      </c>
      <c r="C258" s="180">
        <f>Ident!C258</f>
        <v>0</v>
      </c>
      <c r="D258" s="180">
        <f>Ident!D258</f>
        <v>0</v>
      </c>
      <c r="E258" s="248" t="e">
        <f>BerKW!BW258</f>
        <v>#VALUE!</v>
      </c>
      <c r="F258" s="246">
        <f ca="1">BerM1!AQ258-(BerM1!AR258-BerM1!AT258)</f>
        <v>0</v>
      </c>
      <c r="G258" s="246">
        <f ca="1">BerM2!AQ258-(BerM2!AR258-BerM2!AT258)</f>
        <v>0</v>
      </c>
      <c r="H258" s="246">
        <f ca="1">BerM3!AQ258-(BerM3!AR258-BerM3!AT258)</f>
        <v>0</v>
      </c>
    </row>
    <row r="259" spans="1:8" ht="13.5" x14ac:dyDescent="0.3">
      <c r="A259" s="180">
        <f>Ident!A259</f>
        <v>0</v>
      </c>
      <c r="B259" s="180">
        <f>Ident!B259</f>
        <v>0</v>
      </c>
      <c r="C259" s="180">
        <f>Ident!C259</f>
        <v>0</v>
      </c>
      <c r="D259" s="180">
        <f>Ident!D259</f>
        <v>0</v>
      </c>
      <c r="E259" s="248" t="e">
        <f>BerKW!BW259</f>
        <v>#VALUE!</v>
      </c>
      <c r="F259" s="246">
        <f ca="1">BerM1!AQ259-(BerM1!AR259-BerM1!AT259)</f>
        <v>0</v>
      </c>
      <c r="G259" s="246">
        <f ca="1">BerM2!AQ259-(BerM2!AR259-BerM2!AT259)</f>
        <v>0</v>
      </c>
      <c r="H259" s="246">
        <f ca="1">BerM3!AQ259-(BerM3!AR259-BerM3!AT259)</f>
        <v>0</v>
      </c>
    </row>
    <row r="260" spans="1:8" ht="13.5" x14ac:dyDescent="0.3">
      <c r="A260" s="180">
        <f>Ident!A260</f>
        <v>0</v>
      </c>
      <c r="B260" s="180">
        <f>Ident!B260</f>
        <v>0</v>
      </c>
      <c r="C260" s="180">
        <f>Ident!C260</f>
        <v>0</v>
      </c>
      <c r="D260" s="180">
        <f>Ident!D260</f>
        <v>0</v>
      </c>
      <c r="E260" s="248" t="e">
        <f>BerKW!BW260</f>
        <v>#VALUE!</v>
      </c>
      <c r="F260" s="246">
        <f ca="1">BerM1!AQ260-(BerM1!AR260-BerM1!AT260)</f>
        <v>0</v>
      </c>
      <c r="G260" s="246">
        <f ca="1">BerM2!AQ260-(BerM2!AR260-BerM2!AT260)</f>
        <v>0</v>
      </c>
      <c r="H260" s="246">
        <f ca="1">BerM3!AQ260-(BerM3!AR260-BerM3!AT260)</f>
        <v>0</v>
      </c>
    </row>
    <row r="261" spans="1:8" ht="13.5" x14ac:dyDescent="0.3">
      <c r="A261" s="180">
        <f>Ident!A261</f>
        <v>0</v>
      </c>
      <c r="B261" s="180">
        <f>Ident!B261</f>
        <v>0</v>
      </c>
      <c r="C261" s="180">
        <f>Ident!C261</f>
        <v>0</v>
      </c>
      <c r="D261" s="180">
        <f>Ident!D261</f>
        <v>0</v>
      </c>
      <c r="E261" s="248" t="e">
        <f>BerKW!BW261</f>
        <v>#VALUE!</v>
      </c>
      <c r="F261" s="246">
        <f ca="1">BerM1!AQ261-(BerM1!AR261-BerM1!AT261)</f>
        <v>0</v>
      </c>
      <c r="G261" s="246">
        <f ca="1">BerM2!AQ261-(BerM2!AR261-BerM2!AT261)</f>
        <v>0</v>
      </c>
      <c r="H261" s="246">
        <f ca="1">BerM3!AQ261-(BerM3!AR261-BerM3!AT261)</f>
        <v>0</v>
      </c>
    </row>
    <row r="262" spans="1:8" ht="13.5" x14ac:dyDescent="0.3">
      <c r="A262" s="180">
        <f>Ident!A262</f>
        <v>0</v>
      </c>
      <c r="B262" s="180">
        <f>Ident!B262</f>
        <v>0</v>
      </c>
      <c r="C262" s="180">
        <f>Ident!C262</f>
        <v>0</v>
      </c>
      <c r="D262" s="180">
        <f>Ident!D262</f>
        <v>0</v>
      </c>
      <c r="E262" s="248" t="e">
        <f>BerKW!BW262</f>
        <v>#VALUE!</v>
      </c>
      <c r="F262" s="246">
        <f ca="1">BerM1!AQ262-(BerM1!AR262-BerM1!AT262)</f>
        <v>0</v>
      </c>
      <c r="G262" s="246">
        <f ca="1">BerM2!AQ262-(BerM2!AR262-BerM2!AT262)</f>
        <v>0</v>
      </c>
      <c r="H262" s="246">
        <f ca="1">BerM3!AQ262-(BerM3!AR262-BerM3!AT262)</f>
        <v>0</v>
      </c>
    </row>
    <row r="263" spans="1:8" ht="13.5" x14ac:dyDescent="0.3">
      <c r="A263" s="180">
        <f>Ident!A263</f>
        <v>0</v>
      </c>
      <c r="B263" s="180">
        <f>Ident!B263</f>
        <v>0</v>
      </c>
      <c r="C263" s="180">
        <f>Ident!C263</f>
        <v>0</v>
      </c>
      <c r="D263" s="180">
        <f>Ident!D263</f>
        <v>0</v>
      </c>
      <c r="E263" s="248" t="e">
        <f>BerKW!BW263</f>
        <v>#VALUE!</v>
      </c>
      <c r="F263" s="246">
        <f ca="1">BerM1!AQ263-(BerM1!AR263-BerM1!AT263)</f>
        <v>0</v>
      </c>
      <c r="G263" s="246">
        <f ca="1">BerM2!AQ263-(BerM2!AR263-BerM2!AT263)</f>
        <v>0</v>
      </c>
      <c r="H263" s="246">
        <f ca="1">BerM3!AQ263-(BerM3!AR263-BerM3!AT263)</f>
        <v>0</v>
      </c>
    </row>
    <row r="264" spans="1:8" ht="13.5" x14ac:dyDescent="0.3">
      <c r="A264" s="180">
        <f>Ident!A264</f>
        <v>0</v>
      </c>
      <c r="B264" s="180">
        <f>Ident!B264</f>
        <v>0</v>
      </c>
      <c r="C264" s="180">
        <f>Ident!C264</f>
        <v>0</v>
      </c>
      <c r="D264" s="180">
        <f>Ident!D264</f>
        <v>0</v>
      </c>
      <c r="E264" s="248" t="e">
        <f>BerKW!BW264</f>
        <v>#VALUE!</v>
      </c>
      <c r="F264" s="246">
        <f ca="1">BerM1!AQ264-(BerM1!AR264-BerM1!AT264)</f>
        <v>0</v>
      </c>
      <c r="G264" s="246">
        <f ca="1">BerM2!AQ264-(BerM2!AR264-BerM2!AT264)</f>
        <v>0</v>
      </c>
      <c r="H264" s="246">
        <f ca="1">BerM3!AQ264-(BerM3!AR264-BerM3!AT264)</f>
        <v>0</v>
      </c>
    </row>
    <row r="265" spans="1:8" ht="13.5" x14ac:dyDescent="0.3">
      <c r="A265" s="180">
        <f>Ident!A265</f>
        <v>0</v>
      </c>
      <c r="B265" s="180">
        <f>Ident!B265</f>
        <v>0</v>
      </c>
      <c r="C265" s="180">
        <f>Ident!C265</f>
        <v>0</v>
      </c>
      <c r="D265" s="180">
        <f>Ident!D265</f>
        <v>0</v>
      </c>
      <c r="E265" s="248" t="e">
        <f>BerKW!BW265</f>
        <v>#VALUE!</v>
      </c>
      <c r="F265" s="246">
        <f ca="1">BerM1!AQ265-(BerM1!AR265-BerM1!AT265)</f>
        <v>0</v>
      </c>
      <c r="G265" s="246">
        <f ca="1">BerM2!AQ265-(BerM2!AR265-BerM2!AT265)</f>
        <v>0</v>
      </c>
      <c r="H265" s="246">
        <f ca="1">BerM3!AQ265-(BerM3!AR265-BerM3!AT265)</f>
        <v>0</v>
      </c>
    </row>
    <row r="266" spans="1:8" ht="13.5" x14ac:dyDescent="0.3">
      <c r="A266" s="180">
        <f>Ident!A266</f>
        <v>0</v>
      </c>
      <c r="B266" s="180">
        <f>Ident!B266</f>
        <v>0</v>
      </c>
      <c r="C266" s="180">
        <f>Ident!C266</f>
        <v>0</v>
      </c>
      <c r="D266" s="180">
        <f>Ident!D266</f>
        <v>0</v>
      </c>
      <c r="E266" s="248" t="e">
        <f>BerKW!BW266</f>
        <v>#VALUE!</v>
      </c>
      <c r="F266" s="246">
        <f ca="1">BerM1!AQ266-(BerM1!AR266-BerM1!AT266)</f>
        <v>0</v>
      </c>
      <c r="G266" s="246">
        <f ca="1">BerM2!AQ266-(BerM2!AR266-BerM2!AT266)</f>
        <v>0</v>
      </c>
      <c r="H266" s="246">
        <f ca="1">BerM3!AQ266-(BerM3!AR266-BerM3!AT266)</f>
        <v>0</v>
      </c>
    </row>
    <row r="267" spans="1:8" ht="13.5" x14ac:dyDescent="0.3">
      <c r="A267" s="180">
        <f>Ident!A267</f>
        <v>0</v>
      </c>
      <c r="B267" s="180">
        <f>Ident!B267</f>
        <v>0</v>
      </c>
      <c r="C267" s="180">
        <f>Ident!C267</f>
        <v>0</v>
      </c>
      <c r="D267" s="180">
        <f>Ident!D267</f>
        <v>0</v>
      </c>
      <c r="E267" s="248" t="e">
        <f>BerKW!BW267</f>
        <v>#VALUE!</v>
      </c>
      <c r="F267" s="246">
        <f ca="1">BerM1!AQ267-(BerM1!AR267-BerM1!AT267)</f>
        <v>0</v>
      </c>
      <c r="G267" s="246">
        <f ca="1">BerM2!AQ267-(BerM2!AR267-BerM2!AT267)</f>
        <v>0</v>
      </c>
      <c r="H267" s="246">
        <f ca="1">BerM3!AQ267-(BerM3!AR267-BerM3!AT267)</f>
        <v>0</v>
      </c>
    </row>
    <row r="268" spans="1:8" ht="13.5" x14ac:dyDescent="0.3">
      <c r="A268" s="180">
        <f>Ident!A268</f>
        <v>0</v>
      </c>
      <c r="B268" s="180">
        <f>Ident!B268</f>
        <v>0</v>
      </c>
      <c r="C268" s="180">
        <f>Ident!C268</f>
        <v>0</v>
      </c>
      <c r="D268" s="180">
        <f>Ident!D268</f>
        <v>0</v>
      </c>
      <c r="E268" s="248" t="e">
        <f>BerKW!BW268</f>
        <v>#VALUE!</v>
      </c>
      <c r="F268" s="246">
        <f ca="1">BerM1!AQ268-(BerM1!AR268-BerM1!AT268)</f>
        <v>0</v>
      </c>
      <c r="G268" s="246">
        <f ca="1">BerM2!AQ268-(BerM2!AR268-BerM2!AT268)</f>
        <v>0</v>
      </c>
      <c r="H268" s="246">
        <f ca="1">BerM3!AQ268-(BerM3!AR268-BerM3!AT268)</f>
        <v>0</v>
      </c>
    </row>
    <row r="269" spans="1:8" ht="13.5" x14ac:dyDescent="0.3">
      <c r="A269" s="180">
        <f>Ident!A269</f>
        <v>0</v>
      </c>
      <c r="B269" s="180">
        <f>Ident!B269</f>
        <v>0</v>
      </c>
      <c r="C269" s="180">
        <f>Ident!C269</f>
        <v>0</v>
      </c>
      <c r="D269" s="180">
        <f>Ident!D269</f>
        <v>0</v>
      </c>
      <c r="E269" s="248" t="e">
        <f>BerKW!BW269</f>
        <v>#VALUE!</v>
      </c>
      <c r="F269" s="246">
        <f ca="1">BerM1!AQ269-(BerM1!AR269-BerM1!AT269)</f>
        <v>0</v>
      </c>
      <c r="G269" s="246">
        <f ca="1">BerM2!AQ269-(BerM2!AR269-BerM2!AT269)</f>
        <v>0</v>
      </c>
      <c r="H269" s="246">
        <f ca="1">BerM3!AQ269-(BerM3!AR269-BerM3!AT269)</f>
        <v>0</v>
      </c>
    </row>
    <row r="270" spans="1:8" ht="13.5" x14ac:dyDescent="0.3">
      <c r="A270" s="180">
        <f>Ident!A270</f>
        <v>0</v>
      </c>
      <c r="B270" s="180">
        <f>Ident!B270</f>
        <v>0</v>
      </c>
      <c r="C270" s="180">
        <f>Ident!C270</f>
        <v>0</v>
      </c>
      <c r="D270" s="180">
        <f>Ident!D270</f>
        <v>0</v>
      </c>
      <c r="E270" s="248" t="e">
        <f>BerKW!BW270</f>
        <v>#VALUE!</v>
      </c>
      <c r="F270" s="246">
        <f ca="1">BerM1!AQ270-(BerM1!AR270-BerM1!AT270)</f>
        <v>0</v>
      </c>
      <c r="G270" s="246">
        <f ca="1">BerM2!AQ270-(BerM2!AR270-BerM2!AT270)</f>
        <v>0</v>
      </c>
      <c r="H270" s="246">
        <f ca="1">BerM3!AQ270-(BerM3!AR270-BerM3!AT270)</f>
        <v>0</v>
      </c>
    </row>
    <row r="271" spans="1:8" ht="13.5" x14ac:dyDescent="0.3">
      <c r="A271" s="180">
        <f>Ident!A271</f>
        <v>0</v>
      </c>
      <c r="B271" s="180">
        <f>Ident!B271</f>
        <v>0</v>
      </c>
      <c r="C271" s="180">
        <f>Ident!C271</f>
        <v>0</v>
      </c>
      <c r="D271" s="180">
        <f>Ident!D271</f>
        <v>0</v>
      </c>
      <c r="E271" s="248" t="e">
        <f>BerKW!BW271</f>
        <v>#VALUE!</v>
      </c>
      <c r="F271" s="246">
        <f ca="1">BerM1!AQ271-(BerM1!AR271-BerM1!AT271)</f>
        <v>0</v>
      </c>
      <c r="G271" s="246">
        <f ca="1">BerM2!AQ271-(BerM2!AR271-BerM2!AT271)</f>
        <v>0</v>
      </c>
      <c r="H271" s="246">
        <f ca="1">BerM3!AQ271-(BerM3!AR271-BerM3!AT271)</f>
        <v>0</v>
      </c>
    </row>
    <row r="272" spans="1:8" ht="13.5" x14ac:dyDescent="0.3">
      <c r="A272" s="180">
        <f>Ident!A272</f>
        <v>0</v>
      </c>
      <c r="B272" s="180">
        <f>Ident!B272</f>
        <v>0</v>
      </c>
      <c r="C272" s="180">
        <f>Ident!C272</f>
        <v>0</v>
      </c>
      <c r="D272" s="180">
        <f>Ident!D272</f>
        <v>0</v>
      </c>
      <c r="E272" s="248" t="e">
        <f>BerKW!BW272</f>
        <v>#VALUE!</v>
      </c>
      <c r="F272" s="246">
        <f ca="1">BerM1!AQ272-(BerM1!AR272-BerM1!AT272)</f>
        <v>0</v>
      </c>
      <c r="G272" s="246">
        <f ca="1">BerM2!AQ272-(BerM2!AR272-BerM2!AT272)</f>
        <v>0</v>
      </c>
      <c r="H272" s="246">
        <f ca="1">BerM3!AQ272-(BerM3!AR272-BerM3!AT272)</f>
        <v>0</v>
      </c>
    </row>
    <row r="273" spans="1:8" ht="13.5" x14ac:dyDescent="0.3">
      <c r="A273" s="180">
        <f>Ident!A273</f>
        <v>0</v>
      </c>
      <c r="B273" s="180">
        <f>Ident!B273</f>
        <v>0</v>
      </c>
      <c r="C273" s="180">
        <f>Ident!C273</f>
        <v>0</v>
      </c>
      <c r="D273" s="180">
        <f>Ident!D273</f>
        <v>0</v>
      </c>
      <c r="E273" s="248" t="e">
        <f>BerKW!BW273</f>
        <v>#VALUE!</v>
      </c>
      <c r="F273" s="246">
        <f ca="1">BerM1!AQ273-(BerM1!AR273-BerM1!AT273)</f>
        <v>0</v>
      </c>
      <c r="G273" s="246">
        <f ca="1">BerM2!AQ273-(BerM2!AR273-BerM2!AT273)</f>
        <v>0</v>
      </c>
      <c r="H273" s="246">
        <f ca="1">BerM3!AQ273-(BerM3!AR273-BerM3!AT273)</f>
        <v>0</v>
      </c>
    </row>
    <row r="274" spans="1:8" ht="13.5" x14ac:dyDescent="0.3">
      <c r="A274" s="180">
        <f>Ident!A274</f>
        <v>0</v>
      </c>
      <c r="B274" s="180">
        <f>Ident!B274</f>
        <v>0</v>
      </c>
      <c r="C274" s="180">
        <f>Ident!C274</f>
        <v>0</v>
      </c>
      <c r="D274" s="180">
        <f>Ident!D274</f>
        <v>0</v>
      </c>
      <c r="E274" s="248" t="e">
        <f>BerKW!BW274</f>
        <v>#VALUE!</v>
      </c>
      <c r="F274" s="246">
        <f ca="1">BerM1!AQ274-(BerM1!AR274-BerM1!AT274)</f>
        <v>0</v>
      </c>
      <c r="G274" s="246">
        <f ca="1">BerM2!AQ274-(BerM2!AR274-BerM2!AT274)</f>
        <v>0</v>
      </c>
      <c r="H274" s="246">
        <f ca="1">BerM3!AQ274-(BerM3!AR274-BerM3!AT274)</f>
        <v>0</v>
      </c>
    </row>
    <row r="275" spans="1:8" ht="13.5" x14ac:dyDescent="0.3">
      <c r="A275" s="180">
        <f>Ident!A275</f>
        <v>0</v>
      </c>
      <c r="B275" s="180">
        <f>Ident!B275</f>
        <v>0</v>
      </c>
      <c r="C275" s="180">
        <f>Ident!C275</f>
        <v>0</v>
      </c>
      <c r="D275" s="180">
        <f>Ident!D275</f>
        <v>0</v>
      </c>
      <c r="E275" s="248" t="e">
        <f>BerKW!BW275</f>
        <v>#VALUE!</v>
      </c>
      <c r="F275" s="246">
        <f ca="1">BerM1!AQ275-(BerM1!AR275-BerM1!AT275)</f>
        <v>0</v>
      </c>
      <c r="G275" s="246">
        <f ca="1">BerM2!AQ275-(BerM2!AR275-BerM2!AT275)</f>
        <v>0</v>
      </c>
      <c r="H275" s="246">
        <f ca="1">BerM3!AQ275-(BerM3!AR275-BerM3!AT275)</f>
        <v>0</v>
      </c>
    </row>
    <row r="276" spans="1:8" ht="13.5" x14ac:dyDescent="0.3">
      <c r="A276" s="180">
        <f>Ident!A276</f>
        <v>0</v>
      </c>
      <c r="B276" s="180">
        <f>Ident!B276</f>
        <v>0</v>
      </c>
      <c r="C276" s="180">
        <f>Ident!C276</f>
        <v>0</v>
      </c>
      <c r="D276" s="180">
        <f>Ident!D276</f>
        <v>0</v>
      </c>
      <c r="E276" s="248" t="e">
        <f>BerKW!BW276</f>
        <v>#VALUE!</v>
      </c>
      <c r="F276" s="246">
        <f ca="1">BerM1!AQ276-(BerM1!AR276-BerM1!AT276)</f>
        <v>0</v>
      </c>
      <c r="G276" s="246">
        <f ca="1">BerM2!AQ276-(BerM2!AR276-BerM2!AT276)</f>
        <v>0</v>
      </c>
      <c r="H276" s="246">
        <f ca="1">BerM3!AQ276-(BerM3!AR276-BerM3!AT276)</f>
        <v>0</v>
      </c>
    </row>
    <row r="277" spans="1:8" ht="13.5" x14ac:dyDescent="0.3">
      <c r="A277" s="180">
        <f>Ident!A277</f>
        <v>0</v>
      </c>
      <c r="B277" s="180">
        <f>Ident!B277</f>
        <v>0</v>
      </c>
      <c r="C277" s="180">
        <f>Ident!C277</f>
        <v>0</v>
      </c>
      <c r="D277" s="180">
        <f>Ident!D277</f>
        <v>0</v>
      </c>
      <c r="E277" s="248" t="e">
        <f>BerKW!BW277</f>
        <v>#VALUE!</v>
      </c>
      <c r="F277" s="246">
        <f ca="1">BerM1!AQ277-(BerM1!AR277-BerM1!AT277)</f>
        <v>0</v>
      </c>
      <c r="G277" s="246">
        <f ca="1">BerM2!AQ277-(BerM2!AR277-BerM2!AT277)</f>
        <v>0</v>
      </c>
      <c r="H277" s="246">
        <f ca="1">BerM3!AQ277-(BerM3!AR277-BerM3!AT277)</f>
        <v>0</v>
      </c>
    </row>
    <row r="278" spans="1:8" ht="13.5" x14ac:dyDescent="0.3">
      <c r="A278" s="180">
        <f>Ident!A278</f>
        <v>0</v>
      </c>
      <c r="B278" s="180">
        <f>Ident!B278</f>
        <v>0</v>
      </c>
      <c r="C278" s="180">
        <f>Ident!C278</f>
        <v>0</v>
      </c>
      <c r="D278" s="180">
        <f>Ident!D278</f>
        <v>0</v>
      </c>
      <c r="E278" s="248" t="e">
        <f>BerKW!BW278</f>
        <v>#VALUE!</v>
      </c>
      <c r="F278" s="246">
        <f ca="1">BerM1!AQ278-(BerM1!AR278-BerM1!AT278)</f>
        <v>0</v>
      </c>
      <c r="G278" s="246">
        <f ca="1">BerM2!AQ278-(BerM2!AR278-BerM2!AT278)</f>
        <v>0</v>
      </c>
      <c r="H278" s="246">
        <f ca="1">BerM3!AQ278-(BerM3!AR278-BerM3!AT278)</f>
        <v>0</v>
      </c>
    </row>
    <row r="279" spans="1:8" ht="13.5" x14ac:dyDescent="0.3">
      <c r="A279" s="180">
        <f>Ident!A279</f>
        <v>0</v>
      </c>
      <c r="B279" s="180">
        <f>Ident!B279</f>
        <v>0</v>
      </c>
      <c r="C279" s="180">
        <f>Ident!C279</f>
        <v>0</v>
      </c>
      <c r="D279" s="180">
        <f>Ident!D279</f>
        <v>0</v>
      </c>
      <c r="E279" s="248" t="e">
        <f>BerKW!BW279</f>
        <v>#VALUE!</v>
      </c>
      <c r="F279" s="246">
        <f ca="1">BerM1!AQ279-(BerM1!AR279-BerM1!AT279)</f>
        <v>0</v>
      </c>
      <c r="G279" s="246">
        <f ca="1">BerM2!AQ279-(BerM2!AR279-BerM2!AT279)</f>
        <v>0</v>
      </c>
      <c r="H279" s="246">
        <f ca="1">BerM3!AQ279-(BerM3!AR279-BerM3!AT279)</f>
        <v>0</v>
      </c>
    </row>
    <row r="280" spans="1:8" ht="13.5" x14ac:dyDescent="0.3">
      <c r="A280" s="180">
        <f>Ident!A280</f>
        <v>0</v>
      </c>
      <c r="B280" s="180">
        <f>Ident!B280</f>
        <v>0</v>
      </c>
      <c r="C280" s="180">
        <f>Ident!C280</f>
        <v>0</v>
      </c>
      <c r="D280" s="180">
        <f>Ident!D280</f>
        <v>0</v>
      </c>
      <c r="E280" s="248" t="e">
        <f>BerKW!BW280</f>
        <v>#VALUE!</v>
      </c>
      <c r="F280" s="246">
        <f ca="1">BerM1!AQ280-(BerM1!AR280-BerM1!AT280)</f>
        <v>0</v>
      </c>
      <c r="G280" s="246">
        <f ca="1">BerM2!AQ280-(BerM2!AR280-BerM2!AT280)</f>
        <v>0</v>
      </c>
      <c r="H280" s="246">
        <f ca="1">BerM3!AQ280-(BerM3!AR280-BerM3!AT280)</f>
        <v>0</v>
      </c>
    </row>
    <row r="281" spans="1:8" ht="13.5" x14ac:dyDescent="0.3">
      <c r="A281" s="180">
        <f>Ident!A281</f>
        <v>0</v>
      </c>
      <c r="B281" s="180">
        <f>Ident!B281</f>
        <v>0</v>
      </c>
      <c r="C281" s="180">
        <f>Ident!C281</f>
        <v>0</v>
      </c>
      <c r="D281" s="180">
        <f>Ident!D281</f>
        <v>0</v>
      </c>
      <c r="E281" s="248" t="e">
        <f>BerKW!BW281</f>
        <v>#VALUE!</v>
      </c>
      <c r="F281" s="246">
        <f ca="1">BerM1!AQ281-(BerM1!AR281-BerM1!AT281)</f>
        <v>0</v>
      </c>
      <c r="G281" s="246">
        <f ca="1">BerM2!AQ281-(BerM2!AR281-BerM2!AT281)</f>
        <v>0</v>
      </c>
      <c r="H281" s="246">
        <f ca="1">BerM3!AQ281-(BerM3!AR281-BerM3!AT281)</f>
        <v>0</v>
      </c>
    </row>
    <row r="282" spans="1:8" ht="13.5" x14ac:dyDescent="0.3">
      <c r="A282" s="180">
        <f>Ident!A282</f>
        <v>0</v>
      </c>
      <c r="B282" s="180">
        <f>Ident!B282</f>
        <v>0</v>
      </c>
      <c r="C282" s="180">
        <f>Ident!C282</f>
        <v>0</v>
      </c>
      <c r="D282" s="180">
        <f>Ident!D282</f>
        <v>0</v>
      </c>
      <c r="E282" s="248" t="e">
        <f>BerKW!BW282</f>
        <v>#VALUE!</v>
      </c>
      <c r="F282" s="246">
        <f ca="1">BerM1!AQ282-(BerM1!AR282-BerM1!AT282)</f>
        <v>0</v>
      </c>
      <c r="G282" s="246">
        <f ca="1">BerM2!AQ282-(BerM2!AR282-BerM2!AT282)</f>
        <v>0</v>
      </c>
      <c r="H282" s="246">
        <f ca="1">BerM3!AQ282-(BerM3!AR282-BerM3!AT282)</f>
        <v>0</v>
      </c>
    </row>
    <row r="283" spans="1:8" ht="13.5" x14ac:dyDescent="0.3">
      <c r="A283" s="180">
        <f>Ident!A283</f>
        <v>0</v>
      </c>
      <c r="B283" s="180">
        <f>Ident!B283</f>
        <v>0</v>
      </c>
      <c r="C283" s="180">
        <f>Ident!C283</f>
        <v>0</v>
      </c>
      <c r="D283" s="180">
        <f>Ident!D283</f>
        <v>0</v>
      </c>
      <c r="E283" s="248" t="e">
        <f>BerKW!BW283</f>
        <v>#VALUE!</v>
      </c>
      <c r="F283" s="246">
        <f ca="1">BerM1!AQ283-(BerM1!AR283-BerM1!AT283)</f>
        <v>0</v>
      </c>
      <c r="G283" s="246">
        <f ca="1">BerM2!AQ283-(BerM2!AR283-BerM2!AT283)</f>
        <v>0</v>
      </c>
      <c r="H283" s="246">
        <f ca="1">BerM3!AQ283-(BerM3!AR283-BerM3!AT283)</f>
        <v>0</v>
      </c>
    </row>
    <row r="284" spans="1:8" ht="13.5" x14ac:dyDescent="0.3">
      <c r="A284" s="180">
        <f>Ident!A284</f>
        <v>0</v>
      </c>
      <c r="B284" s="180">
        <f>Ident!B284</f>
        <v>0</v>
      </c>
      <c r="C284" s="180">
        <f>Ident!C284</f>
        <v>0</v>
      </c>
      <c r="D284" s="180">
        <f>Ident!D284</f>
        <v>0</v>
      </c>
      <c r="E284" s="248" t="e">
        <f>BerKW!BW284</f>
        <v>#VALUE!</v>
      </c>
      <c r="F284" s="246">
        <f ca="1">BerM1!AQ284-(BerM1!AR284-BerM1!AT284)</f>
        <v>0</v>
      </c>
      <c r="G284" s="246">
        <f ca="1">BerM2!AQ284-(BerM2!AR284-BerM2!AT284)</f>
        <v>0</v>
      </c>
      <c r="H284" s="246">
        <f ca="1">BerM3!AQ284-(BerM3!AR284-BerM3!AT284)</f>
        <v>0</v>
      </c>
    </row>
    <row r="285" spans="1:8" ht="13.5" x14ac:dyDescent="0.3">
      <c r="A285" s="180">
        <f>Ident!A285</f>
        <v>0</v>
      </c>
      <c r="B285" s="180">
        <f>Ident!B285</f>
        <v>0</v>
      </c>
      <c r="C285" s="180">
        <f>Ident!C285</f>
        <v>0</v>
      </c>
      <c r="D285" s="180">
        <f>Ident!D285</f>
        <v>0</v>
      </c>
      <c r="E285" s="248" t="e">
        <f>BerKW!BW285</f>
        <v>#VALUE!</v>
      </c>
      <c r="F285" s="246">
        <f ca="1">BerM1!AQ285-(BerM1!AR285-BerM1!AT285)</f>
        <v>0</v>
      </c>
      <c r="G285" s="246">
        <f ca="1">BerM2!AQ285-(BerM2!AR285-BerM2!AT285)</f>
        <v>0</v>
      </c>
      <c r="H285" s="246">
        <f ca="1">BerM3!AQ285-(BerM3!AR285-BerM3!AT285)</f>
        <v>0</v>
      </c>
    </row>
    <row r="286" spans="1:8" ht="13.5" x14ac:dyDescent="0.3">
      <c r="A286" s="180">
        <f>Ident!A286</f>
        <v>0</v>
      </c>
      <c r="B286" s="180">
        <f>Ident!B286</f>
        <v>0</v>
      </c>
      <c r="C286" s="180">
        <f>Ident!C286</f>
        <v>0</v>
      </c>
      <c r="D286" s="180">
        <f>Ident!D286</f>
        <v>0</v>
      </c>
      <c r="E286" s="248" t="e">
        <f>BerKW!BW286</f>
        <v>#VALUE!</v>
      </c>
      <c r="F286" s="246">
        <f ca="1">BerM1!AQ286-(BerM1!AR286-BerM1!AT286)</f>
        <v>0</v>
      </c>
      <c r="G286" s="246">
        <f ca="1">BerM2!AQ286-(BerM2!AR286-BerM2!AT286)</f>
        <v>0</v>
      </c>
      <c r="H286" s="246">
        <f ca="1">BerM3!AQ286-(BerM3!AR286-BerM3!AT286)</f>
        <v>0</v>
      </c>
    </row>
    <row r="287" spans="1:8" ht="13.5" x14ac:dyDescent="0.3">
      <c r="A287" s="180">
        <f>Ident!A287</f>
        <v>0</v>
      </c>
      <c r="B287" s="180">
        <f>Ident!B287</f>
        <v>0</v>
      </c>
      <c r="C287" s="180">
        <f>Ident!C287</f>
        <v>0</v>
      </c>
      <c r="D287" s="180">
        <f>Ident!D287</f>
        <v>0</v>
      </c>
      <c r="E287" s="248" t="e">
        <f>BerKW!BW287</f>
        <v>#VALUE!</v>
      </c>
      <c r="F287" s="246">
        <f ca="1">BerM1!AQ287-(BerM1!AR287-BerM1!AT287)</f>
        <v>0</v>
      </c>
      <c r="G287" s="246">
        <f ca="1">BerM2!AQ287-(BerM2!AR287-BerM2!AT287)</f>
        <v>0</v>
      </c>
      <c r="H287" s="246">
        <f ca="1">BerM3!AQ287-(BerM3!AR287-BerM3!AT287)</f>
        <v>0</v>
      </c>
    </row>
    <row r="288" spans="1:8" ht="13.5" x14ac:dyDescent="0.3">
      <c r="A288" s="180">
        <f>Ident!A288</f>
        <v>0</v>
      </c>
      <c r="B288" s="180">
        <f>Ident!B288</f>
        <v>0</v>
      </c>
      <c r="C288" s="180">
        <f>Ident!C288</f>
        <v>0</v>
      </c>
      <c r="D288" s="180">
        <f>Ident!D288</f>
        <v>0</v>
      </c>
      <c r="E288" s="248" t="e">
        <f>BerKW!BW288</f>
        <v>#VALUE!</v>
      </c>
      <c r="F288" s="246">
        <f ca="1">BerM1!AQ288-(BerM1!AR288-BerM1!AT288)</f>
        <v>0</v>
      </c>
      <c r="G288" s="246">
        <f ca="1">BerM2!AQ288-(BerM2!AR288-BerM2!AT288)</f>
        <v>0</v>
      </c>
      <c r="H288" s="246">
        <f ca="1">BerM3!AQ288-(BerM3!AR288-BerM3!AT288)</f>
        <v>0</v>
      </c>
    </row>
    <row r="289" spans="1:8" ht="13.5" x14ac:dyDescent="0.3">
      <c r="A289" s="180">
        <f>Ident!A289</f>
        <v>0</v>
      </c>
      <c r="B289" s="180">
        <f>Ident!B289</f>
        <v>0</v>
      </c>
      <c r="C289" s="180">
        <f>Ident!C289</f>
        <v>0</v>
      </c>
      <c r="D289" s="180">
        <f>Ident!D289</f>
        <v>0</v>
      </c>
      <c r="E289" s="248" t="e">
        <f>BerKW!BW289</f>
        <v>#VALUE!</v>
      </c>
      <c r="F289" s="246">
        <f ca="1">BerM1!AQ289-(BerM1!AR289-BerM1!AT289)</f>
        <v>0</v>
      </c>
      <c r="G289" s="246">
        <f ca="1">BerM2!AQ289-(BerM2!AR289-BerM2!AT289)</f>
        <v>0</v>
      </c>
      <c r="H289" s="246">
        <f ca="1">BerM3!AQ289-(BerM3!AR289-BerM3!AT289)</f>
        <v>0</v>
      </c>
    </row>
    <row r="290" spans="1:8" ht="13.5" x14ac:dyDescent="0.3">
      <c r="A290" s="180">
        <f>Ident!A290</f>
        <v>0</v>
      </c>
      <c r="B290" s="180">
        <f>Ident!B290</f>
        <v>0</v>
      </c>
      <c r="C290" s="180">
        <f>Ident!C290</f>
        <v>0</v>
      </c>
      <c r="D290" s="180">
        <f>Ident!D290</f>
        <v>0</v>
      </c>
      <c r="E290" s="248" t="e">
        <f>BerKW!BW290</f>
        <v>#VALUE!</v>
      </c>
      <c r="F290" s="246">
        <f ca="1">BerM1!AQ290-(BerM1!AR290-BerM1!AT290)</f>
        <v>0</v>
      </c>
      <c r="G290" s="246">
        <f ca="1">BerM2!AQ290-(BerM2!AR290-BerM2!AT290)</f>
        <v>0</v>
      </c>
      <c r="H290" s="246">
        <f ca="1">BerM3!AQ290-(BerM3!AR290-BerM3!AT290)</f>
        <v>0</v>
      </c>
    </row>
    <row r="291" spans="1:8" ht="13.5" x14ac:dyDescent="0.3">
      <c r="A291" s="180">
        <f>Ident!A291</f>
        <v>0</v>
      </c>
      <c r="B291" s="180">
        <f>Ident!B291</f>
        <v>0</v>
      </c>
      <c r="C291" s="180">
        <f>Ident!C291</f>
        <v>0</v>
      </c>
      <c r="D291" s="180">
        <f>Ident!D291</f>
        <v>0</v>
      </c>
      <c r="E291" s="248" t="e">
        <f>BerKW!BW291</f>
        <v>#VALUE!</v>
      </c>
      <c r="F291" s="246">
        <f ca="1">BerM1!AQ291-(BerM1!AR291-BerM1!AT291)</f>
        <v>0</v>
      </c>
      <c r="G291" s="246">
        <f ca="1">BerM2!AQ291-(BerM2!AR291-BerM2!AT291)</f>
        <v>0</v>
      </c>
      <c r="H291" s="246">
        <f ca="1">BerM3!AQ291-(BerM3!AR291-BerM3!AT291)</f>
        <v>0</v>
      </c>
    </row>
    <row r="292" spans="1:8" ht="13.5" x14ac:dyDescent="0.3">
      <c r="A292" s="180">
        <f>Ident!A292</f>
        <v>0</v>
      </c>
      <c r="B292" s="180">
        <f>Ident!B292</f>
        <v>0</v>
      </c>
      <c r="C292" s="180">
        <f>Ident!C292</f>
        <v>0</v>
      </c>
      <c r="D292" s="180">
        <f>Ident!D292</f>
        <v>0</v>
      </c>
      <c r="E292" s="248" t="e">
        <f>BerKW!BW292</f>
        <v>#VALUE!</v>
      </c>
      <c r="F292" s="246">
        <f ca="1">BerM1!AQ292-(BerM1!AR292-BerM1!AT292)</f>
        <v>0</v>
      </c>
      <c r="G292" s="246">
        <f ca="1">BerM2!AQ292-(BerM2!AR292-BerM2!AT292)</f>
        <v>0</v>
      </c>
      <c r="H292" s="246">
        <f ca="1">BerM3!AQ292-(BerM3!AR292-BerM3!AT292)</f>
        <v>0</v>
      </c>
    </row>
    <row r="293" spans="1:8" ht="13.5" x14ac:dyDescent="0.3">
      <c r="A293" s="180">
        <f>Ident!A293</f>
        <v>0</v>
      </c>
      <c r="B293" s="180">
        <f>Ident!B293</f>
        <v>0</v>
      </c>
      <c r="C293" s="180">
        <f>Ident!C293</f>
        <v>0</v>
      </c>
      <c r="D293" s="180">
        <f>Ident!D293</f>
        <v>0</v>
      </c>
      <c r="E293" s="248" t="e">
        <f>BerKW!BW293</f>
        <v>#VALUE!</v>
      </c>
      <c r="F293" s="246">
        <f ca="1">BerM1!AQ293-(BerM1!AR293-BerM1!AT293)</f>
        <v>0</v>
      </c>
      <c r="G293" s="246">
        <f ca="1">BerM2!AQ293-(BerM2!AR293-BerM2!AT293)</f>
        <v>0</v>
      </c>
      <c r="H293" s="246">
        <f ca="1">BerM3!AQ293-(BerM3!AR293-BerM3!AT293)</f>
        <v>0</v>
      </c>
    </row>
    <row r="294" spans="1:8" ht="13.5" x14ac:dyDescent="0.3">
      <c r="A294" s="180">
        <f>Ident!A294</f>
        <v>0</v>
      </c>
      <c r="B294" s="180">
        <f>Ident!B294</f>
        <v>0</v>
      </c>
      <c r="C294" s="180">
        <f>Ident!C294</f>
        <v>0</v>
      </c>
      <c r="D294" s="180">
        <f>Ident!D294</f>
        <v>0</v>
      </c>
      <c r="E294" s="248" t="e">
        <f>BerKW!BW294</f>
        <v>#VALUE!</v>
      </c>
      <c r="F294" s="246">
        <f ca="1">BerM1!AQ294-(BerM1!AR294-BerM1!AT294)</f>
        <v>0</v>
      </c>
      <c r="G294" s="246">
        <f ca="1">BerM2!AQ294-(BerM2!AR294-BerM2!AT294)</f>
        <v>0</v>
      </c>
      <c r="H294" s="246">
        <f ca="1">BerM3!AQ294-(BerM3!AR294-BerM3!AT294)</f>
        <v>0</v>
      </c>
    </row>
    <row r="295" spans="1:8" ht="13.5" x14ac:dyDescent="0.3">
      <c r="A295" s="180">
        <f>Ident!A295</f>
        <v>0</v>
      </c>
      <c r="B295" s="180">
        <f>Ident!B295</f>
        <v>0</v>
      </c>
      <c r="C295" s="180">
        <f>Ident!C295</f>
        <v>0</v>
      </c>
      <c r="D295" s="180">
        <f>Ident!D295</f>
        <v>0</v>
      </c>
      <c r="E295" s="248" t="e">
        <f>BerKW!BW295</f>
        <v>#VALUE!</v>
      </c>
      <c r="F295" s="246">
        <f ca="1">BerM1!AQ295-(BerM1!AR295-BerM1!AT295)</f>
        <v>0</v>
      </c>
      <c r="G295" s="246">
        <f ca="1">BerM2!AQ295-(BerM2!AR295-BerM2!AT295)</f>
        <v>0</v>
      </c>
      <c r="H295" s="246">
        <f ca="1">BerM3!AQ295-(BerM3!AR295-BerM3!AT295)</f>
        <v>0</v>
      </c>
    </row>
    <row r="296" spans="1:8" ht="13.5" x14ac:dyDescent="0.3">
      <c r="A296" s="180">
        <f>Ident!A296</f>
        <v>0</v>
      </c>
      <c r="B296" s="180">
        <f>Ident!B296</f>
        <v>0</v>
      </c>
      <c r="C296" s="180">
        <f>Ident!C296</f>
        <v>0</v>
      </c>
      <c r="D296" s="180">
        <f>Ident!D296</f>
        <v>0</v>
      </c>
      <c r="E296" s="248" t="e">
        <f>BerKW!BW296</f>
        <v>#VALUE!</v>
      </c>
      <c r="F296" s="246">
        <f ca="1">BerM1!AQ296-(BerM1!AR296-BerM1!AT296)</f>
        <v>0</v>
      </c>
      <c r="G296" s="246">
        <f ca="1">BerM2!AQ296-(BerM2!AR296-BerM2!AT296)</f>
        <v>0</v>
      </c>
      <c r="H296" s="246">
        <f ca="1">BerM3!AQ296-(BerM3!AR296-BerM3!AT296)</f>
        <v>0</v>
      </c>
    </row>
    <row r="297" spans="1:8" ht="13.5" x14ac:dyDescent="0.3">
      <c r="A297" s="180">
        <f>Ident!A297</f>
        <v>0</v>
      </c>
      <c r="B297" s="180">
        <f>Ident!B297</f>
        <v>0</v>
      </c>
      <c r="C297" s="180">
        <f>Ident!C297</f>
        <v>0</v>
      </c>
      <c r="D297" s="180">
        <f>Ident!D297</f>
        <v>0</v>
      </c>
      <c r="E297" s="248" t="e">
        <f>BerKW!BW297</f>
        <v>#VALUE!</v>
      </c>
      <c r="F297" s="246">
        <f ca="1">BerM1!AQ297-(BerM1!AR297-BerM1!AT297)</f>
        <v>0</v>
      </c>
      <c r="G297" s="246">
        <f ca="1">BerM2!AQ297-(BerM2!AR297-BerM2!AT297)</f>
        <v>0</v>
      </c>
      <c r="H297" s="246">
        <f ca="1">BerM3!AQ297-(BerM3!AR297-BerM3!AT297)</f>
        <v>0</v>
      </c>
    </row>
    <row r="298" spans="1:8" ht="13.5" x14ac:dyDescent="0.3">
      <c r="A298" s="180">
        <f>Ident!A298</f>
        <v>0</v>
      </c>
      <c r="B298" s="180">
        <f>Ident!B298</f>
        <v>0</v>
      </c>
      <c r="C298" s="180">
        <f>Ident!C298</f>
        <v>0</v>
      </c>
      <c r="D298" s="180">
        <f>Ident!D298</f>
        <v>0</v>
      </c>
      <c r="E298" s="248" t="e">
        <f>BerKW!BW298</f>
        <v>#VALUE!</v>
      </c>
      <c r="F298" s="246">
        <f ca="1">BerM1!AQ298-(BerM1!AR298-BerM1!AT298)</f>
        <v>0</v>
      </c>
      <c r="G298" s="246">
        <f ca="1">BerM2!AQ298-(BerM2!AR298-BerM2!AT298)</f>
        <v>0</v>
      </c>
      <c r="H298" s="246">
        <f ca="1">BerM3!AQ298-(BerM3!AR298-BerM3!AT298)</f>
        <v>0</v>
      </c>
    </row>
    <row r="299" spans="1:8" ht="13.5" x14ac:dyDescent="0.3">
      <c r="A299" s="180">
        <f>Ident!A299</f>
        <v>0</v>
      </c>
      <c r="B299" s="180">
        <f>Ident!B299</f>
        <v>0</v>
      </c>
      <c r="C299" s="180">
        <f>Ident!C299</f>
        <v>0</v>
      </c>
      <c r="D299" s="180">
        <f>Ident!D299</f>
        <v>0</v>
      </c>
      <c r="E299" s="248" t="e">
        <f>BerKW!BW299</f>
        <v>#VALUE!</v>
      </c>
      <c r="F299" s="246">
        <f ca="1">BerM1!AQ299-(BerM1!AR299-BerM1!AT299)</f>
        <v>0</v>
      </c>
      <c r="G299" s="246">
        <f ca="1">BerM2!AQ299-(BerM2!AR299-BerM2!AT299)</f>
        <v>0</v>
      </c>
      <c r="H299" s="246">
        <f ca="1">BerM3!AQ299-(BerM3!AR299-BerM3!AT299)</f>
        <v>0</v>
      </c>
    </row>
    <row r="300" spans="1:8" ht="13.5" x14ac:dyDescent="0.3">
      <c r="A300" s="180">
        <f>Ident!A300</f>
        <v>0</v>
      </c>
      <c r="B300" s="180">
        <f>Ident!B300</f>
        <v>0</v>
      </c>
      <c r="C300" s="180">
        <f>Ident!C300</f>
        <v>0</v>
      </c>
      <c r="D300" s="180">
        <f>Ident!D300</f>
        <v>0</v>
      </c>
      <c r="E300" s="248" t="e">
        <f>BerKW!BW300</f>
        <v>#VALUE!</v>
      </c>
      <c r="F300" s="246">
        <f ca="1">BerM1!AQ300-(BerM1!AR300-BerM1!AT300)</f>
        <v>0</v>
      </c>
      <c r="G300" s="246">
        <f ca="1">BerM2!AQ300-(BerM2!AR300-BerM2!AT300)</f>
        <v>0</v>
      </c>
      <c r="H300" s="246">
        <f ca="1">BerM3!AQ300-(BerM3!AR300-BerM3!AT300)</f>
        <v>0</v>
      </c>
    </row>
  </sheetData>
  <sheetProtection algorithmName="SHA-512" hashValue="7czLvzrP/wJPn2V4EhBSU7bB+x9HuSa+gIfv1oBGgZbt88p000N+sqKmoYOiEuBQp87kdsfkpGGl+/hBYA1KZw==" saltValue="N2aFK1wtUno/9rMYre9UNA==" spinCount="100000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ONE">
    <tabColor rgb="FF993366"/>
  </sheetPr>
  <dimension ref="A1:M25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4" width="18.83203125" style="7" customWidth="1"/>
    <col min="5" max="5" width="14.83203125" style="7" customWidth="1"/>
    <col min="6" max="6" width="24.83203125" style="7" customWidth="1"/>
    <col min="7" max="8" width="16.83203125" style="7" customWidth="1"/>
    <col min="9" max="9" width="18.6640625" style="7" customWidth="1"/>
    <col min="10" max="10" width="22.83203125" style="7" customWidth="1"/>
    <col min="11" max="11" width="4.83203125" customWidth="1"/>
    <col min="12" max="13" width="18.83203125" customWidth="1"/>
    <col min="14" max="1025" width="8.83203125" customWidth="1"/>
  </cols>
  <sheetData>
    <row r="1" spans="1:13" s="8" customFormat="1" ht="27.95" customHeight="1" x14ac:dyDescent="0.2">
      <c r="A1" s="265" t="str">
        <f>Ident!A1</f>
        <v>N° ONSS:</v>
      </c>
      <c r="B1" s="266" t="e">
        <f>TEXT(user_nummer_rsz_ppo,"0000000-00")</f>
        <v>#VALUE!</v>
      </c>
      <c r="C1" s="265" t="s">
        <v>484</v>
      </c>
      <c r="D1" s="267" t="e">
        <f>TEXT(user_wg_cat,"000")</f>
        <v>#VALUE!</v>
      </c>
      <c r="E1" s="268"/>
      <c r="F1" s="256" t="s">
        <v>553</v>
      </c>
      <c r="G1" s="258" t="s">
        <v>563</v>
      </c>
      <c r="H1" s="258"/>
      <c r="I1" s="269"/>
      <c r="J1" s="257" t="s">
        <v>564</v>
      </c>
      <c r="K1" s="270"/>
      <c r="L1" s="220" t="s">
        <v>565</v>
      </c>
      <c r="M1" s="220"/>
    </row>
    <row r="2" spans="1:13" s="8" customFormat="1" ht="18" customHeight="1" x14ac:dyDescent="0.25">
      <c r="A2" s="271" t="s">
        <v>85</v>
      </c>
      <c r="B2" s="271" t="str">
        <f>kwartaal &amp; " / " &amp; jaar</f>
        <v>2 / 2024</v>
      </c>
      <c r="C2" s="271" t="s">
        <v>86</v>
      </c>
      <c r="D2" s="271" t="str">
        <f>versienummer</f>
        <v>2024.04.b</v>
      </c>
      <c r="E2" s="272"/>
      <c r="F2" s="249"/>
      <c r="G2" s="208" t="s">
        <v>566</v>
      </c>
      <c r="H2" s="208"/>
      <c r="I2" s="243" t="e">
        <f ca="1">SUM(I4:I250)</f>
        <v>#VALUE!</v>
      </c>
      <c r="J2" s="435" t="e">
        <f ca="1">SUM(J4:J250)</f>
        <v>#VALUE!</v>
      </c>
      <c r="K2" s="273"/>
      <c r="L2" s="274"/>
      <c r="M2" s="274"/>
    </row>
    <row r="3" spans="1:13" s="8" customFormat="1" ht="40.5" x14ac:dyDescent="0.3">
      <c r="A3" s="185" t="s">
        <v>489</v>
      </c>
      <c r="B3" s="185" t="s">
        <v>74</v>
      </c>
      <c r="C3" s="185" t="s">
        <v>490</v>
      </c>
      <c r="D3" s="178" t="s">
        <v>487</v>
      </c>
      <c r="E3" s="250" t="s">
        <v>558</v>
      </c>
      <c r="F3" s="133" t="s">
        <v>559</v>
      </c>
      <c r="G3" s="251" t="s">
        <v>560</v>
      </c>
      <c r="H3" s="133" t="s">
        <v>561</v>
      </c>
      <c r="I3" s="244" t="s">
        <v>567</v>
      </c>
      <c r="J3" s="253"/>
      <c r="K3" s="173"/>
      <c r="L3" s="255" t="s">
        <v>562</v>
      </c>
      <c r="M3" s="254" t="s">
        <v>557</v>
      </c>
    </row>
    <row r="4" spans="1:13" ht="13.5" x14ac:dyDescent="0.3">
      <c r="A4" s="180">
        <f>Ident!A4</f>
        <v>0</v>
      </c>
      <c r="B4" s="180">
        <f>Ident!B4</f>
        <v>0</v>
      </c>
      <c r="C4" s="180">
        <f>Ident!C4</f>
        <v>0</v>
      </c>
      <c r="D4" s="180">
        <f>Ident!D4</f>
        <v>0</v>
      </c>
      <c r="E4" s="135">
        <f>Ident!L4</f>
        <v>0</v>
      </c>
      <c r="F4" s="252" t="str">
        <f>BerKW!BH4</f>
        <v>Corriger</v>
      </c>
      <c r="G4" s="234" t="e">
        <f ca="1">BerKW!BI4-BerKW!CA4</f>
        <v>#VALUE!</v>
      </c>
      <c r="H4" s="234" t="e">
        <f ca="1">BerKW!BK4+BerKW!BL4+BerKW!BR4+BerKW!BS4</f>
        <v>#VALUE!</v>
      </c>
      <c r="I4" s="245" t="e">
        <f ca="1">G4+H4</f>
        <v>#VALUE!</v>
      </c>
      <c r="J4" s="234" t="e">
        <f ca="1">BerKW!BN4-BerKW!CA4</f>
        <v>#VALUE!</v>
      </c>
      <c r="K4" s="141"/>
      <c r="L4" s="222" t="str">
        <f>BerKW!BO4</f>
        <v>OK</v>
      </c>
      <c r="M4" s="234" t="b">
        <f>BerKW!BP4</f>
        <v>0</v>
      </c>
    </row>
    <row r="5" spans="1:13" ht="13.5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135">
        <f>Ident!L5</f>
        <v>0</v>
      </c>
      <c r="F5" s="252" t="str">
        <f>BerKW!BH5</f>
        <v>Corriger</v>
      </c>
      <c r="G5" s="234" t="e">
        <f ca="1">BerKW!BI5-BerKW!CA5</f>
        <v>#VALUE!</v>
      </c>
      <c r="H5" s="234" t="e">
        <f ca="1">BerKW!BK5+BerKW!BL5+BerKW!BR5+BerKW!BS5</f>
        <v>#VALUE!</v>
      </c>
      <c r="I5" s="245" t="e">
        <f t="shared" ref="I5" ca="1" si="0">G5+H5</f>
        <v>#VALUE!</v>
      </c>
      <c r="J5" s="234" t="e">
        <f ca="1">BerKW!BN5-BerKW!CA5</f>
        <v>#VALUE!</v>
      </c>
      <c r="K5" s="141"/>
      <c r="L5" s="222" t="str">
        <f>BerKW!BO5</f>
        <v>OK</v>
      </c>
      <c r="M5" s="234" t="b">
        <f>BerKW!BP5</f>
        <v>0</v>
      </c>
    </row>
    <row r="6" spans="1:13" ht="13.5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135">
        <f>Ident!L6</f>
        <v>0</v>
      </c>
      <c r="F6" s="252" t="str">
        <f>BerKW!BH6</f>
        <v>Corriger</v>
      </c>
      <c r="G6" s="234" t="e">
        <f ca="1">BerKW!BI6-BerKW!CA6-BerKW!BR6-BerKW!BS6</f>
        <v>#VALUE!</v>
      </c>
      <c r="H6" s="234" t="e">
        <f ca="1">BerKW!BK6+BerKW!BL6+BerKW!BR6+BerKW!BS6</f>
        <v>#VALUE!</v>
      </c>
      <c r="I6" s="245" t="e">
        <f t="shared" ref="I6:I68" ca="1" si="1">G6+H6</f>
        <v>#VALUE!</v>
      </c>
      <c r="J6" s="234" t="e">
        <f ca="1">BerKW!BN6-BerKW!CA6</f>
        <v>#VALUE!</v>
      </c>
      <c r="K6" s="141"/>
      <c r="L6" s="222" t="str">
        <f>BerKW!BO6</f>
        <v>OK</v>
      </c>
      <c r="M6" s="234" t="b">
        <f>BerKW!BP6</f>
        <v>0</v>
      </c>
    </row>
    <row r="7" spans="1:13" ht="13.5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135">
        <f>Ident!L7</f>
        <v>0</v>
      </c>
      <c r="F7" s="252" t="str">
        <f>BerKW!BH7</f>
        <v>Corriger</v>
      </c>
      <c r="G7" s="234" t="e">
        <f ca="1">BerKW!BI7-BerKW!CA7-BerKW!BR7-BerKW!BS7</f>
        <v>#VALUE!</v>
      </c>
      <c r="H7" s="234" t="e">
        <f ca="1">BerKW!BK7+BerKW!BL7+BerKW!BR7+BerKW!BS7</f>
        <v>#VALUE!</v>
      </c>
      <c r="I7" s="245" t="e">
        <f t="shared" ca="1" si="1"/>
        <v>#VALUE!</v>
      </c>
      <c r="J7" s="234" t="e">
        <f ca="1">BerKW!BN7-BerKW!CA7</f>
        <v>#VALUE!</v>
      </c>
      <c r="K7" s="141"/>
      <c r="L7" s="222" t="str">
        <f>BerKW!BO7</f>
        <v>OK</v>
      </c>
      <c r="M7" s="234" t="b">
        <f>BerKW!BP7</f>
        <v>0</v>
      </c>
    </row>
    <row r="8" spans="1:13" ht="13.5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135">
        <f>Ident!L8</f>
        <v>0</v>
      </c>
      <c r="F8" s="252" t="str">
        <f>BerKW!BH8</f>
        <v>Corriger</v>
      </c>
      <c r="G8" s="234" t="e">
        <f ca="1">BerKW!BI8-BerKW!CA8-BerKW!BR8-BerKW!BS8</f>
        <v>#VALUE!</v>
      </c>
      <c r="H8" s="234" t="e">
        <f ca="1">BerKW!BK8+BerKW!BL8+BerKW!BR8+BerKW!BS8</f>
        <v>#VALUE!</v>
      </c>
      <c r="I8" s="245" t="e">
        <f t="shared" ca="1" si="1"/>
        <v>#VALUE!</v>
      </c>
      <c r="J8" s="234" t="e">
        <f ca="1">BerKW!BN8-BerKW!CA8</f>
        <v>#VALUE!</v>
      </c>
      <c r="K8" s="141"/>
      <c r="L8" s="222" t="str">
        <f>BerKW!BO8</f>
        <v>OK</v>
      </c>
      <c r="M8" s="234" t="b">
        <f>BerKW!BP8</f>
        <v>0</v>
      </c>
    </row>
    <row r="9" spans="1:13" ht="13.5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135">
        <f>Ident!L9</f>
        <v>0</v>
      </c>
      <c r="F9" s="252" t="str">
        <f>BerKW!BH9</f>
        <v>Corriger</v>
      </c>
      <c r="G9" s="234" t="e">
        <f ca="1">BerKW!BI9-BerKW!CA9-BerKW!BR9-BerKW!BS9</f>
        <v>#VALUE!</v>
      </c>
      <c r="H9" s="234" t="e">
        <f ca="1">BerKW!BK9+BerKW!BL9+BerKW!BR9+BerKW!BS9</f>
        <v>#VALUE!</v>
      </c>
      <c r="I9" s="245" t="e">
        <f t="shared" ca="1" si="1"/>
        <v>#VALUE!</v>
      </c>
      <c r="J9" s="234" t="e">
        <f ca="1">BerKW!BN9-BerKW!CA9</f>
        <v>#VALUE!</v>
      </c>
      <c r="K9" s="141"/>
      <c r="L9" s="222" t="str">
        <f>BerKW!BO9</f>
        <v>OK</v>
      </c>
      <c r="M9" s="234" t="b">
        <f>BerKW!BP9</f>
        <v>0</v>
      </c>
    </row>
    <row r="10" spans="1:13" ht="13.5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135">
        <f>Ident!L10</f>
        <v>0</v>
      </c>
      <c r="F10" s="252" t="str">
        <f>BerKW!BH10</f>
        <v>Corriger</v>
      </c>
      <c r="G10" s="234" t="e">
        <f ca="1">BerKW!BI10-BerKW!CA10-BerKW!BR10-BerKW!BS10</f>
        <v>#VALUE!</v>
      </c>
      <c r="H10" s="234" t="e">
        <f ca="1">BerKW!BK10+BerKW!BL10+BerKW!BR10+BerKW!BS10</f>
        <v>#VALUE!</v>
      </c>
      <c r="I10" s="245" t="e">
        <f t="shared" ca="1" si="1"/>
        <v>#VALUE!</v>
      </c>
      <c r="J10" s="234" t="e">
        <f ca="1">BerKW!BN10-BerKW!CA10</f>
        <v>#VALUE!</v>
      </c>
      <c r="K10" s="141"/>
      <c r="L10" s="222" t="str">
        <f>BerKW!BO10</f>
        <v>OK</v>
      </c>
      <c r="M10" s="234" t="b">
        <f>BerKW!BP10</f>
        <v>0</v>
      </c>
    </row>
    <row r="11" spans="1:13" ht="13.5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135">
        <f>Ident!L11</f>
        <v>0</v>
      </c>
      <c r="F11" s="252" t="str">
        <f>BerKW!BH11</f>
        <v>Corriger</v>
      </c>
      <c r="G11" s="234" t="e">
        <f ca="1">BerKW!BI11-BerKW!CA11-BerKW!BR11-BerKW!BS11</f>
        <v>#VALUE!</v>
      </c>
      <c r="H11" s="234" t="e">
        <f ca="1">BerKW!BK11+BerKW!BL11+BerKW!BR11+BerKW!BS11</f>
        <v>#VALUE!</v>
      </c>
      <c r="I11" s="245" t="e">
        <f t="shared" ca="1" si="1"/>
        <v>#VALUE!</v>
      </c>
      <c r="J11" s="234" t="e">
        <f ca="1">BerKW!BN11-BerKW!CA11</f>
        <v>#VALUE!</v>
      </c>
      <c r="K11" s="141"/>
      <c r="L11" s="222" t="str">
        <f>BerKW!BO11</f>
        <v>OK</v>
      </c>
      <c r="M11" s="234" t="b">
        <f>BerKW!BP11</f>
        <v>0</v>
      </c>
    </row>
    <row r="12" spans="1:13" ht="13.5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135">
        <f>Ident!L12</f>
        <v>0</v>
      </c>
      <c r="F12" s="252" t="str">
        <f>BerKW!BH12</f>
        <v>Corriger</v>
      </c>
      <c r="G12" s="234" t="e">
        <f ca="1">BerKW!BI12-BerKW!CA12-BerKW!BR12-BerKW!BS12</f>
        <v>#VALUE!</v>
      </c>
      <c r="H12" s="234" t="e">
        <f ca="1">BerKW!BK12+BerKW!BL12+BerKW!BR12+BerKW!BS12</f>
        <v>#VALUE!</v>
      </c>
      <c r="I12" s="245" t="e">
        <f t="shared" ca="1" si="1"/>
        <v>#VALUE!</v>
      </c>
      <c r="J12" s="234" t="e">
        <f ca="1">BerKW!BN12-BerKW!CA12</f>
        <v>#VALUE!</v>
      </c>
      <c r="K12" s="141"/>
      <c r="L12" s="222" t="str">
        <f>BerKW!BO12</f>
        <v>OK</v>
      </c>
      <c r="M12" s="234" t="b">
        <f>BerKW!BP12</f>
        <v>0</v>
      </c>
    </row>
    <row r="13" spans="1:13" ht="13.5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135">
        <f>Ident!L13</f>
        <v>0</v>
      </c>
      <c r="F13" s="252" t="str">
        <f>BerKW!BH13</f>
        <v>Corriger</v>
      </c>
      <c r="G13" s="234" t="e">
        <f ca="1">BerKW!BI13-BerKW!CA13-BerKW!BR13-BerKW!BS13</f>
        <v>#VALUE!</v>
      </c>
      <c r="H13" s="234" t="e">
        <f ca="1">BerKW!BK13+BerKW!BL13+BerKW!BR13+BerKW!BS13</f>
        <v>#VALUE!</v>
      </c>
      <c r="I13" s="245" t="e">
        <f t="shared" ca="1" si="1"/>
        <v>#VALUE!</v>
      </c>
      <c r="J13" s="234" t="e">
        <f ca="1">BerKW!BN13-BerKW!CA13</f>
        <v>#VALUE!</v>
      </c>
      <c r="K13" s="141"/>
      <c r="L13" s="222" t="str">
        <f>BerKW!BO13</f>
        <v>OK</v>
      </c>
      <c r="M13" s="234" t="b">
        <f>BerKW!BP13</f>
        <v>0</v>
      </c>
    </row>
    <row r="14" spans="1:13" ht="13.5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135">
        <f>Ident!L14</f>
        <v>0</v>
      </c>
      <c r="F14" s="252" t="str">
        <f>BerKW!BH14</f>
        <v>Corriger</v>
      </c>
      <c r="G14" s="234" t="e">
        <f ca="1">BerKW!BI14-BerKW!CA14-BerKW!BR14-BerKW!BS14</f>
        <v>#VALUE!</v>
      </c>
      <c r="H14" s="234" t="e">
        <f ca="1">BerKW!BK14+BerKW!BL14+BerKW!BR14+BerKW!BS14</f>
        <v>#VALUE!</v>
      </c>
      <c r="I14" s="245" t="e">
        <f t="shared" ca="1" si="1"/>
        <v>#VALUE!</v>
      </c>
      <c r="J14" s="234" t="e">
        <f ca="1">BerKW!BN14-BerKW!CA14</f>
        <v>#VALUE!</v>
      </c>
      <c r="K14" s="141"/>
      <c r="L14" s="222" t="str">
        <f>BerKW!BO14</f>
        <v>OK</v>
      </c>
      <c r="M14" s="234" t="b">
        <f>BerKW!BP14</f>
        <v>0</v>
      </c>
    </row>
    <row r="15" spans="1:13" ht="13.5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135">
        <f>Ident!L15</f>
        <v>0</v>
      </c>
      <c r="F15" s="252" t="str">
        <f>BerKW!BH15</f>
        <v>Corriger</v>
      </c>
      <c r="G15" s="234" t="e">
        <f ca="1">BerKW!BI15-BerKW!CA15-BerKW!BR15-BerKW!BS15</f>
        <v>#VALUE!</v>
      </c>
      <c r="H15" s="234" t="e">
        <f ca="1">BerKW!BK15+BerKW!BL15+BerKW!BR15+BerKW!BS15</f>
        <v>#VALUE!</v>
      </c>
      <c r="I15" s="245" t="e">
        <f t="shared" ca="1" si="1"/>
        <v>#VALUE!</v>
      </c>
      <c r="J15" s="234" t="e">
        <f ca="1">BerKW!BN15-BerKW!CA15</f>
        <v>#VALUE!</v>
      </c>
      <c r="K15" s="141"/>
      <c r="L15" s="222" t="str">
        <f>BerKW!BO15</f>
        <v>OK</v>
      </c>
      <c r="M15" s="234" t="b">
        <f>BerKW!BP15</f>
        <v>0</v>
      </c>
    </row>
    <row r="16" spans="1:13" ht="13.5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135">
        <f>Ident!L16</f>
        <v>0</v>
      </c>
      <c r="F16" s="252" t="str">
        <f>BerKW!BH16</f>
        <v>Corriger</v>
      </c>
      <c r="G16" s="234" t="e">
        <f ca="1">BerKW!BI16-BerKW!CA16-BerKW!BR16-BerKW!BS16</f>
        <v>#VALUE!</v>
      </c>
      <c r="H16" s="234" t="e">
        <f ca="1">BerKW!BK16+BerKW!BL16+BerKW!BR16+BerKW!BS16</f>
        <v>#VALUE!</v>
      </c>
      <c r="I16" s="245" t="e">
        <f t="shared" ca="1" si="1"/>
        <v>#VALUE!</v>
      </c>
      <c r="J16" s="234" t="e">
        <f ca="1">BerKW!BN16-BerKW!CA16</f>
        <v>#VALUE!</v>
      </c>
      <c r="K16" s="141"/>
      <c r="L16" s="222" t="str">
        <f>BerKW!BO16</f>
        <v>OK</v>
      </c>
      <c r="M16" s="234" t="b">
        <f>BerKW!BP16</f>
        <v>0</v>
      </c>
    </row>
    <row r="17" spans="1:13" ht="13.5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135">
        <f>Ident!L17</f>
        <v>0</v>
      </c>
      <c r="F17" s="252" t="str">
        <f>BerKW!BH17</f>
        <v>Corriger</v>
      </c>
      <c r="G17" s="234" t="e">
        <f ca="1">BerKW!BI17-BerKW!CA17-BerKW!BR17-BerKW!BS17</f>
        <v>#VALUE!</v>
      </c>
      <c r="H17" s="234" t="e">
        <f ca="1">BerKW!BK17+BerKW!BL17+BerKW!BR17+BerKW!BS17</f>
        <v>#VALUE!</v>
      </c>
      <c r="I17" s="245" t="e">
        <f t="shared" ca="1" si="1"/>
        <v>#VALUE!</v>
      </c>
      <c r="J17" s="234" t="e">
        <f ca="1">BerKW!BN17-BerKW!CA17</f>
        <v>#VALUE!</v>
      </c>
      <c r="K17" s="141"/>
      <c r="L17" s="222" t="str">
        <f>BerKW!BO17</f>
        <v>OK</v>
      </c>
      <c r="M17" s="234" t="b">
        <f>BerKW!BP17</f>
        <v>0</v>
      </c>
    </row>
    <row r="18" spans="1:13" ht="13.5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135">
        <f>Ident!L18</f>
        <v>0</v>
      </c>
      <c r="F18" s="252" t="str">
        <f>BerKW!BH18</f>
        <v>Corriger</v>
      </c>
      <c r="G18" s="234" t="e">
        <f ca="1">BerKW!BI18-BerKW!CA18-BerKW!BR18-BerKW!BS18</f>
        <v>#VALUE!</v>
      </c>
      <c r="H18" s="234" t="e">
        <f ca="1">BerKW!BK18+BerKW!BL18+BerKW!BR18+BerKW!BS18</f>
        <v>#VALUE!</v>
      </c>
      <c r="I18" s="245" t="e">
        <f t="shared" ca="1" si="1"/>
        <v>#VALUE!</v>
      </c>
      <c r="J18" s="234" t="e">
        <f ca="1">BerKW!BN18-BerKW!CA18</f>
        <v>#VALUE!</v>
      </c>
      <c r="K18" s="141"/>
      <c r="L18" s="222" t="str">
        <f>BerKW!BO18</f>
        <v>OK</v>
      </c>
      <c r="M18" s="234" t="b">
        <f>BerKW!BP18</f>
        <v>0</v>
      </c>
    </row>
    <row r="19" spans="1:13" ht="13.5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135">
        <f>Ident!L19</f>
        <v>0</v>
      </c>
      <c r="F19" s="252" t="str">
        <f>BerKW!BH19</f>
        <v>Corriger</v>
      </c>
      <c r="G19" s="234" t="e">
        <f ca="1">BerKW!BI19-BerKW!CA19-BerKW!BR19-BerKW!BS19</f>
        <v>#VALUE!</v>
      </c>
      <c r="H19" s="234" t="e">
        <f ca="1">BerKW!BK19+BerKW!BL19+BerKW!BR19+BerKW!BS19</f>
        <v>#VALUE!</v>
      </c>
      <c r="I19" s="245" t="e">
        <f t="shared" ca="1" si="1"/>
        <v>#VALUE!</v>
      </c>
      <c r="J19" s="234" t="e">
        <f ca="1">BerKW!BN19-BerKW!CA19</f>
        <v>#VALUE!</v>
      </c>
      <c r="K19" s="141"/>
      <c r="L19" s="222" t="str">
        <f>BerKW!BO19</f>
        <v>OK</v>
      </c>
      <c r="M19" s="234" t="b">
        <f>BerKW!BP19</f>
        <v>0</v>
      </c>
    </row>
    <row r="20" spans="1:13" ht="13.5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135">
        <f>Ident!L20</f>
        <v>0</v>
      </c>
      <c r="F20" s="252" t="str">
        <f>BerKW!BH20</f>
        <v>Corriger</v>
      </c>
      <c r="G20" s="234" t="e">
        <f ca="1">BerKW!BI20-BerKW!CA20-BerKW!BR20-BerKW!BS20</f>
        <v>#VALUE!</v>
      </c>
      <c r="H20" s="234" t="e">
        <f ca="1">BerKW!BK20+BerKW!BL20+BerKW!BR20+BerKW!BS20</f>
        <v>#VALUE!</v>
      </c>
      <c r="I20" s="245" t="e">
        <f t="shared" ca="1" si="1"/>
        <v>#VALUE!</v>
      </c>
      <c r="J20" s="234" t="e">
        <f ca="1">BerKW!BN20-BerKW!CA20</f>
        <v>#VALUE!</v>
      </c>
      <c r="K20" s="141"/>
      <c r="L20" s="222" t="str">
        <f>BerKW!BO20</f>
        <v>OK</v>
      </c>
      <c r="M20" s="234" t="b">
        <f>BerKW!BP20</f>
        <v>0</v>
      </c>
    </row>
    <row r="21" spans="1:13" ht="13.5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135">
        <f>Ident!L21</f>
        <v>0</v>
      </c>
      <c r="F21" s="252" t="str">
        <f>BerKW!BH21</f>
        <v>Corriger</v>
      </c>
      <c r="G21" s="234" t="e">
        <f ca="1">BerKW!BI21-BerKW!CA21-BerKW!BR21-BerKW!BS21</f>
        <v>#VALUE!</v>
      </c>
      <c r="H21" s="234" t="e">
        <f ca="1">BerKW!BK21+BerKW!BL21+BerKW!BR21+BerKW!BS21</f>
        <v>#VALUE!</v>
      </c>
      <c r="I21" s="245" t="e">
        <f t="shared" ca="1" si="1"/>
        <v>#VALUE!</v>
      </c>
      <c r="J21" s="234" t="e">
        <f ca="1">BerKW!BN21-BerKW!CA21</f>
        <v>#VALUE!</v>
      </c>
      <c r="K21" s="141"/>
      <c r="L21" s="222" t="str">
        <f>BerKW!BO21</f>
        <v>OK</v>
      </c>
      <c r="M21" s="234" t="b">
        <f>BerKW!BP21</f>
        <v>0</v>
      </c>
    </row>
    <row r="22" spans="1:13" ht="13.5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135">
        <f>Ident!L22</f>
        <v>0</v>
      </c>
      <c r="F22" s="252" t="str">
        <f>BerKW!BH22</f>
        <v>Corriger</v>
      </c>
      <c r="G22" s="234" t="e">
        <f ca="1">BerKW!BI22-BerKW!CA22-BerKW!BR22-BerKW!BS22</f>
        <v>#VALUE!</v>
      </c>
      <c r="H22" s="234" t="e">
        <f ca="1">BerKW!BK22+BerKW!BL22+BerKW!BR22+BerKW!BS22</f>
        <v>#VALUE!</v>
      </c>
      <c r="I22" s="245" t="e">
        <f t="shared" ca="1" si="1"/>
        <v>#VALUE!</v>
      </c>
      <c r="J22" s="234" t="e">
        <f ca="1">BerKW!BN22-BerKW!CA22</f>
        <v>#VALUE!</v>
      </c>
      <c r="K22" s="141"/>
      <c r="L22" s="222" t="str">
        <f>BerKW!BO22</f>
        <v>OK</v>
      </c>
      <c r="M22" s="234" t="b">
        <f>BerKW!BP22</f>
        <v>0</v>
      </c>
    </row>
    <row r="23" spans="1:13" ht="13.5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135">
        <f>Ident!L23</f>
        <v>0</v>
      </c>
      <c r="F23" s="252" t="str">
        <f>BerKW!BH23</f>
        <v>Corriger</v>
      </c>
      <c r="G23" s="234" t="e">
        <f ca="1">BerKW!BI23-BerKW!CA23-BerKW!BR23-BerKW!BS23</f>
        <v>#VALUE!</v>
      </c>
      <c r="H23" s="234" t="e">
        <f ca="1">BerKW!BK23+BerKW!BL23+BerKW!BR23+BerKW!BS23</f>
        <v>#VALUE!</v>
      </c>
      <c r="I23" s="245" t="e">
        <f t="shared" ca="1" si="1"/>
        <v>#VALUE!</v>
      </c>
      <c r="J23" s="234" t="e">
        <f ca="1">BerKW!BN23-BerKW!CA23</f>
        <v>#VALUE!</v>
      </c>
      <c r="K23" s="141"/>
      <c r="L23" s="222" t="str">
        <f>BerKW!BO23</f>
        <v>OK</v>
      </c>
      <c r="M23" s="234" t="b">
        <f>BerKW!BP23</f>
        <v>0</v>
      </c>
    </row>
    <row r="24" spans="1:13" ht="13.5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135">
        <f>Ident!L24</f>
        <v>0</v>
      </c>
      <c r="F24" s="252" t="str">
        <f>BerKW!BH24</f>
        <v>Corriger</v>
      </c>
      <c r="G24" s="234" t="e">
        <f ca="1">BerKW!BI24-BerKW!CA24-BerKW!BR24-BerKW!BS24</f>
        <v>#VALUE!</v>
      </c>
      <c r="H24" s="234" t="e">
        <f ca="1">BerKW!BK24+BerKW!BL24+BerKW!BR24+BerKW!BS24</f>
        <v>#VALUE!</v>
      </c>
      <c r="I24" s="245" t="e">
        <f t="shared" ca="1" si="1"/>
        <v>#VALUE!</v>
      </c>
      <c r="J24" s="234" t="e">
        <f ca="1">BerKW!BN24-BerKW!CA24</f>
        <v>#VALUE!</v>
      </c>
      <c r="K24" s="141"/>
      <c r="L24" s="222" t="str">
        <f>BerKW!BO24</f>
        <v>OK</v>
      </c>
      <c r="M24" s="234" t="b">
        <f>BerKW!BP24</f>
        <v>0</v>
      </c>
    </row>
    <row r="25" spans="1:13" ht="13.5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135">
        <f>Ident!L25</f>
        <v>0</v>
      </c>
      <c r="F25" s="252" t="str">
        <f>BerKW!BH25</f>
        <v>Corriger</v>
      </c>
      <c r="G25" s="234" t="e">
        <f ca="1">BerKW!BI25-BerKW!CA25-BerKW!BR25-BerKW!BS25</f>
        <v>#VALUE!</v>
      </c>
      <c r="H25" s="234" t="e">
        <f ca="1">BerKW!BK25+BerKW!BL25+BerKW!BR25+BerKW!BS25</f>
        <v>#VALUE!</v>
      </c>
      <c r="I25" s="245" t="e">
        <f t="shared" ca="1" si="1"/>
        <v>#VALUE!</v>
      </c>
      <c r="J25" s="234" t="e">
        <f ca="1">BerKW!BN25-BerKW!CA25</f>
        <v>#VALUE!</v>
      </c>
      <c r="K25" s="141"/>
      <c r="L25" s="222" t="str">
        <f>BerKW!BO25</f>
        <v>OK</v>
      </c>
      <c r="M25" s="234" t="b">
        <f>BerKW!BP25</f>
        <v>0</v>
      </c>
    </row>
    <row r="26" spans="1:13" ht="13.5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135">
        <f>Ident!L26</f>
        <v>0</v>
      </c>
      <c r="F26" s="252" t="str">
        <f>BerKW!BH26</f>
        <v>Corriger</v>
      </c>
      <c r="G26" s="234" t="e">
        <f ca="1">BerKW!BI26-BerKW!CA26-BerKW!BR26-BerKW!BS26</f>
        <v>#VALUE!</v>
      </c>
      <c r="H26" s="234" t="e">
        <f ca="1">BerKW!BK26+BerKW!BL26+BerKW!BR26+BerKW!BS26</f>
        <v>#VALUE!</v>
      </c>
      <c r="I26" s="245" t="e">
        <f t="shared" ca="1" si="1"/>
        <v>#VALUE!</v>
      </c>
      <c r="J26" s="234" t="e">
        <f ca="1">BerKW!BN26-BerKW!CA26</f>
        <v>#VALUE!</v>
      </c>
      <c r="K26" s="141"/>
      <c r="L26" s="222" t="str">
        <f>BerKW!BO26</f>
        <v>OK</v>
      </c>
      <c r="M26" s="234" t="b">
        <f>BerKW!BP26</f>
        <v>0</v>
      </c>
    </row>
    <row r="27" spans="1:13" ht="13.5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135">
        <f>Ident!L27</f>
        <v>0</v>
      </c>
      <c r="F27" s="252" t="str">
        <f>BerKW!BH27</f>
        <v>Corriger</v>
      </c>
      <c r="G27" s="234" t="e">
        <f ca="1">BerKW!BI27-BerKW!CA27-BerKW!BR27-BerKW!BS27</f>
        <v>#VALUE!</v>
      </c>
      <c r="H27" s="234" t="e">
        <f ca="1">BerKW!BK27+BerKW!BL27+BerKW!BR27+BerKW!BS27</f>
        <v>#VALUE!</v>
      </c>
      <c r="I27" s="245" t="e">
        <f t="shared" ca="1" si="1"/>
        <v>#VALUE!</v>
      </c>
      <c r="J27" s="234" t="e">
        <f ca="1">BerKW!BN27-BerKW!CA27</f>
        <v>#VALUE!</v>
      </c>
      <c r="K27" s="141"/>
      <c r="L27" s="222" t="str">
        <f>BerKW!BO27</f>
        <v>OK</v>
      </c>
      <c r="M27" s="234" t="b">
        <f>BerKW!BP27</f>
        <v>0</v>
      </c>
    </row>
    <row r="28" spans="1:13" ht="13.5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135">
        <f>Ident!L28</f>
        <v>0</v>
      </c>
      <c r="F28" s="252" t="str">
        <f>BerKW!BH28</f>
        <v>Corriger</v>
      </c>
      <c r="G28" s="234" t="e">
        <f ca="1">BerKW!BI28-BerKW!CA28-BerKW!BR28-BerKW!BS28</f>
        <v>#VALUE!</v>
      </c>
      <c r="H28" s="234" t="e">
        <f ca="1">BerKW!BK28+BerKW!BL28+BerKW!BR28+BerKW!BS28</f>
        <v>#VALUE!</v>
      </c>
      <c r="I28" s="245" t="e">
        <f t="shared" ca="1" si="1"/>
        <v>#VALUE!</v>
      </c>
      <c r="J28" s="234" t="e">
        <f ca="1">BerKW!BN28-BerKW!CA28</f>
        <v>#VALUE!</v>
      </c>
      <c r="K28" s="141"/>
      <c r="L28" s="222" t="str">
        <f>BerKW!BO28</f>
        <v>OK</v>
      </c>
      <c r="M28" s="234" t="b">
        <f>BerKW!BP28</f>
        <v>0</v>
      </c>
    </row>
    <row r="29" spans="1:13" ht="13.5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135">
        <f>Ident!L29</f>
        <v>0</v>
      </c>
      <c r="F29" s="252" t="str">
        <f>BerKW!BH29</f>
        <v>Corriger</v>
      </c>
      <c r="G29" s="234" t="e">
        <f ca="1">BerKW!BI29-BerKW!CA29-BerKW!BR29-BerKW!BS29</f>
        <v>#VALUE!</v>
      </c>
      <c r="H29" s="234" t="e">
        <f ca="1">BerKW!BK29+BerKW!BL29+BerKW!BR29+BerKW!BS29</f>
        <v>#VALUE!</v>
      </c>
      <c r="I29" s="245" t="e">
        <f t="shared" ca="1" si="1"/>
        <v>#VALUE!</v>
      </c>
      <c r="J29" s="234" t="e">
        <f ca="1">BerKW!BN29-BerKW!CA29</f>
        <v>#VALUE!</v>
      </c>
      <c r="K29" s="141"/>
      <c r="L29" s="222" t="str">
        <f>BerKW!BO29</f>
        <v>OK</v>
      </c>
      <c r="M29" s="234" t="b">
        <f>BerKW!BP29</f>
        <v>0</v>
      </c>
    </row>
    <row r="30" spans="1:13" ht="13.5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135">
        <f>Ident!L30</f>
        <v>0</v>
      </c>
      <c r="F30" s="252" t="str">
        <f>BerKW!BH30</f>
        <v>Corriger</v>
      </c>
      <c r="G30" s="234" t="e">
        <f ca="1">BerKW!BI30-BerKW!CA30-BerKW!BR30-BerKW!BS30</f>
        <v>#VALUE!</v>
      </c>
      <c r="H30" s="234" t="e">
        <f ca="1">BerKW!BK30+BerKW!BL30+BerKW!BR30+BerKW!BS30</f>
        <v>#VALUE!</v>
      </c>
      <c r="I30" s="245" t="e">
        <f t="shared" ca="1" si="1"/>
        <v>#VALUE!</v>
      </c>
      <c r="J30" s="234" t="e">
        <f ca="1">BerKW!BN30-BerKW!CA30</f>
        <v>#VALUE!</v>
      </c>
      <c r="K30" s="141"/>
      <c r="L30" s="222" t="str">
        <f>BerKW!BO30</f>
        <v>OK</v>
      </c>
      <c r="M30" s="234" t="b">
        <f>BerKW!BP30</f>
        <v>0</v>
      </c>
    </row>
    <row r="31" spans="1:13" ht="13.5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135">
        <f>Ident!L31</f>
        <v>0</v>
      </c>
      <c r="F31" s="252" t="str">
        <f>BerKW!BH31</f>
        <v>Corriger</v>
      </c>
      <c r="G31" s="234" t="e">
        <f ca="1">BerKW!BI31-BerKW!CA31-BerKW!BR31-BerKW!BS31</f>
        <v>#VALUE!</v>
      </c>
      <c r="H31" s="234" t="e">
        <f ca="1">BerKW!BK31+BerKW!BL31+BerKW!BR31+BerKW!BS31</f>
        <v>#VALUE!</v>
      </c>
      <c r="I31" s="245" t="e">
        <f t="shared" ca="1" si="1"/>
        <v>#VALUE!</v>
      </c>
      <c r="J31" s="234" t="e">
        <f ca="1">BerKW!BN31-BerKW!CA31</f>
        <v>#VALUE!</v>
      </c>
      <c r="K31" s="141"/>
      <c r="L31" s="222" t="str">
        <f>BerKW!BO31</f>
        <v>OK</v>
      </c>
      <c r="M31" s="234" t="b">
        <f>BerKW!BP31</f>
        <v>0</v>
      </c>
    </row>
    <row r="32" spans="1:13" ht="13.5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135">
        <f>Ident!L32</f>
        <v>0</v>
      </c>
      <c r="F32" s="252" t="str">
        <f>BerKW!BH32</f>
        <v>Corriger</v>
      </c>
      <c r="G32" s="234" t="e">
        <f ca="1">BerKW!BI32-BerKW!CA32-BerKW!BR32-BerKW!BS32</f>
        <v>#VALUE!</v>
      </c>
      <c r="H32" s="234" t="e">
        <f ca="1">BerKW!BK32+BerKW!BL32+BerKW!BR32+BerKW!BS32</f>
        <v>#VALUE!</v>
      </c>
      <c r="I32" s="245" t="e">
        <f t="shared" ca="1" si="1"/>
        <v>#VALUE!</v>
      </c>
      <c r="J32" s="234" t="e">
        <f ca="1">BerKW!BN32-BerKW!CA32</f>
        <v>#VALUE!</v>
      </c>
      <c r="K32" s="141"/>
      <c r="L32" s="222" t="str">
        <f>BerKW!BO32</f>
        <v>OK</v>
      </c>
      <c r="M32" s="234" t="b">
        <f>BerKW!BP32</f>
        <v>0</v>
      </c>
    </row>
    <row r="33" spans="1:13" ht="13.5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135">
        <f>Ident!L33</f>
        <v>0</v>
      </c>
      <c r="F33" s="252" t="str">
        <f>BerKW!BH33</f>
        <v>Corriger</v>
      </c>
      <c r="G33" s="234" t="e">
        <f ca="1">BerKW!BI33-BerKW!CA33-BerKW!BR33-BerKW!BS33</f>
        <v>#VALUE!</v>
      </c>
      <c r="H33" s="234" t="e">
        <f ca="1">BerKW!BK33+BerKW!BL33+BerKW!BR33+BerKW!BS33</f>
        <v>#VALUE!</v>
      </c>
      <c r="I33" s="245" t="e">
        <f t="shared" ca="1" si="1"/>
        <v>#VALUE!</v>
      </c>
      <c r="J33" s="234" t="e">
        <f ca="1">BerKW!BN33-BerKW!CA33</f>
        <v>#VALUE!</v>
      </c>
      <c r="K33" s="141"/>
      <c r="L33" s="222" t="str">
        <f>BerKW!BO33</f>
        <v>OK</v>
      </c>
      <c r="M33" s="234" t="b">
        <f>BerKW!BP33</f>
        <v>0</v>
      </c>
    </row>
    <row r="34" spans="1:13" ht="13.5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135">
        <f>Ident!L34</f>
        <v>0</v>
      </c>
      <c r="F34" s="252" t="str">
        <f>BerKW!BH34</f>
        <v>Corriger</v>
      </c>
      <c r="G34" s="234" t="e">
        <f ca="1">BerKW!BI34-BerKW!CA34-BerKW!BR34-BerKW!BS34</f>
        <v>#VALUE!</v>
      </c>
      <c r="H34" s="234" t="e">
        <f ca="1">BerKW!BK34+BerKW!BL34+BerKW!BR34+BerKW!BS34</f>
        <v>#VALUE!</v>
      </c>
      <c r="I34" s="245" t="e">
        <f t="shared" ca="1" si="1"/>
        <v>#VALUE!</v>
      </c>
      <c r="J34" s="234" t="e">
        <f ca="1">BerKW!BN34-BerKW!CA34</f>
        <v>#VALUE!</v>
      </c>
      <c r="K34" s="141"/>
      <c r="L34" s="222" t="str">
        <f>BerKW!BO34</f>
        <v>OK</v>
      </c>
      <c r="M34" s="234" t="b">
        <f>BerKW!BP34</f>
        <v>0</v>
      </c>
    </row>
    <row r="35" spans="1:13" ht="13.5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135">
        <f>Ident!L35</f>
        <v>0</v>
      </c>
      <c r="F35" s="252" t="str">
        <f>BerKW!BH35</f>
        <v>Corriger</v>
      </c>
      <c r="G35" s="234" t="e">
        <f ca="1">BerKW!BI35-BerKW!CA35-BerKW!BR35-BerKW!BS35</f>
        <v>#VALUE!</v>
      </c>
      <c r="H35" s="234" t="e">
        <f ca="1">BerKW!BK35+BerKW!BL35+BerKW!BR35+BerKW!BS35</f>
        <v>#VALUE!</v>
      </c>
      <c r="I35" s="245" t="e">
        <f t="shared" ca="1" si="1"/>
        <v>#VALUE!</v>
      </c>
      <c r="J35" s="234" t="e">
        <f ca="1">BerKW!BN35-BerKW!CA35</f>
        <v>#VALUE!</v>
      </c>
      <c r="K35" s="141"/>
      <c r="L35" s="222" t="str">
        <f>BerKW!BO35</f>
        <v>OK</v>
      </c>
      <c r="M35" s="234" t="b">
        <f>BerKW!BP35</f>
        <v>0</v>
      </c>
    </row>
    <row r="36" spans="1:13" ht="13.5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135">
        <f>Ident!L36</f>
        <v>0</v>
      </c>
      <c r="F36" s="252" t="str">
        <f>BerKW!BH36</f>
        <v>Corriger</v>
      </c>
      <c r="G36" s="234" t="e">
        <f ca="1">BerKW!BI36-BerKW!CA36-BerKW!BR36-BerKW!BS36</f>
        <v>#VALUE!</v>
      </c>
      <c r="H36" s="234" t="e">
        <f ca="1">BerKW!BK36+BerKW!BL36+BerKW!BR36+BerKW!BS36</f>
        <v>#VALUE!</v>
      </c>
      <c r="I36" s="245" t="e">
        <f t="shared" ca="1" si="1"/>
        <v>#VALUE!</v>
      </c>
      <c r="J36" s="234" t="e">
        <f ca="1">BerKW!BN36-BerKW!CA36</f>
        <v>#VALUE!</v>
      </c>
      <c r="K36" s="141"/>
      <c r="L36" s="222" t="str">
        <f>BerKW!BO36</f>
        <v>OK</v>
      </c>
      <c r="M36" s="234" t="b">
        <f>BerKW!BP36</f>
        <v>0</v>
      </c>
    </row>
    <row r="37" spans="1:13" ht="13.5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135">
        <f>Ident!L37</f>
        <v>0</v>
      </c>
      <c r="F37" s="252" t="str">
        <f>BerKW!BH37</f>
        <v>Corriger</v>
      </c>
      <c r="G37" s="234" t="e">
        <f ca="1">BerKW!BI37-BerKW!CA37-BerKW!BR37-BerKW!BS37</f>
        <v>#VALUE!</v>
      </c>
      <c r="H37" s="234" t="e">
        <f ca="1">BerKW!BK37+BerKW!BL37+BerKW!BR37+BerKW!BS37</f>
        <v>#VALUE!</v>
      </c>
      <c r="I37" s="245" t="e">
        <f t="shared" ca="1" si="1"/>
        <v>#VALUE!</v>
      </c>
      <c r="J37" s="234" t="e">
        <f ca="1">BerKW!BN37-BerKW!CA37</f>
        <v>#VALUE!</v>
      </c>
      <c r="K37" s="141"/>
      <c r="L37" s="222" t="str">
        <f>BerKW!BO37</f>
        <v>OK</v>
      </c>
      <c r="M37" s="234" t="b">
        <f>BerKW!BP37</f>
        <v>0</v>
      </c>
    </row>
    <row r="38" spans="1:13" ht="13.5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135">
        <f>Ident!L38</f>
        <v>0</v>
      </c>
      <c r="F38" s="252" t="str">
        <f>BerKW!BH38</f>
        <v>Corriger</v>
      </c>
      <c r="G38" s="234" t="e">
        <f ca="1">BerKW!BI38-BerKW!CA38-BerKW!BR38-BerKW!BS38</f>
        <v>#VALUE!</v>
      </c>
      <c r="H38" s="234" t="e">
        <f ca="1">BerKW!BK38+BerKW!BL38+BerKW!BR38+BerKW!BS38</f>
        <v>#VALUE!</v>
      </c>
      <c r="I38" s="245" t="e">
        <f t="shared" ca="1" si="1"/>
        <v>#VALUE!</v>
      </c>
      <c r="J38" s="234" t="e">
        <f ca="1">BerKW!BN38-BerKW!CA38</f>
        <v>#VALUE!</v>
      </c>
      <c r="K38" s="141"/>
      <c r="L38" s="222" t="str">
        <f>BerKW!BO38</f>
        <v>OK</v>
      </c>
      <c r="M38" s="234" t="b">
        <f>BerKW!BP38</f>
        <v>0</v>
      </c>
    </row>
    <row r="39" spans="1:13" ht="13.5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135">
        <f>Ident!L39</f>
        <v>0</v>
      </c>
      <c r="F39" s="252" t="str">
        <f>BerKW!BH39</f>
        <v>Corriger</v>
      </c>
      <c r="G39" s="234" t="e">
        <f ca="1">BerKW!BI39-BerKW!CA39-BerKW!BR39-BerKW!BS39</f>
        <v>#VALUE!</v>
      </c>
      <c r="H39" s="234" t="e">
        <f ca="1">BerKW!BK39+BerKW!BL39+BerKW!BR39+BerKW!BS39</f>
        <v>#VALUE!</v>
      </c>
      <c r="I39" s="245" t="e">
        <f t="shared" ca="1" si="1"/>
        <v>#VALUE!</v>
      </c>
      <c r="J39" s="234" t="e">
        <f ca="1">BerKW!BN39-BerKW!CA39</f>
        <v>#VALUE!</v>
      </c>
      <c r="K39" s="141"/>
      <c r="L39" s="222" t="str">
        <f>BerKW!BO39</f>
        <v>OK</v>
      </c>
      <c r="M39" s="234" t="b">
        <f>BerKW!BP39</f>
        <v>0</v>
      </c>
    </row>
    <row r="40" spans="1:13" ht="13.5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135">
        <f>Ident!L40</f>
        <v>0</v>
      </c>
      <c r="F40" s="252" t="str">
        <f>BerKW!BH40</f>
        <v>Corriger</v>
      </c>
      <c r="G40" s="234" t="e">
        <f ca="1">BerKW!BI40-BerKW!CA40-BerKW!BR40-BerKW!BS40</f>
        <v>#VALUE!</v>
      </c>
      <c r="H40" s="234" t="e">
        <f ca="1">BerKW!BK40+BerKW!BL40+BerKW!BR40+BerKW!BS40</f>
        <v>#VALUE!</v>
      </c>
      <c r="I40" s="245" t="e">
        <f t="shared" ca="1" si="1"/>
        <v>#VALUE!</v>
      </c>
      <c r="J40" s="234" t="e">
        <f ca="1">BerKW!BN40-BerKW!CA40</f>
        <v>#VALUE!</v>
      </c>
      <c r="K40" s="141"/>
      <c r="L40" s="222" t="str">
        <f>BerKW!BO40</f>
        <v>OK</v>
      </c>
      <c r="M40" s="234" t="b">
        <f>BerKW!BP40</f>
        <v>0</v>
      </c>
    </row>
    <row r="41" spans="1:13" ht="13.5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135">
        <f>Ident!L41</f>
        <v>0</v>
      </c>
      <c r="F41" s="252" t="str">
        <f>BerKW!BH41</f>
        <v>Corriger</v>
      </c>
      <c r="G41" s="234" t="e">
        <f ca="1">BerKW!BI41-BerKW!CA41-BerKW!BR41-BerKW!BS41</f>
        <v>#VALUE!</v>
      </c>
      <c r="H41" s="234" t="e">
        <f ca="1">BerKW!BK41+BerKW!BL41+BerKW!BR41+BerKW!BS41</f>
        <v>#VALUE!</v>
      </c>
      <c r="I41" s="245" t="e">
        <f t="shared" ca="1" si="1"/>
        <v>#VALUE!</v>
      </c>
      <c r="J41" s="234" t="e">
        <f ca="1">BerKW!BN41-BerKW!CA41</f>
        <v>#VALUE!</v>
      </c>
      <c r="K41" s="141"/>
      <c r="L41" s="222" t="str">
        <f>BerKW!BO41</f>
        <v>OK</v>
      </c>
      <c r="M41" s="234" t="b">
        <f>BerKW!BP41</f>
        <v>0</v>
      </c>
    </row>
    <row r="42" spans="1:13" ht="13.5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135">
        <f>Ident!L42</f>
        <v>0</v>
      </c>
      <c r="F42" s="252" t="str">
        <f>BerKW!BH42</f>
        <v>Corriger</v>
      </c>
      <c r="G42" s="234" t="e">
        <f ca="1">BerKW!BI42-BerKW!CA42-BerKW!BR42-BerKW!BS42</f>
        <v>#VALUE!</v>
      </c>
      <c r="H42" s="234" t="e">
        <f ca="1">BerKW!BK42+BerKW!BL42+BerKW!BR42+BerKW!BS42</f>
        <v>#VALUE!</v>
      </c>
      <c r="I42" s="245" t="e">
        <f t="shared" ca="1" si="1"/>
        <v>#VALUE!</v>
      </c>
      <c r="J42" s="234" t="e">
        <f ca="1">BerKW!BN42-BerKW!CA42</f>
        <v>#VALUE!</v>
      </c>
      <c r="K42" s="141"/>
      <c r="L42" s="222" t="str">
        <f>BerKW!BO42</f>
        <v>OK</v>
      </c>
      <c r="M42" s="234" t="b">
        <f>BerKW!BP42</f>
        <v>0</v>
      </c>
    </row>
    <row r="43" spans="1:13" ht="13.5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135">
        <f>Ident!L43</f>
        <v>0</v>
      </c>
      <c r="F43" s="252" t="str">
        <f>BerKW!BH43</f>
        <v>Corriger</v>
      </c>
      <c r="G43" s="234" t="e">
        <f ca="1">BerKW!BI43-BerKW!CA43-BerKW!BR43-BerKW!BS43</f>
        <v>#VALUE!</v>
      </c>
      <c r="H43" s="234" t="e">
        <f ca="1">BerKW!BK43+BerKW!BL43+BerKW!BR43+BerKW!BS43</f>
        <v>#VALUE!</v>
      </c>
      <c r="I43" s="245" t="e">
        <f t="shared" ca="1" si="1"/>
        <v>#VALUE!</v>
      </c>
      <c r="J43" s="234" t="e">
        <f ca="1">BerKW!BN43-BerKW!CA43</f>
        <v>#VALUE!</v>
      </c>
      <c r="K43" s="141"/>
      <c r="L43" s="222" t="str">
        <f>BerKW!BO43</f>
        <v>OK</v>
      </c>
      <c r="M43" s="234" t="b">
        <f>BerKW!BP43</f>
        <v>0</v>
      </c>
    </row>
    <row r="44" spans="1:13" ht="13.5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135">
        <f>Ident!L44</f>
        <v>0</v>
      </c>
      <c r="F44" s="252" t="str">
        <f>BerKW!BH44</f>
        <v>Corriger</v>
      </c>
      <c r="G44" s="234" t="e">
        <f ca="1">BerKW!BI44-BerKW!CA44-BerKW!BR44-BerKW!BS44</f>
        <v>#VALUE!</v>
      </c>
      <c r="H44" s="234" t="e">
        <f ca="1">BerKW!BK44+BerKW!BL44+BerKW!BR44+BerKW!BS44</f>
        <v>#VALUE!</v>
      </c>
      <c r="I44" s="245" t="e">
        <f t="shared" ca="1" si="1"/>
        <v>#VALUE!</v>
      </c>
      <c r="J44" s="234" t="e">
        <f ca="1">BerKW!BN44-BerKW!CA44</f>
        <v>#VALUE!</v>
      </c>
      <c r="K44" s="141"/>
      <c r="L44" s="222" t="str">
        <f>BerKW!BO44</f>
        <v>OK</v>
      </c>
      <c r="M44" s="234" t="b">
        <f>BerKW!BP44</f>
        <v>0</v>
      </c>
    </row>
    <row r="45" spans="1:13" ht="13.5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135">
        <f>Ident!L45</f>
        <v>0</v>
      </c>
      <c r="F45" s="252" t="str">
        <f>BerKW!BH45</f>
        <v>Corriger</v>
      </c>
      <c r="G45" s="234" t="e">
        <f ca="1">BerKW!BI45-BerKW!CA45-BerKW!BR45-BerKW!BS45</f>
        <v>#VALUE!</v>
      </c>
      <c r="H45" s="234" t="e">
        <f ca="1">BerKW!BK45+BerKW!BL45+BerKW!BR45+BerKW!BS45</f>
        <v>#VALUE!</v>
      </c>
      <c r="I45" s="245" t="e">
        <f t="shared" ca="1" si="1"/>
        <v>#VALUE!</v>
      </c>
      <c r="J45" s="234" t="e">
        <f ca="1">BerKW!BN45-BerKW!CA45</f>
        <v>#VALUE!</v>
      </c>
      <c r="K45" s="141"/>
      <c r="L45" s="222" t="str">
        <f>BerKW!BO45</f>
        <v>OK</v>
      </c>
      <c r="M45" s="234" t="b">
        <f>BerKW!BP45</f>
        <v>0</v>
      </c>
    </row>
    <row r="46" spans="1:13" ht="13.5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135">
        <f>Ident!L46</f>
        <v>0</v>
      </c>
      <c r="F46" s="252" t="str">
        <f>BerKW!BH46</f>
        <v>Corriger</v>
      </c>
      <c r="G46" s="234" t="e">
        <f ca="1">BerKW!BI46-BerKW!CA46-BerKW!BR46-BerKW!BS46</f>
        <v>#VALUE!</v>
      </c>
      <c r="H46" s="234" t="e">
        <f ca="1">BerKW!BK46+BerKW!BL46+BerKW!BR46+BerKW!BS46</f>
        <v>#VALUE!</v>
      </c>
      <c r="I46" s="245" t="e">
        <f t="shared" ca="1" si="1"/>
        <v>#VALUE!</v>
      </c>
      <c r="J46" s="234" t="e">
        <f ca="1">BerKW!BN46-BerKW!CA46</f>
        <v>#VALUE!</v>
      </c>
      <c r="K46" s="141"/>
      <c r="L46" s="222" t="str">
        <f>BerKW!BO46</f>
        <v>OK</v>
      </c>
      <c r="M46" s="234" t="b">
        <f>BerKW!BP46</f>
        <v>0</v>
      </c>
    </row>
    <row r="47" spans="1:13" ht="13.5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135">
        <f>Ident!L47</f>
        <v>0</v>
      </c>
      <c r="F47" s="252" t="str">
        <f>BerKW!BH47</f>
        <v>Corriger</v>
      </c>
      <c r="G47" s="234" t="e">
        <f ca="1">BerKW!BI47-BerKW!CA47-BerKW!BR47-BerKW!BS47</f>
        <v>#VALUE!</v>
      </c>
      <c r="H47" s="234" t="e">
        <f ca="1">BerKW!BK47+BerKW!BL47+BerKW!BR47+BerKW!BS47</f>
        <v>#VALUE!</v>
      </c>
      <c r="I47" s="245" t="e">
        <f t="shared" ca="1" si="1"/>
        <v>#VALUE!</v>
      </c>
      <c r="J47" s="234" t="e">
        <f ca="1">BerKW!BN47-BerKW!CA47</f>
        <v>#VALUE!</v>
      </c>
      <c r="K47" s="141"/>
      <c r="L47" s="222" t="str">
        <f>BerKW!BO47</f>
        <v>OK</v>
      </c>
      <c r="M47" s="234" t="b">
        <f>BerKW!BP47</f>
        <v>0</v>
      </c>
    </row>
    <row r="48" spans="1:13" ht="13.5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135">
        <f>Ident!L48</f>
        <v>0</v>
      </c>
      <c r="F48" s="252" t="str">
        <f>BerKW!BH48</f>
        <v>Corriger</v>
      </c>
      <c r="G48" s="234" t="e">
        <f ca="1">BerKW!BI48-BerKW!CA48-BerKW!BR48-BerKW!BS48</f>
        <v>#VALUE!</v>
      </c>
      <c r="H48" s="234" t="e">
        <f ca="1">BerKW!BK48+BerKW!BL48+BerKW!BR48+BerKW!BS48</f>
        <v>#VALUE!</v>
      </c>
      <c r="I48" s="245" t="e">
        <f t="shared" ca="1" si="1"/>
        <v>#VALUE!</v>
      </c>
      <c r="J48" s="234" t="e">
        <f ca="1">BerKW!BN48-BerKW!CA48</f>
        <v>#VALUE!</v>
      </c>
      <c r="K48" s="141"/>
      <c r="L48" s="222" t="str">
        <f>BerKW!BO48</f>
        <v>OK</v>
      </c>
      <c r="M48" s="234" t="b">
        <f>BerKW!BP48</f>
        <v>0</v>
      </c>
    </row>
    <row r="49" spans="1:13" ht="13.5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135">
        <f>Ident!L49</f>
        <v>0</v>
      </c>
      <c r="F49" s="252" t="str">
        <f>BerKW!BH49</f>
        <v>Corriger</v>
      </c>
      <c r="G49" s="234" t="e">
        <f ca="1">BerKW!BI49-BerKW!CA49-BerKW!BR49-BerKW!BS49</f>
        <v>#VALUE!</v>
      </c>
      <c r="H49" s="234" t="e">
        <f ca="1">BerKW!BK49+BerKW!BL49+BerKW!BR49+BerKW!BS49</f>
        <v>#VALUE!</v>
      </c>
      <c r="I49" s="245" t="e">
        <f t="shared" ca="1" si="1"/>
        <v>#VALUE!</v>
      </c>
      <c r="J49" s="234" t="e">
        <f ca="1">BerKW!BN49-BerKW!CA49</f>
        <v>#VALUE!</v>
      </c>
      <c r="K49" s="141"/>
      <c r="L49" s="222" t="str">
        <f>BerKW!BO49</f>
        <v>OK</v>
      </c>
      <c r="M49" s="234" t="b">
        <f>BerKW!BP49</f>
        <v>0</v>
      </c>
    </row>
    <row r="50" spans="1:13" ht="13.5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135">
        <f>Ident!L50</f>
        <v>0</v>
      </c>
      <c r="F50" s="252" t="str">
        <f>BerKW!BH50</f>
        <v>Corriger</v>
      </c>
      <c r="G50" s="234" t="e">
        <f ca="1">BerKW!BI50-BerKW!CA50-BerKW!BR50-BerKW!BS50</f>
        <v>#VALUE!</v>
      </c>
      <c r="H50" s="234" t="e">
        <f ca="1">BerKW!BK50+BerKW!BL50+BerKW!BR50+BerKW!BS50</f>
        <v>#VALUE!</v>
      </c>
      <c r="I50" s="245" t="e">
        <f t="shared" ca="1" si="1"/>
        <v>#VALUE!</v>
      </c>
      <c r="J50" s="234" t="e">
        <f ca="1">BerKW!BN50-BerKW!CA50</f>
        <v>#VALUE!</v>
      </c>
      <c r="K50" s="141"/>
      <c r="L50" s="222" t="str">
        <f>BerKW!BO50</f>
        <v>OK</v>
      </c>
      <c r="M50" s="234" t="b">
        <f>BerKW!BP50</f>
        <v>0</v>
      </c>
    </row>
    <row r="51" spans="1:13" ht="13.5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135">
        <f>Ident!L51</f>
        <v>0</v>
      </c>
      <c r="F51" s="252" t="str">
        <f>BerKW!BH51</f>
        <v>Corriger</v>
      </c>
      <c r="G51" s="234" t="e">
        <f ca="1">BerKW!BI51-BerKW!CA51-BerKW!BR51-BerKW!BS51</f>
        <v>#VALUE!</v>
      </c>
      <c r="H51" s="234" t="e">
        <f ca="1">BerKW!BK51+BerKW!BL51+BerKW!BR51+BerKW!BS51</f>
        <v>#VALUE!</v>
      </c>
      <c r="I51" s="245" t="e">
        <f t="shared" ca="1" si="1"/>
        <v>#VALUE!</v>
      </c>
      <c r="J51" s="234" t="e">
        <f ca="1">BerKW!BN51-BerKW!CA51</f>
        <v>#VALUE!</v>
      </c>
      <c r="K51" s="141"/>
      <c r="L51" s="222" t="str">
        <f>BerKW!BO51</f>
        <v>OK</v>
      </c>
      <c r="M51" s="234" t="b">
        <f>BerKW!BP51</f>
        <v>0</v>
      </c>
    </row>
    <row r="52" spans="1:13" ht="13.5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135">
        <f>Ident!L52</f>
        <v>0</v>
      </c>
      <c r="F52" s="252" t="str">
        <f>BerKW!BH52</f>
        <v>Corriger</v>
      </c>
      <c r="G52" s="234" t="e">
        <f ca="1">BerKW!BI52-BerKW!CA52-BerKW!BR52-BerKW!BS52</f>
        <v>#VALUE!</v>
      </c>
      <c r="H52" s="234" t="e">
        <f ca="1">BerKW!BK52+BerKW!BL52+BerKW!BR52+BerKW!BS52</f>
        <v>#VALUE!</v>
      </c>
      <c r="I52" s="245" t="e">
        <f t="shared" ca="1" si="1"/>
        <v>#VALUE!</v>
      </c>
      <c r="J52" s="234" t="e">
        <f ca="1">BerKW!BN52-BerKW!CA52</f>
        <v>#VALUE!</v>
      </c>
      <c r="K52" s="141"/>
      <c r="L52" s="222" t="str">
        <f>BerKW!BO52</f>
        <v>OK</v>
      </c>
      <c r="M52" s="234" t="b">
        <f>BerKW!BP52</f>
        <v>0</v>
      </c>
    </row>
    <row r="53" spans="1:13" ht="13.5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135">
        <f>Ident!L53</f>
        <v>0</v>
      </c>
      <c r="F53" s="252" t="str">
        <f>BerKW!BH53</f>
        <v>Corriger</v>
      </c>
      <c r="G53" s="234" t="e">
        <f ca="1">BerKW!BI53-BerKW!CA53-BerKW!BR53-BerKW!BS53</f>
        <v>#VALUE!</v>
      </c>
      <c r="H53" s="234" t="e">
        <f ca="1">BerKW!BK53+BerKW!BL53+BerKW!BR53+BerKW!BS53</f>
        <v>#VALUE!</v>
      </c>
      <c r="I53" s="245" t="e">
        <f t="shared" ca="1" si="1"/>
        <v>#VALUE!</v>
      </c>
      <c r="J53" s="234" t="e">
        <f ca="1">BerKW!BN53-BerKW!CA53</f>
        <v>#VALUE!</v>
      </c>
      <c r="K53" s="141"/>
      <c r="L53" s="222" t="str">
        <f>BerKW!BO53</f>
        <v>OK</v>
      </c>
      <c r="M53" s="234" t="b">
        <f>BerKW!BP53</f>
        <v>0</v>
      </c>
    </row>
    <row r="54" spans="1:13" ht="13.5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135">
        <f>Ident!L54</f>
        <v>0</v>
      </c>
      <c r="F54" s="252" t="str">
        <f>BerKW!BH54</f>
        <v>Corriger</v>
      </c>
      <c r="G54" s="234" t="e">
        <f ca="1">BerKW!BI54-BerKW!CA54-BerKW!BR54-BerKW!BS54</f>
        <v>#VALUE!</v>
      </c>
      <c r="H54" s="234" t="e">
        <f ca="1">BerKW!BK54+BerKW!BL54+BerKW!BR54+BerKW!BS54</f>
        <v>#VALUE!</v>
      </c>
      <c r="I54" s="245" t="e">
        <f t="shared" ca="1" si="1"/>
        <v>#VALUE!</v>
      </c>
      <c r="J54" s="234" t="e">
        <f ca="1">BerKW!BN54-BerKW!CA54</f>
        <v>#VALUE!</v>
      </c>
      <c r="K54" s="141"/>
      <c r="L54" s="222" t="str">
        <f>BerKW!BO54</f>
        <v>OK</v>
      </c>
      <c r="M54" s="234" t="b">
        <f>BerKW!BP54</f>
        <v>0</v>
      </c>
    </row>
    <row r="55" spans="1:13" ht="13.5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135">
        <f>Ident!L55</f>
        <v>0</v>
      </c>
      <c r="F55" s="252" t="str">
        <f>BerKW!BH55</f>
        <v>Corriger</v>
      </c>
      <c r="G55" s="234" t="e">
        <f ca="1">BerKW!BI55-BerKW!CA55-BerKW!BR55-BerKW!BS55</f>
        <v>#VALUE!</v>
      </c>
      <c r="H55" s="234" t="e">
        <f ca="1">BerKW!BK55+BerKW!BL55+BerKW!BR55+BerKW!BS55</f>
        <v>#VALUE!</v>
      </c>
      <c r="I55" s="245" t="e">
        <f t="shared" ca="1" si="1"/>
        <v>#VALUE!</v>
      </c>
      <c r="J55" s="234" t="e">
        <f ca="1">BerKW!BN55-BerKW!CA55</f>
        <v>#VALUE!</v>
      </c>
      <c r="K55" s="141"/>
      <c r="L55" s="222" t="str">
        <f>BerKW!BO55</f>
        <v>OK</v>
      </c>
      <c r="M55" s="234" t="b">
        <f>BerKW!BP55</f>
        <v>0</v>
      </c>
    </row>
    <row r="56" spans="1:13" ht="13.5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135">
        <f>Ident!L56</f>
        <v>0</v>
      </c>
      <c r="F56" s="252" t="str">
        <f>BerKW!BH56</f>
        <v>Corriger</v>
      </c>
      <c r="G56" s="234" t="e">
        <f ca="1">BerKW!BI56-BerKW!CA56-BerKW!BR56-BerKW!BS56</f>
        <v>#VALUE!</v>
      </c>
      <c r="H56" s="234" t="e">
        <f ca="1">BerKW!BK56+BerKW!BL56+BerKW!BR56+BerKW!BS56</f>
        <v>#VALUE!</v>
      </c>
      <c r="I56" s="245" t="e">
        <f t="shared" ca="1" si="1"/>
        <v>#VALUE!</v>
      </c>
      <c r="J56" s="234" t="e">
        <f ca="1">BerKW!BN56-BerKW!CA56</f>
        <v>#VALUE!</v>
      </c>
      <c r="K56" s="141"/>
      <c r="L56" s="222" t="str">
        <f>BerKW!BO56</f>
        <v>OK</v>
      </c>
      <c r="M56" s="234" t="b">
        <f>BerKW!BP56</f>
        <v>0</v>
      </c>
    </row>
    <row r="57" spans="1:13" ht="13.5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135">
        <f>Ident!L57</f>
        <v>0</v>
      </c>
      <c r="F57" s="252" t="str">
        <f>BerKW!BH57</f>
        <v>Corriger</v>
      </c>
      <c r="G57" s="234" t="e">
        <f ca="1">BerKW!BI57-BerKW!CA57-BerKW!BR57-BerKW!BS57</f>
        <v>#VALUE!</v>
      </c>
      <c r="H57" s="234" t="e">
        <f ca="1">BerKW!BK57+BerKW!BL57+BerKW!BR57+BerKW!BS57</f>
        <v>#VALUE!</v>
      </c>
      <c r="I57" s="245" t="e">
        <f t="shared" ca="1" si="1"/>
        <v>#VALUE!</v>
      </c>
      <c r="J57" s="234" t="e">
        <f ca="1">BerKW!BN57-BerKW!CA57</f>
        <v>#VALUE!</v>
      </c>
      <c r="K57" s="141"/>
      <c r="L57" s="222" t="str">
        <f>BerKW!BO57</f>
        <v>OK</v>
      </c>
      <c r="M57" s="234" t="b">
        <f>BerKW!BP57</f>
        <v>0</v>
      </c>
    </row>
    <row r="58" spans="1:13" ht="13.5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135">
        <f>Ident!L58</f>
        <v>0</v>
      </c>
      <c r="F58" s="252" t="str">
        <f>BerKW!BH58</f>
        <v>Corriger</v>
      </c>
      <c r="G58" s="234" t="e">
        <f ca="1">BerKW!BI58-BerKW!CA58-BerKW!BR58-BerKW!BS58</f>
        <v>#VALUE!</v>
      </c>
      <c r="H58" s="234" t="e">
        <f ca="1">BerKW!BK58+BerKW!BL58+BerKW!BR58+BerKW!BS58</f>
        <v>#VALUE!</v>
      </c>
      <c r="I58" s="245" t="e">
        <f t="shared" ca="1" si="1"/>
        <v>#VALUE!</v>
      </c>
      <c r="J58" s="234" t="e">
        <f ca="1">BerKW!BN58-BerKW!CA58</f>
        <v>#VALUE!</v>
      </c>
      <c r="K58" s="141"/>
      <c r="L58" s="222" t="str">
        <f>BerKW!BO58</f>
        <v>OK</v>
      </c>
      <c r="M58" s="234" t="b">
        <f>BerKW!BP58</f>
        <v>0</v>
      </c>
    </row>
    <row r="59" spans="1:13" ht="13.5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135">
        <f>Ident!L59</f>
        <v>0</v>
      </c>
      <c r="F59" s="252" t="str">
        <f>BerKW!BH59</f>
        <v>Corriger</v>
      </c>
      <c r="G59" s="234" t="e">
        <f ca="1">BerKW!BI59-BerKW!CA59-BerKW!BR59-BerKW!BS59</f>
        <v>#VALUE!</v>
      </c>
      <c r="H59" s="234" t="e">
        <f ca="1">BerKW!BK59+BerKW!BL59+BerKW!BR59+BerKW!BS59</f>
        <v>#VALUE!</v>
      </c>
      <c r="I59" s="245" t="e">
        <f t="shared" ca="1" si="1"/>
        <v>#VALUE!</v>
      </c>
      <c r="J59" s="234" t="e">
        <f ca="1">BerKW!BN59-BerKW!CA59</f>
        <v>#VALUE!</v>
      </c>
      <c r="K59" s="141"/>
      <c r="L59" s="222" t="str">
        <f>BerKW!BO59</f>
        <v>OK</v>
      </c>
      <c r="M59" s="234" t="b">
        <f>BerKW!BP59</f>
        <v>0</v>
      </c>
    </row>
    <row r="60" spans="1:13" ht="13.5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135">
        <f>Ident!L60</f>
        <v>0</v>
      </c>
      <c r="F60" s="252" t="str">
        <f>BerKW!BH60</f>
        <v>Corriger</v>
      </c>
      <c r="G60" s="234" t="e">
        <f ca="1">BerKW!BI60-BerKW!CA60-BerKW!BR60-BerKW!BS60</f>
        <v>#VALUE!</v>
      </c>
      <c r="H60" s="234" t="e">
        <f ca="1">BerKW!BK60+BerKW!BL60+BerKW!BR60+BerKW!BS60</f>
        <v>#VALUE!</v>
      </c>
      <c r="I60" s="245" t="e">
        <f t="shared" ca="1" si="1"/>
        <v>#VALUE!</v>
      </c>
      <c r="J60" s="234" t="e">
        <f ca="1">BerKW!BN60-BerKW!CA60</f>
        <v>#VALUE!</v>
      </c>
      <c r="K60" s="141"/>
      <c r="L60" s="222" t="str">
        <f>BerKW!BO60</f>
        <v>OK</v>
      </c>
      <c r="M60" s="234" t="b">
        <f>BerKW!BP60</f>
        <v>0</v>
      </c>
    </row>
    <row r="61" spans="1:13" ht="13.5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135">
        <f>Ident!L61</f>
        <v>0</v>
      </c>
      <c r="F61" s="252" t="str">
        <f>BerKW!BH61</f>
        <v>Corriger</v>
      </c>
      <c r="G61" s="234" t="e">
        <f ca="1">BerKW!BI61-BerKW!CA61-BerKW!BR61-BerKW!BS61</f>
        <v>#VALUE!</v>
      </c>
      <c r="H61" s="234" t="e">
        <f ca="1">BerKW!BK61+BerKW!BL61+BerKW!BR61+BerKW!BS61</f>
        <v>#VALUE!</v>
      </c>
      <c r="I61" s="245" t="e">
        <f t="shared" ca="1" si="1"/>
        <v>#VALUE!</v>
      </c>
      <c r="J61" s="234" t="e">
        <f ca="1">BerKW!BN61-BerKW!CA61</f>
        <v>#VALUE!</v>
      </c>
      <c r="K61" s="141"/>
      <c r="L61" s="222" t="str">
        <f>BerKW!BO61</f>
        <v>OK</v>
      </c>
      <c r="M61" s="234" t="b">
        <f>BerKW!BP61</f>
        <v>0</v>
      </c>
    </row>
    <row r="62" spans="1:13" ht="13.5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135">
        <f>Ident!L62</f>
        <v>0</v>
      </c>
      <c r="F62" s="252" t="str">
        <f>BerKW!BH62</f>
        <v>Corriger</v>
      </c>
      <c r="G62" s="234" t="e">
        <f ca="1">BerKW!BI62-BerKW!CA62-BerKW!BR62-BerKW!BS62</f>
        <v>#VALUE!</v>
      </c>
      <c r="H62" s="234" t="e">
        <f ca="1">BerKW!BK62+BerKW!BL62+BerKW!BR62+BerKW!BS62</f>
        <v>#VALUE!</v>
      </c>
      <c r="I62" s="245" t="e">
        <f t="shared" ca="1" si="1"/>
        <v>#VALUE!</v>
      </c>
      <c r="J62" s="234" t="e">
        <f ca="1">BerKW!BN62-BerKW!CA62</f>
        <v>#VALUE!</v>
      </c>
      <c r="K62" s="141"/>
      <c r="L62" s="222" t="str">
        <f>BerKW!BO62</f>
        <v>OK</v>
      </c>
      <c r="M62" s="234" t="b">
        <f>BerKW!BP62</f>
        <v>0</v>
      </c>
    </row>
    <row r="63" spans="1:13" ht="13.5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135">
        <f>Ident!L63</f>
        <v>0</v>
      </c>
      <c r="F63" s="252" t="str">
        <f>BerKW!BH63</f>
        <v>Corriger</v>
      </c>
      <c r="G63" s="234" t="e">
        <f ca="1">BerKW!BI63-BerKW!CA63-BerKW!BR63-BerKW!BS63</f>
        <v>#VALUE!</v>
      </c>
      <c r="H63" s="234" t="e">
        <f ca="1">BerKW!BK63+BerKW!BL63+BerKW!BR63+BerKW!BS63</f>
        <v>#VALUE!</v>
      </c>
      <c r="I63" s="245" t="e">
        <f t="shared" ca="1" si="1"/>
        <v>#VALUE!</v>
      </c>
      <c r="J63" s="234" t="e">
        <f ca="1">BerKW!BN63-BerKW!CA63</f>
        <v>#VALUE!</v>
      </c>
      <c r="K63" s="141"/>
      <c r="L63" s="222" t="str">
        <f>BerKW!BO63</f>
        <v>OK</v>
      </c>
      <c r="M63" s="234" t="b">
        <f>BerKW!BP63</f>
        <v>0</v>
      </c>
    </row>
    <row r="64" spans="1:13" ht="13.5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135">
        <f>Ident!L64</f>
        <v>0</v>
      </c>
      <c r="F64" s="252" t="str">
        <f>BerKW!BH64</f>
        <v>Corriger</v>
      </c>
      <c r="G64" s="234" t="e">
        <f ca="1">BerKW!BI64-BerKW!CA64-BerKW!BR64-BerKW!BS64</f>
        <v>#VALUE!</v>
      </c>
      <c r="H64" s="234" t="e">
        <f ca="1">BerKW!BK64+BerKW!BL64+BerKW!BR64+BerKW!BS64</f>
        <v>#VALUE!</v>
      </c>
      <c r="I64" s="245" t="e">
        <f t="shared" ca="1" si="1"/>
        <v>#VALUE!</v>
      </c>
      <c r="J64" s="234" t="e">
        <f ca="1">BerKW!BN64-BerKW!CA64</f>
        <v>#VALUE!</v>
      </c>
      <c r="K64" s="141"/>
      <c r="L64" s="222" t="str">
        <f>BerKW!BO64</f>
        <v>OK</v>
      </c>
      <c r="M64" s="234" t="b">
        <f>BerKW!BP64</f>
        <v>0</v>
      </c>
    </row>
    <row r="65" spans="1:13" ht="13.5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135">
        <f>Ident!L65</f>
        <v>0</v>
      </c>
      <c r="F65" s="252" t="str">
        <f>BerKW!BH65</f>
        <v>Corriger</v>
      </c>
      <c r="G65" s="234" t="e">
        <f ca="1">BerKW!BI65-BerKW!CA65-BerKW!BR65-BerKW!BS65</f>
        <v>#VALUE!</v>
      </c>
      <c r="H65" s="234" t="e">
        <f ca="1">BerKW!BK65+BerKW!BL65+BerKW!BR65+BerKW!BS65</f>
        <v>#VALUE!</v>
      </c>
      <c r="I65" s="245" t="e">
        <f t="shared" ca="1" si="1"/>
        <v>#VALUE!</v>
      </c>
      <c r="J65" s="234" t="e">
        <f ca="1">BerKW!BN65-BerKW!CA65</f>
        <v>#VALUE!</v>
      </c>
      <c r="K65" s="141"/>
      <c r="L65" s="222" t="str">
        <f>BerKW!BO65</f>
        <v>OK</v>
      </c>
      <c r="M65" s="234" t="b">
        <f>BerKW!BP65</f>
        <v>0</v>
      </c>
    </row>
    <row r="66" spans="1:13" ht="13.5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135">
        <f>Ident!L66</f>
        <v>0</v>
      </c>
      <c r="F66" s="252" t="str">
        <f>BerKW!BH66</f>
        <v>Corriger</v>
      </c>
      <c r="G66" s="234" t="e">
        <f ca="1">BerKW!BI66-BerKW!CA66-BerKW!BR66-BerKW!BS66</f>
        <v>#VALUE!</v>
      </c>
      <c r="H66" s="234" t="e">
        <f ca="1">BerKW!BK66+BerKW!BL66+BerKW!BR66+BerKW!BS66</f>
        <v>#VALUE!</v>
      </c>
      <c r="I66" s="245" t="e">
        <f t="shared" ca="1" si="1"/>
        <v>#VALUE!</v>
      </c>
      <c r="J66" s="234" t="e">
        <f ca="1">BerKW!BN66-BerKW!CA66</f>
        <v>#VALUE!</v>
      </c>
      <c r="K66" s="141"/>
      <c r="L66" s="222" t="str">
        <f>BerKW!BO66</f>
        <v>OK</v>
      </c>
      <c r="M66" s="234" t="b">
        <f>BerKW!BP66</f>
        <v>0</v>
      </c>
    </row>
    <row r="67" spans="1:13" ht="13.5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135">
        <f>Ident!L67</f>
        <v>0</v>
      </c>
      <c r="F67" s="252" t="str">
        <f>BerKW!BH67</f>
        <v>Corriger</v>
      </c>
      <c r="G67" s="234" t="e">
        <f ca="1">BerKW!BI67-BerKW!CA67-BerKW!BR67-BerKW!BS67</f>
        <v>#VALUE!</v>
      </c>
      <c r="H67" s="234" t="e">
        <f ca="1">BerKW!BK67+BerKW!BL67+BerKW!BR67+BerKW!BS67</f>
        <v>#VALUE!</v>
      </c>
      <c r="I67" s="245" t="e">
        <f t="shared" ca="1" si="1"/>
        <v>#VALUE!</v>
      </c>
      <c r="J67" s="234" t="e">
        <f ca="1">BerKW!BN67-BerKW!CA67</f>
        <v>#VALUE!</v>
      </c>
      <c r="K67" s="141"/>
      <c r="L67" s="222" t="str">
        <f>BerKW!BO67</f>
        <v>OK</v>
      </c>
      <c r="M67" s="234" t="b">
        <f>BerKW!BP67</f>
        <v>0</v>
      </c>
    </row>
    <row r="68" spans="1:13" ht="13.5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135">
        <f>Ident!L68</f>
        <v>0</v>
      </c>
      <c r="F68" s="252" t="str">
        <f>BerKW!BH68</f>
        <v>Corriger</v>
      </c>
      <c r="G68" s="234" t="e">
        <f ca="1">BerKW!BI68-BerKW!CA68-BerKW!BR68-BerKW!BS68</f>
        <v>#VALUE!</v>
      </c>
      <c r="H68" s="234" t="e">
        <f ca="1">BerKW!BK68+BerKW!BL68+BerKW!BR68+BerKW!BS68</f>
        <v>#VALUE!</v>
      </c>
      <c r="I68" s="245" t="e">
        <f t="shared" ca="1" si="1"/>
        <v>#VALUE!</v>
      </c>
      <c r="J68" s="234" t="e">
        <f ca="1">BerKW!BN68-BerKW!CA68</f>
        <v>#VALUE!</v>
      </c>
      <c r="K68" s="141"/>
      <c r="L68" s="222" t="str">
        <f>BerKW!BO68</f>
        <v>OK</v>
      </c>
      <c r="M68" s="234" t="b">
        <f>BerKW!BP68</f>
        <v>0</v>
      </c>
    </row>
    <row r="69" spans="1:13" ht="13.5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135">
        <f>Ident!L69</f>
        <v>0</v>
      </c>
      <c r="F69" s="252" t="str">
        <f>BerKW!BH69</f>
        <v>Corriger</v>
      </c>
      <c r="G69" s="234" t="e">
        <f ca="1">BerKW!BI69-BerKW!CA69-BerKW!BR69-BerKW!BS69</f>
        <v>#VALUE!</v>
      </c>
      <c r="H69" s="234" t="e">
        <f ca="1">BerKW!BK69+BerKW!BL69+BerKW!BR69+BerKW!BS69</f>
        <v>#VALUE!</v>
      </c>
      <c r="I69" s="245" t="e">
        <f t="shared" ref="I69:I132" ca="1" si="2">G69+H69</f>
        <v>#VALUE!</v>
      </c>
      <c r="J69" s="234" t="e">
        <f ca="1">BerKW!BN69-BerKW!CA69</f>
        <v>#VALUE!</v>
      </c>
      <c r="K69" s="141"/>
      <c r="L69" s="222" t="str">
        <f>BerKW!BO69</f>
        <v>OK</v>
      </c>
      <c r="M69" s="234" t="b">
        <f>BerKW!BP69</f>
        <v>0</v>
      </c>
    </row>
    <row r="70" spans="1:13" ht="13.5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135">
        <f>Ident!L70</f>
        <v>0</v>
      </c>
      <c r="F70" s="252" t="str">
        <f>BerKW!BH70</f>
        <v>Corriger</v>
      </c>
      <c r="G70" s="234" t="e">
        <f ca="1">BerKW!BI70-BerKW!CA70-BerKW!BR70-BerKW!BS70</f>
        <v>#VALUE!</v>
      </c>
      <c r="H70" s="234" t="e">
        <f ca="1">BerKW!BK70+BerKW!BL70+BerKW!BR70+BerKW!BS70</f>
        <v>#VALUE!</v>
      </c>
      <c r="I70" s="245" t="e">
        <f t="shared" ca="1" si="2"/>
        <v>#VALUE!</v>
      </c>
      <c r="J70" s="234" t="e">
        <f ca="1">BerKW!BN70-BerKW!CA70</f>
        <v>#VALUE!</v>
      </c>
      <c r="K70" s="141"/>
      <c r="L70" s="222" t="str">
        <f>BerKW!BO70</f>
        <v>OK</v>
      </c>
      <c r="M70" s="234" t="b">
        <f>BerKW!BP70</f>
        <v>0</v>
      </c>
    </row>
    <row r="71" spans="1:13" ht="13.5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135">
        <f>Ident!L71</f>
        <v>0</v>
      </c>
      <c r="F71" s="252" t="str">
        <f>BerKW!BH71</f>
        <v>Corriger</v>
      </c>
      <c r="G71" s="234" t="e">
        <f ca="1">BerKW!BI71-BerKW!CA71-BerKW!BR71-BerKW!BS71</f>
        <v>#VALUE!</v>
      </c>
      <c r="H71" s="234" t="e">
        <f ca="1">BerKW!BK71+BerKW!BL71+BerKW!BR71+BerKW!BS71</f>
        <v>#VALUE!</v>
      </c>
      <c r="I71" s="245" t="e">
        <f t="shared" ca="1" si="2"/>
        <v>#VALUE!</v>
      </c>
      <c r="J71" s="234" t="e">
        <f ca="1">BerKW!BN71-BerKW!CA71</f>
        <v>#VALUE!</v>
      </c>
      <c r="K71" s="141"/>
      <c r="L71" s="222" t="str">
        <f>BerKW!BO71</f>
        <v>OK</v>
      </c>
      <c r="M71" s="234" t="b">
        <f>BerKW!BP71</f>
        <v>0</v>
      </c>
    </row>
    <row r="72" spans="1:13" ht="13.5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135">
        <f>Ident!L72</f>
        <v>0</v>
      </c>
      <c r="F72" s="252" t="str">
        <f>BerKW!BH72</f>
        <v>Corriger</v>
      </c>
      <c r="G72" s="234" t="e">
        <f ca="1">BerKW!BI72-BerKW!CA72-BerKW!BR72-BerKW!BS72</f>
        <v>#VALUE!</v>
      </c>
      <c r="H72" s="234" t="e">
        <f ca="1">BerKW!BK72+BerKW!BL72+BerKW!BR72+BerKW!BS72</f>
        <v>#VALUE!</v>
      </c>
      <c r="I72" s="245" t="e">
        <f t="shared" ca="1" si="2"/>
        <v>#VALUE!</v>
      </c>
      <c r="J72" s="234" t="e">
        <f ca="1">BerKW!BN72-BerKW!CA72</f>
        <v>#VALUE!</v>
      </c>
      <c r="K72" s="141"/>
      <c r="L72" s="222" t="str">
        <f>BerKW!BO72</f>
        <v>OK</v>
      </c>
      <c r="M72" s="234" t="b">
        <f>BerKW!BP72</f>
        <v>0</v>
      </c>
    </row>
    <row r="73" spans="1:13" ht="13.5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135">
        <f>Ident!L73</f>
        <v>0</v>
      </c>
      <c r="F73" s="252" t="str">
        <f>BerKW!BH73</f>
        <v>Corriger</v>
      </c>
      <c r="G73" s="234" t="e">
        <f ca="1">BerKW!BI73-BerKW!CA73-BerKW!BR73-BerKW!BS73</f>
        <v>#VALUE!</v>
      </c>
      <c r="H73" s="234" t="e">
        <f ca="1">BerKW!BK73+BerKW!BL73+BerKW!BR73+BerKW!BS73</f>
        <v>#VALUE!</v>
      </c>
      <c r="I73" s="245" t="e">
        <f t="shared" ca="1" si="2"/>
        <v>#VALUE!</v>
      </c>
      <c r="J73" s="234" t="e">
        <f ca="1">BerKW!BN73-BerKW!CA73</f>
        <v>#VALUE!</v>
      </c>
      <c r="K73" s="141"/>
      <c r="L73" s="222" t="str">
        <f>BerKW!BO73</f>
        <v>OK</v>
      </c>
      <c r="M73" s="234" t="b">
        <f>BerKW!BP73</f>
        <v>0</v>
      </c>
    </row>
    <row r="74" spans="1:13" ht="13.5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135">
        <f>Ident!L74</f>
        <v>0</v>
      </c>
      <c r="F74" s="252" t="str">
        <f>BerKW!BH74</f>
        <v>Corriger</v>
      </c>
      <c r="G74" s="234" t="e">
        <f ca="1">BerKW!BI74-BerKW!CA74-BerKW!BR74-BerKW!BS74</f>
        <v>#VALUE!</v>
      </c>
      <c r="H74" s="234" t="e">
        <f ca="1">BerKW!BK74+BerKW!BL74+BerKW!BR74+BerKW!BS74</f>
        <v>#VALUE!</v>
      </c>
      <c r="I74" s="245" t="e">
        <f t="shared" ca="1" si="2"/>
        <v>#VALUE!</v>
      </c>
      <c r="J74" s="234" t="e">
        <f ca="1">BerKW!BN74-BerKW!CA74</f>
        <v>#VALUE!</v>
      </c>
      <c r="K74" s="141"/>
      <c r="L74" s="222" t="str">
        <f>BerKW!BO74</f>
        <v>OK</v>
      </c>
      <c r="M74" s="234" t="b">
        <f>BerKW!BP74</f>
        <v>0</v>
      </c>
    </row>
    <row r="75" spans="1:13" ht="13.5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135">
        <f>Ident!L75</f>
        <v>0</v>
      </c>
      <c r="F75" s="252" t="str">
        <f>BerKW!BH75</f>
        <v>Corriger</v>
      </c>
      <c r="G75" s="234" t="e">
        <f ca="1">BerKW!BI75-BerKW!CA75-BerKW!BR75-BerKW!BS75</f>
        <v>#VALUE!</v>
      </c>
      <c r="H75" s="234" t="e">
        <f ca="1">BerKW!BK75+BerKW!BL75+BerKW!BR75+BerKW!BS75</f>
        <v>#VALUE!</v>
      </c>
      <c r="I75" s="245" t="e">
        <f t="shared" ca="1" si="2"/>
        <v>#VALUE!</v>
      </c>
      <c r="J75" s="234" t="e">
        <f ca="1">BerKW!BN75-BerKW!CA75</f>
        <v>#VALUE!</v>
      </c>
      <c r="K75" s="141"/>
      <c r="L75" s="222" t="str">
        <f>BerKW!BO75</f>
        <v>OK</v>
      </c>
      <c r="M75" s="234" t="b">
        <f>BerKW!BP75</f>
        <v>0</v>
      </c>
    </row>
    <row r="76" spans="1:13" ht="13.5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135">
        <f>Ident!L76</f>
        <v>0</v>
      </c>
      <c r="F76" s="252" t="str">
        <f>BerKW!BH76</f>
        <v>Corriger</v>
      </c>
      <c r="G76" s="234" t="e">
        <f ca="1">BerKW!BI76-BerKW!CA76-BerKW!BR76-BerKW!BS76</f>
        <v>#VALUE!</v>
      </c>
      <c r="H76" s="234" t="e">
        <f ca="1">BerKW!BK76+BerKW!BL76+BerKW!BR76+BerKW!BS76</f>
        <v>#VALUE!</v>
      </c>
      <c r="I76" s="245" t="e">
        <f t="shared" ca="1" si="2"/>
        <v>#VALUE!</v>
      </c>
      <c r="J76" s="234" t="e">
        <f ca="1">BerKW!BN76-BerKW!CA76</f>
        <v>#VALUE!</v>
      </c>
      <c r="K76" s="141"/>
      <c r="L76" s="222" t="str">
        <f>BerKW!BO76</f>
        <v>OK</v>
      </c>
      <c r="M76" s="234" t="b">
        <f>BerKW!BP76</f>
        <v>0</v>
      </c>
    </row>
    <row r="77" spans="1:13" ht="13.5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135">
        <f>Ident!L77</f>
        <v>0</v>
      </c>
      <c r="F77" s="252" t="str">
        <f>BerKW!BH77</f>
        <v>Corriger</v>
      </c>
      <c r="G77" s="234" t="e">
        <f ca="1">BerKW!BI77-BerKW!CA77-BerKW!BR77-BerKW!BS77</f>
        <v>#VALUE!</v>
      </c>
      <c r="H77" s="234" t="e">
        <f ca="1">BerKW!BK77+BerKW!BL77+BerKW!BR77+BerKW!BS77</f>
        <v>#VALUE!</v>
      </c>
      <c r="I77" s="245" t="e">
        <f t="shared" ca="1" si="2"/>
        <v>#VALUE!</v>
      </c>
      <c r="J77" s="234" t="e">
        <f ca="1">BerKW!BN77-BerKW!CA77</f>
        <v>#VALUE!</v>
      </c>
      <c r="K77" s="141"/>
      <c r="L77" s="222" t="str">
        <f>BerKW!BO77</f>
        <v>OK</v>
      </c>
      <c r="M77" s="234" t="b">
        <f>BerKW!BP77</f>
        <v>0</v>
      </c>
    </row>
    <row r="78" spans="1:13" ht="13.5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135">
        <f>Ident!L78</f>
        <v>0</v>
      </c>
      <c r="F78" s="252" t="str">
        <f>BerKW!BH78</f>
        <v>Corriger</v>
      </c>
      <c r="G78" s="234" t="e">
        <f ca="1">BerKW!BI78-BerKW!CA78-BerKW!BR78-BerKW!BS78</f>
        <v>#VALUE!</v>
      </c>
      <c r="H78" s="234" t="e">
        <f ca="1">BerKW!BK78+BerKW!BL78+BerKW!BR78+BerKW!BS78</f>
        <v>#VALUE!</v>
      </c>
      <c r="I78" s="245" t="e">
        <f t="shared" ca="1" si="2"/>
        <v>#VALUE!</v>
      </c>
      <c r="J78" s="234" t="e">
        <f ca="1">BerKW!BN78-BerKW!CA78</f>
        <v>#VALUE!</v>
      </c>
      <c r="K78" s="141"/>
      <c r="L78" s="222" t="str">
        <f>BerKW!BO78</f>
        <v>OK</v>
      </c>
      <c r="M78" s="234" t="b">
        <f>BerKW!BP78</f>
        <v>0</v>
      </c>
    </row>
    <row r="79" spans="1:13" ht="13.5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135">
        <f>Ident!L79</f>
        <v>0</v>
      </c>
      <c r="F79" s="252" t="str">
        <f>BerKW!BH79</f>
        <v>Corriger</v>
      </c>
      <c r="G79" s="234" t="e">
        <f ca="1">BerKW!BI79-BerKW!CA79-BerKW!BR79-BerKW!BS79</f>
        <v>#VALUE!</v>
      </c>
      <c r="H79" s="234" t="e">
        <f ca="1">BerKW!BK79+BerKW!BL79+BerKW!BR79+BerKW!BS79</f>
        <v>#VALUE!</v>
      </c>
      <c r="I79" s="245" t="e">
        <f t="shared" ca="1" si="2"/>
        <v>#VALUE!</v>
      </c>
      <c r="J79" s="234" t="e">
        <f ca="1">BerKW!BN79-BerKW!CA79</f>
        <v>#VALUE!</v>
      </c>
      <c r="K79" s="141"/>
      <c r="L79" s="222" t="str">
        <f>BerKW!BO79</f>
        <v>OK</v>
      </c>
      <c r="M79" s="234" t="b">
        <f>BerKW!BP79</f>
        <v>0</v>
      </c>
    </row>
    <row r="80" spans="1:13" ht="13.5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135">
        <f>Ident!L80</f>
        <v>0</v>
      </c>
      <c r="F80" s="252" t="str">
        <f>BerKW!BH80</f>
        <v>Corriger</v>
      </c>
      <c r="G80" s="234" t="e">
        <f ca="1">BerKW!BI80-BerKW!CA80-BerKW!BR80-BerKW!BS80</f>
        <v>#VALUE!</v>
      </c>
      <c r="H80" s="234" t="e">
        <f ca="1">BerKW!BK80+BerKW!BL80+BerKW!BR80+BerKW!BS80</f>
        <v>#VALUE!</v>
      </c>
      <c r="I80" s="245" t="e">
        <f t="shared" ca="1" si="2"/>
        <v>#VALUE!</v>
      </c>
      <c r="J80" s="234" t="e">
        <f ca="1">BerKW!BN80-BerKW!CA80</f>
        <v>#VALUE!</v>
      </c>
      <c r="K80" s="141"/>
      <c r="L80" s="222" t="str">
        <f>BerKW!BO80</f>
        <v>OK</v>
      </c>
      <c r="M80" s="234" t="b">
        <f>BerKW!BP80</f>
        <v>0</v>
      </c>
    </row>
    <row r="81" spans="1:13" ht="13.5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135">
        <f>Ident!L81</f>
        <v>0</v>
      </c>
      <c r="F81" s="252" t="str">
        <f>BerKW!BH81</f>
        <v>Corriger</v>
      </c>
      <c r="G81" s="234" t="e">
        <f ca="1">BerKW!BI81-BerKW!CA81-BerKW!BR81-BerKW!BS81</f>
        <v>#VALUE!</v>
      </c>
      <c r="H81" s="234" t="e">
        <f ca="1">BerKW!BK81+BerKW!BL81+BerKW!BR81+BerKW!BS81</f>
        <v>#VALUE!</v>
      </c>
      <c r="I81" s="245" t="e">
        <f t="shared" ca="1" si="2"/>
        <v>#VALUE!</v>
      </c>
      <c r="J81" s="234" t="e">
        <f ca="1">BerKW!BN81-BerKW!CA81</f>
        <v>#VALUE!</v>
      </c>
      <c r="K81" s="141"/>
      <c r="L81" s="222" t="str">
        <f>BerKW!BO81</f>
        <v>OK</v>
      </c>
      <c r="M81" s="234" t="b">
        <f>BerKW!BP81</f>
        <v>0</v>
      </c>
    </row>
    <row r="82" spans="1:13" ht="13.5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135">
        <f>Ident!L82</f>
        <v>0</v>
      </c>
      <c r="F82" s="252" t="str">
        <f>BerKW!BH82</f>
        <v>Corriger</v>
      </c>
      <c r="G82" s="234" t="e">
        <f ca="1">BerKW!BI82-BerKW!CA82-BerKW!BR82-BerKW!BS82</f>
        <v>#VALUE!</v>
      </c>
      <c r="H82" s="234" t="e">
        <f ca="1">BerKW!BK82+BerKW!BL82+BerKW!BR82+BerKW!BS82</f>
        <v>#VALUE!</v>
      </c>
      <c r="I82" s="245" t="e">
        <f t="shared" ca="1" si="2"/>
        <v>#VALUE!</v>
      </c>
      <c r="J82" s="234" t="e">
        <f ca="1">BerKW!BN82-BerKW!CA82</f>
        <v>#VALUE!</v>
      </c>
      <c r="K82" s="141"/>
      <c r="L82" s="222" t="str">
        <f>BerKW!BO82</f>
        <v>OK</v>
      </c>
      <c r="M82" s="234" t="b">
        <f>BerKW!BP82</f>
        <v>0</v>
      </c>
    </row>
    <row r="83" spans="1:13" ht="13.5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135">
        <f>Ident!L83</f>
        <v>0</v>
      </c>
      <c r="F83" s="252" t="str">
        <f>BerKW!BH83</f>
        <v>Corriger</v>
      </c>
      <c r="G83" s="234" t="e">
        <f ca="1">BerKW!BI83-BerKW!CA83-BerKW!BR83-BerKW!BS83</f>
        <v>#VALUE!</v>
      </c>
      <c r="H83" s="234" t="e">
        <f ca="1">BerKW!BK83+BerKW!BL83+BerKW!BR83+BerKW!BS83</f>
        <v>#VALUE!</v>
      </c>
      <c r="I83" s="245" t="e">
        <f t="shared" ca="1" si="2"/>
        <v>#VALUE!</v>
      </c>
      <c r="J83" s="234" t="e">
        <f ca="1">BerKW!BN83-BerKW!CA83</f>
        <v>#VALUE!</v>
      </c>
      <c r="K83" s="141"/>
      <c r="L83" s="222" t="str">
        <f>BerKW!BO83</f>
        <v>OK</v>
      </c>
      <c r="M83" s="234" t="b">
        <f>BerKW!BP83</f>
        <v>0</v>
      </c>
    </row>
    <row r="84" spans="1:13" ht="13.5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135">
        <f>Ident!L84</f>
        <v>0</v>
      </c>
      <c r="F84" s="252" t="str">
        <f>BerKW!BH84</f>
        <v>Corriger</v>
      </c>
      <c r="G84" s="234" t="e">
        <f ca="1">BerKW!BI84-BerKW!CA84-BerKW!BR84-BerKW!BS84</f>
        <v>#VALUE!</v>
      </c>
      <c r="H84" s="234" t="e">
        <f ca="1">BerKW!BK84+BerKW!BL84+BerKW!BR84+BerKW!BS84</f>
        <v>#VALUE!</v>
      </c>
      <c r="I84" s="245" t="e">
        <f t="shared" ca="1" si="2"/>
        <v>#VALUE!</v>
      </c>
      <c r="J84" s="234" t="e">
        <f ca="1">BerKW!BN84-BerKW!CA84</f>
        <v>#VALUE!</v>
      </c>
      <c r="K84" s="141"/>
      <c r="L84" s="222" t="str">
        <f>BerKW!BO84</f>
        <v>OK</v>
      </c>
      <c r="M84" s="234" t="b">
        <f>BerKW!BP84</f>
        <v>0</v>
      </c>
    </row>
    <row r="85" spans="1:13" ht="13.5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135">
        <f>Ident!L85</f>
        <v>0</v>
      </c>
      <c r="F85" s="252" t="str">
        <f>BerKW!BH85</f>
        <v>Corriger</v>
      </c>
      <c r="G85" s="234" t="e">
        <f ca="1">BerKW!BI85-BerKW!CA85-BerKW!BR85-BerKW!BS85</f>
        <v>#VALUE!</v>
      </c>
      <c r="H85" s="234" t="e">
        <f ca="1">BerKW!BK85+BerKW!BL85+BerKW!BR85+BerKW!BS85</f>
        <v>#VALUE!</v>
      </c>
      <c r="I85" s="245" t="e">
        <f t="shared" ca="1" si="2"/>
        <v>#VALUE!</v>
      </c>
      <c r="J85" s="234" t="e">
        <f ca="1">BerKW!BN85-BerKW!CA85</f>
        <v>#VALUE!</v>
      </c>
      <c r="K85" s="141"/>
      <c r="L85" s="222" t="str">
        <f>BerKW!BO85</f>
        <v>OK</v>
      </c>
      <c r="M85" s="234" t="b">
        <f>BerKW!BP85</f>
        <v>0</v>
      </c>
    </row>
    <row r="86" spans="1:13" ht="13.5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135">
        <f>Ident!L86</f>
        <v>0</v>
      </c>
      <c r="F86" s="252" t="str">
        <f>BerKW!BH86</f>
        <v>Corriger</v>
      </c>
      <c r="G86" s="234" t="e">
        <f ca="1">BerKW!BI86-BerKW!CA86-BerKW!BR86-BerKW!BS86</f>
        <v>#VALUE!</v>
      </c>
      <c r="H86" s="234" t="e">
        <f ca="1">BerKW!BK86+BerKW!BL86+BerKW!BR86+BerKW!BS86</f>
        <v>#VALUE!</v>
      </c>
      <c r="I86" s="245" t="e">
        <f t="shared" ca="1" si="2"/>
        <v>#VALUE!</v>
      </c>
      <c r="J86" s="234" t="e">
        <f ca="1">BerKW!BN86-BerKW!CA86</f>
        <v>#VALUE!</v>
      </c>
      <c r="K86" s="141"/>
      <c r="L86" s="222" t="str">
        <f>BerKW!BO86</f>
        <v>OK</v>
      </c>
      <c r="M86" s="234" t="b">
        <f>BerKW!BP86</f>
        <v>0</v>
      </c>
    </row>
    <row r="87" spans="1:13" ht="13.5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135">
        <f>Ident!L87</f>
        <v>0</v>
      </c>
      <c r="F87" s="252" t="str">
        <f>BerKW!BH87</f>
        <v>Corriger</v>
      </c>
      <c r="G87" s="234" t="e">
        <f ca="1">BerKW!BI87-BerKW!CA87-BerKW!BR87-BerKW!BS87</f>
        <v>#VALUE!</v>
      </c>
      <c r="H87" s="234" t="e">
        <f ca="1">BerKW!BK87+BerKW!BL87+BerKW!BR87+BerKW!BS87</f>
        <v>#VALUE!</v>
      </c>
      <c r="I87" s="245" t="e">
        <f t="shared" ca="1" si="2"/>
        <v>#VALUE!</v>
      </c>
      <c r="J87" s="234" t="e">
        <f ca="1">BerKW!BN87-BerKW!CA87</f>
        <v>#VALUE!</v>
      </c>
      <c r="K87" s="141"/>
      <c r="L87" s="222" t="str">
        <f>BerKW!BO87</f>
        <v>OK</v>
      </c>
      <c r="M87" s="234" t="b">
        <f>BerKW!BP87</f>
        <v>0</v>
      </c>
    </row>
    <row r="88" spans="1:13" ht="13.5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135">
        <f>Ident!L88</f>
        <v>0</v>
      </c>
      <c r="F88" s="252" t="str">
        <f>BerKW!BH88</f>
        <v>Corriger</v>
      </c>
      <c r="G88" s="234" t="e">
        <f ca="1">BerKW!BI88-BerKW!CA88-BerKW!BR88-BerKW!BS88</f>
        <v>#VALUE!</v>
      </c>
      <c r="H88" s="234" t="e">
        <f ca="1">BerKW!BK88+BerKW!BL88+BerKW!BR88+BerKW!BS88</f>
        <v>#VALUE!</v>
      </c>
      <c r="I88" s="245" t="e">
        <f t="shared" ca="1" si="2"/>
        <v>#VALUE!</v>
      </c>
      <c r="J88" s="234" t="e">
        <f ca="1">BerKW!BN88-BerKW!CA88</f>
        <v>#VALUE!</v>
      </c>
      <c r="K88" s="141"/>
      <c r="L88" s="222" t="str">
        <f>BerKW!BO88</f>
        <v>OK</v>
      </c>
      <c r="M88" s="234" t="b">
        <f>BerKW!BP88</f>
        <v>0</v>
      </c>
    </row>
    <row r="89" spans="1:13" ht="13.5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135">
        <f>Ident!L89</f>
        <v>0</v>
      </c>
      <c r="F89" s="252" t="str">
        <f>BerKW!BH89</f>
        <v>Corriger</v>
      </c>
      <c r="G89" s="234" t="e">
        <f ca="1">BerKW!BI89-BerKW!CA89-BerKW!BR89-BerKW!BS89</f>
        <v>#VALUE!</v>
      </c>
      <c r="H89" s="234" t="e">
        <f ca="1">BerKW!BK89+BerKW!BL89+BerKW!BR89+BerKW!BS89</f>
        <v>#VALUE!</v>
      </c>
      <c r="I89" s="245" t="e">
        <f t="shared" ca="1" si="2"/>
        <v>#VALUE!</v>
      </c>
      <c r="J89" s="234" t="e">
        <f ca="1">BerKW!BN89-BerKW!CA89</f>
        <v>#VALUE!</v>
      </c>
      <c r="K89" s="141"/>
      <c r="L89" s="222" t="str">
        <f>BerKW!BO89</f>
        <v>OK</v>
      </c>
      <c r="M89" s="234" t="b">
        <f>BerKW!BP89</f>
        <v>0</v>
      </c>
    </row>
    <row r="90" spans="1:13" ht="13.5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135">
        <f>Ident!L90</f>
        <v>0</v>
      </c>
      <c r="F90" s="252" t="str">
        <f>BerKW!BH90</f>
        <v>Corriger</v>
      </c>
      <c r="G90" s="234" t="e">
        <f ca="1">BerKW!BI90-BerKW!CA90-BerKW!BR90-BerKW!BS90</f>
        <v>#VALUE!</v>
      </c>
      <c r="H90" s="234" t="e">
        <f ca="1">BerKW!BK90+BerKW!BL90+BerKW!BR90+BerKW!BS90</f>
        <v>#VALUE!</v>
      </c>
      <c r="I90" s="245" t="e">
        <f t="shared" ca="1" si="2"/>
        <v>#VALUE!</v>
      </c>
      <c r="J90" s="234" t="e">
        <f ca="1">BerKW!BN90-BerKW!CA90</f>
        <v>#VALUE!</v>
      </c>
      <c r="K90" s="141"/>
      <c r="L90" s="222" t="str">
        <f>BerKW!BO90</f>
        <v>OK</v>
      </c>
      <c r="M90" s="234" t="b">
        <f>BerKW!BP90</f>
        <v>0</v>
      </c>
    </row>
    <row r="91" spans="1:13" ht="13.5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135">
        <f>Ident!L91</f>
        <v>0</v>
      </c>
      <c r="F91" s="252" t="str">
        <f>BerKW!BH91</f>
        <v>Corriger</v>
      </c>
      <c r="G91" s="234" t="e">
        <f ca="1">BerKW!BI91-BerKW!CA91-BerKW!BR91-BerKW!BS91</f>
        <v>#VALUE!</v>
      </c>
      <c r="H91" s="234" t="e">
        <f ca="1">BerKW!BK91+BerKW!BL91+BerKW!BR91+BerKW!BS91</f>
        <v>#VALUE!</v>
      </c>
      <c r="I91" s="245" t="e">
        <f t="shared" ca="1" si="2"/>
        <v>#VALUE!</v>
      </c>
      <c r="J91" s="234" t="e">
        <f ca="1">BerKW!BN91-BerKW!CA91</f>
        <v>#VALUE!</v>
      </c>
      <c r="K91" s="141"/>
      <c r="L91" s="222" t="str">
        <f>BerKW!BO91</f>
        <v>OK</v>
      </c>
      <c r="M91" s="234" t="b">
        <f>BerKW!BP91</f>
        <v>0</v>
      </c>
    </row>
    <row r="92" spans="1:13" ht="13.5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135">
        <f>Ident!L92</f>
        <v>0</v>
      </c>
      <c r="F92" s="252" t="str">
        <f>BerKW!BH92</f>
        <v>Corriger</v>
      </c>
      <c r="G92" s="234" t="e">
        <f ca="1">BerKW!BI92-BerKW!CA92-BerKW!BR92-BerKW!BS92</f>
        <v>#VALUE!</v>
      </c>
      <c r="H92" s="234" t="e">
        <f ca="1">BerKW!BK92+BerKW!BL92+BerKW!BR92+BerKW!BS92</f>
        <v>#VALUE!</v>
      </c>
      <c r="I92" s="245" t="e">
        <f t="shared" ca="1" si="2"/>
        <v>#VALUE!</v>
      </c>
      <c r="J92" s="234" t="e">
        <f ca="1">BerKW!BN92-BerKW!CA92</f>
        <v>#VALUE!</v>
      </c>
      <c r="K92" s="141"/>
      <c r="L92" s="222" t="str">
        <f>BerKW!BO92</f>
        <v>OK</v>
      </c>
      <c r="M92" s="234" t="b">
        <f>BerKW!BP92</f>
        <v>0</v>
      </c>
    </row>
    <row r="93" spans="1:13" ht="13.5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135">
        <f>Ident!L93</f>
        <v>0</v>
      </c>
      <c r="F93" s="252" t="str">
        <f>BerKW!BH93</f>
        <v>Corriger</v>
      </c>
      <c r="G93" s="234" t="e">
        <f ca="1">BerKW!BI93-BerKW!CA93-BerKW!BR93-BerKW!BS93</f>
        <v>#VALUE!</v>
      </c>
      <c r="H93" s="234" t="e">
        <f ca="1">BerKW!BK93+BerKW!BL93+BerKW!BR93+BerKW!BS93</f>
        <v>#VALUE!</v>
      </c>
      <c r="I93" s="245" t="e">
        <f t="shared" ca="1" si="2"/>
        <v>#VALUE!</v>
      </c>
      <c r="J93" s="234" t="e">
        <f ca="1">BerKW!BN93-BerKW!CA93</f>
        <v>#VALUE!</v>
      </c>
      <c r="K93" s="141"/>
      <c r="L93" s="222" t="str">
        <f>BerKW!BO93</f>
        <v>OK</v>
      </c>
      <c r="M93" s="234" t="b">
        <f>BerKW!BP93</f>
        <v>0</v>
      </c>
    </row>
    <row r="94" spans="1:13" ht="13.5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135">
        <f>Ident!L94</f>
        <v>0</v>
      </c>
      <c r="F94" s="252" t="str">
        <f>BerKW!BH94</f>
        <v>Corriger</v>
      </c>
      <c r="G94" s="234" t="e">
        <f ca="1">BerKW!BI94-BerKW!CA94-BerKW!BR94-BerKW!BS94</f>
        <v>#VALUE!</v>
      </c>
      <c r="H94" s="234" t="e">
        <f ca="1">BerKW!BK94+BerKW!BL94+BerKW!BR94+BerKW!BS94</f>
        <v>#VALUE!</v>
      </c>
      <c r="I94" s="245" t="e">
        <f t="shared" ca="1" si="2"/>
        <v>#VALUE!</v>
      </c>
      <c r="J94" s="234" t="e">
        <f ca="1">BerKW!BN94-BerKW!CA94</f>
        <v>#VALUE!</v>
      </c>
      <c r="K94" s="141"/>
      <c r="L94" s="222" t="str">
        <f>BerKW!BO94</f>
        <v>OK</v>
      </c>
      <c r="M94" s="234" t="b">
        <f>BerKW!BP94</f>
        <v>0</v>
      </c>
    </row>
    <row r="95" spans="1:13" ht="13.5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135">
        <f>Ident!L95</f>
        <v>0</v>
      </c>
      <c r="F95" s="252" t="str">
        <f>BerKW!BH95</f>
        <v>Corriger</v>
      </c>
      <c r="G95" s="234" t="e">
        <f ca="1">BerKW!BI95-BerKW!CA95-BerKW!BR95-BerKW!BS95</f>
        <v>#VALUE!</v>
      </c>
      <c r="H95" s="234" t="e">
        <f ca="1">BerKW!BK95+BerKW!BL95+BerKW!BR95+BerKW!BS95</f>
        <v>#VALUE!</v>
      </c>
      <c r="I95" s="245" t="e">
        <f t="shared" ca="1" si="2"/>
        <v>#VALUE!</v>
      </c>
      <c r="J95" s="234" t="e">
        <f ca="1">BerKW!BN95-BerKW!CA95</f>
        <v>#VALUE!</v>
      </c>
      <c r="K95" s="141"/>
      <c r="L95" s="222" t="str">
        <f>BerKW!BO95</f>
        <v>OK</v>
      </c>
      <c r="M95" s="234" t="b">
        <f>BerKW!BP95</f>
        <v>0</v>
      </c>
    </row>
    <row r="96" spans="1:13" ht="13.5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135">
        <f>Ident!L96</f>
        <v>0</v>
      </c>
      <c r="F96" s="252" t="str">
        <f>BerKW!BH96</f>
        <v>Corriger</v>
      </c>
      <c r="G96" s="234" t="e">
        <f ca="1">BerKW!BI96-BerKW!CA96-BerKW!BR96-BerKW!BS96</f>
        <v>#VALUE!</v>
      </c>
      <c r="H96" s="234" t="e">
        <f ca="1">BerKW!BK96+BerKW!BL96+BerKW!BR96+BerKW!BS96</f>
        <v>#VALUE!</v>
      </c>
      <c r="I96" s="245" t="e">
        <f t="shared" ca="1" si="2"/>
        <v>#VALUE!</v>
      </c>
      <c r="J96" s="234" t="e">
        <f ca="1">BerKW!BN96-BerKW!CA96</f>
        <v>#VALUE!</v>
      </c>
      <c r="K96" s="141"/>
      <c r="L96" s="222" t="str">
        <f>BerKW!BO96</f>
        <v>OK</v>
      </c>
      <c r="M96" s="234" t="b">
        <f>BerKW!BP96</f>
        <v>0</v>
      </c>
    </row>
    <row r="97" spans="1:13" ht="13.5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135">
        <f>Ident!L97</f>
        <v>0</v>
      </c>
      <c r="F97" s="252" t="str">
        <f>BerKW!BH97</f>
        <v>Corriger</v>
      </c>
      <c r="G97" s="234" t="e">
        <f ca="1">BerKW!BI97-BerKW!CA97-BerKW!BR97-BerKW!BS97</f>
        <v>#VALUE!</v>
      </c>
      <c r="H97" s="234" t="e">
        <f ca="1">BerKW!BK97+BerKW!BL97+BerKW!BR97+BerKW!BS97</f>
        <v>#VALUE!</v>
      </c>
      <c r="I97" s="245" t="e">
        <f t="shared" ca="1" si="2"/>
        <v>#VALUE!</v>
      </c>
      <c r="J97" s="234" t="e">
        <f ca="1">BerKW!BN97-BerKW!CA97</f>
        <v>#VALUE!</v>
      </c>
      <c r="K97" s="141"/>
      <c r="L97" s="222" t="str">
        <f>BerKW!BO97</f>
        <v>OK</v>
      </c>
      <c r="M97" s="234" t="b">
        <f>BerKW!BP97</f>
        <v>0</v>
      </c>
    </row>
    <row r="98" spans="1:13" ht="13.5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135">
        <f>Ident!L98</f>
        <v>0</v>
      </c>
      <c r="F98" s="252" t="str">
        <f>BerKW!BH98</f>
        <v>Corriger</v>
      </c>
      <c r="G98" s="234" t="e">
        <f ca="1">BerKW!BI98-BerKW!CA98-BerKW!BR98-BerKW!BS98</f>
        <v>#VALUE!</v>
      </c>
      <c r="H98" s="234" t="e">
        <f ca="1">BerKW!BK98+BerKW!BL98+BerKW!BR98+BerKW!BS98</f>
        <v>#VALUE!</v>
      </c>
      <c r="I98" s="245" t="e">
        <f t="shared" ca="1" si="2"/>
        <v>#VALUE!</v>
      </c>
      <c r="J98" s="234" t="e">
        <f ca="1">BerKW!BN98-BerKW!CA98</f>
        <v>#VALUE!</v>
      </c>
      <c r="K98" s="141"/>
      <c r="L98" s="222" t="str">
        <f>BerKW!BO98</f>
        <v>OK</v>
      </c>
      <c r="M98" s="234" t="b">
        <f>BerKW!BP98</f>
        <v>0</v>
      </c>
    </row>
    <row r="99" spans="1:13" ht="13.5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135">
        <f>Ident!L99</f>
        <v>0</v>
      </c>
      <c r="F99" s="252" t="str">
        <f>BerKW!BH99</f>
        <v>Corriger</v>
      </c>
      <c r="G99" s="234" t="e">
        <f ca="1">BerKW!BI99-BerKW!CA99-BerKW!BR99-BerKW!BS99</f>
        <v>#VALUE!</v>
      </c>
      <c r="H99" s="234" t="e">
        <f ca="1">BerKW!BK99+BerKW!BL99+BerKW!BR99+BerKW!BS99</f>
        <v>#VALUE!</v>
      </c>
      <c r="I99" s="245" t="e">
        <f t="shared" ca="1" si="2"/>
        <v>#VALUE!</v>
      </c>
      <c r="J99" s="234" t="e">
        <f ca="1">BerKW!BN99-BerKW!CA99</f>
        <v>#VALUE!</v>
      </c>
      <c r="K99" s="141"/>
      <c r="L99" s="222" t="str">
        <f>BerKW!BO99</f>
        <v>OK</v>
      </c>
      <c r="M99" s="234" t="b">
        <f>BerKW!BP99</f>
        <v>0</v>
      </c>
    </row>
    <row r="100" spans="1:13" ht="13.5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135">
        <f>Ident!L100</f>
        <v>0</v>
      </c>
      <c r="F100" s="252" t="str">
        <f>BerKW!BH100</f>
        <v>Corriger</v>
      </c>
      <c r="G100" s="234" t="e">
        <f ca="1">BerKW!BI100-BerKW!CA100-BerKW!BR100-BerKW!BS100</f>
        <v>#VALUE!</v>
      </c>
      <c r="H100" s="234" t="e">
        <f ca="1">BerKW!BK100+BerKW!BL100+BerKW!BR100+BerKW!BS100</f>
        <v>#VALUE!</v>
      </c>
      <c r="I100" s="245" t="e">
        <f t="shared" ca="1" si="2"/>
        <v>#VALUE!</v>
      </c>
      <c r="J100" s="234" t="e">
        <f ca="1">BerKW!BN100-BerKW!CA100</f>
        <v>#VALUE!</v>
      </c>
      <c r="K100" s="141"/>
      <c r="L100" s="222" t="str">
        <f>BerKW!BO100</f>
        <v>OK</v>
      </c>
      <c r="M100" s="234" t="b">
        <f>BerKW!BP100</f>
        <v>0</v>
      </c>
    </row>
    <row r="101" spans="1:13" ht="13.5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135">
        <f>Ident!L101</f>
        <v>0</v>
      </c>
      <c r="F101" s="252" t="str">
        <f>BerKW!BH101</f>
        <v>Corriger</v>
      </c>
      <c r="G101" s="234" t="e">
        <f ca="1">BerKW!BI101-BerKW!CA101-BerKW!BR101-BerKW!BS101</f>
        <v>#VALUE!</v>
      </c>
      <c r="H101" s="234" t="e">
        <f ca="1">BerKW!BK101+BerKW!BL101+BerKW!BR101+BerKW!BS101</f>
        <v>#VALUE!</v>
      </c>
      <c r="I101" s="245" t="e">
        <f t="shared" ca="1" si="2"/>
        <v>#VALUE!</v>
      </c>
      <c r="J101" s="234" t="e">
        <f ca="1">BerKW!BN101-BerKW!CA101</f>
        <v>#VALUE!</v>
      </c>
      <c r="K101" s="141"/>
      <c r="L101" s="222" t="str">
        <f>BerKW!BO101</f>
        <v>OK</v>
      </c>
      <c r="M101" s="234" t="b">
        <f>BerKW!BP101</f>
        <v>0</v>
      </c>
    </row>
    <row r="102" spans="1:13" ht="13.5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135">
        <f>Ident!L102</f>
        <v>0</v>
      </c>
      <c r="F102" s="252" t="str">
        <f>BerKW!BH102</f>
        <v>Corriger</v>
      </c>
      <c r="G102" s="234" t="e">
        <f ca="1">BerKW!BI102-BerKW!CA102-BerKW!BR102-BerKW!BS102</f>
        <v>#VALUE!</v>
      </c>
      <c r="H102" s="234" t="e">
        <f ca="1">BerKW!BK102+BerKW!BL102+BerKW!BR102+BerKW!BS102</f>
        <v>#VALUE!</v>
      </c>
      <c r="I102" s="245" t="e">
        <f t="shared" ca="1" si="2"/>
        <v>#VALUE!</v>
      </c>
      <c r="J102" s="234" t="e">
        <f ca="1">BerKW!BN102-BerKW!CA102</f>
        <v>#VALUE!</v>
      </c>
      <c r="K102" s="141"/>
      <c r="L102" s="222" t="str">
        <f>BerKW!BO102</f>
        <v>OK</v>
      </c>
      <c r="M102" s="234" t="b">
        <f>BerKW!BP102</f>
        <v>0</v>
      </c>
    </row>
    <row r="103" spans="1:13" ht="13.5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135">
        <f>Ident!L103</f>
        <v>0</v>
      </c>
      <c r="F103" s="252" t="str">
        <f>BerKW!BH103</f>
        <v>Corriger</v>
      </c>
      <c r="G103" s="234" t="e">
        <f ca="1">BerKW!BI103-BerKW!CA103-BerKW!BR103-BerKW!BS103</f>
        <v>#VALUE!</v>
      </c>
      <c r="H103" s="234" t="e">
        <f ca="1">BerKW!BK103+BerKW!BL103+BerKW!BR103+BerKW!BS103</f>
        <v>#VALUE!</v>
      </c>
      <c r="I103" s="245" t="e">
        <f t="shared" ca="1" si="2"/>
        <v>#VALUE!</v>
      </c>
      <c r="J103" s="234" t="e">
        <f ca="1">BerKW!BN103-BerKW!CA103</f>
        <v>#VALUE!</v>
      </c>
      <c r="K103" s="141"/>
      <c r="L103" s="222" t="str">
        <f>BerKW!BO103</f>
        <v>OK</v>
      </c>
      <c r="M103" s="234" t="b">
        <f>BerKW!BP103</f>
        <v>0</v>
      </c>
    </row>
    <row r="104" spans="1:13" ht="13.5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135">
        <f>Ident!L104</f>
        <v>0</v>
      </c>
      <c r="F104" s="252" t="str">
        <f>BerKW!BH104</f>
        <v>Corriger</v>
      </c>
      <c r="G104" s="234" t="e">
        <f ca="1">BerKW!BI104-BerKW!CA104-BerKW!BR104-BerKW!BS104</f>
        <v>#VALUE!</v>
      </c>
      <c r="H104" s="234" t="e">
        <f ca="1">BerKW!BK104+BerKW!BL104+BerKW!BR104+BerKW!BS104</f>
        <v>#VALUE!</v>
      </c>
      <c r="I104" s="245" t="e">
        <f t="shared" ca="1" si="2"/>
        <v>#VALUE!</v>
      </c>
      <c r="J104" s="234" t="e">
        <f ca="1">BerKW!BN104-BerKW!CA104</f>
        <v>#VALUE!</v>
      </c>
      <c r="K104" s="141"/>
      <c r="L104" s="222" t="str">
        <f>BerKW!BO104</f>
        <v>OK</v>
      </c>
      <c r="M104" s="234" t="b">
        <f>BerKW!BP104</f>
        <v>0</v>
      </c>
    </row>
    <row r="105" spans="1:13" ht="13.5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135">
        <f>Ident!L105</f>
        <v>0</v>
      </c>
      <c r="F105" s="252" t="str">
        <f>BerKW!BH105</f>
        <v>Corriger</v>
      </c>
      <c r="G105" s="234" t="e">
        <f ca="1">BerKW!BI105-BerKW!CA105-BerKW!BR105-BerKW!BS105</f>
        <v>#VALUE!</v>
      </c>
      <c r="H105" s="234" t="e">
        <f ca="1">BerKW!BK105+BerKW!BL105+BerKW!BR105+BerKW!BS105</f>
        <v>#VALUE!</v>
      </c>
      <c r="I105" s="245" t="e">
        <f t="shared" ca="1" si="2"/>
        <v>#VALUE!</v>
      </c>
      <c r="J105" s="234" t="e">
        <f ca="1">BerKW!BN105-BerKW!CA105</f>
        <v>#VALUE!</v>
      </c>
      <c r="K105" s="141"/>
      <c r="L105" s="222" t="str">
        <f>BerKW!BO105</f>
        <v>OK</v>
      </c>
      <c r="M105" s="234" t="b">
        <f>BerKW!BP105</f>
        <v>0</v>
      </c>
    </row>
    <row r="106" spans="1:13" ht="13.5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135">
        <f>Ident!L106</f>
        <v>0</v>
      </c>
      <c r="F106" s="252" t="str">
        <f>BerKW!BH106</f>
        <v>Corriger</v>
      </c>
      <c r="G106" s="234" t="e">
        <f ca="1">BerKW!BI106-BerKW!CA106-BerKW!BR106-BerKW!BS106</f>
        <v>#VALUE!</v>
      </c>
      <c r="H106" s="234" t="e">
        <f ca="1">BerKW!BK106+BerKW!BL106+BerKW!BR106+BerKW!BS106</f>
        <v>#VALUE!</v>
      </c>
      <c r="I106" s="245" t="e">
        <f t="shared" ca="1" si="2"/>
        <v>#VALUE!</v>
      </c>
      <c r="J106" s="234" t="e">
        <f ca="1">BerKW!BN106-BerKW!CA106</f>
        <v>#VALUE!</v>
      </c>
      <c r="K106" s="141"/>
      <c r="L106" s="222" t="str">
        <f>BerKW!BO106</f>
        <v>OK</v>
      </c>
      <c r="M106" s="234" t="b">
        <f>BerKW!BP106</f>
        <v>0</v>
      </c>
    </row>
    <row r="107" spans="1:13" ht="13.5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135">
        <f>Ident!L107</f>
        <v>0</v>
      </c>
      <c r="F107" s="252" t="str">
        <f>BerKW!BH107</f>
        <v>Corriger</v>
      </c>
      <c r="G107" s="234" t="e">
        <f ca="1">BerKW!BI107-BerKW!CA107-BerKW!BR107-BerKW!BS107</f>
        <v>#VALUE!</v>
      </c>
      <c r="H107" s="234" t="e">
        <f ca="1">BerKW!BK107+BerKW!BL107+BerKW!BR107+BerKW!BS107</f>
        <v>#VALUE!</v>
      </c>
      <c r="I107" s="245" t="e">
        <f t="shared" ca="1" si="2"/>
        <v>#VALUE!</v>
      </c>
      <c r="J107" s="234" t="e">
        <f ca="1">BerKW!BN107-BerKW!CA107</f>
        <v>#VALUE!</v>
      </c>
      <c r="K107" s="141"/>
      <c r="L107" s="222" t="str">
        <f>BerKW!BO107</f>
        <v>OK</v>
      </c>
      <c r="M107" s="234" t="b">
        <f>BerKW!BP107</f>
        <v>0</v>
      </c>
    </row>
    <row r="108" spans="1:13" ht="13.5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135">
        <f>Ident!L108</f>
        <v>0</v>
      </c>
      <c r="F108" s="252" t="str">
        <f>BerKW!BH108</f>
        <v>Corriger</v>
      </c>
      <c r="G108" s="234" t="e">
        <f ca="1">BerKW!BI108-BerKW!CA108-BerKW!BR108-BerKW!BS108</f>
        <v>#VALUE!</v>
      </c>
      <c r="H108" s="234" t="e">
        <f ca="1">BerKW!BK108+BerKW!BL108+BerKW!BR108+BerKW!BS108</f>
        <v>#VALUE!</v>
      </c>
      <c r="I108" s="245" t="e">
        <f t="shared" ca="1" si="2"/>
        <v>#VALUE!</v>
      </c>
      <c r="J108" s="234" t="e">
        <f ca="1">BerKW!BN108-BerKW!CA108</f>
        <v>#VALUE!</v>
      </c>
      <c r="K108" s="141"/>
      <c r="L108" s="222" t="str">
        <f>BerKW!BO108</f>
        <v>OK</v>
      </c>
      <c r="M108" s="234" t="b">
        <f>BerKW!BP108</f>
        <v>0</v>
      </c>
    </row>
    <row r="109" spans="1:13" ht="13.5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135">
        <f>Ident!L109</f>
        <v>0</v>
      </c>
      <c r="F109" s="252" t="str">
        <f>BerKW!BH109</f>
        <v>Corriger</v>
      </c>
      <c r="G109" s="234" t="e">
        <f ca="1">BerKW!BI109-BerKW!CA109-BerKW!BR109-BerKW!BS109</f>
        <v>#VALUE!</v>
      </c>
      <c r="H109" s="234" t="e">
        <f ca="1">BerKW!BK109+BerKW!BL109+BerKW!BR109+BerKW!BS109</f>
        <v>#VALUE!</v>
      </c>
      <c r="I109" s="245" t="e">
        <f t="shared" ca="1" si="2"/>
        <v>#VALUE!</v>
      </c>
      <c r="J109" s="234" t="e">
        <f ca="1">BerKW!BN109-BerKW!CA109</f>
        <v>#VALUE!</v>
      </c>
      <c r="K109" s="141"/>
      <c r="L109" s="222" t="str">
        <f>BerKW!BO109</f>
        <v>OK</v>
      </c>
      <c r="M109" s="234" t="b">
        <f>BerKW!BP109</f>
        <v>0</v>
      </c>
    </row>
    <row r="110" spans="1:13" ht="13.5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135">
        <f>Ident!L110</f>
        <v>0</v>
      </c>
      <c r="F110" s="252" t="str">
        <f>BerKW!BH110</f>
        <v>Corriger</v>
      </c>
      <c r="G110" s="234" t="e">
        <f ca="1">BerKW!BI110-BerKW!CA110-BerKW!BR110-BerKW!BS110</f>
        <v>#VALUE!</v>
      </c>
      <c r="H110" s="234" t="e">
        <f ca="1">BerKW!BK110+BerKW!BL110+BerKW!BR110+BerKW!BS110</f>
        <v>#VALUE!</v>
      </c>
      <c r="I110" s="245" t="e">
        <f t="shared" ca="1" si="2"/>
        <v>#VALUE!</v>
      </c>
      <c r="J110" s="234" t="e">
        <f ca="1">BerKW!BN110-BerKW!CA110</f>
        <v>#VALUE!</v>
      </c>
      <c r="K110" s="141"/>
      <c r="L110" s="222" t="str">
        <f>BerKW!BO110</f>
        <v>OK</v>
      </c>
      <c r="M110" s="234" t="b">
        <f>BerKW!BP110</f>
        <v>0</v>
      </c>
    </row>
    <row r="111" spans="1:13" ht="13.5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135">
        <f>Ident!L111</f>
        <v>0</v>
      </c>
      <c r="F111" s="252" t="str">
        <f>BerKW!BH111</f>
        <v>Corriger</v>
      </c>
      <c r="G111" s="234" t="e">
        <f ca="1">BerKW!BI111-BerKW!CA111-BerKW!BR111-BerKW!BS111</f>
        <v>#VALUE!</v>
      </c>
      <c r="H111" s="234" t="e">
        <f ca="1">BerKW!BK111+BerKW!BL111+BerKW!BR111+BerKW!BS111</f>
        <v>#VALUE!</v>
      </c>
      <c r="I111" s="245" t="e">
        <f t="shared" ca="1" si="2"/>
        <v>#VALUE!</v>
      </c>
      <c r="J111" s="234" t="e">
        <f ca="1">BerKW!BN111-BerKW!CA111</f>
        <v>#VALUE!</v>
      </c>
      <c r="K111" s="141"/>
      <c r="L111" s="222" t="str">
        <f>BerKW!BO111</f>
        <v>OK</v>
      </c>
      <c r="M111" s="234" t="b">
        <f>BerKW!BP111</f>
        <v>0</v>
      </c>
    </row>
    <row r="112" spans="1:13" ht="13.5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135">
        <f>Ident!L112</f>
        <v>0</v>
      </c>
      <c r="F112" s="252" t="str">
        <f>BerKW!BH112</f>
        <v>Corriger</v>
      </c>
      <c r="G112" s="234" t="e">
        <f ca="1">BerKW!BI112-BerKW!CA112-BerKW!BR112-BerKW!BS112</f>
        <v>#VALUE!</v>
      </c>
      <c r="H112" s="234" t="e">
        <f ca="1">BerKW!BK112+BerKW!BL112+BerKW!BR112+BerKW!BS112</f>
        <v>#VALUE!</v>
      </c>
      <c r="I112" s="245" t="e">
        <f t="shared" ca="1" si="2"/>
        <v>#VALUE!</v>
      </c>
      <c r="J112" s="234" t="e">
        <f ca="1">BerKW!BN112-BerKW!CA112</f>
        <v>#VALUE!</v>
      </c>
      <c r="K112" s="141"/>
      <c r="L112" s="222" t="str">
        <f>BerKW!BO112</f>
        <v>OK</v>
      </c>
      <c r="M112" s="234" t="b">
        <f>BerKW!BP112</f>
        <v>0</v>
      </c>
    </row>
    <row r="113" spans="1:13" ht="13.5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135">
        <f>Ident!L113</f>
        <v>0</v>
      </c>
      <c r="F113" s="252" t="str">
        <f>BerKW!BH113</f>
        <v>Corriger</v>
      </c>
      <c r="G113" s="234" t="e">
        <f ca="1">BerKW!BI113-BerKW!CA113-BerKW!BR113-BerKW!BS113</f>
        <v>#VALUE!</v>
      </c>
      <c r="H113" s="234" t="e">
        <f ca="1">BerKW!BK113+BerKW!BL113+BerKW!BR113+BerKW!BS113</f>
        <v>#VALUE!</v>
      </c>
      <c r="I113" s="245" t="e">
        <f t="shared" ca="1" si="2"/>
        <v>#VALUE!</v>
      </c>
      <c r="J113" s="234" t="e">
        <f ca="1">BerKW!BN113-BerKW!CA113</f>
        <v>#VALUE!</v>
      </c>
      <c r="K113" s="141"/>
      <c r="L113" s="222" t="str">
        <f>BerKW!BO113</f>
        <v>OK</v>
      </c>
      <c r="M113" s="234" t="b">
        <f>BerKW!BP113</f>
        <v>0</v>
      </c>
    </row>
    <row r="114" spans="1:13" ht="13.5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135">
        <f>Ident!L114</f>
        <v>0</v>
      </c>
      <c r="F114" s="252" t="str">
        <f>BerKW!BH114</f>
        <v>Corriger</v>
      </c>
      <c r="G114" s="234" t="e">
        <f ca="1">BerKW!BI114-BerKW!CA114-BerKW!BR114-BerKW!BS114</f>
        <v>#VALUE!</v>
      </c>
      <c r="H114" s="234" t="e">
        <f ca="1">BerKW!BK114+BerKW!BL114+BerKW!BR114+BerKW!BS114</f>
        <v>#VALUE!</v>
      </c>
      <c r="I114" s="245" t="e">
        <f t="shared" ca="1" si="2"/>
        <v>#VALUE!</v>
      </c>
      <c r="J114" s="234" t="e">
        <f ca="1">BerKW!BN114-BerKW!CA114</f>
        <v>#VALUE!</v>
      </c>
      <c r="K114" s="141"/>
      <c r="L114" s="222" t="str">
        <f>BerKW!BO114</f>
        <v>OK</v>
      </c>
      <c r="M114" s="234" t="b">
        <f>BerKW!BP114</f>
        <v>0</v>
      </c>
    </row>
    <row r="115" spans="1:13" ht="13.5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135">
        <f>Ident!L115</f>
        <v>0</v>
      </c>
      <c r="F115" s="252" t="str">
        <f>BerKW!BH115</f>
        <v>Corriger</v>
      </c>
      <c r="G115" s="234" t="e">
        <f ca="1">BerKW!BI115-BerKW!CA115-BerKW!BR115-BerKW!BS115</f>
        <v>#VALUE!</v>
      </c>
      <c r="H115" s="234" t="e">
        <f ca="1">BerKW!BK115+BerKW!BL115+BerKW!BR115+BerKW!BS115</f>
        <v>#VALUE!</v>
      </c>
      <c r="I115" s="245" t="e">
        <f t="shared" ca="1" si="2"/>
        <v>#VALUE!</v>
      </c>
      <c r="J115" s="234" t="e">
        <f ca="1">BerKW!BN115-BerKW!CA115</f>
        <v>#VALUE!</v>
      </c>
      <c r="K115" s="141"/>
      <c r="L115" s="222" t="str">
        <f>BerKW!BO115</f>
        <v>OK</v>
      </c>
      <c r="M115" s="234" t="b">
        <f>BerKW!BP115</f>
        <v>0</v>
      </c>
    </row>
    <row r="116" spans="1:13" ht="13.5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135">
        <f>Ident!L116</f>
        <v>0</v>
      </c>
      <c r="F116" s="252" t="str">
        <f>BerKW!BH116</f>
        <v>Corriger</v>
      </c>
      <c r="G116" s="234" t="e">
        <f ca="1">BerKW!BI116-BerKW!CA116-BerKW!BR116-BerKW!BS116</f>
        <v>#VALUE!</v>
      </c>
      <c r="H116" s="234" t="e">
        <f ca="1">BerKW!BK116+BerKW!BL116+BerKW!BR116+BerKW!BS116</f>
        <v>#VALUE!</v>
      </c>
      <c r="I116" s="245" t="e">
        <f t="shared" ca="1" si="2"/>
        <v>#VALUE!</v>
      </c>
      <c r="J116" s="234" t="e">
        <f ca="1">BerKW!BN116-BerKW!CA116</f>
        <v>#VALUE!</v>
      </c>
      <c r="K116" s="141"/>
      <c r="L116" s="222" t="str">
        <f>BerKW!BO116</f>
        <v>OK</v>
      </c>
      <c r="M116" s="234" t="b">
        <f>BerKW!BP116</f>
        <v>0</v>
      </c>
    </row>
    <row r="117" spans="1:13" ht="13.5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135">
        <f>Ident!L117</f>
        <v>0</v>
      </c>
      <c r="F117" s="252" t="str">
        <f>BerKW!BH117</f>
        <v>Corriger</v>
      </c>
      <c r="G117" s="234" t="e">
        <f ca="1">BerKW!BI117-BerKW!CA117-BerKW!BR117-BerKW!BS117</f>
        <v>#VALUE!</v>
      </c>
      <c r="H117" s="234" t="e">
        <f ca="1">BerKW!BK117+BerKW!BL117+BerKW!BR117+BerKW!BS117</f>
        <v>#VALUE!</v>
      </c>
      <c r="I117" s="245" t="e">
        <f t="shared" ca="1" si="2"/>
        <v>#VALUE!</v>
      </c>
      <c r="J117" s="234" t="e">
        <f ca="1">BerKW!BN117-BerKW!CA117</f>
        <v>#VALUE!</v>
      </c>
      <c r="K117" s="141"/>
      <c r="L117" s="222" t="str">
        <f>BerKW!BO117</f>
        <v>OK</v>
      </c>
      <c r="M117" s="234" t="b">
        <f>BerKW!BP117</f>
        <v>0</v>
      </c>
    </row>
    <row r="118" spans="1:13" ht="13.5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135">
        <f>Ident!L118</f>
        <v>0</v>
      </c>
      <c r="F118" s="252" t="str">
        <f>BerKW!BH118</f>
        <v>Corriger</v>
      </c>
      <c r="G118" s="234" t="e">
        <f ca="1">BerKW!BI118-BerKW!CA118-BerKW!BR118-BerKW!BS118</f>
        <v>#VALUE!</v>
      </c>
      <c r="H118" s="234" t="e">
        <f ca="1">BerKW!BK118+BerKW!BL118+BerKW!BR118+BerKW!BS118</f>
        <v>#VALUE!</v>
      </c>
      <c r="I118" s="245" t="e">
        <f t="shared" ca="1" si="2"/>
        <v>#VALUE!</v>
      </c>
      <c r="J118" s="234" t="e">
        <f ca="1">BerKW!BN118-BerKW!CA118</f>
        <v>#VALUE!</v>
      </c>
      <c r="K118" s="141"/>
      <c r="L118" s="222" t="str">
        <f>BerKW!BO118</f>
        <v>OK</v>
      </c>
      <c r="M118" s="234" t="b">
        <f>BerKW!BP118</f>
        <v>0</v>
      </c>
    </row>
    <row r="119" spans="1:13" ht="13.5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135">
        <f>Ident!L119</f>
        <v>0</v>
      </c>
      <c r="F119" s="252" t="str">
        <f>BerKW!BH119</f>
        <v>Corriger</v>
      </c>
      <c r="G119" s="234" t="e">
        <f ca="1">BerKW!BI119-BerKW!CA119-BerKW!BR119-BerKW!BS119</f>
        <v>#VALUE!</v>
      </c>
      <c r="H119" s="234" t="e">
        <f ca="1">BerKW!BK119+BerKW!BL119+BerKW!BR119+BerKW!BS119</f>
        <v>#VALUE!</v>
      </c>
      <c r="I119" s="245" t="e">
        <f t="shared" ca="1" si="2"/>
        <v>#VALUE!</v>
      </c>
      <c r="J119" s="234" t="e">
        <f ca="1">BerKW!BN119-BerKW!CA119</f>
        <v>#VALUE!</v>
      </c>
      <c r="K119" s="141"/>
      <c r="L119" s="222" t="str">
        <f>BerKW!BO119</f>
        <v>OK</v>
      </c>
      <c r="M119" s="234" t="b">
        <f>BerKW!BP119</f>
        <v>0</v>
      </c>
    </row>
    <row r="120" spans="1:13" ht="13.5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135">
        <f>Ident!L120</f>
        <v>0</v>
      </c>
      <c r="F120" s="252" t="str">
        <f>BerKW!BH120</f>
        <v>Corriger</v>
      </c>
      <c r="G120" s="234" t="e">
        <f ca="1">BerKW!BI120-BerKW!CA120-BerKW!BR120-BerKW!BS120</f>
        <v>#VALUE!</v>
      </c>
      <c r="H120" s="234" t="e">
        <f ca="1">BerKW!BK120+BerKW!BL120+BerKW!BR120+BerKW!BS120</f>
        <v>#VALUE!</v>
      </c>
      <c r="I120" s="245" t="e">
        <f t="shared" ca="1" si="2"/>
        <v>#VALUE!</v>
      </c>
      <c r="J120" s="234" t="e">
        <f ca="1">BerKW!BN120-BerKW!CA120</f>
        <v>#VALUE!</v>
      </c>
      <c r="K120" s="141"/>
      <c r="L120" s="222" t="str">
        <f>BerKW!BO120</f>
        <v>OK</v>
      </c>
      <c r="M120" s="234" t="b">
        <f>BerKW!BP120</f>
        <v>0</v>
      </c>
    </row>
    <row r="121" spans="1:13" ht="13.5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135">
        <f>Ident!L121</f>
        <v>0</v>
      </c>
      <c r="F121" s="252" t="str">
        <f>BerKW!BH121</f>
        <v>Corriger</v>
      </c>
      <c r="G121" s="234" t="e">
        <f ca="1">BerKW!BI121-BerKW!CA121-BerKW!BR121-BerKW!BS121</f>
        <v>#VALUE!</v>
      </c>
      <c r="H121" s="234" t="e">
        <f ca="1">BerKW!BK121+BerKW!BL121+BerKW!BR121+BerKW!BS121</f>
        <v>#VALUE!</v>
      </c>
      <c r="I121" s="245" t="e">
        <f t="shared" ca="1" si="2"/>
        <v>#VALUE!</v>
      </c>
      <c r="J121" s="234" t="e">
        <f ca="1">BerKW!BN121-BerKW!CA121</f>
        <v>#VALUE!</v>
      </c>
      <c r="K121" s="141"/>
      <c r="L121" s="222" t="str">
        <f>BerKW!BO121</f>
        <v>OK</v>
      </c>
      <c r="M121" s="234" t="b">
        <f>BerKW!BP121</f>
        <v>0</v>
      </c>
    </row>
    <row r="122" spans="1:13" ht="13.5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135">
        <f>Ident!L122</f>
        <v>0</v>
      </c>
      <c r="F122" s="252" t="str">
        <f>BerKW!BH122</f>
        <v>Corriger</v>
      </c>
      <c r="G122" s="234" t="e">
        <f ca="1">BerKW!BI122-BerKW!CA122-BerKW!BR122-BerKW!BS122</f>
        <v>#VALUE!</v>
      </c>
      <c r="H122" s="234" t="e">
        <f ca="1">BerKW!BK122+BerKW!BL122+BerKW!BR122+BerKW!BS122</f>
        <v>#VALUE!</v>
      </c>
      <c r="I122" s="245" t="e">
        <f t="shared" ca="1" si="2"/>
        <v>#VALUE!</v>
      </c>
      <c r="J122" s="234" t="e">
        <f ca="1">BerKW!BN122-BerKW!CA122</f>
        <v>#VALUE!</v>
      </c>
      <c r="K122" s="141"/>
      <c r="L122" s="222" t="str">
        <f>BerKW!BO122</f>
        <v>OK</v>
      </c>
      <c r="M122" s="234" t="b">
        <f>BerKW!BP122</f>
        <v>0</v>
      </c>
    </row>
    <row r="123" spans="1:13" ht="13.5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135">
        <f>Ident!L123</f>
        <v>0</v>
      </c>
      <c r="F123" s="252" t="str">
        <f>BerKW!BH123</f>
        <v>Corriger</v>
      </c>
      <c r="G123" s="234" t="e">
        <f ca="1">BerKW!BI123-BerKW!CA123-BerKW!BR123-BerKW!BS123</f>
        <v>#VALUE!</v>
      </c>
      <c r="H123" s="234" t="e">
        <f ca="1">BerKW!BK123+BerKW!BL123+BerKW!BR123+BerKW!BS123</f>
        <v>#VALUE!</v>
      </c>
      <c r="I123" s="245" t="e">
        <f t="shared" ca="1" si="2"/>
        <v>#VALUE!</v>
      </c>
      <c r="J123" s="234" t="e">
        <f ca="1">BerKW!BN123-BerKW!CA123</f>
        <v>#VALUE!</v>
      </c>
      <c r="K123" s="141"/>
      <c r="L123" s="222" t="str">
        <f>BerKW!BO123</f>
        <v>OK</v>
      </c>
      <c r="M123" s="234" t="b">
        <f>BerKW!BP123</f>
        <v>0</v>
      </c>
    </row>
    <row r="124" spans="1:13" ht="13.5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135">
        <f>Ident!L124</f>
        <v>0</v>
      </c>
      <c r="F124" s="252" t="str">
        <f>BerKW!BH124</f>
        <v>Corriger</v>
      </c>
      <c r="G124" s="234" t="e">
        <f ca="1">BerKW!BI124-BerKW!CA124-BerKW!BR124-BerKW!BS124</f>
        <v>#VALUE!</v>
      </c>
      <c r="H124" s="234" t="e">
        <f ca="1">BerKW!BK124+BerKW!BL124+BerKW!BR124+BerKW!BS124</f>
        <v>#VALUE!</v>
      </c>
      <c r="I124" s="245" t="e">
        <f t="shared" ca="1" si="2"/>
        <v>#VALUE!</v>
      </c>
      <c r="J124" s="234" t="e">
        <f ca="1">BerKW!BN124-BerKW!CA124</f>
        <v>#VALUE!</v>
      </c>
      <c r="K124" s="141"/>
      <c r="L124" s="222" t="str">
        <f>BerKW!BO124</f>
        <v>OK</v>
      </c>
      <c r="M124" s="234" t="b">
        <f>BerKW!BP124</f>
        <v>0</v>
      </c>
    </row>
    <row r="125" spans="1:13" ht="13.5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135">
        <f>Ident!L125</f>
        <v>0</v>
      </c>
      <c r="F125" s="252" t="str">
        <f>BerKW!BH125</f>
        <v>Corriger</v>
      </c>
      <c r="G125" s="234" t="e">
        <f ca="1">BerKW!BI125-BerKW!CA125-BerKW!BR125-BerKW!BS125</f>
        <v>#VALUE!</v>
      </c>
      <c r="H125" s="234" t="e">
        <f ca="1">BerKW!BK125+BerKW!BL125+BerKW!BR125+BerKW!BS125</f>
        <v>#VALUE!</v>
      </c>
      <c r="I125" s="245" t="e">
        <f t="shared" ca="1" si="2"/>
        <v>#VALUE!</v>
      </c>
      <c r="J125" s="234" t="e">
        <f ca="1">BerKW!BN125-BerKW!CA125</f>
        <v>#VALUE!</v>
      </c>
      <c r="K125" s="141"/>
      <c r="L125" s="222" t="str">
        <f>BerKW!BO125</f>
        <v>OK</v>
      </c>
      <c r="M125" s="234" t="b">
        <f>BerKW!BP125</f>
        <v>0</v>
      </c>
    </row>
    <row r="126" spans="1:13" ht="13.5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135">
        <f>Ident!L126</f>
        <v>0</v>
      </c>
      <c r="F126" s="252" t="str">
        <f>BerKW!BH126</f>
        <v>Corriger</v>
      </c>
      <c r="G126" s="234" t="e">
        <f ca="1">BerKW!BI126-BerKW!CA126-BerKW!BR126-BerKW!BS126</f>
        <v>#VALUE!</v>
      </c>
      <c r="H126" s="234" t="e">
        <f ca="1">BerKW!BK126+BerKW!BL126+BerKW!BR126+BerKW!BS126</f>
        <v>#VALUE!</v>
      </c>
      <c r="I126" s="245" t="e">
        <f t="shared" ca="1" si="2"/>
        <v>#VALUE!</v>
      </c>
      <c r="J126" s="234" t="e">
        <f ca="1">BerKW!BN126-BerKW!CA126</f>
        <v>#VALUE!</v>
      </c>
      <c r="K126" s="141"/>
      <c r="L126" s="222" t="str">
        <f>BerKW!BO126</f>
        <v>OK</v>
      </c>
      <c r="M126" s="234" t="b">
        <f>BerKW!BP126</f>
        <v>0</v>
      </c>
    </row>
    <row r="127" spans="1:13" ht="13.5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135">
        <f>Ident!L127</f>
        <v>0</v>
      </c>
      <c r="F127" s="252" t="str">
        <f>BerKW!BH127</f>
        <v>Corriger</v>
      </c>
      <c r="G127" s="234" t="e">
        <f ca="1">BerKW!BI127-BerKW!CA127-BerKW!BR127-BerKW!BS127</f>
        <v>#VALUE!</v>
      </c>
      <c r="H127" s="234" t="e">
        <f ca="1">BerKW!BK127+BerKW!BL127+BerKW!BR127+BerKW!BS127</f>
        <v>#VALUE!</v>
      </c>
      <c r="I127" s="245" t="e">
        <f t="shared" ca="1" si="2"/>
        <v>#VALUE!</v>
      </c>
      <c r="J127" s="234" t="e">
        <f ca="1">BerKW!BN127-BerKW!CA127</f>
        <v>#VALUE!</v>
      </c>
      <c r="K127" s="141"/>
      <c r="L127" s="222" t="str">
        <f>BerKW!BO127</f>
        <v>OK</v>
      </c>
      <c r="M127" s="234" t="b">
        <f>BerKW!BP127</f>
        <v>0</v>
      </c>
    </row>
    <row r="128" spans="1:13" ht="13.5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135">
        <f>Ident!L128</f>
        <v>0</v>
      </c>
      <c r="F128" s="252" t="str">
        <f>BerKW!BH128</f>
        <v>Corriger</v>
      </c>
      <c r="G128" s="234" t="e">
        <f ca="1">BerKW!BI128-BerKW!CA128-BerKW!BR128-BerKW!BS128</f>
        <v>#VALUE!</v>
      </c>
      <c r="H128" s="234" t="e">
        <f ca="1">BerKW!BK128+BerKW!BL128+BerKW!BR128+BerKW!BS128</f>
        <v>#VALUE!</v>
      </c>
      <c r="I128" s="245" t="e">
        <f t="shared" ca="1" si="2"/>
        <v>#VALUE!</v>
      </c>
      <c r="J128" s="234" t="e">
        <f ca="1">BerKW!BN128-BerKW!CA128</f>
        <v>#VALUE!</v>
      </c>
      <c r="K128" s="141"/>
      <c r="L128" s="222" t="str">
        <f>BerKW!BO128</f>
        <v>OK</v>
      </c>
      <c r="M128" s="234" t="b">
        <f>BerKW!BP128</f>
        <v>0</v>
      </c>
    </row>
    <row r="129" spans="1:13" ht="13.5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135">
        <f>Ident!L129</f>
        <v>0</v>
      </c>
      <c r="F129" s="252" t="str">
        <f>BerKW!BH129</f>
        <v>Corriger</v>
      </c>
      <c r="G129" s="234" t="e">
        <f ca="1">BerKW!BI129-BerKW!CA129-BerKW!BR129-BerKW!BS129</f>
        <v>#VALUE!</v>
      </c>
      <c r="H129" s="234" t="e">
        <f ca="1">BerKW!BK129+BerKW!BL129+BerKW!BR129+BerKW!BS129</f>
        <v>#VALUE!</v>
      </c>
      <c r="I129" s="245" t="e">
        <f t="shared" ca="1" si="2"/>
        <v>#VALUE!</v>
      </c>
      <c r="J129" s="234" t="e">
        <f ca="1">BerKW!BN129-BerKW!CA129</f>
        <v>#VALUE!</v>
      </c>
      <c r="K129" s="141"/>
      <c r="L129" s="222" t="str">
        <f>BerKW!BO129</f>
        <v>OK</v>
      </c>
      <c r="M129" s="234" t="b">
        <f>BerKW!BP129</f>
        <v>0</v>
      </c>
    </row>
    <row r="130" spans="1:13" ht="13.5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135">
        <f>Ident!L130</f>
        <v>0</v>
      </c>
      <c r="F130" s="252" t="str">
        <f>BerKW!BH130</f>
        <v>Corriger</v>
      </c>
      <c r="G130" s="234" t="e">
        <f ca="1">BerKW!BI130-BerKW!CA130-BerKW!BR130-BerKW!BS130</f>
        <v>#VALUE!</v>
      </c>
      <c r="H130" s="234" t="e">
        <f ca="1">BerKW!BK130+BerKW!BL130+BerKW!BR130+BerKW!BS130</f>
        <v>#VALUE!</v>
      </c>
      <c r="I130" s="245" t="e">
        <f t="shared" ca="1" si="2"/>
        <v>#VALUE!</v>
      </c>
      <c r="J130" s="234" t="e">
        <f ca="1">BerKW!BN130-BerKW!CA130</f>
        <v>#VALUE!</v>
      </c>
      <c r="K130" s="141"/>
      <c r="L130" s="222" t="str">
        <f>BerKW!BO130</f>
        <v>OK</v>
      </c>
      <c r="M130" s="234" t="b">
        <f>BerKW!BP130</f>
        <v>0</v>
      </c>
    </row>
    <row r="131" spans="1:13" ht="13.5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135">
        <f>Ident!L131</f>
        <v>0</v>
      </c>
      <c r="F131" s="252" t="str">
        <f>BerKW!BH131</f>
        <v>Corriger</v>
      </c>
      <c r="G131" s="234" t="e">
        <f ca="1">BerKW!BI131-BerKW!CA131-BerKW!BR131-BerKW!BS131</f>
        <v>#VALUE!</v>
      </c>
      <c r="H131" s="234" t="e">
        <f ca="1">BerKW!BK131+BerKW!BL131+BerKW!BR131+BerKW!BS131</f>
        <v>#VALUE!</v>
      </c>
      <c r="I131" s="245" t="e">
        <f t="shared" ca="1" si="2"/>
        <v>#VALUE!</v>
      </c>
      <c r="J131" s="234" t="e">
        <f ca="1">BerKW!BN131-BerKW!CA131</f>
        <v>#VALUE!</v>
      </c>
      <c r="K131" s="141"/>
      <c r="L131" s="222" t="str">
        <f>BerKW!BO131</f>
        <v>OK</v>
      </c>
      <c r="M131" s="234" t="b">
        <f>BerKW!BP131</f>
        <v>0</v>
      </c>
    </row>
    <row r="132" spans="1:13" ht="13.5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135">
        <f>Ident!L132</f>
        <v>0</v>
      </c>
      <c r="F132" s="252" t="str">
        <f>BerKW!BH132</f>
        <v>Corriger</v>
      </c>
      <c r="G132" s="234" t="e">
        <f ca="1">BerKW!BI132-BerKW!CA132-BerKW!BR132-BerKW!BS132</f>
        <v>#VALUE!</v>
      </c>
      <c r="H132" s="234" t="e">
        <f ca="1">BerKW!BK132+BerKW!BL132+BerKW!BR132+BerKW!BS132</f>
        <v>#VALUE!</v>
      </c>
      <c r="I132" s="245" t="e">
        <f t="shared" ca="1" si="2"/>
        <v>#VALUE!</v>
      </c>
      <c r="J132" s="234" t="e">
        <f ca="1">BerKW!BN132-BerKW!CA132</f>
        <v>#VALUE!</v>
      </c>
      <c r="K132" s="141"/>
      <c r="L132" s="222" t="str">
        <f>BerKW!BO132</f>
        <v>OK</v>
      </c>
      <c r="M132" s="234" t="b">
        <f>BerKW!BP132</f>
        <v>0</v>
      </c>
    </row>
    <row r="133" spans="1:13" ht="13.5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135">
        <f>Ident!L133</f>
        <v>0</v>
      </c>
      <c r="F133" s="252" t="str">
        <f>BerKW!BH133</f>
        <v>Corriger</v>
      </c>
      <c r="G133" s="234" t="e">
        <f ca="1">BerKW!BI133-BerKW!CA133-BerKW!BR133-BerKW!BS133</f>
        <v>#VALUE!</v>
      </c>
      <c r="H133" s="234" t="e">
        <f ca="1">BerKW!BK133+BerKW!BL133+BerKW!BR133+BerKW!BS133</f>
        <v>#VALUE!</v>
      </c>
      <c r="I133" s="245" t="e">
        <f t="shared" ref="I133:I196" ca="1" si="3">G133+H133</f>
        <v>#VALUE!</v>
      </c>
      <c r="J133" s="234" t="e">
        <f ca="1">BerKW!BN133-BerKW!CA133</f>
        <v>#VALUE!</v>
      </c>
      <c r="K133" s="141"/>
      <c r="L133" s="222" t="str">
        <f>BerKW!BO133</f>
        <v>OK</v>
      </c>
      <c r="M133" s="234" t="b">
        <f>BerKW!BP133</f>
        <v>0</v>
      </c>
    </row>
    <row r="134" spans="1:13" ht="13.5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135">
        <f>Ident!L134</f>
        <v>0</v>
      </c>
      <c r="F134" s="252" t="str">
        <f>BerKW!BH134</f>
        <v>Corriger</v>
      </c>
      <c r="G134" s="234" t="e">
        <f ca="1">BerKW!BI134-BerKW!CA134-BerKW!BR134-BerKW!BS134</f>
        <v>#VALUE!</v>
      </c>
      <c r="H134" s="234" t="e">
        <f ca="1">BerKW!BK134+BerKW!BL134+BerKW!BR134+BerKW!BS134</f>
        <v>#VALUE!</v>
      </c>
      <c r="I134" s="245" t="e">
        <f t="shared" ca="1" si="3"/>
        <v>#VALUE!</v>
      </c>
      <c r="J134" s="234" t="e">
        <f ca="1">BerKW!BN134-BerKW!CA134</f>
        <v>#VALUE!</v>
      </c>
      <c r="K134" s="141"/>
      <c r="L134" s="222" t="str">
        <f>BerKW!BO134</f>
        <v>OK</v>
      </c>
      <c r="M134" s="234" t="b">
        <f>BerKW!BP134</f>
        <v>0</v>
      </c>
    </row>
    <row r="135" spans="1:13" ht="13.5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135">
        <f>Ident!L135</f>
        <v>0</v>
      </c>
      <c r="F135" s="252" t="str">
        <f>BerKW!BH135</f>
        <v>Corriger</v>
      </c>
      <c r="G135" s="234" t="e">
        <f ca="1">BerKW!BI135-BerKW!CA135-BerKW!BR135-BerKW!BS135</f>
        <v>#VALUE!</v>
      </c>
      <c r="H135" s="234" t="e">
        <f ca="1">BerKW!BK135+BerKW!BL135+BerKW!BR135+BerKW!BS135</f>
        <v>#VALUE!</v>
      </c>
      <c r="I135" s="245" t="e">
        <f t="shared" ca="1" si="3"/>
        <v>#VALUE!</v>
      </c>
      <c r="J135" s="234" t="e">
        <f ca="1">BerKW!BN135-BerKW!CA135</f>
        <v>#VALUE!</v>
      </c>
      <c r="K135" s="141"/>
      <c r="L135" s="222" t="str">
        <f>BerKW!BO135</f>
        <v>OK</v>
      </c>
      <c r="M135" s="234" t="b">
        <f>BerKW!BP135</f>
        <v>0</v>
      </c>
    </row>
    <row r="136" spans="1:13" ht="13.5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135">
        <f>Ident!L136</f>
        <v>0</v>
      </c>
      <c r="F136" s="252" t="str">
        <f>BerKW!BH136</f>
        <v>Corriger</v>
      </c>
      <c r="G136" s="234" t="e">
        <f ca="1">BerKW!BI136-BerKW!CA136-BerKW!BR136-BerKW!BS136</f>
        <v>#VALUE!</v>
      </c>
      <c r="H136" s="234" t="e">
        <f ca="1">BerKW!BK136+BerKW!BL136+BerKW!BR136+BerKW!BS136</f>
        <v>#VALUE!</v>
      </c>
      <c r="I136" s="245" t="e">
        <f t="shared" ca="1" si="3"/>
        <v>#VALUE!</v>
      </c>
      <c r="J136" s="234" t="e">
        <f ca="1">BerKW!BN136-BerKW!CA136</f>
        <v>#VALUE!</v>
      </c>
      <c r="K136" s="141"/>
      <c r="L136" s="222" t="str">
        <f>BerKW!BO136</f>
        <v>OK</v>
      </c>
      <c r="M136" s="234" t="b">
        <f>BerKW!BP136</f>
        <v>0</v>
      </c>
    </row>
    <row r="137" spans="1:13" ht="13.5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135">
        <f>Ident!L137</f>
        <v>0</v>
      </c>
      <c r="F137" s="252" t="str">
        <f>BerKW!BH137</f>
        <v>Corriger</v>
      </c>
      <c r="G137" s="234" t="e">
        <f ca="1">BerKW!BI137-BerKW!CA137-BerKW!BR137-BerKW!BS137</f>
        <v>#VALUE!</v>
      </c>
      <c r="H137" s="234" t="e">
        <f ca="1">BerKW!BK137+BerKW!BL137+BerKW!BR137+BerKW!BS137</f>
        <v>#VALUE!</v>
      </c>
      <c r="I137" s="245" t="e">
        <f t="shared" ca="1" si="3"/>
        <v>#VALUE!</v>
      </c>
      <c r="J137" s="234" t="e">
        <f ca="1">BerKW!BN137-BerKW!CA137</f>
        <v>#VALUE!</v>
      </c>
      <c r="K137" s="141"/>
      <c r="L137" s="222" t="str">
        <f>BerKW!BO137</f>
        <v>OK</v>
      </c>
      <c r="M137" s="234" t="b">
        <f>BerKW!BP137</f>
        <v>0</v>
      </c>
    </row>
    <row r="138" spans="1:13" ht="13.5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135">
        <f>Ident!L138</f>
        <v>0</v>
      </c>
      <c r="F138" s="252" t="str">
        <f>BerKW!BH138</f>
        <v>Corriger</v>
      </c>
      <c r="G138" s="234" t="e">
        <f ca="1">BerKW!BI138-BerKW!CA138-BerKW!BR138-BerKW!BS138</f>
        <v>#VALUE!</v>
      </c>
      <c r="H138" s="234" t="e">
        <f ca="1">BerKW!BK138+BerKW!BL138+BerKW!BR138+BerKW!BS138</f>
        <v>#VALUE!</v>
      </c>
      <c r="I138" s="245" t="e">
        <f t="shared" ca="1" si="3"/>
        <v>#VALUE!</v>
      </c>
      <c r="J138" s="234" t="e">
        <f ca="1">BerKW!BN138-BerKW!CA138</f>
        <v>#VALUE!</v>
      </c>
      <c r="K138" s="141"/>
      <c r="L138" s="222" t="str">
        <f>BerKW!BO138</f>
        <v>OK</v>
      </c>
      <c r="M138" s="234" t="b">
        <f>BerKW!BP138</f>
        <v>0</v>
      </c>
    </row>
    <row r="139" spans="1:13" ht="13.5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135">
        <f>Ident!L139</f>
        <v>0</v>
      </c>
      <c r="F139" s="252" t="str">
        <f>BerKW!BH139</f>
        <v>Corriger</v>
      </c>
      <c r="G139" s="234" t="e">
        <f ca="1">BerKW!BI139-BerKW!CA139-BerKW!BR139-BerKW!BS139</f>
        <v>#VALUE!</v>
      </c>
      <c r="H139" s="234" t="e">
        <f ca="1">BerKW!BK139+BerKW!BL139+BerKW!BR139+BerKW!BS139</f>
        <v>#VALUE!</v>
      </c>
      <c r="I139" s="245" t="e">
        <f t="shared" ca="1" si="3"/>
        <v>#VALUE!</v>
      </c>
      <c r="J139" s="234" t="e">
        <f ca="1">BerKW!BN139-BerKW!CA139</f>
        <v>#VALUE!</v>
      </c>
      <c r="K139" s="141"/>
      <c r="L139" s="222" t="str">
        <f>BerKW!BO139</f>
        <v>OK</v>
      </c>
      <c r="M139" s="234" t="b">
        <f>BerKW!BP139</f>
        <v>0</v>
      </c>
    </row>
    <row r="140" spans="1:13" ht="13.5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135">
        <f>Ident!L140</f>
        <v>0</v>
      </c>
      <c r="F140" s="252" t="str">
        <f>BerKW!BH140</f>
        <v>Corriger</v>
      </c>
      <c r="G140" s="234" t="e">
        <f ca="1">BerKW!BI140-BerKW!CA140-BerKW!BR140-BerKW!BS140</f>
        <v>#VALUE!</v>
      </c>
      <c r="H140" s="234" t="e">
        <f ca="1">BerKW!BK140+BerKW!BL140+BerKW!BR140+BerKW!BS140</f>
        <v>#VALUE!</v>
      </c>
      <c r="I140" s="245" t="e">
        <f t="shared" ca="1" si="3"/>
        <v>#VALUE!</v>
      </c>
      <c r="J140" s="234" t="e">
        <f ca="1">BerKW!BN140-BerKW!CA140</f>
        <v>#VALUE!</v>
      </c>
      <c r="K140" s="141"/>
      <c r="L140" s="222" t="str">
        <f>BerKW!BO140</f>
        <v>OK</v>
      </c>
      <c r="M140" s="234" t="b">
        <f>BerKW!BP140</f>
        <v>0</v>
      </c>
    </row>
    <row r="141" spans="1:13" ht="13.5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135">
        <f>Ident!L141</f>
        <v>0</v>
      </c>
      <c r="F141" s="252" t="str">
        <f>BerKW!BH141</f>
        <v>Corriger</v>
      </c>
      <c r="G141" s="234" t="e">
        <f ca="1">BerKW!BI141-BerKW!CA141-BerKW!BR141-BerKW!BS141</f>
        <v>#VALUE!</v>
      </c>
      <c r="H141" s="234" t="e">
        <f ca="1">BerKW!BK141+BerKW!BL141+BerKW!BR141+BerKW!BS141</f>
        <v>#VALUE!</v>
      </c>
      <c r="I141" s="245" t="e">
        <f t="shared" ca="1" si="3"/>
        <v>#VALUE!</v>
      </c>
      <c r="J141" s="234" t="e">
        <f ca="1">BerKW!BN141-BerKW!CA141</f>
        <v>#VALUE!</v>
      </c>
      <c r="K141" s="141"/>
      <c r="L141" s="222" t="str">
        <f>BerKW!BO141</f>
        <v>OK</v>
      </c>
      <c r="M141" s="234" t="b">
        <f>BerKW!BP141</f>
        <v>0</v>
      </c>
    </row>
    <row r="142" spans="1:13" ht="13.5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135">
        <f>Ident!L142</f>
        <v>0</v>
      </c>
      <c r="F142" s="252" t="str">
        <f>BerKW!BH142</f>
        <v>Corriger</v>
      </c>
      <c r="G142" s="234" t="e">
        <f ca="1">BerKW!BI142-BerKW!CA142-BerKW!BR142-BerKW!BS142</f>
        <v>#VALUE!</v>
      </c>
      <c r="H142" s="234" t="e">
        <f ca="1">BerKW!BK142+BerKW!BL142+BerKW!BR142+BerKW!BS142</f>
        <v>#VALUE!</v>
      </c>
      <c r="I142" s="245" t="e">
        <f t="shared" ca="1" si="3"/>
        <v>#VALUE!</v>
      </c>
      <c r="J142" s="234" t="e">
        <f ca="1">BerKW!BN142-BerKW!CA142</f>
        <v>#VALUE!</v>
      </c>
      <c r="K142" s="141"/>
      <c r="L142" s="222" t="str">
        <f>BerKW!BO142</f>
        <v>OK</v>
      </c>
      <c r="M142" s="234" t="b">
        <f>BerKW!BP142</f>
        <v>0</v>
      </c>
    </row>
    <row r="143" spans="1:13" ht="13.5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135">
        <f>Ident!L143</f>
        <v>0</v>
      </c>
      <c r="F143" s="252" t="str">
        <f>BerKW!BH143</f>
        <v>Corriger</v>
      </c>
      <c r="G143" s="234" t="e">
        <f ca="1">BerKW!BI143-BerKW!CA143-BerKW!BR143-BerKW!BS143</f>
        <v>#VALUE!</v>
      </c>
      <c r="H143" s="234" t="e">
        <f ca="1">BerKW!BK143+BerKW!BL143+BerKW!BR143+BerKW!BS143</f>
        <v>#VALUE!</v>
      </c>
      <c r="I143" s="245" t="e">
        <f t="shared" ca="1" si="3"/>
        <v>#VALUE!</v>
      </c>
      <c r="J143" s="234" t="e">
        <f ca="1">BerKW!BN143-BerKW!CA143</f>
        <v>#VALUE!</v>
      </c>
      <c r="K143" s="141"/>
      <c r="L143" s="222" t="str">
        <f>BerKW!BO143</f>
        <v>OK</v>
      </c>
      <c r="M143" s="234" t="b">
        <f>BerKW!BP143</f>
        <v>0</v>
      </c>
    </row>
    <row r="144" spans="1:13" ht="13.5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135">
        <f>Ident!L144</f>
        <v>0</v>
      </c>
      <c r="F144" s="252" t="str">
        <f>BerKW!BH144</f>
        <v>Corriger</v>
      </c>
      <c r="G144" s="234" t="e">
        <f ca="1">BerKW!BI144-BerKW!CA144-BerKW!BR144-BerKW!BS144</f>
        <v>#VALUE!</v>
      </c>
      <c r="H144" s="234" t="e">
        <f ca="1">BerKW!BK144+BerKW!BL144+BerKW!BR144+BerKW!BS144</f>
        <v>#VALUE!</v>
      </c>
      <c r="I144" s="245" t="e">
        <f t="shared" ca="1" si="3"/>
        <v>#VALUE!</v>
      </c>
      <c r="J144" s="234" t="e">
        <f ca="1">BerKW!BN144-BerKW!CA144</f>
        <v>#VALUE!</v>
      </c>
      <c r="K144" s="141"/>
      <c r="L144" s="222" t="str">
        <f>BerKW!BO144</f>
        <v>OK</v>
      </c>
      <c r="M144" s="234" t="b">
        <f>BerKW!BP144</f>
        <v>0</v>
      </c>
    </row>
    <row r="145" spans="1:13" ht="13.5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135">
        <f>Ident!L145</f>
        <v>0</v>
      </c>
      <c r="F145" s="252" t="str">
        <f>BerKW!BH145</f>
        <v>Corriger</v>
      </c>
      <c r="G145" s="234" t="e">
        <f ca="1">BerKW!BI145-BerKW!CA145-BerKW!BR145-BerKW!BS145</f>
        <v>#VALUE!</v>
      </c>
      <c r="H145" s="234" t="e">
        <f ca="1">BerKW!BK145+BerKW!BL145+BerKW!BR145+BerKW!BS145</f>
        <v>#VALUE!</v>
      </c>
      <c r="I145" s="245" t="e">
        <f t="shared" ca="1" si="3"/>
        <v>#VALUE!</v>
      </c>
      <c r="J145" s="234" t="e">
        <f ca="1">BerKW!BN145-BerKW!CA145</f>
        <v>#VALUE!</v>
      </c>
      <c r="K145" s="141"/>
      <c r="L145" s="222" t="str">
        <f>BerKW!BO145</f>
        <v>OK</v>
      </c>
      <c r="M145" s="234" t="b">
        <f>BerKW!BP145</f>
        <v>0</v>
      </c>
    </row>
    <row r="146" spans="1:13" ht="13.5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135">
        <f>Ident!L146</f>
        <v>0</v>
      </c>
      <c r="F146" s="252" t="str">
        <f>BerKW!BH146</f>
        <v>Corriger</v>
      </c>
      <c r="G146" s="234" t="e">
        <f ca="1">BerKW!BI146-BerKW!CA146-BerKW!BR146-BerKW!BS146</f>
        <v>#VALUE!</v>
      </c>
      <c r="H146" s="234" t="e">
        <f ca="1">BerKW!BK146+BerKW!BL146+BerKW!BR146+BerKW!BS146</f>
        <v>#VALUE!</v>
      </c>
      <c r="I146" s="245" t="e">
        <f t="shared" ca="1" si="3"/>
        <v>#VALUE!</v>
      </c>
      <c r="J146" s="234" t="e">
        <f ca="1">BerKW!BN146-BerKW!CA146</f>
        <v>#VALUE!</v>
      </c>
      <c r="K146" s="141"/>
      <c r="L146" s="222" t="str">
        <f>BerKW!BO146</f>
        <v>OK</v>
      </c>
      <c r="M146" s="234" t="b">
        <f>BerKW!BP146</f>
        <v>0</v>
      </c>
    </row>
    <row r="147" spans="1:13" ht="13.5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135">
        <f>Ident!L147</f>
        <v>0</v>
      </c>
      <c r="F147" s="252" t="str">
        <f>BerKW!BH147</f>
        <v>Corriger</v>
      </c>
      <c r="G147" s="234" t="e">
        <f ca="1">BerKW!BI147-BerKW!CA147-BerKW!BR147-BerKW!BS147</f>
        <v>#VALUE!</v>
      </c>
      <c r="H147" s="234" t="e">
        <f ca="1">BerKW!BK147+BerKW!BL147+BerKW!BR147+BerKW!BS147</f>
        <v>#VALUE!</v>
      </c>
      <c r="I147" s="245" t="e">
        <f t="shared" ca="1" si="3"/>
        <v>#VALUE!</v>
      </c>
      <c r="J147" s="234" t="e">
        <f ca="1">BerKW!BN147-BerKW!CA147</f>
        <v>#VALUE!</v>
      </c>
      <c r="K147" s="141"/>
      <c r="L147" s="222" t="str">
        <f>BerKW!BO147</f>
        <v>OK</v>
      </c>
      <c r="M147" s="234" t="b">
        <f>BerKW!BP147</f>
        <v>0</v>
      </c>
    </row>
    <row r="148" spans="1:13" ht="13.5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135">
        <f>Ident!L148</f>
        <v>0</v>
      </c>
      <c r="F148" s="252" t="str">
        <f>BerKW!BH148</f>
        <v>Corriger</v>
      </c>
      <c r="G148" s="234" t="e">
        <f ca="1">BerKW!BI148-BerKW!CA148-BerKW!BR148-BerKW!BS148</f>
        <v>#VALUE!</v>
      </c>
      <c r="H148" s="234" t="e">
        <f ca="1">BerKW!BK148+BerKW!BL148+BerKW!BR148+BerKW!BS148</f>
        <v>#VALUE!</v>
      </c>
      <c r="I148" s="245" t="e">
        <f t="shared" ca="1" si="3"/>
        <v>#VALUE!</v>
      </c>
      <c r="J148" s="234" t="e">
        <f ca="1">BerKW!BN148-BerKW!CA148</f>
        <v>#VALUE!</v>
      </c>
      <c r="K148" s="141"/>
      <c r="L148" s="222" t="str">
        <f>BerKW!BO148</f>
        <v>OK</v>
      </c>
      <c r="M148" s="234" t="b">
        <f>BerKW!BP148</f>
        <v>0</v>
      </c>
    </row>
    <row r="149" spans="1:13" ht="13.5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135">
        <f>Ident!L149</f>
        <v>0</v>
      </c>
      <c r="F149" s="252" t="str">
        <f>BerKW!BH149</f>
        <v>Corriger</v>
      </c>
      <c r="G149" s="234" t="e">
        <f ca="1">BerKW!BI149-BerKW!CA149-BerKW!BR149-BerKW!BS149</f>
        <v>#VALUE!</v>
      </c>
      <c r="H149" s="234" t="e">
        <f ca="1">BerKW!BK149+BerKW!BL149+BerKW!BR149+BerKW!BS149</f>
        <v>#VALUE!</v>
      </c>
      <c r="I149" s="245" t="e">
        <f t="shared" ca="1" si="3"/>
        <v>#VALUE!</v>
      </c>
      <c r="J149" s="234" t="e">
        <f ca="1">BerKW!BN149-BerKW!CA149</f>
        <v>#VALUE!</v>
      </c>
      <c r="K149" s="141"/>
      <c r="L149" s="222" t="str">
        <f>BerKW!BO149</f>
        <v>OK</v>
      </c>
      <c r="M149" s="234" t="b">
        <f>BerKW!BP149</f>
        <v>0</v>
      </c>
    </row>
    <row r="150" spans="1:13" ht="13.5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135">
        <f>Ident!L150</f>
        <v>0</v>
      </c>
      <c r="F150" s="252" t="str">
        <f>BerKW!BH150</f>
        <v>Corriger</v>
      </c>
      <c r="G150" s="234" t="e">
        <f ca="1">BerKW!BI150-BerKW!CA150-BerKW!BR150-BerKW!BS150</f>
        <v>#VALUE!</v>
      </c>
      <c r="H150" s="234" t="e">
        <f ca="1">BerKW!BK150+BerKW!BL150+BerKW!BR150+BerKW!BS150</f>
        <v>#VALUE!</v>
      </c>
      <c r="I150" s="245" t="e">
        <f t="shared" ca="1" si="3"/>
        <v>#VALUE!</v>
      </c>
      <c r="J150" s="234" t="e">
        <f ca="1">BerKW!BN150-BerKW!CA150</f>
        <v>#VALUE!</v>
      </c>
      <c r="K150" s="141"/>
      <c r="L150" s="222" t="str">
        <f>BerKW!BO150</f>
        <v>OK</v>
      </c>
      <c r="M150" s="234" t="b">
        <f>BerKW!BP150</f>
        <v>0</v>
      </c>
    </row>
    <row r="151" spans="1:13" ht="13.5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135">
        <f>Ident!L151</f>
        <v>0</v>
      </c>
      <c r="F151" s="252" t="str">
        <f>BerKW!BH151</f>
        <v>Corriger</v>
      </c>
      <c r="G151" s="234" t="e">
        <f ca="1">BerKW!BI151-BerKW!CA151-BerKW!BR151-BerKW!BS151</f>
        <v>#VALUE!</v>
      </c>
      <c r="H151" s="234" t="e">
        <f ca="1">BerKW!BK151+BerKW!BL151+BerKW!BR151+BerKW!BS151</f>
        <v>#VALUE!</v>
      </c>
      <c r="I151" s="245" t="e">
        <f t="shared" ca="1" si="3"/>
        <v>#VALUE!</v>
      </c>
      <c r="J151" s="234" t="e">
        <f ca="1">BerKW!BN151-BerKW!CA151</f>
        <v>#VALUE!</v>
      </c>
      <c r="K151" s="141"/>
      <c r="L151" s="222" t="str">
        <f>BerKW!BO151</f>
        <v>OK</v>
      </c>
      <c r="M151" s="234" t="b">
        <f>BerKW!BP151</f>
        <v>0</v>
      </c>
    </row>
    <row r="152" spans="1:13" ht="13.5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135">
        <f>Ident!L152</f>
        <v>0</v>
      </c>
      <c r="F152" s="252" t="str">
        <f>BerKW!BH152</f>
        <v>Corriger</v>
      </c>
      <c r="G152" s="234" t="e">
        <f ca="1">BerKW!BI152-BerKW!CA152-BerKW!BR152-BerKW!BS152</f>
        <v>#VALUE!</v>
      </c>
      <c r="H152" s="234" t="e">
        <f ca="1">BerKW!BK152+BerKW!BL152+BerKW!BR152+BerKW!BS152</f>
        <v>#VALUE!</v>
      </c>
      <c r="I152" s="245" t="e">
        <f t="shared" ca="1" si="3"/>
        <v>#VALUE!</v>
      </c>
      <c r="J152" s="234" t="e">
        <f ca="1">BerKW!BN152-BerKW!CA152</f>
        <v>#VALUE!</v>
      </c>
      <c r="K152" s="141"/>
      <c r="L152" s="222" t="str">
        <f>BerKW!BO152</f>
        <v>OK</v>
      </c>
      <c r="M152" s="234" t="b">
        <f>BerKW!BP152</f>
        <v>0</v>
      </c>
    </row>
    <row r="153" spans="1:13" ht="13.5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135">
        <f>Ident!L153</f>
        <v>0</v>
      </c>
      <c r="F153" s="252" t="str">
        <f>BerKW!BH153</f>
        <v>Corriger</v>
      </c>
      <c r="G153" s="234" t="e">
        <f ca="1">BerKW!BI153-BerKW!CA153-BerKW!BR153-BerKW!BS153</f>
        <v>#VALUE!</v>
      </c>
      <c r="H153" s="234" t="e">
        <f ca="1">BerKW!BK153+BerKW!BL153+BerKW!BR153+BerKW!BS153</f>
        <v>#VALUE!</v>
      </c>
      <c r="I153" s="245" t="e">
        <f t="shared" ca="1" si="3"/>
        <v>#VALUE!</v>
      </c>
      <c r="J153" s="234" t="e">
        <f ca="1">BerKW!BN153-BerKW!CA153</f>
        <v>#VALUE!</v>
      </c>
      <c r="K153" s="141"/>
      <c r="L153" s="222" t="str">
        <f>BerKW!BO153</f>
        <v>OK</v>
      </c>
      <c r="M153" s="234" t="b">
        <f>BerKW!BP153</f>
        <v>0</v>
      </c>
    </row>
    <row r="154" spans="1:13" ht="13.5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135">
        <f>Ident!L154</f>
        <v>0</v>
      </c>
      <c r="F154" s="252" t="str">
        <f>BerKW!BH154</f>
        <v>Corriger</v>
      </c>
      <c r="G154" s="234" t="e">
        <f ca="1">BerKW!BI154-BerKW!CA154-BerKW!BR154-BerKW!BS154</f>
        <v>#VALUE!</v>
      </c>
      <c r="H154" s="234" t="e">
        <f ca="1">BerKW!BK154+BerKW!BL154+BerKW!BR154+BerKW!BS154</f>
        <v>#VALUE!</v>
      </c>
      <c r="I154" s="245" t="e">
        <f t="shared" ca="1" si="3"/>
        <v>#VALUE!</v>
      </c>
      <c r="J154" s="234" t="e">
        <f ca="1">BerKW!BN154-BerKW!CA154</f>
        <v>#VALUE!</v>
      </c>
      <c r="K154" s="141"/>
      <c r="L154" s="222" t="str">
        <f>BerKW!BO154</f>
        <v>OK</v>
      </c>
      <c r="M154" s="234" t="b">
        <f>BerKW!BP154</f>
        <v>0</v>
      </c>
    </row>
    <row r="155" spans="1:13" ht="13.5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135">
        <f>Ident!L155</f>
        <v>0</v>
      </c>
      <c r="F155" s="252" t="str">
        <f>BerKW!BH155</f>
        <v>Corriger</v>
      </c>
      <c r="G155" s="234" t="e">
        <f ca="1">BerKW!BI155-BerKW!CA155-BerKW!BR155-BerKW!BS155</f>
        <v>#VALUE!</v>
      </c>
      <c r="H155" s="234" t="e">
        <f ca="1">BerKW!BK155+BerKW!BL155+BerKW!BR155+BerKW!BS155</f>
        <v>#VALUE!</v>
      </c>
      <c r="I155" s="245" t="e">
        <f t="shared" ca="1" si="3"/>
        <v>#VALUE!</v>
      </c>
      <c r="J155" s="234" t="e">
        <f ca="1">BerKW!BN155-BerKW!CA155</f>
        <v>#VALUE!</v>
      </c>
      <c r="K155" s="141"/>
      <c r="L155" s="222" t="str">
        <f>BerKW!BO155</f>
        <v>OK</v>
      </c>
      <c r="M155" s="234" t="b">
        <f>BerKW!BP155</f>
        <v>0</v>
      </c>
    </row>
    <row r="156" spans="1:13" ht="13.5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135">
        <f>Ident!L156</f>
        <v>0</v>
      </c>
      <c r="F156" s="252" t="str">
        <f>BerKW!BH156</f>
        <v>Corriger</v>
      </c>
      <c r="G156" s="234" t="e">
        <f ca="1">BerKW!BI156-BerKW!CA156-BerKW!BR156-BerKW!BS156</f>
        <v>#VALUE!</v>
      </c>
      <c r="H156" s="234" t="e">
        <f ca="1">BerKW!BK156+BerKW!BL156+BerKW!BR156+BerKW!BS156</f>
        <v>#VALUE!</v>
      </c>
      <c r="I156" s="245" t="e">
        <f t="shared" ca="1" si="3"/>
        <v>#VALUE!</v>
      </c>
      <c r="J156" s="234" t="e">
        <f ca="1">BerKW!BN156-BerKW!CA156</f>
        <v>#VALUE!</v>
      </c>
      <c r="K156" s="141"/>
      <c r="L156" s="222" t="str">
        <f>BerKW!BO156</f>
        <v>OK</v>
      </c>
      <c r="M156" s="234" t="b">
        <f>BerKW!BP156</f>
        <v>0</v>
      </c>
    </row>
    <row r="157" spans="1:13" ht="13.5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135">
        <f>Ident!L157</f>
        <v>0</v>
      </c>
      <c r="F157" s="252" t="str">
        <f>BerKW!BH157</f>
        <v>Corriger</v>
      </c>
      <c r="G157" s="234" t="e">
        <f ca="1">BerKW!BI157-BerKW!CA157-BerKW!BR157-BerKW!BS157</f>
        <v>#VALUE!</v>
      </c>
      <c r="H157" s="234" t="e">
        <f ca="1">BerKW!BK157+BerKW!BL157+BerKW!BR157+BerKW!BS157</f>
        <v>#VALUE!</v>
      </c>
      <c r="I157" s="245" t="e">
        <f t="shared" ca="1" si="3"/>
        <v>#VALUE!</v>
      </c>
      <c r="J157" s="234" t="e">
        <f ca="1">BerKW!BN157-BerKW!CA157</f>
        <v>#VALUE!</v>
      </c>
      <c r="K157" s="141"/>
      <c r="L157" s="222" t="str">
        <f>BerKW!BO157</f>
        <v>OK</v>
      </c>
      <c r="M157" s="234" t="b">
        <f>BerKW!BP157</f>
        <v>0</v>
      </c>
    </row>
    <row r="158" spans="1:13" ht="13.5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135">
        <f>Ident!L158</f>
        <v>0</v>
      </c>
      <c r="F158" s="252" t="str">
        <f>BerKW!BH158</f>
        <v>Corriger</v>
      </c>
      <c r="G158" s="234" t="e">
        <f ca="1">BerKW!BI158-BerKW!CA158-BerKW!BR158-BerKW!BS158</f>
        <v>#VALUE!</v>
      </c>
      <c r="H158" s="234" t="e">
        <f ca="1">BerKW!BK158+BerKW!BL158+BerKW!BR158+BerKW!BS158</f>
        <v>#VALUE!</v>
      </c>
      <c r="I158" s="245" t="e">
        <f t="shared" ca="1" si="3"/>
        <v>#VALUE!</v>
      </c>
      <c r="J158" s="234" t="e">
        <f ca="1">BerKW!BN158-BerKW!CA158</f>
        <v>#VALUE!</v>
      </c>
      <c r="K158" s="141"/>
      <c r="L158" s="222" t="str">
        <f>BerKW!BO158</f>
        <v>OK</v>
      </c>
      <c r="M158" s="234" t="b">
        <f>BerKW!BP158</f>
        <v>0</v>
      </c>
    </row>
    <row r="159" spans="1:13" ht="13.5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135">
        <f>Ident!L159</f>
        <v>0</v>
      </c>
      <c r="F159" s="252" t="str">
        <f>BerKW!BH159</f>
        <v>Corriger</v>
      </c>
      <c r="G159" s="234" t="e">
        <f ca="1">BerKW!BI159-BerKW!CA159-BerKW!BR159-BerKW!BS159</f>
        <v>#VALUE!</v>
      </c>
      <c r="H159" s="234" t="e">
        <f ca="1">BerKW!BK159+BerKW!BL159+BerKW!BR159+BerKW!BS159</f>
        <v>#VALUE!</v>
      </c>
      <c r="I159" s="245" t="e">
        <f t="shared" ca="1" si="3"/>
        <v>#VALUE!</v>
      </c>
      <c r="J159" s="234" t="e">
        <f ca="1">BerKW!BN159-BerKW!CA159</f>
        <v>#VALUE!</v>
      </c>
      <c r="K159" s="141"/>
      <c r="L159" s="222" t="str">
        <f>BerKW!BO159</f>
        <v>OK</v>
      </c>
      <c r="M159" s="234" t="b">
        <f>BerKW!BP159</f>
        <v>0</v>
      </c>
    </row>
    <row r="160" spans="1:13" ht="13.5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135">
        <f>Ident!L160</f>
        <v>0</v>
      </c>
      <c r="F160" s="252" t="str">
        <f>BerKW!BH160</f>
        <v>Corriger</v>
      </c>
      <c r="G160" s="234" t="e">
        <f ca="1">BerKW!BI160-BerKW!CA160-BerKW!BR160-BerKW!BS160</f>
        <v>#VALUE!</v>
      </c>
      <c r="H160" s="234" t="e">
        <f ca="1">BerKW!BK160+BerKW!BL160+BerKW!BR160+BerKW!BS160</f>
        <v>#VALUE!</v>
      </c>
      <c r="I160" s="245" t="e">
        <f t="shared" ca="1" si="3"/>
        <v>#VALUE!</v>
      </c>
      <c r="J160" s="234" t="e">
        <f ca="1">BerKW!BN160-BerKW!CA160</f>
        <v>#VALUE!</v>
      </c>
      <c r="K160" s="141"/>
      <c r="L160" s="222" t="str">
        <f>BerKW!BO160</f>
        <v>OK</v>
      </c>
      <c r="M160" s="234" t="b">
        <f>BerKW!BP160</f>
        <v>0</v>
      </c>
    </row>
    <row r="161" spans="1:13" ht="13.5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135">
        <f>Ident!L161</f>
        <v>0</v>
      </c>
      <c r="F161" s="252" t="str">
        <f>BerKW!BH161</f>
        <v>Corriger</v>
      </c>
      <c r="G161" s="234" t="e">
        <f ca="1">BerKW!BI161-BerKW!CA161-BerKW!BR161-BerKW!BS161</f>
        <v>#VALUE!</v>
      </c>
      <c r="H161" s="234" t="e">
        <f ca="1">BerKW!BK161+BerKW!BL161+BerKW!BR161+BerKW!BS161</f>
        <v>#VALUE!</v>
      </c>
      <c r="I161" s="245" t="e">
        <f t="shared" ca="1" si="3"/>
        <v>#VALUE!</v>
      </c>
      <c r="J161" s="234" t="e">
        <f ca="1">BerKW!BN161-BerKW!CA161</f>
        <v>#VALUE!</v>
      </c>
      <c r="K161" s="141"/>
      <c r="L161" s="222" t="str">
        <f>BerKW!BO161</f>
        <v>OK</v>
      </c>
      <c r="M161" s="234" t="b">
        <f>BerKW!BP161</f>
        <v>0</v>
      </c>
    </row>
    <row r="162" spans="1:13" ht="13.5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135">
        <f>Ident!L162</f>
        <v>0</v>
      </c>
      <c r="F162" s="252" t="str">
        <f>BerKW!BH162</f>
        <v>Corriger</v>
      </c>
      <c r="G162" s="234" t="e">
        <f ca="1">BerKW!BI162-BerKW!CA162-BerKW!BR162-BerKW!BS162</f>
        <v>#VALUE!</v>
      </c>
      <c r="H162" s="234" t="e">
        <f ca="1">BerKW!BK162+BerKW!BL162+BerKW!BR162+BerKW!BS162</f>
        <v>#VALUE!</v>
      </c>
      <c r="I162" s="245" t="e">
        <f t="shared" ca="1" si="3"/>
        <v>#VALUE!</v>
      </c>
      <c r="J162" s="234" t="e">
        <f ca="1">BerKW!BN162-BerKW!CA162</f>
        <v>#VALUE!</v>
      </c>
      <c r="K162" s="141"/>
      <c r="L162" s="222" t="str">
        <f>BerKW!BO162</f>
        <v>OK</v>
      </c>
      <c r="M162" s="234" t="b">
        <f>BerKW!BP162</f>
        <v>0</v>
      </c>
    </row>
    <row r="163" spans="1:13" ht="13.5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135">
        <f>Ident!L163</f>
        <v>0</v>
      </c>
      <c r="F163" s="252" t="str">
        <f>BerKW!BH163</f>
        <v>Corriger</v>
      </c>
      <c r="G163" s="234" t="e">
        <f ca="1">BerKW!BI163-BerKW!CA163-BerKW!BR163-BerKW!BS163</f>
        <v>#VALUE!</v>
      </c>
      <c r="H163" s="234" t="e">
        <f ca="1">BerKW!BK163+BerKW!BL163+BerKW!BR163+BerKW!BS163</f>
        <v>#VALUE!</v>
      </c>
      <c r="I163" s="245" t="e">
        <f t="shared" ca="1" si="3"/>
        <v>#VALUE!</v>
      </c>
      <c r="J163" s="234" t="e">
        <f ca="1">BerKW!BN163-BerKW!CA163</f>
        <v>#VALUE!</v>
      </c>
      <c r="K163" s="141"/>
      <c r="L163" s="222" t="str">
        <f>BerKW!BO163</f>
        <v>OK</v>
      </c>
      <c r="M163" s="234" t="b">
        <f>BerKW!BP163</f>
        <v>0</v>
      </c>
    </row>
    <row r="164" spans="1:13" ht="13.5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135">
        <f>Ident!L164</f>
        <v>0</v>
      </c>
      <c r="F164" s="252" t="str">
        <f>BerKW!BH164</f>
        <v>Corriger</v>
      </c>
      <c r="G164" s="234" t="e">
        <f ca="1">BerKW!BI164-BerKW!CA164-BerKW!BR164-BerKW!BS164</f>
        <v>#VALUE!</v>
      </c>
      <c r="H164" s="234" t="e">
        <f ca="1">BerKW!BK164+BerKW!BL164+BerKW!BR164+BerKW!BS164</f>
        <v>#VALUE!</v>
      </c>
      <c r="I164" s="245" t="e">
        <f t="shared" ca="1" si="3"/>
        <v>#VALUE!</v>
      </c>
      <c r="J164" s="234" t="e">
        <f ca="1">BerKW!BN164-BerKW!CA164</f>
        <v>#VALUE!</v>
      </c>
      <c r="K164" s="141"/>
      <c r="L164" s="222" t="str">
        <f>BerKW!BO164</f>
        <v>OK</v>
      </c>
      <c r="M164" s="234" t="b">
        <f>BerKW!BP164</f>
        <v>0</v>
      </c>
    </row>
    <row r="165" spans="1:13" ht="13.5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135">
        <f>Ident!L165</f>
        <v>0</v>
      </c>
      <c r="F165" s="252" t="str">
        <f>BerKW!BH165</f>
        <v>Corriger</v>
      </c>
      <c r="G165" s="234" t="e">
        <f ca="1">BerKW!BI165-BerKW!CA165-BerKW!BR165-BerKW!BS165</f>
        <v>#VALUE!</v>
      </c>
      <c r="H165" s="234" t="e">
        <f ca="1">BerKW!BK165+BerKW!BL165+BerKW!BR165+BerKW!BS165</f>
        <v>#VALUE!</v>
      </c>
      <c r="I165" s="245" t="e">
        <f t="shared" ca="1" si="3"/>
        <v>#VALUE!</v>
      </c>
      <c r="J165" s="234" t="e">
        <f ca="1">BerKW!BN165-BerKW!CA165</f>
        <v>#VALUE!</v>
      </c>
      <c r="K165" s="141"/>
      <c r="L165" s="222" t="str">
        <f>BerKW!BO165</f>
        <v>OK</v>
      </c>
      <c r="M165" s="234" t="b">
        <f>BerKW!BP165</f>
        <v>0</v>
      </c>
    </row>
    <row r="166" spans="1:13" ht="13.5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135">
        <f>Ident!L166</f>
        <v>0</v>
      </c>
      <c r="F166" s="252" t="str">
        <f>BerKW!BH166</f>
        <v>Corriger</v>
      </c>
      <c r="G166" s="234" t="e">
        <f ca="1">BerKW!BI166-BerKW!CA166-BerKW!BR166-BerKW!BS166</f>
        <v>#VALUE!</v>
      </c>
      <c r="H166" s="234" t="e">
        <f ca="1">BerKW!BK166+BerKW!BL166+BerKW!BR166+BerKW!BS166</f>
        <v>#VALUE!</v>
      </c>
      <c r="I166" s="245" t="e">
        <f t="shared" ca="1" si="3"/>
        <v>#VALUE!</v>
      </c>
      <c r="J166" s="234" t="e">
        <f ca="1">BerKW!BN166-BerKW!CA166</f>
        <v>#VALUE!</v>
      </c>
      <c r="K166" s="141"/>
      <c r="L166" s="222" t="str">
        <f>BerKW!BO166</f>
        <v>OK</v>
      </c>
      <c r="M166" s="234" t="b">
        <f>BerKW!BP166</f>
        <v>0</v>
      </c>
    </row>
    <row r="167" spans="1:13" ht="13.5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135">
        <f>Ident!L167</f>
        <v>0</v>
      </c>
      <c r="F167" s="252" t="str">
        <f>BerKW!BH167</f>
        <v>Corriger</v>
      </c>
      <c r="G167" s="234" t="e">
        <f ca="1">BerKW!BI167-BerKW!CA167-BerKW!BR167-BerKW!BS167</f>
        <v>#VALUE!</v>
      </c>
      <c r="H167" s="234" t="e">
        <f ca="1">BerKW!BK167+BerKW!BL167+BerKW!BR167+BerKW!BS167</f>
        <v>#VALUE!</v>
      </c>
      <c r="I167" s="245" t="e">
        <f t="shared" ca="1" si="3"/>
        <v>#VALUE!</v>
      </c>
      <c r="J167" s="234" t="e">
        <f ca="1">BerKW!BN167-BerKW!CA167</f>
        <v>#VALUE!</v>
      </c>
      <c r="K167" s="141"/>
      <c r="L167" s="222" t="str">
        <f>BerKW!BO167</f>
        <v>OK</v>
      </c>
      <c r="M167" s="234" t="b">
        <f>BerKW!BP167</f>
        <v>0</v>
      </c>
    </row>
    <row r="168" spans="1:13" ht="13.5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135">
        <f>Ident!L168</f>
        <v>0</v>
      </c>
      <c r="F168" s="252" t="str">
        <f>BerKW!BH168</f>
        <v>Corriger</v>
      </c>
      <c r="G168" s="234" t="e">
        <f ca="1">BerKW!BI168-BerKW!CA168-BerKW!BR168-BerKW!BS168</f>
        <v>#VALUE!</v>
      </c>
      <c r="H168" s="234" t="e">
        <f ca="1">BerKW!BK168+BerKW!BL168+BerKW!BR168+BerKW!BS168</f>
        <v>#VALUE!</v>
      </c>
      <c r="I168" s="245" t="e">
        <f t="shared" ca="1" si="3"/>
        <v>#VALUE!</v>
      </c>
      <c r="J168" s="234" t="e">
        <f ca="1">BerKW!BN168-BerKW!CA168</f>
        <v>#VALUE!</v>
      </c>
      <c r="K168" s="141"/>
      <c r="L168" s="222" t="str">
        <f>BerKW!BO168</f>
        <v>OK</v>
      </c>
      <c r="M168" s="234" t="b">
        <f>BerKW!BP168</f>
        <v>0</v>
      </c>
    </row>
    <row r="169" spans="1:13" ht="13.5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135">
        <f>Ident!L169</f>
        <v>0</v>
      </c>
      <c r="F169" s="252" t="str">
        <f>BerKW!BH169</f>
        <v>Corriger</v>
      </c>
      <c r="G169" s="234" t="e">
        <f ca="1">BerKW!BI169-BerKW!CA169-BerKW!BR169-BerKW!BS169</f>
        <v>#VALUE!</v>
      </c>
      <c r="H169" s="234" t="e">
        <f ca="1">BerKW!BK169+BerKW!BL169+BerKW!BR169+BerKW!BS169</f>
        <v>#VALUE!</v>
      </c>
      <c r="I169" s="245" t="e">
        <f t="shared" ca="1" si="3"/>
        <v>#VALUE!</v>
      </c>
      <c r="J169" s="234" t="e">
        <f ca="1">BerKW!BN169-BerKW!CA169</f>
        <v>#VALUE!</v>
      </c>
      <c r="K169" s="141"/>
      <c r="L169" s="222" t="str">
        <f>BerKW!BO169</f>
        <v>OK</v>
      </c>
      <c r="M169" s="234" t="b">
        <f>BerKW!BP169</f>
        <v>0</v>
      </c>
    </row>
    <row r="170" spans="1:13" ht="13.5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135">
        <f>Ident!L170</f>
        <v>0</v>
      </c>
      <c r="F170" s="252" t="str">
        <f>BerKW!BH170</f>
        <v>Corriger</v>
      </c>
      <c r="G170" s="234" t="e">
        <f ca="1">BerKW!BI170-BerKW!CA170-BerKW!BR170-BerKW!BS170</f>
        <v>#VALUE!</v>
      </c>
      <c r="H170" s="234" t="e">
        <f ca="1">BerKW!BK170+BerKW!BL170+BerKW!BR170+BerKW!BS170</f>
        <v>#VALUE!</v>
      </c>
      <c r="I170" s="245" t="e">
        <f t="shared" ca="1" si="3"/>
        <v>#VALUE!</v>
      </c>
      <c r="J170" s="234" t="e">
        <f ca="1">BerKW!BN170-BerKW!CA170</f>
        <v>#VALUE!</v>
      </c>
      <c r="K170" s="141"/>
      <c r="L170" s="222" t="str">
        <f>BerKW!BO170</f>
        <v>OK</v>
      </c>
      <c r="M170" s="234" t="b">
        <f>BerKW!BP170</f>
        <v>0</v>
      </c>
    </row>
    <row r="171" spans="1:13" ht="13.5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135">
        <f>Ident!L171</f>
        <v>0</v>
      </c>
      <c r="F171" s="252" t="str">
        <f>BerKW!BH171</f>
        <v>Corriger</v>
      </c>
      <c r="G171" s="234" t="e">
        <f ca="1">BerKW!BI171-BerKW!CA171-BerKW!BR171-BerKW!BS171</f>
        <v>#VALUE!</v>
      </c>
      <c r="H171" s="234" t="e">
        <f ca="1">BerKW!BK171+BerKW!BL171+BerKW!BR171+BerKW!BS171</f>
        <v>#VALUE!</v>
      </c>
      <c r="I171" s="245" t="e">
        <f t="shared" ca="1" si="3"/>
        <v>#VALUE!</v>
      </c>
      <c r="J171" s="234" t="e">
        <f ca="1">BerKW!BN171-BerKW!CA171</f>
        <v>#VALUE!</v>
      </c>
      <c r="K171" s="141"/>
      <c r="L171" s="222" t="str">
        <f>BerKW!BO171</f>
        <v>OK</v>
      </c>
      <c r="M171" s="234" t="b">
        <f>BerKW!BP171</f>
        <v>0</v>
      </c>
    </row>
    <row r="172" spans="1:13" ht="13.5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135">
        <f>Ident!L172</f>
        <v>0</v>
      </c>
      <c r="F172" s="252" t="str">
        <f>BerKW!BH172</f>
        <v>Corriger</v>
      </c>
      <c r="G172" s="234" t="e">
        <f ca="1">BerKW!BI172-BerKW!CA172-BerKW!BR172-BerKW!BS172</f>
        <v>#VALUE!</v>
      </c>
      <c r="H172" s="234" t="e">
        <f ca="1">BerKW!BK172+BerKW!BL172+BerKW!BR172+BerKW!BS172</f>
        <v>#VALUE!</v>
      </c>
      <c r="I172" s="245" t="e">
        <f t="shared" ca="1" si="3"/>
        <v>#VALUE!</v>
      </c>
      <c r="J172" s="234" t="e">
        <f ca="1">BerKW!BN172-BerKW!CA172</f>
        <v>#VALUE!</v>
      </c>
      <c r="K172" s="141"/>
      <c r="L172" s="222" t="str">
        <f>BerKW!BO172</f>
        <v>OK</v>
      </c>
      <c r="M172" s="234" t="b">
        <f>BerKW!BP172</f>
        <v>0</v>
      </c>
    </row>
    <row r="173" spans="1:13" ht="13.5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135">
        <f>Ident!L173</f>
        <v>0</v>
      </c>
      <c r="F173" s="252" t="str">
        <f>BerKW!BH173</f>
        <v>Corriger</v>
      </c>
      <c r="G173" s="234" t="e">
        <f ca="1">BerKW!BI173-BerKW!CA173-BerKW!BR173-BerKW!BS173</f>
        <v>#VALUE!</v>
      </c>
      <c r="H173" s="234" t="e">
        <f ca="1">BerKW!BK173+BerKW!BL173+BerKW!BR173+BerKW!BS173</f>
        <v>#VALUE!</v>
      </c>
      <c r="I173" s="245" t="e">
        <f t="shared" ca="1" si="3"/>
        <v>#VALUE!</v>
      </c>
      <c r="J173" s="234" t="e">
        <f ca="1">BerKW!BN173-BerKW!CA173</f>
        <v>#VALUE!</v>
      </c>
      <c r="K173" s="141"/>
      <c r="L173" s="222" t="str">
        <f>BerKW!BO173</f>
        <v>OK</v>
      </c>
      <c r="M173" s="234" t="b">
        <f>BerKW!BP173</f>
        <v>0</v>
      </c>
    </row>
    <row r="174" spans="1:13" ht="13.5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135">
        <f>Ident!L174</f>
        <v>0</v>
      </c>
      <c r="F174" s="252" t="str">
        <f>BerKW!BH174</f>
        <v>Corriger</v>
      </c>
      <c r="G174" s="234" t="e">
        <f ca="1">BerKW!BI174-BerKW!CA174-BerKW!BR174-BerKW!BS174</f>
        <v>#VALUE!</v>
      </c>
      <c r="H174" s="234" t="e">
        <f ca="1">BerKW!BK174+BerKW!BL174+BerKW!BR174+BerKW!BS174</f>
        <v>#VALUE!</v>
      </c>
      <c r="I174" s="245" t="e">
        <f t="shared" ca="1" si="3"/>
        <v>#VALUE!</v>
      </c>
      <c r="J174" s="234" t="e">
        <f ca="1">BerKW!BN174-BerKW!CA174</f>
        <v>#VALUE!</v>
      </c>
      <c r="K174" s="141"/>
      <c r="L174" s="222" t="str">
        <f>BerKW!BO174</f>
        <v>OK</v>
      </c>
      <c r="M174" s="234" t="b">
        <f>BerKW!BP174</f>
        <v>0</v>
      </c>
    </row>
    <row r="175" spans="1:13" ht="13.5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135">
        <f>Ident!L175</f>
        <v>0</v>
      </c>
      <c r="F175" s="252" t="str">
        <f>BerKW!BH175</f>
        <v>Corriger</v>
      </c>
      <c r="G175" s="234" t="e">
        <f ca="1">BerKW!BI175-BerKW!CA175-BerKW!BR175-BerKW!BS175</f>
        <v>#VALUE!</v>
      </c>
      <c r="H175" s="234" t="e">
        <f ca="1">BerKW!BK175+BerKW!BL175+BerKW!BR175+BerKW!BS175</f>
        <v>#VALUE!</v>
      </c>
      <c r="I175" s="245" t="e">
        <f t="shared" ca="1" si="3"/>
        <v>#VALUE!</v>
      </c>
      <c r="J175" s="234" t="e">
        <f ca="1">BerKW!BN175-BerKW!CA175</f>
        <v>#VALUE!</v>
      </c>
      <c r="K175" s="141"/>
      <c r="L175" s="222" t="str">
        <f>BerKW!BO175</f>
        <v>OK</v>
      </c>
      <c r="M175" s="234" t="b">
        <f>BerKW!BP175</f>
        <v>0</v>
      </c>
    </row>
    <row r="176" spans="1:13" ht="13.5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135">
        <f>Ident!L176</f>
        <v>0</v>
      </c>
      <c r="F176" s="252" t="str">
        <f>BerKW!BH176</f>
        <v>Corriger</v>
      </c>
      <c r="G176" s="234" t="e">
        <f ca="1">BerKW!BI176-BerKW!CA176-BerKW!BR176-BerKW!BS176</f>
        <v>#VALUE!</v>
      </c>
      <c r="H176" s="234" t="e">
        <f ca="1">BerKW!BK176+BerKW!BL176+BerKW!BR176+BerKW!BS176</f>
        <v>#VALUE!</v>
      </c>
      <c r="I176" s="245" t="e">
        <f t="shared" ca="1" si="3"/>
        <v>#VALUE!</v>
      </c>
      <c r="J176" s="234" t="e">
        <f ca="1">BerKW!BN176-BerKW!CA176</f>
        <v>#VALUE!</v>
      </c>
      <c r="K176" s="141"/>
      <c r="L176" s="222" t="str">
        <f>BerKW!BO176</f>
        <v>OK</v>
      </c>
      <c r="M176" s="234" t="b">
        <f>BerKW!BP176</f>
        <v>0</v>
      </c>
    </row>
    <row r="177" spans="1:13" ht="13.5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135">
        <f>Ident!L177</f>
        <v>0</v>
      </c>
      <c r="F177" s="252" t="str">
        <f>BerKW!BH177</f>
        <v>Corriger</v>
      </c>
      <c r="G177" s="234" t="e">
        <f ca="1">BerKW!BI177-BerKW!CA177-BerKW!BR177-BerKW!BS177</f>
        <v>#VALUE!</v>
      </c>
      <c r="H177" s="234" t="e">
        <f ca="1">BerKW!BK177+BerKW!BL177+BerKW!BR177+BerKW!BS177</f>
        <v>#VALUE!</v>
      </c>
      <c r="I177" s="245" t="e">
        <f t="shared" ca="1" si="3"/>
        <v>#VALUE!</v>
      </c>
      <c r="J177" s="234" t="e">
        <f ca="1">BerKW!BN177-BerKW!CA177</f>
        <v>#VALUE!</v>
      </c>
      <c r="K177" s="141"/>
      <c r="L177" s="222" t="str">
        <f>BerKW!BO177</f>
        <v>OK</v>
      </c>
      <c r="M177" s="234" t="b">
        <f>BerKW!BP177</f>
        <v>0</v>
      </c>
    </row>
    <row r="178" spans="1:13" ht="13.5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135">
        <f>Ident!L178</f>
        <v>0</v>
      </c>
      <c r="F178" s="252" t="str">
        <f>BerKW!BH178</f>
        <v>Corriger</v>
      </c>
      <c r="G178" s="234" t="e">
        <f ca="1">BerKW!BI178-BerKW!CA178-BerKW!BR178-BerKW!BS178</f>
        <v>#VALUE!</v>
      </c>
      <c r="H178" s="234" t="e">
        <f ca="1">BerKW!BK178+BerKW!BL178+BerKW!BR178+BerKW!BS178</f>
        <v>#VALUE!</v>
      </c>
      <c r="I178" s="245" t="e">
        <f t="shared" ca="1" si="3"/>
        <v>#VALUE!</v>
      </c>
      <c r="J178" s="234" t="e">
        <f ca="1">BerKW!BN178-BerKW!CA178</f>
        <v>#VALUE!</v>
      </c>
      <c r="K178" s="141"/>
      <c r="L178" s="222" t="str">
        <f>BerKW!BO178</f>
        <v>OK</v>
      </c>
      <c r="M178" s="234" t="b">
        <f>BerKW!BP178</f>
        <v>0</v>
      </c>
    </row>
    <row r="179" spans="1:13" ht="13.5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135">
        <f>Ident!L179</f>
        <v>0</v>
      </c>
      <c r="F179" s="252" t="str">
        <f>BerKW!BH179</f>
        <v>Corriger</v>
      </c>
      <c r="G179" s="234" t="e">
        <f ca="1">BerKW!BI179-BerKW!CA179-BerKW!BR179-BerKW!BS179</f>
        <v>#VALUE!</v>
      </c>
      <c r="H179" s="234" t="e">
        <f ca="1">BerKW!BK179+BerKW!BL179+BerKW!BR179+BerKW!BS179</f>
        <v>#VALUE!</v>
      </c>
      <c r="I179" s="245" t="e">
        <f t="shared" ca="1" si="3"/>
        <v>#VALUE!</v>
      </c>
      <c r="J179" s="234" t="e">
        <f ca="1">BerKW!BN179-BerKW!CA179</f>
        <v>#VALUE!</v>
      </c>
      <c r="K179" s="141"/>
      <c r="L179" s="222" t="str">
        <f>BerKW!BO179</f>
        <v>OK</v>
      </c>
      <c r="M179" s="234" t="b">
        <f>BerKW!BP179</f>
        <v>0</v>
      </c>
    </row>
    <row r="180" spans="1:13" ht="13.5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135">
        <f>Ident!L180</f>
        <v>0</v>
      </c>
      <c r="F180" s="252" t="str">
        <f>BerKW!BH180</f>
        <v>Corriger</v>
      </c>
      <c r="G180" s="234" t="e">
        <f ca="1">BerKW!BI180-BerKW!CA180-BerKW!BR180-BerKW!BS180</f>
        <v>#VALUE!</v>
      </c>
      <c r="H180" s="234" t="e">
        <f ca="1">BerKW!BK180+BerKW!BL180+BerKW!BR180+BerKW!BS180</f>
        <v>#VALUE!</v>
      </c>
      <c r="I180" s="245" t="e">
        <f t="shared" ca="1" si="3"/>
        <v>#VALUE!</v>
      </c>
      <c r="J180" s="234" t="e">
        <f ca="1">BerKW!BN180-BerKW!CA180</f>
        <v>#VALUE!</v>
      </c>
      <c r="K180" s="141"/>
      <c r="L180" s="222" t="str">
        <f>BerKW!BO180</f>
        <v>OK</v>
      </c>
      <c r="M180" s="234" t="b">
        <f>BerKW!BP180</f>
        <v>0</v>
      </c>
    </row>
    <row r="181" spans="1:13" ht="13.5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135">
        <f>Ident!L181</f>
        <v>0</v>
      </c>
      <c r="F181" s="252" t="str">
        <f>BerKW!BH181</f>
        <v>Corriger</v>
      </c>
      <c r="G181" s="234" t="e">
        <f ca="1">BerKW!BI181-BerKW!CA181-BerKW!BR181-BerKW!BS181</f>
        <v>#VALUE!</v>
      </c>
      <c r="H181" s="234" t="e">
        <f ca="1">BerKW!BK181+BerKW!BL181+BerKW!BR181+BerKW!BS181</f>
        <v>#VALUE!</v>
      </c>
      <c r="I181" s="245" t="e">
        <f t="shared" ca="1" si="3"/>
        <v>#VALUE!</v>
      </c>
      <c r="J181" s="234" t="e">
        <f ca="1">BerKW!BN181-BerKW!CA181</f>
        <v>#VALUE!</v>
      </c>
      <c r="K181" s="141"/>
      <c r="L181" s="222" t="str">
        <f>BerKW!BO181</f>
        <v>OK</v>
      </c>
      <c r="M181" s="234" t="b">
        <f>BerKW!BP181</f>
        <v>0</v>
      </c>
    </row>
    <row r="182" spans="1:13" ht="13.5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135">
        <f>Ident!L182</f>
        <v>0</v>
      </c>
      <c r="F182" s="252" t="str">
        <f>BerKW!BH182</f>
        <v>Corriger</v>
      </c>
      <c r="G182" s="234" t="e">
        <f ca="1">BerKW!BI182-BerKW!CA182-BerKW!BR182-BerKW!BS182</f>
        <v>#VALUE!</v>
      </c>
      <c r="H182" s="234" t="e">
        <f ca="1">BerKW!BK182+BerKW!BL182+BerKW!BR182+BerKW!BS182</f>
        <v>#VALUE!</v>
      </c>
      <c r="I182" s="245" t="e">
        <f t="shared" ca="1" si="3"/>
        <v>#VALUE!</v>
      </c>
      <c r="J182" s="234" t="e">
        <f ca="1">BerKW!BN182-BerKW!CA182</f>
        <v>#VALUE!</v>
      </c>
      <c r="K182" s="141"/>
      <c r="L182" s="222" t="str">
        <f>BerKW!BO182</f>
        <v>OK</v>
      </c>
      <c r="M182" s="234" t="b">
        <f>BerKW!BP182</f>
        <v>0</v>
      </c>
    </row>
    <row r="183" spans="1:13" ht="13.5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135">
        <f>Ident!L183</f>
        <v>0</v>
      </c>
      <c r="F183" s="252" t="str">
        <f>BerKW!BH183</f>
        <v>Corriger</v>
      </c>
      <c r="G183" s="234" t="e">
        <f ca="1">BerKW!BI183-BerKW!CA183-BerKW!BR183-BerKW!BS183</f>
        <v>#VALUE!</v>
      </c>
      <c r="H183" s="234" t="e">
        <f ca="1">BerKW!BK183+BerKW!BL183+BerKW!BR183+BerKW!BS183</f>
        <v>#VALUE!</v>
      </c>
      <c r="I183" s="245" t="e">
        <f t="shared" ca="1" si="3"/>
        <v>#VALUE!</v>
      </c>
      <c r="J183" s="234" t="e">
        <f ca="1">BerKW!BN183-BerKW!CA183</f>
        <v>#VALUE!</v>
      </c>
      <c r="K183" s="141"/>
      <c r="L183" s="222" t="str">
        <f>BerKW!BO183</f>
        <v>OK</v>
      </c>
      <c r="M183" s="234" t="b">
        <f>BerKW!BP183</f>
        <v>0</v>
      </c>
    </row>
    <row r="184" spans="1:13" ht="13.5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135">
        <f>Ident!L184</f>
        <v>0</v>
      </c>
      <c r="F184" s="252" t="str">
        <f>BerKW!BH184</f>
        <v>Corriger</v>
      </c>
      <c r="G184" s="234" t="e">
        <f ca="1">BerKW!BI184-BerKW!CA184-BerKW!BR184-BerKW!BS184</f>
        <v>#VALUE!</v>
      </c>
      <c r="H184" s="234" t="e">
        <f ca="1">BerKW!BK184+BerKW!BL184+BerKW!BR184+BerKW!BS184</f>
        <v>#VALUE!</v>
      </c>
      <c r="I184" s="245" t="e">
        <f t="shared" ca="1" si="3"/>
        <v>#VALUE!</v>
      </c>
      <c r="J184" s="234" t="e">
        <f ca="1">BerKW!BN184-BerKW!CA184</f>
        <v>#VALUE!</v>
      </c>
      <c r="K184" s="141"/>
      <c r="L184" s="222" t="str">
        <f>BerKW!BO184</f>
        <v>OK</v>
      </c>
      <c r="M184" s="234" t="b">
        <f>BerKW!BP184</f>
        <v>0</v>
      </c>
    </row>
    <row r="185" spans="1:13" ht="13.5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135">
        <f>Ident!L185</f>
        <v>0</v>
      </c>
      <c r="F185" s="252" t="str">
        <f>BerKW!BH185</f>
        <v>Corriger</v>
      </c>
      <c r="G185" s="234" t="e">
        <f ca="1">BerKW!BI185-BerKW!CA185-BerKW!BR185-BerKW!BS185</f>
        <v>#VALUE!</v>
      </c>
      <c r="H185" s="234" t="e">
        <f ca="1">BerKW!BK185+BerKW!BL185+BerKW!BR185+BerKW!BS185</f>
        <v>#VALUE!</v>
      </c>
      <c r="I185" s="245" t="e">
        <f t="shared" ca="1" si="3"/>
        <v>#VALUE!</v>
      </c>
      <c r="J185" s="234" t="e">
        <f ca="1">BerKW!BN185-BerKW!CA185</f>
        <v>#VALUE!</v>
      </c>
      <c r="K185" s="141"/>
      <c r="L185" s="222" t="str">
        <f>BerKW!BO185</f>
        <v>OK</v>
      </c>
      <c r="M185" s="234" t="b">
        <f>BerKW!BP185</f>
        <v>0</v>
      </c>
    </row>
    <row r="186" spans="1:13" ht="13.5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135">
        <f>Ident!L186</f>
        <v>0</v>
      </c>
      <c r="F186" s="252" t="str">
        <f>BerKW!BH186</f>
        <v>Corriger</v>
      </c>
      <c r="G186" s="234" t="e">
        <f ca="1">BerKW!BI186-BerKW!CA186-BerKW!BR186-BerKW!BS186</f>
        <v>#VALUE!</v>
      </c>
      <c r="H186" s="234" t="e">
        <f ca="1">BerKW!BK186+BerKW!BL186+BerKW!BR186+BerKW!BS186</f>
        <v>#VALUE!</v>
      </c>
      <c r="I186" s="245" t="e">
        <f t="shared" ca="1" si="3"/>
        <v>#VALUE!</v>
      </c>
      <c r="J186" s="234" t="e">
        <f ca="1">BerKW!BN186-BerKW!CA186</f>
        <v>#VALUE!</v>
      </c>
      <c r="K186" s="141"/>
      <c r="L186" s="222" t="str">
        <f>BerKW!BO186</f>
        <v>OK</v>
      </c>
      <c r="M186" s="234" t="b">
        <f>BerKW!BP186</f>
        <v>0</v>
      </c>
    </row>
    <row r="187" spans="1:13" ht="13.5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135">
        <f>Ident!L187</f>
        <v>0</v>
      </c>
      <c r="F187" s="252" t="str">
        <f>BerKW!BH187</f>
        <v>Corriger</v>
      </c>
      <c r="G187" s="234" t="e">
        <f ca="1">BerKW!BI187-BerKW!CA187-BerKW!BR187-BerKW!BS187</f>
        <v>#VALUE!</v>
      </c>
      <c r="H187" s="234" t="e">
        <f ca="1">BerKW!BK187+BerKW!BL187+BerKW!BR187+BerKW!BS187</f>
        <v>#VALUE!</v>
      </c>
      <c r="I187" s="245" t="e">
        <f t="shared" ca="1" si="3"/>
        <v>#VALUE!</v>
      </c>
      <c r="J187" s="234" t="e">
        <f ca="1">BerKW!BN187-BerKW!CA187</f>
        <v>#VALUE!</v>
      </c>
      <c r="K187" s="141"/>
      <c r="L187" s="222" t="str">
        <f>BerKW!BO187</f>
        <v>OK</v>
      </c>
      <c r="M187" s="234" t="b">
        <f>BerKW!BP187</f>
        <v>0</v>
      </c>
    </row>
    <row r="188" spans="1:13" ht="13.5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135">
        <f>Ident!L188</f>
        <v>0</v>
      </c>
      <c r="F188" s="252" t="str">
        <f>BerKW!BH188</f>
        <v>Corriger</v>
      </c>
      <c r="G188" s="234" t="e">
        <f ca="1">BerKW!BI188-BerKW!CA188-BerKW!BR188-BerKW!BS188</f>
        <v>#VALUE!</v>
      </c>
      <c r="H188" s="234" t="e">
        <f ca="1">BerKW!BK188+BerKW!BL188+BerKW!BR188+BerKW!BS188</f>
        <v>#VALUE!</v>
      </c>
      <c r="I188" s="245" t="e">
        <f t="shared" ca="1" si="3"/>
        <v>#VALUE!</v>
      </c>
      <c r="J188" s="234" t="e">
        <f ca="1">BerKW!BN188-BerKW!CA188</f>
        <v>#VALUE!</v>
      </c>
      <c r="K188" s="141"/>
      <c r="L188" s="222" t="str">
        <f>BerKW!BO188</f>
        <v>OK</v>
      </c>
      <c r="M188" s="234" t="b">
        <f>BerKW!BP188</f>
        <v>0</v>
      </c>
    </row>
    <row r="189" spans="1:13" ht="13.5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135">
        <f>Ident!L189</f>
        <v>0</v>
      </c>
      <c r="F189" s="252" t="str">
        <f>BerKW!BH189</f>
        <v>Corriger</v>
      </c>
      <c r="G189" s="234" t="e">
        <f ca="1">BerKW!BI189-BerKW!CA189-BerKW!BR189-BerKW!BS189</f>
        <v>#VALUE!</v>
      </c>
      <c r="H189" s="234" t="e">
        <f ca="1">BerKW!BK189+BerKW!BL189+BerKW!BR189+BerKW!BS189</f>
        <v>#VALUE!</v>
      </c>
      <c r="I189" s="245" t="e">
        <f t="shared" ca="1" si="3"/>
        <v>#VALUE!</v>
      </c>
      <c r="J189" s="234" t="e">
        <f ca="1">BerKW!BN189-BerKW!CA189</f>
        <v>#VALUE!</v>
      </c>
      <c r="K189" s="141"/>
      <c r="L189" s="222" t="str">
        <f>BerKW!BO189</f>
        <v>OK</v>
      </c>
      <c r="M189" s="234" t="b">
        <f>BerKW!BP189</f>
        <v>0</v>
      </c>
    </row>
    <row r="190" spans="1:13" ht="13.5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135">
        <f>Ident!L190</f>
        <v>0</v>
      </c>
      <c r="F190" s="252" t="str">
        <f>BerKW!BH190</f>
        <v>Corriger</v>
      </c>
      <c r="G190" s="234" t="e">
        <f ca="1">BerKW!BI190-BerKW!CA190-BerKW!BR190-BerKW!BS190</f>
        <v>#VALUE!</v>
      </c>
      <c r="H190" s="234" t="e">
        <f ca="1">BerKW!BK190+BerKW!BL190+BerKW!BR190+BerKW!BS190</f>
        <v>#VALUE!</v>
      </c>
      <c r="I190" s="245" t="e">
        <f t="shared" ca="1" si="3"/>
        <v>#VALUE!</v>
      </c>
      <c r="J190" s="234" t="e">
        <f ca="1">BerKW!BN190-BerKW!CA190</f>
        <v>#VALUE!</v>
      </c>
      <c r="K190" s="141"/>
      <c r="L190" s="222" t="str">
        <f>BerKW!BO190</f>
        <v>OK</v>
      </c>
      <c r="M190" s="234" t="b">
        <f>BerKW!BP190</f>
        <v>0</v>
      </c>
    </row>
    <row r="191" spans="1:13" ht="13.5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135">
        <f>Ident!L191</f>
        <v>0</v>
      </c>
      <c r="F191" s="252" t="str">
        <f>BerKW!BH191</f>
        <v>Corriger</v>
      </c>
      <c r="G191" s="234" t="e">
        <f ca="1">BerKW!BI191-BerKW!CA191-BerKW!BR191-BerKW!BS191</f>
        <v>#VALUE!</v>
      </c>
      <c r="H191" s="234" t="e">
        <f ca="1">BerKW!BK191+BerKW!BL191+BerKW!BR191+BerKW!BS191</f>
        <v>#VALUE!</v>
      </c>
      <c r="I191" s="245" t="e">
        <f t="shared" ca="1" si="3"/>
        <v>#VALUE!</v>
      </c>
      <c r="J191" s="234" t="e">
        <f ca="1">BerKW!BN191-BerKW!CA191</f>
        <v>#VALUE!</v>
      </c>
      <c r="K191" s="141"/>
      <c r="L191" s="222" t="str">
        <f>BerKW!BO191</f>
        <v>OK</v>
      </c>
      <c r="M191" s="234" t="b">
        <f>BerKW!BP191</f>
        <v>0</v>
      </c>
    </row>
    <row r="192" spans="1:13" ht="13.5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135">
        <f>Ident!L192</f>
        <v>0</v>
      </c>
      <c r="F192" s="252" t="str">
        <f>BerKW!BH192</f>
        <v>Corriger</v>
      </c>
      <c r="G192" s="234" t="e">
        <f ca="1">BerKW!BI192-BerKW!CA192-BerKW!BR192-BerKW!BS192</f>
        <v>#VALUE!</v>
      </c>
      <c r="H192" s="234" t="e">
        <f ca="1">BerKW!BK192+BerKW!BL192+BerKW!BR192+BerKW!BS192</f>
        <v>#VALUE!</v>
      </c>
      <c r="I192" s="245" t="e">
        <f t="shared" ca="1" si="3"/>
        <v>#VALUE!</v>
      </c>
      <c r="J192" s="234" t="e">
        <f ca="1">BerKW!BN192-BerKW!CA192</f>
        <v>#VALUE!</v>
      </c>
      <c r="K192" s="141"/>
      <c r="L192" s="222" t="str">
        <f>BerKW!BO192</f>
        <v>OK</v>
      </c>
      <c r="M192" s="234" t="b">
        <f>BerKW!BP192</f>
        <v>0</v>
      </c>
    </row>
    <row r="193" spans="1:13" ht="13.5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135">
        <f>Ident!L193</f>
        <v>0</v>
      </c>
      <c r="F193" s="252" t="str">
        <f>BerKW!BH193</f>
        <v>Corriger</v>
      </c>
      <c r="G193" s="234" t="e">
        <f ca="1">BerKW!BI193-BerKW!CA193-BerKW!BR193-BerKW!BS193</f>
        <v>#VALUE!</v>
      </c>
      <c r="H193" s="234" t="e">
        <f ca="1">BerKW!BK193+BerKW!BL193+BerKW!BR193+BerKW!BS193</f>
        <v>#VALUE!</v>
      </c>
      <c r="I193" s="245" t="e">
        <f t="shared" ca="1" si="3"/>
        <v>#VALUE!</v>
      </c>
      <c r="J193" s="234" t="e">
        <f ca="1">BerKW!BN193-BerKW!CA193</f>
        <v>#VALUE!</v>
      </c>
      <c r="K193" s="141"/>
      <c r="L193" s="222" t="str">
        <f>BerKW!BO193</f>
        <v>OK</v>
      </c>
      <c r="M193" s="234" t="b">
        <f>BerKW!BP193</f>
        <v>0</v>
      </c>
    </row>
    <row r="194" spans="1:13" ht="13.5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135">
        <f>Ident!L194</f>
        <v>0</v>
      </c>
      <c r="F194" s="252" t="str">
        <f>BerKW!BH194</f>
        <v>Corriger</v>
      </c>
      <c r="G194" s="234" t="e">
        <f ca="1">BerKW!BI194-BerKW!CA194-BerKW!BR194-BerKW!BS194</f>
        <v>#VALUE!</v>
      </c>
      <c r="H194" s="234" t="e">
        <f ca="1">BerKW!BK194+BerKW!BL194+BerKW!BR194+BerKW!BS194</f>
        <v>#VALUE!</v>
      </c>
      <c r="I194" s="245" t="e">
        <f t="shared" ca="1" si="3"/>
        <v>#VALUE!</v>
      </c>
      <c r="J194" s="234" t="e">
        <f ca="1">BerKW!BN194-BerKW!CA194</f>
        <v>#VALUE!</v>
      </c>
      <c r="K194" s="141"/>
      <c r="L194" s="222" t="str">
        <f>BerKW!BO194</f>
        <v>OK</v>
      </c>
      <c r="M194" s="234" t="b">
        <f>BerKW!BP194</f>
        <v>0</v>
      </c>
    </row>
    <row r="195" spans="1:13" ht="13.5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135">
        <f>Ident!L195</f>
        <v>0</v>
      </c>
      <c r="F195" s="252" t="str">
        <f>BerKW!BH195</f>
        <v>Corriger</v>
      </c>
      <c r="G195" s="234" t="e">
        <f ca="1">BerKW!BI195-BerKW!CA195-BerKW!BR195-BerKW!BS195</f>
        <v>#VALUE!</v>
      </c>
      <c r="H195" s="234" t="e">
        <f ca="1">BerKW!BK195+BerKW!BL195+BerKW!BR195+BerKW!BS195</f>
        <v>#VALUE!</v>
      </c>
      <c r="I195" s="245" t="e">
        <f t="shared" ca="1" si="3"/>
        <v>#VALUE!</v>
      </c>
      <c r="J195" s="234" t="e">
        <f ca="1">BerKW!BN195-BerKW!CA195</f>
        <v>#VALUE!</v>
      </c>
      <c r="K195" s="141"/>
      <c r="L195" s="222" t="str">
        <f>BerKW!BO195</f>
        <v>OK</v>
      </c>
      <c r="M195" s="234" t="b">
        <f>BerKW!BP195</f>
        <v>0</v>
      </c>
    </row>
    <row r="196" spans="1:13" ht="13.5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135">
        <f>Ident!L196</f>
        <v>0</v>
      </c>
      <c r="F196" s="252" t="str">
        <f>BerKW!BH196</f>
        <v>Corriger</v>
      </c>
      <c r="G196" s="234" t="e">
        <f ca="1">BerKW!BI196-BerKW!CA196-BerKW!BR196-BerKW!BS196</f>
        <v>#VALUE!</v>
      </c>
      <c r="H196" s="234" t="e">
        <f ca="1">BerKW!BK196+BerKW!BL196+BerKW!BR196+BerKW!BS196</f>
        <v>#VALUE!</v>
      </c>
      <c r="I196" s="245" t="e">
        <f t="shared" ca="1" si="3"/>
        <v>#VALUE!</v>
      </c>
      <c r="J196" s="234" t="e">
        <f ca="1">BerKW!BN196-BerKW!CA196</f>
        <v>#VALUE!</v>
      </c>
      <c r="K196" s="141"/>
      <c r="L196" s="222" t="str">
        <f>BerKW!BO196</f>
        <v>OK</v>
      </c>
      <c r="M196" s="234" t="b">
        <f>BerKW!BP196</f>
        <v>0</v>
      </c>
    </row>
    <row r="197" spans="1:13" ht="13.5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135">
        <f>Ident!L197</f>
        <v>0</v>
      </c>
      <c r="F197" s="252" t="str">
        <f>BerKW!BH197</f>
        <v>Corriger</v>
      </c>
      <c r="G197" s="234" t="e">
        <f ca="1">BerKW!BI197-BerKW!CA197-BerKW!BR197-BerKW!BS197</f>
        <v>#VALUE!</v>
      </c>
      <c r="H197" s="234" t="e">
        <f ca="1">BerKW!BK197+BerKW!BL197+BerKW!BR197+BerKW!BS197</f>
        <v>#VALUE!</v>
      </c>
      <c r="I197" s="245" t="e">
        <f t="shared" ref="I197:I250" ca="1" si="4">G197+H197</f>
        <v>#VALUE!</v>
      </c>
      <c r="J197" s="234" t="e">
        <f ca="1">BerKW!BN197-BerKW!CA197</f>
        <v>#VALUE!</v>
      </c>
      <c r="K197" s="141"/>
      <c r="L197" s="222" t="str">
        <f>BerKW!BO197</f>
        <v>OK</v>
      </c>
      <c r="M197" s="234" t="b">
        <f>BerKW!BP197</f>
        <v>0</v>
      </c>
    </row>
    <row r="198" spans="1:13" ht="13.5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135">
        <f>Ident!L198</f>
        <v>0</v>
      </c>
      <c r="F198" s="252" t="str">
        <f>BerKW!BH198</f>
        <v>Corriger</v>
      </c>
      <c r="G198" s="234" t="e">
        <f ca="1">BerKW!BI198-BerKW!CA198-BerKW!BR198-BerKW!BS198</f>
        <v>#VALUE!</v>
      </c>
      <c r="H198" s="234" t="e">
        <f ca="1">BerKW!BK198+BerKW!BL198+BerKW!BR198+BerKW!BS198</f>
        <v>#VALUE!</v>
      </c>
      <c r="I198" s="245" t="e">
        <f t="shared" ca="1" si="4"/>
        <v>#VALUE!</v>
      </c>
      <c r="J198" s="234" t="e">
        <f ca="1">BerKW!BN198-BerKW!CA198</f>
        <v>#VALUE!</v>
      </c>
      <c r="K198" s="141"/>
      <c r="L198" s="222" t="str">
        <f>BerKW!BO198</f>
        <v>OK</v>
      </c>
      <c r="M198" s="234" t="b">
        <f>BerKW!BP198</f>
        <v>0</v>
      </c>
    </row>
    <row r="199" spans="1:13" ht="13.5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135">
        <f>Ident!L199</f>
        <v>0</v>
      </c>
      <c r="F199" s="252" t="str">
        <f>BerKW!BH199</f>
        <v>Corriger</v>
      </c>
      <c r="G199" s="234" t="e">
        <f ca="1">BerKW!BI199-BerKW!CA199-BerKW!BR199-BerKW!BS199</f>
        <v>#VALUE!</v>
      </c>
      <c r="H199" s="234" t="e">
        <f ca="1">BerKW!BK199+BerKW!BL199+BerKW!BR199+BerKW!BS199</f>
        <v>#VALUE!</v>
      </c>
      <c r="I199" s="245" t="e">
        <f t="shared" ca="1" si="4"/>
        <v>#VALUE!</v>
      </c>
      <c r="J199" s="234" t="e">
        <f ca="1">BerKW!BN199-BerKW!CA199</f>
        <v>#VALUE!</v>
      </c>
      <c r="K199" s="141"/>
      <c r="L199" s="222" t="str">
        <f>BerKW!BO199</f>
        <v>OK</v>
      </c>
      <c r="M199" s="234" t="b">
        <f>BerKW!BP199</f>
        <v>0</v>
      </c>
    </row>
    <row r="200" spans="1:13" ht="13.5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135">
        <f>Ident!L200</f>
        <v>0</v>
      </c>
      <c r="F200" s="252" t="str">
        <f>BerKW!BH200</f>
        <v>Corriger</v>
      </c>
      <c r="G200" s="234" t="e">
        <f ca="1">BerKW!BI200-BerKW!CA200-BerKW!BR200-BerKW!BS200</f>
        <v>#VALUE!</v>
      </c>
      <c r="H200" s="234" t="e">
        <f ca="1">BerKW!BK200+BerKW!BL200+BerKW!BR200+BerKW!BS200</f>
        <v>#VALUE!</v>
      </c>
      <c r="I200" s="245" t="e">
        <f t="shared" ca="1" si="4"/>
        <v>#VALUE!</v>
      </c>
      <c r="J200" s="234" t="e">
        <f ca="1">BerKW!BN200-BerKW!CA200</f>
        <v>#VALUE!</v>
      </c>
      <c r="K200" s="141"/>
      <c r="L200" s="222" t="str">
        <f>BerKW!BO200</f>
        <v>OK</v>
      </c>
      <c r="M200" s="234" t="b">
        <f>BerKW!BP200</f>
        <v>0</v>
      </c>
    </row>
    <row r="201" spans="1:13" ht="13.5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135">
        <f>Ident!L201</f>
        <v>0</v>
      </c>
      <c r="F201" s="252" t="str">
        <f>BerKW!BH201</f>
        <v>Corriger</v>
      </c>
      <c r="G201" s="234" t="e">
        <f ca="1">BerKW!BI201-BerKW!CA201-BerKW!BR201-BerKW!BS201</f>
        <v>#VALUE!</v>
      </c>
      <c r="H201" s="234" t="e">
        <f ca="1">BerKW!BK201+BerKW!BL201+BerKW!BR201+BerKW!BS201</f>
        <v>#VALUE!</v>
      </c>
      <c r="I201" s="245" t="e">
        <f t="shared" ca="1" si="4"/>
        <v>#VALUE!</v>
      </c>
      <c r="J201" s="234" t="e">
        <f ca="1">BerKW!BN201-BerKW!CA201</f>
        <v>#VALUE!</v>
      </c>
      <c r="K201" s="141"/>
      <c r="L201" s="222" t="str">
        <f>BerKW!BO201</f>
        <v>OK</v>
      </c>
      <c r="M201" s="234" t="b">
        <f>BerKW!BP201</f>
        <v>0</v>
      </c>
    </row>
    <row r="202" spans="1:13" ht="13.5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135">
        <f>Ident!L202</f>
        <v>0</v>
      </c>
      <c r="F202" s="252" t="str">
        <f>BerKW!BH202</f>
        <v>Corriger</v>
      </c>
      <c r="G202" s="234" t="e">
        <f ca="1">BerKW!BI202-BerKW!CA202-BerKW!BR202-BerKW!BS202</f>
        <v>#VALUE!</v>
      </c>
      <c r="H202" s="234" t="e">
        <f ca="1">BerKW!BK202+BerKW!BL202+BerKW!BR202+BerKW!BS202</f>
        <v>#VALUE!</v>
      </c>
      <c r="I202" s="245" t="e">
        <f t="shared" ca="1" si="4"/>
        <v>#VALUE!</v>
      </c>
      <c r="J202" s="234" t="e">
        <f ca="1">BerKW!BN202-BerKW!CA202</f>
        <v>#VALUE!</v>
      </c>
      <c r="K202" s="141"/>
      <c r="L202" s="222" t="str">
        <f>BerKW!BO202</f>
        <v>OK</v>
      </c>
      <c r="M202" s="234" t="b">
        <f>BerKW!BP202</f>
        <v>0</v>
      </c>
    </row>
    <row r="203" spans="1:13" ht="13.5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135">
        <f>Ident!L203</f>
        <v>0</v>
      </c>
      <c r="F203" s="252" t="str">
        <f>BerKW!BH203</f>
        <v>Corriger</v>
      </c>
      <c r="G203" s="234" t="e">
        <f ca="1">BerKW!BI203-BerKW!CA203-BerKW!BR203-BerKW!BS203</f>
        <v>#VALUE!</v>
      </c>
      <c r="H203" s="234" t="e">
        <f ca="1">BerKW!BK203+BerKW!BL203+BerKW!BR203+BerKW!BS203</f>
        <v>#VALUE!</v>
      </c>
      <c r="I203" s="245" t="e">
        <f t="shared" ca="1" si="4"/>
        <v>#VALUE!</v>
      </c>
      <c r="J203" s="234" t="e">
        <f ca="1">BerKW!BN203-BerKW!CA203</f>
        <v>#VALUE!</v>
      </c>
      <c r="K203" s="141"/>
      <c r="L203" s="222" t="str">
        <f>BerKW!BO203</f>
        <v>OK</v>
      </c>
      <c r="M203" s="234" t="b">
        <f>BerKW!BP203</f>
        <v>0</v>
      </c>
    </row>
    <row r="204" spans="1:13" ht="13.5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135">
        <f>Ident!L204</f>
        <v>0</v>
      </c>
      <c r="F204" s="252" t="str">
        <f>BerKW!BH204</f>
        <v>Corriger</v>
      </c>
      <c r="G204" s="234" t="e">
        <f ca="1">BerKW!BI204-BerKW!CA204-BerKW!BR204-BerKW!BS204</f>
        <v>#VALUE!</v>
      </c>
      <c r="H204" s="234" t="e">
        <f ca="1">BerKW!BK204+BerKW!BL204+BerKW!BR204+BerKW!BS204</f>
        <v>#VALUE!</v>
      </c>
      <c r="I204" s="245" t="e">
        <f t="shared" ca="1" si="4"/>
        <v>#VALUE!</v>
      </c>
      <c r="J204" s="234" t="e">
        <f ca="1">BerKW!BN204-BerKW!CA204</f>
        <v>#VALUE!</v>
      </c>
      <c r="K204" s="141"/>
      <c r="L204" s="222" t="str">
        <f>BerKW!BO204</f>
        <v>OK</v>
      </c>
      <c r="M204" s="234" t="b">
        <f>BerKW!BP204</f>
        <v>0</v>
      </c>
    </row>
    <row r="205" spans="1:13" ht="13.5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135">
        <f>Ident!L205</f>
        <v>0</v>
      </c>
      <c r="F205" s="252" t="str">
        <f>BerKW!BH205</f>
        <v>Corriger</v>
      </c>
      <c r="G205" s="234" t="e">
        <f ca="1">BerKW!BI205-BerKW!CA205-BerKW!BR205-BerKW!BS205</f>
        <v>#VALUE!</v>
      </c>
      <c r="H205" s="234" t="e">
        <f ca="1">BerKW!BK205+BerKW!BL205+BerKW!BR205+BerKW!BS205</f>
        <v>#VALUE!</v>
      </c>
      <c r="I205" s="245" t="e">
        <f t="shared" ca="1" si="4"/>
        <v>#VALUE!</v>
      </c>
      <c r="J205" s="234" t="e">
        <f ca="1">BerKW!BN205-BerKW!CA205</f>
        <v>#VALUE!</v>
      </c>
      <c r="K205" s="141"/>
      <c r="L205" s="222" t="str">
        <f>BerKW!BO205</f>
        <v>OK</v>
      </c>
      <c r="M205" s="234" t="b">
        <f>BerKW!BP205</f>
        <v>0</v>
      </c>
    </row>
    <row r="206" spans="1:13" ht="13.5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135">
        <f>Ident!L206</f>
        <v>0</v>
      </c>
      <c r="F206" s="252" t="str">
        <f>BerKW!BH206</f>
        <v>Corriger</v>
      </c>
      <c r="G206" s="234" t="e">
        <f ca="1">BerKW!BI206-BerKW!CA206-BerKW!BR206-BerKW!BS206</f>
        <v>#VALUE!</v>
      </c>
      <c r="H206" s="234" t="e">
        <f ca="1">BerKW!BK206+BerKW!BL206+BerKW!BR206+BerKW!BS206</f>
        <v>#VALUE!</v>
      </c>
      <c r="I206" s="245" t="e">
        <f t="shared" ca="1" si="4"/>
        <v>#VALUE!</v>
      </c>
      <c r="J206" s="234" t="e">
        <f ca="1">BerKW!BN206-BerKW!CA206</f>
        <v>#VALUE!</v>
      </c>
      <c r="K206" s="141"/>
      <c r="L206" s="222" t="str">
        <f>BerKW!BO206</f>
        <v>OK</v>
      </c>
      <c r="M206" s="234" t="b">
        <f>BerKW!BP206</f>
        <v>0</v>
      </c>
    </row>
    <row r="207" spans="1:13" ht="13.5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135">
        <f>Ident!L207</f>
        <v>0</v>
      </c>
      <c r="F207" s="252" t="str">
        <f>BerKW!BH207</f>
        <v>Corriger</v>
      </c>
      <c r="G207" s="234" t="e">
        <f ca="1">BerKW!BI207-BerKW!CA207-BerKW!BR207-BerKW!BS207</f>
        <v>#VALUE!</v>
      </c>
      <c r="H207" s="234" t="e">
        <f ca="1">BerKW!BK207+BerKW!BL207+BerKW!BR207+BerKW!BS207</f>
        <v>#VALUE!</v>
      </c>
      <c r="I207" s="245" t="e">
        <f t="shared" ca="1" si="4"/>
        <v>#VALUE!</v>
      </c>
      <c r="J207" s="234" t="e">
        <f ca="1">BerKW!BN207-BerKW!CA207</f>
        <v>#VALUE!</v>
      </c>
      <c r="K207" s="141"/>
      <c r="L207" s="222" t="str">
        <f>BerKW!BO207</f>
        <v>OK</v>
      </c>
      <c r="M207" s="234" t="b">
        <f>BerKW!BP207</f>
        <v>0</v>
      </c>
    </row>
    <row r="208" spans="1:13" ht="13.5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135">
        <f>Ident!L208</f>
        <v>0</v>
      </c>
      <c r="F208" s="252" t="str">
        <f>BerKW!BH208</f>
        <v>Corriger</v>
      </c>
      <c r="G208" s="234" t="e">
        <f ca="1">BerKW!BI208-BerKW!CA208-BerKW!BR208-BerKW!BS208</f>
        <v>#VALUE!</v>
      </c>
      <c r="H208" s="234" t="e">
        <f ca="1">BerKW!BK208+BerKW!BL208+BerKW!BR208+BerKW!BS208</f>
        <v>#VALUE!</v>
      </c>
      <c r="I208" s="245" t="e">
        <f t="shared" ca="1" si="4"/>
        <v>#VALUE!</v>
      </c>
      <c r="J208" s="234" t="e">
        <f ca="1">BerKW!BN208-BerKW!CA208</f>
        <v>#VALUE!</v>
      </c>
      <c r="K208" s="141"/>
      <c r="L208" s="222" t="str">
        <f>BerKW!BO208</f>
        <v>OK</v>
      </c>
      <c r="M208" s="234" t="b">
        <f>BerKW!BP208</f>
        <v>0</v>
      </c>
    </row>
    <row r="209" spans="1:13" ht="13.5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135">
        <f>Ident!L209</f>
        <v>0</v>
      </c>
      <c r="F209" s="252" t="str">
        <f>BerKW!BH209</f>
        <v>Corriger</v>
      </c>
      <c r="G209" s="234" t="e">
        <f ca="1">BerKW!BI209-BerKW!CA209-BerKW!BR209-BerKW!BS209</f>
        <v>#VALUE!</v>
      </c>
      <c r="H209" s="234" t="e">
        <f ca="1">BerKW!BK209+BerKW!BL209+BerKW!BR209+BerKW!BS209</f>
        <v>#VALUE!</v>
      </c>
      <c r="I209" s="245" t="e">
        <f t="shared" ca="1" si="4"/>
        <v>#VALUE!</v>
      </c>
      <c r="J209" s="234" t="e">
        <f ca="1">BerKW!BN209-BerKW!CA209</f>
        <v>#VALUE!</v>
      </c>
      <c r="K209" s="141"/>
      <c r="L209" s="222" t="str">
        <f>BerKW!BO209</f>
        <v>OK</v>
      </c>
      <c r="M209" s="234" t="b">
        <f>BerKW!BP209</f>
        <v>0</v>
      </c>
    </row>
    <row r="210" spans="1:13" ht="13.5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135">
        <f>Ident!L210</f>
        <v>0</v>
      </c>
      <c r="F210" s="252" t="str">
        <f>BerKW!BH210</f>
        <v>Corriger</v>
      </c>
      <c r="G210" s="234" t="e">
        <f ca="1">BerKW!BI210-BerKW!CA210-BerKW!BR210-BerKW!BS210</f>
        <v>#VALUE!</v>
      </c>
      <c r="H210" s="234" t="e">
        <f ca="1">BerKW!BK210+BerKW!BL210+BerKW!BR210+BerKW!BS210</f>
        <v>#VALUE!</v>
      </c>
      <c r="I210" s="245" t="e">
        <f t="shared" ca="1" si="4"/>
        <v>#VALUE!</v>
      </c>
      <c r="J210" s="234" t="e">
        <f ca="1">BerKW!BN210-BerKW!CA210</f>
        <v>#VALUE!</v>
      </c>
      <c r="K210" s="141"/>
      <c r="L210" s="222" t="str">
        <f>BerKW!BO210</f>
        <v>OK</v>
      </c>
      <c r="M210" s="234" t="b">
        <f>BerKW!BP210</f>
        <v>0</v>
      </c>
    </row>
    <row r="211" spans="1:13" ht="13.5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135">
        <f>Ident!L211</f>
        <v>0</v>
      </c>
      <c r="F211" s="252" t="str">
        <f>BerKW!BH211</f>
        <v>Corriger</v>
      </c>
      <c r="G211" s="234" t="e">
        <f ca="1">BerKW!BI211-BerKW!CA211-BerKW!BR211-BerKW!BS211</f>
        <v>#VALUE!</v>
      </c>
      <c r="H211" s="234" t="e">
        <f ca="1">BerKW!BK211+BerKW!BL211+BerKW!BR211+BerKW!BS211</f>
        <v>#VALUE!</v>
      </c>
      <c r="I211" s="245" t="e">
        <f t="shared" ca="1" si="4"/>
        <v>#VALUE!</v>
      </c>
      <c r="J211" s="234" t="e">
        <f ca="1">BerKW!BN211-BerKW!CA211</f>
        <v>#VALUE!</v>
      </c>
      <c r="K211" s="141"/>
      <c r="L211" s="222" t="str">
        <f>BerKW!BO211</f>
        <v>OK</v>
      </c>
      <c r="M211" s="234" t="b">
        <f>BerKW!BP211</f>
        <v>0</v>
      </c>
    </row>
    <row r="212" spans="1:13" ht="13.5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135">
        <f>Ident!L212</f>
        <v>0</v>
      </c>
      <c r="F212" s="252" t="str">
        <f>BerKW!BH212</f>
        <v>Corriger</v>
      </c>
      <c r="G212" s="234" t="e">
        <f ca="1">BerKW!BI212-BerKW!CA212-BerKW!BR212-BerKW!BS212</f>
        <v>#VALUE!</v>
      </c>
      <c r="H212" s="234" t="e">
        <f ca="1">BerKW!BK212+BerKW!BL212+BerKW!BR212+BerKW!BS212</f>
        <v>#VALUE!</v>
      </c>
      <c r="I212" s="245" t="e">
        <f t="shared" ca="1" si="4"/>
        <v>#VALUE!</v>
      </c>
      <c r="J212" s="234" t="e">
        <f ca="1">BerKW!BN212-BerKW!CA212</f>
        <v>#VALUE!</v>
      </c>
      <c r="K212" s="141"/>
      <c r="L212" s="222" t="str">
        <f>BerKW!BO212</f>
        <v>OK</v>
      </c>
      <c r="M212" s="234" t="b">
        <f>BerKW!BP212</f>
        <v>0</v>
      </c>
    </row>
    <row r="213" spans="1:13" ht="13.5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135">
        <f>Ident!L213</f>
        <v>0</v>
      </c>
      <c r="F213" s="252" t="str">
        <f>BerKW!BH213</f>
        <v>Corriger</v>
      </c>
      <c r="G213" s="234" t="e">
        <f ca="1">BerKW!BI213-BerKW!CA213-BerKW!BR213-BerKW!BS213</f>
        <v>#VALUE!</v>
      </c>
      <c r="H213" s="234" t="e">
        <f ca="1">BerKW!BK213+BerKW!BL213+BerKW!BR213+BerKW!BS213</f>
        <v>#VALUE!</v>
      </c>
      <c r="I213" s="245" t="e">
        <f t="shared" ca="1" si="4"/>
        <v>#VALUE!</v>
      </c>
      <c r="J213" s="234" t="e">
        <f ca="1">BerKW!BN213-BerKW!CA213</f>
        <v>#VALUE!</v>
      </c>
      <c r="K213" s="141"/>
      <c r="L213" s="222" t="str">
        <f>BerKW!BO213</f>
        <v>OK</v>
      </c>
      <c r="M213" s="234" t="b">
        <f>BerKW!BP213</f>
        <v>0</v>
      </c>
    </row>
    <row r="214" spans="1:13" ht="13.5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135">
        <f>Ident!L214</f>
        <v>0</v>
      </c>
      <c r="F214" s="252" t="str">
        <f>BerKW!BH214</f>
        <v>Corriger</v>
      </c>
      <c r="G214" s="234" t="e">
        <f ca="1">BerKW!BI214-BerKW!CA214-BerKW!BR214-BerKW!BS214</f>
        <v>#VALUE!</v>
      </c>
      <c r="H214" s="234" t="e">
        <f ca="1">BerKW!BK214+BerKW!BL214+BerKW!BR214+BerKW!BS214</f>
        <v>#VALUE!</v>
      </c>
      <c r="I214" s="245" t="e">
        <f t="shared" ca="1" si="4"/>
        <v>#VALUE!</v>
      </c>
      <c r="J214" s="234" t="e">
        <f ca="1">BerKW!BN214-BerKW!CA214</f>
        <v>#VALUE!</v>
      </c>
      <c r="K214" s="141"/>
      <c r="L214" s="222" t="str">
        <f>BerKW!BO214</f>
        <v>OK</v>
      </c>
      <c r="M214" s="234" t="b">
        <f>BerKW!BP214</f>
        <v>0</v>
      </c>
    </row>
    <row r="215" spans="1:13" ht="13.5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135">
        <f>Ident!L215</f>
        <v>0</v>
      </c>
      <c r="F215" s="252" t="str">
        <f>BerKW!BH215</f>
        <v>Corriger</v>
      </c>
      <c r="G215" s="234" t="e">
        <f ca="1">BerKW!BI215-BerKW!CA215-BerKW!BR215-BerKW!BS215</f>
        <v>#VALUE!</v>
      </c>
      <c r="H215" s="234" t="e">
        <f ca="1">BerKW!BK215+BerKW!BL215+BerKW!BR215+BerKW!BS215</f>
        <v>#VALUE!</v>
      </c>
      <c r="I215" s="245" t="e">
        <f t="shared" ca="1" si="4"/>
        <v>#VALUE!</v>
      </c>
      <c r="J215" s="234" t="e">
        <f ca="1">BerKW!BN215-BerKW!CA215</f>
        <v>#VALUE!</v>
      </c>
      <c r="K215" s="141"/>
      <c r="L215" s="222" t="str">
        <f>BerKW!BO215</f>
        <v>OK</v>
      </c>
      <c r="M215" s="234" t="b">
        <f>BerKW!BP215</f>
        <v>0</v>
      </c>
    </row>
    <row r="216" spans="1:13" ht="13.5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135">
        <f>Ident!L216</f>
        <v>0</v>
      </c>
      <c r="F216" s="252" t="str">
        <f>BerKW!BH216</f>
        <v>Corriger</v>
      </c>
      <c r="G216" s="234" t="e">
        <f ca="1">BerKW!BI216-BerKW!CA216-BerKW!BR216-BerKW!BS216</f>
        <v>#VALUE!</v>
      </c>
      <c r="H216" s="234" t="e">
        <f ca="1">BerKW!BK216+BerKW!BL216+BerKW!BR216+BerKW!BS216</f>
        <v>#VALUE!</v>
      </c>
      <c r="I216" s="245" t="e">
        <f t="shared" ca="1" si="4"/>
        <v>#VALUE!</v>
      </c>
      <c r="J216" s="234" t="e">
        <f ca="1">BerKW!BN216-BerKW!CA216</f>
        <v>#VALUE!</v>
      </c>
      <c r="K216" s="141"/>
      <c r="L216" s="222" t="str">
        <f>BerKW!BO216</f>
        <v>OK</v>
      </c>
      <c r="M216" s="234" t="b">
        <f>BerKW!BP216</f>
        <v>0</v>
      </c>
    </row>
    <row r="217" spans="1:13" ht="13.5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135">
        <f>Ident!L217</f>
        <v>0</v>
      </c>
      <c r="F217" s="252" t="str">
        <f>BerKW!BH217</f>
        <v>Corriger</v>
      </c>
      <c r="G217" s="234" t="e">
        <f ca="1">BerKW!BI217-BerKW!CA217-BerKW!BR217-BerKW!BS217</f>
        <v>#VALUE!</v>
      </c>
      <c r="H217" s="234" t="e">
        <f ca="1">BerKW!BK217+BerKW!BL217+BerKW!BR217+BerKW!BS217</f>
        <v>#VALUE!</v>
      </c>
      <c r="I217" s="245" t="e">
        <f t="shared" ca="1" si="4"/>
        <v>#VALUE!</v>
      </c>
      <c r="J217" s="234" t="e">
        <f ca="1">BerKW!BN217-BerKW!CA217</f>
        <v>#VALUE!</v>
      </c>
      <c r="K217" s="141"/>
      <c r="L217" s="222" t="str">
        <f>BerKW!BO217</f>
        <v>OK</v>
      </c>
      <c r="M217" s="234" t="b">
        <f>BerKW!BP217</f>
        <v>0</v>
      </c>
    </row>
    <row r="218" spans="1:13" ht="13.5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135">
        <f>Ident!L218</f>
        <v>0</v>
      </c>
      <c r="F218" s="252" t="str">
        <f>BerKW!BH218</f>
        <v>Corriger</v>
      </c>
      <c r="G218" s="234" t="e">
        <f ca="1">BerKW!BI218-BerKW!CA218-BerKW!BR218-BerKW!BS218</f>
        <v>#VALUE!</v>
      </c>
      <c r="H218" s="234" t="e">
        <f ca="1">BerKW!BK218+BerKW!BL218+BerKW!BR218+BerKW!BS218</f>
        <v>#VALUE!</v>
      </c>
      <c r="I218" s="245" t="e">
        <f t="shared" ca="1" si="4"/>
        <v>#VALUE!</v>
      </c>
      <c r="J218" s="234" t="e">
        <f ca="1">BerKW!BN218-BerKW!CA218</f>
        <v>#VALUE!</v>
      </c>
      <c r="K218" s="141"/>
      <c r="L218" s="222" t="str">
        <f>BerKW!BO218</f>
        <v>OK</v>
      </c>
      <c r="M218" s="234" t="b">
        <f>BerKW!BP218</f>
        <v>0</v>
      </c>
    </row>
    <row r="219" spans="1:13" ht="13.5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135">
        <f>Ident!L219</f>
        <v>0</v>
      </c>
      <c r="F219" s="252" t="str">
        <f>BerKW!BH219</f>
        <v>Corriger</v>
      </c>
      <c r="G219" s="234" t="e">
        <f ca="1">BerKW!BI219-BerKW!CA219-BerKW!BR219-BerKW!BS219</f>
        <v>#VALUE!</v>
      </c>
      <c r="H219" s="234" t="e">
        <f ca="1">BerKW!BK219+BerKW!BL219+BerKW!BR219+BerKW!BS219</f>
        <v>#VALUE!</v>
      </c>
      <c r="I219" s="245" t="e">
        <f t="shared" ca="1" si="4"/>
        <v>#VALUE!</v>
      </c>
      <c r="J219" s="234" t="e">
        <f ca="1">BerKW!BN219-BerKW!CA219</f>
        <v>#VALUE!</v>
      </c>
      <c r="K219" s="141"/>
      <c r="L219" s="222" t="str">
        <f>BerKW!BO219</f>
        <v>OK</v>
      </c>
      <c r="M219" s="234" t="b">
        <f>BerKW!BP219</f>
        <v>0</v>
      </c>
    </row>
    <row r="220" spans="1:13" ht="13.5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135">
        <f>Ident!L220</f>
        <v>0</v>
      </c>
      <c r="F220" s="252" t="str">
        <f>BerKW!BH220</f>
        <v>Corriger</v>
      </c>
      <c r="G220" s="234" t="e">
        <f ca="1">BerKW!BI220-BerKW!CA220-BerKW!BR220-BerKW!BS220</f>
        <v>#VALUE!</v>
      </c>
      <c r="H220" s="234" t="e">
        <f ca="1">BerKW!BK220+BerKW!BL220+BerKW!BR220+BerKW!BS220</f>
        <v>#VALUE!</v>
      </c>
      <c r="I220" s="245" t="e">
        <f t="shared" ca="1" si="4"/>
        <v>#VALUE!</v>
      </c>
      <c r="J220" s="234" t="e">
        <f ca="1">BerKW!BN220-BerKW!CA220</f>
        <v>#VALUE!</v>
      </c>
      <c r="K220" s="141"/>
      <c r="L220" s="222" t="str">
        <f>BerKW!BO220</f>
        <v>OK</v>
      </c>
      <c r="M220" s="234" t="b">
        <f>BerKW!BP220</f>
        <v>0</v>
      </c>
    </row>
    <row r="221" spans="1:13" ht="13.5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135">
        <f>Ident!L221</f>
        <v>0</v>
      </c>
      <c r="F221" s="252" t="str">
        <f>BerKW!BH221</f>
        <v>Corriger</v>
      </c>
      <c r="G221" s="234" t="e">
        <f ca="1">BerKW!BI221-BerKW!CA221-BerKW!BR221-BerKW!BS221</f>
        <v>#VALUE!</v>
      </c>
      <c r="H221" s="234" t="e">
        <f ca="1">BerKW!BK221+BerKW!BL221+BerKW!BR221+BerKW!BS221</f>
        <v>#VALUE!</v>
      </c>
      <c r="I221" s="245" t="e">
        <f t="shared" ca="1" si="4"/>
        <v>#VALUE!</v>
      </c>
      <c r="J221" s="234" t="e">
        <f ca="1">BerKW!BN221-BerKW!CA221</f>
        <v>#VALUE!</v>
      </c>
      <c r="K221" s="141"/>
      <c r="L221" s="222" t="str">
        <f>BerKW!BO221</f>
        <v>OK</v>
      </c>
      <c r="M221" s="234" t="b">
        <f>BerKW!BP221</f>
        <v>0</v>
      </c>
    </row>
    <row r="222" spans="1:13" ht="13.5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135">
        <f>Ident!L222</f>
        <v>0</v>
      </c>
      <c r="F222" s="252" t="str">
        <f>BerKW!BH222</f>
        <v>Corriger</v>
      </c>
      <c r="G222" s="234" t="e">
        <f ca="1">BerKW!BI222-BerKW!CA222-BerKW!BR222-BerKW!BS222</f>
        <v>#VALUE!</v>
      </c>
      <c r="H222" s="234" t="e">
        <f ca="1">BerKW!BK222+BerKW!BL222+BerKW!BR222+BerKW!BS222</f>
        <v>#VALUE!</v>
      </c>
      <c r="I222" s="245" t="e">
        <f t="shared" ca="1" si="4"/>
        <v>#VALUE!</v>
      </c>
      <c r="J222" s="234" t="e">
        <f ca="1">BerKW!BN222-BerKW!CA222</f>
        <v>#VALUE!</v>
      </c>
      <c r="K222" s="141"/>
      <c r="L222" s="222" t="str">
        <f>BerKW!BO222</f>
        <v>OK</v>
      </c>
      <c r="M222" s="234" t="b">
        <f>BerKW!BP222</f>
        <v>0</v>
      </c>
    </row>
    <row r="223" spans="1:13" ht="13.5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135">
        <f>Ident!L223</f>
        <v>0</v>
      </c>
      <c r="F223" s="252" t="str">
        <f>BerKW!BH223</f>
        <v>Corriger</v>
      </c>
      <c r="G223" s="234" t="e">
        <f ca="1">BerKW!BI223-BerKW!CA223-BerKW!BR223-BerKW!BS223</f>
        <v>#VALUE!</v>
      </c>
      <c r="H223" s="234" t="e">
        <f ca="1">BerKW!BK223+BerKW!BL223+BerKW!BR223+BerKW!BS223</f>
        <v>#VALUE!</v>
      </c>
      <c r="I223" s="245" t="e">
        <f t="shared" ca="1" si="4"/>
        <v>#VALUE!</v>
      </c>
      <c r="J223" s="234" t="e">
        <f ca="1">BerKW!BN223-BerKW!CA223</f>
        <v>#VALUE!</v>
      </c>
      <c r="K223" s="141"/>
      <c r="L223" s="222" t="str">
        <f>BerKW!BO223</f>
        <v>OK</v>
      </c>
      <c r="M223" s="234" t="b">
        <f>BerKW!BP223</f>
        <v>0</v>
      </c>
    </row>
    <row r="224" spans="1:13" ht="13.5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135">
        <f>Ident!L224</f>
        <v>0</v>
      </c>
      <c r="F224" s="252" t="str">
        <f>BerKW!BH224</f>
        <v>Corriger</v>
      </c>
      <c r="G224" s="234" t="e">
        <f ca="1">BerKW!BI224-BerKW!CA224-BerKW!BR224-BerKW!BS224</f>
        <v>#VALUE!</v>
      </c>
      <c r="H224" s="234" t="e">
        <f ca="1">BerKW!BK224+BerKW!BL224+BerKW!BR224+BerKW!BS224</f>
        <v>#VALUE!</v>
      </c>
      <c r="I224" s="245" t="e">
        <f t="shared" ca="1" si="4"/>
        <v>#VALUE!</v>
      </c>
      <c r="J224" s="234" t="e">
        <f ca="1">BerKW!BN224-BerKW!CA224</f>
        <v>#VALUE!</v>
      </c>
      <c r="K224" s="141"/>
      <c r="L224" s="222" t="str">
        <f>BerKW!BO224</f>
        <v>OK</v>
      </c>
      <c r="M224" s="234" t="b">
        <f>BerKW!BP224</f>
        <v>0</v>
      </c>
    </row>
    <row r="225" spans="1:13" ht="13.5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135">
        <f>Ident!L225</f>
        <v>0</v>
      </c>
      <c r="F225" s="252" t="str">
        <f>BerKW!BH225</f>
        <v>Corriger</v>
      </c>
      <c r="G225" s="234" t="e">
        <f ca="1">BerKW!BI225-BerKW!CA225-BerKW!BR225-BerKW!BS225</f>
        <v>#VALUE!</v>
      </c>
      <c r="H225" s="234" t="e">
        <f ca="1">BerKW!BK225+BerKW!BL225+BerKW!BR225+BerKW!BS225</f>
        <v>#VALUE!</v>
      </c>
      <c r="I225" s="245" t="e">
        <f t="shared" ca="1" si="4"/>
        <v>#VALUE!</v>
      </c>
      <c r="J225" s="234" t="e">
        <f ca="1">BerKW!BN225-BerKW!CA225</f>
        <v>#VALUE!</v>
      </c>
      <c r="K225" s="141"/>
      <c r="L225" s="222" t="str">
        <f>BerKW!BO225</f>
        <v>OK</v>
      </c>
      <c r="M225" s="234" t="b">
        <f>BerKW!BP225</f>
        <v>0</v>
      </c>
    </row>
    <row r="226" spans="1:13" ht="13.5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135">
        <f>Ident!L226</f>
        <v>0</v>
      </c>
      <c r="F226" s="252" t="str">
        <f>BerKW!BH226</f>
        <v>Corriger</v>
      </c>
      <c r="G226" s="234" t="e">
        <f ca="1">BerKW!BI226-BerKW!CA226-BerKW!BR226-BerKW!BS226</f>
        <v>#VALUE!</v>
      </c>
      <c r="H226" s="234" t="e">
        <f ca="1">BerKW!BK226+BerKW!BL226+BerKW!BR226+BerKW!BS226</f>
        <v>#VALUE!</v>
      </c>
      <c r="I226" s="245" t="e">
        <f t="shared" ca="1" si="4"/>
        <v>#VALUE!</v>
      </c>
      <c r="J226" s="234" t="e">
        <f ca="1">BerKW!BN226-BerKW!CA226</f>
        <v>#VALUE!</v>
      </c>
      <c r="K226" s="141"/>
      <c r="L226" s="222" t="str">
        <f>BerKW!BO226</f>
        <v>OK</v>
      </c>
      <c r="M226" s="234" t="b">
        <f>BerKW!BP226</f>
        <v>0</v>
      </c>
    </row>
    <row r="227" spans="1:13" ht="13.5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135">
        <f>Ident!L227</f>
        <v>0</v>
      </c>
      <c r="F227" s="252" t="str">
        <f>BerKW!BH227</f>
        <v>Corriger</v>
      </c>
      <c r="G227" s="234" t="e">
        <f ca="1">BerKW!BI227-BerKW!CA227-BerKW!BR227-BerKW!BS227</f>
        <v>#VALUE!</v>
      </c>
      <c r="H227" s="234" t="e">
        <f ca="1">BerKW!BK227+BerKW!BL227+BerKW!BR227+BerKW!BS227</f>
        <v>#VALUE!</v>
      </c>
      <c r="I227" s="245" t="e">
        <f t="shared" ca="1" si="4"/>
        <v>#VALUE!</v>
      </c>
      <c r="J227" s="234" t="e">
        <f ca="1">BerKW!BN227-BerKW!CA227</f>
        <v>#VALUE!</v>
      </c>
      <c r="K227" s="141"/>
      <c r="L227" s="222" t="str">
        <f>BerKW!BO227</f>
        <v>OK</v>
      </c>
      <c r="M227" s="234" t="b">
        <f>BerKW!BP227</f>
        <v>0</v>
      </c>
    </row>
    <row r="228" spans="1:13" ht="13.5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135">
        <f>Ident!L228</f>
        <v>0</v>
      </c>
      <c r="F228" s="252" t="str">
        <f>BerKW!BH228</f>
        <v>Corriger</v>
      </c>
      <c r="G228" s="234" t="e">
        <f ca="1">BerKW!BI228-BerKW!CA228-BerKW!BR228-BerKW!BS228</f>
        <v>#VALUE!</v>
      </c>
      <c r="H228" s="234" t="e">
        <f ca="1">BerKW!BK228+BerKW!BL228+BerKW!BR228+BerKW!BS228</f>
        <v>#VALUE!</v>
      </c>
      <c r="I228" s="245" t="e">
        <f t="shared" ca="1" si="4"/>
        <v>#VALUE!</v>
      </c>
      <c r="J228" s="234" t="e">
        <f ca="1">BerKW!BN228-BerKW!CA228</f>
        <v>#VALUE!</v>
      </c>
      <c r="K228" s="141"/>
      <c r="L228" s="222" t="str">
        <f>BerKW!BO228</f>
        <v>OK</v>
      </c>
      <c r="M228" s="234" t="b">
        <f>BerKW!BP228</f>
        <v>0</v>
      </c>
    </row>
    <row r="229" spans="1:13" ht="13.5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135">
        <f>Ident!L229</f>
        <v>0</v>
      </c>
      <c r="F229" s="252" t="str">
        <f>BerKW!BH229</f>
        <v>Corriger</v>
      </c>
      <c r="G229" s="234" t="e">
        <f ca="1">BerKW!BI229-BerKW!CA229-BerKW!BR229-BerKW!BS229</f>
        <v>#VALUE!</v>
      </c>
      <c r="H229" s="234" t="e">
        <f ca="1">BerKW!BK229+BerKW!BL229+BerKW!BR229+BerKW!BS229</f>
        <v>#VALUE!</v>
      </c>
      <c r="I229" s="245" t="e">
        <f t="shared" ca="1" si="4"/>
        <v>#VALUE!</v>
      </c>
      <c r="J229" s="234" t="e">
        <f ca="1">BerKW!BN229-BerKW!CA229</f>
        <v>#VALUE!</v>
      </c>
      <c r="K229" s="141"/>
      <c r="L229" s="222" t="str">
        <f>BerKW!BO229</f>
        <v>OK</v>
      </c>
      <c r="M229" s="234" t="b">
        <f>BerKW!BP229</f>
        <v>0</v>
      </c>
    </row>
    <row r="230" spans="1:13" ht="13.5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135">
        <f>Ident!L230</f>
        <v>0</v>
      </c>
      <c r="F230" s="252" t="str">
        <f>BerKW!BH230</f>
        <v>Corriger</v>
      </c>
      <c r="G230" s="234" t="e">
        <f ca="1">BerKW!BI230-BerKW!CA230-BerKW!BR230-BerKW!BS230</f>
        <v>#VALUE!</v>
      </c>
      <c r="H230" s="234" t="e">
        <f ca="1">BerKW!BK230+BerKW!BL230+BerKW!BR230+BerKW!BS230</f>
        <v>#VALUE!</v>
      </c>
      <c r="I230" s="245" t="e">
        <f t="shared" ca="1" si="4"/>
        <v>#VALUE!</v>
      </c>
      <c r="J230" s="234" t="e">
        <f ca="1">BerKW!BN230-BerKW!CA230</f>
        <v>#VALUE!</v>
      </c>
      <c r="K230" s="141"/>
      <c r="L230" s="222" t="str">
        <f>BerKW!BO230</f>
        <v>OK</v>
      </c>
      <c r="M230" s="234" t="b">
        <f>BerKW!BP230</f>
        <v>0</v>
      </c>
    </row>
    <row r="231" spans="1:13" ht="13.5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135">
        <f>Ident!L231</f>
        <v>0</v>
      </c>
      <c r="F231" s="252" t="str">
        <f>BerKW!BH231</f>
        <v>Corriger</v>
      </c>
      <c r="G231" s="234" t="e">
        <f ca="1">BerKW!BI231-BerKW!CA231-BerKW!BR231-BerKW!BS231</f>
        <v>#VALUE!</v>
      </c>
      <c r="H231" s="234" t="e">
        <f ca="1">BerKW!BK231+BerKW!BL231+BerKW!BR231+BerKW!BS231</f>
        <v>#VALUE!</v>
      </c>
      <c r="I231" s="245" t="e">
        <f t="shared" ca="1" si="4"/>
        <v>#VALUE!</v>
      </c>
      <c r="J231" s="234" t="e">
        <f ca="1">BerKW!BN231-BerKW!CA231</f>
        <v>#VALUE!</v>
      </c>
      <c r="K231" s="141"/>
      <c r="L231" s="222" t="str">
        <f>BerKW!BO231</f>
        <v>OK</v>
      </c>
      <c r="M231" s="234" t="b">
        <f>BerKW!BP231</f>
        <v>0</v>
      </c>
    </row>
    <row r="232" spans="1:13" ht="13.5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135">
        <f>Ident!L232</f>
        <v>0</v>
      </c>
      <c r="F232" s="252" t="str">
        <f>BerKW!BH232</f>
        <v>Corriger</v>
      </c>
      <c r="G232" s="234" t="e">
        <f ca="1">BerKW!BI232-BerKW!CA232-BerKW!BR232-BerKW!BS232</f>
        <v>#VALUE!</v>
      </c>
      <c r="H232" s="234" t="e">
        <f ca="1">BerKW!BK232+BerKW!BL232+BerKW!BR232+BerKW!BS232</f>
        <v>#VALUE!</v>
      </c>
      <c r="I232" s="245" t="e">
        <f t="shared" ca="1" si="4"/>
        <v>#VALUE!</v>
      </c>
      <c r="J232" s="234" t="e">
        <f ca="1">BerKW!BN232-BerKW!CA232</f>
        <v>#VALUE!</v>
      </c>
      <c r="K232" s="141"/>
      <c r="L232" s="222" t="str">
        <f>BerKW!BO232</f>
        <v>OK</v>
      </c>
      <c r="M232" s="234" t="b">
        <f>BerKW!BP232</f>
        <v>0</v>
      </c>
    </row>
    <row r="233" spans="1:13" ht="13.5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135">
        <f>Ident!L233</f>
        <v>0</v>
      </c>
      <c r="F233" s="252" t="str">
        <f>BerKW!BH233</f>
        <v>Corriger</v>
      </c>
      <c r="G233" s="234" t="e">
        <f ca="1">BerKW!BI233-BerKW!CA233-BerKW!BR233-BerKW!BS233</f>
        <v>#VALUE!</v>
      </c>
      <c r="H233" s="234" t="e">
        <f ca="1">BerKW!BK233+BerKW!BL233+BerKW!BR233+BerKW!BS233</f>
        <v>#VALUE!</v>
      </c>
      <c r="I233" s="245" t="e">
        <f t="shared" ca="1" si="4"/>
        <v>#VALUE!</v>
      </c>
      <c r="J233" s="234" t="e">
        <f ca="1">BerKW!BN233-BerKW!CA233</f>
        <v>#VALUE!</v>
      </c>
      <c r="K233" s="141"/>
      <c r="L233" s="222" t="str">
        <f>BerKW!BO233</f>
        <v>OK</v>
      </c>
      <c r="M233" s="234" t="b">
        <f>BerKW!BP233</f>
        <v>0</v>
      </c>
    </row>
    <row r="234" spans="1:13" ht="13.5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135">
        <f>Ident!L234</f>
        <v>0</v>
      </c>
      <c r="F234" s="252" t="str">
        <f>BerKW!BH234</f>
        <v>Corriger</v>
      </c>
      <c r="G234" s="234" t="e">
        <f ca="1">BerKW!BI234-BerKW!CA234-BerKW!BR234-BerKW!BS234</f>
        <v>#VALUE!</v>
      </c>
      <c r="H234" s="234" t="e">
        <f ca="1">BerKW!BK234+BerKW!BL234+BerKW!BR234+BerKW!BS234</f>
        <v>#VALUE!</v>
      </c>
      <c r="I234" s="245" t="e">
        <f t="shared" ca="1" si="4"/>
        <v>#VALUE!</v>
      </c>
      <c r="J234" s="234" t="e">
        <f ca="1">BerKW!BN234-BerKW!CA234</f>
        <v>#VALUE!</v>
      </c>
      <c r="K234" s="141"/>
      <c r="L234" s="222" t="str">
        <f>BerKW!BO234</f>
        <v>OK</v>
      </c>
      <c r="M234" s="234" t="b">
        <f>BerKW!BP234</f>
        <v>0</v>
      </c>
    </row>
    <row r="235" spans="1:13" ht="13.5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135">
        <f>Ident!L235</f>
        <v>0</v>
      </c>
      <c r="F235" s="252" t="str">
        <f>BerKW!BH235</f>
        <v>Corriger</v>
      </c>
      <c r="G235" s="234" t="e">
        <f ca="1">BerKW!BI235-BerKW!CA235-BerKW!BR235-BerKW!BS235</f>
        <v>#VALUE!</v>
      </c>
      <c r="H235" s="234" t="e">
        <f ca="1">BerKW!BK235+BerKW!BL235+BerKW!BR235+BerKW!BS235</f>
        <v>#VALUE!</v>
      </c>
      <c r="I235" s="245" t="e">
        <f t="shared" ca="1" si="4"/>
        <v>#VALUE!</v>
      </c>
      <c r="J235" s="234" t="e">
        <f ca="1">BerKW!BN235-BerKW!CA235</f>
        <v>#VALUE!</v>
      </c>
      <c r="K235" s="141"/>
      <c r="L235" s="222" t="str">
        <f>BerKW!BO235</f>
        <v>OK</v>
      </c>
      <c r="M235" s="234" t="b">
        <f>BerKW!BP235</f>
        <v>0</v>
      </c>
    </row>
    <row r="236" spans="1:13" ht="13.5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135">
        <f>Ident!L236</f>
        <v>0</v>
      </c>
      <c r="F236" s="252" t="str">
        <f>BerKW!BH236</f>
        <v>Corriger</v>
      </c>
      <c r="G236" s="234" t="e">
        <f ca="1">BerKW!BI236-BerKW!CA236-BerKW!BR236-BerKW!BS236</f>
        <v>#VALUE!</v>
      </c>
      <c r="H236" s="234" t="e">
        <f ca="1">BerKW!BK236+BerKW!BL236+BerKW!BR236+BerKW!BS236</f>
        <v>#VALUE!</v>
      </c>
      <c r="I236" s="245" t="e">
        <f t="shared" ca="1" si="4"/>
        <v>#VALUE!</v>
      </c>
      <c r="J236" s="234" t="e">
        <f ca="1">BerKW!BN236-BerKW!CA236</f>
        <v>#VALUE!</v>
      </c>
      <c r="K236" s="141"/>
      <c r="L236" s="222" t="str">
        <f>BerKW!BO236</f>
        <v>OK</v>
      </c>
      <c r="M236" s="234" t="b">
        <f>BerKW!BP236</f>
        <v>0</v>
      </c>
    </row>
    <row r="237" spans="1:13" ht="13.5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135">
        <f>Ident!L237</f>
        <v>0</v>
      </c>
      <c r="F237" s="252" t="str">
        <f>BerKW!BH237</f>
        <v>Corriger</v>
      </c>
      <c r="G237" s="234" t="e">
        <f ca="1">BerKW!BI237-BerKW!CA237-BerKW!BR237-BerKW!BS237</f>
        <v>#VALUE!</v>
      </c>
      <c r="H237" s="234" t="e">
        <f ca="1">BerKW!BK237+BerKW!BL237+BerKW!BR237+BerKW!BS237</f>
        <v>#VALUE!</v>
      </c>
      <c r="I237" s="245" t="e">
        <f t="shared" ca="1" si="4"/>
        <v>#VALUE!</v>
      </c>
      <c r="J237" s="234" t="e">
        <f ca="1">BerKW!BN237-BerKW!CA237</f>
        <v>#VALUE!</v>
      </c>
      <c r="K237" s="141"/>
      <c r="L237" s="222" t="str">
        <f>BerKW!BO237</f>
        <v>OK</v>
      </c>
      <c r="M237" s="234" t="b">
        <f>BerKW!BP237</f>
        <v>0</v>
      </c>
    </row>
    <row r="238" spans="1:13" ht="13.5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135">
        <f>Ident!L238</f>
        <v>0</v>
      </c>
      <c r="F238" s="252" t="str">
        <f>BerKW!BH238</f>
        <v>Corriger</v>
      </c>
      <c r="G238" s="234" t="e">
        <f ca="1">BerKW!BI238-BerKW!CA238-BerKW!BR238-BerKW!BS238</f>
        <v>#VALUE!</v>
      </c>
      <c r="H238" s="234" t="e">
        <f ca="1">BerKW!BK238+BerKW!BL238+BerKW!BR238+BerKW!BS238</f>
        <v>#VALUE!</v>
      </c>
      <c r="I238" s="245" t="e">
        <f t="shared" ca="1" si="4"/>
        <v>#VALUE!</v>
      </c>
      <c r="J238" s="234" t="e">
        <f ca="1">BerKW!BN238-BerKW!CA238</f>
        <v>#VALUE!</v>
      </c>
      <c r="K238" s="141"/>
      <c r="L238" s="222" t="str">
        <f>BerKW!BO238</f>
        <v>OK</v>
      </c>
      <c r="M238" s="234" t="b">
        <f>BerKW!BP238</f>
        <v>0</v>
      </c>
    </row>
    <row r="239" spans="1:13" ht="13.5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135">
        <f>Ident!L239</f>
        <v>0</v>
      </c>
      <c r="F239" s="252" t="str">
        <f>BerKW!BH239</f>
        <v>Corriger</v>
      </c>
      <c r="G239" s="234" t="e">
        <f ca="1">BerKW!BI239-BerKW!CA239-BerKW!BR239-BerKW!BS239</f>
        <v>#VALUE!</v>
      </c>
      <c r="H239" s="234" t="e">
        <f ca="1">BerKW!BK239+BerKW!BL239+BerKW!BR239+BerKW!BS239</f>
        <v>#VALUE!</v>
      </c>
      <c r="I239" s="245" t="e">
        <f t="shared" ca="1" si="4"/>
        <v>#VALUE!</v>
      </c>
      <c r="J239" s="234" t="e">
        <f ca="1">BerKW!BN239-BerKW!CA239</f>
        <v>#VALUE!</v>
      </c>
      <c r="K239" s="141"/>
      <c r="L239" s="222" t="str">
        <f>BerKW!BO239</f>
        <v>OK</v>
      </c>
      <c r="M239" s="234" t="b">
        <f>BerKW!BP239</f>
        <v>0</v>
      </c>
    </row>
    <row r="240" spans="1:13" ht="13.5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135">
        <f>Ident!L240</f>
        <v>0</v>
      </c>
      <c r="F240" s="252" t="str">
        <f>BerKW!BH240</f>
        <v>Corriger</v>
      </c>
      <c r="G240" s="234" t="e">
        <f ca="1">BerKW!BI240-BerKW!CA240-BerKW!BR240-BerKW!BS240</f>
        <v>#VALUE!</v>
      </c>
      <c r="H240" s="234" t="e">
        <f ca="1">BerKW!BK240+BerKW!BL240+BerKW!BR240+BerKW!BS240</f>
        <v>#VALUE!</v>
      </c>
      <c r="I240" s="245" t="e">
        <f t="shared" ca="1" si="4"/>
        <v>#VALUE!</v>
      </c>
      <c r="J240" s="234" t="e">
        <f ca="1">BerKW!BN240-BerKW!CA240</f>
        <v>#VALUE!</v>
      </c>
      <c r="K240" s="141"/>
      <c r="L240" s="222" t="str">
        <f>BerKW!BO240</f>
        <v>OK</v>
      </c>
      <c r="M240" s="234" t="b">
        <f>BerKW!BP240</f>
        <v>0</v>
      </c>
    </row>
    <row r="241" spans="1:13" ht="13.5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135">
        <f>Ident!L241</f>
        <v>0</v>
      </c>
      <c r="F241" s="252" t="str">
        <f>BerKW!BH241</f>
        <v>Corriger</v>
      </c>
      <c r="G241" s="234" t="e">
        <f ca="1">BerKW!BI241-BerKW!CA241-BerKW!BR241-BerKW!BS241</f>
        <v>#VALUE!</v>
      </c>
      <c r="H241" s="234" t="e">
        <f ca="1">BerKW!BK241+BerKW!BL241+BerKW!BR241+BerKW!BS241</f>
        <v>#VALUE!</v>
      </c>
      <c r="I241" s="245" t="e">
        <f t="shared" ca="1" si="4"/>
        <v>#VALUE!</v>
      </c>
      <c r="J241" s="234" t="e">
        <f ca="1">BerKW!BN241-BerKW!CA241</f>
        <v>#VALUE!</v>
      </c>
      <c r="K241" s="141"/>
      <c r="L241" s="222" t="str">
        <f>BerKW!BO241</f>
        <v>OK</v>
      </c>
      <c r="M241" s="234" t="b">
        <f>BerKW!BP241</f>
        <v>0</v>
      </c>
    </row>
    <row r="242" spans="1:13" ht="13.5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135">
        <f>Ident!L242</f>
        <v>0</v>
      </c>
      <c r="F242" s="252" t="str">
        <f>BerKW!BH242</f>
        <v>Corriger</v>
      </c>
      <c r="G242" s="234" t="e">
        <f ca="1">BerKW!BI242-BerKW!CA242-BerKW!BR242-BerKW!BS242</f>
        <v>#VALUE!</v>
      </c>
      <c r="H242" s="234" t="e">
        <f ca="1">BerKW!BK242+BerKW!BL242+BerKW!BR242+BerKW!BS242</f>
        <v>#VALUE!</v>
      </c>
      <c r="I242" s="245" t="e">
        <f t="shared" ca="1" si="4"/>
        <v>#VALUE!</v>
      </c>
      <c r="J242" s="234" t="e">
        <f ca="1">BerKW!BN242-BerKW!CA242</f>
        <v>#VALUE!</v>
      </c>
      <c r="K242" s="141"/>
      <c r="L242" s="222" t="str">
        <f>BerKW!BO242</f>
        <v>OK</v>
      </c>
      <c r="M242" s="234" t="b">
        <f>BerKW!BP242</f>
        <v>0</v>
      </c>
    </row>
    <row r="243" spans="1:13" ht="13.5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135">
        <f>Ident!L243</f>
        <v>0</v>
      </c>
      <c r="F243" s="252" t="str">
        <f>BerKW!BH243</f>
        <v>Corriger</v>
      </c>
      <c r="G243" s="234" t="e">
        <f ca="1">BerKW!BI243-BerKW!CA243-BerKW!BR243-BerKW!BS243</f>
        <v>#VALUE!</v>
      </c>
      <c r="H243" s="234" t="e">
        <f ca="1">BerKW!BK243+BerKW!BL243+BerKW!BR243+BerKW!BS243</f>
        <v>#VALUE!</v>
      </c>
      <c r="I243" s="245" t="e">
        <f t="shared" ca="1" si="4"/>
        <v>#VALUE!</v>
      </c>
      <c r="J243" s="234" t="e">
        <f ca="1">BerKW!BN243-BerKW!CA243</f>
        <v>#VALUE!</v>
      </c>
      <c r="K243" s="141"/>
      <c r="L243" s="222" t="str">
        <f>BerKW!BO243</f>
        <v>OK</v>
      </c>
      <c r="M243" s="234" t="b">
        <f>BerKW!BP243</f>
        <v>0</v>
      </c>
    </row>
    <row r="244" spans="1:13" ht="13.5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135">
        <f>Ident!L244</f>
        <v>0</v>
      </c>
      <c r="F244" s="252" t="str">
        <f>BerKW!BH244</f>
        <v>Corriger</v>
      </c>
      <c r="G244" s="234" t="e">
        <f ca="1">BerKW!BI244-BerKW!CA244-BerKW!BR244-BerKW!BS244</f>
        <v>#VALUE!</v>
      </c>
      <c r="H244" s="234" t="e">
        <f ca="1">BerKW!BK244+BerKW!BL244+BerKW!BR244+BerKW!BS244</f>
        <v>#VALUE!</v>
      </c>
      <c r="I244" s="245" t="e">
        <f t="shared" ca="1" si="4"/>
        <v>#VALUE!</v>
      </c>
      <c r="J244" s="234" t="e">
        <f ca="1">BerKW!BN244-BerKW!CA244</f>
        <v>#VALUE!</v>
      </c>
      <c r="K244" s="141"/>
      <c r="L244" s="222" t="str">
        <f>BerKW!BO244</f>
        <v>OK</v>
      </c>
      <c r="M244" s="234" t="b">
        <f>BerKW!BP244</f>
        <v>0</v>
      </c>
    </row>
    <row r="245" spans="1:13" ht="13.5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135">
        <f>Ident!L245</f>
        <v>0</v>
      </c>
      <c r="F245" s="252" t="str">
        <f>BerKW!BH245</f>
        <v>Corriger</v>
      </c>
      <c r="G245" s="234" t="e">
        <f ca="1">BerKW!BI245-BerKW!CA245-BerKW!BR245-BerKW!BS245</f>
        <v>#VALUE!</v>
      </c>
      <c r="H245" s="234" t="e">
        <f ca="1">BerKW!BK245+BerKW!BL245+BerKW!BR245+BerKW!BS245</f>
        <v>#VALUE!</v>
      </c>
      <c r="I245" s="245" t="e">
        <f t="shared" ca="1" si="4"/>
        <v>#VALUE!</v>
      </c>
      <c r="J245" s="234" t="e">
        <f ca="1">BerKW!BN245-BerKW!CA245</f>
        <v>#VALUE!</v>
      </c>
      <c r="K245" s="141"/>
      <c r="L245" s="222" t="str">
        <f>BerKW!BO245</f>
        <v>OK</v>
      </c>
      <c r="M245" s="234" t="b">
        <f>BerKW!BP245</f>
        <v>0</v>
      </c>
    </row>
    <row r="246" spans="1:13" ht="13.5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135">
        <f>Ident!L246</f>
        <v>0</v>
      </c>
      <c r="F246" s="252" t="str">
        <f>BerKW!BH246</f>
        <v>Corriger</v>
      </c>
      <c r="G246" s="234" t="e">
        <f ca="1">BerKW!BI246-BerKW!CA246-BerKW!BR246-BerKW!BS246</f>
        <v>#VALUE!</v>
      </c>
      <c r="H246" s="234" t="e">
        <f ca="1">BerKW!BK246+BerKW!BL246+BerKW!BR246+BerKW!BS246</f>
        <v>#VALUE!</v>
      </c>
      <c r="I246" s="245" t="e">
        <f t="shared" ca="1" si="4"/>
        <v>#VALUE!</v>
      </c>
      <c r="J246" s="234" t="e">
        <f ca="1">BerKW!BN246-BerKW!CA246</f>
        <v>#VALUE!</v>
      </c>
      <c r="K246" s="141"/>
      <c r="L246" s="222" t="str">
        <f>BerKW!BO246</f>
        <v>OK</v>
      </c>
      <c r="M246" s="234" t="b">
        <f>BerKW!BP246</f>
        <v>0</v>
      </c>
    </row>
    <row r="247" spans="1:13" ht="13.5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135">
        <f>Ident!L247</f>
        <v>0</v>
      </c>
      <c r="F247" s="252" t="str">
        <f>BerKW!BH247</f>
        <v>Corriger</v>
      </c>
      <c r="G247" s="234" t="e">
        <f ca="1">BerKW!BI247-BerKW!CA247-BerKW!BR247-BerKW!BS247</f>
        <v>#VALUE!</v>
      </c>
      <c r="H247" s="234" t="e">
        <f ca="1">BerKW!BK247+BerKW!BL247+BerKW!BR247+BerKW!BS247</f>
        <v>#VALUE!</v>
      </c>
      <c r="I247" s="245" t="e">
        <f t="shared" ca="1" si="4"/>
        <v>#VALUE!</v>
      </c>
      <c r="J247" s="234" t="e">
        <f ca="1">BerKW!BN247-BerKW!CA247</f>
        <v>#VALUE!</v>
      </c>
      <c r="K247" s="141"/>
      <c r="L247" s="222" t="str">
        <f>BerKW!BO247</f>
        <v>OK</v>
      </c>
      <c r="M247" s="234" t="b">
        <f>BerKW!BP247</f>
        <v>0</v>
      </c>
    </row>
    <row r="248" spans="1:13" ht="13.5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135">
        <f>Ident!L248</f>
        <v>0</v>
      </c>
      <c r="F248" s="252" t="str">
        <f>BerKW!BH248</f>
        <v>Corriger</v>
      </c>
      <c r="G248" s="234" t="e">
        <f ca="1">BerKW!BI248-BerKW!CA248-BerKW!BR248-BerKW!BS248</f>
        <v>#VALUE!</v>
      </c>
      <c r="H248" s="234" t="e">
        <f ca="1">BerKW!BK248+BerKW!BL248+BerKW!BR248+BerKW!BS248</f>
        <v>#VALUE!</v>
      </c>
      <c r="I248" s="245" t="e">
        <f t="shared" ca="1" si="4"/>
        <v>#VALUE!</v>
      </c>
      <c r="J248" s="234" t="e">
        <f ca="1">BerKW!BN248-BerKW!CA248</f>
        <v>#VALUE!</v>
      </c>
      <c r="K248" s="141"/>
      <c r="L248" s="222" t="str">
        <f>BerKW!BO248</f>
        <v>OK</v>
      </c>
      <c r="M248" s="234" t="b">
        <f>BerKW!BP248</f>
        <v>0</v>
      </c>
    </row>
    <row r="249" spans="1:13" ht="13.5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135">
        <f>Ident!L249</f>
        <v>0</v>
      </c>
      <c r="F249" s="252" t="str">
        <f>BerKW!BH249</f>
        <v>Corriger</v>
      </c>
      <c r="G249" s="234" t="e">
        <f ca="1">BerKW!BI249-BerKW!CA249-BerKW!BR249-BerKW!BS249</f>
        <v>#VALUE!</v>
      </c>
      <c r="H249" s="234" t="e">
        <f ca="1">BerKW!BK249+BerKW!BL249+BerKW!BR249+BerKW!BS249</f>
        <v>#VALUE!</v>
      </c>
      <c r="I249" s="245" t="e">
        <f t="shared" ca="1" si="4"/>
        <v>#VALUE!</v>
      </c>
      <c r="J249" s="234" t="e">
        <f ca="1">BerKW!BN249-BerKW!CA249</f>
        <v>#VALUE!</v>
      </c>
      <c r="K249" s="141"/>
      <c r="L249" s="222" t="str">
        <f>BerKW!BO249</f>
        <v>OK</v>
      </c>
      <c r="M249" s="234" t="b">
        <f>BerKW!BP249</f>
        <v>0</v>
      </c>
    </row>
    <row r="250" spans="1:13" ht="13.5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135">
        <f>Ident!L250</f>
        <v>0</v>
      </c>
      <c r="F250" s="252" t="str">
        <f>BerKW!BH250</f>
        <v>Corriger</v>
      </c>
      <c r="G250" s="234" t="e">
        <f ca="1">BerKW!BI250-BerKW!CA250-BerKW!BR250-BerKW!BS250</f>
        <v>#VALUE!</v>
      </c>
      <c r="H250" s="234" t="e">
        <f ca="1">BerKW!BK250+BerKW!BL250+BerKW!BR250+BerKW!BS250</f>
        <v>#VALUE!</v>
      </c>
      <c r="I250" s="245" t="e">
        <f t="shared" ca="1" si="4"/>
        <v>#VALUE!</v>
      </c>
      <c r="J250" s="234" t="e">
        <f ca="1">BerKW!BN250-BerKW!CA250</f>
        <v>#VALUE!</v>
      </c>
      <c r="K250" s="141"/>
      <c r="L250" s="222" t="str">
        <f>BerKW!BO250</f>
        <v>OK</v>
      </c>
      <c r="M250" s="234" t="b">
        <f>BerKW!BP250</f>
        <v>0</v>
      </c>
    </row>
  </sheetData>
  <sheetProtection algorithmName="SHA-512" hashValue="fc0fKLibYq1WqI04gQoDXNskjUTuhwI6cgGw7JK1osKe36zCl88YqtNbvy9mb7yEkcDEqIHIl2vdLx+CzC567Q==" saltValue="2Cn881DQogfUFmvrz21FXg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AMS617"/>
  <sheetViews>
    <sheetView showGridLines="0" zoomScaleNormal="10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ColWidth="9.33203125" defaultRowHeight="11.25" x14ac:dyDescent="0.2"/>
  <cols>
    <col min="1" max="1" width="38.83203125" style="25" customWidth="1"/>
    <col min="2" max="2" width="14.83203125" style="25" customWidth="1"/>
    <col min="3" max="3" width="28.83203125" style="25" customWidth="1"/>
    <col min="4" max="4" width="22.83203125" style="25" customWidth="1"/>
    <col min="5" max="5" width="28.83203125" style="25" customWidth="1"/>
    <col min="6" max="6" width="18.83203125" style="29" customWidth="1"/>
    <col min="7" max="7" width="8.83203125" style="25" customWidth="1"/>
    <col min="8" max="8" width="20.83203125" style="25" customWidth="1"/>
    <col min="9" max="10" width="26.83203125" style="25" customWidth="1"/>
    <col min="11" max="11" width="20.83203125" style="25" customWidth="1"/>
    <col min="12" max="12" width="14.83203125" style="25" customWidth="1"/>
    <col min="13" max="36" width="18.83203125" style="25" customWidth="1"/>
    <col min="37" max="37" width="14.83203125" style="25" customWidth="1"/>
    <col min="38" max="38" width="15.33203125" style="25" customWidth="1"/>
    <col min="39" max="39" width="25.1640625" style="25" customWidth="1"/>
    <col min="40" max="40" width="18.5" style="25" customWidth="1"/>
    <col min="41" max="41" width="27.5" style="25" customWidth="1"/>
    <col min="42" max="42" width="20.83203125" style="25" customWidth="1"/>
    <col min="43" max="43" width="24.83203125" style="25" customWidth="1"/>
    <col min="44" max="44" width="20.83203125" style="25" customWidth="1"/>
    <col min="45" max="45" width="27" style="25" customWidth="1"/>
    <col min="46" max="46" width="20.83203125" style="25" customWidth="1"/>
    <col min="47" max="47" width="24.83203125" style="25" customWidth="1"/>
    <col min="48" max="48" width="20.83203125" style="25" customWidth="1"/>
    <col min="49" max="49" width="28.1640625" style="25" customWidth="1"/>
    <col min="50" max="50" width="20.83203125" style="25" customWidth="1"/>
    <col min="51" max="51" width="24.83203125" style="25" customWidth="1"/>
    <col min="52" max="52" width="18.5" style="25" customWidth="1"/>
    <col min="53" max="53" width="27" style="25" customWidth="1"/>
    <col min="54" max="54" width="20.83203125" style="25" customWidth="1"/>
    <col min="55" max="55" width="24.6640625" style="25" customWidth="1"/>
    <col min="56" max="56" width="19.6640625" style="25" customWidth="1"/>
    <col min="57" max="57" width="28.5" style="25" customWidth="1"/>
    <col min="58" max="58" width="20.83203125" style="25" customWidth="1"/>
    <col min="59" max="62" width="24.83203125" style="25" customWidth="1"/>
    <col min="63" max="63" width="9.33203125" style="30" customWidth="1"/>
    <col min="64" max="64" width="3.33203125" style="30" customWidth="1"/>
    <col min="65" max="1033" width="9.33203125" style="30" customWidth="1"/>
  </cols>
  <sheetData>
    <row r="1" spans="1:62" s="33" customFormat="1" ht="42" customHeight="1" x14ac:dyDescent="0.2">
      <c r="A1" s="304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305" t="e">
        <f>TEXT(user_nummer_rsz_ppo,"000000000")</f>
        <v>#VALUE!</v>
      </c>
      <c r="C1" s="306" t="s">
        <v>580</v>
      </c>
      <c r="D1" s="307" t="e">
        <f>TEXT(user_wg_cat,"000")</f>
        <v>#VALUE!</v>
      </c>
      <c r="E1" s="372" t="s">
        <v>577</v>
      </c>
      <c r="F1" s="374" t="e">
        <f ca="1">SUM(AP4:AP1000,AT4:AT1000,AX4:AX1000,BB4:BB1000,BF4:BF1000)-SUM(BH4:BH1000,BJ4:BJ1000)</f>
        <v>#VALUE!</v>
      </c>
      <c r="G1" s="373"/>
      <c r="H1" s="308" t="s">
        <v>98</v>
      </c>
      <c r="I1" s="309" t="s">
        <v>99</v>
      </c>
      <c r="J1" s="310"/>
      <c r="K1" s="311" t="s">
        <v>469</v>
      </c>
      <c r="L1" s="312" t="s">
        <v>100</v>
      </c>
      <c r="M1" s="309" t="s">
        <v>101</v>
      </c>
      <c r="N1" s="313"/>
      <c r="O1" s="314"/>
      <c r="P1" s="309" t="s">
        <v>102</v>
      </c>
      <c r="Q1" s="313"/>
      <c r="R1" s="314"/>
      <c r="S1" s="309" t="s">
        <v>103</v>
      </c>
      <c r="T1" s="315"/>
      <c r="U1" s="310"/>
      <c r="V1" s="309" t="s">
        <v>104</v>
      </c>
      <c r="W1" s="315"/>
      <c r="X1" s="310"/>
      <c r="Y1" s="309" t="s">
        <v>605</v>
      </c>
      <c r="Z1" s="313"/>
      <c r="AA1" s="314"/>
      <c r="AB1" s="309" t="s">
        <v>105</v>
      </c>
      <c r="AC1" s="315"/>
      <c r="AD1" s="310"/>
      <c r="AE1" s="309" t="s">
        <v>106</v>
      </c>
      <c r="AF1" s="315"/>
      <c r="AG1" s="310"/>
      <c r="AH1" s="309" t="s">
        <v>107</v>
      </c>
      <c r="AI1" s="313"/>
      <c r="AJ1" s="314"/>
      <c r="AK1" s="309" t="s">
        <v>108</v>
      </c>
      <c r="AL1" s="314"/>
      <c r="AM1" s="315" t="s">
        <v>715</v>
      </c>
      <c r="AN1" s="315"/>
      <c r="AO1" s="315"/>
      <c r="AP1" s="310"/>
      <c r="AQ1" s="383" t="s">
        <v>774</v>
      </c>
      <c r="AR1" s="315"/>
      <c r="AS1" s="315"/>
      <c r="AT1" s="310"/>
      <c r="AU1" s="383" t="s">
        <v>775</v>
      </c>
      <c r="AV1" s="315"/>
      <c r="AW1" s="315"/>
      <c r="AX1" s="315"/>
      <c r="AY1" s="309" t="s">
        <v>579</v>
      </c>
      <c r="AZ1" s="315"/>
      <c r="BA1" s="315"/>
      <c r="BB1" s="310"/>
      <c r="BC1" s="309" t="s">
        <v>578</v>
      </c>
      <c r="BD1" s="315"/>
      <c r="BE1" s="315"/>
      <c r="BF1" s="310"/>
      <c r="BG1" s="309" t="s">
        <v>109</v>
      </c>
      <c r="BH1" s="310"/>
      <c r="BI1" s="309" t="s">
        <v>110</v>
      </c>
      <c r="BJ1" s="310"/>
    </row>
    <row r="2" spans="1:62" s="33" customFormat="1" ht="42" customHeight="1" x14ac:dyDescent="0.2">
      <c r="A2" s="309" t="s">
        <v>616</v>
      </c>
      <c r="B2" s="320"/>
      <c r="C2" s="316"/>
      <c r="D2" s="316"/>
      <c r="E2" s="369" t="str">
        <f>IF(AND(kwnr&gt;=80,kwnr&lt;=81),"Réduction de compensation
CompensationAmount 
(01250):","")</f>
        <v/>
      </c>
      <c r="F2" s="370">
        <f>IF(AND(kwnr&gt;=80,kwnr&lt;=81),ROUND(SUM(BerKW!$BU$4:$BU$300)*0.0707,2)*100,0)</f>
        <v>0</v>
      </c>
      <c r="G2" s="371"/>
      <c r="H2" s="317" t="s">
        <v>617</v>
      </c>
      <c r="I2" s="317" t="s">
        <v>618</v>
      </c>
      <c r="J2" s="318" t="s">
        <v>619</v>
      </c>
      <c r="K2" s="319" t="s">
        <v>620</v>
      </c>
      <c r="L2" s="319" t="s">
        <v>621</v>
      </c>
      <c r="M2" s="319" t="s">
        <v>622</v>
      </c>
      <c r="N2" s="319" t="s">
        <v>623</v>
      </c>
      <c r="O2" s="319" t="s">
        <v>624</v>
      </c>
      <c r="P2" s="319" t="s">
        <v>622</v>
      </c>
      <c r="Q2" s="319" t="s">
        <v>623</v>
      </c>
      <c r="R2" s="319" t="s">
        <v>624</v>
      </c>
      <c r="S2" s="319" t="s">
        <v>622</v>
      </c>
      <c r="T2" s="319" t="s">
        <v>623</v>
      </c>
      <c r="U2" s="319" t="s">
        <v>624</v>
      </c>
      <c r="V2" s="319" t="s">
        <v>622</v>
      </c>
      <c r="W2" s="319" t="s">
        <v>623</v>
      </c>
      <c r="X2" s="319" t="s">
        <v>624</v>
      </c>
      <c r="Y2" s="319" t="s">
        <v>622</v>
      </c>
      <c r="Z2" s="319" t="s">
        <v>623</v>
      </c>
      <c r="AA2" s="319" t="s">
        <v>624</v>
      </c>
      <c r="AB2" s="319" t="s">
        <v>622</v>
      </c>
      <c r="AC2" s="319" t="s">
        <v>623</v>
      </c>
      <c r="AD2" s="319" t="s">
        <v>624</v>
      </c>
      <c r="AE2" s="319" t="s">
        <v>622</v>
      </c>
      <c r="AF2" s="319" t="s">
        <v>623</v>
      </c>
      <c r="AG2" s="319" t="s">
        <v>624</v>
      </c>
      <c r="AH2" s="319" t="s">
        <v>622</v>
      </c>
      <c r="AI2" s="319" t="s">
        <v>623</v>
      </c>
      <c r="AJ2" s="319" t="s">
        <v>624</v>
      </c>
      <c r="AK2" s="319" t="s">
        <v>625</v>
      </c>
      <c r="AL2" s="319" t="s">
        <v>626</v>
      </c>
      <c r="AM2" s="319" t="s">
        <v>627</v>
      </c>
      <c r="AN2" s="319" t="s">
        <v>628</v>
      </c>
      <c r="AO2" s="319" t="s">
        <v>629</v>
      </c>
      <c r="AP2" s="319" t="s">
        <v>630</v>
      </c>
      <c r="AQ2" s="319" t="s">
        <v>627</v>
      </c>
      <c r="AR2" s="319" t="s">
        <v>628</v>
      </c>
      <c r="AS2" s="319" t="s">
        <v>629</v>
      </c>
      <c r="AT2" s="319" t="s">
        <v>630</v>
      </c>
      <c r="AU2" s="319" t="s">
        <v>627</v>
      </c>
      <c r="AV2" s="319" t="s">
        <v>628</v>
      </c>
      <c r="AW2" s="319" t="s">
        <v>629</v>
      </c>
      <c r="AX2" s="319" t="s">
        <v>630</v>
      </c>
      <c r="AY2" s="319" t="s">
        <v>627</v>
      </c>
      <c r="AZ2" s="319" t="s">
        <v>628</v>
      </c>
      <c r="BA2" s="319" t="s">
        <v>629</v>
      </c>
      <c r="BB2" s="319" t="s">
        <v>630</v>
      </c>
      <c r="BC2" s="319" t="s">
        <v>627</v>
      </c>
      <c r="BD2" s="319" t="s">
        <v>628</v>
      </c>
      <c r="BE2" s="319" t="s">
        <v>629</v>
      </c>
      <c r="BF2" s="319" t="s">
        <v>630</v>
      </c>
      <c r="BG2" s="319" t="s">
        <v>631</v>
      </c>
      <c r="BH2" s="319" t="s">
        <v>632</v>
      </c>
      <c r="BI2" s="319" t="s">
        <v>631</v>
      </c>
      <c r="BJ2" s="319" t="s">
        <v>632</v>
      </c>
    </row>
    <row r="3" spans="1:62" s="33" customFormat="1" ht="42" customHeight="1" x14ac:dyDescent="0.3">
      <c r="A3" s="168" t="s">
        <v>576</v>
      </c>
      <c r="B3" s="168" t="s">
        <v>111</v>
      </c>
      <c r="C3" s="172" t="s">
        <v>383</v>
      </c>
      <c r="D3" s="169"/>
      <c r="E3" s="169"/>
      <c r="F3" s="170"/>
      <c r="G3" s="169"/>
      <c r="H3" s="171" t="s">
        <v>112</v>
      </c>
      <c r="I3" s="168" t="s">
        <v>466</v>
      </c>
      <c r="J3" s="168" t="s">
        <v>467</v>
      </c>
      <c r="K3" s="168" t="s">
        <v>113</v>
      </c>
      <c r="L3" s="168" t="s">
        <v>114</v>
      </c>
      <c r="M3" s="168" t="s">
        <v>115</v>
      </c>
      <c r="N3" s="168" t="s">
        <v>116</v>
      </c>
      <c r="O3" s="168" t="s">
        <v>117</v>
      </c>
      <c r="P3" s="168" t="s">
        <v>115</v>
      </c>
      <c r="Q3" s="168" t="s">
        <v>116</v>
      </c>
      <c r="R3" s="168" t="s">
        <v>117</v>
      </c>
      <c r="S3" s="168" t="s">
        <v>115</v>
      </c>
      <c r="T3" s="168" t="s">
        <v>116</v>
      </c>
      <c r="U3" s="168" t="s">
        <v>117</v>
      </c>
      <c r="V3" s="168" t="s">
        <v>115</v>
      </c>
      <c r="W3" s="168" t="s">
        <v>116</v>
      </c>
      <c r="X3" s="168" t="s">
        <v>117</v>
      </c>
      <c r="Y3" s="168" t="s">
        <v>115</v>
      </c>
      <c r="Z3" s="168" t="s">
        <v>116</v>
      </c>
      <c r="AA3" s="168" t="s">
        <v>117</v>
      </c>
      <c r="AB3" s="168" t="s">
        <v>115</v>
      </c>
      <c r="AC3" s="168" t="s">
        <v>116</v>
      </c>
      <c r="AD3" s="168" t="s">
        <v>117</v>
      </c>
      <c r="AE3" s="168" t="s">
        <v>115</v>
      </c>
      <c r="AF3" s="168" t="s">
        <v>116</v>
      </c>
      <c r="AG3" s="168" t="s">
        <v>117</v>
      </c>
      <c r="AH3" s="168" t="s">
        <v>115</v>
      </c>
      <c r="AI3" s="168" t="s">
        <v>116</v>
      </c>
      <c r="AJ3" s="168" t="s">
        <v>117</v>
      </c>
      <c r="AK3" s="168" t="s">
        <v>118</v>
      </c>
      <c r="AL3" s="168" t="s">
        <v>119</v>
      </c>
      <c r="AM3" s="168" t="s">
        <v>120</v>
      </c>
      <c r="AN3" s="168" t="s">
        <v>121</v>
      </c>
      <c r="AO3" s="168" t="s">
        <v>122</v>
      </c>
      <c r="AP3" s="168" t="s">
        <v>123</v>
      </c>
      <c r="AQ3" s="168" t="s">
        <v>120</v>
      </c>
      <c r="AR3" s="168" t="s">
        <v>121</v>
      </c>
      <c r="AS3" s="168" t="s">
        <v>122</v>
      </c>
      <c r="AT3" s="168" t="s">
        <v>123</v>
      </c>
      <c r="AU3" s="168" t="s">
        <v>120</v>
      </c>
      <c r="AV3" s="168" t="s">
        <v>121</v>
      </c>
      <c r="AW3" s="168" t="s">
        <v>122</v>
      </c>
      <c r="AX3" s="168" t="s">
        <v>123</v>
      </c>
      <c r="AY3" s="168" t="s">
        <v>120</v>
      </c>
      <c r="AZ3" s="168" t="s">
        <v>121</v>
      </c>
      <c r="BA3" s="168" t="s">
        <v>122</v>
      </c>
      <c r="BB3" s="168" t="s">
        <v>123</v>
      </c>
      <c r="BC3" s="168" t="s">
        <v>120</v>
      </c>
      <c r="BD3" s="168" t="s">
        <v>121</v>
      </c>
      <c r="BE3" s="168" t="s">
        <v>122</v>
      </c>
      <c r="BF3" s="168" t="s">
        <v>123</v>
      </c>
      <c r="BG3" s="168" t="s">
        <v>468</v>
      </c>
      <c r="BH3" s="168" t="s">
        <v>124</v>
      </c>
      <c r="BI3" s="168" t="s">
        <v>468</v>
      </c>
      <c r="BJ3" s="168" t="s">
        <v>124</v>
      </c>
    </row>
    <row r="4" spans="1:62" ht="14.1" customHeight="1" x14ac:dyDescent="0.3">
      <c r="A4" s="162">
        <f>Ident!A4</f>
        <v>0</v>
      </c>
      <c r="B4" s="162">
        <f>Ident!B4</f>
        <v>0</v>
      </c>
      <c r="C4" s="162">
        <f>Ident!C4</f>
        <v>0</v>
      </c>
      <c r="D4" s="162">
        <f>Ident!D4</f>
        <v>0</v>
      </c>
      <c r="E4" s="162"/>
      <c r="F4" s="163"/>
      <c r="G4" s="162"/>
      <c r="H4" s="164">
        <f>Ident!G4</f>
        <v>0</v>
      </c>
      <c r="I4" s="165">
        <f>Ident!E4</f>
        <v>0</v>
      </c>
      <c r="J4" s="165">
        <f>Ident!F4</f>
        <v>0</v>
      </c>
      <c r="K4" s="166" t="e">
        <f>BerKW!Y4*100</f>
        <v>#VALUE!</v>
      </c>
      <c r="L4" s="166">
        <f>BerKW!Z4</f>
        <v>0</v>
      </c>
      <c r="M4" s="162">
        <f>IF(BerKW!K4=0,0,1)</f>
        <v>0</v>
      </c>
      <c r="N4" s="166" t="e">
        <f>BerKW!L4*100</f>
        <v>#VALUE!</v>
      </c>
      <c r="O4" s="166">
        <f>BerKW!K4*100</f>
        <v>0</v>
      </c>
      <c r="P4" s="162">
        <f>IF(BerKW!AC4=0,0,24)</f>
        <v>24</v>
      </c>
      <c r="Q4" s="166" t="e">
        <f>BerKW!AD4*100</f>
        <v>#VALUE!</v>
      </c>
      <c r="R4" s="166" t="e">
        <f>BerKW!AC4*100</f>
        <v>#VALUE!</v>
      </c>
      <c r="S4" s="162">
        <f>IF(BerKW!AF4=0,0,30)</f>
        <v>30</v>
      </c>
      <c r="T4" s="166" t="e">
        <f>BerKW!AG4*100</f>
        <v>#VALUE!</v>
      </c>
      <c r="U4" s="166" t="e">
        <f>BerKW!AF4*100</f>
        <v>#VALUE!</v>
      </c>
      <c r="V4" s="166">
        <f>IF(BerKW!AI4=0,0,50)</f>
        <v>50</v>
      </c>
      <c r="W4" s="166" t="e">
        <f>BerKW!AJ4*100</f>
        <v>#VALUE!</v>
      </c>
      <c r="X4" s="166" t="e">
        <f>BerKW!AI4*100</f>
        <v>#VALUE!</v>
      </c>
      <c r="Y4" s="162">
        <f>IF(BerKW!AL4=0,0,51)</f>
        <v>51</v>
      </c>
      <c r="Z4" s="166" t="e">
        <f>BerKW!AM4*100</f>
        <v>#VALUE!</v>
      </c>
      <c r="AA4" s="166" t="e">
        <f>BerKW!AL4*100</f>
        <v>#VALUE!</v>
      </c>
      <c r="AB4" s="162">
        <f>IF(BerKW!AO4=0,0,60)</f>
        <v>60</v>
      </c>
      <c r="AC4" s="166" t="e">
        <f>BerKW!AP4*100</f>
        <v>#VALUE!</v>
      </c>
      <c r="AD4" s="166" t="e">
        <f>BerKW!AO4*100</f>
        <v>#VALUE!</v>
      </c>
      <c r="AE4" s="162">
        <f>IF(BerKW!AR4=0,0,61)</f>
        <v>61</v>
      </c>
      <c r="AF4" s="166" t="e">
        <f>BerKW!AS4*100</f>
        <v>#VALUE!</v>
      </c>
      <c r="AG4" s="166" t="e">
        <f>BerKW!AR4*100</f>
        <v>#VALUE!</v>
      </c>
      <c r="AH4" s="162">
        <f>IF(BerKW!AU4=0,0,74)</f>
        <v>74</v>
      </c>
      <c r="AI4" s="166" t="e">
        <f>BerKW!AV4*100</f>
        <v>#VALUE!</v>
      </c>
      <c r="AJ4" s="166" t="e">
        <f>BerKW!AU4*100</f>
        <v>#VALUE!</v>
      </c>
      <c r="AK4" s="162">
        <v>1</v>
      </c>
      <c r="AL4" s="166" t="e">
        <f>ROUND(BerKW!AW4*100,0)</f>
        <v>#VALUE!</v>
      </c>
      <c r="AM4" s="166" t="e">
        <f t="shared" ref="AM4:AM67" si="0">IF(user_wg_cat&lt;&gt;wg_cat_ppl,497,wknkengetal)</f>
        <v>#VALUE!</v>
      </c>
      <c r="AN4" s="166">
        <v>0</v>
      </c>
      <c r="AO4" s="166" t="e">
        <f>BerKW!AW4*100</f>
        <v>#VALUE!</v>
      </c>
      <c r="AP4" s="166" t="e">
        <f ca="1">ROUND(AO4*(pabij+wnbij)/100,0)</f>
        <v>#VALUE!</v>
      </c>
      <c r="AQ4" s="166">
        <f t="shared" ref="AQ4:AQ67" ca="1" si="1">IF(bijdrage255&lt;&gt;0,255,0)</f>
        <v>255</v>
      </c>
      <c r="AR4" s="166">
        <v>0</v>
      </c>
      <c r="AS4" s="166" t="e">
        <f>BerKW!AW4*100</f>
        <v>#VALUE!</v>
      </c>
      <c r="AT4" s="166" t="e">
        <f ca="1">ROUND(BerKW!BR4*100,0)</f>
        <v>#VALUE!</v>
      </c>
      <c r="AU4" s="166">
        <f t="shared" ref="AU4:AU67" ca="1" si="2">IF(bijdrage256&lt;&gt;0,256,0)</f>
        <v>256</v>
      </c>
      <c r="AV4" s="166">
        <v>0</v>
      </c>
      <c r="AW4" s="166" t="e">
        <f>ROUND(BerKW!AW4*100,0)</f>
        <v>#VALUE!</v>
      </c>
      <c r="AX4" s="166" t="e">
        <f ca="1">ROUND(BerKW!BS4*100,0)</f>
        <v>#VALUE!</v>
      </c>
      <c r="AY4" s="166">
        <f t="shared" ref="AY4:AY67" ca="1" si="3">IF(fsobij&lt;&gt;0,811,0)</f>
        <v>811</v>
      </c>
      <c r="AZ4" s="166">
        <v>0</v>
      </c>
      <c r="BA4" s="166" t="e">
        <f ca="1">IF(fsobij&lt;&gt;0,BerKW!AW4*100,0)</f>
        <v>#VALUE!</v>
      </c>
      <c r="BB4" s="166" t="e">
        <f ca="1">IF(fsobij&lt;&gt;0,ROUND(BerKW!BK4*100,0),0)</f>
        <v>#VALUE!</v>
      </c>
      <c r="BC4" s="166">
        <v>859</v>
      </c>
      <c r="BD4" s="166">
        <v>0</v>
      </c>
      <c r="BE4" s="166" t="e">
        <f ca="1">IF(bijbij&lt;&gt;0,BerKW!AW4*100,0)</f>
        <v>#VALUE!</v>
      </c>
      <c r="BF4" s="166" t="e">
        <f>ROUND(BerKW!BL4*100,0)</f>
        <v>#VALUE!</v>
      </c>
      <c r="BG4" s="167">
        <v>1</v>
      </c>
      <c r="BH4" s="166" t="e">
        <f>BerKW!BF4*100</f>
        <v>#VALUE!</v>
      </c>
      <c r="BI4" s="166" t="str">
        <f>BerKW!BE4</f>
        <v>Corriger</v>
      </c>
      <c r="BJ4" s="162" t="e">
        <f>BerKW!BD4*100</f>
        <v>#VALUE!</v>
      </c>
    </row>
    <row r="5" spans="1:62" ht="14.1" customHeight="1" x14ac:dyDescent="0.3">
      <c r="A5" s="162">
        <f>Ident!A5</f>
        <v>0</v>
      </c>
      <c r="B5" s="162">
        <f>Ident!B5</f>
        <v>0</v>
      </c>
      <c r="C5" s="162">
        <f>Ident!C5</f>
        <v>0</v>
      </c>
      <c r="D5" s="162">
        <f>Ident!D5</f>
        <v>0</v>
      </c>
      <c r="E5" s="162"/>
      <c r="F5" s="163"/>
      <c r="G5" s="162"/>
      <c r="H5" s="164">
        <f>Ident!G5</f>
        <v>0</v>
      </c>
      <c r="I5" s="165">
        <f>Ident!E5</f>
        <v>0</v>
      </c>
      <c r="J5" s="165">
        <f>Ident!F5</f>
        <v>0</v>
      </c>
      <c r="K5" s="166" t="e">
        <f>BerKW!Y5*100</f>
        <v>#VALUE!</v>
      </c>
      <c r="L5" s="166">
        <f>BerKW!Z5</f>
        <v>0</v>
      </c>
      <c r="M5" s="162">
        <f>IF(BerKW!K5=0,0,1)</f>
        <v>0</v>
      </c>
      <c r="N5" s="166" t="e">
        <f>BerKW!L5*100</f>
        <v>#VALUE!</v>
      </c>
      <c r="O5" s="166">
        <f>BerKW!K5*100</f>
        <v>0</v>
      </c>
      <c r="P5" s="162">
        <f>IF(BerKW!AC5=0,0,24)</f>
        <v>24</v>
      </c>
      <c r="Q5" s="166" t="e">
        <f>BerKW!AD5*100</f>
        <v>#VALUE!</v>
      </c>
      <c r="R5" s="166" t="e">
        <f>BerKW!AC5*100</f>
        <v>#VALUE!</v>
      </c>
      <c r="S5" s="162">
        <f>IF(BerKW!AF5=0,0,30)</f>
        <v>30</v>
      </c>
      <c r="T5" s="166" t="e">
        <f>BerKW!AG5*100</f>
        <v>#VALUE!</v>
      </c>
      <c r="U5" s="166" t="e">
        <f>BerKW!AF5*100</f>
        <v>#VALUE!</v>
      </c>
      <c r="V5" s="166">
        <f>IF(BerKW!AI5=0,0,50)</f>
        <v>50</v>
      </c>
      <c r="W5" s="166" t="e">
        <f>BerKW!AJ5*100</f>
        <v>#VALUE!</v>
      </c>
      <c r="X5" s="166" t="e">
        <f>BerKW!AI5*100</f>
        <v>#VALUE!</v>
      </c>
      <c r="Y5" s="162">
        <f>IF(BerKW!AL5=0,0,51)</f>
        <v>51</v>
      </c>
      <c r="Z5" s="166" t="e">
        <f>BerKW!AM5*100</f>
        <v>#VALUE!</v>
      </c>
      <c r="AA5" s="166" t="e">
        <f>BerKW!AL5*100</f>
        <v>#VALUE!</v>
      </c>
      <c r="AB5" s="162">
        <f>IF(BerKW!AO5=0,0,60)</f>
        <v>60</v>
      </c>
      <c r="AC5" s="166" t="e">
        <f>BerKW!AP5*100</f>
        <v>#VALUE!</v>
      </c>
      <c r="AD5" s="166" t="e">
        <f>BerKW!AO5*100</f>
        <v>#VALUE!</v>
      </c>
      <c r="AE5" s="162">
        <f>IF(BerKW!AR5=0,0,61)</f>
        <v>61</v>
      </c>
      <c r="AF5" s="166" t="e">
        <f>BerKW!AS5*100</f>
        <v>#VALUE!</v>
      </c>
      <c r="AG5" s="166" t="e">
        <f>BerKW!AR5*100</f>
        <v>#VALUE!</v>
      </c>
      <c r="AH5" s="162">
        <f>IF(BerKW!AU5=0,0,74)</f>
        <v>74</v>
      </c>
      <c r="AI5" s="166" t="e">
        <f>BerKW!AV5*100</f>
        <v>#VALUE!</v>
      </c>
      <c r="AJ5" s="166" t="e">
        <f>BerKW!AU5*100</f>
        <v>#VALUE!</v>
      </c>
      <c r="AK5" s="162">
        <v>1</v>
      </c>
      <c r="AL5" s="166" t="e">
        <f>ROUND(BerKW!AW5*100,0)</f>
        <v>#VALUE!</v>
      </c>
      <c r="AM5" s="166" t="e">
        <f t="shared" si="0"/>
        <v>#VALUE!</v>
      </c>
      <c r="AN5" s="166">
        <v>0</v>
      </c>
      <c r="AO5" s="166" t="e">
        <f>BerKW!AW5*100</f>
        <v>#VALUE!</v>
      </c>
      <c r="AP5" s="166" t="e">
        <f ca="1">ROUND(AO5*(pabij+wnbij)/100,0)</f>
        <v>#VALUE!</v>
      </c>
      <c r="AQ5" s="166">
        <f t="shared" ca="1" si="1"/>
        <v>255</v>
      </c>
      <c r="AR5" s="166">
        <v>0</v>
      </c>
      <c r="AS5" s="166" t="e">
        <f>BerKW!AW5*100</f>
        <v>#VALUE!</v>
      </c>
      <c r="AT5" s="166" t="e">
        <f ca="1">ROUND(BerKW!BR5*100,0)</f>
        <v>#VALUE!</v>
      </c>
      <c r="AU5" s="166">
        <f t="shared" ca="1" si="2"/>
        <v>256</v>
      </c>
      <c r="AV5" s="166">
        <v>0</v>
      </c>
      <c r="AW5" s="166" t="e">
        <f>ROUND(BerKW!AW5*100,0)</f>
        <v>#VALUE!</v>
      </c>
      <c r="AX5" s="166" t="e">
        <f ca="1">ROUND(BerKW!BS5*100,0)</f>
        <v>#VALUE!</v>
      </c>
      <c r="AY5" s="166">
        <f t="shared" ca="1" si="3"/>
        <v>811</v>
      </c>
      <c r="AZ5" s="166">
        <v>0</v>
      </c>
      <c r="BA5" s="166" t="e">
        <f ca="1">IF(fsobij&lt;&gt;0,BerKW!AW5*100,0)</f>
        <v>#VALUE!</v>
      </c>
      <c r="BB5" s="166" t="e">
        <f ca="1">IF(fsobij&lt;&gt;0,ROUND(BerKW!BK5*100,0),0)</f>
        <v>#VALUE!</v>
      </c>
      <c r="BC5" s="166">
        <v>859</v>
      </c>
      <c r="BD5" s="166">
        <v>0</v>
      </c>
      <c r="BE5" s="166" t="e">
        <f ca="1">IF(bijbij&lt;&gt;0,BerKW!AW5*100,0)</f>
        <v>#VALUE!</v>
      </c>
      <c r="BF5" s="166" t="e">
        <f>ROUND(BerKW!BL5*100,0)</f>
        <v>#VALUE!</v>
      </c>
      <c r="BG5" s="167">
        <v>1</v>
      </c>
      <c r="BH5" s="166" t="e">
        <f>BerKW!BF5*100</f>
        <v>#VALUE!</v>
      </c>
      <c r="BI5" s="166" t="str">
        <f>BerKW!BE5</f>
        <v>Corriger</v>
      </c>
      <c r="BJ5" s="162" t="e">
        <f>BerKW!BD5*100</f>
        <v>#VALUE!</v>
      </c>
    </row>
    <row r="6" spans="1:62" ht="14.1" customHeight="1" x14ac:dyDescent="0.3">
      <c r="A6" s="162">
        <f>Ident!A6</f>
        <v>0</v>
      </c>
      <c r="B6" s="162">
        <f>Ident!B6</f>
        <v>0</v>
      </c>
      <c r="C6" s="162">
        <f>Ident!C6</f>
        <v>0</v>
      </c>
      <c r="D6" s="162">
        <f>Ident!D6</f>
        <v>0</v>
      </c>
      <c r="E6" s="162"/>
      <c r="F6" s="163"/>
      <c r="G6" s="162"/>
      <c r="H6" s="164">
        <f>Ident!G6</f>
        <v>0</v>
      </c>
      <c r="I6" s="165">
        <f>Ident!E6</f>
        <v>0</v>
      </c>
      <c r="J6" s="165">
        <f>Ident!F6</f>
        <v>0</v>
      </c>
      <c r="K6" s="166" t="e">
        <f>BerKW!Y6*100</f>
        <v>#VALUE!</v>
      </c>
      <c r="L6" s="166">
        <f>BerKW!Z6</f>
        <v>0</v>
      </c>
      <c r="M6" s="162">
        <f>IF(BerKW!K6=0,0,1)</f>
        <v>0</v>
      </c>
      <c r="N6" s="166" t="e">
        <f>BerKW!L6*100</f>
        <v>#VALUE!</v>
      </c>
      <c r="O6" s="166">
        <f>BerKW!K6*100</f>
        <v>0</v>
      </c>
      <c r="P6" s="162">
        <f>IF(BerKW!AC6=0,0,24)</f>
        <v>24</v>
      </c>
      <c r="Q6" s="166" t="e">
        <f>BerKW!AD6*100</f>
        <v>#VALUE!</v>
      </c>
      <c r="R6" s="166" t="e">
        <f>BerKW!AC6*100</f>
        <v>#VALUE!</v>
      </c>
      <c r="S6" s="162">
        <f>IF(BerKW!AF6=0,0,30)</f>
        <v>30</v>
      </c>
      <c r="T6" s="166" t="e">
        <f>BerKW!AG6*100</f>
        <v>#VALUE!</v>
      </c>
      <c r="U6" s="166" t="e">
        <f>BerKW!AF6*100</f>
        <v>#VALUE!</v>
      </c>
      <c r="V6" s="166">
        <f>IF(BerKW!AI6=0,0,50)</f>
        <v>50</v>
      </c>
      <c r="W6" s="166" t="e">
        <f>BerKW!AJ6*100</f>
        <v>#VALUE!</v>
      </c>
      <c r="X6" s="166" t="e">
        <f>BerKW!AI6*100</f>
        <v>#VALUE!</v>
      </c>
      <c r="Y6" s="162">
        <f>IF(BerKW!AL6=0,0,51)</f>
        <v>51</v>
      </c>
      <c r="Z6" s="166" t="e">
        <f>BerKW!AM6*100</f>
        <v>#VALUE!</v>
      </c>
      <c r="AA6" s="166" t="e">
        <f>BerKW!AL6*100</f>
        <v>#VALUE!</v>
      </c>
      <c r="AB6" s="162">
        <f>IF(BerKW!AO6=0,0,60)</f>
        <v>60</v>
      </c>
      <c r="AC6" s="166" t="e">
        <f>BerKW!AP6*100</f>
        <v>#VALUE!</v>
      </c>
      <c r="AD6" s="166" t="e">
        <f>BerKW!AO6*100</f>
        <v>#VALUE!</v>
      </c>
      <c r="AE6" s="162">
        <f>IF(BerKW!AR6=0,0,61)</f>
        <v>61</v>
      </c>
      <c r="AF6" s="166" t="e">
        <f>BerKW!AS6*100</f>
        <v>#VALUE!</v>
      </c>
      <c r="AG6" s="166" t="e">
        <f>BerKW!AR6*100</f>
        <v>#VALUE!</v>
      </c>
      <c r="AH6" s="162">
        <f>IF(BerKW!AU6=0,0,74)</f>
        <v>74</v>
      </c>
      <c r="AI6" s="166" t="e">
        <f>BerKW!AV6*100</f>
        <v>#VALUE!</v>
      </c>
      <c r="AJ6" s="166" t="e">
        <f>BerKW!AU6*100</f>
        <v>#VALUE!</v>
      </c>
      <c r="AK6" s="162">
        <v>1</v>
      </c>
      <c r="AL6" s="166" t="e">
        <f>ROUND(BerKW!AW6*100,0)</f>
        <v>#VALUE!</v>
      </c>
      <c r="AM6" s="166" t="e">
        <f t="shared" si="0"/>
        <v>#VALUE!</v>
      </c>
      <c r="AN6" s="166">
        <v>0</v>
      </c>
      <c r="AO6" s="166" t="e">
        <f>BerKW!AW6*100</f>
        <v>#VALUE!</v>
      </c>
      <c r="AP6" s="166" t="e">
        <f ca="1">ROUND(AO6*(pabij+wnbij)/100,0)</f>
        <v>#VALUE!</v>
      </c>
      <c r="AQ6" s="166">
        <f t="shared" ca="1" si="1"/>
        <v>255</v>
      </c>
      <c r="AR6" s="166">
        <v>0</v>
      </c>
      <c r="AS6" s="166" t="e">
        <f>BerKW!AW6*100</f>
        <v>#VALUE!</v>
      </c>
      <c r="AT6" s="166" t="e">
        <f ca="1">ROUND(BerKW!BR6*100,0)</f>
        <v>#VALUE!</v>
      </c>
      <c r="AU6" s="166">
        <f t="shared" ca="1" si="2"/>
        <v>256</v>
      </c>
      <c r="AV6" s="166">
        <v>0</v>
      </c>
      <c r="AW6" s="166" t="e">
        <f>ROUND(BerKW!AW6*100,0)</f>
        <v>#VALUE!</v>
      </c>
      <c r="AX6" s="166" t="e">
        <f ca="1">ROUND(BerKW!BS6*100,0)</f>
        <v>#VALUE!</v>
      </c>
      <c r="AY6" s="166">
        <f t="shared" ca="1" si="3"/>
        <v>811</v>
      </c>
      <c r="AZ6" s="166">
        <v>0</v>
      </c>
      <c r="BA6" s="166" t="e">
        <f ca="1">IF(fsobij&lt;&gt;0,BerKW!AW6*100,0)</f>
        <v>#VALUE!</v>
      </c>
      <c r="BB6" s="166" t="e">
        <f ca="1">IF(fsobij&lt;&gt;0,ROUND(BerKW!BK6*100,0),0)</f>
        <v>#VALUE!</v>
      </c>
      <c r="BC6" s="166">
        <v>859</v>
      </c>
      <c r="BD6" s="166">
        <v>0</v>
      </c>
      <c r="BE6" s="166" t="e">
        <f ca="1">IF(bijbij&lt;&gt;0,BerKW!AW6*100,0)</f>
        <v>#VALUE!</v>
      </c>
      <c r="BF6" s="166" t="e">
        <f>ROUND(BerKW!BL6*100,0)</f>
        <v>#VALUE!</v>
      </c>
      <c r="BG6" s="167">
        <v>1</v>
      </c>
      <c r="BH6" s="166" t="e">
        <f>BerKW!BF6*100</f>
        <v>#VALUE!</v>
      </c>
      <c r="BI6" s="166" t="str">
        <f>BerKW!BE6</f>
        <v>Corriger</v>
      </c>
      <c r="BJ6" s="162" t="e">
        <f>BerKW!BD6*100</f>
        <v>#VALUE!</v>
      </c>
    </row>
    <row r="7" spans="1:62" ht="14.1" customHeight="1" x14ac:dyDescent="0.3">
      <c r="A7" s="162">
        <f>Ident!A7</f>
        <v>0</v>
      </c>
      <c r="B7" s="162">
        <f>Ident!B7</f>
        <v>0</v>
      </c>
      <c r="C7" s="162">
        <f>Ident!C7</f>
        <v>0</v>
      </c>
      <c r="D7" s="162">
        <f>Ident!D7</f>
        <v>0</v>
      </c>
      <c r="E7" s="162"/>
      <c r="F7" s="163"/>
      <c r="G7" s="162"/>
      <c r="H7" s="164">
        <f>Ident!G7</f>
        <v>0</v>
      </c>
      <c r="I7" s="165">
        <f>Ident!E7</f>
        <v>0</v>
      </c>
      <c r="J7" s="165">
        <f>Ident!F7</f>
        <v>0</v>
      </c>
      <c r="K7" s="166" t="e">
        <f>BerKW!Y7*100</f>
        <v>#VALUE!</v>
      </c>
      <c r="L7" s="166">
        <f>BerKW!Z7</f>
        <v>0</v>
      </c>
      <c r="M7" s="162">
        <f>IF(BerKW!K7=0,0,1)</f>
        <v>0</v>
      </c>
      <c r="N7" s="166" t="e">
        <f>BerKW!L7*100</f>
        <v>#VALUE!</v>
      </c>
      <c r="O7" s="166">
        <f>BerKW!K7*100</f>
        <v>0</v>
      </c>
      <c r="P7" s="162">
        <f>IF(BerKW!AC7=0,0,24)</f>
        <v>24</v>
      </c>
      <c r="Q7" s="166" t="e">
        <f>BerKW!AD7*100</f>
        <v>#VALUE!</v>
      </c>
      <c r="R7" s="166" t="e">
        <f>BerKW!AC7*100</f>
        <v>#VALUE!</v>
      </c>
      <c r="S7" s="162">
        <f>IF(BerKW!AF7=0,0,30)</f>
        <v>30</v>
      </c>
      <c r="T7" s="166" t="e">
        <f>BerKW!AG7*100</f>
        <v>#VALUE!</v>
      </c>
      <c r="U7" s="166" t="e">
        <f>BerKW!AF7*100</f>
        <v>#VALUE!</v>
      </c>
      <c r="V7" s="166">
        <f>IF(BerKW!AI7=0,0,50)</f>
        <v>50</v>
      </c>
      <c r="W7" s="166" t="e">
        <f>BerKW!AJ7*100</f>
        <v>#VALUE!</v>
      </c>
      <c r="X7" s="166" t="e">
        <f>BerKW!AI7*100</f>
        <v>#VALUE!</v>
      </c>
      <c r="Y7" s="162">
        <f>IF(BerKW!AL7=0,0,51)</f>
        <v>51</v>
      </c>
      <c r="Z7" s="166" t="e">
        <f>BerKW!AM7*100</f>
        <v>#VALUE!</v>
      </c>
      <c r="AA7" s="166" t="e">
        <f>BerKW!AL7*100</f>
        <v>#VALUE!</v>
      </c>
      <c r="AB7" s="162">
        <f>IF(BerKW!AO7=0,0,60)</f>
        <v>60</v>
      </c>
      <c r="AC7" s="166" t="e">
        <f>BerKW!AP7*100</f>
        <v>#VALUE!</v>
      </c>
      <c r="AD7" s="166" t="e">
        <f>BerKW!AO7*100</f>
        <v>#VALUE!</v>
      </c>
      <c r="AE7" s="162">
        <f>IF(BerKW!AR7=0,0,61)</f>
        <v>61</v>
      </c>
      <c r="AF7" s="166" t="e">
        <f>BerKW!AS7*100</f>
        <v>#VALUE!</v>
      </c>
      <c r="AG7" s="166" t="e">
        <f>BerKW!AR7*100</f>
        <v>#VALUE!</v>
      </c>
      <c r="AH7" s="162">
        <f>IF(BerKW!AU7=0,0,74)</f>
        <v>74</v>
      </c>
      <c r="AI7" s="166" t="e">
        <f>BerKW!AV7*100</f>
        <v>#VALUE!</v>
      </c>
      <c r="AJ7" s="166" t="e">
        <f>BerKW!AU7*100</f>
        <v>#VALUE!</v>
      </c>
      <c r="AK7" s="162">
        <v>1</v>
      </c>
      <c r="AL7" s="166" t="e">
        <f>ROUND(BerKW!AW7*100,0)</f>
        <v>#VALUE!</v>
      </c>
      <c r="AM7" s="166" t="e">
        <f t="shared" si="0"/>
        <v>#VALUE!</v>
      </c>
      <c r="AN7" s="166">
        <v>0</v>
      </c>
      <c r="AO7" s="166" t="e">
        <f>BerKW!AW7*100</f>
        <v>#VALUE!</v>
      </c>
      <c r="AP7" s="166" t="e">
        <f ca="1">ROUND(AO7*(pabij+wnbij)/100,0)</f>
        <v>#VALUE!</v>
      </c>
      <c r="AQ7" s="166">
        <f t="shared" ca="1" si="1"/>
        <v>255</v>
      </c>
      <c r="AR7" s="166">
        <v>0</v>
      </c>
      <c r="AS7" s="166" t="e">
        <f>BerKW!AW7*100</f>
        <v>#VALUE!</v>
      </c>
      <c r="AT7" s="166" t="e">
        <f ca="1">ROUND(BerKW!BR7*100,0)</f>
        <v>#VALUE!</v>
      </c>
      <c r="AU7" s="166">
        <f t="shared" ca="1" si="2"/>
        <v>256</v>
      </c>
      <c r="AV7" s="166">
        <v>0</v>
      </c>
      <c r="AW7" s="166" t="e">
        <f>ROUND(BerKW!AW7*100,0)</f>
        <v>#VALUE!</v>
      </c>
      <c r="AX7" s="166" t="e">
        <f ca="1">ROUND(BerKW!BS7*100,0)</f>
        <v>#VALUE!</v>
      </c>
      <c r="AY7" s="166">
        <f t="shared" ca="1" si="3"/>
        <v>811</v>
      </c>
      <c r="AZ7" s="166">
        <v>0</v>
      </c>
      <c r="BA7" s="166" t="e">
        <f ca="1">IF(fsobij&lt;&gt;0,BerKW!AW7*100,0)</f>
        <v>#VALUE!</v>
      </c>
      <c r="BB7" s="166" t="e">
        <f ca="1">IF(fsobij&lt;&gt;0,ROUND(BerKW!BK7*100,0),0)</f>
        <v>#VALUE!</v>
      </c>
      <c r="BC7" s="166">
        <v>859</v>
      </c>
      <c r="BD7" s="166">
        <v>0</v>
      </c>
      <c r="BE7" s="166" t="e">
        <f ca="1">IF(bijbij&lt;&gt;0,BerKW!AW7*100,0)</f>
        <v>#VALUE!</v>
      </c>
      <c r="BF7" s="166" t="e">
        <f>ROUND(BerKW!BL7*100,0)</f>
        <v>#VALUE!</v>
      </c>
      <c r="BG7" s="167">
        <v>1</v>
      </c>
      <c r="BH7" s="166" t="e">
        <f>BerKW!BF7*100</f>
        <v>#VALUE!</v>
      </c>
      <c r="BI7" s="166" t="str">
        <f>BerKW!BE7</f>
        <v>Corriger</v>
      </c>
      <c r="BJ7" s="162" t="e">
        <f>BerKW!BD7*100</f>
        <v>#VALUE!</v>
      </c>
    </row>
    <row r="8" spans="1:62" ht="14.1" customHeight="1" x14ac:dyDescent="0.3">
      <c r="A8" s="162">
        <f>Ident!A8</f>
        <v>0</v>
      </c>
      <c r="B8" s="162">
        <f>Ident!B8</f>
        <v>0</v>
      </c>
      <c r="C8" s="162">
        <f>Ident!C8</f>
        <v>0</v>
      </c>
      <c r="D8" s="162">
        <f>Ident!D8</f>
        <v>0</v>
      </c>
      <c r="E8" s="162"/>
      <c r="F8" s="163"/>
      <c r="G8" s="162"/>
      <c r="H8" s="164">
        <f>Ident!G8</f>
        <v>0</v>
      </c>
      <c r="I8" s="165">
        <f>Ident!E8</f>
        <v>0</v>
      </c>
      <c r="J8" s="165">
        <f>Ident!F8</f>
        <v>0</v>
      </c>
      <c r="K8" s="166" t="e">
        <f>BerKW!Y8*100</f>
        <v>#VALUE!</v>
      </c>
      <c r="L8" s="166">
        <f>BerKW!Z8</f>
        <v>0</v>
      </c>
      <c r="M8" s="162">
        <f>IF(BerKW!K8=0,0,1)</f>
        <v>0</v>
      </c>
      <c r="N8" s="166" t="e">
        <f>BerKW!L8*100</f>
        <v>#VALUE!</v>
      </c>
      <c r="O8" s="166">
        <f>BerKW!K8*100</f>
        <v>0</v>
      </c>
      <c r="P8" s="162">
        <f>IF(BerKW!AC8=0,0,24)</f>
        <v>24</v>
      </c>
      <c r="Q8" s="166" t="e">
        <f>BerKW!AD8*100</f>
        <v>#VALUE!</v>
      </c>
      <c r="R8" s="166" t="e">
        <f>BerKW!AC8*100</f>
        <v>#VALUE!</v>
      </c>
      <c r="S8" s="162">
        <f>IF(BerKW!AF8=0,0,30)</f>
        <v>30</v>
      </c>
      <c r="T8" s="166" t="e">
        <f>BerKW!AG8*100</f>
        <v>#VALUE!</v>
      </c>
      <c r="U8" s="166" t="e">
        <f>BerKW!AF8*100</f>
        <v>#VALUE!</v>
      </c>
      <c r="V8" s="166">
        <f>IF(BerKW!AI8=0,0,50)</f>
        <v>50</v>
      </c>
      <c r="W8" s="166" t="e">
        <f>BerKW!AJ8*100</f>
        <v>#VALUE!</v>
      </c>
      <c r="X8" s="166" t="e">
        <f>BerKW!AI8*100</f>
        <v>#VALUE!</v>
      </c>
      <c r="Y8" s="162">
        <f>IF(BerKW!AL8=0,0,51)</f>
        <v>51</v>
      </c>
      <c r="Z8" s="166" t="e">
        <f>BerKW!AM8*100</f>
        <v>#VALUE!</v>
      </c>
      <c r="AA8" s="166" t="e">
        <f>BerKW!AL8*100</f>
        <v>#VALUE!</v>
      </c>
      <c r="AB8" s="162">
        <f>IF(BerKW!AO8=0,0,60)</f>
        <v>60</v>
      </c>
      <c r="AC8" s="166" t="e">
        <f>BerKW!AP8*100</f>
        <v>#VALUE!</v>
      </c>
      <c r="AD8" s="166" t="e">
        <f>BerKW!AO8*100</f>
        <v>#VALUE!</v>
      </c>
      <c r="AE8" s="162">
        <f>IF(BerKW!AR8=0,0,61)</f>
        <v>61</v>
      </c>
      <c r="AF8" s="166" t="e">
        <f>BerKW!AS8*100</f>
        <v>#VALUE!</v>
      </c>
      <c r="AG8" s="166" t="e">
        <f>BerKW!AR8*100</f>
        <v>#VALUE!</v>
      </c>
      <c r="AH8" s="162">
        <f>IF(BerKW!AU8=0,0,74)</f>
        <v>74</v>
      </c>
      <c r="AI8" s="166" t="e">
        <f>BerKW!AV8*100</f>
        <v>#VALUE!</v>
      </c>
      <c r="AJ8" s="166" t="e">
        <f>BerKW!AU8*100</f>
        <v>#VALUE!</v>
      </c>
      <c r="AK8" s="162">
        <v>1</v>
      </c>
      <c r="AL8" s="166" t="e">
        <f>ROUND(BerKW!AW8*100,0)</f>
        <v>#VALUE!</v>
      </c>
      <c r="AM8" s="166" t="e">
        <f t="shared" si="0"/>
        <v>#VALUE!</v>
      </c>
      <c r="AN8" s="166">
        <v>0</v>
      </c>
      <c r="AO8" s="166" t="e">
        <f>BerKW!AW8*100</f>
        <v>#VALUE!</v>
      </c>
      <c r="AP8" s="166" t="e">
        <f ca="1">ROUND(AO8*(pabij+wnbij)/100,0)</f>
        <v>#VALUE!</v>
      </c>
      <c r="AQ8" s="166">
        <f t="shared" ca="1" si="1"/>
        <v>255</v>
      </c>
      <c r="AR8" s="166">
        <v>0</v>
      </c>
      <c r="AS8" s="166" t="e">
        <f>BerKW!AW8*100</f>
        <v>#VALUE!</v>
      </c>
      <c r="AT8" s="166" t="e">
        <f ca="1">ROUND(BerKW!BR8*100,0)</f>
        <v>#VALUE!</v>
      </c>
      <c r="AU8" s="166">
        <f t="shared" ca="1" si="2"/>
        <v>256</v>
      </c>
      <c r="AV8" s="166">
        <v>0</v>
      </c>
      <c r="AW8" s="166" t="e">
        <f>ROUND(BerKW!AW8*100,0)</f>
        <v>#VALUE!</v>
      </c>
      <c r="AX8" s="166" t="e">
        <f ca="1">ROUND(BerKW!BS8*100,0)</f>
        <v>#VALUE!</v>
      </c>
      <c r="AY8" s="166">
        <f t="shared" ca="1" si="3"/>
        <v>811</v>
      </c>
      <c r="AZ8" s="166">
        <v>0</v>
      </c>
      <c r="BA8" s="166" t="e">
        <f ca="1">IF(fsobij&lt;&gt;0,BerKW!AW8*100,0)</f>
        <v>#VALUE!</v>
      </c>
      <c r="BB8" s="166" t="e">
        <f ca="1">IF(fsobij&lt;&gt;0,ROUND(BerKW!BK8*100,0),0)</f>
        <v>#VALUE!</v>
      </c>
      <c r="BC8" s="166">
        <v>859</v>
      </c>
      <c r="BD8" s="166">
        <v>0</v>
      </c>
      <c r="BE8" s="166" t="e">
        <f ca="1">IF(bijbij&lt;&gt;0,BerKW!AW8*100,0)</f>
        <v>#VALUE!</v>
      </c>
      <c r="BF8" s="166" t="e">
        <f>ROUND(BerKW!BL8*100,0)</f>
        <v>#VALUE!</v>
      </c>
      <c r="BG8" s="167">
        <v>1</v>
      </c>
      <c r="BH8" s="166" t="e">
        <f>BerKW!BF8*100</f>
        <v>#VALUE!</v>
      </c>
      <c r="BI8" s="166" t="str">
        <f>BerKW!BE8</f>
        <v>Corriger</v>
      </c>
      <c r="BJ8" s="162" t="e">
        <f>BerKW!BD8*100</f>
        <v>#VALUE!</v>
      </c>
    </row>
    <row r="9" spans="1:62" ht="14.1" customHeight="1" x14ac:dyDescent="0.3">
      <c r="A9" s="162">
        <f>Ident!A9</f>
        <v>0</v>
      </c>
      <c r="B9" s="162">
        <f>Ident!B9</f>
        <v>0</v>
      </c>
      <c r="C9" s="162">
        <f>Ident!C9</f>
        <v>0</v>
      </c>
      <c r="D9" s="162">
        <f>Ident!D9</f>
        <v>0</v>
      </c>
      <c r="E9" s="162"/>
      <c r="F9" s="163"/>
      <c r="G9" s="162"/>
      <c r="H9" s="164">
        <f>Ident!G9</f>
        <v>0</v>
      </c>
      <c r="I9" s="165">
        <f>Ident!E9</f>
        <v>0</v>
      </c>
      <c r="J9" s="165">
        <f>Ident!F9</f>
        <v>0</v>
      </c>
      <c r="K9" s="166" t="e">
        <f>BerKW!Y9*100</f>
        <v>#VALUE!</v>
      </c>
      <c r="L9" s="166">
        <f>BerKW!Z9</f>
        <v>0</v>
      </c>
      <c r="M9" s="162">
        <f>IF(BerKW!K9=0,0,1)</f>
        <v>0</v>
      </c>
      <c r="N9" s="166" t="e">
        <f>BerKW!L9*100</f>
        <v>#VALUE!</v>
      </c>
      <c r="O9" s="166">
        <f>BerKW!K9*100</f>
        <v>0</v>
      </c>
      <c r="P9" s="162">
        <f>IF(BerKW!AC9=0,0,24)</f>
        <v>24</v>
      </c>
      <c r="Q9" s="166" t="e">
        <f>BerKW!AD9*100</f>
        <v>#VALUE!</v>
      </c>
      <c r="R9" s="166" t="e">
        <f>BerKW!AC9*100</f>
        <v>#VALUE!</v>
      </c>
      <c r="S9" s="162">
        <f>IF(BerKW!AF9=0,0,30)</f>
        <v>30</v>
      </c>
      <c r="T9" s="166" t="e">
        <f>BerKW!AG9*100</f>
        <v>#VALUE!</v>
      </c>
      <c r="U9" s="166" t="e">
        <f>BerKW!AF9*100</f>
        <v>#VALUE!</v>
      </c>
      <c r="V9" s="166">
        <f>IF(BerKW!AI9=0,0,50)</f>
        <v>50</v>
      </c>
      <c r="W9" s="166" t="e">
        <f>BerKW!AJ9*100</f>
        <v>#VALUE!</v>
      </c>
      <c r="X9" s="166" t="e">
        <f>BerKW!AI9*100</f>
        <v>#VALUE!</v>
      </c>
      <c r="Y9" s="162">
        <f>IF(BerKW!AL9=0,0,51)</f>
        <v>51</v>
      </c>
      <c r="Z9" s="166" t="e">
        <f>BerKW!AM9*100</f>
        <v>#VALUE!</v>
      </c>
      <c r="AA9" s="166" t="e">
        <f>BerKW!AL9*100</f>
        <v>#VALUE!</v>
      </c>
      <c r="AB9" s="162">
        <f>IF(BerKW!AO9=0,0,60)</f>
        <v>60</v>
      </c>
      <c r="AC9" s="166" t="e">
        <f>BerKW!AP9*100</f>
        <v>#VALUE!</v>
      </c>
      <c r="AD9" s="166" t="e">
        <f>BerKW!AO9*100</f>
        <v>#VALUE!</v>
      </c>
      <c r="AE9" s="162">
        <f>IF(BerKW!AR9=0,0,61)</f>
        <v>61</v>
      </c>
      <c r="AF9" s="166" t="e">
        <f>BerKW!AS9*100</f>
        <v>#VALUE!</v>
      </c>
      <c r="AG9" s="166" t="e">
        <f>BerKW!AR9*100</f>
        <v>#VALUE!</v>
      </c>
      <c r="AH9" s="162">
        <f>IF(BerKW!AU9=0,0,74)</f>
        <v>74</v>
      </c>
      <c r="AI9" s="166" t="e">
        <f>BerKW!AV9*100</f>
        <v>#VALUE!</v>
      </c>
      <c r="AJ9" s="166" t="e">
        <f>BerKW!AU9*100</f>
        <v>#VALUE!</v>
      </c>
      <c r="AK9" s="162">
        <v>1</v>
      </c>
      <c r="AL9" s="166" t="e">
        <f>ROUND(BerKW!AW9*100,0)</f>
        <v>#VALUE!</v>
      </c>
      <c r="AM9" s="166" t="e">
        <f t="shared" si="0"/>
        <v>#VALUE!</v>
      </c>
      <c r="AN9" s="166">
        <v>0</v>
      </c>
      <c r="AO9" s="166" t="e">
        <f>BerKW!AW9*100</f>
        <v>#VALUE!</v>
      </c>
      <c r="AP9" s="166" t="e">
        <f ca="1">ROUND(AO9*(pabij+wnbij)/100,0)</f>
        <v>#VALUE!</v>
      </c>
      <c r="AQ9" s="166">
        <f t="shared" ca="1" si="1"/>
        <v>255</v>
      </c>
      <c r="AR9" s="166">
        <v>0</v>
      </c>
      <c r="AS9" s="166" t="e">
        <f>BerKW!AW9*100</f>
        <v>#VALUE!</v>
      </c>
      <c r="AT9" s="166" t="e">
        <f ca="1">ROUND(BerKW!BR9*100,0)</f>
        <v>#VALUE!</v>
      </c>
      <c r="AU9" s="166">
        <f t="shared" ca="1" si="2"/>
        <v>256</v>
      </c>
      <c r="AV9" s="166">
        <v>0</v>
      </c>
      <c r="AW9" s="166" t="e">
        <f>ROUND(BerKW!AW9*100,0)</f>
        <v>#VALUE!</v>
      </c>
      <c r="AX9" s="166" t="e">
        <f ca="1">ROUND(BerKW!BS9*100,0)</f>
        <v>#VALUE!</v>
      </c>
      <c r="AY9" s="166">
        <f t="shared" ca="1" si="3"/>
        <v>811</v>
      </c>
      <c r="AZ9" s="166">
        <v>0</v>
      </c>
      <c r="BA9" s="166" t="e">
        <f ca="1">IF(fsobij&lt;&gt;0,BerKW!AW9*100,0)</f>
        <v>#VALUE!</v>
      </c>
      <c r="BB9" s="166" t="e">
        <f ca="1">IF(fsobij&lt;&gt;0,ROUND(BerKW!BK9*100,0),0)</f>
        <v>#VALUE!</v>
      </c>
      <c r="BC9" s="166">
        <v>859</v>
      </c>
      <c r="BD9" s="166">
        <v>0</v>
      </c>
      <c r="BE9" s="166" t="e">
        <f ca="1">IF(bijbij&lt;&gt;0,BerKW!AW9*100,0)</f>
        <v>#VALUE!</v>
      </c>
      <c r="BF9" s="166" t="e">
        <f>ROUND(BerKW!BL9*100,0)</f>
        <v>#VALUE!</v>
      </c>
      <c r="BG9" s="167">
        <v>1</v>
      </c>
      <c r="BH9" s="166" t="e">
        <f>BerKW!BF9*100</f>
        <v>#VALUE!</v>
      </c>
      <c r="BI9" s="166" t="str">
        <f>BerKW!BE9</f>
        <v>Corriger</v>
      </c>
      <c r="BJ9" s="162" t="e">
        <f>BerKW!BD9*100</f>
        <v>#VALUE!</v>
      </c>
    </row>
    <row r="10" spans="1:62" ht="14.1" customHeight="1" x14ac:dyDescent="0.3">
      <c r="A10" s="162">
        <f>Ident!A10</f>
        <v>0</v>
      </c>
      <c r="B10" s="162">
        <f>Ident!B10</f>
        <v>0</v>
      </c>
      <c r="C10" s="162">
        <f>Ident!C10</f>
        <v>0</v>
      </c>
      <c r="D10" s="162">
        <f>Ident!D10</f>
        <v>0</v>
      </c>
      <c r="E10" s="162"/>
      <c r="F10" s="163"/>
      <c r="G10" s="162"/>
      <c r="H10" s="164">
        <f>Ident!G10</f>
        <v>0</v>
      </c>
      <c r="I10" s="165">
        <f>Ident!E10</f>
        <v>0</v>
      </c>
      <c r="J10" s="165">
        <f>Ident!F10</f>
        <v>0</v>
      </c>
      <c r="K10" s="166" t="e">
        <f>BerKW!Y10*100</f>
        <v>#VALUE!</v>
      </c>
      <c r="L10" s="166">
        <f>BerKW!Z10</f>
        <v>0</v>
      </c>
      <c r="M10" s="162">
        <f>IF(BerKW!K10=0,0,1)</f>
        <v>0</v>
      </c>
      <c r="N10" s="166" t="e">
        <f>BerKW!L10*100</f>
        <v>#VALUE!</v>
      </c>
      <c r="O10" s="166">
        <f>BerKW!K10*100</f>
        <v>0</v>
      </c>
      <c r="P10" s="162">
        <f>IF(BerKW!AC10=0,0,24)</f>
        <v>24</v>
      </c>
      <c r="Q10" s="166" t="e">
        <f>BerKW!AD10*100</f>
        <v>#VALUE!</v>
      </c>
      <c r="R10" s="166" t="e">
        <f>BerKW!AC10*100</f>
        <v>#VALUE!</v>
      </c>
      <c r="S10" s="162">
        <f>IF(BerKW!AF10=0,0,30)</f>
        <v>30</v>
      </c>
      <c r="T10" s="166" t="e">
        <f>BerKW!AG10*100</f>
        <v>#VALUE!</v>
      </c>
      <c r="U10" s="166" t="e">
        <f>BerKW!AF10*100</f>
        <v>#VALUE!</v>
      </c>
      <c r="V10" s="166">
        <f>IF(BerKW!AI10=0,0,50)</f>
        <v>50</v>
      </c>
      <c r="W10" s="166" t="e">
        <f>BerKW!AJ10*100</f>
        <v>#VALUE!</v>
      </c>
      <c r="X10" s="166" t="e">
        <f>BerKW!AI10*100</f>
        <v>#VALUE!</v>
      </c>
      <c r="Y10" s="162">
        <f>IF(BerKW!AL10=0,0,51)</f>
        <v>51</v>
      </c>
      <c r="Z10" s="166" t="e">
        <f>BerKW!AM10*100</f>
        <v>#VALUE!</v>
      </c>
      <c r="AA10" s="166" t="e">
        <f>BerKW!AL10*100</f>
        <v>#VALUE!</v>
      </c>
      <c r="AB10" s="162">
        <f>IF(BerKW!AO10=0,0,60)</f>
        <v>60</v>
      </c>
      <c r="AC10" s="166" t="e">
        <f>BerKW!AP10*100</f>
        <v>#VALUE!</v>
      </c>
      <c r="AD10" s="166" t="e">
        <f>BerKW!AO10*100</f>
        <v>#VALUE!</v>
      </c>
      <c r="AE10" s="162">
        <f>IF(BerKW!AR10=0,0,61)</f>
        <v>61</v>
      </c>
      <c r="AF10" s="166" t="e">
        <f>BerKW!AS10*100</f>
        <v>#VALUE!</v>
      </c>
      <c r="AG10" s="166" t="e">
        <f>BerKW!AR10*100</f>
        <v>#VALUE!</v>
      </c>
      <c r="AH10" s="162">
        <f>IF(BerKW!AU10=0,0,74)</f>
        <v>74</v>
      </c>
      <c r="AI10" s="166" t="e">
        <f>BerKW!AV10*100</f>
        <v>#VALUE!</v>
      </c>
      <c r="AJ10" s="166" t="e">
        <f>BerKW!AU10*100</f>
        <v>#VALUE!</v>
      </c>
      <c r="AK10" s="162">
        <v>1</v>
      </c>
      <c r="AL10" s="166" t="e">
        <f>ROUND(BerKW!AW10*100,0)</f>
        <v>#VALUE!</v>
      </c>
      <c r="AM10" s="166" t="e">
        <f t="shared" si="0"/>
        <v>#VALUE!</v>
      </c>
      <c r="AN10" s="166">
        <v>0</v>
      </c>
      <c r="AO10" s="166" t="e">
        <f>BerKW!AW10*100</f>
        <v>#VALUE!</v>
      </c>
      <c r="AP10" s="166" t="e">
        <f ca="1">ROUND(AO10*(pabij+wnbij)/100,0)</f>
        <v>#VALUE!</v>
      </c>
      <c r="AQ10" s="166">
        <f t="shared" ca="1" si="1"/>
        <v>255</v>
      </c>
      <c r="AR10" s="166">
        <v>0</v>
      </c>
      <c r="AS10" s="166" t="e">
        <f>BerKW!AW10*100</f>
        <v>#VALUE!</v>
      </c>
      <c r="AT10" s="166" t="e">
        <f ca="1">ROUND(BerKW!BR10*100,0)</f>
        <v>#VALUE!</v>
      </c>
      <c r="AU10" s="166">
        <f t="shared" ca="1" si="2"/>
        <v>256</v>
      </c>
      <c r="AV10" s="166">
        <v>0</v>
      </c>
      <c r="AW10" s="166" t="e">
        <f>ROUND(BerKW!AW10*100,0)</f>
        <v>#VALUE!</v>
      </c>
      <c r="AX10" s="166" t="e">
        <f ca="1">ROUND(BerKW!BS10*100,0)</f>
        <v>#VALUE!</v>
      </c>
      <c r="AY10" s="166">
        <f t="shared" ca="1" si="3"/>
        <v>811</v>
      </c>
      <c r="AZ10" s="166">
        <v>0</v>
      </c>
      <c r="BA10" s="166" t="e">
        <f ca="1">IF(fsobij&lt;&gt;0,BerKW!AW10*100,0)</f>
        <v>#VALUE!</v>
      </c>
      <c r="BB10" s="166" t="e">
        <f ca="1">IF(fsobij&lt;&gt;0,ROUND(BerKW!BK10*100,0),0)</f>
        <v>#VALUE!</v>
      </c>
      <c r="BC10" s="166">
        <v>859</v>
      </c>
      <c r="BD10" s="166">
        <v>0</v>
      </c>
      <c r="BE10" s="166" t="e">
        <f ca="1">IF(bijbij&lt;&gt;0,BerKW!AW10*100,0)</f>
        <v>#VALUE!</v>
      </c>
      <c r="BF10" s="166" t="e">
        <f>ROUND(BerKW!BL10*100,0)</f>
        <v>#VALUE!</v>
      </c>
      <c r="BG10" s="167">
        <v>1</v>
      </c>
      <c r="BH10" s="166" t="e">
        <f>BerKW!BF10*100</f>
        <v>#VALUE!</v>
      </c>
      <c r="BI10" s="166" t="str">
        <f>BerKW!BE10</f>
        <v>Corriger</v>
      </c>
      <c r="BJ10" s="162" t="e">
        <f>BerKW!BD10*100</f>
        <v>#VALUE!</v>
      </c>
    </row>
    <row r="11" spans="1:62" ht="14.1" customHeight="1" x14ac:dyDescent="0.3">
      <c r="A11" s="162">
        <f>Ident!A11</f>
        <v>0</v>
      </c>
      <c r="B11" s="162">
        <f>Ident!B11</f>
        <v>0</v>
      </c>
      <c r="C11" s="162">
        <f>Ident!C11</f>
        <v>0</v>
      </c>
      <c r="D11" s="162">
        <f>Ident!D11</f>
        <v>0</v>
      </c>
      <c r="E11" s="162"/>
      <c r="F11" s="163"/>
      <c r="G11" s="162"/>
      <c r="H11" s="164">
        <f>Ident!G11</f>
        <v>0</v>
      </c>
      <c r="I11" s="165">
        <f>Ident!E11</f>
        <v>0</v>
      </c>
      <c r="J11" s="165">
        <f>Ident!F11</f>
        <v>0</v>
      </c>
      <c r="K11" s="166" t="e">
        <f>BerKW!Y11*100</f>
        <v>#VALUE!</v>
      </c>
      <c r="L11" s="166">
        <f>BerKW!Z11</f>
        <v>0</v>
      </c>
      <c r="M11" s="162">
        <f>IF(BerKW!K11=0,0,1)</f>
        <v>0</v>
      </c>
      <c r="N11" s="166" t="e">
        <f>BerKW!L11*100</f>
        <v>#VALUE!</v>
      </c>
      <c r="O11" s="166">
        <f>BerKW!K11*100</f>
        <v>0</v>
      </c>
      <c r="P11" s="162">
        <f>IF(BerKW!AC11=0,0,24)</f>
        <v>24</v>
      </c>
      <c r="Q11" s="166" t="e">
        <f>BerKW!AD11*100</f>
        <v>#VALUE!</v>
      </c>
      <c r="R11" s="166" t="e">
        <f>BerKW!AC11*100</f>
        <v>#VALUE!</v>
      </c>
      <c r="S11" s="162">
        <f>IF(BerKW!AF11=0,0,30)</f>
        <v>30</v>
      </c>
      <c r="T11" s="166" t="e">
        <f>BerKW!AG11*100</f>
        <v>#VALUE!</v>
      </c>
      <c r="U11" s="166" t="e">
        <f>BerKW!AF11*100</f>
        <v>#VALUE!</v>
      </c>
      <c r="V11" s="166">
        <f>IF(BerKW!AI11=0,0,50)</f>
        <v>50</v>
      </c>
      <c r="W11" s="166" t="e">
        <f>BerKW!AJ11*100</f>
        <v>#VALUE!</v>
      </c>
      <c r="X11" s="166" t="e">
        <f>BerKW!AI11*100</f>
        <v>#VALUE!</v>
      </c>
      <c r="Y11" s="162">
        <f>IF(BerKW!AL11=0,0,51)</f>
        <v>51</v>
      </c>
      <c r="Z11" s="166" t="e">
        <f>BerKW!AM11*100</f>
        <v>#VALUE!</v>
      </c>
      <c r="AA11" s="166" t="e">
        <f>BerKW!AL11*100</f>
        <v>#VALUE!</v>
      </c>
      <c r="AB11" s="162">
        <f>IF(BerKW!AO11=0,0,60)</f>
        <v>60</v>
      </c>
      <c r="AC11" s="166" t="e">
        <f>BerKW!AP11*100</f>
        <v>#VALUE!</v>
      </c>
      <c r="AD11" s="166" t="e">
        <f>BerKW!AO11*100</f>
        <v>#VALUE!</v>
      </c>
      <c r="AE11" s="162">
        <f>IF(BerKW!AR11=0,0,61)</f>
        <v>61</v>
      </c>
      <c r="AF11" s="166" t="e">
        <f>BerKW!AS11*100</f>
        <v>#VALUE!</v>
      </c>
      <c r="AG11" s="166" t="e">
        <f>BerKW!AR11*100</f>
        <v>#VALUE!</v>
      </c>
      <c r="AH11" s="162">
        <f>IF(BerKW!AU11=0,0,74)</f>
        <v>74</v>
      </c>
      <c r="AI11" s="166" t="e">
        <f>BerKW!AV11*100</f>
        <v>#VALUE!</v>
      </c>
      <c r="AJ11" s="166" t="e">
        <f>BerKW!AU11*100</f>
        <v>#VALUE!</v>
      </c>
      <c r="AK11" s="162">
        <v>1</v>
      </c>
      <c r="AL11" s="166" t="e">
        <f>ROUND(BerKW!AW11*100,0)</f>
        <v>#VALUE!</v>
      </c>
      <c r="AM11" s="166" t="e">
        <f t="shared" si="0"/>
        <v>#VALUE!</v>
      </c>
      <c r="AN11" s="166">
        <v>0</v>
      </c>
      <c r="AO11" s="166" t="e">
        <f>BerKW!AW11*100</f>
        <v>#VALUE!</v>
      </c>
      <c r="AP11" s="166" t="e">
        <f ca="1">ROUND(AO11*(pabij+wnbij)/100,0)</f>
        <v>#VALUE!</v>
      </c>
      <c r="AQ11" s="166">
        <f t="shared" ca="1" si="1"/>
        <v>255</v>
      </c>
      <c r="AR11" s="166">
        <v>0</v>
      </c>
      <c r="AS11" s="166" t="e">
        <f>BerKW!AW11*100</f>
        <v>#VALUE!</v>
      </c>
      <c r="AT11" s="166" t="e">
        <f ca="1">ROUND(BerKW!BR11*100,0)</f>
        <v>#VALUE!</v>
      </c>
      <c r="AU11" s="166">
        <f t="shared" ca="1" si="2"/>
        <v>256</v>
      </c>
      <c r="AV11" s="166">
        <v>0</v>
      </c>
      <c r="AW11" s="166" t="e">
        <f>ROUND(BerKW!AW11*100,0)</f>
        <v>#VALUE!</v>
      </c>
      <c r="AX11" s="166" t="e">
        <f ca="1">ROUND(BerKW!BS11*100,0)</f>
        <v>#VALUE!</v>
      </c>
      <c r="AY11" s="166">
        <f t="shared" ca="1" si="3"/>
        <v>811</v>
      </c>
      <c r="AZ11" s="166">
        <v>0</v>
      </c>
      <c r="BA11" s="166" t="e">
        <f ca="1">IF(fsobij&lt;&gt;0,BerKW!AW11*100,0)</f>
        <v>#VALUE!</v>
      </c>
      <c r="BB11" s="166" t="e">
        <f ca="1">IF(fsobij&lt;&gt;0,ROUND(BerKW!BK11*100,0),0)</f>
        <v>#VALUE!</v>
      </c>
      <c r="BC11" s="166">
        <v>859</v>
      </c>
      <c r="BD11" s="166">
        <v>0</v>
      </c>
      <c r="BE11" s="166" t="e">
        <f ca="1">IF(bijbij&lt;&gt;0,BerKW!AW11*100,0)</f>
        <v>#VALUE!</v>
      </c>
      <c r="BF11" s="166" t="e">
        <f>ROUND(BerKW!BL11*100,0)</f>
        <v>#VALUE!</v>
      </c>
      <c r="BG11" s="167">
        <v>1</v>
      </c>
      <c r="BH11" s="166" t="e">
        <f>BerKW!BF11*100</f>
        <v>#VALUE!</v>
      </c>
      <c r="BI11" s="166" t="str">
        <f>BerKW!BE11</f>
        <v>Corriger</v>
      </c>
      <c r="BJ11" s="162" t="e">
        <f>BerKW!BD11*100</f>
        <v>#VALUE!</v>
      </c>
    </row>
    <row r="12" spans="1:62" ht="14.1" customHeight="1" x14ac:dyDescent="0.3">
      <c r="A12" s="162">
        <f>Ident!A12</f>
        <v>0</v>
      </c>
      <c r="B12" s="162">
        <f>Ident!B12</f>
        <v>0</v>
      </c>
      <c r="C12" s="162">
        <f>Ident!C12</f>
        <v>0</v>
      </c>
      <c r="D12" s="162">
        <f>Ident!D12</f>
        <v>0</v>
      </c>
      <c r="E12" s="162"/>
      <c r="F12" s="163"/>
      <c r="G12" s="162"/>
      <c r="H12" s="164">
        <f>Ident!G12</f>
        <v>0</v>
      </c>
      <c r="I12" s="165">
        <f>Ident!E12</f>
        <v>0</v>
      </c>
      <c r="J12" s="165">
        <f>Ident!F12</f>
        <v>0</v>
      </c>
      <c r="K12" s="166" t="e">
        <f>BerKW!Y12*100</f>
        <v>#VALUE!</v>
      </c>
      <c r="L12" s="166">
        <f>BerKW!Z12</f>
        <v>0</v>
      </c>
      <c r="M12" s="162">
        <f>IF(BerKW!K12=0,0,1)</f>
        <v>0</v>
      </c>
      <c r="N12" s="166" t="e">
        <f>BerKW!L12*100</f>
        <v>#VALUE!</v>
      </c>
      <c r="O12" s="166">
        <f>BerKW!K12*100</f>
        <v>0</v>
      </c>
      <c r="P12" s="162">
        <f>IF(BerKW!AC12=0,0,24)</f>
        <v>24</v>
      </c>
      <c r="Q12" s="166" t="e">
        <f>BerKW!AD12*100</f>
        <v>#VALUE!</v>
      </c>
      <c r="R12" s="166" t="e">
        <f>BerKW!AC12*100</f>
        <v>#VALUE!</v>
      </c>
      <c r="S12" s="162">
        <f>IF(BerKW!AF12=0,0,30)</f>
        <v>30</v>
      </c>
      <c r="T12" s="166" t="e">
        <f>BerKW!AG12*100</f>
        <v>#VALUE!</v>
      </c>
      <c r="U12" s="166" t="e">
        <f>BerKW!AF12*100</f>
        <v>#VALUE!</v>
      </c>
      <c r="V12" s="166">
        <f>IF(BerKW!AI12=0,0,50)</f>
        <v>50</v>
      </c>
      <c r="W12" s="166" t="e">
        <f>BerKW!AJ12*100</f>
        <v>#VALUE!</v>
      </c>
      <c r="X12" s="166" t="e">
        <f>BerKW!AI12*100</f>
        <v>#VALUE!</v>
      </c>
      <c r="Y12" s="162">
        <f>IF(BerKW!AL12=0,0,51)</f>
        <v>51</v>
      </c>
      <c r="Z12" s="166" t="e">
        <f>BerKW!AM12*100</f>
        <v>#VALUE!</v>
      </c>
      <c r="AA12" s="166" t="e">
        <f>BerKW!AL12*100</f>
        <v>#VALUE!</v>
      </c>
      <c r="AB12" s="162">
        <f>IF(BerKW!AO12=0,0,60)</f>
        <v>60</v>
      </c>
      <c r="AC12" s="166" t="e">
        <f>BerKW!AP12*100</f>
        <v>#VALUE!</v>
      </c>
      <c r="AD12" s="166" t="e">
        <f>BerKW!AO12*100</f>
        <v>#VALUE!</v>
      </c>
      <c r="AE12" s="162">
        <f>IF(BerKW!AR12=0,0,61)</f>
        <v>61</v>
      </c>
      <c r="AF12" s="166" t="e">
        <f>BerKW!AS12*100</f>
        <v>#VALUE!</v>
      </c>
      <c r="AG12" s="166" t="e">
        <f>BerKW!AR12*100</f>
        <v>#VALUE!</v>
      </c>
      <c r="AH12" s="162">
        <f>IF(BerKW!AU12=0,0,74)</f>
        <v>74</v>
      </c>
      <c r="AI12" s="166" t="e">
        <f>BerKW!AV12*100</f>
        <v>#VALUE!</v>
      </c>
      <c r="AJ12" s="166" t="e">
        <f>BerKW!AU12*100</f>
        <v>#VALUE!</v>
      </c>
      <c r="AK12" s="162">
        <v>1</v>
      </c>
      <c r="AL12" s="166" t="e">
        <f>ROUND(BerKW!AW12*100,0)</f>
        <v>#VALUE!</v>
      </c>
      <c r="AM12" s="166" t="e">
        <f t="shared" si="0"/>
        <v>#VALUE!</v>
      </c>
      <c r="AN12" s="166">
        <v>0</v>
      </c>
      <c r="AO12" s="166" t="e">
        <f>BerKW!AW12*100</f>
        <v>#VALUE!</v>
      </c>
      <c r="AP12" s="166" t="e">
        <f ca="1">ROUND(AO12*(pabij+wnbij)/100,0)</f>
        <v>#VALUE!</v>
      </c>
      <c r="AQ12" s="166">
        <f t="shared" ca="1" si="1"/>
        <v>255</v>
      </c>
      <c r="AR12" s="166">
        <v>0</v>
      </c>
      <c r="AS12" s="166" t="e">
        <f>BerKW!AW12*100</f>
        <v>#VALUE!</v>
      </c>
      <c r="AT12" s="166" t="e">
        <f ca="1">ROUND(BerKW!BR12*100,0)</f>
        <v>#VALUE!</v>
      </c>
      <c r="AU12" s="166">
        <f t="shared" ca="1" si="2"/>
        <v>256</v>
      </c>
      <c r="AV12" s="166">
        <v>0</v>
      </c>
      <c r="AW12" s="166" t="e">
        <f>ROUND(BerKW!AW12*100,0)</f>
        <v>#VALUE!</v>
      </c>
      <c r="AX12" s="166" t="e">
        <f ca="1">ROUND(BerKW!BS12*100,0)</f>
        <v>#VALUE!</v>
      </c>
      <c r="AY12" s="166">
        <f t="shared" ca="1" si="3"/>
        <v>811</v>
      </c>
      <c r="AZ12" s="166">
        <v>0</v>
      </c>
      <c r="BA12" s="166" t="e">
        <f ca="1">IF(fsobij&lt;&gt;0,BerKW!AW12*100,0)</f>
        <v>#VALUE!</v>
      </c>
      <c r="BB12" s="166" t="e">
        <f ca="1">IF(fsobij&lt;&gt;0,ROUND(BerKW!BK12*100,0),0)</f>
        <v>#VALUE!</v>
      </c>
      <c r="BC12" s="166">
        <v>859</v>
      </c>
      <c r="BD12" s="166">
        <v>0</v>
      </c>
      <c r="BE12" s="166" t="e">
        <f ca="1">IF(bijbij&lt;&gt;0,BerKW!AW12*100,0)</f>
        <v>#VALUE!</v>
      </c>
      <c r="BF12" s="166" t="e">
        <f>ROUND(BerKW!BL12*100,0)</f>
        <v>#VALUE!</v>
      </c>
      <c r="BG12" s="167">
        <v>1</v>
      </c>
      <c r="BH12" s="166" t="e">
        <f>BerKW!BF12*100</f>
        <v>#VALUE!</v>
      </c>
      <c r="BI12" s="166" t="str">
        <f>BerKW!BE12</f>
        <v>Corriger</v>
      </c>
      <c r="BJ12" s="162" t="e">
        <f>BerKW!BD12*100</f>
        <v>#VALUE!</v>
      </c>
    </row>
    <row r="13" spans="1:62" ht="14.1" customHeight="1" x14ac:dyDescent="0.3">
      <c r="A13" s="162">
        <f>Ident!A13</f>
        <v>0</v>
      </c>
      <c r="B13" s="162">
        <f>Ident!B13</f>
        <v>0</v>
      </c>
      <c r="C13" s="162">
        <f>Ident!C13</f>
        <v>0</v>
      </c>
      <c r="D13" s="162">
        <f>Ident!D13</f>
        <v>0</v>
      </c>
      <c r="E13" s="162"/>
      <c r="F13" s="163"/>
      <c r="G13" s="162"/>
      <c r="H13" s="164">
        <f>Ident!G13</f>
        <v>0</v>
      </c>
      <c r="I13" s="165">
        <f>Ident!E13</f>
        <v>0</v>
      </c>
      <c r="J13" s="165">
        <f>Ident!F13</f>
        <v>0</v>
      </c>
      <c r="K13" s="166" t="e">
        <f>BerKW!Y13*100</f>
        <v>#VALUE!</v>
      </c>
      <c r="L13" s="166">
        <f>BerKW!Z13</f>
        <v>0</v>
      </c>
      <c r="M13" s="162">
        <f>IF(BerKW!K13=0,0,1)</f>
        <v>0</v>
      </c>
      <c r="N13" s="166" t="e">
        <f>BerKW!L13*100</f>
        <v>#VALUE!</v>
      </c>
      <c r="O13" s="166">
        <f>BerKW!K13*100</f>
        <v>0</v>
      </c>
      <c r="P13" s="162">
        <f>IF(BerKW!AC13=0,0,24)</f>
        <v>24</v>
      </c>
      <c r="Q13" s="166" t="e">
        <f>BerKW!AD13*100</f>
        <v>#VALUE!</v>
      </c>
      <c r="R13" s="166" t="e">
        <f>BerKW!AC13*100</f>
        <v>#VALUE!</v>
      </c>
      <c r="S13" s="162">
        <f>IF(BerKW!AF13=0,0,30)</f>
        <v>30</v>
      </c>
      <c r="T13" s="166" t="e">
        <f>BerKW!AG13*100</f>
        <v>#VALUE!</v>
      </c>
      <c r="U13" s="166" t="e">
        <f>BerKW!AF13*100</f>
        <v>#VALUE!</v>
      </c>
      <c r="V13" s="166">
        <f>IF(BerKW!AI13=0,0,50)</f>
        <v>50</v>
      </c>
      <c r="W13" s="166" t="e">
        <f>BerKW!AJ13*100</f>
        <v>#VALUE!</v>
      </c>
      <c r="X13" s="166" t="e">
        <f>BerKW!AI13*100</f>
        <v>#VALUE!</v>
      </c>
      <c r="Y13" s="162">
        <f>IF(BerKW!AL13=0,0,51)</f>
        <v>51</v>
      </c>
      <c r="Z13" s="166" t="e">
        <f>BerKW!AM13*100</f>
        <v>#VALUE!</v>
      </c>
      <c r="AA13" s="166" t="e">
        <f>BerKW!AL13*100</f>
        <v>#VALUE!</v>
      </c>
      <c r="AB13" s="162">
        <f>IF(BerKW!AO13=0,0,60)</f>
        <v>60</v>
      </c>
      <c r="AC13" s="166" t="e">
        <f>BerKW!AP13*100</f>
        <v>#VALUE!</v>
      </c>
      <c r="AD13" s="166" t="e">
        <f>BerKW!AO13*100</f>
        <v>#VALUE!</v>
      </c>
      <c r="AE13" s="162">
        <f>IF(BerKW!AR13=0,0,61)</f>
        <v>61</v>
      </c>
      <c r="AF13" s="166" t="e">
        <f>BerKW!AS13*100</f>
        <v>#VALUE!</v>
      </c>
      <c r="AG13" s="166" t="e">
        <f>BerKW!AR13*100</f>
        <v>#VALUE!</v>
      </c>
      <c r="AH13" s="162">
        <f>IF(BerKW!AU13=0,0,74)</f>
        <v>74</v>
      </c>
      <c r="AI13" s="166" t="e">
        <f>BerKW!AV13*100</f>
        <v>#VALUE!</v>
      </c>
      <c r="AJ13" s="166" t="e">
        <f>BerKW!AU13*100</f>
        <v>#VALUE!</v>
      </c>
      <c r="AK13" s="162">
        <v>1</v>
      </c>
      <c r="AL13" s="166" t="e">
        <f>ROUND(BerKW!AW13*100,0)</f>
        <v>#VALUE!</v>
      </c>
      <c r="AM13" s="166" t="e">
        <f t="shared" si="0"/>
        <v>#VALUE!</v>
      </c>
      <c r="AN13" s="166">
        <v>0</v>
      </c>
      <c r="AO13" s="166" t="e">
        <f>BerKW!AW13*100</f>
        <v>#VALUE!</v>
      </c>
      <c r="AP13" s="166" t="e">
        <f ca="1">ROUND(AO13*(pabij+wnbij)/100,0)</f>
        <v>#VALUE!</v>
      </c>
      <c r="AQ13" s="166">
        <f t="shared" ca="1" si="1"/>
        <v>255</v>
      </c>
      <c r="AR13" s="166">
        <v>0</v>
      </c>
      <c r="AS13" s="166" t="e">
        <f>BerKW!AW13*100</f>
        <v>#VALUE!</v>
      </c>
      <c r="AT13" s="166" t="e">
        <f ca="1">ROUND(BerKW!BR13*100,0)</f>
        <v>#VALUE!</v>
      </c>
      <c r="AU13" s="166">
        <f t="shared" ca="1" si="2"/>
        <v>256</v>
      </c>
      <c r="AV13" s="166">
        <v>0</v>
      </c>
      <c r="AW13" s="166" t="e">
        <f>ROUND(BerKW!AW13*100,0)</f>
        <v>#VALUE!</v>
      </c>
      <c r="AX13" s="166" t="e">
        <f ca="1">ROUND(BerKW!BS13*100,0)</f>
        <v>#VALUE!</v>
      </c>
      <c r="AY13" s="166">
        <f t="shared" ca="1" si="3"/>
        <v>811</v>
      </c>
      <c r="AZ13" s="166">
        <v>0</v>
      </c>
      <c r="BA13" s="166" t="e">
        <f ca="1">IF(fsobij&lt;&gt;0,BerKW!AW13*100,0)</f>
        <v>#VALUE!</v>
      </c>
      <c r="BB13" s="166" t="e">
        <f ca="1">IF(fsobij&lt;&gt;0,ROUND(BerKW!BK13*100,0),0)</f>
        <v>#VALUE!</v>
      </c>
      <c r="BC13" s="166">
        <v>859</v>
      </c>
      <c r="BD13" s="166">
        <v>0</v>
      </c>
      <c r="BE13" s="166" t="e">
        <f ca="1">IF(bijbij&lt;&gt;0,BerKW!AW13*100,0)</f>
        <v>#VALUE!</v>
      </c>
      <c r="BF13" s="166" t="e">
        <f>ROUND(BerKW!BL13*100,0)</f>
        <v>#VALUE!</v>
      </c>
      <c r="BG13" s="167">
        <v>1</v>
      </c>
      <c r="BH13" s="166" t="e">
        <f>BerKW!BF13*100</f>
        <v>#VALUE!</v>
      </c>
      <c r="BI13" s="166" t="str">
        <f>BerKW!BE13</f>
        <v>Corriger</v>
      </c>
      <c r="BJ13" s="162" t="e">
        <f>BerKW!BD13*100</f>
        <v>#VALUE!</v>
      </c>
    </row>
    <row r="14" spans="1:62" ht="14.1" customHeight="1" x14ac:dyDescent="0.3">
      <c r="A14" s="162">
        <f>Ident!A14</f>
        <v>0</v>
      </c>
      <c r="B14" s="162">
        <f>Ident!B14</f>
        <v>0</v>
      </c>
      <c r="C14" s="162">
        <f>Ident!C14</f>
        <v>0</v>
      </c>
      <c r="D14" s="162">
        <f>Ident!D14</f>
        <v>0</v>
      </c>
      <c r="E14" s="162"/>
      <c r="F14" s="163"/>
      <c r="G14" s="162"/>
      <c r="H14" s="164">
        <f>Ident!G14</f>
        <v>0</v>
      </c>
      <c r="I14" s="165">
        <f>Ident!E14</f>
        <v>0</v>
      </c>
      <c r="J14" s="165">
        <f>Ident!F14</f>
        <v>0</v>
      </c>
      <c r="K14" s="166" t="e">
        <f>BerKW!Y14*100</f>
        <v>#VALUE!</v>
      </c>
      <c r="L14" s="166">
        <f>BerKW!Z14</f>
        <v>0</v>
      </c>
      <c r="M14" s="162">
        <f>IF(BerKW!K14=0,0,1)</f>
        <v>0</v>
      </c>
      <c r="N14" s="166" t="e">
        <f>BerKW!L14*100</f>
        <v>#VALUE!</v>
      </c>
      <c r="O14" s="166">
        <f>BerKW!K14*100</f>
        <v>0</v>
      </c>
      <c r="P14" s="162">
        <f>IF(BerKW!AC14=0,0,24)</f>
        <v>24</v>
      </c>
      <c r="Q14" s="166" t="e">
        <f>BerKW!AD14*100</f>
        <v>#VALUE!</v>
      </c>
      <c r="R14" s="166" t="e">
        <f>BerKW!AC14*100</f>
        <v>#VALUE!</v>
      </c>
      <c r="S14" s="162">
        <f>IF(BerKW!AF14=0,0,30)</f>
        <v>30</v>
      </c>
      <c r="T14" s="166" t="e">
        <f>BerKW!AG14*100</f>
        <v>#VALUE!</v>
      </c>
      <c r="U14" s="166" t="e">
        <f>BerKW!AF14*100</f>
        <v>#VALUE!</v>
      </c>
      <c r="V14" s="166">
        <f>IF(BerKW!AI14=0,0,50)</f>
        <v>50</v>
      </c>
      <c r="W14" s="166" t="e">
        <f>BerKW!AJ14*100</f>
        <v>#VALUE!</v>
      </c>
      <c r="X14" s="166" t="e">
        <f>BerKW!AI14*100</f>
        <v>#VALUE!</v>
      </c>
      <c r="Y14" s="162">
        <f>IF(BerKW!AL14=0,0,51)</f>
        <v>51</v>
      </c>
      <c r="Z14" s="166" t="e">
        <f>BerKW!AM14*100</f>
        <v>#VALUE!</v>
      </c>
      <c r="AA14" s="166" t="e">
        <f>BerKW!AL14*100</f>
        <v>#VALUE!</v>
      </c>
      <c r="AB14" s="162">
        <f>IF(BerKW!AO14=0,0,60)</f>
        <v>60</v>
      </c>
      <c r="AC14" s="166" t="e">
        <f>BerKW!AP14*100</f>
        <v>#VALUE!</v>
      </c>
      <c r="AD14" s="166" t="e">
        <f>BerKW!AO14*100</f>
        <v>#VALUE!</v>
      </c>
      <c r="AE14" s="162">
        <f>IF(BerKW!AR14=0,0,61)</f>
        <v>61</v>
      </c>
      <c r="AF14" s="166" t="e">
        <f>BerKW!AS14*100</f>
        <v>#VALUE!</v>
      </c>
      <c r="AG14" s="166" t="e">
        <f>BerKW!AR14*100</f>
        <v>#VALUE!</v>
      </c>
      <c r="AH14" s="162">
        <f>IF(BerKW!AU14=0,0,74)</f>
        <v>74</v>
      </c>
      <c r="AI14" s="166" t="e">
        <f>BerKW!AV14*100</f>
        <v>#VALUE!</v>
      </c>
      <c r="AJ14" s="166" t="e">
        <f>BerKW!AU14*100</f>
        <v>#VALUE!</v>
      </c>
      <c r="AK14" s="162">
        <v>1</v>
      </c>
      <c r="AL14" s="166" t="e">
        <f>ROUND(BerKW!AW14*100,0)</f>
        <v>#VALUE!</v>
      </c>
      <c r="AM14" s="166" t="e">
        <f t="shared" si="0"/>
        <v>#VALUE!</v>
      </c>
      <c r="AN14" s="166">
        <v>0</v>
      </c>
      <c r="AO14" s="166" t="e">
        <f>BerKW!AW14*100</f>
        <v>#VALUE!</v>
      </c>
      <c r="AP14" s="166" t="e">
        <f ca="1">ROUND(AO14*(pabij+wnbij)/100,0)</f>
        <v>#VALUE!</v>
      </c>
      <c r="AQ14" s="166">
        <f t="shared" ca="1" si="1"/>
        <v>255</v>
      </c>
      <c r="AR14" s="166">
        <v>0</v>
      </c>
      <c r="AS14" s="166" t="e">
        <f>BerKW!AW14*100</f>
        <v>#VALUE!</v>
      </c>
      <c r="AT14" s="166" t="e">
        <f ca="1">ROUND(BerKW!BR14*100,0)</f>
        <v>#VALUE!</v>
      </c>
      <c r="AU14" s="166">
        <f t="shared" ca="1" si="2"/>
        <v>256</v>
      </c>
      <c r="AV14" s="166">
        <v>0</v>
      </c>
      <c r="AW14" s="166" t="e">
        <f>ROUND(BerKW!AW14*100,0)</f>
        <v>#VALUE!</v>
      </c>
      <c r="AX14" s="166" t="e">
        <f ca="1">ROUND(BerKW!BS14*100,0)</f>
        <v>#VALUE!</v>
      </c>
      <c r="AY14" s="166">
        <f t="shared" ca="1" si="3"/>
        <v>811</v>
      </c>
      <c r="AZ14" s="166">
        <v>0</v>
      </c>
      <c r="BA14" s="166" t="e">
        <f ca="1">IF(fsobij&lt;&gt;0,BerKW!AW14*100,0)</f>
        <v>#VALUE!</v>
      </c>
      <c r="BB14" s="166" t="e">
        <f ca="1">IF(fsobij&lt;&gt;0,ROUND(BerKW!BK14*100,0),0)</f>
        <v>#VALUE!</v>
      </c>
      <c r="BC14" s="166">
        <v>859</v>
      </c>
      <c r="BD14" s="166">
        <v>0</v>
      </c>
      <c r="BE14" s="166" t="e">
        <f ca="1">IF(bijbij&lt;&gt;0,BerKW!AW14*100,0)</f>
        <v>#VALUE!</v>
      </c>
      <c r="BF14" s="166" t="e">
        <f>ROUND(BerKW!BL14*100,0)</f>
        <v>#VALUE!</v>
      </c>
      <c r="BG14" s="167">
        <v>1</v>
      </c>
      <c r="BH14" s="166" t="e">
        <f>BerKW!BF14*100</f>
        <v>#VALUE!</v>
      </c>
      <c r="BI14" s="166" t="str">
        <f>BerKW!BE14</f>
        <v>Corriger</v>
      </c>
      <c r="BJ14" s="162" t="e">
        <f>BerKW!BD14*100</f>
        <v>#VALUE!</v>
      </c>
    </row>
    <row r="15" spans="1:62" ht="14.1" customHeight="1" x14ac:dyDescent="0.3">
      <c r="A15" s="162">
        <f>Ident!A15</f>
        <v>0</v>
      </c>
      <c r="B15" s="162">
        <f>Ident!B15</f>
        <v>0</v>
      </c>
      <c r="C15" s="162">
        <f>Ident!C15</f>
        <v>0</v>
      </c>
      <c r="D15" s="162">
        <f>Ident!D15</f>
        <v>0</v>
      </c>
      <c r="E15" s="162"/>
      <c r="F15" s="163"/>
      <c r="G15" s="162"/>
      <c r="H15" s="164">
        <f>Ident!G15</f>
        <v>0</v>
      </c>
      <c r="I15" s="165">
        <f>Ident!E15</f>
        <v>0</v>
      </c>
      <c r="J15" s="165">
        <f>Ident!F15</f>
        <v>0</v>
      </c>
      <c r="K15" s="166" t="e">
        <f>BerKW!Y15*100</f>
        <v>#VALUE!</v>
      </c>
      <c r="L15" s="166">
        <f>BerKW!Z15</f>
        <v>0</v>
      </c>
      <c r="M15" s="162">
        <f>IF(BerKW!K15=0,0,1)</f>
        <v>0</v>
      </c>
      <c r="N15" s="166" t="e">
        <f>BerKW!L15*100</f>
        <v>#VALUE!</v>
      </c>
      <c r="O15" s="166">
        <f>BerKW!K15*100</f>
        <v>0</v>
      </c>
      <c r="P15" s="162">
        <f>IF(BerKW!AC15=0,0,24)</f>
        <v>24</v>
      </c>
      <c r="Q15" s="166" t="e">
        <f>BerKW!AD15*100</f>
        <v>#VALUE!</v>
      </c>
      <c r="R15" s="166" t="e">
        <f>BerKW!AC15*100</f>
        <v>#VALUE!</v>
      </c>
      <c r="S15" s="162">
        <f>IF(BerKW!AF15=0,0,30)</f>
        <v>30</v>
      </c>
      <c r="T15" s="166" t="e">
        <f>BerKW!AG15*100</f>
        <v>#VALUE!</v>
      </c>
      <c r="U15" s="166" t="e">
        <f>BerKW!AF15*100</f>
        <v>#VALUE!</v>
      </c>
      <c r="V15" s="166">
        <f>IF(BerKW!AI15=0,0,50)</f>
        <v>50</v>
      </c>
      <c r="W15" s="166" t="e">
        <f>BerKW!AJ15*100</f>
        <v>#VALUE!</v>
      </c>
      <c r="X15" s="166" t="e">
        <f>BerKW!AI15*100</f>
        <v>#VALUE!</v>
      </c>
      <c r="Y15" s="162">
        <f>IF(BerKW!AL15=0,0,51)</f>
        <v>51</v>
      </c>
      <c r="Z15" s="166" t="e">
        <f>BerKW!AM15*100</f>
        <v>#VALUE!</v>
      </c>
      <c r="AA15" s="166" t="e">
        <f>BerKW!AL15*100</f>
        <v>#VALUE!</v>
      </c>
      <c r="AB15" s="162">
        <f>IF(BerKW!AO15=0,0,60)</f>
        <v>60</v>
      </c>
      <c r="AC15" s="166" t="e">
        <f>BerKW!AP15*100</f>
        <v>#VALUE!</v>
      </c>
      <c r="AD15" s="166" t="e">
        <f>BerKW!AO15*100</f>
        <v>#VALUE!</v>
      </c>
      <c r="AE15" s="162">
        <f>IF(BerKW!AR15=0,0,61)</f>
        <v>61</v>
      </c>
      <c r="AF15" s="166" t="e">
        <f>BerKW!AS15*100</f>
        <v>#VALUE!</v>
      </c>
      <c r="AG15" s="166" t="e">
        <f>BerKW!AR15*100</f>
        <v>#VALUE!</v>
      </c>
      <c r="AH15" s="162">
        <f>IF(BerKW!AU15=0,0,74)</f>
        <v>74</v>
      </c>
      <c r="AI15" s="166" t="e">
        <f>BerKW!AV15*100</f>
        <v>#VALUE!</v>
      </c>
      <c r="AJ15" s="166" t="e">
        <f>BerKW!AU15*100</f>
        <v>#VALUE!</v>
      </c>
      <c r="AK15" s="162">
        <v>1</v>
      </c>
      <c r="AL15" s="166" t="e">
        <f>ROUND(BerKW!AW15*100,0)</f>
        <v>#VALUE!</v>
      </c>
      <c r="AM15" s="166" t="e">
        <f t="shared" si="0"/>
        <v>#VALUE!</v>
      </c>
      <c r="AN15" s="166">
        <v>0</v>
      </c>
      <c r="AO15" s="166" t="e">
        <f>BerKW!AW15*100</f>
        <v>#VALUE!</v>
      </c>
      <c r="AP15" s="166" t="e">
        <f ca="1">ROUND(AO15*(pabij+wnbij)/100,0)</f>
        <v>#VALUE!</v>
      </c>
      <c r="AQ15" s="166">
        <f t="shared" ca="1" si="1"/>
        <v>255</v>
      </c>
      <c r="AR15" s="166">
        <v>0</v>
      </c>
      <c r="AS15" s="166" t="e">
        <f>BerKW!AW15*100</f>
        <v>#VALUE!</v>
      </c>
      <c r="AT15" s="166" t="e">
        <f ca="1">ROUND(BerKW!BR15*100,0)</f>
        <v>#VALUE!</v>
      </c>
      <c r="AU15" s="166">
        <f t="shared" ca="1" si="2"/>
        <v>256</v>
      </c>
      <c r="AV15" s="166">
        <v>0</v>
      </c>
      <c r="AW15" s="166" t="e">
        <f>ROUND(BerKW!AW15*100,0)</f>
        <v>#VALUE!</v>
      </c>
      <c r="AX15" s="166" t="e">
        <f ca="1">ROUND(BerKW!BS15*100,0)</f>
        <v>#VALUE!</v>
      </c>
      <c r="AY15" s="166">
        <f t="shared" ca="1" si="3"/>
        <v>811</v>
      </c>
      <c r="AZ15" s="166">
        <v>0</v>
      </c>
      <c r="BA15" s="166" t="e">
        <f ca="1">IF(fsobij&lt;&gt;0,BerKW!AW15*100,0)</f>
        <v>#VALUE!</v>
      </c>
      <c r="BB15" s="166" t="e">
        <f ca="1">IF(fsobij&lt;&gt;0,ROUND(BerKW!BK15*100,0),0)</f>
        <v>#VALUE!</v>
      </c>
      <c r="BC15" s="166">
        <v>859</v>
      </c>
      <c r="BD15" s="166">
        <v>0</v>
      </c>
      <c r="BE15" s="166" t="e">
        <f ca="1">IF(bijbij&lt;&gt;0,BerKW!AW15*100,0)</f>
        <v>#VALUE!</v>
      </c>
      <c r="BF15" s="166" t="e">
        <f>ROUND(BerKW!BL15*100,0)</f>
        <v>#VALUE!</v>
      </c>
      <c r="BG15" s="167">
        <v>1</v>
      </c>
      <c r="BH15" s="166" t="e">
        <f>BerKW!BF15*100</f>
        <v>#VALUE!</v>
      </c>
      <c r="BI15" s="166" t="str">
        <f>BerKW!BE15</f>
        <v>Corriger</v>
      </c>
      <c r="BJ15" s="162" t="e">
        <f>BerKW!BD15*100</f>
        <v>#VALUE!</v>
      </c>
    </row>
    <row r="16" spans="1:62" ht="14.1" customHeight="1" x14ac:dyDescent="0.3">
      <c r="A16" s="162">
        <f>Ident!A16</f>
        <v>0</v>
      </c>
      <c r="B16" s="162">
        <f>Ident!B16</f>
        <v>0</v>
      </c>
      <c r="C16" s="162">
        <f>Ident!C16</f>
        <v>0</v>
      </c>
      <c r="D16" s="162">
        <f>Ident!D16</f>
        <v>0</v>
      </c>
      <c r="E16" s="162"/>
      <c r="F16" s="163"/>
      <c r="G16" s="162"/>
      <c r="H16" s="164">
        <f>Ident!G16</f>
        <v>0</v>
      </c>
      <c r="I16" s="165">
        <f>Ident!E16</f>
        <v>0</v>
      </c>
      <c r="J16" s="165">
        <f>Ident!F16</f>
        <v>0</v>
      </c>
      <c r="K16" s="166" t="e">
        <f>BerKW!Y16*100</f>
        <v>#VALUE!</v>
      </c>
      <c r="L16" s="166">
        <f>BerKW!Z16</f>
        <v>0</v>
      </c>
      <c r="M16" s="162">
        <f>IF(BerKW!K16=0,0,1)</f>
        <v>0</v>
      </c>
      <c r="N16" s="166" t="e">
        <f>BerKW!L16*100</f>
        <v>#VALUE!</v>
      </c>
      <c r="O16" s="166">
        <f>BerKW!K16*100</f>
        <v>0</v>
      </c>
      <c r="P16" s="162">
        <f>IF(BerKW!AC16=0,0,24)</f>
        <v>24</v>
      </c>
      <c r="Q16" s="166" t="e">
        <f>BerKW!AD16*100</f>
        <v>#VALUE!</v>
      </c>
      <c r="R16" s="166" t="e">
        <f>BerKW!AC16*100</f>
        <v>#VALUE!</v>
      </c>
      <c r="S16" s="162">
        <f>IF(BerKW!AF16=0,0,30)</f>
        <v>30</v>
      </c>
      <c r="T16" s="166" t="e">
        <f>BerKW!AG16*100</f>
        <v>#VALUE!</v>
      </c>
      <c r="U16" s="166" t="e">
        <f>BerKW!AF16*100</f>
        <v>#VALUE!</v>
      </c>
      <c r="V16" s="166">
        <f>IF(BerKW!AI16=0,0,50)</f>
        <v>50</v>
      </c>
      <c r="W16" s="166" t="e">
        <f>BerKW!AJ16*100</f>
        <v>#VALUE!</v>
      </c>
      <c r="X16" s="166" t="e">
        <f>BerKW!AI16*100</f>
        <v>#VALUE!</v>
      </c>
      <c r="Y16" s="162">
        <f>IF(BerKW!AL16=0,0,51)</f>
        <v>51</v>
      </c>
      <c r="Z16" s="166" t="e">
        <f>BerKW!AM16*100</f>
        <v>#VALUE!</v>
      </c>
      <c r="AA16" s="166" t="e">
        <f>BerKW!AL16*100</f>
        <v>#VALUE!</v>
      </c>
      <c r="AB16" s="162">
        <f>IF(BerKW!AO16=0,0,60)</f>
        <v>60</v>
      </c>
      <c r="AC16" s="166" t="e">
        <f>BerKW!AP16*100</f>
        <v>#VALUE!</v>
      </c>
      <c r="AD16" s="166" t="e">
        <f>BerKW!AO16*100</f>
        <v>#VALUE!</v>
      </c>
      <c r="AE16" s="162">
        <f>IF(BerKW!AR16=0,0,61)</f>
        <v>61</v>
      </c>
      <c r="AF16" s="166" t="e">
        <f>BerKW!AS16*100</f>
        <v>#VALUE!</v>
      </c>
      <c r="AG16" s="166" t="e">
        <f>BerKW!AR16*100</f>
        <v>#VALUE!</v>
      </c>
      <c r="AH16" s="162">
        <f>IF(BerKW!AU16=0,0,74)</f>
        <v>74</v>
      </c>
      <c r="AI16" s="166" t="e">
        <f>BerKW!AV16*100</f>
        <v>#VALUE!</v>
      </c>
      <c r="AJ16" s="166" t="e">
        <f>BerKW!AU16*100</f>
        <v>#VALUE!</v>
      </c>
      <c r="AK16" s="162">
        <v>1</v>
      </c>
      <c r="AL16" s="166" t="e">
        <f>ROUND(BerKW!AW16*100,0)</f>
        <v>#VALUE!</v>
      </c>
      <c r="AM16" s="166" t="e">
        <f t="shared" si="0"/>
        <v>#VALUE!</v>
      </c>
      <c r="AN16" s="166">
        <v>0</v>
      </c>
      <c r="AO16" s="166" t="e">
        <f>BerKW!AW16*100</f>
        <v>#VALUE!</v>
      </c>
      <c r="AP16" s="166" t="e">
        <f ca="1">ROUND(AO16*(pabij+wnbij)/100,0)</f>
        <v>#VALUE!</v>
      </c>
      <c r="AQ16" s="166">
        <f t="shared" ca="1" si="1"/>
        <v>255</v>
      </c>
      <c r="AR16" s="166">
        <v>0</v>
      </c>
      <c r="AS16" s="166" t="e">
        <f>BerKW!AW16*100</f>
        <v>#VALUE!</v>
      </c>
      <c r="AT16" s="166" t="e">
        <f ca="1">ROUND(BerKW!BR16*100,0)</f>
        <v>#VALUE!</v>
      </c>
      <c r="AU16" s="166">
        <f t="shared" ca="1" si="2"/>
        <v>256</v>
      </c>
      <c r="AV16" s="166">
        <v>0</v>
      </c>
      <c r="AW16" s="166" t="e">
        <f>ROUND(BerKW!AW16*100,0)</f>
        <v>#VALUE!</v>
      </c>
      <c r="AX16" s="166" t="e">
        <f ca="1">ROUND(BerKW!BS16*100,0)</f>
        <v>#VALUE!</v>
      </c>
      <c r="AY16" s="166">
        <f t="shared" ca="1" si="3"/>
        <v>811</v>
      </c>
      <c r="AZ16" s="166">
        <v>0</v>
      </c>
      <c r="BA16" s="166" t="e">
        <f ca="1">IF(fsobij&lt;&gt;0,BerKW!AW16*100,0)</f>
        <v>#VALUE!</v>
      </c>
      <c r="BB16" s="166" t="e">
        <f ca="1">IF(fsobij&lt;&gt;0,ROUND(BerKW!BK16*100,0),0)</f>
        <v>#VALUE!</v>
      </c>
      <c r="BC16" s="166">
        <v>859</v>
      </c>
      <c r="BD16" s="166">
        <v>0</v>
      </c>
      <c r="BE16" s="166" t="e">
        <f ca="1">IF(bijbij&lt;&gt;0,BerKW!AW16*100,0)</f>
        <v>#VALUE!</v>
      </c>
      <c r="BF16" s="166" t="e">
        <f>ROUND(BerKW!BL16*100,0)</f>
        <v>#VALUE!</v>
      </c>
      <c r="BG16" s="167">
        <v>1</v>
      </c>
      <c r="BH16" s="166" t="e">
        <f>BerKW!BF16*100</f>
        <v>#VALUE!</v>
      </c>
      <c r="BI16" s="166" t="str">
        <f>BerKW!BE16</f>
        <v>Corriger</v>
      </c>
      <c r="BJ16" s="162" t="e">
        <f>BerKW!BD16*100</f>
        <v>#VALUE!</v>
      </c>
    </row>
    <row r="17" spans="1:62" ht="14.1" customHeight="1" x14ac:dyDescent="0.3">
      <c r="A17" s="162">
        <f>Ident!A17</f>
        <v>0</v>
      </c>
      <c r="B17" s="162">
        <f>Ident!B17</f>
        <v>0</v>
      </c>
      <c r="C17" s="162">
        <f>Ident!C17</f>
        <v>0</v>
      </c>
      <c r="D17" s="162">
        <f>Ident!D17</f>
        <v>0</v>
      </c>
      <c r="E17" s="162"/>
      <c r="F17" s="163"/>
      <c r="G17" s="162"/>
      <c r="H17" s="164">
        <f>Ident!G17</f>
        <v>0</v>
      </c>
      <c r="I17" s="165">
        <f>Ident!E17</f>
        <v>0</v>
      </c>
      <c r="J17" s="165">
        <f>Ident!F17</f>
        <v>0</v>
      </c>
      <c r="K17" s="166" t="e">
        <f>BerKW!Y17*100</f>
        <v>#VALUE!</v>
      </c>
      <c r="L17" s="166">
        <f>BerKW!Z17</f>
        <v>0</v>
      </c>
      <c r="M17" s="162">
        <f>IF(BerKW!K17=0,0,1)</f>
        <v>0</v>
      </c>
      <c r="N17" s="166" t="e">
        <f>BerKW!L17*100</f>
        <v>#VALUE!</v>
      </c>
      <c r="O17" s="166">
        <f>BerKW!K17*100</f>
        <v>0</v>
      </c>
      <c r="P17" s="162">
        <f>IF(BerKW!AC17=0,0,24)</f>
        <v>24</v>
      </c>
      <c r="Q17" s="166" t="e">
        <f>BerKW!AD17*100</f>
        <v>#VALUE!</v>
      </c>
      <c r="R17" s="166" t="e">
        <f>BerKW!AC17*100</f>
        <v>#VALUE!</v>
      </c>
      <c r="S17" s="162">
        <f>IF(BerKW!AF17=0,0,30)</f>
        <v>30</v>
      </c>
      <c r="T17" s="166" t="e">
        <f>BerKW!AG17*100</f>
        <v>#VALUE!</v>
      </c>
      <c r="U17" s="166" t="e">
        <f>BerKW!AF17*100</f>
        <v>#VALUE!</v>
      </c>
      <c r="V17" s="166">
        <f>IF(BerKW!AI17=0,0,50)</f>
        <v>50</v>
      </c>
      <c r="W17" s="166" t="e">
        <f>BerKW!AJ17*100</f>
        <v>#VALUE!</v>
      </c>
      <c r="X17" s="166" t="e">
        <f>BerKW!AI17*100</f>
        <v>#VALUE!</v>
      </c>
      <c r="Y17" s="162">
        <f>IF(BerKW!AL17=0,0,51)</f>
        <v>51</v>
      </c>
      <c r="Z17" s="166" t="e">
        <f>BerKW!AM17*100</f>
        <v>#VALUE!</v>
      </c>
      <c r="AA17" s="166" t="e">
        <f>BerKW!AL17*100</f>
        <v>#VALUE!</v>
      </c>
      <c r="AB17" s="162">
        <f>IF(BerKW!AO17=0,0,60)</f>
        <v>60</v>
      </c>
      <c r="AC17" s="166" t="e">
        <f>BerKW!AP17*100</f>
        <v>#VALUE!</v>
      </c>
      <c r="AD17" s="166" t="e">
        <f>BerKW!AO17*100</f>
        <v>#VALUE!</v>
      </c>
      <c r="AE17" s="162">
        <f>IF(BerKW!AR17=0,0,61)</f>
        <v>61</v>
      </c>
      <c r="AF17" s="166" t="e">
        <f>BerKW!AS17*100</f>
        <v>#VALUE!</v>
      </c>
      <c r="AG17" s="166" t="e">
        <f>BerKW!AR17*100</f>
        <v>#VALUE!</v>
      </c>
      <c r="AH17" s="162">
        <f>IF(BerKW!AU17=0,0,74)</f>
        <v>74</v>
      </c>
      <c r="AI17" s="166" t="e">
        <f>BerKW!AV17*100</f>
        <v>#VALUE!</v>
      </c>
      <c r="AJ17" s="166" t="e">
        <f>BerKW!AU17*100</f>
        <v>#VALUE!</v>
      </c>
      <c r="AK17" s="162">
        <v>1</v>
      </c>
      <c r="AL17" s="166" t="e">
        <f>ROUND(BerKW!AW17*100,0)</f>
        <v>#VALUE!</v>
      </c>
      <c r="AM17" s="166" t="e">
        <f t="shared" si="0"/>
        <v>#VALUE!</v>
      </c>
      <c r="AN17" s="166">
        <v>0</v>
      </c>
      <c r="AO17" s="166" t="e">
        <f>BerKW!AW17*100</f>
        <v>#VALUE!</v>
      </c>
      <c r="AP17" s="166" t="e">
        <f ca="1">ROUND(AO17*(pabij+wnbij)/100,0)</f>
        <v>#VALUE!</v>
      </c>
      <c r="AQ17" s="166">
        <f t="shared" ca="1" si="1"/>
        <v>255</v>
      </c>
      <c r="AR17" s="166">
        <v>0</v>
      </c>
      <c r="AS17" s="166" t="e">
        <f>BerKW!AW17*100</f>
        <v>#VALUE!</v>
      </c>
      <c r="AT17" s="166" t="e">
        <f ca="1">ROUND(BerKW!BR17*100,0)</f>
        <v>#VALUE!</v>
      </c>
      <c r="AU17" s="166">
        <f t="shared" ca="1" si="2"/>
        <v>256</v>
      </c>
      <c r="AV17" s="166">
        <v>0</v>
      </c>
      <c r="AW17" s="166" t="e">
        <f>ROUND(BerKW!AW17*100,0)</f>
        <v>#VALUE!</v>
      </c>
      <c r="AX17" s="166" t="e">
        <f ca="1">ROUND(BerKW!BS17*100,0)</f>
        <v>#VALUE!</v>
      </c>
      <c r="AY17" s="166">
        <f t="shared" ca="1" si="3"/>
        <v>811</v>
      </c>
      <c r="AZ17" s="166">
        <v>0</v>
      </c>
      <c r="BA17" s="166" t="e">
        <f ca="1">IF(fsobij&lt;&gt;0,BerKW!AW17*100,0)</f>
        <v>#VALUE!</v>
      </c>
      <c r="BB17" s="166" t="e">
        <f ca="1">IF(fsobij&lt;&gt;0,ROUND(BerKW!BK17*100,0),0)</f>
        <v>#VALUE!</v>
      </c>
      <c r="BC17" s="166">
        <v>859</v>
      </c>
      <c r="BD17" s="166">
        <v>0</v>
      </c>
      <c r="BE17" s="166" t="e">
        <f ca="1">IF(bijbij&lt;&gt;0,BerKW!AW17*100,0)</f>
        <v>#VALUE!</v>
      </c>
      <c r="BF17" s="166" t="e">
        <f>ROUND(BerKW!BL17*100,0)</f>
        <v>#VALUE!</v>
      </c>
      <c r="BG17" s="167">
        <v>1</v>
      </c>
      <c r="BH17" s="166" t="e">
        <f>BerKW!BF17*100</f>
        <v>#VALUE!</v>
      </c>
      <c r="BI17" s="166" t="str">
        <f>BerKW!BE17</f>
        <v>Corriger</v>
      </c>
      <c r="BJ17" s="162" t="e">
        <f>BerKW!BD17*100</f>
        <v>#VALUE!</v>
      </c>
    </row>
    <row r="18" spans="1:62" ht="14.1" customHeight="1" x14ac:dyDescent="0.3">
      <c r="A18" s="162">
        <f>Ident!A18</f>
        <v>0</v>
      </c>
      <c r="B18" s="162">
        <f>Ident!B18</f>
        <v>0</v>
      </c>
      <c r="C18" s="162">
        <f>Ident!C18</f>
        <v>0</v>
      </c>
      <c r="D18" s="162">
        <f>Ident!D18</f>
        <v>0</v>
      </c>
      <c r="E18" s="162"/>
      <c r="F18" s="163"/>
      <c r="G18" s="162"/>
      <c r="H18" s="164">
        <f>Ident!G18</f>
        <v>0</v>
      </c>
      <c r="I18" s="165">
        <f>Ident!E18</f>
        <v>0</v>
      </c>
      <c r="J18" s="165">
        <f>Ident!F18</f>
        <v>0</v>
      </c>
      <c r="K18" s="166" t="e">
        <f>BerKW!Y18*100</f>
        <v>#VALUE!</v>
      </c>
      <c r="L18" s="166">
        <f>BerKW!Z18</f>
        <v>0</v>
      </c>
      <c r="M18" s="162">
        <f>IF(BerKW!K18=0,0,1)</f>
        <v>0</v>
      </c>
      <c r="N18" s="166" t="e">
        <f>BerKW!L18*100</f>
        <v>#VALUE!</v>
      </c>
      <c r="O18" s="166">
        <f>BerKW!K18*100</f>
        <v>0</v>
      </c>
      <c r="P18" s="162">
        <f>IF(BerKW!AC18=0,0,24)</f>
        <v>24</v>
      </c>
      <c r="Q18" s="166" t="e">
        <f>BerKW!AD18*100</f>
        <v>#VALUE!</v>
      </c>
      <c r="R18" s="166" t="e">
        <f>BerKW!AC18*100</f>
        <v>#VALUE!</v>
      </c>
      <c r="S18" s="162">
        <f>IF(BerKW!AF18=0,0,30)</f>
        <v>30</v>
      </c>
      <c r="T18" s="166" t="e">
        <f>BerKW!AG18*100</f>
        <v>#VALUE!</v>
      </c>
      <c r="U18" s="166" t="e">
        <f>BerKW!AF18*100</f>
        <v>#VALUE!</v>
      </c>
      <c r="V18" s="166">
        <f>IF(BerKW!AI18=0,0,50)</f>
        <v>50</v>
      </c>
      <c r="W18" s="166" t="e">
        <f>BerKW!AJ18*100</f>
        <v>#VALUE!</v>
      </c>
      <c r="X18" s="166" t="e">
        <f>BerKW!AI18*100</f>
        <v>#VALUE!</v>
      </c>
      <c r="Y18" s="162">
        <f>IF(BerKW!AL18=0,0,51)</f>
        <v>51</v>
      </c>
      <c r="Z18" s="166" t="e">
        <f>BerKW!AM18*100</f>
        <v>#VALUE!</v>
      </c>
      <c r="AA18" s="166" t="e">
        <f>BerKW!AL18*100</f>
        <v>#VALUE!</v>
      </c>
      <c r="AB18" s="162">
        <f>IF(BerKW!AO18=0,0,60)</f>
        <v>60</v>
      </c>
      <c r="AC18" s="166" t="e">
        <f>BerKW!AP18*100</f>
        <v>#VALUE!</v>
      </c>
      <c r="AD18" s="166" t="e">
        <f>BerKW!AO18*100</f>
        <v>#VALUE!</v>
      </c>
      <c r="AE18" s="162">
        <f>IF(BerKW!AR18=0,0,61)</f>
        <v>61</v>
      </c>
      <c r="AF18" s="166" t="e">
        <f>BerKW!AS18*100</f>
        <v>#VALUE!</v>
      </c>
      <c r="AG18" s="166" t="e">
        <f>BerKW!AR18*100</f>
        <v>#VALUE!</v>
      </c>
      <c r="AH18" s="162">
        <f>IF(BerKW!AU18=0,0,74)</f>
        <v>74</v>
      </c>
      <c r="AI18" s="166" t="e">
        <f>BerKW!AV18*100</f>
        <v>#VALUE!</v>
      </c>
      <c r="AJ18" s="166" t="e">
        <f>BerKW!AU18*100</f>
        <v>#VALUE!</v>
      </c>
      <c r="AK18" s="162">
        <v>1</v>
      </c>
      <c r="AL18" s="166" t="e">
        <f>ROUND(BerKW!AW18*100,0)</f>
        <v>#VALUE!</v>
      </c>
      <c r="AM18" s="166" t="e">
        <f t="shared" si="0"/>
        <v>#VALUE!</v>
      </c>
      <c r="AN18" s="166">
        <v>0</v>
      </c>
      <c r="AO18" s="166" t="e">
        <f>BerKW!AW18*100</f>
        <v>#VALUE!</v>
      </c>
      <c r="AP18" s="166" t="e">
        <f ca="1">ROUND(AO18*(pabij+wnbij)/100,0)</f>
        <v>#VALUE!</v>
      </c>
      <c r="AQ18" s="166">
        <f t="shared" ca="1" si="1"/>
        <v>255</v>
      </c>
      <c r="AR18" s="166">
        <v>0</v>
      </c>
      <c r="AS18" s="166" t="e">
        <f>BerKW!AW18*100</f>
        <v>#VALUE!</v>
      </c>
      <c r="AT18" s="166" t="e">
        <f ca="1">ROUND(BerKW!BR18*100,0)</f>
        <v>#VALUE!</v>
      </c>
      <c r="AU18" s="166">
        <f t="shared" ca="1" si="2"/>
        <v>256</v>
      </c>
      <c r="AV18" s="166">
        <v>0</v>
      </c>
      <c r="AW18" s="166" t="e">
        <f>ROUND(BerKW!AW18*100,0)</f>
        <v>#VALUE!</v>
      </c>
      <c r="AX18" s="166" t="e">
        <f ca="1">ROUND(BerKW!BS18*100,0)</f>
        <v>#VALUE!</v>
      </c>
      <c r="AY18" s="166">
        <f t="shared" ca="1" si="3"/>
        <v>811</v>
      </c>
      <c r="AZ18" s="166">
        <v>0</v>
      </c>
      <c r="BA18" s="166" t="e">
        <f ca="1">IF(fsobij&lt;&gt;0,BerKW!AW18*100,0)</f>
        <v>#VALUE!</v>
      </c>
      <c r="BB18" s="166" t="e">
        <f ca="1">IF(fsobij&lt;&gt;0,ROUND(BerKW!BK18*100,0),0)</f>
        <v>#VALUE!</v>
      </c>
      <c r="BC18" s="166">
        <v>859</v>
      </c>
      <c r="BD18" s="166">
        <v>0</v>
      </c>
      <c r="BE18" s="166" t="e">
        <f ca="1">IF(bijbij&lt;&gt;0,BerKW!AW18*100,0)</f>
        <v>#VALUE!</v>
      </c>
      <c r="BF18" s="166" t="e">
        <f>ROUND(BerKW!BL18*100,0)</f>
        <v>#VALUE!</v>
      </c>
      <c r="BG18" s="167">
        <v>1</v>
      </c>
      <c r="BH18" s="166" t="e">
        <f>BerKW!BF18*100</f>
        <v>#VALUE!</v>
      </c>
      <c r="BI18" s="166" t="str">
        <f>BerKW!BE18</f>
        <v>Corriger</v>
      </c>
      <c r="BJ18" s="162" t="e">
        <f>BerKW!BD18*100</f>
        <v>#VALUE!</v>
      </c>
    </row>
    <row r="19" spans="1:62" ht="14.1" customHeight="1" x14ac:dyDescent="0.3">
      <c r="A19" s="162">
        <f>Ident!A19</f>
        <v>0</v>
      </c>
      <c r="B19" s="162">
        <f>Ident!B19</f>
        <v>0</v>
      </c>
      <c r="C19" s="162">
        <f>Ident!C19</f>
        <v>0</v>
      </c>
      <c r="D19" s="162">
        <f>Ident!D19</f>
        <v>0</v>
      </c>
      <c r="E19" s="162"/>
      <c r="F19" s="163"/>
      <c r="G19" s="162"/>
      <c r="H19" s="164">
        <f>Ident!G19</f>
        <v>0</v>
      </c>
      <c r="I19" s="165">
        <f>Ident!E19</f>
        <v>0</v>
      </c>
      <c r="J19" s="165">
        <f>Ident!F19</f>
        <v>0</v>
      </c>
      <c r="K19" s="166" t="e">
        <f>BerKW!Y19*100</f>
        <v>#VALUE!</v>
      </c>
      <c r="L19" s="166">
        <f>BerKW!Z19</f>
        <v>0</v>
      </c>
      <c r="M19" s="162">
        <f>IF(BerKW!K19=0,0,1)</f>
        <v>0</v>
      </c>
      <c r="N19" s="166" t="e">
        <f>BerKW!L19*100</f>
        <v>#VALUE!</v>
      </c>
      <c r="O19" s="166">
        <f>BerKW!K19*100</f>
        <v>0</v>
      </c>
      <c r="P19" s="162">
        <f>IF(BerKW!AC19=0,0,24)</f>
        <v>24</v>
      </c>
      <c r="Q19" s="166" t="e">
        <f>BerKW!AD19*100</f>
        <v>#VALUE!</v>
      </c>
      <c r="R19" s="166" t="e">
        <f>BerKW!AC19*100</f>
        <v>#VALUE!</v>
      </c>
      <c r="S19" s="162">
        <f>IF(BerKW!AF19=0,0,30)</f>
        <v>30</v>
      </c>
      <c r="T19" s="166" t="e">
        <f>BerKW!AG19*100</f>
        <v>#VALUE!</v>
      </c>
      <c r="U19" s="166" t="e">
        <f>BerKW!AF19*100</f>
        <v>#VALUE!</v>
      </c>
      <c r="V19" s="166">
        <f>IF(BerKW!AI19=0,0,50)</f>
        <v>50</v>
      </c>
      <c r="W19" s="166" t="e">
        <f>BerKW!AJ19*100</f>
        <v>#VALUE!</v>
      </c>
      <c r="X19" s="166" t="e">
        <f>BerKW!AI19*100</f>
        <v>#VALUE!</v>
      </c>
      <c r="Y19" s="162">
        <f>IF(BerKW!AL19=0,0,51)</f>
        <v>51</v>
      </c>
      <c r="Z19" s="166" t="e">
        <f>BerKW!AM19*100</f>
        <v>#VALUE!</v>
      </c>
      <c r="AA19" s="166" t="e">
        <f>BerKW!AL19*100</f>
        <v>#VALUE!</v>
      </c>
      <c r="AB19" s="162">
        <f>IF(BerKW!AO19=0,0,60)</f>
        <v>60</v>
      </c>
      <c r="AC19" s="166" t="e">
        <f>BerKW!AP19*100</f>
        <v>#VALUE!</v>
      </c>
      <c r="AD19" s="166" t="e">
        <f>BerKW!AO19*100</f>
        <v>#VALUE!</v>
      </c>
      <c r="AE19" s="162">
        <f>IF(BerKW!AR19=0,0,61)</f>
        <v>61</v>
      </c>
      <c r="AF19" s="166" t="e">
        <f>BerKW!AS19*100</f>
        <v>#VALUE!</v>
      </c>
      <c r="AG19" s="166" t="e">
        <f>BerKW!AR19*100</f>
        <v>#VALUE!</v>
      </c>
      <c r="AH19" s="162">
        <f>IF(BerKW!AU19=0,0,74)</f>
        <v>74</v>
      </c>
      <c r="AI19" s="166" t="e">
        <f>BerKW!AV19*100</f>
        <v>#VALUE!</v>
      </c>
      <c r="AJ19" s="166" t="e">
        <f>BerKW!AU19*100</f>
        <v>#VALUE!</v>
      </c>
      <c r="AK19" s="162">
        <v>1</v>
      </c>
      <c r="AL19" s="166" t="e">
        <f>ROUND(BerKW!AW19*100,0)</f>
        <v>#VALUE!</v>
      </c>
      <c r="AM19" s="166" t="e">
        <f t="shared" si="0"/>
        <v>#VALUE!</v>
      </c>
      <c r="AN19" s="166">
        <v>0</v>
      </c>
      <c r="AO19" s="166" t="e">
        <f>BerKW!AW19*100</f>
        <v>#VALUE!</v>
      </c>
      <c r="AP19" s="166" t="e">
        <f ca="1">ROUND(AO19*(pabij+wnbij)/100,0)</f>
        <v>#VALUE!</v>
      </c>
      <c r="AQ19" s="166">
        <f t="shared" ca="1" si="1"/>
        <v>255</v>
      </c>
      <c r="AR19" s="166">
        <v>0</v>
      </c>
      <c r="AS19" s="166" t="e">
        <f>BerKW!AW19*100</f>
        <v>#VALUE!</v>
      </c>
      <c r="AT19" s="166" t="e">
        <f ca="1">ROUND(BerKW!BR19*100,0)</f>
        <v>#VALUE!</v>
      </c>
      <c r="AU19" s="166">
        <f t="shared" ca="1" si="2"/>
        <v>256</v>
      </c>
      <c r="AV19" s="166">
        <v>0</v>
      </c>
      <c r="AW19" s="166" t="e">
        <f>ROUND(BerKW!AW19*100,0)</f>
        <v>#VALUE!</v>
      </c>
      <c r="AX19" s="166" t="e">
        <f ca="1">ROUND(BerKW!BS19*100,0)</f>
        <v>#VALUE!</v>
      </c>
      <c r="AY19" s="166">
        <f t="shared" ca="1" si="3"/>
        <v>811</v>
      </c>
      <c r="AZ19" s="166">
        <v>0</v>
      </c>
      <c r="BA19" s="166" t="e">
        <f ca="1">IF(fsobij&lt;&gt;0,BerKW!AW19*100,0)</f>
        <v>#VALUE!</v>
      </c>
      <c r="BB19" s="166" t="e">
        <f ca="1">IF(fsobij&lt;&gt;0,ROUND(BerKW!BK19*100,0),0)</f>
        <v>#VALUE!</v>
      </c>
      <c r="BC19" s="166">
        <v>859</v>
      </c>
      <c r="BD19" s="166">
        <v>0</v>
      </c>
      <c r="BE19" s="166" t="e">
        <f ca="1">IF(bijbij&lt;&gt;0,BerKW!AW19*100,0)</f>
        <v>#VALUE!</v>
      </c>
      <c r="BF19" s="166" t="e">
        <f>ROUND(BerKW!BL19*100,0)</f>
        <v>#VALUE!</v>
      </c>
      <c r="BG19" s="167">
        <v>1</v>
      </c>
      <c r="BH19" s="166" t="e">
        <f>BerKW!BF19*100</f>
        <v>#VALUE!</v>
      </c>
      <c r="BI19" s="166" t="str">
        <f>BerKW!BE19</f>
        <v>Corriger</v>
      </c>
      <c r="BJ19" s="162" t="e">
        <f>BerKW!BD19*100</f>
        <v>#VALUE!</v>
      </c>
    </row>
    <row r="20" spans="1:62" ht="14.1" customHeight="1" x14ac:dyDescent="0.3">
      <c r="A20" s="162">
        <f>Ident!A20</f>
        <v>0</v>
      </c>
      <c r="B20" s="162">
        <f>Ident!B20</f>
        <v>0</v>
      </c>
      <c r="C20" s="162">
        <f>Ident!C20</f>
        <v>0</v>
      </c>
      <c r="D20" s="162">
        <f>Ident!D20</f>
        <v>0</v>
      </c>
      <c r="E20" s="162"/>
      <c r="F20" s="163"/>
      <c r="G20" s="162"/>
      <c r="H20" s="164">
        <f>Ident!G20</f>
        <v>0</v>
      </c>
      <c r="I20" s="165">
        <f>Ident!E20</f>
        <v>0</v>
      </c>
      <c r="J20" s="165">
        <f>Ident!F20</f>
        <v>0</v>
      </c>
      <c r="K20" s="166" t="e">
        <f>BerKW!Y20*100</f>
        <v>#VALUE!</v>
      </c>
      <c r="L20" s="166">
        <f>BerKW!Z20</f>
        <v>0</v>
      </c>
      <c r="M20" s="162">
        <f>IF(BerKW!K20=0,0,1)</f>
        <v>0</v>
      </c>
      <c r="N20" s="166" t="e">
        <f>BerKW!L20*100</f>
        <v>#VALUE!</v>
      </c>
      <c r="O20" s="166">
        <f>BerKW!K20*100</f>
        <v>0</v>
      </c>
      <c r="P20" s="162">
        <f>IF(BerKW!AC20=0,0,24)</f>
        <v>24</v>
      </c>
      <c r="Q20" s="166" t="e">
        <f>BerKW!AD20*100</f>
        <v>#VALUE!</v>
      </c>
      <c r="R20" s="166" t="e">
        <f>BerKW!AC20*100</f>
        <v>#VALUE!</v>
      </c>
      <c r="S20" s="162">
        <f>IF(BerKW!AF20=0,0,30)</f>
        <v>30</v>
      </c>
      <c r="T20" s="166" t="e">
        <f>BerKW!AG20*100</f>
        <v>#VALUE!</v>
      </c>
      <c r="U20" s="166" t="e">
        <f>BerKW!AF20*100</f>
        <v>#VALUE!</v>
      </c>
      <c r="V20" s="166">
        <f>IF(BerKW!AI20=0,0,50)</f>
        <v>50</v>
      </c>
      <c r="W20" s="166" t="e">
        <f>BerKW!AJ20*100</f>
        <v>#VALUE!</v>
      </c>
      <c r="X20" s="166" t="e">
        <f>BerKW!AI20*100</f>
        <v>#VALUE!</v>
      </c>
      <c r="Y20" s="162">
        <f>IF(BerKW!AL20=0,0,51)</f>
        <v>51</v>
      </c>
      <c r="Z20" s="166" t="e">
        <f>BerKW!AM20*100</f>
        <v>#VALUE!</v>
      </c>
      <c r="AA20" s="166" t="e">
        <f>BerKW!AL20*100</f>
        <v>#VALUE!</v>
      </c>
      <c r="AB20" s="162">
        <f>IF(BerKW!AO20=0,0,60)</f>
        <v>60</v>
      </c>
      <c r="AC20" s="166" t="e">
        <f>BerKW!AP20*100</f>
        <v>#VALUE!</v>
      </c>
      <c r="AD20" s="166" t="e">
        <f>BerKW!AO20*100</f>
        <v>#VALUE!</v>
      </c>
      <c r="AE20" s="162">
        <f>IF(BerKW!AR20=0,0,61)</f>
        <v>61</v>
      </c>
      <c r="AF20" s="166" t="e">
        <f>BerKW!AS20*100</f>
        <v>#VALUE!</v>
      </c>
      <c r="AG20" s="166" t="e">
        <f>BerKW!AR20*100</f>
        <v>#VALUE!</v>
      </c>
      <c r="AH20" s="162">
        <f>IF(BerKW!AU20=0,0,74)</f>
        <v>74</v>
      </c>
      <c r="AI20" s="166" t="e">
        <f>BerKW!AV20*100</f>
        <v>#VALUE!</v>
      </c>
      <c r="AJ20" s="166" t="e">
        <f>BerKW!AU20*100</f>
        <v>#VALUE!</v>
      </c>
      <c r="AK20" s="162">
        <v>1</v>
      </c>
      <c r="AL20" s="166" t="e">
        <f>ROUND(BerKW!AW20*100,0)</f>
        <v>#VALUE!</v>
      </c>
      <c r="AM20" s="166" t="e">
        <f t="shared" si="0"/>
        <v>#VALUE!</v>
      </c>
      <c r="AN20" s="166">
        <v>0</v>
      </c>
      <c r="AO20" s="166" t="e">
        <f>BerKW!AW20*100</f>
        <v>#VALUE!</v>
      </c>
      <c r="AP20" s="166" t="e">
        <f ca="1">ROUND(AO20*(pabij+wnbij)/100,0)</f>
        <v>#VALUE!</v>
      </c>
      <c r="AQ20" s="166">
        <f t="shared" ca="1" si="1"/>
        <v>255</v>
      </c>
      <c r="AR20" s="166">
        <v>0</v>
      </c>
      <c r="AS20" s="166" t="e">
        <f>BerKW!AW20*100</f>
        <v>#VALUE!</v>
      </c>
      <c r="AT20" s="166" t="e">
        <f ca="1">ROUND(BerKW!BR20*100,0)</f>
        <v>#VALUE!</v>
      </c>
      <c r="AU20" s="166">
        <f t="shared" ca="1" si="2"/>
        <v>256</v>
      </c>
      <c r="AV20" s="166">
        <v>0</v>
      </c>
      <c r="AW20" s="166" t="e">
        <f>ROUND(BerKW!AW20*100,0)</f>
        <v>#VALUE!</v>
      </c>
      <c r="AX20" s="166" t="e">
        <f ca="1">ROUND(BerKW!BS20*100,0)</f>
        <v>#VALUE!</v>
      </c>
      <c r="AY20" s="166">
        <f t="shared" ca="1" si="3"/>
        <v>811</v>
      </c>
      <c r="AZ20" s="166">
        <v>0</v>
      </c>
      <c r="BA20" s="166" t="e">
        <f ca="1">IF(fsobij&lt;&gt;0,BerKW!AW20*100,0)</f>
        <v>#VALUE!</v>
      </c>
      <c r="BB20" s="166" t="e">
        <f ca="1">IF(fsobij&lt;&gt;0,ROUND(BerKW!BK20*100,0),0)</f>
        <v>#VALUE!</v>
      </c>
      <c r="BC20" s="166">
        <v>859</v>
      </c>
      <c r="BD20" s="166">
        <v>0</v>
      </c>
      <c r="BE20" s="166" t="e">
        <f ca="1">IF(bijbij&lt;&gt;0,BerKW!AW20*100,0)</f>
        <v>#VALUE!</v>
      </c>
      <c r="BF20" s="166" t="e">
        <f>ROUND(BerKW!BL20*100,0)</f>
        <v>#VALUE!</v>
      </c>
      <c r="BG20" s="167">
        <v>1</v>
      </c>
      <c r="BH20" s="166" t="e">
        <f>BerKW!BF20*100</f>
        <v>#VALUE!</v>
      </c>
      <c r="BI20" s="166" t="str">
        <f>BerKW!BE20</f>
        <v>Corriger</v>
      </c>
      <c r="BJ20" s="162" t="e">
        <f>BerKW!BD20*100</f>
        <v>#VALUE!</v>
      </c>
    </row>
    <row r="21" spans="1:62" ht="14.1" customHeight="1" x14ac:dyDescent="0.3">
      <c r="A21" s="162">
        <f>Ident!A21</f>
        <v>0</v>
      </c>
      <c r="B21" s="162">
        <f>Ident!B21</f>
        <v>0</v>
      </c>
      <c r="C21" s="162">
        <f>Ident!C21</f>
        <v>0</v>
      </c>
      <c r="D21" s="162">
        <f>Ident!D21</f>
        <v>0</v>
      </c>
      <c r="E21" s="162"/>
      <c r="F21" s="163"/>
      <c r="G21" s="162"/>
      <c r="H21" s="164">
        <f>Ident!G21</f>
        <v>0</v>
      </c>
      <c r="I21" s="165">
        <f>Ident!E21</f>
        <v>0</v>
      </c>
      <c r="J21" s="165">
        <f>Ident!F21</f>
        <v>0</v>
      </c>
      <c r="K21" s="166" t="e">
        <f>BerKW!Y21*100</f>
        <v>#VALUE!</v>
      </c>
      <c r="L21" s="166">
        <f>BerKW!Z21</f>
        <v>0</v>
      </c>
      <c r="M21" s="162">
        <f>IF(BerKW!K21=0,0,1)</f>
        <v>0</v>
      </c>
      <c r="N21" s="166" t="e">
        <f>BerKW!L21*100</f>
        <v>#VALUE!</v>
      </c>
      <c r="O21" s="166">
        <f>BerKW!K21*100</f>
        <v>0</v>
      </c>
      <c r="P21" s="162">
        <f>IF(BerKW!AC21=0,0,24)</f>
        <v>24</v>
      </c>
      <c r="Q21" s="166" t="e">
        <f>BerKW!AD21*100</f>
        <v>#VALUE!</v>
      </c>
      <c r="R21" s="166" t="e">
        <f>BerKW!AC21*100</f>
        <v>#VALUE!</v>
      </c>
      <c r="S21" s="162">
        <f>IF(BerKW!AF21=0,0,30)</f>
        <v>30</v>
      </c>
      <c r="T21" s="166" t="e">
        <f>BerKW!AG21*100</f>
        <v>#VALUE!</v>
      </c>
      <c r="U21" s="166" t="e">
        <f>BerKW!AF21*100</f>
        <v>#VALUE!</v>
      </c>
      <c r="V21" s="166">
        <f>IF(BerKW!AI21=0,0,50)</f>
        <v>50</v>
      </c>
      <c r="W21" s="166" t="e">
        <f>BerKW!AJ21*100</f>
        <v>#VALUE!</v>
      </c>
      <c r="X21" s="166" t="e">
        <f>BerKW!AI21*100</f>
        <v>#VALUE!</v>
      </c>
      <c r="Y21" s="162">
        <f>IF(BerKW!AL21=0,0,51)</f>
        <v>51</v>
      </c>
      <c r="Z21" s="166" t="e">
        <f>BerKW!AM21*100</f>
        <v>#VALUE!</v>
      </c>
      <c r="AA21" s="166" t="e">
        <f>BerKW!AL21*100</f>
        <v>#VALUE!</v>
      </c>
      <c r="AB21" s="162">
        <f>IF(BerKW!AO21=0,0,60)</f>
        <v>60</v>
      </c>
      <c r="AC21" s="166" t="e">
        <f>BerKW!AP21*100</f>
        <v>#VALUE!</v>
      </c>
      <c r="AD21" s="166" t="e">
        <f>BerKW!AO21*100</f>
        <v>#VALUE!</v>
      </c>
      <c r="AE21" s="162">
        <f>IF(BerKW!AR21=0,0,61)</f>
        <v>61</v>
      </c>
      <c r="AF21" s="166" t="e">
        <f>BerKW!AS21*100</f>
        <v>#VALUE!</v>
      </c>
      <c r="AG21" s="166" t="e">
        <f>BerKW!AR21*100</f>
        <v>#VALUE!</v>
      </c>
      <c r="AH21" s="162">
        <f>IF(BerKW!AU21=0,0,74)</f>
        <v>74</v>
      </c>
      <c r="AI21" s="166" t="e">
        <f>BerKW!AV21*100</f>
        <v>#VALUE!</v>
      </c>
      <c r="AJ21" s="166" t="e">
        <f>BerKW!AU21*100</f>
        <v>#VALUE!</v>
      </c>
      <c r="AK21" s="162">
        <v>1</v>
      </c>
      <c r="AL21" s="166" t="e">
        <f>ROUND(BerKW!AW21*100,0)</f>
        <v>#VALUE!</v>
      </c>
      <c r="AM21" s="166" t="e">
        <f t="shared" si="0"/>
        <v>#VALUE!</v>
      </c>
      <c r="AN21" s="166">
        <v>0</v>
      </c>
      <c r="AO21" s="166" t="e">
        <f>BerKW!AW21*100</f>
        <v>#VALUE!</v>
      </c>
      <c r="AP21" s="166" t="e">
        <f ca="1">ROUND(AO21*(pabij+wnbij)/100,0)</f>
        <v>#VALUE!</v>
      </c>
      <c r="AQ21" s="166">
        <f t="shared" ca="1" si="1"/>
        <v>255</v>
      </c>
      <c r="AR21" s="166">
        <v>0</v>
      </c>
      <c r="AS21" s="166" t="e">
        <f>BerKW!AW21*100</f>
        <v>#VALUE!</v>
      </c>
      <c r="AT21" s="166" t="e">
        <f ca="1">ROUND(BerKW!BR21*100,0)</f>
        <v>#VALUE!</v>
      </c>
      <c r="AU21" s="166">
        <f t="shared" ca="1" si="2"/>
        <v>256</v>
      </c>
      <c r="AV21" s="166">
        <v>0</v>
      </c>
      <c r="AW21" s="166" t="e">
        <f>ROUND(BerKW!AW21*100,0)</f>
        <v>#VALUE!</v>
      </c>
      <c r="AX21" s="166" t="e">
        <f ca="1">ROUND(BerKW!BS21*100,0)</f>
        <v>#VALUE!</v>
      </c>
      <c r="AY21" s="166">
        <f t="shared" ca="1" si="3"/>
        <v>811</v>
      </c>
      <c r="AZ21" s="166">
        <v>0</v>
      </c>
      <c r="BA21" s="166" t="e">
        <f ca="1">IF(fsobij&lt;&gt;0,BerKW!AW21*100,0)</f>
        <v>#VALUE!</v>
      </c>
      <c r="BB21" s="166" t="e">
        <f ca="1">IF(fsobij&lt;&gt;0,ROUND(BerKW!BK21*100,0),0)</f>
        <v>#VALUE!</v>
      </c>
      <c r="BC21" s="166">
        <v>859</v>
      </c>
      <c r="BD21" s="166">
        <v>0</v>
      </c>
      <c r="BE21" s="166" t="e">
        <f ca="1">IF(bijbij&lt;&gt;0,BerKW!AW21*100,0)</f>
        <v>#VALUE!</v>
      </c>
      <c r="BF21" s="166" t="e">
        <f>ROUND(BerKW!BL21*100,0)</f>
        <v>#VALUE!</v>
      </c>
      <c r="BG21" s="167">
        <v>1</v>
      </c>
      <c r="BH21" s="166" t="e">
        <f>BerKW!BF21*100</f>
        <v>#VALUE!</v>
      </c>
      <c r="BI21" s="166" t="str">
        <f>BerKW!BE21</f>
        <v>Corriger</v>
      </c>
      <c r="BJ21" s="162" t="e">
        <f>BerKW!BD21*100</f>
        <v>#VALUE!</v>
      </c>
    </row>
    <row r="22" spans="1:62" ht="14.1" customHeight="1" x14ac:dyDescent="0.3">
      <c r="A22" s="162">
        <f>Ident!A22</f>
        <v>0</v>
      </c>
      <c r="B22" s="162">
        <f>Ident!B22</f>
        <v>0</v>
      </c>
      <c r="C22" s="162">
        <f>Ident!C22</f>
        <v>0</v>
      </c>
      <c r="D22" s="162">
        <f>Ident!D22</f>
        <v>0</v>
      </c>
      <c r="E22" s="162"/>
      <c r="F22" s="163"/>
      <c r="G22" s="162"/>
      <c r="H22" s="164">
        <f>Ident!G22</f>
        <v>0</v>
      </c>
      <c r="I22" s="165">
        <f>Ident!E22</f>
        <v>0</v>
      </c>
      <c r="J22" s="165">
        <f>Ident!F22</f>
        <v>0</v>
      </c>
      <c r="K22" s="166" t="e">
        <f>BerKW!Y22*100</f>
        <v>#VALUE!</v>
      </c>
      <c r="L22" s="166">
        <f>BerKW!Z22</f>
        <v>0</v>
      </c>
      <c r="M22" s="162">
        <f>IF(BerKW!K22=0,0,1)</f>
        <v>0</v>
      </c>
      <c r="N22" s="166" t="e">
        <f>BerKW!L22*100</f>
        <v>#VALUE!</v>
      </c>
      <c r="O22" s="166">
        <f>BerKW!K22*100</f>
        <v>0</v>
      </c>
      <c r="P22" s="162">
        <f>IF(BerKW!AC22=0,0,24)</f>
        <v>24</v>
      </c>
      <c r="Q22" s="166" t="e">
        <f>BerKW!AD22*100</f>
        <v>#VALUE!</v>
      </c>
      <c r="R22" s="166" t="e">
        <f>BerKW!AC22*100</f>
        <v>#VALUE!</v>
      </c>
      <c r="S22" s="162">
        <f>IF(BerKW!AF22=0,0,30)</f>
        <v>30</v>
      </c>
      <c r="T22" s="166" t="e">
        <f>BerKW!AG22*100</f>
        <v>#VALUE!</v>
      </c>
      <c r="U22" s="166" t="e">
        <f>BerKW!AF22*100</f>
        <v>#VALUE!</v>
      </c>
      <c r="V22" s="166">
        <f>IF(BerKW!AI22=0,0,50)</f>
        <v>50</v>
      </c>
      <c r="W22" s="166" t="e">
        <f>BerKW!AJ22*100</f>
        <v>#VALUE!</v>
      </c>
      <c r="X22" s="166" t="e">
        <f>BerKW!AI22*100</f>
        <v>#VALUE!</v>
      </c>
      <c r="Y22" s="162">
        <f>IF(BerKW!AL22=0,0,51)</f>
        <v>51</v>
      </c>
      <c r="Z22" s="166" t="e">
        <f>BerKW!AM22*100</f>
        <v>#VALUE!</v>
      </c>
      <c r="AA22" s="166" t="e">
        <f>BerKW!AL22*100</f>
        <v>#VALUE!</v>
      </c>
      <c r="AB22" s="162">
        <f>IF(BerKW!AO22=0,0,60)</f>
        <v>60</v>
      </c>
      <c r="AC22" s="166" t="e">
        <f>BerKW!AP22*100</f>
        <v>#VALUE!</v>
      </c>
      <c r="AD22" s="166" t="e">
        <f>BerKW!AO22*100</f>
        <v>#VALUE!</v>
      </c>
      <c r="AE22" s="162">
        <f>IF(BerKW!AR22=0,0,61)</f>
        <v>61</v>
      </c>
      <c r="AF22" s="166" t="e">
        <f>BerKW!AS22*100</f>
        <v>#VALUE!</v>
      </c>
      <c r="AG22" s="166" t="e">
        <f>BerKW!AR22*100</f>
        <v>#VALUE!</v>
      </c>
      <c r="AH22" s="162">
        <f>IF(BerKW!AU22=0,0,74)</f>
        <v>74</v>
      </c>
      <c r="AI22" s="166" t="e">
        <f>BerKW!AV22*100</f>
        <v>#VALUE!</v>
      </c>
      <c r="AJ22" s="166" t="e">
        <f>BerKW!AU22*100</f>
        <v>#VALUE!</v>
      </c>
      <c r="AK22" s="162">
        <v>1</v>
      </c>
      <c r="AL22" s="166" t="e">
        <f>ROUND(BerKW!AW22*100,0)</f>
        <v>#VALUE!</v>
      </c>
      <c r="AM22" s="166" t="e">
        <f t="shared" si="0"/>
        <v>#VALUE!</v>
      </c>
      <c r="AN22" s="166">
        <v>0</v>
      </c>
      <c r="AO22" s="166" t="e">
        <f>BerKW!AW22*100</f>
        <v>#VALUE!</v>
      </c>
      <c r="AP22" s="166" t="e">
        <f ca="1">ROUND(AO22*(pabij+wnbij)/100,0)</f>
        <v>#VALUE!</v>
      </c>
      <c r="AQ22" s="166">
        <f t="shared" ca="1" si="1"/>
        <v>255</v>
      </c>
      <c r="AR22" s="166">
        <v>0</v>
      </c>
      <c r="AS22" s="166" t="e">
        <f>BerKW!AW22*100</f>
        <v>#VALUE!</v>
      </c>
      <c r="AT22" s="166" t="e">
        <f ca="1">ROUND(BerKW!BR22*100,0)</f>
        <v>#VALUE!</v>
      </c>
      <c r="AU22" s="166">
        <f t="shared" ca="1" si="2"/>
        <v>256</v>
      </c>
      <c r="AV22" s="166">
        <v>0</v>
      </c>
      <c r="AW22" s="166" t="e">
        <f>ROUND(BerKW!AW22*100,0)</f>
        <v>#VALUE!</v>
      </c>
      <c r="AX22" s="166" t="e">
        <f ca="1">ROUND(BerKW!BS22*100,0)</f>
        <v>#VALUE!</v>
      </c>
      <c r="AY22" s="166">
        <f t="shared" ca="1" si="3"/>
        <v>811</v>
      </c>
      <c r="AZ22" s="166">
        <v>0</v>
      </c>
      <c r="BA22" s="166" t="e">
        <f ca="1">IF(fsobij&lt;&gt;0,BerKW!AW22*100,0)</f>
        <v>#VALUE!</v>
      </c>
      <c r="BB22" s="166" t="e">
        <f ca="1">IF(fsobij&lt;&gt;0,ROUND(BerKW!BK22*100,0),0)</f>
        <v>#VALUE!</v>
      </c>
      <c r="BC22" s="166">
        <v>859</v>
      </c>
      <c r="BD22" s="166">
        <v>0</v>
      </c>
      <c r="BE22" s="166" t="e">
        <f ca="1">IF(bijbij&lt;&gt;0,BerKW!AW22*100,0)</f>
        <v>#VALUE!</v>
      </c>
      <c r="BF22" s="166" t="e">
        <f>ROUND(BerKW!BL22*100,0)</f>
        <v>#VALUE!</v>
      </c>
      <c r="BG22" s="167">
        <v>1</v>
      </c>
      <c r="BH22" s="166" t="e">
        <f>BerKW!BF22*100</f>
        <v>#VALUE!</v>
      </c>
      <c r="BI22" s="166" t="str">
        <f>BerKW!BE22</f>
        <v>Corriger</v>
      </c>
      <c r="BJ22" s="162" t="e">
        <f>BerKW!BD22*100</f>
        <v>#VALUE!</v>
      </c>
    </row>
    <row r="23" spans="1:62" ht="14.1" customHeight="1" x14ac:dyDescent="0.3">
      <c r="A23" s="162">
        <f>Ident!A23</f>
        <v>0</v>
      </c>
      <c r="B23" s="162">
        <f>Ident!B23</f>
        <v>0</v>
      </c>
      <c r="C23" s="162">
        <f>Ident!C23</f>
        <v>0</v>
      </c>
      <c r="D23" s="162">
        <f>Ident!D23</f>
        <v>0</v>
      </c>
      <c r="E23" s="162"/>
      <c r="F23" s="163"/>
      <c r="G23" s="162"/>
      <c r="H23" s="164">
        <f>Ident!G23</f>
        <v>0</v>
      </c>
      <c r="I23" s="165">
        <f>Ident!E23</f>
        <v>0</v>
      </c>
      <c r="J23" s="165">
        <f>Ident!F23</f>
        <v>0</v>
      </c>
      <c r="K23" s="166" t="e">
        <f>BerKW!Y23*100</f>
        <v>#VALUE!</v>
      </c>
      <c r="L23" s="166">
        <f>BerKW!Z23</f>
        <v>0</v>
      </c>
      <c r="M23" s="162">
        <f>IF(BerKW!K23=0,0,1)</f>
        <v>0</v>
      </c>
      <c r="N23" s="166" t="e">
        <f>BerKW!L23*100</f>
        <v>#VALUE!</v>
      </c>
      <c r="O23" s="166">
        <f>BerKW!K23*100</f>
        <v>0</v>
      </c>
      <c r="P23" s="162">
        <f>IF(BerKW!AC23=0,0,24)</f>
        <v>24</v>
      </c>
      <c r="Q23" s="166" t="e">
        <f>BerKW!AD23*100</f>
        <v>#VALUE!</v>
      </c>
      <c r="R23" s="166" t="e">
        <f>BerKW!AC23*100</f>
        <v>#VALUE!</v>
      </c>
      <c r="S23" s="162">
        <f>IF(BerKW!AF23=0,0,30)</f>
        <v>30</v>
      </c>
      <c r="T23" s="166" t="e">
        <f>BerKW!AG23*100</f>
        <v>#VALUE!</v>
      </c>
      <c r="U23" s="166" t="e">
        <f>BerKW!AF23*100</f>
        <v>#VALUE!</v>
      </c>
      <c r="V23" s="166">
        <f>IF(BerKW!AI23=0,0,50)</f>
        <v>50</v>
      </c>
      <c r="W23" s="166" t="e">
        <f>BerKW!AJ23*100</f>
        <v>#VALUE!</v>
      </c>
      <c r="X23" s="166" t="e">
        <f>BerKW!AI23*100</f>
        <v>#VALUE!</v>
      </c>
      <c r="Y23" s="162">
        <f>IF(BerKW!AL23=0,0,51)</f>
        <v>51</v>
      </c>
      <c r="Z23" s="166" t="e">
        <f>BerKW!AM23*100</f>
        <v>#VALUE!</v>
      </c>
      <c r="AA23" s="166" t="e">
        <f>BerKW!AL23*100</f>
        <v>#VALUE!</v>
      </c>
      <c r="AB23" s="162">
        <f>IF(BerKW!AO23=0,0,60)</f>
        <v>60</v>
      </c>
      <c r="AC23" s="166" t="e">
        <f>BerKW!AP23*100</f>
        <v>#VALUE!</v>
      </c>
      <c r="AD23" s="166" t="e">
        <f>BerKW!AO23*100</f>
        <v>#VALUE!</v>
      </c>
      <c r="AE23" s="162">
        <f>IF(BerKW!AR23=0,0,61)</f>
        <v>61</v>
      </c>
      <c r="AF23" s="166" t="e">
        <f>BerKW!AS23*100</f>
        <v>#VALUE!</v>
      </c>
      <c r="AG23" s="166" t="e">
        <f>BerKW!AR23*100</f>
        <v>#VALUE!</v>
      </c>
      <c r="AH23" s="162">
        <f>IF(BerKW!AU23=0,0,74)</f>
        <v>74</v>
      </c>
      <c r="AI23" s="166" t="e">
        <f>BerKW!AV23*100</f>
        <v>#VALUE!</v>
      </c>
      <c r="AJ23" s="166" t="e">
        <f>BerKW!AU23*100</f>
        <v>#VALUE!</v>
      </c>
      <c r="AK23" s="162">
        <v>1</v>
      </c>
      <c r="AL23" s="166" t="e">
        <f>ROUND(BerKW!AW23*100,0)</f>
        <v>#VALUE!</v>
      </c>
      <c r="AM23" s="166" t="e">
        <f t="shared" si="0"/>
        <v>#VALUE!</v>
      </c>
      <c r="AN23" s="166">
        <v>0</v>
      </c>
      <c r="AO23" s="166" t="e">
        <f>BerKW!AW23*100</f>
        <v>#VALUE!</v>
      </c>
      <c r="AP23" s="166" t="e">
        <f ca="1">ROUND(AO23*(pabij+wnbij)/100,0)</f>
        <v>#VALUE!</v>
      </c>
      <c r="AQ23" s="166">
        <f t="shared" ca="1" si="1"/>
        <v>255</v>
      </c>
      <c r="AR23" s="166">
        <v>0</v>
      </c>
      <c r="AS23" s="166" t="e">
        <f>BerKW!AW23*100</f>
        <v>#VALUE!</v>
      </c>
      <c r="AT23" s="166" t="e">
        <f ca="1">ROUND(BerKW!BR23*100,0)</f>
        <v>#VALUE!</v>
      </c>
      <c r="AU23" s="166">
        <f t="shared" ca="1" si="2"/>
        <v>256</v>
      </c>
      <c r="AV23" s="166">
        <v>0</v>
      </c>
      <c r="AW23" s="166" t="e">
        <f>ROUND(BerKW!AW23*100,0)</f>
        <v>#VALUE!</v>
      </c>
      <c r="AX23" s="166" t="e">
        <f ca="1">ROUND(BerKW!BS23*100,0)</f>
        <v>#VALUE!</v>
      </c>
      <c r="AY23" s="166">
        <f t="shared" ca="1" si="3"/>
        <v>811</v>
      </c>
      <c r="AZ23" s="166">
        <v>0</v>
      </c>
      <c r="BA23" s="166" t="e">
        <f ca="1">IF(fsobij&lt;&gt;0,BerKW!AW23*100,0)</f>
        <v>#VALUE!</v>
      </c>
      <c r="BB23" s="166" t="e">
        <f ca="1">IF(fsobij&lt;&gt;0,ROUND(BerKW!BK23*100,0),0)</f>
        <v>#VALUE!</v>
      </c>
      <c r="BC23" s="166">
        <v>859</v>
      </c>
      <c r="BD23" s="166">
        <v>0</v>
      </c>
      <c r="BE23" s="166" t="e">
        <f ca="1">IF(bijbij&lt;&gt;0,BerKW!AW23*100,0)</f>
        <v>#VALUE!</v>
      </c>
      <c r="BF23" s="166" t="e">
        <f>ROUND(BerKW!BL23*100,0)</f>
        <v>#VALUE!</v>
      </c>
      <c r="BG23" s="167">
        <v>1</v>
      </c>
      <c r="BH23" s="166" t="e">
        <f>BerKW!BF23*100</f>
        <v>#VALUE!</v>
      </c>
      <c r="BI23" s="166" t="str">
        <f>BerKW!BE23</f>
        <v>Corriger</v>
      </c>
      <c r="BJ23" s="162" t="e">
        <f>BerKW!BD23*100</f>
        <v>#VALUE!</v>
      </c>
    </row>
    <row r="24" spans="1:62" ht="14.1" customHeight="1" x14ac:dyDescent="0.3">
      <c r="A24" s="162">
        <f>Ident!A24</f>
        <v>0</v>
      </c>
      <c r="B24" s="162">
        <f>Ident!B24</f>
        <v>0</v>
      </c>
      <c r="C24" s="162">
        <f>Ident!C24</f>
        <v>0</v>
      </c>
      <c r="D24" s="162">
        <f>Ident!D24</f>
        <v>0</v>
      </c>
      <c r="E24" s="162"/>
      <c r="F24" s="163"/>
      <c r="G24" s="162"/>
      <c r="H24" s="164">
        <f>Ident!G24</f>
        <v>0</v>
      </c>
      <c r="I24" s="165">
        <f>Ident!E24</f>
        <v>0</v>
      </c>
      <c r="J24" s="165">
        <f>Ident!F24</f>
        <v>0</v>
      </c>
      <c r="K24" s="166" t="e">
        <f>BerKW!Y24*100</f>
        <v>#VALUE!</v>
      </c>
      <c r="L24" s="166">
        <f>BerKW!Z24</f>
        <v>0</v>
      </c>
      <c r="M24" s="162">
        <f>IF(BerKW!K24=0,0,1)</f>
        <v>0</v>
      </c>
      <c r="N24" s="166" t="e">
        <f>BerKW!L24*100</f>
        <v>#VALUE!</v>
      </c>
      <c r="O24" s="166">
        <f>BerKW!K24*100</f>
        <v>0</v>
      </c>
      <c r="P24" s="162">
        <f>IF(BerKW!AC24=0,0,24)</f>
        <v>24</v>
      </c>
      <c r="Q24" s="166" t="e">
        <f>BerKW!AD24*100</f>
        <v>#VALUE!</v>
      </c>
      <c r="R24" s="166" t="e">
        <f>BerKW!AC24*100</f>
        <v>#VALUE!</v>
      </c>
      <c r="S24" s="162">
        <f>IF(BerKW!AF24=0,0,30)</f>
        <v>30</v>
      </c>
      <c r="T24" s="166" t="e">
        <f>BerKW!AG24*100</f>
        <v>#VALUE!</v>
      </c>
      <c r="U24" s="166" t="e">
        <f>BerKW!AF24*100</f>
        <v>#VALUE!</v>
      </c>
      <c r="V24" s="166">
        <f>IF(BerKW!AI24=0,0,50)</f>
        <v>50</v>
      </c>
      <c r="W24" s="166" t="e">
        <f>BerKW!AJ24*100</f>
        <v>#VALUE!</v>
      </c>
      <c r="X24" s="166" t="e">
        <f>BerKW!AI24*100</f>
        <v>#VALUE!</v>
      </c>
      <c r="Y24" s="162">
        <f>IF(BerKW!AL24=0,0,51)</f>
        <v>51</v>
      </c>
      <c r="Z24" s="166" t="e">
        <f>BerKW!AM24*100</f>
        <v>#VALUE!</v>
      </c>
      <c r="AA24" s="166" t="e">
        <f>BerKW!AL24*100</f>
        <v>#VALUE!</v>
      </c>
      <c r="AB24" s="162">
        <f>IF(BerKW!AO24=0,0,60)</f>
        <v>60</v>
      </c>
      <c r="AC24" s="166" t="e">
        <f>BerKW!AP24*100</f>
        <v>#VALUE!</v>
      </c>
      <c r="AD24" s="166" t="e">
        <f>BerKW!AO24*100</f>
        <v>#VALUE!</v>
      </c>
      <c r="AE24" s="162">
        <f>IF(BerKW!AR24=0,0,61)</f>
        <v>61</v>
      </c>
      <c r="AF24" s="166" t="e">
        <f>BerKW!AS24*100</f>
        <v>#VALUE!</v>
      </c>
      <c r="AG24" s="166" t="e">
        <f>BerKW!AR24*100</f>
        <v>#VALUE!</v>
      </c>
      <c r="AH24" s="162">
        <f>IF(BerKW!AU24=0,0,74)</f>
        <v>74</v>
      </c>
      <c r="AI24" s="166" t="e">
        <f>BerKW!AV24*100</f>
        <v>#VALUE!</v>
      </c>
      <c r="AJ24" s="166" t="e">
        <f>BerKW!AU24*100</f>
        <v>#VALUE!</v>
      </c>
      <c r="AK24" s="162">
        <v>1</v>
      </c>
      <c r="AL24" s="166" t="e">
        <f>ROUND(BerKW!AW24*100,0)</f>
        <v>#VALUE!</v>
      </c>
      <c r="AM24" s="166" t="e">
        <f t="shared" si="0"/>
        <v>#VALUE!</v>
      </c>
      <c r="AN24" s="166">
        <v>0</v>
      </c>
      <c r="AO24" s="166" t="e">
        <f>BerKW!AW24*100</f>
        <v>#VALUE!</v>
      </c>
      <c r="AP24" s="166" t="e">
        <f ca="1">ROUND(AO24*(pabij+wnbij)/100,0)</f>
        <v>#VALUE!</v>
      </c>
      <c r="AQ24" s="166">
        <f t="shared" ca="1" si="1"/>
        <v>255</v>
      </c>
      <c r="AR24" s="166">
        <v>0</v>
      </c>
      <c r="AS24" s="166" t="e">
        <f>BerKW!AW24*100</f>
        <v>#VALUE!</v>
      </c>
      <c r="AT24" s="166" t="e">
        <f ca="1">ROUND(BerKW!BR24*100,0)</f>
        <v>#VALUE!</v>
      </c>
      <c r="AU24" s="166">
        <f t="shared" ca="1" si="2"/>
        <v>256</v>
      </c>
      <c r="AV24" s="166">
        <v>0</v>
      </c>
      <c r="AW24" s="166" t="e">
        <f>ROUND(BerKW!AW24*100,0)</f>
        <v>#VALUE!</v>
      </c>
      <c r="AX24" s="166" t="e">
        <f ca="1">ROUND(BerKW!BS24*100,0)</f>
        <v>#VALUE!</v>
      </c>
      <c r="AY24" s="166">
        <f t="shared" ca="1" si="3"/>
        <v>811</v>
      </c>
      <c r="AZ24" s="166">
        <v>0</v>
      </c>
      <c r="BA24" s="166" t="e">
        <f ca="1">IF(fsobij&lt;&gt;0,BerKW!AW24*100,0)</f>
        <v>#VALUE!</v>
      </c>
      <c r="BB24" s="166" t="e">
        <f ca="1">IF(fsobij&lt;&gt;0,ROUND(BerKW!BK24*100,0),0)</f>
        <v>#VALUE!</v>
      </c>
      <c r="BC24" s="166">
        <v>859</v>
      </c>
      <c r="BD24" s="166">
        <v>0</v>
      </c>
      <c r="BE24" s="166" t="e">
        <f ca="1">IF(bijbij&lt;&gt;0,BerKW!AW24*100,0)</f>
        <v>#VALUE!</v>
      </c>
      <c r="BF24" s="166" t="e">
        <f>ROUND(BerKW!BL24*100,0)</f>
        <v>#VALUE!</v>
      </c>
      <c r="BG24" s="167">
        <v>1</v>
      </c>
      <c r="BH24" s="166" t="e">
        <f>BerKW!BF24*100</f>
        <v>#VALUE!</v>
      </c>
      <c r="BI24" s="166" t="str">
        <f>BerKW!BE24</f>
        <v>Corriger</v>
      </c>
      <c r="BJ24" s="162" t="e">
        <f>BerKW!BD24*100</f>
        <v>#VALUE!</v>
      </c>
    </row>
    <row r="25" spans="1:62" ht="14.1" customHeight="1" x14ac:dyDescent="0.3">
      <c r="A25" s="162">
        <f>Ident!A25</f>
        <v>0</v>
      </c>
      <c r="B25" s="162">
        <f>Ident!B25</f>
        <v>0</v>
      </c>
      <c r="C25" s="162">
        <f>Ident!C25</f>
        <v>0</v>
      </c>
      <c r="D25" s="162">
        <f>Ident!D25</f>
        <v>0</v>
      </c>
      <c r="E25" s="162"/>
      <c r="F25" s="163"/>
      <c r="G25" s="162"/>
      <c r="H25" s="164">
        <f>Ident!G25</f>
        <v>0</v>
      </c>
      <c r="I25" s="165">
        <f>Ident!E25</f>
        <v>0</v>
      </c>
      <c r="J25" s="165">
        <f>Ident!F25</f>
        <v>0</v>
      </c>
      <c r="K25" s="166" t="e">
        <f>BerKW!Y25*100</f>
        <v>#VALUE!</v>
      </c>
      <c r="L25" s="166">
        <f>BerKW!Z25</f>
        <v>0</v>
      </c>
      <c r="M25" s="162">
        <f>IF(BerKW!K25=0,0,1)</f>
        <v>0</v>
      </c>
      <c r="N25" s="166" t="e">
        <f>BerKW!L25*100</f>
        <v>#VALUE!</v>
      </c>
      <c r="O25" s="166">
        <f>BerKW!K25*100</f>
        <v>0</v>
      </c>
      <c r="P25" s="162">
        <f>IF(BerKW!AC25=0,0,24)</f>
        <v>24</v>
      </c>
      <c r="Q25" s="166" t="e">
        <f>BerKW!AD25*100</f>
        <v>#VALUE!</v>
      </c>
      <c r="R25" s="166" t="e">
        <f>BerKW!AC25*100</f>
        <v>#VALUE!</v>
      </c>
      <c r="S25" s="162">
        <f>IF(BerKW!AF25=0,0,30)</f>
        <v>30</v>
      </c>
      <c r="T25" s="166" t="e">
        <f>BerKW!AG25*100</f>
        <v>#VALUE!</v>
      </c>
      <c r="U25" s="166" t="e">
        <f>BerKW!AF25*100</f>
        <v>#VALUE!</v>
      </c>
      <c r="V25" s="166">
        <f>IF(BerKW!AI25=0,0,50)</f>
        <v>50</v>
      </c>
      <c r="W25" s="166" t="e">
        <f>BerKW!AJ25*100</f>
        <v>#VALUE!</v>
      </c>
      <c r="X25" s="166" t="e">
        <f>BerKW!AI25*100</f>
        <v>#VALUE!</v>
      </c>
      <c r="Y25" s="162">
        <f>IF(BerKW!AL25=0,0,51)</f>
        <v>51</v>
      </c>
      <c r="Z25" s="166" t="e">
        <f>BerKW!AM25*100</f>
        <v>#VALUE!</v>
      </c>
      <c r="AA25" s="166" t="e">
        <f>BerKW!AL25*100</f>
        <v>#VALUE!</v>
      </c>
      <c r="AB25" s="162">
        <f>IF(BerKW!AO25=0,0,60)</f>
        <v>60</v>
      </c>
      <c r="AC25" s="166" t="e">
        <f>BerKW!AP25*100</f>
        <v>#VALUE!</v>
      </c>
      <c r="AD25" s="166" t="e">
        <f>BerKW!AO25*100</f>
        <v>#VALUE!</v>
      </c>
      <c r="AE25" s="162">
        <f>IF(BerKW!AR25=0,0,61)</f>
        <v>61</v>
      </c>
      <c r="AF25" s="166" t="e">
        <f>BerKW!AS25*100</f>
        <v>#VALUE!</v>
      </c>
      <c r="AG25" s="166" t="e">
        <f>BerKW!AR25*100</f>
        <v>#VALUE!</v>
      </c>
      <c r="AH25" s="162">
        <f>IF(BerKW!AU25=0,0,74)</f>
        <v>74</v>
      </c>
      <c r="AI25" s="166" t="e">
        <f>BerKW!AV25*100</f>
        <v>#VALUE!</v>
      </c>
      <c r="AJ25" s="166" t="e">
        <f>BerKW!AU25*100</f>
        <v>#VALUE!</v>
      </c>
      <c r="AK25" s="162">
        <v>1</v>
      </c>
      <c r="AL25" s="166" t="e">
        <f>ROUND(BerKW!AW25*100,0)</f>
        <v>#VALUE!</v>
      </c>
      <c r="AM25" s="166" t="e">
        <f t="shared" si="0"/>
        <v>#VALUE!</v>
      </c>
      <c r="AN25" s="166">
        <v>0</v>
      </c>
      <c r="AO25" s="166" t="e">
        <f>BerKW!AW25*100</f>
        <v>#VALUE!</v>
      </c>
      <c r="AP25" s="166" t="e">
        <f ca="1">ROUND(AO25*(pabij+wnbij)/100,0)</f>
        <v>#VALUE!</v>
      </c>
      <c r="AQ25" s="166">
        <f t="shared" ca="1" si="1"/>
        <v>255</v>
      </c>
      <c r="AR25" s="166">
        <v>0</v>
      </c>
      <c r="AS25" s="166" t="e">
        <f>BerKW!AW25*100</f>
        <v>#VALUE!</v>
      </c>
      <c r="AT25" s="166" t="e">
        <f ca="1">ROUND(BerKW!BR25*100,0)</f>
        <v>#VALUE!</v>
      </c>
      <c r="AU25" s="166">
        <f t="shared" ca="1" si="2"/>
        <v>256</v>
      </c>
      <c r="AV25" s="166">
        <v>0</v>
      </c>
      <c r="AW25" s="166" t="e">
        <f>ROUND(BerKW!AW25*100,0)</f>
        <v>#VALUE!</v>
      </c>
      <c r="AX25" s="166" t="e">
        <f ca="1">ROUND(BerKW!BS25*100,0)</f>
        <v>#VALUE!</v>
      </c>
      <c r="AY25" s="166">
        <f t="shared" ca="1" si="3"/>
        <v>811</v>
      </c>
      <c r="AZ25" s="166">
        <v>0</v>
      </c>
      <c r="BA25" s="166" t="e">
        <f ca="1">IF(fsobij&lt;&gt;0,BerKW!AW25*100,0)</f>
        <v>#VALUE!</v>
      </c>
      <c r="BB25" s="166" t="e">
        <f ca="1">IF(fsobij&lt;&gt;0,ROUND(BerKW!BK25*100,0),0)</f>
        <v>#VALUE!</v>
      </c>
      <c r="BC25" s="166">
        <v>859</v>
      </c>
      <c r="BD25" s="166">
        <v>0</v>
      </c>
      <c r="BE25" s="166" t="e">
        <f ca="1">IF(bijbij&lt;&gt;0,BerKW!AW25*100,0)</f>
        <v>#VALUE!</v>
      </c>
      <c r="BF25" s="166" t="e">
        <f>ROUND(BerKW!BL25*100,0)</f>
        <v>#VALUE!</v>
      </c>
      <c r="BG25" s="167">
        <v>1</v>
      </c>
      <c r="BH25" s="166" t="e">
        <f>BerKW!BF25*100</f>
        <v>#VALUE!</v>
      </c>
      <c r="BI25" s="166" t="str">
        <f>BerKW!BE25</f>
        <v>Corriger</v>
      </c>
      <c r="BJ25" s="162" t="e">
        <f>BerKW!BD25*100</f>
        <v>#VALUE!</v>
      </c>
    </row>
    <row r="26" spans="1:62" ht="14.1" customHeight="1" x14ac:dyDescent="0.3">
      <c r="A26" s="162">
        <f>Ident!A26</f>
        <v>0</v>
      </c>
      <c r="B26" s="162">
        <f>Ident!B26</f>
        <v>0</v>
      </c>
      <c r="C26" s="162">
        <f>Ident!C26</f>
        <v>0</v>
      </c>
      <c r="D26" s="162">
        <f>Ident!D26</f>
        <v>0</v>
      </c>
      <c r="E26" s="162"/>
      <c r="F26" s="163"/>
      <c r="G26" s="162"/>
      <c r="H26" s="164">
        <f>Ident!G26</f>
        <v>0</v>
      </c>
      <c r="I26" s="165">
        <f>Ident!E26</f>
        <v>0</v>
      </c>
      <c r="J26" s="165">
        <f>Ident!F26</f>
        <v>0</v>
      </c>
      <c r="K26" s="166" t="e">
        <f>BerKW!Y26*100</f>
        <v>#VALUE!</v>
      </c>
      <c r="L26" s="166">
        <f>BerKW!Z26</f>
        <v>0</v>
      </c>
      <c r="M26" s="162">
        <f>IF(BerKW!K26=0,0,1)</f>
        <v>0</v>
      </c>
      <c r="N26" s="166" t="e">
        <f>BerKW!L26*100</f>
        <v>#VALUE!</v>
      </c>
      <c r="O26" s="166">
        <f>BerKW!K26*100</f>
        <v>0</v>
      </c>
      <c r="P26" s="162">
        <f>IF(BerKW!AC26=0,0,24)</f>
        <v>24</v>
      </c>
      <c r="Q26" s="166" t="e">
        <f>BerKW!AD26*100</f>
        <v>#VALUE!</v>
      </c>
      <c r="R26" s="166" t="e">
        <f>BerKW!AC26*100</f>
        <v>#VALUE!</v>
      </c>
      <c r="S26" s="162">
        <f>IF(BerKW!AF26=0,0,30)</f>
        <v>30</v>
      </c>
      <c r="T26" s="166" t="e">
        <f>BerKW!AG26*100</f>
        <v>#VALUE!</v>
      </c>
      <c r="U26" s="166" t="e">
        <f>BerKW!AF26*100</f>
        <v>#VALUE!</v>
      </c>
      <c r="V26" s="166">
        <f>IF(BerKW!AI26=0,0,50)</f>
        <v>50</v>
      </c>
      <c r="W26" s="166" t="e">
        <f>BerKW!AJ26*100</f>
        <v>#VALUE!</v>
      </c>
      <c r="X26" s="166" t="e">
        <f>BerKW!AI26*100</f>
        <v>#VALUE!</v>
      </c>
      <c r="Y26" s="162">
        <f>IF(BerKW!AL26=0,0,51)</f>
        <v>51</v>
      </c>
      <c r="Z26" s="166" t="e">
        <f>BerKW!AM26*100</f>
        <v>#VALUE!</v>
      </c>
      <c r="AA26" s="166" t="e">
        <f>BerKW!AL26*100</f>
        <v>#VALUE!</v>
      </c>
      <c r="AB26" s="162">
        <f>IF(BerKW!AO26=0,0,60)</f>
        <v>60</v>
      </c>
      <c r="AC26" s="166" t="e">
        <f>BerKW!AP26*100</f>
        <v>#VALUE!</v>
      </c>
      <c r="AD26" s="166" t="e">
        <f>BerKW!AO26*100</f>
        <v>#VALUE!</v>
      </c>
      <c r="AE26" s="162">
        <f>IF(BerKW!AR26=0,0,61)</f>
        <v>61</v>
      </c>
      <c r="AF26" s="166" t="e">
        <f>BerKW!AS26*100</f>
        <v>#VALUE!</v>
      </c>
      <c r="AG26" s="166" t="e">
        <f>BerKW!AR26*100</f>
        <v>#VALUE!</v>
      </c>
      <c r="AH26" s="162">
        <f>IF(BerKW!AU26=0,0,74)</f>
        <v>74</v>
      </c>
      <c r="AI26" s="166" t="e">
        <f>BerKW!AV26*100</f>
        <v>#VALUE!</v>
      </c>
      <c r="AJ26" s="166" t="e">
        <f>BerKW!AU26*100</f>
        <v>#VALUE!</v>
      </c>
      <c r="AK26" s="162">
        <v>1</v>
      </c>
      <c r="AL26" s="166" t="e">
        <f>ROUND(BerKW!AW26*100,0)</f>
        <v>#VALUE!</v>
      </c>
      <c r="AM26" s="166" t="e">
        <f t="shared" si="0"/>
        <v>#VALUE!</v>
      </c>
      <c r="AN26" s="166">
        <v>0</v>
      </c>
      <c r="AO26" s="166" t="e">
        <f>BerKW!AW26*100</f>
        <v>#VALUE!</v>
      </c>
      <c r="AP26" s="166" t="e">
        <f ca="1">ROUND(AO26*(pabij+wnbij)/100,0)</f>
        <v>#VALUE!</v>
      </c>
      <c r="AQ26" s="166">
        <f t="shared" ca="1" si="1"/>
        <v>255</v>
      </c>
      <c r="AR26" s="166">
        <v>0</v>
      </c>
      <c r="AS26" s="166" t="e">
        <f>BerKW!AW26*100</f>
        <v>#VALUE!</v>
      </c>
      <c r="AT26" s="166" t="e">
        <f ca="1">ROUND(BerKW!BR26*100,0)</f>
        <v>#VALUE!</v>
      </c>
      <c r="AU26" s="166">
        <f t="shared" ca="1" si="2"/>
        <v>256</v>
      </c>
      <c r="AV26" s="166">
        <v>0</v>
      </c>
      <c r="AW26" s="166" t="e">
        <f>ROUND(BerKW!AW26*100,0)</f>
        <v>#VALUE!</v>
      </c>
      <c r="AX26" s="166" t="e">
        <f ca="1">ROUND(BerKW!BS26*100,0)</f>
        <v>#VALUE!</v>
      </c>
      <c r="AY26" s="166">
        <f t="shared" ca="1" si="3"/>
        <v>811</v>
      </c>
      <c r="AZ26" s="166">
        <v>0</v>
      </c>
      <c r="BA26" s="166" t="e">
        <f ca="1">IF(fsobij&lt;&gt;0,BerKW!AW26*100,0)</f>
        <v>#VALUE!</v>
      </c>
      <c r="BB26" s="166" t="e">
        <f ca="1">IF(fsobij&lt;&gt;0,ROUND(BerKW!BK26*100,0),0)</f>
        <v>#VALUE!</v>
      </c>
      <c r="BC26" s="166">
        <v>859</v>
      </c>
      <c r="BD26" s="166">
        <v>0</v>
      </c>
      <c r="BE26" s="166" t="e">
        <f ca="1">IF(bijbij&lt;&gt;0,BerKW!AW26*100,0)</f>
        <v>#VALUE!</v>
      </c>
      <c r="BF26" s="166" t="e">
        <f>ROUND(BerKW!BL26*100,0)</f>
        <v>#VALUE!</v>
      </c>
      <c r="BG26" s="167">
        <v>1</v>
      </c>
      <c r="BH26" s="166" t="e">
        <f>BerKW!BF26*100</f>
        <v>#VALUE!</v>
      </c>
      <c r="BI26" s="166" t="str">
        <f>BerKW!BE26</f>
        <v>Corriger</v>
      </c>
      <c r="BJ26" s="162" t="e">
        <f>BerKW!BD26*100</f>
        <v>#VALUE!</v>
      </c>
    </row>
    <row r="27" spans="1:62" ht="14.1" customHeight="1" x14ac:dyDescent="0.3">
      <c r="A27" s="162">
        <f>Ident!A27</f>
        <v>0</v>
      </c>
      <c r="B27" s="162">
        <f>Ident!B27</f>
        <v>0</v>
      </c>
      <c r="C27" s="162">
        <f>Ident!C27</f>
        <v>0</v>
      </c>
      <c r="D27" s="162">
        <f>Ident!D27</f>
        <v>0</v>
      </c>
      <c r="E27" s="162"/>
      <c r="F27" s="163"/>
      <c r="G27" s="162"/>
      <c r="H27" s="164">
        <f>Ident!G27</f>
        <v>0</v>
      </c>
      <c r="I27" s="165">
        <f>Ident!E27</f>
        <v>0</v>
      </c>
      <c r="J27" s="165">
        <f>Ident!F27</f>
        <v>0</v>
      </c>
      <c r="K27" s="166" t="e">
        <f>BerKW!Y27*100</f>
        <v>#VALUE!</v>
      </c>
      <c r="L27" s="166">
        <f>BerKW!Z27</f>
        <v>0</v>
      </c>
      <c r="M27" s="162">
        <f>IF(BerKW!K27=0,0,1)</f>
        <v>0</v>
      </c>
      <c r="N27" s="166" t="e">
        <f>BerKW!L27*100</f>
        <v>#VALUE!</v>
      </c>
      <c r="O27" s="166">
        <f>BerKW!K27*100</f>
        <v>0</v>
      </c>
      <c r="P27" s="162">
        <f>IF(BerKW!AC27=0,0,24)</f>
        <v>24</v>
      </c>
      <c r="Q27" s="166" t="e">
        <f>BerKW!AD27*100</f>
        <v>#VALUE!</v>
      </c>
      <c r="R27" s="166" t="e">
        <f>BerKW!AC27*100</f>
        <v>#VALUE!</v>
      </c>
      <c r="S27" s="162">
        <f>IF(BerKW!AF27=0,0,30)</f>
        <v>30</v>
      </c>
      <c r="T27" s="166" t="e">
        <f>BerKW!AG27*100</f>
        <v>#VALUE!</v>
      </c>
      <c r="U27" s="166" t="e">
        <f>BerKW!AF27*100</f>
        <v>#VALUE!</v>
      </c>
      <c r="V27" s="166">
        <f>IF(BerKW!AI27=0,0,50)</f>
        <v>50</v>
      </c>
      <c r="W27" s="166" t="e">
        <f>BerKW!AJ27*100</f>
        <v>#VALUE!</v>
      </c>
      <c r="X27" s="166" t="e">
        <f>BerKW!AI27*100</f>
        <v>#VALUE!</v>
      </c>
      <c r="Y27" s="162">
        <f>IF(BerKW!AL27=0,0,51)</f>
        <v>51</v>
      </c>
      <c r="Z27" s="166" t="e">
        <f>BerKW!AM27*100</f>
        <v>#VALUE!</v>
      </c>
      <c r="AA27" s="166" t="e">
        <f>BerKW!AL27*100</f>
        <v>#VALUE!</v>
      </c>
      <c r="AB27" s="162">
        <f>IF(BerKW!AO27=0,0,60)</f>
        <v>60</v>
      </c>
      <c r="AC27" s="166" t="e">
        <f>BerKW!AP27*100</f>
        <v>#VALUE!</v>
      </c>
      <c r="AD27" s="166" t="e">
        <f>BerKW!AO27*100</f>
        <v>#VALUE!</v>
      </c>
      <c r="AE27" s="162">
        <f>IF(BerKW!AR27=0,0,61)</f>
        <v>61</v>
      </c>
      <c r="AF27" s="166" t="e">
        <f>BerKW!AS27*100</f>
        <v>#VALUE!</v>
      </c>
      <c r="AG27" s="166" t="e">
        <f>BerKW!AR27*100</f>
        <v>#VALUE!</v>
      </c>
      <c r="AH27" s="162">
        <f>IF(BerKW!AU27=0,0,74)</f>
        <v>74</v>
      </c>
      <c r="AI27" s="166" t="e">
        <f>BerKW!AV27*100</f>
        <v>#VALUE!</v>
      </c>
      <c r="AJ27" s="166" t="e">
        <f>BerKW!AU27*100</f>
        <v>#VALUE!</v>
      </c>
      <c r="AK27" s="162">
        <v>1</v>
      </c>
      <c r="AL27" s="166" t="e">
        <f>ROUND(BerKW!AW27*100,0)</f>
        <v>#VALUE!</v>
      </c>
      <c r="AM27" s="166" t="e">
        <f t="shared" si="0"/>
        <v>#VALUE!</v>
      </c>
      <c r="AN27" s="166">
        <v>0</v>
      </c>
      <c r="AO27" s="166" t="e">
        <f>BerKW!AW27*100</f>
        <v>#VALUE!</v>
      </c>
      <c r="AP27" s="166" t="e">
        <f ca="1">ROUND(AO27*(pabij+wnbij)/100,0)</f>
        <v>#VALUE!</v>
      </c>
      <c r="AQ27" s="166">
        <f t="shared" ca="1" si="1"/>
        <v>255</v>
      </c>
      <c r="AR27" s="166">
        <v>0</v>
      </c>
      <c r="AS27" s="166" t="e">
        <f>BerKW!AW27*100</f>
        <v>#VALUE!</v>
      </c>
      <c r="AT27" s="166" t="e">
        <f ca="1">ROUND(BerKW!BR27*100,0)</f>
        <v>#VALUE!</v>
      </c>
      <c r="AU27" s="166">
        <f t="shared" ca="1" si="2"/>
        <v>256</v>
      </c>
      <c r="AV27" s="166">
        <v>0</v>
      </c>
      <c r="AW27" s="166" t="e">
        <f>ROUND(BerKW!AW27*100,0)</f>
        <v>#VALUE!</v>
      </c>
      <c r="AX27" s="166" t="e">
        <f ca="1">ROUND(BerKW!BS27*100,0)</f>
        <v>#VALUE!</v>
      </c>
      <c r="AY27" s="166">
        <f t="shared" ca="1" si="3"/>
        <v>811</v>
      </c>
      <c r="AZ27" s="166">
        <v>0</v>
      </c>
      <c r="BA27" s="166" t="e">
        <f ca="1">IF(fsobij&lt;&gt;0,BerKW!AW27*100,0)</f>
        <v>#VALUE!</v>
      </c>
      <c r="BB27" s="166" t="e">
        <f ca="1">IF(fsobij&lt;&gt;0,ROUND(BerKW!BK27*100,0),0)</f>
        <v>#VALUE!</v>
      </c>
      <c r="BC27" s="166">
        <v>859</v>
      </c>
      <c r="BD27" s="166">
        <v>0</v>
      </c>
      <c r="BE27" s="166" t="e">
        <f ca="1">IF(bijbij&lt;&gt;0,BerKW!AW27*100,0)</f>
        <v>#VALUE!</v>
      </c>
      <c r="BF27" s="166" t="e">
        <f>ROUND(BerKW!BL27*100,0)</f>
        <v>#VALUE!</v>
      </c>
      <c r="BG27" s="167">
        <v>1</v>
      </c>
      <c r="BH27" s="166" t="e">
        <f>BerKW!BF27*100</f>
        <v>#VALUE!</v>
      </c>
      <c r="BI27" s="166" t="str">
        <f>BerKW!BE27</f>
        <v>Corriger</v>
      </c>
      <c r="BJ27" s="162" t="e">
        <f>BerKW!BD27*100</f>
        <v>#VALUE!</v>
      </c>
    </row>
    <row r="28" spans="1:62" ht="14.1" customHeight="1" x14ac:dyDescent="0.3">
      <c r="A28" s="162">
        <f>Ident!A28</f>
        <v>0</v>
      </c>
      <c r="B28" s="162">
        <f>Ident!B28</f>
        <v>0</v>
      </c>
      <c r="C28" s="162">
        <f>Ident!C28</f>
        <v>0</v>
      </c>
      <c r="D28" s="162">
        <f>Ident!D28</f>
        <v>0</v>
      </c>
      <c r="E28" s="162"/>
      <c r="F28" s="163"/>
      <c r="G28" s="162"/>
      <c r="H28" s="164">
        <f>Ident!G28</f>
        <v>0</v>
      </c>
      <c r="I28" s="165">
        <f>Ident!E28</f>
        <v>0</v>
      </c>
      <c r="J28" s="165">
        <f>Ident!F28</f>
        <v>0</v>
      </c>
      <c r="K28" s="166" t="e">
        <f>BerKW!Y28*100</f>
        <v>#VALUE!</v>
      </c>
      <c r="L28" s="166">
        <f>BerKW!Z28</f>
        <v>0</v>
      </c>
      <c r="M28" s="162">
        <f>IF(BerKW!K28=0,0,1)</f>
        <v>0</v>
      </c>
      <c r="N28" s="166" t="e">
        <f>BerKW!L28*100</f>
        <v>#VALUE!</v>
      </c>
      <c r="O28" s="166">
        <f>BerKW!K28*100</f>
        <v>0</v>
      </c>
      <c r="P28" s="162">
        <f>IF(BerKW!AC28=0,0,24)</f>
        <v>24</v>
      </c>
      <c r="Q28" s="166" t="e">
        <f>BerKW!AD28*100</f>
        <v>#VALUE!</v>
      </c>
      <c r="R28" s="166" t="e">
        <f>BerKW!AC28*100</f>
        <v>#VALUE!</v>
      </c>
      <c r="S28" s="162">
        <f>IF(BerKW!AF28=0,0,30)</f>
        <v>30</v>
      </c>
      <c r="T28" s="166" t="e">
        <f>BerKW!AG28*100</f>
        <v>#VALUE!</v>
      </c>
      <c r="U28" s="166" t="e">
        <f>BerKW!AF28*100</f>
        <v>#VALUE!</v>
      </c>
      <c r="V28" s="166">
        <f>IF(BerKW!AI28=0,0,50)</f>
        <v>50</v>
      </c>
      <c r="W28" s="166" t="e">
        <f>BerKW!AJ28*100</f>
        <v>#VALUE!</v>
      </c>
      <c r="X28" s="166" t="e">
        <f>BerKW!AI28*100</f>
        <v>#VALUE!</v>
      </c>
      <c r="Y28" s="162">
        <f>IF(BerKW!AL28=0,0,51)</f>
        <v>51</v>
      </c>
      <c r="Z28" s="166" t="e">
        <f>BerKW!AM28*100</f>
        <v>#VALUE!</v>
      </c>
      <c r="AA28" s="166" t="e">
        <f>BerKW!AL28*100</f>
        <v>#VALUE!</v>
      </c>
      <c r="AB28" s="162">
        <f>IF(BerKW!AO28=0,0,60)</f>
        <v>60</v>
      </c>
      <c r="AC28" s="166" t="e">
        <f>BerKW!AP28*100</f>
        <v>#VALUE!</v>
      </c>
      <c r="AD28" s="166" t="e">
        <f>BerKW!AO28*100</f>
        <v>#VALUE!</v>
      </c>
      <c r="AE28" s="162">
        <f>IF(BerKW!AR28=0,0,61)</f>
        <v>61</v>
      </c>
      <c r="AF28" s="166" t="e">
        <f>BerKW!AS28*100</f>
        <v>#VALUE!</v>
      </c>
      <c r="AG28" s="166" t="e">
        <f>BerKW!AR28*100</f>
        <v>#VALUE!</v>
      </c>
      <c r="AH28" s="162">
        <f>IF(BerKW!AU28=0,0,74)</f>
        <v>74</v>
      </c>
      <c r="AI28" s="166" t="e">
        <f>BerKW!AV28*100</f>
        <v>#VALUE!</v>
      </c>
      <c r="AJ28" s="166" t="e">
        <f>BerKW!AU28*100</f>
        <v>#VALUE!</v>
      </c>
      <c r="AK28" s="162">
        <v>1</v>
      </c>
      <c r="AL28" s="166" t="e">
        <f>ROUND(BerKW!AW28*100,0)</f>
        <v>#VALUE!</v>
      </c>
      <c r="AM28" s="166" t="e">
        <f t="shared" si="0"/>
        <v>#VALUE!</v>
      </c>
      <c r="AN28" s="166">
        <v>0</v>
      </c>
      <c r="AO28" s="166" t="e">
        <f>BerKW!AW28*100</f>
        <v>#VALUE!</v>
      </c>
      <c r="AP28" s="166" t="e">
        <f ca="1">ROUND(AO28*(pabij+wnbij)/100,0)</f>
        <v>#VALUE!</v>
      </c>
      <c r="AQ28" s="166">
        <f t="shared" ca="1" si="1"/>
        <v>255</v>
      </c>
      <c r="AR28" s="166">
        <v>0</v>
      </c>
      <c r="AS28" s="166" t="e">
        <f>BerKW!AW28*100</f>
        <v>#VALUE!</v>
      </c>
      <c r="AT28" s="166" t="e">
        <f ca="1">ROUND(BerKW!BR28*100,0)</f>
        <v>#VALUE!</v>
      </c>
      <c r="AU28" s="166">
        <f t="shared" ca="1" si="2"/>
        <v>256</v>
      </c>
      <c r="AV28" s="166">
        <v>0</v>
      </c>
      <c r="AW28" s="166" t="e">
        <f>ROUND(BerKW!AW28*100,0)</f>
        <v>#VALUE!</v>
      </c>
      <c r="AX28" s="166" t="e">
        <f ca="1">ROUND(BerKW!BS28*100,0)</f>
        <v>#VALUE!</v>
      </c>
      <c r="AY28" s="166">
        <f t="shared" ca="1" si="3"/>
        <v>811</v>
      </c>
      <c r="AZ28" s="166">
        <v>0</v>
      </c>
      <c r="BA28" s="166" t="e">
        <f ca="1">IF(fsobij&lt;&gt;0,BerKW!AW28*100,0)</f>
        <v>#VALUE!</v>
      </c>
      <c r="BB28" s="166" t="e">
        <f ca="1">IF(fsobij&lt;&gt;0,ROUND(BerKW!BK28*100,0),0)</f>
        <v>#VALUE!</v>
      </c>
      <c r="BC28" s="166">
        <v>859</v>
      </c>
      <c r="BD28" s="166">
        <v>0</v>
      </c>
      <c r="BE28" s="166" t="e">
        <f ca="1">IF(bijbij&lt;&gt;0,BerKW!AW28*100,0)</f>
        <v>#VALUE!</v>
      </c>
      <c r="BF28" s="166" t="e">
        <f>ROUND(BerKW!BL28*100,0)</f>
        <v>#VALUE!</v>
      </c>
      <c r="BG28" s="167">
        <v>1</v>
      </c>
      <c r="BH28" s="166" t="e">
        <f>BerKW!BF28*100</f>
        <v>#VALUE!</v>
      </c>
      <c r="BI28" s="166" t="str">
        <f>BerKW!BE28</f>
        <v>Corriger</v>
      </c>
      <c r="BJ28" s="162" t="e">
        <f>BerKW!BD28*100</f>
        <v>#VALUE!</v>
      </c>
    </row>
    <row r="29" spans="1:62" ht="14.1" customHeight="1" x14ac:dyDescent="0.3">
      <c r="A29" s="162">
        <f>Ident!A29</f>
        <v>0</v>
      </c>
      <c r="B29" s="162">
        <f>Ident!B29</f>
        <v>0</v>
      </c>
      <c r="C29" s="162">
        <f>Ident!C29</f>
        <v>0</v>
      </c>
      <c r="D29" s="162">
        <f>Ident!D29</f>
        <v>0</v>
      </c>
      <c r="E29" s="162"/>
      <c r="F29" s="163"/>
      <c r="G29" s="162"/>
      <c r="H29" s="164">
        <f>Ident!G29</f>
        <v>0</v>
      </c>
      <c r="I29" s="165">
        <f>Ident!E29</f>
        <v>0</v>
      </c>
      <c r="J29" s="165">
        <f>Ident!F29</f>
        <v>0</v>
      </c>
      <c r="K29" s="166" t="e">
        <f>BerKW!Y29*100</f>
        <v>#VALUE!</v>
      </c>
      <c r="L29" s="166">
        <f>BerKW!Z29</f>
        <v>0</v>
      </c>
      <c r="M29" s="162">
        <f>IF(BerKW!K29=0,0,1)</f>
        <v>0</v>
      </c>
      <c r="N29" s="166" t="e">
        <f>BerKW!L29*100</f>
        <v>#VALUE!</v>
      </c>
      <c r="O29" s="166">
        <f>BerKW!K29*100</f>
        <v>0</v>
      </c>
      <c r="P29" s="162">
        <f>IF(BerKW!AC29=0,0,24)</f>
        <v>24</v>
      </c>
      <c r="Q29" s="166" t="e">
        <f>BerKW!AD29*100</f>
        <v>#VALUE!</v>
      </c>
      <c r="R29" s="166" t="e">
        <f>BerKW!AC29*100</f>
        <v>#VALUE!</v>
      </c>
      <c r="S29" s="162">
        <f>IF(BerKW!AF29=0,0,30)</f>
        <v>30</v>
      </c>
      <c r="T29" s="166" t="e">
        <f>BerKW!AG29*100</f>
        <v>#VALUE!</v>
      </c>
      <c r="U29" s="166" t="e">
        <f>BerKW!AF29*100</f>
        <v>#VALUE!</v>
      </c>
      <c r="V29" s="166">
        <f>IF(BerKW!AI29=0,0,50)</f>
        <v>50</v>
      </c>
      <c r="W29" s="166" t="e">
        <f>BerKW!AJ29*100</f>
        <v>#VALUE!</v>
      </c>
      <c r="X29" s="166" t="e">
        <f>BerKW!AI29*100</f>
        <v>#VALUE!</v>
      </c>
      <c r="Y29" s="162">
        <f>IF(BerKW!AL29=0,0,51)</f>
        <v>51</v>
      </c>
      <c r="Z29" s="166" t="e">
        <f>BerKW!AM29*100</f>
        <v>#VALUE!</v>
      </c>
      <c r="AA29" s="166" t="e">
        <f>BerKW!AL29*100</f>
        <v>#VALUE!</v>
      </c>
      <c r="AB29" s="162">
        <f>IF(BerKW!AO29=0,0,60)</f>
        <v>60</v>
      </c>
      <c r="AC29" s="166" t="e">
        <f>BerKW!AP29*100</f>
        <v>#VALUE!</v>
      </c>
      <c r="AD29" s="166" t="e">
        <f>BerKW!AO29*100</f>
        <v>#VALUE!</v>
      </c>
      <c r="AE29" s="162">
        <f>IF(BerKW!AR29=0,0,61)</f>
        <v>61</v>
      </c>
      <c r="AF29" s="166" t="e">
        <f>BerKW!AS29*100</f>
        <v>#VALUE!</v>
      </c>
      <c r="AG29" s="166" t="e">
        <f>BerKW!AR29*100</f>
        <v>#VALUE!</v>
      </c>
      <c r="AH29" s="162">
        <f>IF(BerKW!AU29=0,0,74)</f>
        <v>74</v>
      </c>
      <c r="AI29" s="166" t="e">
        <f>BerKW!AV29*100</f>
        <v>#VALUE!</v>
      </c>
      <c r="AJ29" s="166" t="e">
        <f>BerKW!AU29*100</f>
        <v>#VALUE!</v>
      </c>
      <c r="AK29" s="162">
        <v>1</v>
      </c>
      <c r="AL29" s="166" t="e">
        <f>ROUND(BerKW!AW29*100,0)</f>
        <v>#VALUE!</v>
      </c>
      <c r="AM29" s="166" t="e">
        <f t="shared" si="0"/>
        <v>#VALUE!</v>
      </c>
      <c r="AN29" s="166">
        <v>0</v>
      </c>
      <c r="AO29" s="166" t="e">
        <f>BerKW!AW29*100</f>
        <v>#VALUE!</v>
      </c>
      <c r="AP29" s="166" t="e">
        <f ca="1">ROUND(AO29*(pabij+wnbij)/100,0)</f>
        <v>#VALUE!</v>
      </c>
      <c r="AQ29" s="166">
        <f t="shared" ca="1" si="1"/>
        <v>255</v>
      </c>
      <c r="AR29" s="166">
        <v>0</v>
      </c>
      <c r="AS29" s="166" t="e">
        <f>BerKW!AW29*100</f>
        <v>#VALUE!</v>
      </c>
      <c r="AT29" s="166" t="e">
        <f ca="1">ROUND(BerKW!BR29*100,0)</f>
        <v>#VALUE!</v>
      </c>
      <c r="AU29" s="166">
        <f t="shared" ca="1" si="2"/>
        <v>256</v>
      </c>
      <c r="AV29" s="166">
        <v>0</v>
      </c>
      <c r="AW29" s="166" t="e">
        <f>ROUND(BerKW!AW29*100,0)</f>
        <v>#VALUE!</v>
      </c>
      <c r="AX29" s="166" t="e">
        <f ca="1">ROUND(BerKW!BS29*100,0)</f>
        <v>#VALUE!</v>
      </c>
      <c r="AY29" s="166">
        <f t="shared" ca="1" si="3"/>
        <v>811</v>
      </c>
      <c r="AZ29" s="166">
        <v>0</v>
      </c>
      <c r="BA29" s="166" t="e">
        <f ca="1">IF(fsobij&lt;&gt;0,BerKW!AW29*100,0)</f>
        <v>#VALUE!</v>
      </c>
      <c r="BB29" s="166" t="e">
        <f ca="1">IF(fsobij&lt;&gt;0,ROUND(BerKW!BK29*100,0),0)</f>
        <v>#VALUE!</v>
      </c>
      <c r="BC29" s="166">
        <v>859</v>
      </c>
      <c r="BD29" s="166">
        <v>0</v>
      </c>
      <c r="BE29" s="166" t="e">
        <f ca="1">IF(bijbij&lt;&gt;0,BerKW!AW29*100,0)</f>
        <v>#VALUE!</v>
      </c>
      <c r="BF29" s="166" t="e">
        <f>ROUND(BerKW!BL29*100,0)</f>
        <v>#VALUE!</v>
      </c>
      <c r="BG29" s="167">
        <v>1</v>
      </c>
      <c r="BH29" s="166" t="e">
        <f>BerKW!BF29*100</f>
        <v>#VALUE!</v>
      </c>
      <c r="BI29" s="166" t="str">
        <f>BerKW!BE29</f>
        <v>Corriger</v>
      </c>
      <c r="BJ29" s="162" t="e">
        <f>BerKW!BD29*100</f>
        <v>#VALUE!</v>
      </c>
    </row>
    <row r="30" spans="1:62" ht="14.1" customHeight="1" x14ac:dyDescent="0.3">
      <c r="A30" s="162">
        <f>Ident!A30</f>
        <v>0</v>
      </c>
      <c r="B30" s="162">
        <f>Ident!B30</f>
        <v>0</v>
      </c>
      <c r="C30" s="162">
        <f>Ident!C30</f>
        <v>0</v>
      </c>
      <c r="D30" s="162">
        <f>Ident!D30</f>
        <v>0</v>
      </c>
      <c r="E30" s="162"/>
      <c r="F30" s="163"/>
      <c r="G30" s="162"/>
      <c r="H30" s="164">
        <f>Ident!G30</f>
        <v>0</v>
      </c>
      <c r="I30" s="165">
        <f>Ident!E30</f>
        <v>0</v>
      </c>
      <c r="J30" s="165">
        <f>Ident!F30</f>
        <v>0</v>
      </c>
      <c r="K30" s="166" t="e">
        <f>BerKW!Y30*100</f>
        <v>#VALUE!</v>
      </c>
      <c r="L30" s="166">
        <f>BerKW!Z30</f>
        <v>0</v>
      </c>
      <c r="M30" s="162">
        <f>IF(BerKW!K30=0,0,1)</f>
        <v>0</v>
      </c>
      <c r="N30" s="166" t="e">
        <f>BerKW!L30*100</f>
        <v>#VALUE!</v>
      </c>
      <c r="O30" s="166">
        <f>BerKW!K30*100</f>
        <v>0</v>
      </c>
      <c r="P30" s="162">
        <f>IF(BerKW!AC30=0,0,24)</f>
        <v>24</v>
      </c>
      <c r="Q30" s="166" t="e">
        <f>BerKW!AD30*100</f>
        <v>#VALUE!</v>
      </c>
      <c r="R30" s="166" t="e">
        <f>BerKW!AC30*100</f>
        <v>#VALUE!</v>
      </c>
      <c r="S30" s="162">
        <f>IF(BerKW!AF30=0,0,30)</f>
        <v>30</v>
      </c>
      <c r="T30" s="166" t="e">
        <f>BerKW!AG30*100</f>
        <v>#VALUE!</v>
      </c>
      <c r="U30" s="166" t="e">
        <f>BerKW!AF30*100</f>
        <v>#VALUE!</v>
      </c>
      <c r="V30" s="166">
        <f>IF(BerKW!AI30=0,0,50)</f>
        <v>50</v>
      </c>
      <c r="W30" s="166" t="e">
        <f>BerKW!AJ30*100</f>
        <v>#VALUE!</v>
      </c>
      <c r="X30" s="166" t="e">
        <f>BerKW!AI30*100</f>
        <v>#VALUE!</v>
      </c>
      <c r="Y30" s="162">
        <f>IF(BerKW!AL30=0,0,51)</f>
        <v>51</v>
      </c>
      <c r="Z30" s="166" t="e">
        <f>BerKW!AM30*100</f>
        <v>#VALUE!</v>
      </c>
      <c r="AA30" s="166" t="e">
        <f>BerKW!AL30*100</f>
        <v>#VALUE!</v>
      </c>
      <c r="AB30" s="162">
        <f>IF(BerKW!AO30=0,0,60)</f>
        <v>60</v>
      </c>
      <c r="AC30" s="166" t="e">
        <f>BerKW!AP30*100</f>
        <v>#VALUE!</v>
      </c>
      <c r="AD30" s="166" t="e">
        <f>BerKW!AO30*100</f>
        <v>#VALUE!</v>
      </c>
      <c r="AE30" s="162">
        <f>IF(BerKW!AR30=0,0,61)</f>
        <v>61</v>
      </c>
      <c r="AF30" s="166" t="e">
        <f>BerKW!AS30*100</f>
        <v>#VALUE!</v>
      </c>
      <c r="AG30" s="166" t="e">
        <f>BerKW!AR30*100</f>
        <v>#VALUE!</v>
      </c>
      <c r="AH30" s="162">
        <f>IF(BerKW!AU30=0,0,74)</f>
        <v>74</v>
      </c>
      <c r="AI30" s="166" t="e">
        <f>BerKW!AV30*100</f>
        <v>#VALUE!</v>
      </c>
      <c r="AJ30" s="166" t="e">
        <f>BerKW!AU30*100</f>
        <v>#VALUE!</v>
      </c>
      <c r="AK30" s="162">
        <v>1</v>
      </c>
      <c r="AL30" s="166" t="e">
        <f>ROUND(BerKW!AW30*100,0)</f>
        <v>#VALUE!</v>
      </c>
      <c r="AM30" s="166" t="e">
        <f t="shared" si="0"/>
        <v>#VALUE!</v>
      </c>
      <c r="AN30" s="166">
        <v>0</v>
      </c>
      <c r="AO30" s="166" t="e">
        <f>BerKW!AW30*100</f>
        <v>#VALUE!</v>
      </c>
      <c r="AP30" s="166" t="e">
        <f ca="1">ROUND(AO30*(pabij+wnbij)/100,0)</f>
        <v>#VALUE!</v>
      </c>
      <c r="AQ30" s="166">
        <f t="shared" ca="1" si="1"/>
        <v>255</v>
      </c>
      <c r="AR30" s="166">
        <v>0</v>
      </c>
      <c r="AS30" s="166" t="e">
        <f>BerKW!AW30*100</f>
        <v>#VALUE!</v>
      </c>
      <c r="AT30" s="166" t="e">
        <f ca="1">ROUND(BerKW!BR30*100,0)</f>
        <v>#VALUE!</v>
      </c>
      <c r="AU30" s="166">
        <f t="shared" ca="1" si="2"/>
        <v>256</v>
      </c>
      <c r="AV30" s="166">
        <v>0</v>
      </c>
      <c r="AW30" s="166" t="e">
        <f>ROUND(BerKW!AW30*100,0)</f>
        <v>#VALUE!</v>
      </c>
      <c r="AX30" s="166" t="e">
        <f ca="1">ROUND(BerKW!BS30*100,0)</f>
        <v>#VALUE!</v>
      </c>
      <c r="AY30" s="166">
        <f t="shared" ca="1" si="3"/>
        <v>811</v>
      </c>
      <c r="AZ30" s="166">
        <v>0</v>
      </c>
      <c r="BA30" s="166" t="e">
        <f ca="1">IF(fsobij&lt;&gt;0,BerKW!AW30*100,0)</f>
        <v>#VALUE!</v>
      </c>
      <c r="BB30" s="166" t="e">
        <f ca="1">IF(fsobij&lt;&gt;0,ROUND(BerKW!BK30*100,0),0)</f>
        <v>#VALUE!</v>
      </c>
      <c r="BC30" s="166">
        <v>859</v>
      </c>
      <c r="BD30" s="166">
        <v>0</v>
      </c>
      <c r="BE30" s="166" t="e">
        <f ca="1">IF(bijbij&lt;&gt;0,BerKW!AW30*100,0)</f>
        <v>#VALUE!</v>
      </c>
      <c r="BF30" s="166" t="e">
        <f>ROUND(BerKW!BL30*100,0)</f>
        <v>#VALUE!</v>
      </c>
      <c r="BG30" s="167">
        <v>1</v>
      </c>
      <c r="BH30" s="166" t="e">
        <f>BerKW!BF30*100</f>
        <v>#VALUE!</v>
      </c>
      <c r="BI30" s="166" t="str">
        <f>BerKW!BE30</f>
        <v>Corriger</v>
      </c>
      <c r="BJ30" s="162" t="e">
        <f>BerKW!BD30*100</f>
        <v>#VALUE!</v>
      </c>
    </row>
    <row r="31" spans="1:62" ht="14.1" customHeight="1" x14ac:dyDescent="0.3">
      <c r="A31" s="162">
        <f>Ident!A31</f>
        <v>0</v>
      </c>
      <c r="B31" s="162">
        <f>Ident!B31</f>
        <v>0</v>
      </c>
      <c r="C31" s="162">
        <f>Ident!C31</f>
        <v>0</v>
      </c>
      <c r="D31" s="162">
        <f>Ident!D31</f>
        <v>0</v>
      </c>
      <c r="E31" s="162"/>
      <c r="F31" s="163"/>
      <c r="G31" s="162"/>
      <c r="H31" s="164">
        <f>Ident!G31</f>
        <v>0</v>
      </c>
      <c r="I31" s="165">
        <f>Ident!E31</f>
        <v>0</v>
      </c>
      <c r="J31" s="165">
        <f>Ident!F31</f>
        <v>0</v>
      </c>
      <c r="K31" s="166" t="e">
        <f>BerKW!Y31*100</f>
        <v>#VALUE!</v>
      </c>
      <c r="L31" s="166">
        <f>BerKW!Z31</f>
        <v>0</v>
      </c>
      <c r="M31" s="162">
        <f>IF(BerKW!K31=0,0,1)</f>
        <v>0</v>
      </c>
      <c r="N31" s="166" t="e">
        <f>BerKW!L31*100</f>
        <v>#VALUE!</v>
      </c>
      <c r="O31" s="166">
        <f>BerKW!K31*100</f>
        <v>0</v>
      </c>
      <c r="P31" s="162">
        <f>IF(BerKW!AC31=0,0,24)</f>
        <v>24</v>
      </c>
      <c r="Q31" s="166" t="e">
        <f>BerKW!AD31*100</f>
        <v>#VALUE!</v>
      </c>
      <c r="R31" s="166" t="e">
        <f>BerKW!AC31*100</f>
        <v>#VALUE!</v>
      </c>
      <c r="S31" s="162">
        <f>IF(BerKW!AF31=0,0,30)</f>
        <v>30</v>
      </c>
      <c r="T31" s="166" t="e">
        <f>BerKW!AG31*100</f>
        <v>#VALUE!</v>
      </c>
      <c r="U31" s="166" t="e">
        <f>BerKW!AF31*100</f>
        <v>#VALUE!</v>
      </c>
      <c r="V31" s="166">
        <f>IF(BerKW!AI31=0,0,50)</f>
        <v>50</v>
      </c>
      <c r="W31" s="166" t="e">
        <f>BerKW!AJ31*100</f>
        <v>#VALUE!</v>
      </c>
      <c r="X31" s="166" t="e">
        <f>BerKW!AI31*100</f>
        <v>#VALUE!</v>
      </c>
      <c r="Y31" s="162">
        <f>IF(BerKW!AL31=0,0,51)</f>
        <v>51</v>
      </c>
      <c r="Z31" s="166" t="e">
        <f>BerKW!AM31*100</f>
        <v>#VALUE!</v>
      </c>
      <c r="AA31" s="166" t="e">
        <f>BerKW!AL31*100</f>
        <v>#VALUE!</v>
      </c>
      <c r="AB31" s="162">
        <f>IF(BerKW!AO31=0,0,60)</f>
        <v>60</v>
      </c>
      <c r="AC31" s="166" t="e">
        <f>BerKW!AP31*100</f>
        <v>#VALUE!</v>
      </c>
      <c r="AD31" s="166" t="e">
        <f>BerKW!AO31*100</f>
        <v>#VALUE!</v>
      </c>
      <c r="AE31" s="162">
        <f>IF(BerKW!AR31=0,0,61)</f>
        <v>61</v>
      </c>
      <c r="AF31" s="166" t="e">
        <f>BerKW!AS31*100</f>
        <v>#VALUE!</v>
      </c>
      <c r="AG31" s="166" t="e">
        <f>BerKW!AR31*100</f>
        <v>#VALUE!</v>
      </c>
      <c r="AH31" s="162">
        <f>IF(BerKW!AU31=0,0,74)</f>
        <v>74</v>
      </c>
      <c r="AI31" s="166" t="e">
        <f>BerKW!AV31*100</f>
        <v>#VALUE!</v>
      </c>
      <c r="AJ31" s="166" t="e">
        <f>BerKW!AU31*100</f>
        <v>#VALUE!</v>
      </c>
      <c r="AK31" s="162">
        <v>1</v>
      </c>
      <c r="AL31" s="166" t="e">
        <f>ROUND(BerKW!AW31*100,0)</f>
        <v>#VALUE!</v>
      </c>
      <c r="AM31" s="166" t="e">
        <f t="shared" si="0"/>
        <v>#VALUE!</v>
      </c>
      <c r="AN31" s="166">
        <v>0</v>
      </c>
      <c r="AO31" s="166" t="e">
        <f>BerKW!AW31*100</f>
        <v>#VALUE!</v>
      </c>
      <c r="AP31" s="166" t="e">
        <f ca="1">ROUND(AO31*(pabij+wnbij)/100,0)</f>
        <v>#VALUE!</v>
      </c>
      <c r="AQ31" s="166">
        <f t="shared" ca="1" si="1"/>
        <v>255</v>
      </c>
      <c r="AR31" s="166">
        <v>0</v>
      </c>
      <c r="AS31" s="166" t="e">
        <f>BerKW!AW31*100</f>
        <v>#VALUE!</v>
      </c>
      <c r="AT31" s="166" t="e">
        <f ca="1">ROUND(BerKW!BR31*100,0)</f>
        <v>#VALUE!</v>
      </c>
      <c r="AU31" s="166">
        <f t="shared" ca="1" si="2"/>
        <v>256</v>
      </c>
      <c r="AV31" s="166">
        <v>0</v>
      </c>
      <c r="AW31" s="166" t="e">
        <f>ROUND(BerKW!AW31*100,0)</f>
        <v>#VALUE!</v>
      </c>
      <c r="AX31" s="166" t="e">
        <f ca="1">ROUND(BerKW!BS31*100,0)</f>
        <v>#VALUE!</v>
      </c>
      <c r="AY31" s="166">
        <f t="shared" ca="1" si="3"/>
        <v>811</v>
      </c>
      <c r="AZ31" s="166">
        <v>0</v>
      </c>
      <c r="BA31" s="166" t="e">
        <f ca="1">IF(fsobij&lt;&gt;0,BerKW!AW31*100,0)</f>
        <v>#VALUE!</v>
      </c>
      <c r="BB31" s="166" t="e">
        <f ca="1">IF(fsobij&lt;&gt;0,ROUND(BerKW!BK31*100,0),0)</f>
        <v>#VALUE!</v>
      </c>
      <c r="BC31" s="166">
        <v>859</v>
      </c>
      <c r="BD31" s="166">
        <v>0</v>
      </c>
      <c r="BE31" s="166" t="e">
        <f ca="1">IF(bijbij&lt;&gt;0,BerKW!AW31*100,0)</f>
        <v>#VALUE!</v>
      </c>
      <c r="BF31" s="166" t="e">
        <f>ROUND(BerKW!BL31*100,0)</f>
        <v>#VALUE!</v>
      </c>
      <c r="BG31" s="167">
        <v>1</v>
      </c>
      <c r="BH31" s="166" t="e">
        <f>BerKW!BF31*100</f>
        <v>#VALUE!</v>
      </c>
      <c r="BI31" s="166" t="str">
        <f>BerKW!BE31</f>
        <v>Corriger</v>
      </c>
      <c r="BJ31" s="162" t="e">
        <f>BerKW!BD31*100</f>
        <v>#VALUE!</v>
      </c>
    </row>
    <row r="32" spans="1:62" ht="14.1" customHeight="1" x14ac:dyDescent="0.3">
      <c r="A32" s="162">
        <f>Ident!A32</f>
        <v>0</v>
      </c>
      <c r="B32" s="162">
        <f>Ident!B32</f>
        <v>0</v>
      </c>
      <c r="C32" s="162">
        <f>Ident!C32</f>
        <v>0</v>
      </c>
      <c r="D32" s="162">
        <f>Ident!D32</f>
        <v>0</v>
      </c>
      <c r="E32" s="162"/>
      <c r="F32" s="163"/>
      <c r="G32" s="162"/>
      <c r="H32" s="164">
        <f>Ident!G32</f>
        <v>0</v>
      </c>
      <c r="I32" s="165">
        <f>Ident!E32</f>
        <v>0</v>
      </c>
      <c r="J32" s="165">
        <f>Ident!F32</f>
        <v>0</v>
      </c>
      <c r="K32" s="166" t="e">
        <f>BerKW!Y32*100</f>
        <v>#VALUE!</v>
      </c>
      <c r="L32" s="166">
        <f>BerKW!Z32</f>
        <v>0</v>
      </c>
      <c r="M32" s="162">
        <f>IF(BerKW!K32=0,0,1)</f>
        <v>0</v>
      </c>
      <c r="N32" s="166" t="e">
        <f>BerKW!L32*100</f>
        <v>#VALUE!</v>
      </c>
      <c r="O32" s="166">
        <f>BerKW!K32*100</f>
        <v>0</v>
      </c>
      <c r="P32" s="162">
        <f>IF(BerKW!AC32=0,0,24)</f>
        <v>24</v>
      </c>
      <c r="Q32" s="166" t="e">
        <f>BerKW!AD32*100</f>
        <v>#VALUE!</v>
      </c>
      <c r="R32" s="166" t="e">
        <f>BerKW!AC32*100</f>
        <v>#VALUE!</v>
      </c>
      <c r="S32" s="162">
        <f>IF(BerKW!AF32=0,0,30)</f>
        <v>30</v>
      </c>
      <c r="T32" s="166" t="e">
        <f>BerKW!AG32*100</f>
        <v>#VALUE!</v>
      </c>
      <c r="U32" s="166" t="e">
        <f>BerKW!AF32*100</f>
        <v>#VALUE!</v>
      </c>
      <c r="V32" s="166">
        <f>IF(BerKW!AI32=0,0,50)</f>
        <v>50</v>
      </c>
      <c r="W32" s="166" t="e">
        <f>BerKW!AJ32*100</f>
        <v>#VALUE!</v>
      </c>
      <c r="X32" s="166" t="e">
        <f>BerKW!AI32*100</f>
        <v>#VALUE!</v>
      </c>
      <c r="Y32" s="162">
        <f>IF(BerKW!AL32=0,0,51)</f>
        <v>51</v>
      </c>
      <c r="Z32" s="166" t="e">
        <f>BerKW!AM32*100</f>
        <v>#VALUE!</v>
      </c>
      <c r="AA32" s="166" t="e">
        <f>BerKW!AL32*100</f>
        <v>#VALUE!</v>
      </c>
      <c r="AB32" s="162">
        <f>IF(BerKW!AO32=0,0,60)</f>
        <v>60</v>
      </c>
      <c r="AC32" s="166" t="e">
        <f>BerKW!AP32*100</f>
        <v>#VALUE!</v>
      </c>
      <c r="AD32" s="166" t="e">
        <f>BerKW!AO32*100</f>
        <v>#VALUE!</v>
      </c>
      <c r="AE32" s="162">
        <f>IF(BerKW!AR32=0,0,61)</f>
        <v>61</v>
      </c>
      <c r="AF32" s="166" t="e">
        <f>BerKW!AS32*100</f>
        <v>#VALUE!</v>
      </c>
      <c r="AG32" s="166" t="e">
        <f>BerKW!AR32*100</f>
        <v>#VALUE!</v>
      </c>
      <c r="AH32" s="162">
        <f>IF(BerKW!AU32=0,0,74)</f>
        <v>74</v>
      </c>
      <c r="AI32" s="166" t="e">
        <f>BerKW!AV32*100</f>
        <v>#VALUE!</v>
      </c>
      <c r="AJ32" s="166" t="e">
        <f>BerKW!AU32*100</f>
        <v>#VALUE!</v>
      </c>
      <c r="AK32" s="162">
        <v>1</v>
      </c>
      <c r="AL32" s="166" t="e">
        <f>ROUND(BerKW!AW32*100,0)</f>
        <v>#VALUE!</v>
      </c>
      <c r="AM32" s="166" t="e">
        <f t="shared" si="0"/>
        <v>#VALUE!</v>
      </c>
      <c r="AN32" s="166">
        <v>0</v>
      </c>
      <c r="AO32" s="166" t="e">
        <f>BerKW!AW32*100</f>
        <v>#VALUE!</v>
      </c>
      <c r="AP32" s="166" t="e">
        <f ca="1">ROUND(AO32*(pabij+wnbij)/100,0)</f>
        <v>#VALUE!</v>
      </c>
      <c r="AQ32" s="166">
        <f t="shared" ca="1" si="1"/>
        <v>255</v>
      </c>
      <c r="AR32" s="166">
        <v>0</v>
      </c>
      <c r="AS32" s="166" t="e">
        <f>BerKW!AW32*100</f>
        <v>#VALUE!</v>
      </c>
      <c r="AT32" s="166" t="e">
        <f ca="1">ROUND(BerKW!BR32*100,0)</f>
        <v>#VALUE!</v>
      </c>
      <c r="AU32" s="166">
        <f t="shared" ca="1" si="2"/>
        <v>256</v>
      </c>
      <c r="AV32" s="166">
        <v>0</v>
      </c>
      <c r="AW32" s="166" t="e">
        <f>ROUND(BerKW!AW32*100,0)</f>
        <v>#VALUE!</v>
      </c>
      <c r="AX32" s="166" t="e">
        <f ca="1">ROUND(BerKW!BS32*100,0)</f>
        <v>#VALUE!</v>
      </c>
      <c r="AY32" s="166">
        <f t="shared" ca="1" si="3"/>
        <v>811</v>
      </c>
      <c r="AZ32" s="166">
        <v>0</v>
      </c>
      <c r="BA32" s="166" t="e">
        <f ca="1">IF(fsobij&lt;&gt;0,BerKW!AW32*100,0)</f>
        <v>#VALUE!</v>
      </c>
      <c r="BB32" s="166" t="e">
        <f ca="1">IF(fsobij&lt;&gt;0,ROUND(BerKW!BK32*100,0),0)</f>
        <v>#VALUE!</v>
      </c>
      <c r="BC32" s="166">
        <v>859</v>
      </c>
      <c r="BD32" s="166">
        <v>0</v>
      </c>
      <c r="BE32" s="166" t="e">
        <f ca="1">IF(bijbij&lt;&gt;0,BerKW!AW32*100,0)</f>
        <v>#VALUE!</v>
      </c>
      <c r="BF32" s="166" t="e">
        <f>ROUND(BerKW!BL32*100,0)</f>
        <v>#VALUE!</v>
      </c>
      <c r="BG32" s="167">
        <v>1</v>
      </c>
      <c r="BH32" s="166" t="e">
        <f>BerKW!BF32*100</f>
        <v>#VALUE!</v>
      </c>
      <c r="BI32" s="166" t="str">
        <f>BerKW!BE32</f>
        <v>Corriger</v>
      </c>
      <c r="BJ32" s="162" t="e">
        <f>BerKW!BD32*100</f>
        <v>#VALUE!</v>
      </c>
    </row>
    <row r="33" spans="1:62" ht="14.1" customHeight="1" x14ac:dyDescent="0.3">
      <c r="A33" s="162">
        <f>Ident!A33</f>
        <v>0</v>
      </c>
      <c r="B33" s="162">
        <f>Ident!B33</f>
        <v>0</v>
      </c>
      <c r="C33" s="162">
        <f>Ident!C33</f>
        <v>0</v>
      </c>
      <c r="D33" s="162">
        <f>Ident!D33</f>
        <v>0</v>
      </c>
      <c r="E33" s="162"/>
      <c r="F33" s="163"/>
      <c r="G33" s="162"/>
      <c r="H33" s="164">
        <f>Ident!G33</f>
        <v>0</v>
      </c>
      <c r="I33" s="165">
        <f>Ident!E33</f>
        <v>0</v>
      </c>
      <c r="J33" s="165">
        <f>Ident!F33</f>
        <v>0</v>
      </c>
      <c r="K33" s="166" t="e">
        <f>BerKW!Y33*100</f>
        <v>#VALUE!</v>
      </c>
      <c r="L33" s="166">
        <f>BerKW!Z33</f>
        <v>0</v>
      </c>
      <c r="M33" s="162">
        <f>IF(BerKW!K33=0,0,1)</f>
        <v>0</v>
      </c>
      <c r="N33" s="166" t="e">
        <f>BerKW!L33*100</f>
        <v>#VALUE!</v>
      </c>
      <c r="O33" s="166">
        <f>BerKW!K33*100</f>
        <v>0</v>
      </c>
      <c r="P33" s="162">
        <f>IF(BerKW!AC33=0,0,24)</f>
        <v>24</v>
      </c>
      <c r="Q33" s="166" t="e">
        <f>BerKW!AD33*100</f>
        <v>#VALUE!</v>
      </c>
      <c r="R33" s="166" t="e">
        <f>BerKW!AC33*100</f>
        <v>#VALUE!</v>
      </c>
      <c r="S33" s="162">
        <f>IF(BerKW!AF33=0,0,30)</f>
        <v>30</v>
      </c>
      <c r="T33" s="166" t="e">
        <f>BerKW!AG33*100</f>
        <v>#VALUE!</v>
      </c>
      <c r="U33" s="166" t="e">
        <f>BerKW!AF33*100</f>
        <v>#VALUE!</v>
      </c>
      <c r="V33" s="166">
        <f>IF(BerKW!AI33=0,0,50)</f>
        <v>50</v>
      </c>
      <c r="W33" s="166" t="e">
        <f>BerKW!AJ33*100</f>
        <v>#VALUE!</v>
      </c>
      <c r="X33" s="166" t="e">
        <f>BerKW!AI33*100</f>
        <v>#VALUE!</v>
      </c>
      <c r="Y33" s="162">
        <f>IF(BerKW!AL33=0,0,51)</f>
        <v>51</v>
      </c>
      <c r="Z33" s="166" t="e">
        <f>BerKW!AM33*100</f>
        <v>#VALUE!</v>
      </c>
      <c r="AA33" s="166" t="e">
        <f>BerKW!AL33*100</f>
        <v>#VALUE!</v>
      </c>
      <c r="AB33" s="162">
        <f>IF(BerKW!AO33=0,0,60)</f>
        <v>60</v>
      </c>
      <c r="AC33" s="166" t="e">
        <f>BerKW!AP33*100</f>
        <v>#VALUE!</v>
      </c>
      <c r="AD33" s="166" t="e">
        <f>BerKW!AO33*100</f>
        <v>#VALUE!</v>
      </c>
      <c r="AE33" s="162">
        <f>IF(BerKW!AR33=0,0,61)</f>
        <v>61</v>
      </c>
      <c r="AF33" s="166" t="e">
        <f>BerKW!AS33*100</f>
        <v>#VALUE!</v>
      </c>
      <c r="AG33" s="166" t="e">
        <f>BerKW!AR33*100</f>
        <v>#VALUE!</v>
      </c>
      <c r="AH33" s="162">
        <f>IF(BerKW!AU33=0,0,74)</f>
        <v>74</v>
      </c>
      <c r="AI33" s="166" t="e">
        <f>BerKW!AV33*100</f>
        <v>#VALUE!</v>
      </c>
      <c r="AJ33" s="166" t="e">
        <f>BerKW!AU33*100</f>
        <v>#VALUE!</v>
      </c>
      <c r="AK33" s="162">
        <v>1</v>
      </c>
      <c r="AL33" s="166" t="e">
        <f>ROUND(BerKW!AW33*100,0)</f>
        <v>#VALUE!</v>
      </c>
      <c r="AM33" s="166" t="e">
        <f t="shared" si="0"/>
        <v>#VALUE!</v>
      </c>
      <c r="AN33" s="166">
        <v>0</v>
      </c>
      <c r="AO33" s="166" t="e">
        <f>BerKW!AW33*100</f>
        <v>#VALUE!</v>
      </c>
      <c r="AP33" s="166" t="e">
        <f ca="1">ROUND(AO33*(pabij+wnbij)/100,0)</f>
        <v>#VALUE!</v>
      </c>
      <c r="AQ33" s="166">
        <f t="shared" ca="1" si="1"/>
        <v>255</v>
      </c>
      <c r="AR33" s="166">
        <v>0</v>
      </c>
      <c r="AS33" s="166" t="e">
        <f>BerKW!AW33*100</f>
        <v>#VALUE!</v>
      </c>
      <c r="AT33" s="166" t="e">
        <f ca="1">ROUND(BerKW!BR33*100,0)</f>
        <v>#VALUE!</v>
      </c>
      <c r="AU33" s="166">
        <f t="shared" ca="1" si="2"/>
        <v>256</v>
      </c>
      <c r="AV33" s="166">
        <v>0</v>
      </c>
      <c r="AW33" s="166" t="e">
        <f>ROUND(BerKW!AW33*100,0)</f>
        <v>#VALUE!</v>
      </c>
      <c r="AX33" s="166" t="e">
        <f ca="1">ROUND(BerKW!BS33*100,0)</f>
        <v>#VALUE!</v>
      </c>
      <c r="AY33" s="166">
        <f t="shared" ca="1" si="3"/>
        <v>811</v>
      </c>
      <c r="AZ33" s="166">
        <v>0</v>
      </c>
      <c r="BA33" s="166" t="e">
        <f ca="1">IF(fsobij&lt;&gt;0,BerKW!AW33*100,0)</f>
        <v>#VALUE!</v>
      </c>
      <c r="BB33" s="166" t="e">
        <f ca="1">IF(fsobij&lt;&gt;0,ROUND(BerKW!BK33*100,0),0)</f>
        <v>#VALUE!</v>
      </c>
      <c r="BC33" s="166">
        <v>859</v>
      </c>
      <c r="BD33" s="166">
        <v>0</v>
      </c>
      <c r="BE33" s="166" t="e">
        <f ca="1">IF(bijbij&lt;&gt;0,BerKW!AW33*100,0)</f>
        <v>#VALUE!</v>
      </c>
      <c r="BF33" s="166" t="e">
        <f>ROUND(BerKW!BL33*100,0)</f>
        <v>#VALUE!</v>
      </c>
      <c r="BG33" s="167">
        <v>1</v>
      </c>
      <c r="BH33" s="166" t="e">
        <f>BerKW!BF33*100</f>
        <v>#VALUE!</v>
      </c>
      <c r="BI33" s="166" t="str">
        <f>BerKW!BE33</f>
        <v>Corriger</v>
      </c>
      <c r="BJ33" s="162" t="e">
        <f>BerKW!BD33*100</f>
        <v>#VALUE!</v>
      </c>
    </row>
    <row r="34" spans="1:62" ht="14.1" customHeight="1" x14ac:dyDescent="0.3">
      <c r="A34" s="162">
        <f>Ident!A34</f>
        <v>0</v>
      </c>
      <c r="B34" s="162">
        <f>Ident!B34</f>
        <v>0</v>
      </c>
      <c r="C34" s="162">
        <f>Ident!C34</f>
        <v>0</v>
      </c>
      <c r="D34" s="162">
        <f>Ident!D34</f>
        <v>0</v>
      </c>
      <c r="E34" s="162"/>
      <c r="F34" s="163"/>
      <c r="G34" s="162"/>
      <c r="H34" s="164">
        <f>Ident!G34</f>
        <v>0</v>
      </c>
      <c r="I34" s="165">
        <f>Ident!E34</f>
        <v>0</v>
      </c>
      <c r="J34" s="165">
        <f>Ident!F34</f>
        <v>0</v>
      </c>
      <c r="K34" s="166" t="e">
        <f>BerKW!Y34*100</f>
        <v>#VALUE!</v>
      </c>
      <c r="L34" s="166">
        <f>BerKW!Z34</f>
        <v>0</v>
      </c>
      <c r="M34" s="162">
        <f>IF(BerKW!K34=0,0,1)</f>
        <v>0</v>
      </c>
      <c r="N34" s="166" t="e">
        <f>BerKW!L34*100</f>
        <v>#VALUE!</v>
      </c>
      <c r="O34" s="166">
        <f>BerKW!K34*100</f>
        <v>0</v>
      </c>
      <c r="P34" s="162">
        <f>IF(BerKW!AC34=0,0,24)</f>
        <v>24</v>
      </c>
      <c r="Q34" s="166" t="e">
        <f>BerKW!AD34*100</f>
        <v>#VALUE!</v>
      </c>
      <c r="R34" s="166" t="e">
        <f>BerKW!AC34*100</f>
        <v>#VALUE!</v>
      </c>
      <c r="S34" s="162">
        <f>IF(BerKW!AF34=0,0,30)</f>
        <v>30</v>
      </c>
      <c r="T34" s="166" t="e">
        <f>BerKW!AG34*100</f>
        <v>#VALUE!</v>
      </c>
      <c r="U34" s="166" t="e">
        <f>BerKW!AF34*100</f>
        <v>#VALUE!</v>
      </c>
      <c r="V34" s="166">
        <f>IF(BerKW!AI34=0,0,50)</f>
        <v>50</v>
      </c>
      <c r="W34" s="166" t="e">
        <f>BerKW!AJ34*100</f>
        <v>#VALUE!</v>
      </c>
      <c r="X34" s="166" t="e">
        <f>BerKW!AI34*100</f>
        <v>#VALUE!</v>
      </c>
      <c r="Y34" s="162">
        <f>IF(BerKW!AL34=0,0,51)</f>
        <v>51</v>
      </c>
      <c r="Z34" s="166" t="e">
        <f>BerKW!AM34*100</f>
        <v>#VALUE!</v>
      </c>
      <c r="AA34" s="166" t="e">
        <f>BerKW!AL34*100</f>
        <v>#VALUE!</v>
      </c>
      <c r="AB34" s="162">
        <f>IF(BerKW!AO34=0,0,60)</f>
        <v>60</v>
      </c>
      <c r="AC34" s="166" t="e">
        <f>BerKW!AP34*100</f>
        <v>#VALUE!</v>
      </c>
      <c r="AD34" s="166" t="e">
        <f>BerKW!AO34*100</f>
        <v>#VALUE!</v>
      </c>
      <c r="AE34" s="162">
        <f>IF(BerKW!AR34=0,0,61)</f>
        <v>61</v>
      </c>
      <c r="AF34" s="166" t="e">
        <f>BerKW!AS34*100</f>
        <v>#VALUE!</v>
      </c>
      <c r="AG34" s="166" t="e">
        <f>BerKW!AR34*100</f>
        <v>#VALUE!</v>
      </c>
      <c r="AH34" s="162">
        <f>IF(BerKW!AU34=0,0,74)</f>
        <v>74</v>
      </c>
      <c r="AI34" s="166" t="e">
        <f>BerKW!AV34*100</f>
        <v>#VALUE!</v>
      </c>
      <c r="AJ34" s="166" t="e">
        <f>BerKW!AU34*100</f>
        <v>#VALUE!</v>
      </c>
      <c r="AK34" s="162">
        <v>1</v>
      </c>
      <c r="AL34" s="166" t="e">
        <f>ROUND(BerKW!AW34*100,0)</f>
        <v>#VALUE!</v>
      </c>
      <c r="AM34" s="166" t="e">
        <f t="shared" si="0"/>
        <v>#VALUE!</v>
      </c>
      <c r="AN34" s="166">
        <v>0</v>
      </c>
      <c r="AO34" s="166" t="e">
        <f>BerKW!AW34*100</f>
        <v>#VALUE!</v>
      </c>
      <c r="AP34" s="166" t="e">
        <f ca="1">ROUND(AO34*(pabij+wnbij)/100,0)</f>
        <v>#VALUE!</v>
      </c>
      <c r="AQ34" s="166">
        <f t="shared" ca="1" si="1"/>
        <v>255</v>
      </c>
      <c r="AR34" s="166">
        <v>0</v>
      </c>
      <c r="AS34" s="166" t="e">
        <f>BerKW!AW34*100</f>
        <v>#VALUE!</v>
      </c>
      <c r="AT34" s="166" t="e">
        <f ca="1">ROUND(BerKW!BR34*100,0)</f>
        <v>#VALUE!</v>
      </c>
      <c r="AU34" s="166">
        <f t="shared" ca="1" si="2"/>
        <v>256</v>
      </c>
      <c r="AV34" s="166">
        <v>0</v>
      </c>
      <c r="AW34" s="166" t="e">
        <f>ROUND(BerKW!AW34*100,0)</f>
        <v>#VALUE!</v>
      </c>
      <c r="AX34" s="166" t="e">
        <f ca="1">ROUND(BerKW!BS34*100,0)</f>
        <v>#VALUE!</v>
      </c>
      <c r="AY34" s="166">
        <f t="shared" ca="1" si="3"/>
        <v>811</v>
      </c>
      <c r="AZ34" s="166">
        <v>0</v>
      </c>
      <c r="BA34" s="166" t="e">
        <f ca="1">IF(fsobij&lt;&gt;0,BerKW!AW34*100,0)</f>
        <v>#VALUE!</v>
      </c>
      <c r="BB34" s="166" t="e">
        <f ca="1">IF(fsobij&lt;&gt;0,ROUND(BerKW!BK34*100,0),0)</f>
        <v>#VALUE!</v>
      </c>
      <c r="BC34" s="166">
        <v>859</v>
      </c>
      <c r="BD34" s="166">
        <v>0</v>
      </c>
      <c r="BE34" s="166" t="e">
        <f ca="1">IF(bijbij&lt;&gt;0,BerKW!AW34*100,0)</f>
        <v>#VALUE!</v>
      </c>
      <c r="BF34" s="166" t="e">
        <f>ROUND(BerKW!BL34*100,0)</f>
        <v>#VALUE!</v>
      </c>
      <c r="BG34" s="167">
        <v>1</v>
      </c>
      <c r="BH34" s="166" t="e">
        <f>BerKW!BF34*100</f>
        <v>#VALUE!</v>
      </c>
      <c r="BI34" s="166" t="str">
        <f>BerKW!BE34</f>
        <v>Corriger</v>
      </c>
      <c r="BJ34" s="162" t="e">
        <f>BerKW!BD34*100</f>
        <v>#VALUE!</v>
      </c>
    </row>
    <row r="35" spans="1:62" ht="14.1" customHeight="1" x14ac:dyDescent="0.3">
      <c r="A35" s="162">
        <f>Ident!A35</f>
        <v>0</v>
      </c>
      <c r="B35" s="162">
        <f>Ident!B35</f>
        <v>0</v>
      </c>
      <c r="C35" s="162">
        <f>Ident!C35</f>
        <v>0</v>
      </c>
      <c r="D35" s="162">
        <f>Ident!D35</f>
        <v>0</v>
      </c>
      <c r="E35" s="162"/>
      <c r="F35" s="163"/>
      <c r="G35" s="162"/>
      <c r="H35" s="164">
        <f>Ident!G35</f>
        <v>0</v>
      </c>
      <c r="I35" s="165">
        <f>Ident!E35</f>
        <v>0</v>
      </c>
      <c r="J35" s="165">
        <f>Ident!F35</f>
        <v>0</v>
      </c>
      <c r="K35" s="166" t="e">
        <f>BerKW!Y35*100</f>
        <v>#VALUE!</v>
      </c>
      <c r="L35" s="166">
        <f>BerKW!Z35</f>
        <v>0</v>
      </c>
      <c r="M35" s="162">
        <f>IF(BerKW!K35=0,0,1)</f>
        <v>0</v>
      </c>
      <c r="N35" s="166" t="e">
        <f>BerKW!L35*100</f>
        <v>#VALUE!</v>
      </c>
      <c r="O35" s="166">
        <f>BerKW!K35*100</f>
        <v>0</v>
      </c>
      <c r="P35" s="162">
        <f>IF(BerKW!AC35=0,0,24)</f>
        <v>24</v>
      </c>
      <c r="Q35" s="166" t="e">
        <f>BerKW!AD35*100</f>
        <v>#VALUE!</v>
      </c>
      <c r="R35" s="166" t="e">
        <f>BerKW!AC35*100</f>
        <v>#VALUE!</v>
      </c>
      <c r="S35" s="162">
        <f>IF(BerKW!AF35=0,0,30)</f>
        <v>30</v>
      </c>
      <c r="T35" s="166" t="e">
        <f>BerKW!AG35*100</f>
        <v>#VALUE!</v>
      </c>
      <c r="U35" s="166" t="e">
        <f>BerKW!AF35*100</f>
        <v>#VALUE!</v>
      </c>
      <c r="V35" s="166">
        <f>IF(BerKW!AI35=0,0,50)</f>
        <v>50</v>
      </c>
      <c r="W35" s="166" t="e">
        <f>BerKW!AJ35*100</f>
        <v>#VALUE!</v>
      </c>
      <c r="X35" s="166" t="e">
        <f>BerKW!AI35*100</f>
        <v>#VALUE!</v>
      </c>
      <c r="Y35" s="162">
        <f>IF(BerKW!AL35=0,0,51)</f>
        <v>51</v>
      </c>
      <c r="Z35" s="166" t="e">
        <f>BerKW!AM35*100</f>
        <v>#VALUE!</v>
      </c>
      <c r="AA35" s="166" t="e">
        <f>BerKW!AL35*100</f>
        <v>#VALUE!</v>
      </c>
      <c r="AB35" s="162">
        <f>IF(BerKW!AO35=0,0,60)</f>
        <v>60</v>
      </c>
      <c r="AC35" s="166" t="e">
        <f>BerKW!AP35*100</f>
        <v>#VALUE!</v>
      </c>
      <c r="AD35" s="166" t="e">
        <f>BerKW!AO35*100</f>
        <v>#VALUE!</v>
      </c>
      <c r="AE35" s="162">
        <f>IF(BerKW!AR35=0,0,61)</f>
        <v>61</v>
      </c>
      <c r="AF35" s="166" t="e">
        <f>BerKW!AS35*100</f>
        <v>#VALUE!</v>
      </c>
      <c r="AG35" s="166" t="e">
        <f>BerKW!AR35*100</f>
        <v>#VALUE!</v>
      </c>
      <c r="AH35" s="162">
        <f>IF(BerKW!AU35=0,0,74)</f>
        <v>74</v>
      </c>
      <c r="AI35" s="166" t="e">
        <f>BerKW!AV35*100</f>
        <v>#VALUE!</v>
      </c>
      <c r="AJ35" s="166" t="e">
        <f>BerKW!AU35*100</f>
        <v>#VALUE!</v>
      </c>
      <c r="AK35" s="162">
        <v>1</v>
      </c>
      <c r="AL35" s="166" t="e">
        <f>ROUND(BerKW!AW35*100,0)</f>
        <v>#VALUE!</v>
      </c>
      <c r="AM35" s="166" t="e">
        <f t="shared" si="0"/>
        <v>#VALUE!</v>
      </c>
      <c r="AN35" s="166">
        <v>0</v>
      </c>
      <c r="AO35" s="166" t="e">
        <f>BerKW!AW35*100</f>
        <v>#VALUE!</v>
      </c>
      <c r="AP35" s="166" t="e">
        <f ca="1">ROUND(AO35*(pabij+wnbij)/100,0)</f>
        <v>#VALUE!</v>
      </c>
      <c r="AQ35" s="166">
        <f t="shared" ca="1" si="1"/>
        <v>255</v>
      </c>
      <c r="AR35" s="166">
        <v>0</v>
      </c>
      <c r="AS35" s="166" t="e">
        <f>BerKW!AW35*100</f>
        <v>#VALUE!</v>
      </c>
      <c r="AT35" s="166" t="e">
        <f ca="1">ROUND(BerKW!BR35*100,0)</f>
        <v>#VALUE!</v>
      </c>
      <c r="AU35" s="166">
        <f t="shared" ca="1" si="2"/>
        <v>256</v>
      </c>
      <c r="AV35" s="166">
        <v>0</v>
      </c>
      <c r="AW35" s="166" t="e">
        <f>ROUND(BerKW!AW35*100,0)</f>
        <v>#VALUE!</v>
      </c>
      <c r="AX35" s="166" t="e">
        <f ca="1">ROUND(BerKW!BS35*100,0)</f>
        <v>#VALUE!</v>
      </c>
      <c r="AY35" s="166">
        <f t="shared" ca="1" si="3"/>
        <v>811</v>
      </c>
      <c r="AZ35" s="166">
        <v>0</v>
      </c>
      <c r="BA35" s="166" t="e">
        <f ca="1">IF(fsobij&lt;&gt;0,BerKW!AW35*100,0)</f>
        <v>#VALUE!</v>
      </c>
      <c r="BB35" s="166" t="e">
        <f ca="1">IF(fsobij&lt;&gt;0,ROUND(BerKW!BK35*100,0),0)</f>
        <v>#VALUE!</v>
      </c>
      <c r="BC35" s="166">
        <v>859</v>
      </c>
      <c r="BD35" s="166">
        <v>0</v>
      </c>
      <c r="BE35" s="166" t="e">
        <f ca="1">IF(bijbij&lt;&gt;0,BerKW!AW35*100,0)</f>
        <v>#VALUE!</v>
      </c>
      <c r="BF35" s="166" t="e">
        <f>ROUND(BerKW!BL35*100,0)</f>
        <v>#VALUE!</v>
      </c>
      <c r="BG35" s="167">
        <v>1</v>
      </c>
      <c r="BH35" s="166" t="e">
        <f>BerKW!BF35*100</f>
        <v>#VALUE!</v>
      </c>
      <c r="BI35" s="166" t="str">
        <f>BerKW!BE35</f>
        <v>Corriger</v>
      </c>
      <c r="BJ35" s="162" t="e">
        <f>BerKW!BD35*100</f>
        <v>#VALUE!</v>
      </c>
    </row>
    <row r="36" spans="1:62" ht="14.1" customHeight="1" x14ac:dyDescent="0.3">
      <c r="A36" s="162">
        <f>Ident!A36</f>
        <v>0</v>
      </c>
      <c r="B36" s="162">
        <f>Ident!B36</f>
        <v>0</v>
      </c>
      <c r="C36" s="162">
        <f>Ident!C36</f>
        <v>0</v>
      </c>
      <c r="D36" s="162">
        <f>Ident!D36</f>
        <v>0</v>
      </c>
      <c r="E36" s="162"/>
      <c r="F36" s="163"/>
      <c r="G36" s="162"/>
      <c r="H36" s="164">
        <f>Ident!G36</f>
        <v>0</v>
      </c>
      <c r="I36" s="165">
        <f>Ident!E36</f>
        <v>0</v>
      </c>
      <c r="J36" s="165">
        <f>Ident!F36</f>
        <v>0</v>
      </c>
      <c r="K36" s="166" t="e">
        <f>BerKW!Y36*100</f>
        <v>#VALUE!</v>
      </c>
      <c r="L36" s="166">
        <f>BerKW!Z36</f>
        <v>0</v>
      </c>
      <c r="M36" s="162">
        <f>IF(BerKW!K36=0,0,1)</f>
        <v>0</v>
      </c>
      <c r="N36" s="166" t="e">
        <f>BerKW!L36*100</f>
        <v>#VALUE!</v>
      </c>
      <c r="O36" s="166">
        <f>BerKW!K36*100</f>
        <v>0</v>
      </c>
      <c r="P36" s="162">
        <f>IF(BerKW!AC36=0,0,24)</f>
        <v>24</v>
      </c>
      <c r="Q36" s="166" t="e">
        <f>BerKW!AD36*100</f>
        <v>#VALUE!</v>
      </c>
      <c r="R36" s="166" t="e">
        <f>BerKW!AC36*100</f>
        <v>#VALUE!</v>
      </c>
      <c r="S36" s="162">
        <f>IF(BerKW!AF36=0,0,30)</f>
        <v>30</v>
      </c>
      <c r="T36" s="166" t="e">
        <f>BerKW!AG36*100</f>
        <v>#VALUE!</v>
      </c>
      <c r="U36" s="166" t="e">
        <f>BerKW!AF36*100</f>
        <v>#VALUE!</v>
      </c>
      <c r="V36" s="166">
        <f>IF(BerKW!AI36=0,0,50)</f>
        <v>50</v>
      </c>
      <c r="W36" s="166" t="e">
        <f>BerKW!AJ36*100</f>
        <v>#VALUE!</v>
      </c>
      <c r="X36" s="166" t="e">
        <f>BerKW!AI36*100</f>
        <v>#VALUE!</v>
      </c>
      <c r="Y36" s="162">
        <f>IF(BerKW!AL36=0,0,51)</f>
        <v>51</v>
      </c>
      <c r="Z36" s="166" t="e">
        <f>BerKW!AM36*100</f>
        <v>#VALUE!</v>
      </c>
      <c r="AA36" s="166" t="e">
        <f>BerKW!AL36*100</f>
        <v>#VALUE!</v>
      </c>
      <c r="AB36" s="162">
        <f>IF(BerKW!AO36=0,0,60)</f>
        <v>60</v>
      </c>
      <c r="AC36" s="166" t="e">
        <f>BerKW!AP36*100</f>
        <v>#VALUE!</v>
      </c>
      <c r="AD36" s="166" t="e">
        <f>BerKW!AO36*100</f>
        <v>#VALUE!</v>
      </c>
      <c r="AE36" s="162">
        <f>IF(BerKW!AR36=0,0,61)</f>
        <v>61</v>
      </c>
      <c r="AF36" s="166" t="e">
        <f>BerKW!AS36*100</f>
        <v>#VALUE!</v>
      </c>
      <c r="AG36" s="166" t="e">
        <f>BerKW!AR36*100</f>
        <v>#VALUE!</v>
      </c>
      <c r="AH36" s="162">
        <f>IF(BerKW!AU36=0,0,74)</f>
        <v>74</v>
      </c>
      <c r="AI36" s="166" t="e">
        <f>BerKW!AV36*100</f>
        <v>#VALUE!</v>
      </c>
      <c r="AJ36" s="166" t="e">
        <f>BerKW!AU36*100</f>
        <v>#VALUE!</v>
      </c>
      <c r="AK36" s="162">
        <v>1</v>
      </c>
      <c r="AL36" s="166" t="e">
        <f>ROUND(BerKW!AW36*100,0)</f>
        <v>#VALUE!</v>
      </c>
      <c r="AM36" s="166" t="e">
        <f t="shared" si="0"/>
        <v>#VALUE!</v>
      </c>
      <c r="AN36" s="166">
        <v>0</v>
      </c>
      <c r="AO36" s="166" t="e">
        <f>BerKW!AW36*100</f>
        <v>#VALUE!</v>
      </c>
      <c r="AP36" s="166" t="e">
        <f ca="1">ROUND(AO36*(pabij+wnbij)/100,0)</f>
        <v>#VALUE!</v>
      </c>
      <c r="AQ36" s="166">
        <f t="shared" ca="1" si="1"/>
        <v>255</v>
      </c>
      <c r="AR36" s="166">
        <v>0</v>
      </c>
      <c r="AS36" s="166" t="e">
        <f>BerKW!AW36*100</f>
        <v>#VALUE!</v>
      </c>
      <c r="AT36" s="166" t="e">
        <f ca="1">ROUND(BerKW!BR36*100,0)</f>
        <v>#VALUE!</v>
      </c>
      <c r="AU36" s="166">
        <f t="shared" ca="1" si="2"/>
        <v>256</v>
      </c>
      <c r="AV36" s="166">
        <v>0</v>
      </c>
      <c r="AW36" s="166" t="e">
        <f>ROUND(BerKW!AW36*100,0)</f>
        <v>#VALUE!</v>
      </c>
      <c r="AX36" s="166" t="e">
        <f ca="1">ROUND(BerKW!BS36*100,0)</f>
        <v>#VALUE!</v>
      </c>
      <c r="AY36" s="166">
        <f t="shared" ca="1" si="3"/>
        <v>811</v>
      </c>
      <c r="AZ36" s="166">
        <v>0</v>
      </c>
      <c r="BA36" s="166" t="e">
        <f ca="1">IF(fsobij&lt;&gt;0,BerKW!AW36*100,0)</f>
        <v>#VALUE!</v>
      </c>
      <c r="BB36" s="166" t="e">
        <f ca="1">IF(fsobij&lt;&gt;0,ROUND(BerKW!BK36*100,0),0)</f>
        <v>#VALUE!</v>
      </c>
      <c r="BC36" s="166">
        <v>859</v>
      </c>
      <c r="BD36" s="166">
        <v>0</v>
      </c>
      <c r="BE36" s="166" t="e">
        <f ca="1">IF(bijbij&lt;&gt;0,BerKW!AW36*100,0)</f>
        <v>#VALUE!</v>
      </c>
      <c r="BF36" s="166" t="e">
        <f>ROUND(BerKW!BL36*100,0)</f>
        <v>#VALUE!</v>
      </c>
      <c r="BG36" s="167">
        <v>1</v>
      </c>
      <c r="BH36" s="166" t="e">
        <f>BerKW!BF36*100</f>
        <v>#VALUE!</v>
      </c>
      <c r="BI36" s="166" t="str">
        <f>BerKW!BE36</f>
        <v>Corriger</v>
      </c>
      <c r="BJ36" s="162" t="e">
        <f>BerKW!BD36*100</f>
        <v>#VALUE!</v>
      </c>
    </row>
    <row r="37" spans="1:62" ht="14.1" customHeight="1" x14ac:dyDescent="0.3">
      <c r="A37" s="162">
        <f>Ident!A37</f>
        <v>0</v>
      </c>
      <c r="B37" s="162">
        <f>Ident!B37</f>
        <v>0</v>
      </c>
      <c r="C37" s="162">
        <f>Ident!C37</f>
        <v>0</v>
      </c>
      <c r="D37" s="162">
        <f>Ident!D37</f>
        <v>0</v>
      </c>
      <c r="E37" s="162"/>
      <c r="F37" s="163"/>
      <c r="G37" s="162"/>
      <c r="H37" s="164">
        <f>Ident!G37</f>
        <v>0</v>
      </c>
      <c r="I37" s="165">
        <f>Ident!E37</f>
        <v>0</v>
      </c>
      <c r="J37" s="165">
        <f>Ident!F37</f>
        <v>0</v>
      </c>
      <c r="K37" s="166" t="e">
        <f>BerKW!Y37*100</f>
        <v>#VALUE!</v>
      </c>
      <c r="L37" s="166">
        <f>BerKW!Z37</f>
        <v>0</v>
      </c>
      <c r="M37" s="162">
        <f>IF(BerKW!K37=0,0,1)</f>
        <v>0</v>
      </c>
      <c r="N37" s="166" t="e">
        <f>BerKW!L37*100</f>
        <v>#VALUE!</v>
      </c>
      <c r="O37" s="166">
        <f>BerKW!K37*100</f>
        <v>0</v>
      </c>
      <c r="P37" s="162">
        <f>IF(BerKW!AC37=0,0,24)</f>
        <v>24</v>
      </c>
      <c r="Q37" s="166" t="e">
        <f>BerKW!AD37*100</f>
        <v>#VALUE!</v>
      </c>
      <c r="R37" s="166" t="e">
        <f>BerKW!AC37*100</f>
        <v>#VALUE!</v>
      </c>
      <c r="S37" s="162">
        <f>IF(BerKW!AF37=0,0,30)</f>
        <v>30</v>
      </c>
      <c r="T37" s="166" t="e">
        <f>BerKW!AG37*100</f>
        <v>#VALUE!</v>
      </c>
      <c r="U37" s="166" t="e">
        <f>BerKW!AF37*100</f>
        <v>#VALUE!</v>
      </c>
      <c r="V37" s="166">
        <f>IF(BerKW!AI37=0,0,50)</f>
        <v>50</v>
      </c>
      <c r="W37" s="166" t="e">
        <f>BerKW!AJ37*100</f>
        <v>#VALUE!</v>
      </c>
      <c r="X37" s="166" t="e">
        <f>BerKW!AI37*100</f>
        <v>#VALUE!</v>
      </c>
      <c r="Y37" s="162">
        <f>IF(BerKW!AL37=0,0,51)</f>
        <v>51</v>
      </c>
      <c r="Z37" s="166" t="e">
        <f>BerKW!AM37*100</f>
        <v>#VALUE!</v>
      </c>
      <c r="AA37" s="166" t="e">
        <f>BerKW!AL37*100</f>
        <v>#VALUE!</v>
      </c>
      <c r="AB37" s="162">
        <f>IF(BerKW!AO37=0,0,60)</f>
        <v>60</v>
      </c>
      <c r="AC37" s="166" t="e">
        <f>BerKW!AP37*100</f>
        <v>#VALUE!</v>
      </c>
      <c r="AD37" s="166" t="e">
        <f>BerKW!AO37*100</f>
        <v>#VALUE!</v>
      </c>
      <c r="AE37" s="162">
        <f>IF(BerKW!AR37=0,0,61)</f>
        <v>61</v>
      </c>
      <c r="AF37" s="166" t="e">
        <f>BerKW!AS37*100</f>
        <v>#VALUE!</v>
      </c>
      <c r="AG37" s="166" t="e">
        <f>BerKW!AR37*100</f>
        <v>#VALUE!</v>
      </c>
      <c r="AH37" s="162">
        <f>IF(BerKW!AU37=0,0,74)</f>
        <v>74</v>
      </c>
      <c r="AI37" s="166" t="e">
        <f>BerKW!AV37*100</f>
        <v>#VALUE!</v>
      </c>
      <c r="AJ37" s="166" t="e">
        <f>BerKW!AU37*100</f>
        <v>#VALUE!</v>
      </c>
      <c r="AK37" s="162">
        <v>1</v>
      </c>
      <c r="AL37" s="166" t="e">
        <f>ROUND(BerKW!AW37*100,0)</f>
        <v>#VALUE!</v>
      </c>
      <c r="AM37" s="166" t="e">
        <f t="shared" si="0"/>
        <v>#VALUE!</v>
      </c>
      <c r="AN37" s="166">
        <v>0</v>
      </c>
      <c r="AO37" s="166" t="e">
        <f>BerKW!AW37*100</f>
        <v>#VALUE!</v>
      </c>
      <c r="AP37" s="166" t="e">
        <f ca="1">ROUND(AO37*(pabij+wnbij)/100,0)</f>
        <v>#VALUE!</v>
      </c>
      <c r="AQ37" s="166">
        <f t="shared" ca="1" si="1"/>
        <v>255</v>
      </c>
      <c r="AR37" s="166">
        <v>0</v>
      </c>
      <c r="AS37" s="166" t="e">
        <f>BerKW!AW37*100</f>
        <v>#VALUE!</v>
      </c>
      <c r="AT37" s="166" t="e">
        <f ca="1">ROUND(BerKW!BR37*100,0)</f>
        <v>#VALUE!</v>
      </c>
      <c r="AU37" s="166">
        <f t="shared" ca="1" si="2"/>
        <v>256</v>
      </c>
      <c r="AV37" s="166">
        <v>0</v>
      </c>
      <c r="AW37" s="166" t="e">
        <f>ROUND(BerKW!AW37*100,0)</f>
        <v>#VALUE!</v>
      </c>
      <c r="AX37" s="166" t="e">
        <f ca="1">ROUND(BerKW!BS37*100,0)</f>
        <v>#VALUE!</v>
      </c>
      <c r="AY37" s="166">
        <f t="shared" ca="1" si="3"/>
        <v>811</v>
      </c>
      <c r="AZ37" s="166">
        <v>0</v>
      </c>
      <c r="BA37" s="166" t="e">
        <f ca="1">IF(fsobij&lt;&gt;0,BerKW!AW37*100,0)</f>
        <v>#VALUE!</v>
      </c>
      <c r="BB37" s="166" t="e">
        <f ca="1">IF(fsobij&lt;&gt;0,ROUND(BerKW!BK37*100,0),0)</f>
        <v>#VALUE!</v>
      </c>
      <c r="BC37" s="166">
        <v>859</v>
      </c>
      <c r="BD37" s="166">
        <v>0</v>
      </c>
      <c r="BE37" s="166" t="e">
        <f ca="1">IF(bijbij&lt;&gt;0,BerKW!AW37*100,0)</f>
        <v>#VALUE!</v>
      </c>
      <c r="BF37" s="166" t="e">
        <f>ROUND(BerKW!BL37*100,0)</f>
        <v>#VALUE!</v>
      </c>
      <c r="BG37" s="167">
        <v>1</v>
      </c>
      <c r="BH37" s="166" t="e">
        <f>BerKW!BF37*100</f>
        <v>#VALUE!</v>
      </c>
      <c r="BI37" s="166" t="str">
        <f>BerKW!BE37</f>
        <v>Corriger</v>
      </c>
      <c r="BJ37" s="162" t="e">
        <f>BerKW!BD37*100</f>
        <v>#VALUE!</v>
      </c>
    </row>
    <row r="38" spans="1:62" ht="14.1" customHeight="1" x14ac:dyDescent="0.3">
      <c r="A38" s="162">
        <f>Ident!A38</f>
        <v>0</v>
      </c>
      <c r="B38" s="162">
        <f>Ident!B38</f>
        <v>0</v>
      </c>
      <c r="C38" s="162">
        <f>Ident!C38</f>
        <v>0</v>
      </c>
      <c r="D38" s="162">
        <f>Ident!D38</f>
        <v>0</v>
      </c>
      <c r="E38" s="162"/>
      <c r="F38" s="163"/>
      <c r="G38" s="162"/>
      <c r="H38" s="164">
        <f>Ident!G38</f>
        <v>0</v>
      </c>
      <c r="I38" s="165">
        <f>Ident!E38</f>
        <v>0</v>
      </c>
      <c r="J38" s="165">
        <f>Ident!F38</f>
        <v>0</v>
      </c>
      <c r="K38" s="166" t="e">
        <f>BerKW!Y38*100</f>
        <v>#VALUE!</v>
      </c>
      <c r="L38" s="166">
        <f>BerKW!Z38</f>
        <v>0</v>
      </c>
      <c r="M38" s="162">
        <f>IF(BerKW!K38=0,0,1)</f>
        <v>0</v>
      </c>
      <c r="N38" s="166" t="e">
        <f>BerKW!L38*100</f>
        <v>#VALUE!</v>
      </c>
      <c r="O38" s="166">
        <f>BerKW!K38*100</f>
        <v>0</v>
      </c>
      <c r="P38" s="162">
        <f>IF(BerKW!AC38=0,0,24)</f>
        <v>24</v>
      </c>
      <c r="Q38" s="166" t="e">
        <f>BerKW!AD38*100</f>
        <v>#VALUE!</v>
      </c>
      <c r="R38" s="166" t="e">
        <f>BerKW!AC38*100</f>
        <v>#VALUE!</v>
      </c>
      <c r="S38" s="162">
        <f>IF(BerKW!AF38=0,0,30)</f>
        <v>30</v>
      </c>
      <c r="T38" s="166" t="e">
        <f>BerKW!AG38*100</f>
        <v>#VALUE!</v>
      </c>
      <c r="U38" s="166" t="e">
        <f>BerKW!AF38*100</f>
        <v>#VALUE!</v>
      </c>
      <c r="V38" s="166">
        <f>IF(BerKW!AI38=0,0,50)</f>
        <v>50</v>
      </c>
      <c r="W38" s="166" t="e">
        <f>BerKW!AJ38*100</f>
        <v>#VALUE!</v>
      </c>
      <c r="X38" s="166" t="e">
        <f>BerKW!AI38*100</f>
        <v>#VALUE!</v>
      </c>
      <c r="Y38" s="162">
        <f>IF(BerKW!AL38=0,0,51)</f>
        <v>51</v>
      </c>
      <c r="Z38" s="166" t="e">
        <f>BerKW!AM38*100</f>
        <v>#VALUE!</v>
      </c>
      <c r="AA38" s="166" t="e">
        <f>BerKW!AL38*100</f>
        <v>#VALUE!</v>
      </c>
      <c r="AB38" s="162">
        <f>IF(BerKW!AO38=0,0,60)</f>
        <v>60</v>
      </c>
      <c r="AC38" s="166" t="e">
        <f>BerKW!AP38*100</f>
        <v>#VALUE!</v>
      </c>
      <c r="AD38" s="166" t="e">
        <f>BerKW!AO38*100</f>
        <v>#VALUE!</v>
      </c>
      <c r="AE38" s="162">
        <f>IF(BerKW!AR38=0,0,61)</f>
        <v>61</v>
      </c>
      <c r="AF38" s="166" t="e">
        <f>BerKW!AS38*100</f>
        <v>#VALUE!</v>
      </c>
      <c r="AG38" s="166" t="e">
        <f>BerKW!AR38*100</f>
        <v>#VALUE!</v>
      </c>
      <c r="AH38" s="162">
        <f>IF(BerKW!AU38=0,0,74)</f>
        <v>74</v>
      </c>
      <c r="AI38" s="166" t="e">
        <f>BerKW!AV38*100</f>
        <v>#VALUE!</v>
      </c>
      <c r="AJ38" s="166" t="e">
        <f>BerKW!AU38*100</f>
        <v>#VALUE!</v>
      </c>
      <c r="AK38" s="162">
        <v>1</v>
      </c>
      <c r="AL38" s="166" t="e">
        <f>ROUND(BerKW!AW38*100,0)</f>
        <v>#VALUE!</v>
      </c>
      <c r="AM38" s="166" t="e">
        <f t="shared" si="0"/>
        <v>#VALUE!</v>
      </c>
      <c r="AN38" s="166">
        <v>0</v>
      </c>
      <c r="AO38" s="166" t="e">
        <f>BerKW!AW38*100</f>
        <v>#VALUE!</v>
      </c>
      <c r="AP38" s="166" t="e">
        <f ca="1">ROUND(AO38*(pabij+wnbij)/100,0)</f>
        <v>#VALUE!</v>
      </c>
      <c r="AQ38" s="166">
        <f t="shared" ca="1" si="1"/>
        <v>255</v>
      </c>
      <c r="AR38" s="166">
        <v>0</v>
      </c>
      <c r="AS38" s="166" t="e">
        <f>BerKW!AW38*100</f>
        <v>#VALUE!</v>
      </c>
      <c r="AT38" s="166" t="e">
        <f ca="1">ROUND(BerKW!BR38*100,0)</f>
        <v>#VALUE!</v>
      </c>
      <c r="AU38" s="166">
        <f t="shared" ca="1" si="2"/>
        <v>256</v>
      </c>
      <c r="AV38" s="166">
        <v>0</v>
      </c>
      <c r="AW38" s="166" t="e">
        <f>ROUND(BerKW!AW38*100,0)</f>
        <v>#VALUE!</v>
      </c>
      <c r="AX38" s="166" t="e">
        <f ca="1">ROUND(BerKW!BS38*100,0)</f>
        <v>#VALUE!</v>
      </c>
      <c r="AY38" s="166">
        <f t="shared" ca="1" si="3"/>
        <v>811</v>
      </c>
      <c r="AZ38" s="166">
        <v>0</v>
      </c>
      <c r="BA38" s="166" t="e">
        <f ca="1">IF(fsobij&lt;&gt;0,BerKW!AW38*100,0)</f>
        <v>#VALUE!</v>
      </c>
      <c r="BB38" s="166" t="e">
        <f ca="1">IF(fsobij&lt;&gt;0,ROUND(BerKW!BK38*100,0),0)</f>
        <v>#VALUE!</v>
      </c>
      <c r="BC38" s="166">
        <v>859</v>
      </c>
      <c r="BD38" s="166">
        <v>0</v>
      </c>
      <c r="BE38" s="166" t="e">
        <f ca="1">IF(bijbij&lt;&gt;0,BerKW!AW38*100,0)</f>
        <v>#VALUE!</v>
      </c>
      <c r="BF38" s="166" t="e">
        <f>ROUND(BerKW!BL38*100,0)</f>
        <v>#VALUE!</v>
      </c>
      <c r="BG38" s="167">
        <v>1</v>
      </c>
      <c r="BH38" s="166" t="e">
        <f>BerKW!BF38*100</f>
        <v>#VALUE!</v>
      </c>
      <c r="BI38" s="166" t="str">
        <f>BerKW!BE38</f>
        <v>Corriger</v>
      </c>
      <c r="BJ38" s="162" t="e">
        <f>BerKW!BD38*100</f>
        <v>#VALUE!</v>
      </c>
    </row>
    <row r="39" spans="1:62" ht="14.1" customHeight="1" x14ac:dyDescent="0.3">
      <c r="A39" s="162">
        <f>Ident!A39</f>
        <v>0</v>
      </c>
      <c r="B39" s="162">
        <f>Ident!B39</f>
        <v>0</v>
      </c>
      <c r="C39" s="162">
        <f>Ident!C39</f>
        <v>0</v>
      </c>
      <c r="D39" s="162">
        <f>Ident!D39</f>
        <v>0</v>
      </c>
      <c r="E39" s="162"/>
      <c r="F39" s="163"/>
      <c r="G39" s="162"/>
      <c r="H39" s="164">
        <f>Ident!G39</f>
        <v>0</v>
      </c>
      <c r="I39" s="165">
        <f>Ident!E39</f>
        <v>0</v>
      </c>
      <c r="J39" s="165">
        <f>Ident!F39</f>
        <v>0</v>
      </c>
      <c r="K39" s="166" t="e">
        <f>BerKW!Y39*100</f>
        <v>#VALUE!</v>
      </c>
      <c r="L39" s="166">
        <f>BerKW!Z39</f>
        <v>0</v>
      </c>
      <c r="M39" s="162">
        <f>IF(BerKW!K39=0,0,1)</f>
        <v>0</v>
      </c>
      <c r="N39" s="166" t="e">
        <f>BerKW!L39*100</f>
        <v>#VALUE!</v>
      </c>
      <c r="O39" s="166">
        <f>BerKW!K39*100</f>
        <v>0</v>
      </c>
      <c r="P39" s="162">
        <f>IF(BerKW!AC39=0,0,24)</f>
        <v>24</v>
      </c>
      <c r="Q39" s="166" t="e">
        <f>BerKW!AD39*100</f>
        <v>#VALUE!</v>
      </c>
      <c r="R39" s="166" t="e">
        <f>BerKW!AC39*100</f>
        <v>#VALUE!</v>
      </c>
      <c r="S39" s="162">
        <f>IF(BerKW!AF39=0,0,30)</f>
        <v>30</v>
      </c>
      <c r="T39" s="166" t="e">
        <f>BerKW!AG39*100</f>
        <v>#VALUE!</v>
      </c>
      <c r="U39" s="166" t="e">
        <f>BerKW!AF39*100</f>
        <v>#VALUE!</v>
      </c>
      <c r="V39" s="166">
        <f>IF(BerKW!AI39=0,0,50)</f>
        <v>50</v>
      </c>
      <c r="W39" s="166" t="e">
        <f>BerKW!AJ39*100</f>
        <v>#VALUE!</v>
      </c>
      <c r="X39" s="166" t="e">
        <f>BerKW!AI39*100</f>
        <v>#VALUE!</v>
      </c>
      <c r="Y39" s="162">
        <f>IF(BerKW!AL39=0,0,51)</f>
        <v>51</v>
      </c>
      <c r="Z39" s="166" t="e">
        <f>BerKW!AM39*100</f>
        <v>#VALUE!</v>
      </c>
      <c r="AA39" s="166" t="e">
        <f>BerKW!AL39*100</f>
        <v>#VALUE!</v>
      </c>
      <c r="AB39" s="162">
        <f>IF(BerKW!AO39=0,0,60)</f>
        <v>60</v>
      </c>
      <c r="AC39" s="166" t="e">
        <f>BerKW!AP39*100</f>
        <v>#VALUE!</v>
      </c>
      <c r="AD39" s="166" t="e">
        <f>BerKW!AO39*100</f>
        <v>#VALUE!</v>
      </c>
      <c r="AE39" s="162">
        <f>IF(BerKW!AR39=0,0,61)</f>
        <v>61</v>
      </c>
      <c r="AF39" s="166" t="e">
        <f>BerKW!AS39*100</f>
        <v>#VALUE!</v>
      </c>
      <c r="AG39" s="166" t="e">
        <f>BerKW!AR39*100</f>
        <v>#VALUE!</v>
      </c>
      <c r="AH39" s="162">
        <f>IF(BerKW!AU39=0,0,74)</f>
        <v>74</v>
      </c>
      <c r="AI39" s="166" t="e">
        <f>BerKW!AV39*100</f>
        <v>#VALUE!</v>
      </c>
      <c r="AJ39" s="166" t="e">
        <f>BerKW!AU39*100</f>
        <v>#VALUE!</v>
      </c>
      <c r="AK39" s="162">
        <v>1</v>
      </c>
      <c r="AL39" s="166" t="e">
        <f>ROUND(BerKW!AW39*100,0)</f>
        <v>#VALUE!</v>
      </c>
      <c r="AM39" s="166" t="e">
        <f t="shared" si="0"/>
        <v>#VALUE!</v>
      </c>
      <c r="AN39" s="166">
        <v>0</v>
      </c>
      <c r="AO39" s="166" t="e">
        <f>BerKW!AW39*100</f>
        <v>#VALUE!</v>
      </c>
      <c r="AP39" s="166" t="e">
        <f ca="1">ROUND(AO39*(pabij+wnbij)/100,0)</f>
        <v>#VALUE!</v>
      </c>
      <c r="AQ39" s="166">
        <f t="shared" ca="1" si="1"/>
        <v>255</v>
      </c>
      <c r="AR39" s="166">
        <v>0</v>
      </c>
      <c r="AS39" s="166" t="e">
        <f>BerKW!AW39*100</f>
        <v>#VALUE!</v>
      </c>
      <c r="AT39" s="166" t="e">
        <f ca="1">ROUND(BerKW!BR39*100,0)</f>
        <v>#VALUE!</v>
      </c>
      <c r="AU39" s="166">
        <f t="shared" ca="1" si="2"/>
        <v>256</v>
      </c>
      <c r="AV39" s="166">
        <v>0</v>
      </c>
      <c r="AW39" s="166" t="e">
        <f>ROUND(BerKW!AW39*100,0)</f>
        <v>#VALUE!</v>
      </c>
      <c r="AX39" s="166" t="e">
        <f ca="1">ROUND(BerKW!BS39*100,0)</f>
        <v>#VALUE!</v>
      </c>
      <c r="AY39" s="166">
        <f t="shared" ca="1" si="3"/>
        <v>811</v>
      </c>
      <c r="AZ39" s="166">
        <v>0</v>
      </c>
      <c r="BA39" s="166" t="e">
        <f ca="1">IF(fsobij&lt;&gt;0,BerKW!AW39*100,0)</f>
        <v>#VALUE!</v>
      </c>
      <c r="BB39" s="166" t="e">
        <f ca="1">IF(fsobij&lt;&gt;0,ROUND(BerKW!BK39*100,0),0)</f>
        <v>#VALUE!</v>
      </c>
      <c r="BC39" s="166">
        <v>859</v>
      </c>
      <c r="BD39" s="166">
        <v>0</v>
      </c>
      <c r="BE39" s="166" t="e">
        <f ca="1">IF(bijbij&lt;&gt;0,BerKW!AW39*100,0)</f>
        <v>#VALUE!</v>
      </c>
      <c r="BF39" s="166" t="e">
        <f>ROUND(BerKW!BL39*100,0)</f>
        <v>#VALUE!</v>
      </c>
      <c r="BG39" s="167">
        <v>1</v>
      </c>
      <c r="BH39" s="166" t="e">
        <f>BerKW!BF39*100</f>
        <v>#VALUE!</v>
      </c>
      <c r="BI39" s="166" t="str">
        <f>BerKW!BE39</f>
        <v>Corriger</v>
      </c>
      <c r="BJ39" s="162" t="e">
        <f>BerKW!BD39*100</f>
        <v>#VALUE!</v>
      </c>
    </row>
    <row r="40" spans="1:62" ht="14.1" customHeight="1" x14ac:dyDescent="0.3">
      <c r="A40" s="162">
        <f>Ident!A40</f>
        <v>0</v>
      </c>
      <c r="B40" s="162">
        <f>Ident!B40</f>
        <v>0</v>
      </c>
      <c r="C40" s="162">
        <f>Ident!C40</f>
        <v>0</v>
      </c>
      <c r="D40" s="162">
        <f>Ident!D40</f>
        <v>0</v>
      </c>
      <c r="E40" s="162"/>
      <c r="F40" s="163"/>
      <c r="G40" s="162"/>
      <c r="H40" s="164">
        <f>Ident!G40</f>
        <v>0</v>
      </c>
      <c r="I40" s="165">
        <f>Ident!E40</f>
        <v>0</v>
      </c>
      <c r="J40" s="165">
        <f>Ident!F40</f>
        <v>0</v>
      </c>
      <c r="K40" s="166" t="e">
        <f>BerKW!Y40*100</f>
        <v>#VALUE!</v>
      </c>
      <c r="L40" s="166">
        <f>BerKW!Z40</f>
        <v>0</v>
      </c>
      <c r="M40" s="162">
        <f>IF(BerKW!K40=0,0,1)</f>
        <v>0</v>
      </c>
      <c r="N40" s="166" t="e">
        <f>BerKW!L40*100</f>
        <v>#VALUE!</v>
      </c>
      <c r="O40" s="166">
        <f>BerKW!K40*100</f>
        <v>0</v>
      </c>
      <c r="P40" s="162">
        <f>IF(BerKW!AC40=0,0,24)</f>
        <v>24</v>
      </c>
      <c r="Q40" s="166" t="e">
        <f>BerKW!AD40*100</f>
        <v>#VALUE!</v>
      </c>
      <c r="R40" s="166" t="e">
        <f>BerKW!AC40*100</f>
        <v>#VALUE!</v>
      </c>
      <c r="S40" s="162">
        <f>IF(BerKW!AF40=0,0,30)</f>
        <v>30</v>
      </c>
      <c r="T40" s="166" t="e">
        <f>BerKW!AG40*100</f>
        <v>#VALUE!</v>
      </c>
      <c r="U40" s="166" t="e">
        <f>BerKW!AF40*100</f>
        <v>#VALUE!</v>
      </c>
      <c r="V40" s="166">
        <f>IF(BerKW!AI40=0,0,50)</f>
        <v>50</v>
      </c>
      <c r="W40" s="166" t="e">
        <f>BerKW!AJ40*100</f>
        <v>#VALUE!</v>
      </c>
      <c r="X40" s="166" t="e">
        <f>BerKW!AI40*100</f>
        <v>#VALUE!</v>
      </c>
      <c r="Y40" s="162">
        <f>IF(BerKW!AL40=0,0,51)</f>
        <v>51</v>
      </c>
      <c r="Z40" s="166" t="e">
        <f>BerKW!AM40*100</f>
        <v>#VALUE!</v>
      </c>
      <c r="AA40" s="166" t="e">
        <f>BerKW!AL40*100</f>
        <v>#VALUE!</v>
      </c>
      <c r="AB40" s="162">
        <f>IF(BerKW!AO40=0,0,60)</f>
        <v>60</v>
      </c>
      <c r="AC40" s="166" t="e">
        <f>BerKW!AP40*100</f>
        <v>#VALUE!</v>
      </c>
      <c r="AD40" s="166" t="e">
        <f>BerKW!AO40*100</f>
        <v>#VALUE!</v>
      </c>
      <c r="AE40" s="162">
        <f>IF(BerKW!AR40=0,0,61)</f>
        <v>61</v>
      </c>
      <c r="AF40" s="166" t="e">
        <f>BerKW!AS40*100</f>
        <v>#VALUE!</v>
      </c>
      <c r="AG40" s="166" t="e">
        <f>BerKW!AR40*100</f>
        <v>#VALUE!</v>
      </c>
      <c r="AH40" s="162">
        <f>IF(BerKW!AU40=0,0,74)</f>
        <v>74</v>
      </c>
      <c r="AI40" s="166" t="e">
        <f>BerKW!AV40*100</f>
        <v>#VALUE!</v>
      </c>
      <c r="AJ40" s="166" t="e">
        <f>BerKW!AU40*100</f>
        <v>#VALUE!</v>
      </c>
      <c r="AK40" s="162">
        <v>1</v>
      </c>
      <c r="AL40" s="166" t="e">
        <f>ROUND(BerKW!AW40*100,0)</f>
        <v>#VALUE!</v>
      </c>
      <c r="AM40" s="166" t="e">
        <f t="shared" si="0"/>
        <v>#VALUE!</v>
      </c>
      <c r="AN40" s="166">
        <v>0</v>
      </c>
      <c r="AO40" s="166" t="e">
        <f>BerKW!AW40*100</f>
        <v>#VALUE!</v>
      </c>
      <c r="AP40" s="166" t="e">
        <f ca="1">ROUND(AO40*(pabij+wnbij)/100,0)</f>
        <v>#VALUE!</v>
      </c>
      <c r="AQ40" s="166">
        <f t="shared" ca="1" si="1"/>
        <v>255</v>
      </c>
      <c r="AR40" s="166">
        <v>0</v>
      </c>
      <c r="AS40" s="166" t="e">
        <f>BerKW!AW40*100</f>
        <v>#VALUE!</v>
      </c>
      <c r="AT40" s="166" t="e">
        <f ca="1">ROUND(BerKW!BR40*100,0)</f>
        <v>#VALUE!</v>
      </c>
      <c r="AU40" s="166">
        <f t="shared" ca="1" si="2"/>
        <v>256</v>
      </c>
      <c r="AV40" s="166">
        <v>0</v>
      </c>
      <c r="AW40" s="166" t="e">
        <f>ROUND(BerKW!AW40*100,0)</f>
        <v>#VALUE!</v>
      </c>
      <c r="AX40" s="166" t="e">
        <f ca="1">ROUND(BerKW!BS40*100,0)</f>
        <v>#VALUE!</v>
      </c>
      <c r="AY40" s="166">
        <f t="shared" ca="1" si="3"/>
        <v>811</v>
      </c>
      <c r="AZ40" s="166">
        <v>0</v>
      </c>
      <c r="BA40" s="166" t="e">
        <f ca="1">IF(fsobij&lt;&gt;0,BerKW!AW40*100,0)</f>
        <v>#VALUE!</v>
      </c>
      <c r="BB40" s="166" t="e">
        <f ca="1">IF(fsobij&lt;&gt;0,ROUND(BerKW!BK40*100,0),0)</f>
        <v>#VALUE!</v>
      </c>
      <c r="BC40" s="166">
        <v>859</v>
      </c>
      <c r="BD40" s="166">
        <v>0</v>
      </c>
      <c r="BE40" s="166" t="e">
        <f ca="1">IF(bijbij&lt;&gt;0,BerKW!AW40*100,0)</f>
        <v>#VALUE!</v>
      </c>
      <c r="BF40" s="166" t="e">
        <f>ROUND(BerKW!BL40*100,0)</f>
        <v>#VALUE!</v>
      </c>
      <c r="BG40" s="167">
        <v>1</v>
      </c>
      <c r="BH40" s="166" t="e">
        <f>BerKW!BF40*100</f>
        <v>#VALUE!</v>
      </c>
      <c r="BI40" s="166" t="str">
        <f>BerKW!BE40</f>
        <v>Corriger</v>
      </c>
      <c r="BJ40" s="162" t="e">
        <f>BerKW!BD40*100</f>
        <v>#VALUE!</v>
      </c>
    </row>
    <row r="41" spans="1:62" ht="14.1" customHeight="1" x14ac:dyDescent="0.3">
      <c r="A41" s="162">
        <f>Ident!A41</f>
        <v>0</v>
      </c>
      <c r="B41" s="162">
        <f>Ident!B41</f>
        <v>0</v>
      </c>
      <c r="C41" s="162">
        <f>Ident!C41</f>
        <v>0</v>
      </c>
      <c r="D41" s="162">
        <f>Ident!D41</f>
        <v>0</v>
      </c>
      <c r="E41" s="162"/>
      <c r="F41" s="163"/>
      <c r="G41" s="162"/>
      <c r="H41" s="164">
        <f>Ident!G41</f>
        <v>0</v>
      </c>
      <c r="I41" s="165">
        <f>Ident!E41</f>
        <v>0</v>
      </c>
      <c r="J41" s="165">
        <f>Ident!F41</f>
        <v>0</v>
      </c>
      <c r="K41" s="166" t="e">
        <f>BerKW!Y41*100</f>
        <v>#VALUE!</v>
      </c>
      <c r="L41" s="166">
        <f>BerKW!Z41</f>
        <v>0</v>
      </c>
      <c r="M41" s="162">
        <f>IF(BerKW!K41=0,0,1)</f>
        <v>0</v>
      </c>
      <c r="N41" s="166" t="e">
        <f>BerKW!L41*100</f>
        <v>#VALUE!</v>
      </c>
      <c r="O41" s="166">
        <f>BerKW!K41*100</f>
        <v>0</v>
      </c>
      <c r="P41" s="162">
        <f>IF(BerKW!AC41=0,0,24)</f>
        <v>24</v>
      </c>
      <c r="Q41" s="166" t="e">
        <f>BerKW!AD41*100</f>
        <v>#VALUE!</v>
      </c>
      <c r="R41" s="166" t="e">
        <f>BerKW!AC41*100</f>
        <v>#VALUE!</v>
      </c>
      <c r="S41" s="162">
        <f>IF(BerKW!AF41=0,0,30)</f>
        <v>30</v>
      </c>
      <c r="T41" s="166" t="e">
        <f>BerKW!AG41*100</f>
        <v>#VALUE!</v>
      </c>
      <c r="U41" s="166" t="e">
        <f>BerKW!AF41*100</f>
        <v>#VALUE!</v>
      </c>
      <c r="V41" s="166">
        <f>IF(BerKW!AI41=0,0,50)</f>
        <v>50</v>
      </c>
      <c r="W41" s="166" t="e">
        <f>BerKW!AJ41*100</f>
        <v>#VALUE!</v>
      </c>
      <c r="X41" s="166" t="e">
        <f>BerKW!AI41*100</f>
        <v>#VALUE!</v>
      </c>
      <c r="Y41" s="162">
        <f>IF(BerKW!AL41=0,0,51)</f>
        <v>51</v>
      </c>
      <c r="Z41" s="166" t="e">
        <f>BerKW!AM41*100</f>
        <v>#VALUE!</v>
      </c>
      <c r="AA41" s="166" t="e">
        <f>BerKW!AL41*100</f>
        <v>#VALUE!</v>
      </c>
      <c r="AB41" s="162">
        <f>IF(BerKW!AO41=0,0,60)</f>
        <v>60</v>
      </c>
      <c r="AC41" s="166" t="e">
        <f>BerKW!AP41*100</f>
        <v>#VALUE!</v>
      </c>
      <c r="AD41" s="166" t="e">
        <f>BerKW!AO41*100</f>
        <v>#VALUE!</v>
      </c>
      <c r="AE41" s="162">
        <f>IF(BerKW!AR41=0,0,61)</f>
        <v>61</v>
      </c>
      <c r="AF41" s="166" t="e">
        <f>BerKW!AS41*100</f>
        <v>#VALUE!</v>
      </c>
      <c r="AG41" s="166" t="e">
        <f>BerKW!AR41*100</f>
        <v>#VALUE!</v>
      </c>
      <c r="AH41" s="162">
        <f>IF(BerKW!AU41=0,0,74)</f>
        <v>74</v>
      </c>
      <c r="AI41" s="166" t="e">
        <f>BerKW!AV41*100</f>
        <v>#VALUE!</v>
      </c>
      <c r="AJ41" s="166" t="e">
        <f>BerKW!AU41*100</f>
        <v>#VALUE!</v>
      </c>
      <c r="AK41" s="162">
        <v>1</v>
      </c>
      <c r="AL41" s="166" t="e">
        <f>ROUND(BerKW!AW41*100,0)</f>
        <v>#VALUE!</v>
      </c>
      <c r="AM41" s="166" t="e">
        <f t="shared" si="0"/>
        <v>#VALUE!</v>
      </c>
      <c r="AN41" s="166">
        <v>0</v>
      </c>
      <c r="AO41" s="166" t="e">
        <f>BerKW!AW41*100</f>
        <v>#VALUE!</v>
      </c>
      <c r="AP41" s="166" t="e">
        <f ca="1">ROUND(AO41*(pabij+wnbij)/100,0)</f>
        <v>#VALUE!</v>
      </c>
      <c r="AQ41" s="166">
        <f t="shared" ca="1" si="1"/>
        <v>255</v>
      </c>
      <c r="AR41" s="166">
        <v>0</v>
      </c>
      <c r="AS41" s="166" t="e">
        <f>BerKW!AW41*100</f>
        <v>#VALUE!</v>
      </c>
      <c r="AT41" s="166" t="e">
        <f ca="1">ROUND(BerKW!BR41*100,0)</f>
        <v>#VALUE!</v>
      </c>
      <c r="AU41" s="166">
        <f t="shared" ca="1" si="2"/>
        <v>256</v>
      </c>
      <c r="AV41" s="166">
        <v>0</v>
      </c>
      <c r="AW41" s="166" t="e">
        <f>ROUND(BerKW!AW41*100,0)</f>
        <v>#VALUE!</v>
      </c>
      <c r="AX41" s="166" t="e">
        <f ca="1">ROUND(BerKW!BS41*100,0)</f>
        <v>#VALUE!</v>
      </c>
      <c r="AY41" s="166">
        <f t="shared" ca="1" si="3"/>
        <v>811</v>
      </c>
      <c r="AZ41" s="166">
        <v>0</v>
      </c>
      <c r="BA41" s="166" t="e">
        <f ca="1">IF(fsobij&lt;&gt;0,BerKW!AW41*100,0)</f>
        <v>#VALUE!</v>
      </c>
      <c r="BB41" s="166" t="e">
        <f ca="1">IF(fsobij&lt;&gt;0,ROUND(BerKW!BK41*100,0),0)</f>
        <v>#VALUE!</v>
      </c>
      <c r="BC41" s="166">
        <v>859</v>
      </c>
      <c r="BD41" s="166">
        <v>0</v>
      </c>
      <c r="BE41" s="166" t="e">
        <f ca="1">IF(bijbij&lt;&gt;0,BerKW!AW41*100,0)</f>
        <v>#VALUE!</v>
      </c>
      <c r="BF41" s="166" t="e">
        <f>ROUND(BerKW!BL41*100,0)</f>
        <v>#VALUE!</v>
      </c>
      <c r="BG41" s="167">
        <v>1</v>
      </c>
      <c r="BH41" s="166" t="e">
        <f>BerKW!BF41*100</f>
        <v>#VALUE!</v>
      </c>
      <c r="BI41" s="166" t="str">
        <f>BerKW!BE41</f>
        <v>Corriger</v>
      </c>
      <c r="BJ41" s="162" t="e">
        <f>BerKW!BD41*100</f>
        <v>#VALUE!</v>
      </c>
    </row>
    <row r="42" spans="1:62" ht="14.1" customHeight="1" x14ac:dyDescent="0.3">
      <c r="A42" s="162">
        <f>Ident!A42</f>
        <v>0</v>
      </c>
      <c r="B42" s="162">
        <f>Ident!B42</f>
        <v>0</v>
      </c>
      <c r="C42" s="162">
        <f>Ident!C42</f>
        <v>0</v>
      </c>
      <c r="D42" s="162">
        <f>Ident!D42</f>
        <v>0</v>
      </c>
      <c r="E42" s="162"/>
      <c r="F42" s="163"/>
      <c r="G42" s="162"/>
      <c r="H42" s="164">
        <f>Ident!G42</f>
        <v>0</v>
      </c>
      <c r="I42" s="165">
        <f>Ident!E42</f>
        <v>0</v>
      </c>
      <c r="J42" s="165">
        <f>Ident!F42</f>
        <v>0</v>
      </c>
      <c r="K42" s="166" t="e">
        <f>BerKW!Y42*100</f>
        <v>#VALUE!</v>
      </c>
      <c r="L42" s="166">
        <f>BerKW!Z42</f>
        <v>0</v>
      </c>
      <c r="M42" s="162">
        <f>IF(BerKW!K42=0,0,1)</f>
        <v>0</v>
      </c>
      <c r="N42" s="166" t="e">
        <f>BerKW!L42*100</f>
        <v>#VALUE!</v>
      </c>
      <c r="O42" s="166">
        <f>BerKW!K42*100</f>
        <v>0</v>
      </c>
      <c r="P42" s="162">
        <f>IF(BerKW!AC42=0,0,24)</f>
        <v>24</v>
      </c>
      <c r="Q42" s="166" t="e">
        <f>BerKW!AD42*100</f>
        <v>#VALUE!</v>
      </c>
      <c r="R42" s="166" t="e">
        <f>BerKW!AC42*100</f>
        <v>#VALUE!</v>
      </c>
      <c r="S42" s="162">
        <f>IF(BerKW!AF42=0,0,30)</f>
        <v>30</v>
      </c>
      <c r="T42" s="166" t="e">
        <f>BerKW!AG42*100</f>
        <v>#VALUE!</v>
      </c>
      <c r="U42" s="166" t="e">
        <f>BerKW!AF42*100</f>
        <v>#VALUE!</v>
      </c>
      <c r="V42" s="166">
        <f>IF(BerKW!AI42=0,0,50)</f>
        <v>50</v>
      </c>
      <c r="W42" s="166" t="e">
        <f>BerKW!AJ42*100</f>
        <v>#VALUE!</v>
      </c>
      <c r="X42" s="166" t="e">
        <f>BerKW!AI42*100</f>
        <v>#VALUE!</v>
      </c>
      <c r="Y42" s="162">
        <f>IF(BerKW!AL42=0,0,51)</f>
        <v>51</v>
      </c>
      <c r="Z42" s="166" t="e">
        <f>BerKW!AM42*100</f>
        <v>#VALUE!</v>
      </c>
      <c r="AA42" s="166" t="e">
        <f>BerKW!AL42*100</f>
        <v>#VALUE!</v>
      </c>
      <c r="AB42" s="162">
        <f>IF(BerKW!AO42=0,0,60)</f>
        <v>60</v>
      </c>
      <c r="AC42" s="166" t="e">
        <f>BerKW!AP42*100</f>
        <v>#VALUE!</v>
      </c>
      <c r="AD42" s="166" t="e">
        <f>BerKW!AO42*100</f>
        <v>#VALUE!</v>
      </c>
      <c r="AE42" s="162">
        <f>IF(BerKW!AR42=0,0,61)</f>
        <v>61</v>
      </c>
      <c r="AF42" s="166" t="e">
        <f>BerKW!AS42*100</f>
        <v>#VALUE!</v>
      </c>
      <c r="AG42" s="166" t="e">
        <f>BerKW!AR42*100</f>
        <v>#VALUE!</v>
      </c>
      <c r="AH42" s="162">
        <f>IF(BerKW!AU42=0,0,74)</f>
        <v>74</v>
      </c>
      <c r="AI42" s="166" t="e">
        <f>BerKW!AV42*100</f>
        <v>#VALUE!</v>
      </c>
      <c r="AJ42" s="166" t="e">
        <f>BerKW!AU42*100</f>
        <v>#VALUE!</v>
      </c>
      <c r="AK42" s="162">
        <v>1</v>
      </c>
      <c r="AL42" s="166" t="e">
        <f>ROUND(BerKW!AW42*100,0)</f>
        <v>#VALUE!</v>
      </c>
      <c r="AM42" s="166" t="e">
        <f t="shared" si="0"/>
        <v>#VALUE!</v>
      </c>
      <c r="AN42" s="166">
        <v>0</v>
      </c>
      <c r="AO42" s="166" t="e">
        <f>BerKW!AW42*100</f>
        <v>#VALUE!</v>
      </c>
      <c r="AP42" s="166" t="e">
        <f ca="1">ROUND(AO42*(pabij+wnbij)/100,0)</f>
        <v>#VALUE!</v>
      </c>
      <c r="AQ42" s="166">
        <f t="shared" ca="1" si="1"/>
        <v>255</v>
      </c>
      <c r="AR42" s="166">
        <v>0</v>
      </c>
      <c r="AS42" s="166" t="e">
        <f>BerKW!AW42*100</f>
        <v>#VALUE!</v>
      </c>
      <c r="AT42" s="166" t="e">
        <f ca="1">ROUND(BerKW!BR42*100,0)</f>
        <v>#VALUE!</v>
      </c>
      <c r="AU42" s="166">
        <f t="shared" ca="1" si="2"/>
        <v>256</v>
      </c>
      <c r="AV42" s="166">
        <v>0</v>
      </c>
      <c r="AW42" s="166" t="e">
        <f>ROUND(BerKW!AW42*100,0)</f>
        <v>#VALUE!</v>
      </c>
      <c r="AX42" s="166" t="e">
        <f ca="1">ROUND(BerKW!BS42*100,0)</f>
        <v>#VALUE!</v>
      </c>
      <c r="AY42" s="166">
        <f t="shared" ca="1" si="3"/>
        <v>811</v>
      </c>
      <c r="AZ42" s="166">
        <v>0</v>
      </c>
      <c r="BA42" s="166" t="e">
        <f ca="1">IF(fsobij&lt;&gt;0,BerKW!AW42*100,0)</f>
        <v>#VALUE!</v>
      </c>
      <c r="BB42" s="166" t="e">
        <f ca="1">IF(fsobij&lt;&gt;0,ROUND(BerKW!BK42*100,0),0)</f>
        <v>#VALUE!</v>
      </c>
      <c r="BC42" s="166">
        <v>859</v>
      </c>
      <c r="BD42" s="166">
        <v>0</v>
      </c>
      <c r="BE42" s="166" t="e">
        <f ca="1">IF(bijbij&lt;&gt;0,BerKW!AW42*100,0)</f>
        <v>#VALUE!</v>
      </c>
      <c r="BF42" s="166" t="e">
        <f>ROUND(BerKW!BL42*100,0)</f>
        <v>#VALUE!</v>
      </c>
      <c r="BG42" s="167">
        <v>1</v>
      </c>
      <c r="BH42" s="166" t="e">
        <f>BerKW!BF42*100</f>
        <v>#VALUE!</v>
      </c>
      <c r="BI42" s="166" t="str">
        <f>BerKW!BE42</f>
        <v>Corriger</v>
      </c>
      <c r="BJ42" s="162" t="e">
        <f>BerKW!BD42*100</f>
        <v>#VALUE!</v>
      </c>
    </row>
    <row r="43" spans="1:62" ht="14.1" customHeight="1" x14ac:dyDescent="0.3">
      <c r="A43" s="162">
        <f>Ident!A43</f>
        <v>0</v>
      </c>
      <c r="B43" s="162">
        <f>Ident!B43</f>
        <v>0</v>
      </c>
      <c r="C43" s="162">
        <f>Ident!C43</f>
        <v>0</v>
      </c>
      <c r="D43" s="162">
        <f>Ident!D43</f>
        <v>0</v>
      </c>
      <c r="E43" s="162"/>
      <c r="F43" s="163"/>
      <c r="G43" s="162"/>
      <c r="H43" s="164">
        <f>Ident!G43</f>
        <v>0</v>
      </c>
      <c r="I43" s="165">
        <f>Ident!E43</f>
        <v>0</v>
      </c>
      <c r="J43" s="165">
        <f>Ident!F43</f>
        <v>0</v>
      </c>
      <c r="K43" s="166" t="e">
        <f>BerKW!Y43*100</f>
        <v>#VALUE!</v>
      </c>
      <c r="L43" s="166">
        <f>BerKW!Z43</f>
        <v>0</v>
      </c>
      <c r="M43" s="162">
        <f>IF(BerKW!K43=0,0,1)</f>
        <v>0</v>
      </c>
      <c r="N43" s="166" t="e">
        <f>BerKW!L43*100</f>
        <v>#VALUE!</v>
      </c>
      <c r="O43" s="166">
        <f>BerKW!K43*100</f>
        <v>0</v>
      </c>
      <c r="P43" s="162">
        <f>IF(BerKW!AC43=0,0,24)</f>
        <v>24</v>
      </c>
      <c r="Q43" s="166" t="e">
        <f>BerKW!AD43*100</f>
        <v>#VALUE!</v>
      </c>
      <c r="R43" s="166" t="e">
        <f>BerKW!AC43*100</f>
        <v>#VALUE!</v>
      </c>
      <c r="S43" s="162">
        <f>IF(BerKW!AF43=0,0,30)</f>
        <v>30</v>
      </c>
      <c r="T43" s="166" t="e">
        <f>BerKW!AG43*100</f>
        <v>#VALUE!</v>
      </c>
      <c r="U43" s="166" t="e">
        <f>BerKW!AF43*100</f>
        <v>#VALUE!</v>
      </c>
      <c r="V43" s="166">
        <f>IF(BerKW!AI43=0,0,50)</f>
        <v>50</v>
      </c>
      <c r="W43" s="166" t="e">
        <f>BerKW!AJ43*100</f>
        <v>#VALUE!</v>
      </c>
      <c r="X43" s="166" t="e">
        <f>BerKW!AI43*100</f>
        <v>#VALUE!</v>
      </c>
      <c r="Y43" s="162">
        <f>IF(BerKW!AL43=0,0,51)</f>
        <v>51</v>
      </c>
      <c r="Z43" s="166" t="e">
        <f>BerKW!AM43*100</f>
        <v>#VALUE!</v>
      </c>
      <c r="AA43" s="166" t="e">
        <f>BerKW!AL43*100</f>
        <v>#VALUE!</v>
      </c>
      <c r="AB43" s="162">
        <f>IF(BerKW!AO43=0,0,60)</f>
        <v>60</v>
      </c>
      <c r="AC43" s="166" t="e">
        <f>BerKW!AP43*100</f>
        <v>#VALUE!</v>
      </c>
      <c r="AD43" s="166" t="e">
        <f>BerKW!AO43*100</f>
        <v>#VALUE!</v>
      </c>
      <c r="AE43" s="162">
        <f>IF(BerKW!AR43=0,0,61)</f>
        <v>61</v>
      </c>
      <c r="AF43" s="166" t="e">
        <f>BerKW!AS43*100</f>
        <v>#VALUE!</v>
      </c>
      <c r="AG43" s="166" t="e">
        <f>BerKW!AR43*100</f>
        <v>#VALUE!</v>
      </c>
      <c r="AH43" s="162">
        <f>IF(BerKW!AU43=0,0,74)</f>
        <v>74</v>
      </c>
      <c r="AI43" s="166" t="e">
        <f>BerKW!AV43*100</f>
        <v>#VALUE!</v>
      </c>
      <c r="AJ43" s="166" t="e">
        <f>BerKW!AU43*100</f>
        <v>#VALUE!</v>
      </c>
      <c r="AK43" s="162">
        <v>1</v>
      </c>
      <c r="AL43" s="166" t="e">
        <f>ROUND(BerKW!AW43*100,0)</f>
        <v>#VALUE!</v>
      </c>
      <c r="AM43" s="166" t="e">
        <f t="shared" si="0"/>
        <v>#VALUE!</v>
      </c>
      <c r="AN43" s="166">
        <v>0</v>
      </c>
      <c r="AO43" s="166" t="e">
        <f>BerKW!AW43*100</f>
        <v>#VALUE!</v>
      </c>
      <c r="AP43" s="166" t="e">
        <f ca="1">ROUND(AO43*(pabij+wnbij)/100,0)</f>
        <v>#VALUE!</v>
      </c>
      <c r="AQ43" s="166">
        <f t="shared" ca="1" si="1"/>
        <v>255</v>
      </c>
      <c r="AR43" s="166">
        <v>0</v>
      </c>
      <c r="AS43" s="166" t="e">
        <f>BerKW!AW43*100</f>
        <v>#VALUE!</v>
      </c>
      <c r="AT43" s="166" t="e">
        <f ca="1">ROUND(BerKW!BR43*100,0)</f>
        <v>#VALUE!</v>
      </c>
      <c r="AU43" s="166">
        <f t="shared" ca="1" si="2"/>
        <v>256</v>
      </c>
      <c r="AV43" s="166">
        <v>0</v>
      </c>
      <c r="AW43" s="166" t="e">
        <f>ROUND(BerKW!AW43*100,0)</f>
        <v>#VALUE!</v>
      </c>
      <c r="AX43" s="166" t="e">
        <f ca="1">ROUND(BerKW!BS43*100,0)</f>
        <v>#VALUE!</v>
      </c>
      <c r="AY43" s="166">
        <f t="shared" ca="1" si="3"/>
        <v>811</v>
      </c>
      <c r="AZ43" s="166">
        <v>0</v>
      </c>
      <c r="BA43" s="166" t="e">
        <f ca="1">IF(fsobij&lt;&gt;0,BerKW!AW43*100,0)</f>
        <v>#VALUE!</v>
      </c>
      <c r="BB43" s="166" t="e">
        <f ca="1">IF(fsobij&lt;&gt;0,ROUND(BerKW!BK43*100,0),0)</f>
        <v>#VALUE!</v>
      </c>
      <c r="BC43" s="166">
        <v>859</v>
      </c>
      <c r="BD43" s="166">
        <v>0</v>
      </c>
      <c r="BE43" s="166" t="e">
        <f ca="1">IF(bijbij&lt;&gt;0,BerKW!AW43*100,0)</f>
        <v>#VALUE!</v>
      </c>
      <c r="BF43" s="166" t="e">
        <f>ROUND(BerKW!BL43*100,0)</f>
        <v>#VALUE!</v>
      </c>
      <c r="BG43" s="167">
        <v>1</v>
      </c>
      <c r="BH43" s="166" t="e">
        <f>BerKW!BF43*100</f>
        <v>#VALUE!</v>
      </c>
      <c r="BI43" s="166" t="str">
        <f>BerKW!BE43</f>
        <v>Corriger</v>
      </c>
      <c r="BJ43" s="162" t="e">
        <f>BerKW!BD43*100</f>
        <v>#VALUE!</v>
      </c>
    </row>
    <row r="44" spans="1:62" ht="14.1" customHeight="1" x14ac:dyDescent="0.3">
      <c r="A44" s="162">
        <f>Ident!A44</f>
        <v>0</v>
      </c>
      <c r="B44" s="162">
        <f>Ident!B44</f>
        <v>0</v>
      </c>
      <c r="C44" s="162">
        <f>Ident!C44</f>
        <v>0</v>
      </c>
      <c r="D44" s="162">
        <f>Ident!D44</f>
        <v>0</v>
      </c>
      <c r="E44" s="162"/>
      <c r="F44" s="163"/>
      <c r="G44" s="162"/>
      <c r="H44" s="164">
        <f>Ident!G44</f>
        <v>0</v>
      </c>
      <c r="I44" s="165">
        <f>Ident!E44</f>
        <v>0</v>
      </c>
      <c r="J44" s="165">
        <f>Ident!F44</f>
        <v>0</v>
      </c>
      <c r="K44" s="166" t="e">
        <f>BerKW!Y44*100</f>
        <v>#VALUE!</v>
      </c>
      <c r="L44" s="166">
        <f>BerKW!Z44</f>
        <v>0</v>
      </c>
      <c r="M44" s="162">
        <f>IF(BerKW!K44=0,0,1)</f>
        <v>0</v>
      </c>
      <c r="N44" s="166" t="e">
        <f>BerKW!L44*100</f>
        <v>#VALUE!</v>
      </c>
      <c r="O44" s="166">
        <f>BerKW!K44*100</f>
        <v>0</v>
      </c>
      <c r="P44" s="162">
        <f>IF(BerKW!AC44=0,0,24)</f>
        <v>24</v>
      </c>
      <c r="Q44" s="166" t="e">
        <f>BerKW!AD44*100</f>
        <v>#VALUE!</v>
      </c>
      <c r="R44" s="166" t="e">
        <f>BerKW!AC44*100</f>
        <v>#VALUE!</v>
      </c>
      <c r="S44" s="162">
        <f>IF(BerKW!AF44=0,0,30)</f>
        <v>30</v>
      </c>
      <c r="T44" s="166" t="e">
        <f>BerKW!AG44*100</f>
        <v>#VALUE!</v>
      </c>
      <c r="U44" s="166" t="e">
        <f>BerKW!AF44*100</f>
        <v>#VALUE!</v>
      </c>
      <c r="V44" s="166">
        <f>IF(BerKW!AI44=0,0,50)</f>
        <v>50</v>
      </c>
      <c r="W44" s="166" t="e">
        <f>BerKW!AJ44*100</f>
        <v>#VALUE!</v>
      </c>
      <c r="X44" s="166" t="e">
        <f>BerKW!AI44*100</f>
        <v>#VALUE!</v>
      </c>
      <c r="Y44" s="162">
        <f>IF(BerKW!AL44=0,0,51)</f>
        <v>51</v>
      </c>
      <c r="Z44" s="166" t="e">
        <f>BerKW!AM44*100</f>
        <v>#VALUE!</v>
      </c>
      <c r="AA44" s="166" t="e">
        <f>BerKW!AL44*100</f>
        <v>#VALUE!</v>
      </c>
      <c r="AB44" s="162">
        <f>IF(BerKW!AO44=0,0,60)</f>
        <v>60</v>
      </c>
      <c r="AC44" s="166" t="e">
        <f>BerKW!AP44*100</f>
        <v>#VALUE!</v>
      </c>
      <c r="AD44" s="166" t="e">
        <f>BerKW!AO44*100</f>
        <v>#VALUE!</v>
      </c>
      <c r="AE44" s="162">
        <f>IF(BerKW!AR44=0,0,61)</f>
        <v>61</v>
      </c>
      <c r="AF44" s="166" t="e">
        <f>BerKW!AS44*100</f>
        <v>#VALUE!</v>
      </c>
      <c r="AG44" s="166" t="e">
        <f>BerKW!AR44*100</f>
        <v>#VALUE!</v>
      </c>
      <c r="AH44" s="162">
        <f>IF(BerKW!AU44=0,0,74)</f>
        <v>74</v>
      </c>
      <c r="AI44" s="166" t="e">
        <f>BerKW!AV44*100</f>
        <v>#VALUE!</v>
      </c>
      <c r="AJ44" s="166" t="e">
        <f>BerKW!AU44*100</f>
        <v>#VALUE!</v>
      </c>
      <c r="AK44" s="162">
        <v>1</v>
      </c>
      <c r="AL44" s="166" t="e">
        <f>ROUND(BerKW!AW44*100,0)</f>
        <v>#VALUE!</v>
      </c>
      <c r="AM44" s="166" t="e">
        <f t="shared" si="0"/>
        <v>#VALUE!</v>
      </c>
      <c r="AN44" s="166">
        <v>0</v>
      </c>
      <c r="AO44" s="166" t="e">
        <f>BerKW!AW44*100</f>
        <v>#VALUE!</v>
      </c>
      <c r="AP44" s="166" t="e">
        <f ca="1">ROUND(AO44*(pabij+wnbij)/100,0)</f>
        <v>#VALUE!</v>
      </c>
      <c r="AQ44" s="166">
        <f t="shared" ca="1" si="1"/>
        <v>255</v>
      </c>
      <c r="AR44" s="166">
        <v>0</v>
      </c>
      <c r="AS44" s="166" t="e">
        <f>BerKW!AW44*100</f>
        <v>#VALUE!</v>
      </c>
      <c r="AT44" s="166" t="e">
        <f ca="1">ROUND(BerKW!BR44*100,0)</f>
        <v>#VALUE!</v>
      </c>
      <c r="AU44" s="166">
        <f t="shared" ca="1" si="2"/>
        <v>256</v>
      </c>
      <c r="AV44" s="166">
        <v>0</v>
      </c>
      <c r="AW44" s="166" t="e">
        <f>ROUND(BerKW!AW44*100,0)</f>
        <v>#VALUE!</v>
      </c>
      <c r="AX44" s="166" t="e">
        <f ca="1">ROUND(BerKW!BS44*100,0)</f>
        <v>#VALUE!</v>
      </c>
      <c r="AY44" s="166">
        <f t="shared" ca="1" si="3"/>
        <v>811</v>
      </c>
      <c r="AZ44" s="166">
        <v>0</v>
      </c>
      <c r="BA44" s="166" t="e">
        <f ca="1">IF(fsobij&lt;&gt;0,BerKW!AW44*100,0)</f>
        <v>#VALUE!</v>
      </c>
      <c r="BB44" s="166" t="e">
        <f ca="1">IF(fsobij&lt;&gt;0,ROUND(BerKW!BK44*100,0),0)</f>
        <v>#VALUE!</v>
      </c>
      <c r="BC44" s="166">
        <v>859</v>
      </c>
      <c r="BD44" s="166">
        <v>0</v>
      </c>
      <c r="BE44" s="166" t="e">
        <f ca="1">IF(bijbij&lt;&gt;0,BerKW!AW44*100,0)</f>
        <v>#VALUE!</v>
      </c>
      <c r="BF44" s="166" t="e">
        <f>ROUND(BerKW!BL44*100,0)</f>
        <v>#VALUE!</v>
      </c>
      <c r="BG44" s="167">
        <v>1</v>
      </c>
      <c r="BH44" s="166" t="e">
        <f>BerKW!BF44*100</f>
        <v>#VALUE!</v>
      </c>
      <c r="BI44" s="166" t="str">
        <f>BerKW!BE44</f>
        <v>Corriger</v>
      </c>
      <c r="BJ44" s="162" t="e">
        <f>BerKW!BD44*100</f>
        <v>#VALUE!</v>
      </c>
    </row>
    <row r="45" spans="1:62" ht="14.1" customHeight="1" x14ac:dyDescent="0.3">
      <c r="A45" s="162">
        <f>Ident!A45</f>
        <v>0</v>
      </c>
      <c r="B45" s="162">
        <f>Ident!B45</f>
        <v>0</v>
      </c>
      <c r="C45" s="162">
        <f>Ident!C45</f>
        <v>0</v>
      </c>
      <c r="D45" s="162">
        <f>Ident!D45</f>
        <v>0</v>
      </c>
      <c r="E45" s="162"/>
      <c r="F45" s="163"/>
      <c r="G45" s="162"/>
      <c r="H45" s="164">
        <f>Ident!G45</f>
        <v>0</v>
      </c>
      <c r="I45" s="165">
        <f>Ident!E45</f>
        <v>0</v>
      </c>
      <c r="J45" s="165">
        <f>Ident!F45</f>
        <v>0</v>
      </c>
      <c r="K45" s="166" t="e">
        <f>BerKW!Y45*100</f>
        <v>#VALUE!</v>
      </c>
      <c r="L45" s="166">
        <f>BerKW!Z45</f>
        <v>0</v>
      </c>
      <c r="M45" s="162">
        <f>IF(BerKW!K45=0,0,1)</f>
        <v>0</v>
      </c>
      <c r="N45" s="166" t="e">
        <f>BerKW!L45*100</f>
        <v>#VALUE!</v>
      </c>
      <c r="O45" s="166">
        <f>BerKW!K45*100</f>
        <v>0</v>
      </c>
      <c r="P45" s="162">
        <f>IF(BerKW!AC45=0,0,24)</f>
        <v>24</v>
      </c>
      <c r="Q45" s="166" t="e">
        <f>BerKW!AD45*100</f>
        <v>#VALUE!</v>
      </c>
      <c r="R45" s="166" t="e">
        <f>BerKW!AC45*100</f>
        <v>#VALUE!</v>
      </c>
      <c r="S45" s="162">
        <f>IF(BerKW!AF45=0,0,30)</f>
        <v>30</v>
      </c>
      <c r="T45" s="166" t="e">
        <f>BerKW!AG45*100</f>
        <v>#VALUE!</v>
      </c>
      <c r="U45" s="166" t="e">
        <f>BerKW!AF45*100</f>
        <v>#VALUE!</v>
      </c>
      <c r="V45" s="166">
        <f>IF(BerKW!AI45=0,0,50)</f>
        <v>50</v>
      </c>
      <c r="W45" s="166" t="e">
        <f>BerKW!AJ45*100</f>
        <v>#VALUE!</v>
      </c>
      <c r="X45" s="166" t="e">
        <f>BerKW!AI45*100</f>
        <v>#VALUE!</v>
      </c>
      <c r="Y45" s="162">
        <f>IF(BerKW!AL45=0,0,51)</f>
        <v>51</v>
      </c>
      <c r="Z45" s="166" t="e">
        <f>BerKW!AM45*100</f>
        <v>#VALUE!</v>
      </c>
      <c r="AA45" s="166" t="e">
        <f>BerKW!AL45*100</f>
        <v>#VALUE!</v>
      </c>
      <c r="AB45" s="162">
        <f>IF(BerKW!AO45=0,0,60)</f>
        <v>60</v>
      </c>
      <c r="AC45" s="166" t="e">
        <f>BerKW!AP45*100</f>
        <v>#VALUE!</v>
      </c>
      <c r="AD45" s="166" t="e">
        <f>BerKW!AO45*100</f>
        <v>#VALUE!</v>
      </c>
      <c r="AE45" s="162">
        <f>IF(BerKW!AR45=0,0,61)</f>
        <v>61</v>
      </c>
      <c r="AF45" s="166" t="e">
        <f>BerKW!AS45*100</f>
        <v>#VALUE!</v>
      </c>
      <c r="AG45" s="166" t="e">
        <f>BerKW!AR45*100</f>
        <v>#VALUE!</v>
      </c>
      <c r="AH45" s="162">
        <f>IF(BerKW!AU45=0,0,74)</f>
        <v>74</v>
      </c>
      <c r="AI45" s="166" t="e">
        <f>BerKW!AV45*100</f>
        <v>#VALUE!</v>
      </c>
      <c r="AJ45" s="166" t="e">
        <f>BerKW!AU45*100</f>
        <v>#VALUE!</v>
      </c>
      <c r="AK45" s="162">
        <v>1</v>
      </c>
      <c r="AL45" s="166" t="e">
        <f>ROUND(BerKW!AW45*100,0)</f>
        <v>#VALUE!</v>
      </c>
      <c r="AM45" s="166" t="e">
        <f t="shared" si="0"/>
        <v>#VALUE!</v>
      </c>
      <c r="AN45" s="166">
        <v>0</v>
      </c>
      <c r="AO45" s="166" t="e">
        <f>BerKW!AW45*100</f>
        <v>#VALUE!</v>
      </c>
      <c r="AP45" s="166" t="e">
        <f ca="1">ROUND(AO45*(pabij+wnbij)/100,0)</f>
        <v>#VALUE!</v>
      </c>
      <c r="AQ45" s="166">
        <f t="shared" ca="1" si="1"/>
        <v>255</v>
      </c>
      <c r="AR45" s="166">
        <v>0</v>
      </c>
      <c r="AS45" s="166" t="e">
        <f>BerKW!AW45*100</f>
        <v>#VALUE!</v>
      </c>
      <c r="AT45" s="166" t="e">
        <f ca="1">ROUND(BerKW!BR45*100,0)</f>
        <v>#VALUE!</v>
      </c>
      <c r="AU45" s="166">
        <f t="shared" ca="1" si="2"/>
        <v>256</v>
      </c>
      <c r="AV45" s="166">
        <v>0</v>
      </c>
      <c r="AW45" s="166" t="e">
        <f>ROUND(BerKW!AW45*100,0)</f>
        <v>#VALUE!</v>
      </c>
      <c r="AX45" s="166" t="e">
        <f ca="1">ROUND(BerKW!BS45*100,0)</f>
        <v>#VALUE!</v>
      </c>
      <c r="AY45" s="166">
        <f t="shared" ca="1" si="3"/>
        <v>811</v>
      </c>
      <c r="AZ45" s="166">
        <v>0</v>
      </c>
      <c r="BA45" s="166" t="e">
        <f ca="1">IF(fsobij&lt;&gt;0,BerKW!AW45*100,0)</f>
        <v>#VALUE!</v>
      </c>
      <c r="BB45" s="166" t="e">
        <f ca="1">IF(fsobij&lt;&gt;0,ROUND(BerKW!BK45*100,0),0)</f>
        <v>#VALUE!</v>
      </c>
      <c r="BC45" s="166">
        <v>859</v>
      </c>
      <c r="BD45" s="166">
        <v>0</v>
      </c>
      <c r="BE45" s="166" t="e">
        <f ca="1">IF(bijbij&lt;&gt;0,BerKW!AW45*100,0)</f>
        <v>#VALUE!</v>
      </c>
      <c r="BF45" s="166" t="e">
        <f>ROUND(BerKW!BL45*100,0)</f>
        <v>#VALUE!</v>
      </c>
      <c r="BG45" s="167">
        <v>1</v>
      </c>
      <c r="BH45" s="166" t="e">
        <f>BerKW!BF45*100</f>
        <v>#VALUE!</v>
      </c>
      <c r="BI45" s="166" t="str">
        <f>BerKW!BE45</f>
        <v>Corriger</v>
      </c>
      <c r="BJ45" s="162" t="e">
        <f>BerKW!BD45*100</f>
        <v>#VALUE!</v>
      </c>
    </row>
    <row r="46" spans="1:62" ht="14.1" customHeight="1" x14ac:dyDescent="0.3">
      <c r="A46" s="162">
        <f>Ident!A46</f>
        <v>0</v>
      </c>
      <c r="B46" s="162">
        <f>Ident!B46</f>
        <v>0</v>
      </c>
      <c r="C46" s="162">
        <f>Ident!C46</f>
        <v>0</v>
      </c>
      <c r="D46" s="162">
        <f>Ident!D46</f>
        <v>0</v>
      </c>
      <c r="E46" s="162"/>
      <c r="F46" s="163"/>
      <c r="G46" s="162"/>
      <c r="H46" s="164">
        <f>Ident!G46</f>
        <v>0</v>
      </c>
      <c r="I46" s="165">
        <f>Ident!E46</f>
        <v>0</v>
      </c>
      <c r="J46" s="165">
        <f>Ident!F46</f>
        <v>0</v>
      </c>
      <c r="K46" s="166" t="e">
        <f>BerKW!Y46*100</f>
        <v>#VALUE!</v>
      </c>
      <c r="L46" s="166">
        <f>BerKW!Z46</f>
        <v>0</v>
      </c>
      <c r="M46" s="162">
        <f>IF(BerKW!K46=0,0,1)</f>
        <v>0</v>
      </c>
      <c r="N46" s="166" t="e">
        <f>BerKW!L46*100</f>
        <v>#VALUE!</v>
      </c>
      <c r="O46" s="166">
        <f>BerKW!K46*100</f>
        <v>0</v>
      </c>
      <c r="P46" s="162">
        <f>IF(BerKW!AC46=0,0,24)</f>
        <v>24</v>
      </c>
      <c r="Q46" s="166" t="e">
        <f>BerKW!AD46*100</f>
        <v>#VALUE!</v>
      </c>
      <c r="R46" s="166" t="e">
        <f>BerKW!AC46*100</f>
        <v>#VALUE!</v>
      </c>
      <c r="S46" s="162">
        <f>IF(BerKW!AF46=0,0,30)</f>
        <v>30</v>
      </c>
      <c r="T46" s="166" t="e">
        <f>BerKW!AG46*100</f>
        <v>#VALUE!</v>
      </c>
      <c r="U46" s="166" t="e">
        <f>BerKW!AF46*100</f>
        <v>#VALUE!</v>
      </c>
      <c r="V46" s="166">
        <f>IF(BerKW!AI46=0,0,50)</f>
        <v>50</v>
      </c>
      <c r="W46" s="166" t="e">
        <f>BerKW!AJ46*100</f>
        <v>#VALUE!</v>
      </c>
      <c r="X46" s="166" t="e">
        <f>BerKW!AI46*100</f>
        <v>#VALUE!</v>
      </c>
      <c r="Y46" s="162">
        <f>IF(BerKW!AL46=0,0,51)</f>
        <v>51</v>
      </c>
      <c r="Z46" s="166" t="e">
        <f>BerKW!AM46*100</f>
        <v>#VALUE!</v>
      </c>
      <c r="AA46" s="166" t="e">
        <f>BerKW!AL46*100</f>
        <v>#VALUE!</v>
      </c>
      <c r="AB46" s="162">
        <f>IF(BerKW!AO46=0,0,60)</f>
        <v>60</v>
      </c>
      <c r="AC46" s="166" t="e">
        <f>BerKW!AP46*100</f>
        <v>#VALUE!</v>
      </c>
      <c r="AD46" s="166" t="e">
        <f>BerKW!AO46*100</f>
        <v>#VALUE!</v>
      </c>
      <c r="AE46" s="162">
        <f>IF(BerKW!AR46=0,0,61)</f>
        <v>61</v>
      </c>
      <c r="AF46" s="166" t="e">
        <f>BerKW!AS46*100</f>
        <v>#VALUE!</v>
      </c>
      <c r="AG46" s="166" t="e">
        <f>BerKW!AR46*100</f>
        <v>#VALUE!</v>
      </c>
      <c r="AH46" s="162">
        <f>IF(BerKW!AU46=0,0,74)</f>
        <v>74</v>
      </c>
      <c r="AI46" s="166" t="e">
        <f>BerKW!AV46*100</f>
        <v>#VALUE!</v>
      </c>
      <c r="AJ46" s="166" t="e">
        <f>BerKW!AU46*100</f>
        <v>#VALUE!</v>
      </c>
      <c r="AK46" s="162">
        <v>1</v>
      </c>
      <c r="AL46" s="166" t="e">
        <f>ROUND(BerKW!AW46*100,0)</f>
        <v>#VALUE!</v>
      </c>
      <c r="AM46" s="166" t="e">
        <f t="shared" si="0"/>
        <v>#VALUE!</v>
      </c>
      <c r="AN46" s="166">
        <v>0</v>
      </c>
      <c r="AO46" s="166" t="e">
        <f>BerKW!AW46*100</f>
        <v>#VALUE!</v>
      </c>
      <c r="AP46" s="166" t="e">
        <f ca="1">ROUND(AO46*(pabij+wnbij)/100,0)</f>
        <v>#VALUE!</v>
      </c>
      <c r="AQ46" s="166">
        <f t="shared" ca="1" si="1"/>
        <v>255</v>
      </c>
      <c r="AR46" s="166">
        <v>0</v>
      </c>
      <c r="AS46" s="166" t="e">
        <f>BerKW!AW46*100</f>
        <v>#VALUE!</v>
      </c>
      <c r="AT46" s="166" t="e">
        <f ca="1">ROUND(BerKW!BR46*100,0)</f>
        <v>#VALUE!</v>
      </c>
      <c r="AU46" s="166">
        <f t="shared" ca="1" si="2"/>
        <v>256</v>
      </c>
      <c r="AV46" s="166">
        <v>0</v>
      </c>
      <c r="AW46" s="166" t="e">
        <f>ROUND(BerKW!AW46*100,0)</f>
        <v>#VALUE!</v>
      </c>
      <c r="AX46" s="166" t="e">
        <f ca="1">ROUND(BerKW!BS46*100,0)</f>
        <v>#VALUE!</v>
      </c>
      <c r="AY46" s="166">
        <f t="shared" ca="1" si="3"/>
        <v>811</v>
      </c>
      <c r="AZ46" s="166">
        <v>0</v>
      </c>
      <c r="BA46" s="166" t="e">
        <f ca="1">IF(fsobij&lt;&gt;0,BerKW!AW46*100,0)</f>
        <v>#VALUE!</v>
      </c>
      <c r="BB46" s="166" t="e">
        <f ca="1">IF(fsobij&lt;&gt;0,ROUND(BerKW!BK46*100,0),0)</f>
        <v>#VALUE!</v>
      </c>
      <c r="BC46" s="166">
        <v>859</v>
      </c>
      <c r="BD46" s="166">
        <v>0</v>
      </c>
      <c r="BE46" s="166" t="e">
        <f ca="1">IF(bijbij&lt;&gt;0,BerKW!AW46*100,0)</f>
        <v>#VALUE!</v>
      </c>
      <c r="BF46" s="166" t="e">
        <f>ROUND(BerKW!BL46*100,0)</f>
        <v>#VALUE!</v>
      </c>
      <c r="BG46" s="167">
        <v>1</v>
      </c>
      <c r="BH46" s="166" t="e">
        <f>BerKW!BF46*100</f>
        <v>#VALUE!</v>
      </c>
      <c r="BI46" s="166" t="str">
        <f>BerKW!BE46</f>
        <v>Corriger</v>
      </c>
      <c r="BJ46" s="162" t="e">
        <f>BerKW!BD46*100</f>
        <v>#VALUE!</v>
      </c>
    </row>
    <row r="47" spans="1:62" ht="14.1" customHeight="1" x14ac:dyDescent="0.3">
      <c r="A47" s="162">
        <f>Ident!A47</f>
        <v>0</v>
      </c>
      <c r="B47" s="162">
        <f>Ident!B47</f>
        <v>0</v>
      </c>
      <c r="C47" s="162">
        <f>Ident!C47</f>
        <v>0</v>
      </c>
      <c r="D47" s="162">
        <f>Ident!D47</f>
        <v>0</v>
      </c>
      <c r="E47" s="162"/>
      <c r="F47" s="163"/>
      <c r="G47" s="162"/>
      <c r="H47" s="164">
        <f>Ident!G47</f>
        <v>0</v>
      </c>
      <c r="I47" s="165">
        <f>Ident!E47</f>
        <v>0</v>
      </c>
      <c r="J47" s="165">
        <f>Ident!F47</f>
        <v>0</v>
      </c>
      <c r="K47" s="166" t="e">
        <f>BerKW!Y47*100</f>
        <v>#VALUE!</v>
      </c>
      <c r="L47" s="166">
        <f>BerKW!Z47</f>
        <v>0</v>
      </c>
      <c r="M47" s="162">
        <f>IF(BerKW!K47=0,0,1)</f>
        <v>0</v>
      </c>
      <c r="N47" s="166" t="e">
        <f>BerKW!L47*100</f>
        <v>#VALUE!</v>
      </c>
      <c r="O47" s="166">
        <f>BerKW!K47*100</f>
        <v>0</v>
      </c>
      <c r="P47" s="162">
        <f>IF(BerKW!AC47=0,0,24)</f>
        <v>24</v>
      </c>
      <c r="Q47" s="166" t="e">
        <f>BerKW!AD47*100</f>
        <v>#VALUE!</v>
      </c>
      <c r="R47" s="166" t="e">
        <f>BerKW!AC47*100</f>
        <v>#VALUE!</v>
      </c>
      <c r="S47" s="162">
        <f>IF(BerKW!AF47=0,0,30)</f>
        <v>30</v>
      </c>
      <c r="T47" s="166" t="e">
        <f>BerKW!AG47*100</f>
        <v>#VALUE!</v>
      </c>
      <c r="U47" s="166" t="e">
        <f>BerKW!AF47*100</f>
        <v>#VALUE!</v>
      </c>
      <c r="V47" s="166">
        <f>IF(BerKW!AI47=0,0,50)</f>
        <v>50</v>
      </c>
      <c r="W47" s="166" t="e">
        <f>BerKW!AJ47*100</f>
        <v>#VALUE!</v>
      </c>
      <c r="X47" s="166" t="e">
        <f>BerKW!AI47*100</f>
        <v>#VALUE!</v>
      </c>
      <c r="Y47" s="162">
        <f>IF(BerKW!AL47=0,0,51)</f>
        <v>51</v>
      </c>
      <c r="Z47" s="166" t="e">
        <f>BerKW!AM47*100</f>
        <v>#VALUE!</v>
      </c>
      <c r="AA47" s="166" t="e">
        <f>BerKW!AL47*100</f>
        <v>#VALUE!</v>
      </c>
      <c r="AB47" s="162">
        <f>IF(BerKW!AO47=0,0,60)</f>
        <v>60</v>
      </c>
      <c r="AC47" s="166" t="e">
        <f>BerKW!AP47*100</f>
        <v>#VALUE!</v>
      </c>
      <c r="AD47" s="166" t="e">
        <f>BerKW!AO47*100</f>
        <v>#VALUE!</v>
      </c>
      <c r="AE47" s="162">
        <f>IF(BerKW!AR47=0,0,61)</f>
        <v>61</v>
      </c>
      <c r="AF47" s="166" t="e">
        <f>BerKW!AS47*100</f>
        <v>#VALUE!</v>
      </c>
      <c r="AG47" s="166" t="e">
        <f>BerKW!AR47*100</f>
        <v>#VALUE!</v>
      </c>
      <c r="AH47" s="162">
        <f>IF(BerKW!AU47=0,0,74)</f>
        <v>74</v>
      </c>
      <c r="AI47" s="166" t="e">
        <f>BerKW!AV47*100</f>
        <v>#VALUE!</v>
      </c>
      <c r="AJ47" s="166" t="e">
        <f>BerKW!AU47*100</f>
        <v>#VALUE!</v>
      </c>
      <c r="AK47" s="162">
        <v>1</v>
      </c>
      <c r="AL47" s="166" t="e">
        <f>ROUND(BerKW!AW47*100,0)</f>
        <v>#VALUE!</v>
      </c>
      <c r="AM47" s="166" t="e">
        <f t="shared" si="0"/>
        <v>#VALUE!</v>
      </c>
      <c r="AN47" s="166">
        <v>0</v>
      </c>
      <c r="AO47" s="166" t="e">
        <f>BerKW!AW47*100</f>
        <v>#VALUE!</v>
      </c>
      <c r="AP47" s="166" t="e">
        <f ca="1">ROUND(AO47*(pabij+wnbij)/100,0)</f>
        <v>#VALUE!</v>
      </c>
      <c r="AQ47" s="166">
        <f t="shared" ca="1" si="1"/>
        <v>255</v>
      </c>
      <c r="AR47" s="166">
        <v>0</v>
      </c>
      <c r="AS47" s="166" t="e">
        <f>BerKW!AW47*100</f>
        <v>#VALUE!</v>
      </c>
      <c r="AT47" s="166" t="e">
        <f ca="1">ROUND(BerKW!BR47*100,0)</f>
        <v>#VALUE!</v>
      </c>
      <c r="AU47" s="166">
        <f t="shared" ca="1" si="2"/>
        <v>256</v>
      </c>
      <c r="AV47" s="166">
        <v>0</v>
      </c>
      <c r="AW47" s="166" t="e">
        <f>ROUND(BerKW!AW47*100,0)</f>
        <v>#VALUE!</v>
      </c>
      <c r="AX47" s="166" t="e">
        <f ca="1">ROUND(BerKW!BS47*100,0)</f>
        <v>#VALUE!</v>
      </c>
      <c r="AY47" s="166">
        <f t="shared" ca="1" si="3"/>
        <v>811</v>
      </c>
      <c r="AZ47" s="166">
        <v>0</v>
      </c>
      <c r="BA47" s="166" t="e">
        <f ca="1">IF(fsobij&lt;&gt;0,BerKW!AW47*100,0)</f>
        <v>#VALUE!</v>
      </c>
      <c r="BB47" s="166" t="e">
        <f ca="1">IF(fsobij&lt;&gt;0,ROUND(BerKW!BK47*100,0),0)</f>
        <v>#VALUE!</v>
      </c>
      <c r="BC47" s="166">
        <v>859</v>
      </c>
      <c r="BD47" s="166">
        <v>0</v>
      </c>
      <c r="BE47" s="166" t="e">
        <f ca="1">IF(bijbij&lt;&gt;0,BerKW!AW47*100,0)</f>
        <v>#VALUE!</v>
      </c>
      <c r="BF47" s="166" t="e">
        <f>ROUND(BerKW!BL47*100,0)</f>
        <v>#VALUE!</v>
      </c>
      <c r="BG47" s="167">
        <v>1</v>
      </c>
      <c r="BH47" s="166" t="e">
        <f>BerKW!BF47*100</f>
        <v>#VALUE!</v>
      </c>
      <c r="BI47" s="166" t="str">
        <f>BerKW!BE47</f>
        <v>Corriger</v>
      </c>
      <c r="BJ47" s="162" t="e">
        <f>BerKW!BD47*100</f>
        <v>#VALUE!</v>
      </c>
    </row>
    <row r="48" spans="1:62" ht="14.1" customHeight="1" x14ac:dyDescent="0.3">
      <c r="A48" s="162">
        <f>Ident!A48</f>
        <v>0</v>
      </c>
      <c r="B48" s="162">
        <f>Ident!B48</f>
        <v>0</v>
      </c>
      <c r="C48" s="162">
        <f>Ident!C48</f>
        <v>0</v>
      </c>
      <c r="D48" s="162">
        <f>Ident!D48</f>
        <v>0</v>
      </c>
      <c r="E48" s="162"/>
      <c r="F48" s="163"/>
      <c r="G48" s="162"/>
      <c r="H48" s="164">
        <f>Ident!G48</f>
        <v>0</v>
      </c>
      <c r="I48" s="165">
        <f>Ident!E48</f>
        <v>0</v>
      </c>
      <c r="J48" s="165">
        <f>Ident!F48</f>
        <v>0</v>
      </c>
      <c r="K48" s="166" t="e">
        <f>BerKW!Y48*100</f>
        <v>#VALUE!</v>
      </c>
      <c r="L48" s="166">
        <f>BerKW!Z48</f>
        <v>0</v>
      </c>
      <c r="M48" s="162">
        <f>IF(BerKW!K48=0,0,1)</f>
        <v>0</v>
      </c>
      <c r="N48" s="166" t="e">
        <f>BerKW!L48*100</f>
        <v>#VALUE!</v>
      </c>
      <c r="O48" s="166">
        <f>BerKW!K48*100</f>
        <v>0</v>
      </c>
      <c r="P48" s="162">
        <f>IF(BerKW!AC48=0,0,24)</f>
        <v>24</v>
      </c>
      <c r="Q48" s="166" t="e">
        <f>BerKW!AD48*100</f>
        <v>#VALUE!</v>
      </c>
      <c r="R48" s="166" t="e">
        <f>BerKW!AC48*100</f>
        <v>#VALUE!</v>
      </c>
      <c r="S48" s="162">
        <f>IF(BerKW!AF48=0,0,30)</f>
        <v>30</v>
      </c>
      <c r="T48" s="166" t="e">
        <f>BerKW!AG48*100</f>
        <v>#VALUE!</v>
      </c>
      <c r="U48" s="166" t="e">
        <f>BerKW!AF48*100</f>
        <v>#VALUE!</v>
      </c>
      <c r="V48" s="166">
        <f>IF(BerKW!AI48=0,0,50)</f>
        <v>50</v>
      </c>
      <c r="W48" s="166" t="e">
        <f>BerKW!AJ48*100</f>
        <v>#VALUE!</v>
      </c>
      <c r="X48" s="166" t="e">
        <f>BerKW!AI48*100</f>
        <v>#VALUE!</v>
      </c>
      <c r="Y48" s="162">
        <f>IF(BerKW!AL48=0,0,51)</f>
        <v>51</v>
      </c>
      <c r="Z48" s="166" t="e">
        <f>BerKW!AM48*100</f>
        <v>#VALUE!</v>
      </c>
      <c r="AA48" s="166" t="e">
        <f>BerKW!AL48*100</f>
        <v>#VALUE!</v>
      </c>
      <c r="AB48" s="162">
        <f>IF(BerKW!AO48=0,0,60)</f>
        <v>60</v>
      </c>
      <c r="AC48" s="166" t="e">
        <f>BerKW!AP48*100</f>
        <v>#VALUE!</v>
      </c>
      <c r="AD48" s="166" t="e">
        <f>BerKW!AO48*100</f>
        <v>#VALUE!</v>
      </c>
      <c r="AE48" s="162">
        <f>IF(BerKW!AR48=0,0,61)</f>
        <v>61</v>
      </c>
      <c r="AF48" s="166" t="e">
        <f>BerKW!AS48*100</f>
        <v>#VALUE!</v>
      </c>
      <c r="AG48" s="166" t="e">
        <f>BerKW!AR48*100</f>
        <v>#VALUE!</v>
      </c>
      <c r="AH48" s="162">
        <f>IF(BerKW!AU48=0,0,74)</f>
        <v>74</v>
      </c>
      <c r="AI48" s="166" t="e">
        <f>BerKW!AV48*100</f>
        <v>#VALUE!</v>
      </c>
      <c r="AJ48" s="166" t="e">
        <f>BerKW!AU48*100</f>
        <v>#VALUE!</v>
      </c>
      <c r="AK48" s="162">
        <v>1</v>
      </c>
      <c r="AL48" s="166" t="e">
        <f>ROUND(BerKW!AW48*100,0)</f>
        <v>#VALUE!</v>
      </c>
      <c r="AM48" s="166" t="e">
        <f t="shared" si="0"/>
        <v>#VALUE!</v>
      </c>
      <c r="AN48" s="166">
        <v>0</v>
      </c>
      <c r="AO48" s="166" t="e">
        <f>BerKW!AW48*100</f>
        <v>#VALUE!</v>
      </c>
      <c r="AP48" s="166" t="e">
        <f ca="1">ROUND(AO48*(pabij+wnbij)/100,0)</f>
        <v>#VALUE!</v>
      </c>
      <c r="AQ48" s="166">
        <f t="shared" ca="1" si="1"/>
        <v>255</v>
      </c>
      <c r="AR48" s="166">
        <v>0</v>
      </c>
      <c r="AS48" s="166" t="e">
        <f>BerKW!AW48*100</f>
        <v>#VALUE!</v>
      </c>
      <c r="AT48" s="166" t="e">
        <f ca="1">ROUND(BerKW!BR48*100,0)</f>
        <v>#VALUE!</v>
      </c>
      <c r="AU48" s="166">
        <f t="shared" ca="1" si="2"/>
        <v>256</v>
      </c>
      <c r="AV48" s="166">
        <v>0</v>
      </c>
      <c r="AW48" s="166" t="e">
        <f>ROUND(BerKW!AW48*100,0)</f>
        <v>#VALUE!</v>
      </c>
      <c r="AX48" s="166" t="e">
        <f ca="1">ROUND(BerKW!BS48*100,0)</f>
        <v>#VALUE!</v>
      </c>
      <c r="AY48" s="166">
        <f t="shared" ca="1" si="3"/>
        <v>811</v>
      </c>
      <c r="AZ48" s="166">
        <v>0</v>
      </c>
      <c r="BA48" s="166" t="e">
        <f ca="1">IF(fsobij&lt;&gt;0,BerKW!AW48*100,0)</f>
        <v>#VALUE!</v>
      </c>
      <c r="BB48" s="166" t="e">
        <f ca="1">IF(fsobij&lt;&gt;0,ROUND(BerKW!BK48*100,0),0)</f>
        <v>#VALUE!</v>
      </c>
      <c r="BC48" s="166">
        <v>859</v>
      </c>
      <c r="BD48" s="166">
        <v>0</v>
      </c>
      <c r="BE48" s="166" t="e">
        <f ca="1">IF(bijbij&lt;&gt;0,BerKW!AW48*100,0)</f>
        <v>#VALUE!</v>
      </c>
      <c r="BF48" s="166" t="e">
        <f>ROUND(BerKW!BL48*100,0)</f>
        <v>#VALUE!</v>
      </c>
      <c r="BG48" s="167">
        <v>1</v>
      </c>
      <c r="BH48" s="166" t="e">
        <f>BerKW!BF48*100</f>
        <v>#VALUE!</v>
      </c>
      <c r="BI48" s="166" t="str">
        <f>BerKW!BE48</f>
        <v>Corriger</v>
      </c>
      <c r="BJ48" s="162" t="e">
        <f>BerKW!BD48*100</f>
        <v>#VALUE!</v>
      </c>
    </row>
    <row r="49" spans="1:62" ht="14.1" customHeight="1" x14ac:dyDescent="0.3">
      <c r="A49" s="162">
        <f>Ident!A49</f>
        <v>0</v>
      </c>
      <c r="B49" s="162">
        <f>Ident!B49</f>
        <v>0</v>
      </c>
      <c r="C49" s="162">
        <f>Ident!C49</f>
        <v>0</v>
      </c>
      <c r="D49" s="162">
        <f>Ident!D49</f>
        <v>0</v>
      </c>
      <c r="E49" s="162"/>
      <c r="F49" s="163"/>
      <c r="G49" s="162"/>
      <c r="H49" s="164">
        <f>Ident!G49</f>
        <v>0</v>
      </c>
      <c r="I49" s="165">
        <f>Ident!E49</f>
        <v>0</v>
      </c>
      <c r="J49" s="165">
        <f>Ident!F49</f>
        <v>0</v>
      </c>
      <c r="K49" s="166" t="e">
        <f>BerKW!Y49*100</f>
        <v>#VALUE!</v>
      </c>
      <c r="L49" s="166">
        <f>BerKW!Z49</f>
        <v>0</v>
      </c>
      <c r="M49" s="162">
        <f>IF(BerKW!K49=0,0,1)</f>
        <v>0</v>
      </c>
      <c r="N49" s="166" t="e">
        <f>BerKW!L49*100</f>
        <v>#VALUE!</v>
      </c>
      <c r="O49" s="166">
        <f>BerKW!K49*100</f>
        <v>0</v>
      </c>
      <c r="P49" s="162">
        <f>IF(BerKW!AC49=0,0,24)</f>
        <v>24</v>
      </c>
      <c r="Q49" s="166" t="e">
        <f>BerKW!AD49*100</f>
        <v>#VALUE!</v>
      </c>
      <c r="R49" s="166" t="e">
        <f>BerKW!AC49*100</f>
        <v>#VALUE!</v>
      </c>
      <c r="S49" s="162">
        <f>IF(BerKW!AF49=0,0,30)</f>
        <v>30</v>
      </c>
      <c r="T49" s="166" t="e">
        <f>BerKW!AG49*100</f>
        <v>#VALUE!</v>
      </c>
      <c r="U49" s="166" t="e">
        <f>BerKW!AF49*100</f>
        <v>#VALUE!</v>
      </c>
      <c r="V49" s="166">
        <f>IF(BerKW!AI49=0,0,50)</f>
        <v>50</v>
      </c>
      <c r="W49" s="166" t="e">
        <f>BerKW!AJ49*100</f>
        <v>#VALUE!</v>
      </c>
      <c r="X49" s="166" t="e">
        <f>BerKW!AI49*100</f>
        <v>#VALUE!</v>
      </c>
      <c r="Y49" s="162">
        <f>IF(BerKW!AL49=0,0,51)</f>
        <v>51</v>
      </c>
      <c r="Z49" s="166" t="e">
        <f>BerKW!AM49*100</f>
        <v>#VALUE!</v>
      </c>
      <c r="AA49" s="166" t="e">
        <f>BerKW!AL49*100</f>
        <v>#VALUE!</v>
      </c>
      <c r="AB49" s="162">
        <f>IF(BerKW!AO49=0,0,60)</f>
        <v>60</v>
      </c>
      <c r="AC49" s="166" t="e">
        <f>BerKW!AP49*100</f>
        <v>#VALUE!</v>
      </c>
      <c r="AD49" s="166" t="e">
        <f>BerKW!AO49*100</f>
        <v>#VALUE!</v>
      </c>
      <c r="AE49" s="162">
        <f>IF(BerKW!AR49=0,0,61)</f>
        <v>61</v>
      </c>
      <c r="AF49" s="166" t="e">
        <f>BerKW!AS49*100</f>
        <v>#VALUE!</v>
      </c>
      <c r="AG49" s="166" t="e">
        <f>BerKW!AR49*100</f>
        <v>#VALUE!</v>
      </c>
      <c r="AH49" s="162">
        <f>IF(BerKW!AU49=0,0,74)</f>
        <v>74</v>
      </c>
      <c r="AI49" s="166" t="e">
        <f>BerKW!AV49*100</f>
        <v>#VALUE!</v>
      </c>
      <c r="AJ49" s="166" t="e">
        <f>BerKW!AU49*100</f>
        <v>#VALUE!</v>
      </c>
      <c r="AK49" s="162">
        <v>1</v>
      </c>
      <c r="AL49" s="166" t="e">
        <f>ROUND(BerKW!AW49*100,0)</f>
        <v>#VALUE!</v>
      </c>
      <c r="AM49" s="166" t="e">
        <f t="shared" si="0"/>
        <v>#VALUE!</v>
      </c>
      <c r="AN49" s="166">
        <v>0</v>
      </c>
      <c r="AO49" s="166" t="e">
        <f>BerKW!AW49*100</f>
        <v>#VALUE!</v>
      </c>
      <c r="AP49" s="166" t="e">
        <f ca="1">ROUND(AO49*(pabij+wnbij)/100,0)</f>
        <v>#VALUE!</v>
      </c>
      <c r="AQ49" s="166">
        <f t="shared" ca="1" si="1"/>
        <v>255</v>
      </c>
      <c r="AR49" s="166">
        <v>0</v>
      </c>
      <c r="AS49" s="166" t="e">
        <f>BerKW!AW49*100</f>
        <v>#VALUE!</v>
      </c>
      <c r="AT49" s="166" t="e">
        <f ca="1">ROUND(BerKW!BR49*100,0)</f>
        <v>#VALUE!</v>
      </c>
      <c r="AU49" s="166">
        <f t="shared" ca="1" si="2"/>
        <v>256</v>
      </c>
      <c r="AV49" s="166">
        <v>0</v>
      </c>
      <c r="AW49" s="166" t="e">
        <f>ROUND(BerKW!AW49*100,0)</f>
        <v>#VALUE!</v>
      </c>
      <c r="AX49" s="166" t="e">
        <f ca="1">ROUND(BerKW!BS49*100,0)</f>
        <v>#VALUE!</v>
      </c>
      <c r="AY49" s="166">
        <f t="shared" ca="1" si="3"/>
        <v>811</v>
      </c>
      <c r="AZ49" s="166">
        <v>0</v>
      </c>
      <c r="BA49" s="166" t="e">
        <f ca="1">IF(fsobij&lt;&gt;0,BerKW!AW49*100,0)</f>
        <v>#VALUE!</v>
      </c>
      <c r="BB49" s="166" t="e">
        <f ca="1">IF(fsobij&lt;&gt;0,ROUND(BerKW!BK49*100,0),0)</f>
        <v>#VALUE!</v>
      </c>
      <c r="BC49" s="166">
        <v>859</v>
      </c>
      <c r="BD49" s="166">
        <v>0</v>
      </c>
      <c r="BE49" s="166" t="e">
        <f ca="1">IF(bijbij&lt;&gt;0,BerKW!AW49*100,0)</f>
        <v>#VALUE!</v>
      </c>
      <c r="BF49" s="166" t="e">
        <f>ROUND(BerKW!BL49*100,0)</f>
        <v>#VALUE!</v>
      </c>
      <c r="BG49" s="167">
        <v>1</v>
      </c>
      <c r="BH49" s="166" t="e">
        <f>BerKW!BF49*100</f>
        <v>#VALUE!</v>
      </c>
      <c r="BI49" s="166" t="str">
        <f>BerKW!BE49</f>
        <v>Corriger</v>
      </c>
      <c r="BJ49" s="162" t="e">
        <f>BerKW!BD49*100</f>
        <v>#VALUE!</v>
      </c>
    </row>
    <row r="50" spans="1:62" ht="14.1" customHeight="1" x14ac:dyDescent="0.3">
      <c r="A50" s="162">
        <f>Ident!A50</f>
        <v>0</v>
      </c>
      <c r="B50" s="162">
        <f>Ident!B50</f>
        <v>0</v>
      </c>
      <c r="C50" s="162">
        <f>Ident!C50</f>
        <v>0</v>
      </c>
      <c r="D50" s="162">
        <f>Ident!D50</f>
        <v>0</v>
      </c>
      <c r="E50" s="162"/>
      <c r="F50" s="163"/>
      <c r="G50" s="162"/>
      <c r="H50" s="164">
        <f>Ident!G50</f>
        <v>0</v>
      </c>
      <c r="I50" s="165">
        <f>Ident!E50</f>
        <v>0</v>
      </c>
      <c r="J50" s="165">
        <f>Ident!F50</f>
        <v>0</v>
      </c>
      <c r="K50" s="166" t="e">
        <f>BerKW!Y50*100</f>
        <v>#VALUE!</v>
      </c>
      <c r="L50" s="166">
        <f>BerKW!Z50</f>
        <v>0</v>
      </c>
      <c r="M50" s="162">
        <f>IF(BerKW!K50=0,0,1)</f>
        <v>0</v>
      </c>
      <c r="N50" s="166" t="e">
        <f>BerKW!L50*100</f>
        <v>#VALUE!</v>
      </c>
      <c r="O50" s="166">
        <f>BerKW!K50*100</f>
        <v>0</v>
      </c>
      <c r="P50" s="162">
        <f>IF(BerKW!AC50=0,0,24)</f>
        <v>24</v>
      </c>
      <c r="Q50" s="166" t="e">
        <f>BerKW!AD50*100</f>
        <v>#VALUE!</v>
      </c>
      <c r="R50" s="166" t="e">
        <f>BerKW!AC50*100</f>
        <v>#VALUE!</v>
      </c>
      <c r="S50" s="162">
        <f>IF(BerKW!AF50=0,0,30)</f>
        <v>30</v>
      </c>
      <c r="T50" s="166" t="e">
        <f>BerKW!AG50*100</f>
        <v>#VALUE!</v>
      </c>
      <c r="U50" s="166" t="e">
        <f>BerKW!AF50*100</f>
        <v>#VALUE!</v>
      </c>
      <c r="V50" s="166">
        <f>IF(BerKW!AI50=0,0,50)</f>
        <v>50</v>
      </c>
      <c r="W50" s="166" t="e">
        <f>BerKW!AJ50*100</f>
        <v>#VALUE!</v>
      </c>
      <c r="X50" s="166" t="e">
        <f>BerKW!AI50*100</f>
        <v>#VALUE!</v>
      </c>
      <c r="Y50" s="162">
        <f>IF(BerKW!AL50=0,0,51)</f>
        <v>51</v>
      </c>
      <c r="Z50" s="166" t="e">
        <f>BerKW!AM50*100</f>
        <v>#VALUE!</v>
      </c>
      <c r="AA50" s="166" t="e">
        <f>BerKW!AL50*100</f>
        <v>#VALUE!</v>
      </c>
      <c r="AB50" s="162">
        <f>IF(BerKW!AO50=0,0,60)</f>
        <v>60</v>
      </c>
      <c r="AC50" s="166" t="e">
        <f>BerKW!AP50*100</f>
        <v>#VALUE!</v>
      </c>
      <c r="AD50" s="166" t="e">
        <f>BerKW!AO50*100</f>
        <v>#VALUE!</v>
      </c>
      <c r="AE50" s="162">
        <f>IF(BerKW!AR50=0,0,61)</f>
        <v>61</v>
      </c>
      <c r="AF50" s="166" t="e">
        <f>BerKW!AS50*100</f>
        <v>#VALUE!</v>
      </c>
      <c r="AG50" s="166" t="e">
        <f>BerKW!AR50*100</f>
        <v>#VALUE!</v>
      </c>
      <c r="AH50" s="162">
        <f>IF(BerKW!AU50=0,0,74)</f>
        <v>74</v>
      </c>
      <c r="AI50" s="166" t="e">
        <f>BerKW!AV50*100</f>
        <v>#VALUE!</v>
      </c>
      <c r="AJ50" s="166" t="e">
        <f>BerKW!AU50*100</f>
        <v>#VALUE!</v>
      </c>
      <c r="AK50" s="162">
        <v>1</v>
      </c>
      <c r="AL50" s="166" t="e">
        <f>ROUND(BerKW!AW50*100,0)</f>
        <v>#VALUE!</v>
      </c>
      <c r="AM50" s="166" t="e">
        <f t="shared" si="0"/>
        <v>#VALUE!</v>
      </c>
      <c r="AN50" s="166">
        <v>0</v>
      </c>
      <c r="AO50" s="166" t="e">
        <f>BerKW!AW50*100</f>
        <v>#VALUE!</v>
      </c>
      <c r="AP50" s="166" t="e">
        <f ca="1">ROUND(AO50*(pabij+wnbij)/100,0)</f>
        <v>#VALUE!</v>
      </c>
      <c r="AQ50" s="166">
        <f t="shared" ca="1" si="1"/>
        <v>255</v>
      </c>
      <c r="AR50" s="166">
        <v>0</v>
      </c>
      <c r="AS50" s="166" t="e">
        <f>BerKW!AW50*100</f>
        <v>#VALUE!</v>
      </c>
      <c r="AT50" s="166" t="e">
        <f ca="1">ROUND(BerKW!BR50*100,0)</f>
        <v>#VALUE!</v>
      </c>
      <c r="AU50" s="166">
        <f t="shared" ca="1" si="2"/>
        <v>256</v>
      </c>
      <c r="AV50" s="166">
        <v>0</v>
      </c>
      <c r="AW50" s="166" t="e">
        <f>ROUND(BerKW!AW50*100,0)</f>
        <v>#VALUE!</v>
      </c>
      <c r="AX50" s="166" t="e">
        <f ca="1">ROUND(BerKW!BS50*100,0)</f>
        <v>#VALUE!</v>
      </c>
      <c r="AY50" s="166">
        <f t="shared" ca="1" si="3"/>
        <v>811</v>
      </c>
      <c r="AZ50" s="166">
        <v>0</v>
      </c>
      <c r="BA50" s="166" t="e">
        <f ca="1">IF(fsobij&lt;&gt;0,BerKW!AW50*100,0)</f>
        <v>#VALUE!</v>
      </c>
      <c r="BB50" s="166" t="e">
        <f ca="1">IF(fsobij&lt;&gt;0,ROUND(BerKW!BK50*100,0),0)</f>
        <v>#VALUE!</v>
      </c>
      <c r="BC50" s="166">
        <v>859</v>
      </c>
      <c r="BD50" s="166">
        <v>0</v>
      </c>
      <c r="BE50" s="166" t="e">
        <f ca="1">IF(bijbij&lt;&gt;0,BerKW!AW50*100,0)</f>
        <v>#VALUE!</v>
      </c>
      <c r="BF50" s="166" t="e">
        <f>ROUND(BerKW!BL50*100,0)</f>
        <v>#VALUE!</v>
      </c>
      <c r="BG50" s="167">
        <v>1</v>
      </c>
      <c r="BH50" s="166" t="e">
        <f>BerKW!BF50*100</f>
        <v>#VALUE!</v>
      </c>
      <c r="BI50" s="166" t="str">
        <f>BerKW!BE50</f>
        <v>Corriger</v>
      </c>
      <c r="BJ50" s="162" t="e">
        <f>BerKW!BD50*100</f>
        <v>#VALUE!</v>
      </c>
    </row>
    <row r="51" spans="1:62" ht="14.1" customHeight="1" x14ac:dyDescent="0.3">
      <c r="A51" s="162">
        <f>Ident!A51</f>
        <v>0</v>
      </c>
      <c r="B51" s="162">
        <f>Ident!B51</f>
        <v>0</v>
      </c>
      <c r="C51" s="162">
        <f>Ident!C51</f>
        <v>0</v>
      </c>
      <c r="D51" s="162">
        <f>Ident!D51</f>
        <v>0</v>
      </c>
      <c r="E51" s="162"/>
      <c r="F51" s="163"/>
      <c r="G51" s="162"/>
      <c r="H51" s="164">
        <f>Ident!G51</f>
        <v>0</v>
      </c>
      <c r="I51" s="165">
        <f>Ident!E51</f>
        <v>0</v>
      </c>
      <c r="J51" s="165">
        <f>Ident!F51</f>
        <v>0</v>
      </c>
      <c r="K51" s="166" t="e">
        <f>BerKW!Y51*100</f>
        <v>#VALUE!</v>
      </c>
      <c r="L51" s="166">
        <f>BerKW!Z51</f>
        <v>0</v>
      </c>
      <c r="M51" s="162">
        <f>IF(BerKW!K51=0,0,1)</f>
        <v>0</v>
      </c>
      <c r="N51" s="166" t="e">
        <f>BerKW!L51*100</f>
        <v>#VALUE!</v>
      </c>
      <c r="O51" s="166">
        <f>BerKW!K51*100</f>
        <v>0</v>
      </c>
      <c r="P51" s="162">
        <f>IF(BerKW!AC51=0,0,24)</f>
        <v>24</v>
      </c>
      <c r="Q51" s="166" t="e">
        <f>BerKW!AD51*100</f>
        <v>#VALUE!</v>
      </c>
      <c r="R51" s="166" t="e">
        <f>BerKW!AC51*100</f>
        <v>#VALUE!</v>
      </c>
      <c r="S51" s="162">
        <f>IF(BerKW!AF51=0,0,30)</f>
        <v>30</v>
      </c>
      <c r="T51" s="166" t="e">
        <f>BerKW!AG51*100</f>
        <v>#VALUE!</v>
      </c>
      <c r="U51" s="166" t="e">
        <f>BerKW!AF51*100</f>
        <v>#VALUE!</v>
      </c>
      <c r="V51" s="166">
        <f>IF(BerKW!AI51=0,0,50)</f>
        <v>50</v>
      </c>
      <c r="W51" s="166" t="e">
        <f>BerKW!AJ51*100</f>
        <v>#VALUE!</v>
      </c>
      <c r="X51" s="166" t="e">
        <f>BerKW!AI51*100</f>
        <v>#VALUE!</v>
      </c>
      <c r="Y51" s="162">
        <f>IF(BerKW!AL51=0,0,51)</f>
        <v>51</v>
      </c>
      <c r="Z51" s="166" t="e">
        <f>BerKW!AM51*100</f>
        <v>#VALUE!</v>
      </c>
      <c r="AA51" s="166" t="e">
        <f>BerKW!AL51*100</f>
        <v>#VALUE!</v>
      </c>
      <c r="AB51" s="162">
        <f>IF(BerKW!AO51=0,0,60)</f>
        <v>60</v>
      </c>
      <c r="AC51" s="166" t="e">
        <f>BerKW!AP51*100</f>
        <v>#VALUE!</v>
      </c>
      <c r="AD51" s="166" t="e">
        <f>BerKW!AO51*100</f>
        <v>#VALUE!</v>
      </c>
      <c r="AE51" s="162">
        <f>IF(BerKW!AR51=0,0,61)</f>
        <v>61</v>
      </c>
      <c r="AF51" s="166" t="e">
        <f>BerKW!AS51*100</f>
        <v>#VALUE!</v>
      </c>
      <c r="AG51" s="166" t="e">
        <f>BerKW!AR51*100</f>
        <v>#VALUE!</v>
      </c>
      <c r="AH51" s="162">
        <f>IF(BerKW!AU51=0,0,74)</f>
        <v>74</v>
      </c>
      <c r="AI51" s="166" t="e">
        <f>BerKW!AV51*100</f>
        <v>#VALUE!</v>
      </c>
      <c r="AJ51" s="166" t="e">
        <f>BerKW!AU51*100</f>
        <v>#VALUE!</v>
      </c>
      <c r="AK51" s="162">
        <v>1</v>
      </c>
      <c r="AL51" s="166" t="e">
        <f>ROUND(BerKW!AW51*100,0)</f>
        <v>#VALUE!</v>
      </c>
      <c r="AM51" s="166" t="e">
        <f t="shared" si="0"/>
        <v>#VALUE!</v>
      </c>
      <c r="AN51" s="166">
        <v>0</v>
      </c>
      <c r="AO51" s="166" t="e">
        <f>BerKW!AW51*100</f>
        <v>#VALUE!</v>
      </c>
      <c r="AP51" s="166" t="e">
        <f ca="1">ROUND(AO51*(pabij+wnbij)/100,0)</f>
        <v>#VALUE!</v>
      </c>
      <c r="AQ51" s="166">
        <f t="shared" ca="1" si="1"/>
        <v>255</v>
      </c>
      <c r="AR51" s="166">
        <v>0</v>
      </c>
      <c r="AS51" s="166" t="e">
        <f>BerKW!AW51*100</f>
        <v>#VALUE!</v>
      </c>
      <c r="AT51" s="166" t="e">
        <f ca="1">ROUND(BerKW!BR51*100,0)</f>
        <v>#VALUE!</v>
      </c>
      <c r="AU51" s="166">
        <f t="shared" ca="1" si="2"/>
        <v>256</v>
      </c>
      <c r="AV51" s="166">
        <v>0</v>
      </c>
      <c r="AW51" s="166" t="e">
        <f>ROUND(BerKW!AW51*100,0)</f>
        <v>#VALUE!</v>
      </c>
      <c r="AX51" s="166" t="e">
        <f ca="1">ROUND(BerKW!BS51*100,0)</f>
        <v>#VALUE!</v>
      </c>
      <c r="AY51" s="166">
        <f t="shared" ca="1" si="3"/>
        <v>811</v>
      </c>
      <c r="AZ51" s="166">
        <v>0</v>
      </c>
      <c r="BA51" s="166" t="e">
        <f ca="1">IF(fsobij&lt;&gt;0,BerKW!AW51*100,0)</f>
        <v>#VALUE!</v>
      </c>
      <c r="BB51" s="166" t="e">
        <f ca="1">IF(fsobij&lt;&gt;0,ROUND(BerKW!BK51*100,0),0)</f>
        <v>#VALUE!</v>
      </c>
      <c r="BC51" s="166">
        <v>859</v>
      </c>
      <c r="BD51" s="166">
        <v>0</v>
      </c>
      <c r="BE51" s="166" t="e">
        <f ca="1">IF(bijbij&lt;&gt;0,BerKW!AW51*100,0)</f>
        <v>#VALUE!</v>
      </c>
      <c r="BF51" s="166" t="e">
        <f>ROUND(BerKW!BL51*100,0)</f>
        <v>#VALUE!</v>
      </c>
      <c r="BG51" s="167">
        <v>1</v>
      </c>
      <c r="BH51" s="166" t="e">
        <f>BerKW!BF51*100</f>
        <v>#VALUE!</v>
      </c>
      <c r="BI51" s="166" t="str">
        <f>BerKW!BE51</f>
        <v>Corriger</v>
      </c>
      <c r="BJ51" s="162" t="e">
        <f>BerKW!BD51*100</f>
        <v>#VALUE!</v>
      </c>
    </row>
    <row r="52" spans="1:62" ht="14.1" customHeight="1" x14ac:dyDescent="0.3">
      <c r="A52" s="162">
        <f>Ident!A52</f>
        <v>0</v>
      </c>
      <c r="B52" s="162">
        <f>Ident!B52</f>
        <v>0</v>
      </c>
      <c r="C52" s="162">
        <f>Ident!C52</f>
        <v>0</v>
      </c>
      <c r="D52" s="162">
        <f>Ident!D52</f>
        <v>0</v>
      </c>
      <c r="E52" s="162"/>
      <c r="F52" s="163"/>
      <c r="G52" s="162"/>
      <c r="H52" s="164">
        <f>Ident!G52</f>
        <v>0</v>
      </c>
      <c r="I52" s="165">
        <f>Ident!E52</f>
        <v>0</v>
      </c>
      <c r="J52" s="165">
        <f>Ident!F52</f>
        <v>0</v>
      </c>
      <c r="K52" s="166" t="e">
        <f>BerKW!Y52*100</f>
        <v>#VALUE!</v>
      </c>
      <c r="L52" s="166">
        <f>BerKW!Z52</f>
        <v>0</v>
      </c>
      <c r="M52" s="162">
        <f>IF(BerKW!K52=0,0,1)</f>
        <v>0</v>
      </c>
      <c r="N52" s="166" t="e">
        <f>BerKW!L52*100</f>
        <v>#VALUE!</v>
      </c>
      <c r="O52" s="166">
        <f>BerKW!K52*100</f>
        <v>0</v>
      </c>
      <c r="P52" s="162">
        <f>IF(BerKW!AC52=0,0,24)</f>
        <v>24</v>
      </c>
      <c r="Q52" s="166" t="e">
        <f>BerKW!AD52*100</f>
        <v>#VALUE!</v>
      </c>
      <c r="R52" s="166" t="e">
        <f>BerKW!AC52*100</f>
        <v>#VALUE!</v>
      </c>
      <c r="S52" s="162">
        <f>IF(BerKW!AF52=0,0,30)</f>
        <v>30</v>
      </c>
      <c r="T52" s="166" t="e">
        <f>BerKW!AG52*100</f>
        <v>#VALUE!</v>
      </c>
      <c r="U52" s="166" t="e">
        <f>BerKW!AF52*100</f>
        <v>#VALUE!</v>
      </c>
      <c r="V52" s="166">
        <f>IF(BerKW!AI52=0,0,50)</f>
        <v>50</v>
      </c>
      <c r="W52" s="166" t="e">
        <f>BerKW!AJ52*100</f>
        <v>#VALUE!</v>
      </c>
      <c r="X52" s="166" t="e">
        <f>BerKW!AI52*100</f>
        <v>#VALUE!</v>
      </c>
      <c r="Y52" s="162">
        <f>IF(BerKW!AL52=0,0,51)</f>
        <v>51</v>
      </c>
      <c r="Z52" s="166" t="e">
        <f>BerKW!AM52*100</f>
        <v>#VALUE!</v>
      </c>
      <c r="AA52" s="166" t="e">
        <f>BerKW!AL52*100</f>
        <v>#VALUE!</v>
      </c>
      <c r="AB52" s="162">
        <f>IF(BerKW!AO52=0,0,60)</f>
        <v>60</v>
      </c>
      <c r="AC52" s="166" t="e">
        <f>BerKW!AP52*100</f>
        <v>#VALUE!</v>
      </c>
      <c r="AD52" s="166" t="e">
        <f>BerKW!AO52*100</f>
        <v>#VALUE!</v>
      </c>
      <c r="AE52" s="162">
        <f>IF(BerKW!AR52=0,0,61)</f>
        <v>61</v>
      </c>
      <c r="AF52" s="166" t="e">
        <f>BerKW!AS52*100</f>
        <v>#VALUE!</v>
      </c>
      <c r="AG52" s="166" t="e">
        <f>BerKW!AR52*100</f>
        <v>#VALUE!</v>
      </c>
      <c r="AH52" s="162">
        <f>IF(BerKW!AU52=0,0,74)</f>
        <v>74</v>
      </c>
      <c r="AI52" s="166" t="e">
        <f>BerKW!AV52*100</f>
        <v>#VALUE!</v>
      </c>
      <c r="AJ52" s="166" t="e">
        <f>BerKW!AU52*100</f>
        <v>#VALUE!</v>
      </c>
      <c r="AK52" s="162">
        <v>1</v>
      </c>
      <c r="AL52" s="166" t="e">
        <f>ROUND(BerKW!AW52*100,0)</f>
        <v>#VALUE!</v>
      </c>
      <c r="AM52" s="166" t="e">
        <f t="shared" si="0"/>
        <v>#VALUE!</v>
      </c>
      <c r="AN52" s="166">
        <v>0</v>
      </c>
      <c r="AO52" s="166" t="e">
        <f>BerKW!AW52*100</f>
        <v>#VALUE!</v>
      </c>
      <c r="AP52" s="166" t="e">
        <f ca="1">ROUND(AO52*(pabij+wnbij)/100,0)</f>
        <v>#VALUE!</v>
      </c>
      <c r="AQ52" s="166">
        <f t="shared" ca="1" si="1"/>
        <v>255</v>
      </c>
      <c r="AR52" s="166">
        <v>0</v>
      </c>
      <c r="AS52" s="166" t="e">
        <f>BerKW!AW52*100</f>
        <v>#VALUE!</v>
      </c>
      <c r="AT52" s="166" t="e">
        <f ca="1">ROUND(BerKW!BR52*100,0)</f>
        <v>#VALUE!</v>
      </c>
      <c r="AU52" s="166">
        <f t="shared" ca="1" si="2"/>
        <v>256</v>
      </c>
      <c r="AV52" s="166">
        <v>0</v>
      </c>
      <c r="AW52" s="166" t="e">
        <f>ROUND(BerKW!AW52*100,0)</f>
        <v>#VALUE!</v>
      </c>
      <c r="AX52" s="166" t="e">
        <f ca="1">ROUND(BerKW!BS52*100,0)</f>
        <v>#VALUE!</v>
      </c>
      <c r="AY52" s="166">
        <f t="shared" ca="1" si="3"/>
        <v>811</v>
      </c>
      <c r="AZ52" s="166">
        <v>0</v>
      </c>
      <c r="BA52" s="166" t="e">
        <f ca="1">IF(fsobij&lt;&gt;0,BerKW!AW52*100,0)</f>
        <v>#VALUE!</v>
      </c>
      <c r="BB52" s="166" t="e">
        <f ca="1">IF(fsobij&lt;&gt;0,ROUND(BerKW!BK52*100,0),0)</f>
        <v>#VALUE!</v>
      </c>
      <c r="BC52" s="166">
        <v>859</v>
      </c>
      <c r="BD52" s="166">
        <v>0</v>
      </c>
      <c r="BE52" s="166" t="e">
        <f ca="1">IF(bijbij&lt;&gt;0,BerKW!AW52*100,0)</f>
        <v>#VALUE!</v>
      </c>
      <c r="BF52" s="166" t="e">
        <f>ROUND(BerKW!BL52*100,0)</f>
        <v>#VALUE!</v>
      </c>
      <c r="BG52" s="167">
        <v>1</v>
      </c>
      <c r="BH52" s="166" t="e">
        <f>BerKW!BF52*100</f>
        <v>#VALUE!</v>
      </c>
      <c r="BI52" s="166" t="str">
        <f>BerKW!BE52</f>
        <v>Corriger</v>
      </c>
      <c r="BJ52" s="162" t="e">
        <f>BerKW!BD52*100</f>
        <v>#VALUE!</v>
      </c>
    </row>
    <row r="53" spans="1:62" ht="14.1" customHeight="1" x14ac:dyDescent="0.3">
      <c r="A53" s="162">
        <f>Ident!A53</f>
        <v>0</v>
      </c>
      <c r="B53" s="162">
        <f>Ident!B53</f>
        <v>0</v>
      </c>
      <c r="C53" s="162">
        <f>Ident!C53</f>
        <v>0</v>
      </c>
      <c r="D53" s="162">
        <f>Ident!D53</f>
        <v>0</v>
      </c>
      <c r="E53" s="162"/>
      <c r="F53" s="163"/>
      <c r="G53" s="162"/>
      <c r="H53" s="164">
        <f>Ident!G53</f>
        <v>0</v>
      </c>
      <c r="I53" s="165">
        <f>Ident!E53</f>
        <v>0</v>
      </c>
      <c r="J53" s="165">
        <f>Ident!F53</f>
        <v>0</v>
      </c>
      <c r="K53" s="166" t="e">
        <f>BerKW!Y53*100</f>
        <v>#VALUE!</v>
      </c>
      <c r="L53" s="166">
        <f>BerKW!Z53</f>
        <v>0</v>
      </c>
      <c r="M53" s="162">
        <f>IF(BerKW!K53=0,0,1)</f>
        <v>0</v>
      </c>
      <c r="N53" s="166" t="e">
        <f>BerKW!L53*100</f>
        <v>#VALUE!</v>
      </c>
      <c r="O53" s="166">
        <f>BerKW!K53*100</f>
        <v>0</v>
      </c>
      <c r="P53" s="162">
        <f>IF(BerKW!AC53=0,0,24)</f>
        <v>24</v>
      </c>
      <c r="Q53" s="166" t="e">
        <f>BerKW!AD53*100</f>
        <v>#VALUE!</v>
      </c>
      <c r="R53" s="166" t="e">
        <f>BerKW!AC53*100</f>
        <v>#VALUE!</v>
      </c>
      <c r="S53" s="162">
        <f>IF(BerKW!AF53=0,0,30)</f>
        <v>30</v>
      </c>
      <c r="T53" s="166" t="e">
        <f>BerKW!AG53*100</f>
        <v>#VALUE!</v>
      </c>
      <c r="U53" s="166" t="e">
        <f>BerKW!AF53*100</f>
        <v>#VALUE!</v>
      </c>
      <c r="V53" s="166">
        <f>IF(BerKW!AI53=0,0,50)</f>
        <v>50</v>
      </c>
      <c r="W53" s="166" t="e">
        <f>BerKW!AJ53*100</f>
        <v>#VALUE!</v>
      </c>
      <c r="X53" s="166" t="e">
        <f>BerKW!AI53*100</f>
        <v>#VALUE!</v>
      </c>
      <c r="Y53" s="162">
        <f>IF(BerKW!AL53=0,0,51)</f>
        <v>51</v>
      </c>
      <c r="Z53" s="166" t="e">
        <f>BerKW!AM53*100</f>
        <v>#VALUE!</v>
      </c>
      <c r="AA53" s="166" t="e">
        <f>BerKW!AL53*100</f>
        <v>#VALUE!</v>
      </c>
      <c r="AB53" s="162">
        <f>IF(BerKW!AO53=0,0,60)</f>
        <v>60</v>
      </c>
      <c r="AC53" s="166" t="e">
        <f>BerKW!AP53*100</f>
        <v>#VALUE!</v>
      </c>
      <c r="AD53" s="166" t="e">
        <f>BerKW!AO53*100</f>
        <v>#VALUE!</v>
      </c>
      <c r="AE53" s="162">
        <f>IF(BerKW!AR53=0,0,61)</f>
        <v>61</v>
      </c>
      <c r="AF53" s="166" t="e">
        <f>BerKW!AS53*100</f>
        <v>#VALUE!</v>
      </c>
      <c r="AG53" s="166" t="e">
        <f>BerKW!AR53*100</f>
        <v>#VALUE!</v>
      </c>
      <c r="AH53" s="162">
        <f>IF(BerKW!AU53=0,0,74)</f>
        <v>74</v>
      </c>
      <c r="AI53" s="166" t="e">
        <f>BerKW!AV53*100</f>
        <v>#VALUE!</v>
      </c>
      <c r="AJ53" s="166" t="e">
        <f>BerKW!AU53*100</f>
        <v>#VALUE!</v>
      </c>
      <c r="AK53" s="162">
        <v>1</v>
      </c>
      <c r="AL53" s="166" t="e">
        <f>ROUND(BerKW!AW53*100,0)</f>
        <v>#VALUE!</v>
      </c>
      <c r="AM53" s="166" t="e">
        <f t="shared" si="0"/>
        <v>#VALUE!</v>
      </c>
      <c r="AN53" s="166">
        <v>0</v>
      </c>
      <c r="AO53" s="166" t="e">
        <f>BerKW!AW53*100</f>
        <v>#VALUE!</v>
      </c>
      <c r="AP53" s="166" t="e">
        <f ca="1">ROUND(AO53*(pabij+wnbij)/100,0)</f>
        <v>#VALUE!</v>
      </c>
      <c r="AQ53" s="166">
        <f t="shared" ca="1" si="1"/>
        <v>255</v>
      </c>
      <c r="AR53" s="166">
        <v>0</v>
      </c>
      <c r="AS53" s="166" t="e">
        <f>BerKW!AW53*100</f>
        <v>#VALUE!</v>
      </c>
      <c r="AT53" s="166" t="e">
        <f ca="1">ROUND(BerKW!BR53*100,0)</f>
        <v>#VALUE!</v>
      </c>
      <c r="AU53" s="166">
        <f t="shared" ca="1" si="2"/>
        <v>256</v>
      </c>
      <c r="AV53" s="166">
        <v>0</v>
      </c>
      <c r="AW53" s="166" t="e">
        <f>ROUND(BerKW!AW53*100,0)</f>
        <v>#VALUE!</v>
      </c>
      <c r="AX53" s="166" t="e">
        <f ca="1">ROUND(BerKW!BS53*100,0)</f>
        <v>#VALUE!</v>
      </c>
      <c r="AY53" s="166">
        <f t="shared" ca="1" si="3"/>
        <v>811</v>
      </c>
      <c r="AZ53" s="166">
        <v>0</v>
      </c>
      <c r="BA53" s="166" t="e">
        <f ca="1">IF(fsobij&lt;&gt;0,BerKW!AW53*100,0)</f>
        <v>#VALUE!</v>
      </c>
      <c r="BB53" s="166" t="e">
        <f ca="1">IF(fsobij&lt;&gt;0,ROUND(BerKW!BK53*100,0),0)</f>
        <v>#VALUE!</v>
      </c>
      <c r="BC53" s="166">
        <v>859</v>
      </c>
      <c r="BD53" s="166">
        <v>0</v>
      </c>
      <c r="BE53" s="166" t="e">
        <f ca="1">IF(bijbij&lt;&gt;0,BerKW!AW53*100,0)</f>
        <v>#VALUE!</v>
      </c>
      <c r="BF53" s="166" t="e">
        <f>ROUND(BerKW!BL53*100,0)</f>
        <v>#VALUE!</v>
      </c>
      <c r="BG53" s="167">
        <v>1</v>
      </c>
      <c r="BH53" s="166" t="e">
        <f>BerKW!BF53*100</f>
        <v>#VALUE!</v>
      </c>
      <c r="BI53" s="166" t="str">
        <f>BerKW!BE53</f>
        <v>Corriger</v>
      </c>
      <c r="BJ53" s="162" t="e">
        <f>BerKW!BD53*100</f>
        <v>#VALUE!</v>
      </c>
    </row>
    <row r="54" spans="1:62" ht="14.1" customHeight="1" x14ac:dyDescent="0.3">
      <c r="A54" s="162">
        <f>Ident!A54</f>
        <v>0</v>
      </c>
      <c r="B54" s="162">
        <f>Ident!B54</f>
        <v>0</v>
      </c>
      <c r="C54" s="162">
        <f>Ident!C54</f>
        <v>0</v>
      </c>
      <c r="D54" s="162">
        <f>Ident!D54</f>
        <v>0</v>
      </c>
      <c r="E54" s="162"/>
      <c r="F54" s="163"/>
      <c r="G54" s="162"/>
      <c r="H54" s="164">
        <f>Ident!G54</f>
        <v>0</v>
      </c>
      <c r="I54" s="165">
        <f>Ident!E54</f>
        <v>0</v>
      </c>
      <c r="J54" s="165">
        <f>Ident!F54</f>
        <v>0</v>
      </c>
      <c r="K54" s="166" t="e">
        <f>BerKW!Y54*100</f>
        <v>#VALUE!</v>
      </c>
      <c r="L54" s="166">
        <f>BerKW!Z54</f>
        <v>0</v>
      </c>
      <c r="M54" s="162">
        <f>IF(BerKW!K54=0,0,1)</f>
        <v>0</v>
      </c>
      <c r="N54" s="166" t="e">
        <f>BerKW!L54*100</f>
        <v>#VALUE!</v>
      </c>
      <c r="O54" s="166">
        <f>BerKW!K54*100</f>
        <v>0</v>
      </c>
      <c r="P54" s="162">
        <f>IF(BerKW!AC54=0,0,24)</f>
        <v>24</v>
      </c>
      <c r="Q54" s="166" t="e">
        <f>BerKW!AD54*100</f>
        <v>#VALUE!</v>
      </c>
      <c r="R54" s="166" t="e">
        <f>BerKW!AC54*100</f>
        <v>#VALUE!</v>
      </c>
      <c r="S54" s="162">
        <f>IF(BerKW!AF54=0,0,30)</f>
        <v>30</v>
      </c>
      <c r="T54" s="166" t="e">
        <f>BerKW!AG54*100</f>
        <v>#VALUE!</v>
      </c>
      <c r="U54" s="166" t="e">
        <f>BerKW!AF54*100</f>
        <v>#VALUE!</v>
      </c>
      <c r="V54" s="166">
        <f>IF(BerKW!AI54=0,0,50)</f>
        <v>50</v>
      </c>
      <c r="W54" s="166" t="e">
        <f>BerKW!AJ54*100</f>
        <v>#VALUE!</v>
      </c>
      <c r="X54" s="166" t="e">
        <f>BerKW!AI54*100</f>
        <v>#VALUE!</v>
      </c>
      <c r="Y54" s="162">
        <f>IF(BerKW!AL54=0,0,51)</f>
        <v>51</v>
      </c>
      <c r="Z54" s="166" t="e">
        <f>BerKW!AM54*100</f>
        <v>#VALUE!</v>
      </c>
      <c r="AA54" s="166" t="e">
        <f>BerKW!AL54*100</f>
        <v>#VALUE!</v>
      </c>
      <c r="AB54" s="162">
        <f>IF(BerKW!AO54=0,0,60)</f>
        <v>60</v>
      </c>
      <c r="AC54" s="166" t="e">
        <f>BerKW!AP54*100</f>
        <v>#VALUE!</v>
      </c>
      <c r="AD54" s="166" t="e">
        <f>BerKW!AO54*100</f>
        <v>#VALUE!</v>
      </c>
      <c r="AE54" s="162">
        <f>IF(BerKW!AR54=0,0,61)</f>
        <v>61</v>
      </c>
      <c r="AF54" s="166" t="e">
        <f>BerKW!AS54*100</f>
        <v>#VALUE!</v>
      </c>
      <c r="AG54" s="166" t="e">
        <f>BerKW!AR54*100</f>
        <v>#VALUE!</v>
      </c>
      <c r="AH54" s="162">
        <f>IF(BerKW!AU54=0,0,74)</f>
        <v>74</v>
      </c>
      <c r="AI54" s="166" t="e">
        <f>BerKW!AV54*100</f>
        <v>#VALUE!</v>
      </c>
      <c r="AJ54" s="166" t="e">
        <f>BerKW!AU54*100</f>
        <v>#VALUE!</v>
      </c>
      <c r="AK54" s="162">
        <v>1</v>
      </c>
      <c r="AL54" s="166" t="e">
        <f>ROUND(BerKW!AW54*100,0)</f>
        <v>#VALUE!</v>
      </c>
      <c r="AM54" s="166" t="e">
        <f t="shared" si="0"/>
        <v>#VALUE!</v>
      </c>
      <c r="AN54" s="166">
        <v>0</v>
      </c>
      <c r="AO54" s="166" t="e">
        <f>BerKW!AW54*100</f>
        <v>#VALUE!</v>
      </c>
      <c r="AP54" s="166" t="e">
        <f ca="1">ROUND(AO54*(pabij+wnbij)/100,0)</f>
        <v>#VALUE!</v>
      </c>
      <c r="AQ54" s="166">
        <f t="shared" ca="1" si="1"/>
        <v>255</v>
      </c>
      <c r="AR54" s="166">
        <v>0</v>
      </c>
      <c r="AS54" s="166" t="e">
        <f>BerKW!AW54*100</f>
        <v>#VALUE!</v>
      </c>
      <c r="AT54" s="166" t="e">
        <f ca="1">ROUND(BerKW!BR54*100,0)</f>
        <v>#VALUE!</v>
      </c>
      <c r="AU54" s="166">
        <f t="shared" ca="1" si="2"/>
        <v>256</v>
      </c>
      <c r="AV54" s="166">
        <v>0</v>
      </c>
      <c r="AW54" s="166" t="e">
        <f>ROUND(BerKW!AW54*100,0)</f>
        <v>#VALUE!</v>
      </c>
      <c r="AX54" s="166" t="e">
        <f ca="1">ROUND(BerKW!BS54*100,0)</f>
        <v>#VALUE!</v>
      </c>
      <c r="AY54" s="166">
        <f t="shared" ca="1" si="3"/>
        <v>811</v>
      </c>
      <c r="AZ54" s="166">
        <v>0</v>
      </c>
      <c r="BA54" s="166" t="e">
        <f ca="1">IF(fsobij&lt;&gt;0,BerKW!AW54*100,0)</f>
        <v>#VALUE!</v>
      </c>
      <c r="BB54" s="166" t="e">
        <f ca="1">IF(fsobij&lt;&gt;0,ROUND(BerKW!BK54*100,0),0)</f>
        <v>#VALUE!</v>
      </c>
      <c r="BC54" s="166">
        <v>859</v>
      </c>
      <c r="BD54" s="166">
        <v>0</v>
      </c>
      <c r="BE54" s="166" t="e">
        <f ca="1">IF(bijbij&lt;&gt;0,BerKW!AW54*100,0)</f>
        <v>#VALUE!</v>
      </c>
      <c r="BF54" s="166" t="e">
        <f>ROUND(BerKW!BL54*100,0)</f>
        <v>#VALUE!</v>
      </c>
      <c r="BG54" s="167">
        <v>1</v>
      </c>
      <c r="BH54" s="166" t="e">
        <f>BerKW!BF54*100</f>
        <v>#VALUE!</v>
      </c>
      <c r="BI54" s="166" t="str">
        <f>BerKW!BE54</f>
        <v>Corriger</v>
      </c>
      <c r="BJ54" s="162" t="e">
        <f>BerKW!BD54*100</f>
        <v>#VALUE!</v>
      </c>
    </row>
    <row r="55" spans="1:62" ht="14.1" customHeight="1" x14ac:dyDescent="0.3">
      <c r="A55" s="162">
        <f>Ident!A55</f>
        <v>0</v>
      </c>
      <c r="B55" s="162">
        <f>Ident!B55</f>
        <v>0</v>
      </c>
      <c r="C55" s="162">
        <f>Ident!C55</f>
        <v>0</v>
      </c>
      <c r="D55" s="162">
        <f>Ident!D55</f>
        <v>0</v>
      </c>
      <c r="E55" s="162"/>
      <c r="F55" s="163"/>
      <c r="G55" s="162"/>
      <c r="H55" s="164">
        <f>Ident!G55</f>
        <v>0</v>
      </c>
      <c r="I55" s="165">
        <f>Ident!E55</f>
        <v>0</v>
      </c>
      <c r="J55" s="165">
        <f>Ident!F55</f>
        <v>0</v>
      </c>
      <c r="K55" s="166" t="e">
        <f>BerKW!Y55*100</f>
        <v>#VALUE!</v>
      </c>
      <c r="L55" s="166">
        <f>BerKW!Z55</f>
        <v>0</v>
      </c>
      <c r="M55" s="162">
        <f>IF(BerKW!K55=0,0,1)</f>
        <v>0</v>
      </c>
      <c r="N55" s="166" t="e">
        <f>BerKW!L55*100</f>
        <v>#VALUE!</v>
      </c>
      <c r="O55" s="166">
        <f>BerKW!K55*100</f>
        <v>0</v>
      </c>
      <c r="P55" s="162">
        <f>IF(BerKW!AC55=0,0,24)</f>
        <v>24</v>
      </c>
      <c r="Q55" s="166" t="e">
        <f>BerKW!AD55*100</f>
        <v>#VALUE!</v>
      </c>
      <c r="R55" s="166" t="e">
        <f>BerKW!AC55*100</f>
        <v>#VALUE!</v>
      </c>
      <c r="S55" s="162">
        <f>IF(BerKW!AF55=0,0,30)</f>
        <v>30</v>
      </c>
      <c r="T55" s="166" t="e">
        <f>BerKW!AG55*100</f>
        <v>#VALUE!</v>
      </c>
      <c r="U55" s="166" t="e">
        <f>BerKW!AF55*100</f>
        <v>#VALUE!</v>
      </c>
      <c r="V55" s="166">
        <f>IF(BerKW!AI55=0,0,50)</f>
        <v>50</v>
      </c>
      <c r="W55" s="166" t="e">
        <f>BerKW!AJ55*100</f>
        <v>#VALUE!</v>
      </c>
      <c r="X55" s="166" t="e">
        <f>BerKW!AI55*100</f>
        <v>#VALUE!</v>
      </c>
      <c r="Y55" s="162">
        <f>IF(BerKW!AL55=0,0,51)</f>
        <v>51</v>
      </c>
      <c r="Z55" s="166" t="e">
        <f>BerKW!AM55*100</f>
        <v>#VALUE!</v>
      </c>
      <c r="AA55" s="166" t="e">
        <f>BerKW!AL55*100</f>
        <v>#VALUE!</v>
      </c>
      <c r="AB55" s="162">
        <f>IF(BerKW!AO55=0,0,60)</f>
        <v>60</v>
      </c>
      <c r="AC55" s="166" t="e">
        <f>BerKW!AP55*100</f>
        <v>#VALUE!</v>
      </c>
      <c r="AD55" s="166" t="e">
        <f>BerKW!AO55*100</f>
        <v>#VALUE!</v>
      </c>
      <c r="AE55" s="162">
        <f>IF(BerKW!AR55=0,0,61)</f>
        <v>61</v>
      </c>
      <c r="AF55" s="166" t="e">
        <f>BerKW!AS55*100</f>
        <v>#VALUE!</v>
      </c>
      <c r="AG55" s="166" t="e">
        <f>BerKW!AR55*100</f>
        <v>#VALUE!</v>
      </c>
      <c r="AH55" s="162">
        <f>IF(BerKW!AU55=0,0,74)</f>
        <v>74</v>
      </c>
      <c r="AI55" s="166" t="e">
        <f>BerKW!AV55*100</f>
        <v>#VALUE!</v>
      </c>
      <c r="AJ55" s="166" t="e">
        <f>BerKW!AU55*100</f>
        <v>#VALUE!</v>
      </c>
      <c r="AK55" s="162">
        <v>1</v>
      </c>
      <c r="AL55" s="166" t="e">
        <f>ROUND(BerKW!AW55*100,0)</f>
        <v>#VALUE!</v>
      </c>
      <c r="AM55" s="166" t="e">
        <f t="shared" si="0"/>
        <v>#VALUE!</v>
      </c>
      <c r="AN55" s="166">
        <v>0</v>
      </c>
      <c r="AO55" s="166" t="e">
        <f>BerKW!AW55*100</f>
        <v>#VALUE!</v>
      </c>
      <c r="AP55" s="166" t="e">
        <f ca="1">ROUND(AO55*(pabij+wnbij)/100,0)</f>
        <v>#VALUE!</v>
      </c>
      <c r="AQ55" s="166">
        <f t="shared" ca="1" si="1"/>
        <v>255</v>
      </c>
      <c r="AR55" s="166">
        <v>0</v>
      </c>
      <c r="AS55" s="166" t="e">
        <f>BerKW!AW55*100</f>
        <v>#VALUE!</v>
      </c>
      <c r="AT55" s="166" t="e">
        <f ca="1">ROUND(BerKW!BR55*100,0)</f>
        <v>#VALUE!</v>
      </c>
      <c r="AU55" s="166">
        <f t="shared" ca="1" si="2"/>
        <v>256</v>
      </c>
      <c r="AV55" s="166">
        <v>0</v>
      </c>
      <c r="AW55" s="166" t="e">
        <f>ROUND(BerKW!AW55*100,0)</f>
        <v>#VALUE!</v>
      </c>
      <c r="AX55" s="166" t="e">
        <f ca="1">ROUND(BerKW!BS55*100,0)</f>
        <v>#VALUE!</v>
      </c>
      <c r="AY55" s="166">
        <f t="shared" ca="1" si="3"/>
        <v>811</v>
      </c>
      <c r="AZ55" s="166">
        <v>0</v>
      </c>
      <c r="BA55" s="166" t="e">
        <f ca="1">IF(fsobij&lt;&gt;0,BerKW!AW55*100,0)</f>
        <v>#VALUE!</v>
      </c>
      <c r="BB55" s="166" t="e">
        <f ca="1">IF(fsobij&lt;&gt;0,ROUND(BerKW!BK55*100,0),0)</f>
        <v>#VALUE!</v>
      </c>
      <c r="BC55" s="166">
        <v>859</v>
      </c>
      <c r="BD55" s="166">
        <v>0</v>
      </c>
      <c r="BE55" s="166" t="e">
        <f ca="1">IF(bijbij&lt;&gt;0,BerKW!AW55*100,0)</f>
        <v>#VALUE!</v>
      </c>
      <c r="BF55" s="166" t="e">
        <f>ROUND(BerKW!BL55*100,0)</f>
        <v>#VALUE!</v>
      </c>
      <c r="BG55" s="167">
        <v>1</v>
      </c>
      <c r="BH55" s="166" t="e">
        <f>BerKW!BF55*100</f>
        <v>#VALUE!</v>
      </c>
      <c r="BI55" s="166" t="str">
        <f>BerKW!BE55</f>
        <v>Corriger</v>
      </c>
      <c r="BJ55" s="162" t="e">
        <f>BerKW!BD55*100</f>
        <v>#VALUE!</v>
      </c>
    </row>
    <row r="56" spans="1:62" ht="14.1" customHeight="1" x14ac:dyDescent="0.3">
      <c r="A56" s="162">
        <f>Ident!A56</f>
        <v>0</v>
      </c>
      <c r="B56" s="162">
        <f>Ident!B56</f>
        <v>0</v>
      </c>
      <c r="C56" s="162">
        <f>Ident!C56</f>
        <v>0</v>
      </c>
      <c r="D56" s="162">
        <f>Ident!D56</f>
        <v>0</v>
      </c>
      <c r="E56" s="162"/>
      <c r="F56" s="163"/>
      <c r="G56" s="162"/>
      <c r="H56" s="164">
        <f>Ident!G56</f>
        <v>0</v>
      </c>
      <c r="I56" s="165">
        <f>Ident!E56</f>
        <v>0</v>
      </c>
      <c r="J56" s="165">
        <f>Ident!F56</f>
        <v>0</v>
      </c>
      <c r="K56" s="166" t="e">
        <f>BerKW!Y56*100</f>
        <v>#VALUE!</v>
      </c>
      <c r="L56" s="166">
        <f>BerKW!Z56</f>
        <v>0</v>
      </c>
      <c r="M56" s="162">
        <f>IF(BerKW!K56=0,0,1)</f>
        <v>0</v>
      </c>
      <c r="N56" s="166" t="e">
        <f>BerKW!L56*100</f>
        <v>#VALUE!</v>
      </c>
      <c r="O56" s="166">
        <f>BerKW!K56*100</f>
        <v>0</v>
      </c>
      <c r="P56" s="162">
        <f>IF(BerKW!AC56=0,0,24)</f>
        <v>24</v>
      </c>
      <c r="Q56" s="166" t="e">
        <f>BerKW!AD56*100</f>
        <v>#VALUE!</v>
      </c>
      <c r="R56" s="166" t="e">
        <f>BerKW!AC56*100</f>
        <v>#VALUE!</v>
      </c>
      <c r="S56" s="162">
        <f>IF(BerKW!AF56=0,0,30)</f>
        <v>30</v>
      </c>
      <c r="T56" s="166" t="e">
        <f>BerKW!AG56*100</f>
        <v>#VALUE!</v>
      </c>
      <c r="U56" s="166" t="e">
        <f>BerKW!AF56*100</f>
        <v>#VALUE!</v>
      </c>
      <c r="V56" s="166">
        <f>IF(BerKW!AI56=0,0,50)</f>
        <v>50</v>
      </c>
      <c r="W56" s="166" t="e">
        <f>BerKW!AJ56*100</f>
        <v>#VALUE!</v>
      </c>
      <c r="X56" s="166" t="e">
        <f>BerKW!AI56*100</f>
        <v>#VALUE!</v>
      </c>
      <c r="Y56" s="162">
        <f>IF(BerKW!AL56=0,0,51)</f>
        <v>51</v>
      </c>
      <c r="Z56" s="166" t="e">
        <f>BerKW!AM56*100</f>
        <v>#VALUE!</v>
      </c>
      <c r="AA56" s="166" t="e">
        <f>BerKW!AL56*100</f>
        <v>#VALUE!</v>
      </c>
      <c r="AB56" s="162">
        <f>IF(BerKW!AO56=0,0,60)</f>
        <v>60</v>
      </c>
      <c r="AC56" s="166" t="e">
        <f>BerKW!AP56*100</f>
        <v>#VALUE!</v>
      </c>
      <c r="AD56" s="166" t="e">
        <f>BerKW!AO56*100</f>
        <v>#VALUE!</v>
      </c>
      <c r="AE56" s="162">
        <f>IF(BerKW!AR56=0,0,61)</f>
        <v>61</v>
      </c>
      <c r="AF56" s="166" t="e">
        <f>BerKW!AS56*100</f>
        <v>#VALUE!</v>
      </c>
      <c r="AG56" s="166" t="e">
        <f>BerKW!AR56*100</f>
        <v>#VALUE!</v>
      </c>
      <c r="AH56" s="162">
        <f>IF(BerKW!AU56=0,0,74)</f>
        <v>74</v>
      </c>
      <c r="AI56" s="166" t="e">
        <f>BerKW!AV56*100</f>
        <v>#VALUE!</v>
      </c>
      <c r="AJ56" s="166" t="e">
        <f>BerKW!AU56*100</f>
        <v>#VALUE!</v>
      </c>
      <c r="AK56" s="162">
        <v>1</v>
      </c>
      <c r="AL56" s="166" t="e">
        <f>ROUND(BerKW!AW56*100,0)</f>
        <v>#VALUE!</v>
      </c>
      <c r="AM56" s="166" t="e">
        <f t="shared" si="0"/>
        <v>#VALUE!</v>
      </c>
      <c r="AN56" s="166">
        <v>0</v>
      </c>
      <c r="AO56" s="166" t="e">
        <f>BerKW!AW56*100</f>
        <v>#VALUE!</v>
      </c>
      <c r="AP56" s="166" t="e">
        <f ca="1">ROUND(AO56*(pabij+wnbij)/100,0)</f>
        <v>#VALUE!</v>
      </c>
      <c r="AQ56" s="166">
        <f t="shared" ca="1" si="1"/>
        <v>255</v>
      </c>
      <c r="AR56" s="166">
        <v>0</v>
      </c>
      <c r="AS56" s="166" t="e">
        <f>BerKW!AW56*100</f>
        <v>#VALUE!</v>
      </c>
      <c r="AT56" s="166" t="e">
        <f ca="1">ROUND(BerKW!BR56*100,0)</f>
        <v>#VALUE!</v>
      </c>
      <c r="AU56" s="166">
        <f t="shared" ca="1" si="2"/>
        <v>256</v>
      </c>
      <c r="AV56" s="166">
        <v>0</v>
      </c>
      <c r="AW56" s="166" t="e">
        <f>ROUND(BerKW!AW56*100,0)</f>
        <v>#VALUE!</v>
      </c>
      <c r="AX56" s="166" t="e">
        <f ca="1">ROUND(BerKW!BS56*100,0)</f>
        <v>#VALUE!</v>
      </c>
      <c r="AY56" s="166">
        <f t="shared" ca="1" si="3"/>
        <v>811</v>
      </c>
      <c r="AZ56" s="166">
        <v>0</v>
      </c>
      <c r="BA56" s="166" t="e">
        <f ca="1">IF(fsobij&lt;&gt;0,BerKW!AW56*100,0)</f>
        <v>#VALUE!</v>
      </c>
      <c r="BB56" s="166" t="e">
        <f ca="1">IF(fsobij&lt;&gt;0,ROUND(BerKW!BK56*100,0),0)</f>
        <v>#VALUE!</v>
      </c>
      <c r="BC56" s="166">
        <v>859</v>
      </c>
      <c r="BD56" s="166">
        <v>0</v>
      </c>
      <c r="BE56" s="166" t="e">
        <f ca="1">IF(bijbij&lt;&gt;0,BerKW!AW56*100,0)</f>
        <v>#VALUE!</v>
      </c>
      <c r="BF56" s="166" t="e">
        <f>ROUND(BerKW!BL56*100,0)</f>
        <v>#VALUE!</v>
      </c>
      <c r="BG56" s="167">
        <v>1</v>
      </c>
      <c r="BH56" s="166" t="e">
        <f>BerKW!BF56*100</f>
        <v>#VALUE!</v>
      </c>
      <c r="BI56" s="166" t="str">
        <f>BerKW!BE56</f>
        <v>Corriger</v>
      </c>
      <c r="BJ56" s="162" t="e">
        <f>BerKW!BD56*100</f>
        <v>#VALUE!</v>
      </c>
    </row>
    <row r="57" spans="1:62" ht="14.1" customHeight="1" x14ac:dyDescent="0.3">
      <c r="A57" s="162">
        <f>Ident!A57</f>
        <v>0</v>
      </c>
      <c r="B57" s="162">
        <f>Ident!B57</f>
        <v>0</v>
      </c>
      <c r="C57" s="162">
        <f>Ident!C57</f>
        <v>0</v>
      </c>
      <c r="D57" s="162">
        <f>Ident!D57</f>
        <v>0</v>
      </c>
      <c r="E57" s="162"/>
      <c r="F57" s="163"/>
      <c r="G57" s="162"/>
      <c r="H57" s="164">
        <f>Ident!G57</f>
        <v>0</v>
      </c>
      <c r="I57" s="165">
        <f>Ident!E57</f>
        <v>0</v>
      </c>
      <c r="J57" s="165">
        <f>Ident!F57</f>
        <v>0</v>
      </c>
      <c r="K57" s="166" t="e">
        <f>BerKW!Y57*100</f>
        <v>#VALUE!</v>
      </c>
      <c r="L57" s="166">
        <f>BerKW!Z57</f>
        <v>0</v>
      </c>
      <c r="M57" s="162">
        <f>IF(BerKW!K57=0,0,1)</f>
        <v>0</v>
      </c>
      <c r="N57" s="166" t="e">
        <f>BerKW!L57*100</f>
        <v>#VALUE!</v>
      </c>
      <c r="O57" s="166">
        <f>BerKW!K57*100</f>
        <v>0</v>
      </c>
      <c r="P57" s="162">
        <f>IF(BerKW!AC57=0,0,24)</f>
        <v>24</v>
      </c>
      <c r="Q57" s="166" t="e">
        <f>BerKW!AD57*100</f>
        <v>#VALUE!</v>
      </c>
      <c r="R57" s="166" t="e">
        <f>BerKW!AC57*100</f>
        <v>#VALUE!</v>
      </c>
      <c r="S57" s="162">
        <f>IF(BerKW!AF57=0,0,30)</f>
        <v>30</v>
      </c>
      <c r="T57" s="166" t="e">
        <f>BerKW!AG57*100</f>
        <v>#VALUE!</v>
      </c>
      <c r="U57" s="166" t="e">
        <f>BerKW!AF57*100</f>
        <v>#VALUE!</v>
      </c>
      <c r="V57" s="166">
        <f>IF(BerKW!AI57=0,0,50)</f>
        <v>50</v>
      </c>
      <c r="W57" s="166" t="e">
        <f>BerKW!AJ57*100</f>
        <v>#VALUE!</v>
      </c>
      <c r="X57" s="166" t="e">
        <f>BerKW!AI57*100</f>
        <v>#VALUE!</v>
      </c>
      <c r="Y57" s="162">
        <f>IF(BerKW!AL57=0,0,51)</f>
        <v>51</v>
      </c>
      <c r="Z57" s="166" t="e">
        <f>BerKW!AM57*100</f>
        <v>#VALUE!</v>
      </c>
      <c r="AA57" s="166" t="e">
        <f>BerKW!AL57*100</f>
        <v>#VALUE!</v>
      </c>
      <c r="AB57" s="162">
        <f>IF(BerKW!AO57=0,0,60)</f>
        <v>60</v>
      </c>
      <c r="AC57" s="166" t="e">
        <f>BerKW!AP57*100</f>
        <v>#VALUE!</v>
      </c>
      <c r="AD57" s="166" t="e">
        <f>BerKW!AO57*100</f>
        <v>#VALUE!</v>
      </c>
      <c r="AE57" s="162">
        <f>IF(BerKW!AR57=0,0,61)</f>
        <v>61</v>
      </c>
      <c r="AF57" s="166" t="e">
        <f>BerKW!AS57*100</f>
        <v>#VALUE!</v>
      </c>
      <c r="AG57" s="166" t="e">
        <f>BerKW!AR57*100</f>
        <v>#VALUE!</v>
      </c>
      <c r="AH57" s="162">
        <f>IF(BerKW!AU57=0,0,74)</f>
        <v>74</v>
      </c>
      <c r="AI57" s="166" t="e">
        <f>BerKW!AV57*100</f>
        <v>#VALUE!</v>
      </c>
      <c r="AJ57" s="166" t="e">
        <f>BerKW!AU57*100</f>
        <v>#VALUE!</v>
      </c>
      <c r="AK57" s="162">
        <v>1</v>
      </c>
      <c r="AL57" s="166" t="e">
        <f>ROUND(BerKW!AW57*100,0)</f>
        <v>#VALUE!</v>
      </c>
      <c r="AM57" s="166" t="e">
        <f t="shared" si="0"/>
        <v>#VALUE!</v>
      </c>
      <c r="AN57" s="166">
        <v>0</v>
      </c>
      <c r="AO57" s="166" t="e">
        <f>BerKW!AW57*100</f>
        <v>#VALUE!</v>
      </c>
      <c r="AP57" s="166" t="e">
        <f ca="1">ROUND(AO57*(pabij+wnbij)/100,0)</f>
        <v>#VALUE!</v>
      </c>
      <c r="AQ57" s="166">
        <f t="shared" ca="1" si="1"/>
        <v>255</v>
      </c>
      <c r="AR57" s="166">
        <v>0</v>
      </c>
      <c r="AS57" s="166" t="e">
        <f>BerKW!AW57*100</f>
        <v>#VALUE!</v>
      </c>
      <c r="AT57" s="166" t="e">
        <f ca="1">ROUND(BerKW!BR57*100,0)</f>
        <v>#VALUE!</v>
      </c>
      <c r="AU57" s="166">
        <f t="shared" ca="1" si="2"/>
        <v>256</v>
      </c>
      <c r="AV57" s="166">
        <v>0</v>
      </c>
      <c r="AW57" s="166" t="e">
        <f>ROUND(BerKW!AW57*100,0)</f>
        <v>#VALUE!</v>
      </c>
      <c r="AX57" s="166" t="e">
        <f ca="1">ROUND(BerKW!BS57*100,0)</f>
        <v>#VALUE!</v>
      </c>
      <c r="AY57" s="166">
        <f t="shared" ca="1" si="3"/>
        <v>811</v>
      </c>
      <c r="AZ57" s="166">
        <v>0</v>
      </c>
      <c r="BA57" s="166" t="e">
        <f ca="1">IF(fsobij&lt;&gt;0,BerKW!AW57*100,0)</f>
        <v>#VALUE!</v>
      </c>
      <c r="BB57" s="166" t="e">
        <f ca="1">IF(fsobij&lt;&gt;0,ROUND(BerKW!BK57*100,0),0)</f>
        <v>#VALUE!</v>
      </c>
      <c r="BC57" s="166">
        <v>859</v>
      </c>
      <c r="BD57" s="166">
        <v>0</v>
      </c>
      <c r="BE57" s="166" t="e">
        <f ca="1">IF(bijbij&lt;&gt;0,BerKW!AW57*100,0)</f>
        <v>#VALUE!</v>
      </c>
      <c r="BF57" s="166" t="e">
        <f>ROUND(BerKW!BL57*100,0)</f>
        <v>#VALUE!</v>
      </c>
      <c r="BG57" s="167">
        <v>1</v>
      </c>
      <c r="BH57" s="166" t="e">
        <f>BerKW!BF57*100</f>
        <v>#VALUE!</v>
      </c>
      <c r="BI57" s="166" t="str">
        <f>BerKW!BE57</f>
        <v>Corriger</v>
      </c>
      <c r="BJ57" s="162" t="e">
        <f>BerKW!BD57*100</f>
        <v>#VALUE!</v>
      </c>
    </row>
    <row r="58" spans="1:62" ht="14.1" customHeight="1" x14ac:dyDescent="0.3">
      <c r="A58" s="162">
        <f>Ident!A58</f>
        <v>0</v>
      </c>
      <c r="B58" s="162">
        <f>Ident!B58</f>
        <v>0</v>
      </c>
      <c r="C58" s="162">
        <f>Ident!C58</f>
        <v>0</v>
      </c>
      <c r="D58" s="162">
        <f>Ident!D58</f>
        <v>0</v>
      </c>
      <c r="E58" s="162"/>
      <c r="F58" s="163"/>
      <c r="G58" s="162"/>
      <c r="H58" s="164">
        <f>Ident!G58</f>
        <v>0</v>
      </c>
      <c r="I58" s="165">
        <f>Ident!E58</f>
        <v>0</v>
      </c>
      <c r="J58" s="165">
        <f>Ident!F58</f>
        <v>0</v>
      </c>
      <c r="K58" s="166" t="e">
        <f>BerKW!Y58*100</f>
        <v>#VALUE!</v>
      </c>
      <c r="L58" s="166">
        <f>BerKW!Z58</f>
        <v>0</v>
      </c>
      <c r="M58" s="162">
        <f>IF(BerKW!K58=0,0,1)</f>
        <v>0</v>
      </c>
      <c r="N58" s="166" t="e">
        <f>BerKW!L58*100</f>
        <v>#VALUE!</v>
      </c>
      <c r="O58" s="166">
        <f>BerKW!K58*100</f>
        <v>0</v>
      </c>
      <c r="P58" s="162">
        <f>IF(BerKW!AC58=0,0,24)</f>
        <v>24</v>
      </c>
      <c r="Q58" s="166" t="e">
        <f>BerKW!AD58*100</f>
        <v>#VALUE!</v>
      </c>
      <c r="R58" s="166" t="e">
        <f>BerKW!AC58*100</f>
        <v>#VALUE!</v>
      </c>
      <c r="S58" s="162">
        <f>IF(BerKW!AF58=0,0,30)</f>
        <v>30</v>
      </c>
      <c r="T58" s="166" t="e">
        <f>BerKW!AG58*100</f>
        <v>#VALUE!</v>
      </c>
      <c r="U58" s="166" t="e">
        <f>BerKW!AF58*100</f>
        <v>#VALUE!</v>
      </c>
      <c r="V58" s="166">
        <f>IF(BerKW!AI58=0,0,50)</f>
        <v>50</v>
      </c>
      <c r="W58" s="166" t="e">
        <f>BerKW!AJ58*100</f>
        <v>#VALUE!</v>
      </c>
      <c r="X58" s="166" t="e">
        <f>BerKW!AI58*100</f>
        <v>#VALUE!</v>
      </c>
      <c r="Y58" s="162">
        <f>IF(BerKW!AL58=0,0,51)</f>
        <v>51</v>
      </c>
      <c r="Z58" s="166" t="e">
        <f>BerKW!AM58*100</f>
        <v>#VALUE!</v>
      </c>
      <c r="AA58" s="166" t="e">
        <f>BerKW!AL58*100</f>
        <v>#VALUE!</v>
      </c>
      <c r="AB58" s="162">
        <f>IF(BerKW!AO58=0,0,60)</f>
        <v>60</v>
      </c>
      <c r="AC58" s="166" t="e">
        <f>BerKW!AP58*100</f>
        <v>#VALUE!</v>
      </c>
      <c r="AD58" s="166" t="e">
        <f>BerKW!AO58*100</f>
        <v>#VALUE!</v>
      </c>
      <c r="AE58" s="162">
        <f>IF(BerKW!AR58=0,0,61)</f>
        <v>61</v>
      </c>
      <c r="AF58" s="166" t="e">
        <f>BerKW!AS58*100</f>
        <v>#VALUE!</v>
      </c>
      <c r="AG58" s="166" t="e">
        <f>BerKW!AR58*100</f>
        <v>#VALUE!</v>
      </c>
      <c r="AH58" s="162">
        <f>IF(BerKW!AU58=0,0,74)</f>
        <v>74</v>
      </c>
      <c r="AI58" s="166" t="e">
        <f>BerKW!AV58*100</f>
        <v>#VALUE!</v>
      </c>
      <c r="AJ58" s="166" t="e">
        <f>BerKW!AU58*100</f>
        <v>#VALUE!</v>
      </c>
      <c r="AK58" s="162">
        <v>1</v>
      </c>
      <c r="AL58" s="166" t="e">
        <f>ROUND(BerKW!AW58*100,0)</f>
        <v>#VALUE!</v>
      </c>
      <c r="AM58" s="166" t="e">
        <f t="shared" si="0"/>
        <v>#VALUE!</v>
      </c>
      <c r="AN58" s="166">
        <v>0</v>
      </c>
      <c r="AO58" s="166" t="e">
        <f>BerKW!AW58*100</f>
        <v>#VALUE!</v>
      </c>
      <c r="AP58" s="166" t="e">
        <f ca="1">ROUND(AO58*(pabij+wnbij)/100,0)</f>
        <v>#VALUE!</v>
      </c>
      <c r="AQ58" s="166">
        <f t="shared" ca="1" si="1"/>
        <v>255</v>
      </c>
      <c r="AR58" s="166">
        <v>0</v>
      </c>
      <c r="AS58" s="166" t="e">
        <f>BerKW!AW58*100</f>
        <v>#VALUE!</v>
      </c>
      <c r="AT58" s="166" t="e">
        <f ca="1">ROUND(BerKW!BR58*100,0)</f>
        <v>#VALUE!</v>
      </c>
      <c r="AU58" s="166">
        <f t="shared" ca="1" si="2"/>
        <v>256</v>
      </c>
      <c r="AV58" s="166">
        <v>0</v>
      </c>
      <c r="AW58" s="166" t="e">
        <f>ROUND(BerKW!AW58*100,0)</f>
        <v>#VALUE!</v>
      </c>
      <c r="AX58" s="166" t="e">
        <f ca="1">ROUND(BerKW!BS58*100,0)</f>
        <v>#VALUE!</v>
      </c>
      <c r="AY58" s="166">
        <f t="shared" ca="1" si="3"/>
        <v>811</v>
      </c>
      <c r="AZ58" s="166">
        <v>0</v>
      </c>
      <c r="BA58" s="166" t="e">
        <f ca="1">IF(fsobij&lt;&gt;0,BerKW!AW58*100,0)</f>
        <v>#VALUE!</v>
      </c>
      <c r="BB58" s="166" t="e">
        <f ca="1">IF(fsobij&lt;&gt;0,ROUND(BerKW!BK58*100,0),0)</f>
        <v>#VALUE!</v>
      </c>
      <c r="BC58" s="166">
        <v>859</v>
      </c>
      <c r="BD58" s="166">
        <v>0</v>
      </c>
      <c r="BE58" s="166" t="e">
        <f ca="1">IF(bijbij&lt;&gt;0,BerKW!AW58*100,0)</f>
        <v>#VALUE!</v>
      </c>
      <c r="BF58" s="166" t="e">
        <f>ROUND(BerKW!BL58*100,0)</f>
        <v>#VALUE!</v>
      </c>
      <c r="BG58" s="167">
        <v>1</v>
      </c>
      <c r="BH58" s="166" t="e">
        <f>BerKW!BF58*100</f>
        <v>#VALUE!</v>
      </c>
      <c r="BI58" s="166" t="str">
        <f>BerKW!BE58</f>
        <v>Corriger</v>
      </c>
      <c r="BJ58" s="162" t="e">
        <f>BerKW!BD58*100</f>
        <v>#VALUE!</v>
      </c>
    </row>
    <row r="59" spans="1:62" ht="14.1" customHeight="1" x14ac:dyDescent="0.3">
      <c r="A59" s="162">
        <f>Ident!A59</f>
        <v>0</v>
      </c>
      <c r="B59" s="162">
        <f>Ident!B59</f>
        <v>0</v>
      </c>
      <c r="C59" s="162">
        <f>Ident!C59</f>
        <v>0</v>
      </c>
      <c r="D59" s="162">
        <f>Ident!D59</f>
        <v>0</v>
      </c>
      <c r="E59" s="162"/>
      <c r="F59" s="163"/>
      <c r="G59" s="162"/>
      <c r="H59" s="164">
        <f>Ident!G59</f>
        <v>0</v>
      </c>
      <c r="I59" s="165">
        <f>Ident!E59</f>
        <v>0</v>
      </c>
      <c r="J59" s="165">
        <f>Ident!F59</f>
        <v>0</v>
      </c>
      <c r="K59" s="166" t="e">
        <f>BerKW!Y59*100</f>
        <v>#VALUE!</v>
      </c>
      <c r="L59" s="166">
        <f>BerKW!Z59</f>
        <v>0</v>
      </c>
      <c r="M59" s="162">
        <f>IF(BerKW!K59=0,0,1)</f>
        <v>0</v>
      </c>
      <c r="N59" s="166" t="e">
        <f>BerKW!L59*100</f>
        <v>#VALUE!</v>
      </c>
      <c r="O59" s="166">
        <f>BerKW!K59*100</f>
        <v>0</v>
      </c>
      <c r="P59" s="162">
        <f>IF(BerKW!AC59=0,0,24)</f>
        <v>24</v>
      </c>
      <c r="Q59" s="166" t="e">
        <f>BerKW!AD59*100</f>
        <v>#VALUE!</v>
      </c>
      <c r="R59" s="166" t="e">
        <f>BerKW!AC59*100</f>
        <v>#VALUE!</v>
      </c>
      <c r="S59" s="162">
        <f>IF(BerKW!AF59=0,0,30)</f>
        <v>30</v>
      </c>
      <c r="T59" s="166" t="e">
        <f>BerKW!AG59*100</f>
        <v>#VALUE!</v>
      </c>
      <c r="U59" s="166" t="e">
        <f>BerKW!AF59*100</f>
        <v>#VALUE!</v>
      </c>
      <c r="V59" s="166">
        <f>IF(BerKW!AI59=0,0,50)</f>
        <v>50</v>
      </c>
      <c r="W59" s="166" t="e">
        <f>BerKW!AJ59*100</f>
        <v>#VALUE!</v>
      </c>
      <c r="X59" s="166" t="e">
        <f>BerKW!AI59*100</f>
        <v>#VALUE!</v>
      </c>
      <c r="Y59" s="162">
        <f>IF(BerKW!AL59=0,0,51)</f>
        <v>51</v>
      </c>
      <c r="Z59" s="166" t="e">
        <f>BerKW!AM59*100</f>
        <v>#VALUE!</v>
      </c>
      <c r="AA59" s="166" t="e">
        <f>BerKW!AL59*100</f>
        <v>#VALUE!</v>
      </c>
      <c r="AB59" s="162">
        <f>IF(BerKW!AO59=0,0,60)</f>
        <v>60</v>
      </c>
      <c r="AC59" s="166" t="e">
        <f>BerKW!AP59*100</f>
        <v>#VALUE!</v>
      </c>
      <c r="AD59" s="166" t="e">
        <f>BerKW!AO59*100</f>
        <v>#VALUE!</v>
      </c>
      <c r="AE59" s="162">
        <f>IF(BerKW!AR59=0,0,61)</f>
        <v>61</v>
      </c>
      <c r="AF59" s="166" t="e">
        <f>BerKW!AS59*100</f>
        <v>#VALUE!</v>
      </c>
      <c r="AG59" s="166" t="e">
        <f>BerKW!AR59*100</f>
        <v>#VALUE!</v>
      </c>
      <c r="AH59" s="162">
        <f>IF(BerKW!AU59=0,0,74)</f>
        <v>74</v>
      </c>
      <c r="AI59" s="166" t="e">
        <f>BerKW!AV59*100</f>
        <v>#VALUE!</v>
      </c>
      <c r="AJ59" s="166" t="e">
        <f>BerKW!AU59*100</f>
        <v>#VALUE!</v>
      </c>
      <c r="AK59" s="162">
        <v>1</v>
      </c>
      <c r="AL59" s="166" t="e">
        <f>ROUND(BerKW!AW59*100,0)</f>
        <v>#VALUE!</v>
      </c>
      <c r="AM59" s="166" t="e">
        <f t="shared" si="0"/>
        <v>#VALUE!</v>
      </c>
      <c r="AN59" s="166">
        <v>0</v>
      </c>
      <c r="AO59" s="166" t="e">
        <f>BerKW!AW59*100</f>
        <v>#VALUE!</v>
      </c>
      <c r="AP59" s="166" t="e">
        <f ca="1">ROUND(AO59*(pabij+wnbij)/100,0)</f>
        <v>#VALUE!</v>
      </c>
      <c r="AQ59" s="166">
        <f t="shared" ca="1" si="1"/>
        <v>255</v>
      </c>
      <c r="AR59" s="166">
        <v>0</v>
      </c>
      <c r="AS59" s="166" t="e">
        <f>BerKW!AW59*100</f>
        <v>#VALUE!</v>
      </c>
      <c r="AT59" s="166" t="e">
        <f ca="1">ROUND(BerKW!BR59*100,0)</f>
        <v>#VALUE!</v>
      </c>
      <c r="AU59" s="166">
        <f t="shared" ca="1" si="2"/>
        <v>256</v>
      </c>
      <c r="AV59" s="166">
        <v>0</v>
      </c>
      <c r="AW59" s="166" t="e">
        <f>ROUND(BerKW!AW59*100,0)</f>
        <v>#VALUE!</v>
      </c>
      <c r="AX59" s="166" t="e">
        <f ca="1">ROUND(BerKW!BS59*100,0)</f>
        <v>#VALUE!</v>
      </c>
      <c r="AY59" s="166">
        <f t="shared" ca="1" si="3"/>
        <v>811</v>
      </c>
      <c r="AZ59" s="166">
        <v>0</v>
      </c>
      <c r="BA59" s="166" t="e">
        <f ca="1">IF(fsobij&lt;&gt;0,BerKW!AW59*100,0)</f>
        <v>#VALUE!</v>
      </c>
      <c r="BB59" s="166" t="e">
        <f ca="1">IF(fsobij&lt;&gt;0,ROUND(BerKW!BK59*100,0),0)</f>
        <v>#VALUE!</v>
      </c>
      <c r="BC59" s="166">
        <v>859</v>
      </c>
      <c r="BD59" s="166">
        <v>0</v>
      </c>
      <c r="BE59" s="166" t="e">
        <f ca="1">IF(bijbij&lt;&gt;0,BerKW!AW59*100,0)</f>
        <v>#VALUE!</v>
      </c>
      <c r="BF59" s="166" t="e">
        <f>ROUND(BerKW!BL59*100,0)</f>
        <v>#VALUE!</v>
      </c>
      <c r="BG59" s="167">
        <v>1</v>
      </c>
      <c r="BH59" s="166" t="e">
        <f>BerKW!BF59*100</f>
        <v>#VALUE!</v>
      </c>
      <c r="BI59" s="166" t="str">
        <f>BerKW!BE59</f>
        <v>Corriger</v>
      </c>
      <c r="BJ59" s="162" t="e">
        <f>BerKW!BD59*100</f>
        <v>#VALUE!</v>
      </c>
    </row>
    <row r="60" spans="1:62" ht="14.1" customHeight="1" x14ac:dyDescent="0.3">
      <c r="A60" s="162">
        <f>Ident!A60</f>
        <v>0</v>
      </c>
      <c r="B60" s="162">
        <f>Ident!B60</f>
        <v>0</v>
      </c>
      <c r="C60" s="162">
        <f>Ident!C60</f>
        <v>0</v>
      </c>
      <c r="D60" s="162">
        <f>Ident!D60</f>
        <v>0</v>
      </c>
      <c r="E60" s="162"/>
      <c r="F60" s="163"/>
      <c r="G60" s="162"/>
      <c r="H60" s="164">
        <f>Ident!G60</f>
        <v>0</v>
      </c>
      <c r="I60" s="165">
        <f>Ident!E60</f>
        <v>0</v>
      </c>
      <c r="J60" s="165">
        <f>Ident!F60</f>
        <v>0</v>
      </c>
      <c r="K60" s="166" t="e">
        <f>BerKW!Y60*100</f>
        <v>#VALUE!</v>
      </c>
      <c r="L60" s="166">
        <f>BerKW!Z60</f>
        <v>0</v>
      </c>
      <c r="M60" s="162">
        <f>IF(BerKW!K60=0,0,1)</f>
        <v>0</v>
      </c>
      <c r="N60" s="166" t="e">
        <f>BerKW!L60*100</f>
        <v>#VALUE!</v>
      </c>
      <c r="O60" s="166">
        <f>BerKW!K60*100</f>
        <v>0</v>
      </c>
      <c r="P60" s="162">
        <f>IF(BerKW!AC60=0,0,24)</f>
        <v>24</v>
      </c>
      <c r="Q60" s="166" t="e">
        <f>BerKW!AD60*100</f>
        <v>#VALUE!</v>
      </c>
      <c r="R60" s="166" t="e">
        <f>BerKW!AC60*100</f>
        <v>#VALUE!</v>
      </c>
      <c r="S60" s="162">
        <f>IF(BerKW!AF60=0,0,30)</f>
        <v>30</v>
      </c>
      <c r="T60" s="166" t="e">
        <f>BerKW!AG60*100</f>
        <v>#VALUE!</v>
      </c>
      <c r="U60" s="166" t="e">
        <f>BerKW!AF60*100</f>
        <v>#VALUE!</v>
      </c>
      <c r="V60" s="166">
        <f>IF(BerKW!AI60=0,0,50)</f>
        <v>50</v>
      </c>
      <c r="W60" s="166" t="e">
        <f>BerKW!AJ60*100</f>
        <v>#VALUE!</v>
      </c>
      <c r="X60" s="166" t="e">
        <f>BerKW!AI60*100</f>
        <v>#VALUE!</v>
      </c>
      <c r="Y60" s="162">
        <f>IF(BerKW!AL60=0,0,51)</f>
        <v>51</v>
      </c>
      <c r="Z60" s="166" t="e">
        <f>BerKW!AM60*100</f>
        <v>#VALUE!</v>
      </c>
      <c r="AA60" s="166" t="e">
        <f>BerKW!AL60*100</f>
        <v>#VALUE!</v>
      </c>
      <c r="AB60" s="162">
        <f>IF(BerKW!AO60=0,0,60)</f>
        <v>60</v>
      </c>
      <c r="AC60" s="166" t="e">
        <f>BerKW!AP60*100</f>
        <v>#VALUE!</v>
      </c>
      <c r="AD60" s="166" t="e">
        <f>BerKW!AO60*100</f>
        <v>#VALUE!</v>
      </c>
      <c r="AE60" s="162">
        <f>IF(BerKW!AR60=0,0,61)</f>
        <v>61</v>
      </c>
      <c r="AF60" s="166" t="e">
        <f>BerKW!AS60*100</f>
        <v>#VALUE!</v>
      </c>
      <c r="AG60" s="166" t="e">
        <f>BerKW!AR60*100</f>
        <v>#VALUE!</v>
      </c>
      <c r="AH60" s="162">
        <f>IF(BerKW!AU60=0,0,74)</f>
        <v>74</v>
      </c>
      <c r="AI60" s="166" t="e">
        <f>BerKW!AV60*100</f>
        <v>#VALUE!</v>
      </c>
      <c r="AJ60" s="166" t="e">
        <f>BerKW!AU60*100</f>
        <v>#VALUE!</v>
      </c>
      <c r="AK60" s="162">
        <v>1</v>
      </c>
      <c r="AL60" s="166" t="e">
        <f>ROUND(BerKW!AW60*100,0)</f>
        <v>#VALUE!</v>
      </c>
      <c r="AM60" s="166" t="e">
        <f t="shared" si="0"/>
        <v>#VALUE!</v>
      </c>
      <c r="AN60" s="166">
        <v>0</v>
      </c>
      <c r="AO60" s="166" t="e">
        <f>BerKW!AW60*100</f>
        <v>#VALUE!</v>
      </c>
      <c r="AP60" s="166" t="e">
        <f ca="1">ROUND(AO60*(pabij+wnbij)/100,0)</f>
        <v>#VALUE!</v>
      </c>
      <c r="AQ60" s="166">
        <f t="shared" ca="1" si="1"/>
        <v>255</v>
      </c>
      <c r="AR60" s="166">
        <v>0</v>
      </c>
      <c r="AS60" s="166" t="e">
        <f>BerKW!AW60*100</f>
        <v>#VALUE!</v>
      </c>
      <c r="AT60" s="166" t="e">
        <f ca="1">ROUND(BerKW!BR60*100,0)</f>
        <v>#VALUE!</v>
      </c>
      <c r="AU60" s="166">
        <f t="shared" ca="1" si="2"/>
        <v>256</v>
      </c>
      <c r="AV60" s="166">
        <v>0</v>
      </c>
      <c r="AW60" s="166" t="e">
        <f>ROUND(BerKW!AW60*100,0)</f>
        <v>#VALUE!</v>
      </c>
      <c r="AX60" s="166" t="e">
        <f ca="1">ROUND(BerKW!BS60*100,0)</f>
        <v>#VALUE!</v>
      </c>
      <c r="AY60" s="166">
        <f t="shared" ca="1" si="3"/>
        <v>811</v>
      </c>
      <c r="AZ60" s="166">
        <v>0</v>
      </c>
      <c r="BA60" s="166" t="e">
        <f ca="1">IF(fsobij&lt;&gt;0,BerKW!AW60*100,0)</f>
        <v>#VALUE!</v>
      </c>
      <c r="BB60" s="166" t="e">
        <f ca="1">IF(fsobij&lt;&gt;0,ROUND(BerKW!BK60*100,0),0)</f>
        <v>#VALUE!</v>
      </c>
      <c r="BC60" s="166">
        <v>859</v>
      </c>
      <c r="BD60" s="166">
        <v>0</v>
      </c>
      <c r="BE60" s="166" t="e">
        <f ca="1">IF(bijbij&lt;&gt;0,BerKW!AW60*100,0)</f>
        <v>#VALUE!</v>
      </c>
      <c r="BF60" s="166" t="e">
        <f>ROUND(BerKW!BL60*100,0)</f>
        <v>#VALUE!</v>
      </c>
      <c r="BG60" s="167">
        <v>1</v>
      </c>
      <c r="BH60" s="166" t="e">
        <f>BerKW!BF60*100</f>
        <v>#VALUE!</v>
      </c>
      <c r="BI60" s="166" t="str">
        <f>BerKW!BE60</f>
        <v>Corriger</v>
      </c>
      <c r="BJ60" s="162" t="e">
        <f>BerKW!BD60*100</f>
        <v>#VALUE!</v>
      </c>
    </row>
    <row r="61" spans="1:62" ht="14.1" customHeight="1" x14ac:dyDescent="0.3">
      <c r="A61" s="162">
        <f>Ident!A61</f>
        <v>0</v>
      </c>
      <c r="B61" s="162">
        <f>Ident!B61</f>
        <v>0</v>
      </c>
      <c r="C61" s="162">
        <f>Ident!C61</f>
        <v>0</v>
      </c>
      <c r="D61" s="162">
        <f>Ident!D61</f>
        <v>0</v>
      </c>
      <c r="E61" s="162"/>
      <c r="F61" s="163"/>
      <c r="G61" s="162"/>
      <c r="H61" s="164">
        <f>Ident!G61</f>
        <v>0</v>
      </c>
      <c r="I61" s="165">
        <f>Ident!E61</f>
        <v>0</v>
      </c>
      <c r="J61" s="165">
        <f>Ident!F61</f>
        <v>0</v>
      </c>
      <c r="K61" s="166" t="e">
        <f>BerKW!Y61*100</f>
        <v>#VALUE!</v>
      </c>
      <c r="L61" s="166">
        <f>BerKW!Z61</f>
        <v>0</v>
      </c>
      <c r="M61" s="162">
        <f>IF(BerKW!K61=0,0,1)</f>
        <v>0</v>
      </c>
      <c r="N61" s="166" t="e">
        <f>BerKW!L61*100</f>
        <v>#VALUE!</v>
      </c>
      <c r="O61" s="166">
        <f>BerKW!K61*100</f>
        <v>0</v>
      </c>
      <c r="P61" s="162">
        <f>IF(BerKW!AC61=0,0,24)</f>
        <v>24</v>
      </c>
      <c r="Q61" s="166" t="e">
        <f>BerKW!AD61*100</f>
        <v>#VALUE!</v>
      </c>
      <c r="R61" s="166" t="e">
        <f>BerKW!AC61*100</f>
        <v>#VALUE!</v>
      </c>
      <c r="S61" s="162">
        <f>IF(BerKW!AF61=0,0,30)</f>
        <v>30</v>
      </c>
      <c r="T61" s="166" t="e">
        <f>BerKW!AG61*100</f>
        <v>#VALUE!</v>
      </c>
      <c r="U61" s="166" t="e">
        <f>BerKW!AF61*100</f>
        <v>#VALUE!</v>
      </c>
      <c r="V61" s="166">
        <f>IF(BerKW!AI61=0,0,50)</f>
        <v>50</v>
      </c>
      <c r="W61" s="166" t="e">
        <f>BerKW!AJ61*100</f>
        <v>#VALUE!</v>
      </c>
      <c r="X61" s="166" t="e">
        <f>BerKW!AI61*100</f>
        <v>#VALUE!</v>
      </c>
      <c r="Y61" s="162">
        <f>IF(BerKW!AL61=0,0,51)</f>
        <v>51</v>
      </c>
      <c r="Z61" s="166" t="e">
        <f>BerKW!AM61*100</f>
        <v>#VALUE!</v>
      </c>
      <c r="AA61" s="166" t="e">
        <f>BerKW!AL61*100</f>
        <v>#VALUE!</v>
      </c>
      <c r="AB61" s="162">
        <f>IF(BerKW!AO61=0,0,60)</f>
        <v>60</v>
      </c>
      <c r="AC61" s="166" t="e">
        <f>BerKW!AP61*100</f>
        <v>#VALUE!</v>
      </c>
      <c r="AD61" s="166" t="e">
        <f>BerKW!AO61*100</f>
        <v>#VALUE!</v>
      </c>
      <c r="AE61" s="162">
        <f>IF(BerKW!AR61=0,0,61)</f>
        <v>61</v>
      </c>
      <c r="AF61" s="166" t="e">
        <f>BerKW!AS61*100</f>
        <v>#VALUE!</v>
      </c>
      <c r="AG61" s="166" t="e">
        <f>BerKW!AR61*100</f>
        <v>#VALUE!</v>
      </c>
      <c r="AH61" s="162">
        <f>IF(BerKW!AU61=0,0,74)</f>
        <v>74</v>
      </c>
      <c r="AI61" s="166" t="e">
        <f>BerKW!AV61*100</f>
        <v>#VALUE!</v>
      </c>
      <c r="AJ61" s="166" t="e">
        <f>BerKW!AU61*100</f>
        <v>#VALUE!</v>
      </c>
      <c r="AK61" s="162">
        <v>1</v>
      </c>
      <c r="AL61" s="166" t="e">
        <f>ROUND(BerKW!AW61*100,0)</f>
        <v>#VALUE!</v>
      </c>
      <c r="AM61" s="166" t="e">
        <f t="shared" si="0"/>
        <v>#VALUE!</v>
      </c>
      <c r="AN61" s="166">
        <v>0</v>
      </c>
      <c r="AO61" s="166" t="e">
        <f>BerKW!AW61*100</f>
        <v>#VALUE!</v>
      </c>
      <c r="AP61" s="166" t="e">
        <f ca="1">ROUND(AO61*(pabij+wnbij)/100,0)</f>
        <v>#VALUE!</v>
      </c>
      <c r="AQ61" s="166">
        <f t="shared" ca="1" si="1"/>
        <v>255</v>
      </c>
      <c r="AR61" s="166">
        <v>0</v>
      </c>
      <c r="AS61" s="166" t="e">
        <f>BerKW!AW61*100</f>
        <v>#VALUE!</v>
      </c>
      <c r="AT61" s="166" t="e">
        <f ca="1">ROUND(BerKW!BR61*100,0)</f>
        <v>#VALUE!</v>
      </c>
      <c r="AU61" s="166">
        <f t="shared" ca="1" si="2"/>
        <v>256</v>
      </c>
      <c r="AV61" s="166">
        <v>0</v>
      </c>
      <c r="AW61" s="166" t="e">
        <f>ROUND(BerKW!AW61*100,0)</f>
        <v>#VALUE!</v>
      </c>
      <c r="AX61" s="166" t="e">
        <f ca="1">ROUND(BerKW!BS61*100,0)</f>
        <v>#VALUE!</v>
      </c>
      <c r="AY61" s="166">
        <f t="shared" ca="1" si="3"/>
        <v>811</v>
      </c>
      <c r="AZ61" s="166">
        <v>0</v>
      </c>
      <c r="BA61" s="166" t="e">
        <f ca="1">IF(fsobij&lt;&gt;0,BerKW!AW61*100,0)</f>
        <v>#VALUE!</v>
      </c>
      <c r="BB61" s="166" t="e">
        <f ca="1">IF(fsobij&lt;&gt;0,ROUND(BerKW!BK61*100,0),0)</f>
        <v>#VALUE!</v>
      </c>
      <c r="BC61" s="166">
        <v>859</v>
      </c>
      <c r="BD61" s="166">
        <v>0</v>
      </c>
      <c r="BE61" s="166" t="e">
        <f ca="1">IF(bijbij&lt;&gt;0,BerKW!AW61*100,0)</f>
        <v>#VALUE!</v>
      </c>
      <c r="BF61" s="166" t="e">
        <f>ROUND(BerKW!BL61*100,0)</f>
        <v>#VALUE!</v>
      </c>
      <c r="BG61" s="167">
        <v>1</v>
      </c>
      <c r="BH61" s="166" t="e">
        <f>BerKW!BF61*100</f>
        <v>#VALUE!</v>
      </c>
      <c r="BI61" s="166" t="str">
        <f>BerKW!BE61</f>
        <v>Corriger</v>
      </c>
      <c r="BJ61" s="162" t="e">
        <f>BerKW!BD61*100</f>
        <v>#VALUE!</v>
      </c>
    </row>
    <row r="62" spans="1:62" ht="14.1" customHeight="1" x14ac:dyDescent="0.3">
      <c r="A62" s="162">
        <f>Ident!A62</f>
        <v>0</v>
      </c>
      <c r="B62" s="162">
        <f>Ident!B62</f>
        <v>0</v>
      </c>
      <c r="C62" s="162">
        <f>Ident!C62</f>
        <v>0</v>
      </c>
      <c r="D62" s="162">
        <f>Ident!D62</f>
        <v>0</v>
      </c>
      <c r="E62" s="162"/>
      <c r="F62" s="163"/>
      <c r="G62" s="162"/>
      <c r="H62" s="164">
        <f>Ident!G62</f>
        <v>0</v>
      </c>
      <c r="I62" s="165">
        <f>Ident!E62</f>
        <v>0</v>
      </c>
      <c r="J62" s="165">
        <f>Ident!F62</f>
        <v>0</v>
      </c>
      <c r="K62" s="166" t="e">
        <f>BerKW!Y62*100</f>
        <v>#VALUE!</v>
      </c>
      <c r="L62" s="166">
        <f>BerKW!Z62</f>
        <v>0</v>
      </c>
      <c r="M62" s="162">
        <f>IF(BerKW!K62=0,0,1)</f>
        <v>0</v>
      </c>
      <c r="N62" s="166" t="e">
        <f>BerKW!L62*100</f>
        <v>#VALUE!</v>
      </c>
      <c r="O62" s="166">
        <f>BerKW!K62*100</f>
        <v>0</v>
      </c>
      <c r="P62" s="162">
        <f>IF(BerKW!AC62=0,0,24)</f>
        <v>24</v>
      </c>
      <c r="Q62" s="166" t="e">
        <f>BerKW!AD62*100</f>
        <v>#VALUE!</v>
      </c>
      <c r="R62" s="166" t="e">
        <f>BerKW!AC62*100</f>
        <v>#VALUE!</v>
      </c>
      <c r="S62" s="162">
        <f>IF(BerKW!AF62=0,0,30)</f>
        <v>30</v>
      </c>
      <c r="T62" s="166" t="e">
        <f>BerKW!AG62*100</f>
        <v>#VALUE!</v>
      </c>
      <c r="U62" s="166" t="e">
        <f>BerKW!AF62*100</f>
        <v>#VALUE!</v>
      </c>
      <c r="V62" s="166">
        <f>IF(BerKW!AI62=0,0,50)</f>
        <v>50</v>
      </c>
      <c r="W62" s="166" t="e">
        <f>BerKW!AJ62*100</f>
        <v>#VALUE!</v>
      </c>
      <c r="X62" s="166" t="e">
        <f>BerKW!AI62*100</f>
        <v>#VALUE!</v>
      </c>
      <c r="Y62" s="162">
        <f>IF(BerKW!AL62=0,0,51)</f>
        <v>51</v>
      </c>
      <c r="Z62" s="166" t="e">
        <f>BerKW!AM62*100</f>
        <v>#VALUE!</v>
      </c>
      <c r="AA62" s="166" t="e">
        <f>BerKW!AL62*100</f>
        <v>#VALUE!</v>
      </c>
      <c r="AB62" s="162">
        <f>IF(BerKW!AO62=0,0,60)</f>
        <v>60</v>
      </c>
      <c r="AC62" s="166" t="e">
        <f>BerKW!AP62*100</f>
        <v>#VALUE!</v>
      </c>
      <c r="AD62" s="166" t="e">
        <f>BerKW!AO62*100</f>
        <v>#VALUE!</v>
      </c>
      <c r="AE62" s="162">
        <f>IF(BerKW!AR62=0,0,61)</f>
        <v>61</v>
      </c>
      <c r="AF62" s="166" t="e">
        <f>BerKW!AS62*100</f>
        <v>#VALUE!</v>
      </c>
      <c r="AG62" s="166" t="e">
        <f>BerKW!AR62*100</f>
        <v>#VALUE!</v>
      </c>
      <c r="AH62" s="162">
        <f>IF(BerKW!AU62=0,0,74)</f>
        <v>74</v>
      </c>
      <c r="AI62" s="166" t="e">
        <f>BerKW!AV62*100</f>
        <v>#VALUE!</v>
      </c>
      <c r="AJ62" s="166" t="e">
        <f>BerKW!AU62*100</f>
        <v>#VALUE!</v>
      </c>
      <c r="AK62" s="162">
        <v>1</v>
      </c>
      <c r="AL62" s="166" t="e">
        <f>ROUND(BerKW!AW62*100,0)</f>
        <v>#VALUE!</v>
      </c>
      <c r="AM62" s="166" t="e">
        <f t="shared" si="0"/>
        <v>#VALUE!</v>
      </c>
      <c r="AN62" s="166">
        <v>0</v>
      </c>
      <c r="AO62" s="166" t="e">
        <f>BerKW!AW62*100</f>
        <v>#VALUE!</v>
      </c>
      <c r="AP62" s="166" t="e">
        <f ca="1">ROUND(AO62*(pabij+wnbij)/100,0)</f>
        <v>#VALUE!</v>
      </c>
      <c r="AQ62" s="166">
        <f t="shared" ca="1" si="1"/>
        <v>255</v>
      </c>
      <c r="AR62" s="166">
        <v>0</v>
      </c>
      <c r="AS62" s="166" t="e">
        <f>BerKW!AW62*100</f>
        <v>#VALUE!</v>
      </c>
      <c r="AT62" s="166" t="e">
        <f ca="1">ROUND(BerKW!BR62*100,0)</f>
        <v>#VALUE!</v>
      </c>
      <c r="AU62" s="166">
        <f t="shared" ca="1" si="2"/>
        <v>256</v>
      </c>
      <c r="AV62" s="166">
        <v>0</v>
      </c>
      <c r="AW62" s="166" t="e">
        <f>ROUND(BerKW!AW62*100,0)</f>
        <v>#VALUE!</v>
      </c>
      <c r="AX62" s="166" t="e">
        <f ca="1">ROUND(BerKW!BS62*100,0)</f>
        <v>#VALUE!</v>
      </c>
      <c r="AY62" s="166">
        <f t="shared" ca="1" si="3"/>
        <v>811</v>
      </c>
      <c r="AZ62" s="166">
        <v>0</v>
      </c>
      <c r="BA62" s="166" t="e">
        <f ca="1">IF(fsobij&lt;&gt;0,BerKW!AW62*100,0)</f>
        <v>#VALUE!</v>
      </c>
      <c r="BB62" s="166" t="e">
        <f ca="1">IF(fsobij&lt;&gt;0,ROUND(BerKW!BK62*100,0),0)</f>
        <v>#VALUE!</v>
      </c>
      <c r="BC62" s="166">
        <v>859</v>
      </c>
      <c r="BD62" s="166">
        <v>0</v>
      </c>
      <c r="BE62" s="166" t="e">
        <f ca="1">IF(bijbij&lt;&gt;0,BerKW!AW62*100,0)</f>
        <v>#VALUE!</v>
      </c>
      <c r="BF62" s="166" t="e">
        <f>ROUND(BerKW!BL62*100,0)</f>
        <v>#VALUE!</v>
      </c>
      <c r="BG62" s="167">
        <v>1</v>
      </c>
      <c r="BH62" s="166" t="e">
        <f>BerKW!BF62*100</f>
        <v>#VALUE!</v>
      </c>
      <c r="BI62" s="166" t="str">
        <f>BerKW!BE62</f>
        <v>Corriger</v>
      </c>
      <c r="BJ62" s="162" t="e">
        <f>BerKW!BD62*100</f>
        <v>#VALUE!</v>
      </c>
    </row>
    <row r="63" spans="1:62" ht="14.1" customHeight="1" x14ac:dyDescent="0.3">
      <c r="A63" s="162">
        <f>Ident!A63</f>
        <v>0</v>
      </c>
      <c r="B63" s="162">
        <f>Ident!B63</f>
        <v>0</v>
      </c>
      <c r="C63" s="162">
        <f>Ident!C63</f>
        <v>0</v>
      </c>
      <c r="D63" s="162">
        <f>Ident!D63</f>
        <v>0</v>
      </c>
      <c r="E63" s="162"/>
      <c r="F63" s="163"/>
      <c r="G63" s="162"/>
      <c r="H63" s="164">
        <f>Ident!G63</f>
        <v>0</v>
      </c>
      <c r="I63" s="165">
        <f>Ident!E63</f>
        <v>0</v>
      </c>
      <c r="J63" s="165">
        <f>Ident!F63</f>
        <v>0</v>
      </c>
      <c r="K63" s="166" t="e">
        <f>BerKW!Y63*100</f>
        <v>#VALUE!</v>
      </c>
      <c r="L63" s="166">
        <f>BerKW!Z63</f>
        <v>0</v>
      </c>
      <c r="M63" s="162">
        <f>IF(BerKW!K63=0,0,1)</f>
        <v>0</v>
      </c>
      <c r="N63" s="166" t="e">
        <f>BerKW!L63*100</f>
        <v>#VALUE!</v>
      </c>
      <c r="O63" s="166">
        <f>BerKW!K63*100</f>
        <v>0</v>
      </c>
      <c r="P63" s="162">
        <f>IF(BerKW!AC63=0,0,24)</f>
        <v>24</v>
      </c>
      <c r="Q63" s="166" t="e">
        <f>BerKW!AD63*100</f>
        <v>#VALUE!</v>
      </c>
      <c r="R63" s="166" t="e">
        <f>BerKW!AC63*100</f>
        <v>#VALUE!</v>
      </c>
      <c r="S63" s="162">
        <f>IF(BerKW!AF63=0,0,30)</f>
        <v>30</v>
      </c>
      <c r="T63" s="166" t="e">
        <f>BerKW!AG63*100</f>
        <v>#VALUE!</v>
      </c>
      <c r="U63" s="166" t="e">
        <f>BerKW!AF63*100</f>
        <v>#VALUE!</v>
      </c>
      <c r="V63" s="166">
        <f>IF(BerKW!AI63=0,0,50)</f>
        <v>50</v>
      </c>
      <c r="W63" s="166" t="e">
        <f>BerKW!AJ63*100</f>
        <v>#VALUE!</v>
      </c>
      <c r="X63" s="166" t="e">
        <f>BerKW!AI63*100</f>
        <v>#VALUE!</v>
      </c>
      <c r="Y63" s="162">
        <f>IF(BerKW!AL63=0,0,51)</f>
        <v>51</v>
      </c>
      <c r="Z63" s="166" t="e">
        <f>BerKW!AM63*100</f>
        <v>#VALUE!</v>
      </c>
      <c r="AA63" s="166" t="e">
        <f>BerKW!AL63*100</f>
        <v>#VALUE!</v>
      </c>
      <c r="AB63" s="162">
        <f>IF(BerKW!AO63=0,0,60)</f>
        <v>60</v>
      </c>
      <c r="AC63" s="166" t="e">
        <f>BerKW!AP63*100</f>
        <v>#VALUE!</v>
      </c>
      <c r="AD63" s="166" t="e">
        <f>BerKW!AO63*100</f>
        <v>#VALUE!</v>
      </c>
      <c r="AE63" s="162">
        <f>IF(BerKW!AR63=0,0,61)</f>
        <v>61</v>
      </c>
      <c r="AF63" s="166" t="e">
        <f>BerKW!AS63*100</f>
        <v>#VALUE!</v>
      </c>
      <c r="AG63" s="166" t="e">
        <f>BerKW!AR63*100</f>
        <v>#VALUE!</v>
      </c>
      <c r="AH63" s="162">
        <f>IF(BerKW!AU63=0,0,74)</f>
        <v>74</v>
      </c>
      <c r="AI63" s="166" t="e">
        <f>BerKW!AV63*100</f>
        <v>#VALUE!</v>
      </c>
      <c r="AJ63" s="166" t="e">
        <f>BerKW!AU63*100</f>
        <v>#VALUE!</v>
      </c>
      <c r="AK63" s="162">
        <v>1</v>
      </c>
      <c r="AL63" s="166" t="e">
        <f>ROUND(BerKW!AW63*100,0)</f>
        <v>#VALUE!</v>
      </c>
      <c r="AM63" s="166" t="e">
        <f t="shared" si="0"/>
        <v>#VALUE!</v>
      </c>
      <c r="AN63" s="166">
        <v>0</v>
      </c>
      <c r="AO63" s="166" t="e">
        <f>BerKW!AW63*100</f>
        <v>#VALUE!</v>
      </c>
      <c r="AP63" s="166" t="e">
        <f ca="1">ROUND(AO63*(pabij+wnbij)/100,0)</f>
        <v>#VALUE!</v>
      </c>
      <c r="AQ63" s="166">
        <f t="shared" ca="1" si="1"/>
        <v>255</v>
      </c>
      <c r="AR63" s="166">
        <v>0</v>
      </c>
      <c r="AS63" s="166" t="e">
        <f>BerKW!AW63*100</f>
        <v>#VALUE!</v>
      </c>
      <c r="AT63" s="166" t="e">
        <f ca="1">ROUND(BerKW!BR63*100,0)</f>
        <v>#VALUE!</v>
      </c>
      <c r="AU63" s="166">
        <f t="shared" ca="1" si="2"/>
        <v>256</v>
      </c>
      <c r="AV63" s="166">
        <v>0</v>
      </c>
      <c r="AW63" s="166" t="e">
        <f>ROUND(BerKW!AW63*100,0)</f>
        <v>#VALUE!</v>
      </c>
      <c r="AX63" s="166" t="e">
        <f ca="1">ROUND(BerKW!BS63*100,0)</f>
        <v>#VALUE!</v>
      </c>
      <c r="AY63" s="166">
        <f t="shared" ca="1" si="3"/>
        <v>811</v>
      </c>
      <c r="AZ63" s="166">
        <v>0</v>
      </c>
      <c r="BA63" s="166" t="e">
        <f ca="1">IF(fsobij&lt;&gt;0,BerKW!AW63*100,0)</f>
        <v>#VALUE!</v>
      </c>
      <c r="BB63" s="166" t="e">
        <f ca="1">IF(fsobij&lt;&gt;0,ROUND(BerKW!BK63*100,0),0)</f>
        <v>#VALUE!</v>
      </c>
      <c r="BC63" s="166">
        <v>859</v>
      </c>
      <c r="BD63" s="166">
        <v>0</v>
      </c>
      <c r="BE63" s="166" t="e">
        <f ca="1">IF(bijbij&lt;&gt;0,BerKW!AW63*100,0)</f>
        <v>#VALUE!</v>
      </c>
      <c r="BF63" s="166" t="e">
        <f>ROUND(BerKW!BL63*100,0)</f>
        <v>#VALUE!</v>
      </c>
      <c r="BG63" s="167">
        <v>1</v>
      </c>
      <c r="BH63" s="166" t="e">
        <f>BerKW!BF63*100</f>
        <v>#VALUE!</v>
      </c>
      <c r="BI63" s="166" t="str">
        <f>BerKW!BE63</f>
        <v>Corriger</v>
      </c>
      <c r="BJ63" s="162" t="e">
        <f>BerKW!BD63*100</f>
        <v>#VALUE!</v>
      </c>
    </row>
    <row r="64" spans="1:62" ht="14.1" customHeight="1" x14ac:dyDescent="0.3">
      <c r="A64" s="162">
        <f>Ident!A64</f>
        <v>0</v>
      </c>
      <c r="B64" s="162">
        <f>Ident!B64</f>
        <v>0</v>
      </c>
      <c r="C64" s="162">
        <f>Ident!C64</f>
        <v>0</v>
      </c>
      <c r="D64" s="162">
        <f>Ident!D64</f>
        <v>0</v>
      </c>
      <c r="E64" s="162"/>
      <c r="F64" s="163"/>
      <c r="G64" s="162"/>
      <c r="H64" s="164">
        <f>Ident!G64</f>
        <v>0</v>
      </c>
      <c r="I64" s="165">
        <f>Ident!E64</f>
        <v>0</v>
      </c>
      <c r="J64" s="165">
        <f>Ident!F64</f>
        <v>0</v>
      </c>
      <c r="K64" s="166" t="e">
        <f>BerKW!Y64*100</f>
        <v>#VALUE!</v>
      </c>
      <c r="L64" s="166">
        <f>BerKW!Z64</f>
        <v>0</v>
      </c>
      <c r="M64" s="162">
        <f>IF(BerKW!K64=0,0,1)</f>
        <v>0</v>
      </c>
      <c r="N64" s="166" t="e">
        <f>BerKW!L64*100</f>
        <v>#VALUE!</v>
      </c>
      <c r="O64" s="166">
        <f>BerKW!K64*100</f>
        <v>0</v>
      </c>
      <c r="P64" s="162">
        <f>IF(BerKW!AC64=0,0,24)</f>
        <v>24</v>
      </c>
      <c r="Q64" s="166" t="e">
        <f>BerKW!AD64*100</f>
        <v>#VALUE!</v>
      </c>
      <c r="R64" s="166" t="e">
        <f>BerKW!AC64*100</f>
        <v>#VALUE!</v>
      </c>
      <c r="S64" s="162">
        <f>IF(BerKW!AF64=0,0,30)</f>
        <v>30</v>
      </c>
      <c r="T64" s="166" t="e">
        <f>BerKW!AG64*100</f>
        <v>#VALUE!</v>
      </c>
      <c r="U64" s="166" t="e">
        <f>BerKW!AF64*100</f>
        <v>#VALUE!</v>
      </c>
      <c r="V64" s="166">
        <f>IF(BerKW!AI64=0,0,50)</f>
        <v>50</v>
      </c>
      <c r="W64" s="166" t="e">
        <f>BerKW!AJ64*100</f>
        <v>#VALUE!</v>
      </c>
      <c r="X64" s="166" t="e">
        <f>BerKW!AI64*100</f>
        <v>#VALUE!</v>
      </c>
      <c r="Y64" s="162">
        <f>IF(BerKW!AL64=0,0,51)</f>
        <v>51</v>
      </c>
      <c r="Z64" s="166" t="e">
        <f>BerKW!AM64*100</f>
        <v>#VALUE!</v>
      </c>
      <c r="AA64" s="166" t="e">
        <f>BerKW!AL64*100</f>
        <v>#VALUE!</v>
      </c>
      <c r="AB64" s="162">
        <f>IF(BerKW!AO64=0,0,60)</f>
        <v>60</v>
      </c>
      <c r="AC64" s="166" t="e">
        <f>BerKW!AP64*100</f>
        <v>#VALUE!</v>
      </c>
      <c r="AD64" s="166" t="e">
        <f>BerKW!AO64*100</f>
        <v>#VALUE!</v>
      </c>
      <c r="AE64" s="162">
        <f>IF(BerKW!AR64=0,0,61)</f>
        <v>61</v>
      </c>
      <c r="AF64" s="166" t="e">
        <f>BerKW!AS64*100</f>
        <v>#VALUE!</v>
      </c>
      <c r="AG64" s="166" t="e">
        <f>BerKW!AR64*100</f>
        <v>#VALUE!</v>
      </c>
      <c r="AH64" s="162">
        <f>IF(BerKW!AU64=0,0,74)</f>
        <v>74</v>
      </c>
      <c r="AI64" s="166" t="e">
        <f>BerKW!AV64*100</f>
        <v>#VALUE!</v>
      </c>
      <c r="AJ64" s="166" t="e">
        <f>BerKW!AU64*100</f>
        <v>#VALUE!</v>
      </c>
      <c r="AK64" s="162">
        <v>1</v>
      </c>
      <c r="AL64" s="166" t="e">
        <f>ROUND(BerKW!AW64*100,0)</f>
        <v>#VALUE!</v>
      </c>
      <c r="AM64" s="166" t="e">
        <f t="shared" si="0"/>
        <v>#VALUE!</v>
      </c>
      <c r="AN64" s="166">
        <v>0</v>
      </c>
      <c r="AO64" s="166" t="e">
        <f>BerKW!AW64*100</f>
        <v>#VALUE!</v>
      </c>
      <c r="AP64" s="166" t="e">
        <f ca="1">ROUND(AO64*(pabij+wnbij)/100,0)</f>
        <v>#VALUE!</v>
      </c>
      <c r="AQ64" s="166">
        <f t="shared" ca="1" si="1"/>
        <v>255</v>
      </c>
      <c r="AR64" s="166">
        <v>0</v>
      </c>
      <c r="AS64" s="166" t="e">
        <f>BerKW!AW64*100</f>
        <v>#VALUE!</v>
      </c>
      <c r="AT64" s="166" t="e">
        <f ca="1">ROUND(BerKW!BR64*100,0)</f>
        <v>#VALUE!</v>
      </c>
      <c r="AU64" s="166">
        <f t="shared" ca="1" si="2"/>
        <v>256</v>
      </c>
      <c r="AV64" s="166">
        <v>0</v>
      </c>
      <c r="AW64" s="166" t="e">
        <f>ROUND(BerKW!AW64*100,0)</f>
        <v>#VALUE!</v>
      </c>
      <c r="AX64" s="166" t="e">
        <f ca="1">ROUND(BerKW!BS64*100,0)</f>
        <v>#VALUE!</v>
      </c>
      <c r="AY64" s="166">
        <f t="shared" ca="1" si="3"/>
        <v>811</v>
      </c>
      <c r="AZ64" s="166">
        <v>0</v>
      </c>
      <c r="BA64" s="166" t="e">
        <f ca="1">IF(fsobij&lt;&gt;0,BerKW!AW64*100,0)</f>
        <v>#VALUE!</v>
      </c>
      <c r="BB64" s="166" t="e">
        <f ca="1">IF(fsobij&lt;&gt;0,ROUND(BerKW!BK64*100,0),0)</f>
        <v>#VALUE!</v>
      </c>
      <c r="BC64" s="166">
        <v>859</v>
      </c>
      <c r="BD64" s="166">
        <v>0</v>
      </c>
      <c r="BE64" s="166" t="e">
        <f ca="1">IF(bijbij&lt;&gt;0,BerKW!AW64*100,0)</f>
        <v>#VALUE!</v>
      </c>
      <c r="BF64" s="166" t="e">
        <f>ROUND(BerKW!BL64*100,0)</f>
        <v>#VALUE!</v>
      </c>
      <c r="BG64" s="167">
        <v>1</v>
      </c>
      <c r="BH64" s="166" t="e">
        <f>BerKW!BF64*100</f>
        <v>#VALUE!</v>
      </c>
      <c r="BI64" s="166" t="str">
        <f>BerKW!BE64</f>
        <v>Corriger</v>
      </c>
      <c r="BJ64" s="162" t="e">
        <f>BerKW!BD64*100</f>
        <v>#VALUE!</v>
      </c>
    </row>
    <row r="65" spans="1:62" ht="14.1" customHeight="1" x14ac:dyDescent="0.3">
      <c r="A65" s="162">
        <f>Ident!A65</f>
        <v>0</v>
      </c>
      <c r="B65" s="162">
        <f>Ident!B65</f>
        <v>0</v>
      </c>
      <c r="C65" s="162">
        <f>Ident!C65</f>
        <v>0</v>
      </c>
      <c r="D65" s="162">
        <f>Ident!D65</f>
        <v>0</v>
      </c>
      <c r="E65" s="162"/>
      <c r="F65" s="163"/>
      <c r="G65" s="162"/>
      <c r="H65" s="164">
        <f>Ident!G65</f>
        <v>0</v>
      </c>
      <c r="I65" s="165">
        <f>Ident!E65</f>
        <v>0</v>
      </c>
      <c r="J65" s="165">
        <f>Ident!F65</f>
        <v>0</v>
      </c>
      <c r="K65" s="166" t="e">
        <f>BerKW!Y65*100</f>
        <v>#VALUE!</v>
      </c>
      <c r="L65" s="166">
        <f>BerKW!Z65</f>
        <v>0</v>
      </c>
      <c r="M65" s="162">
        <f>IF(BerKW!K65=0,0,1)</f>
        <v>0</v>
      </c>
      <c r="N65" s="166" t="e">
        <f>BerKW!L65*100</f>
        <v>#VALUE!</v>
      </c>
      <c r="O65" s="166">
        <f>BerKW!K65*100</f>
        <v>0</v>
      </c>
      <c r="P65" s="162">
        <f>IF(BerKW!AC65=0,0,24)</f>
        <v>24</v>
      </c>
      <c r="Q65" s="166" t="e">
        <f>BerKW!AD65*100</f>
        <v>#VALUE!</v>
      </c>
      <c r="R65" s="166" t="e">
        <f>BerKW!AC65*100</f>
        <v>#VALUE!</v>
      </c>
      <c r="S65" s="162">
        <f>IF(BerKW!AF65=0,0,30)</f>
        <v>30</v>
      </c>
      <c r="T65" s="166" t="e">
        <f>BerKW!AG65*100</f>
        <v>#VALUE!</v>
      </c>
      <c r="U65" s="166" t="e">
        <f>BerKW!AF65*100</f>
        <v>#VALUE!</v>
      </c>
      <c r="V65" s="166">
        <f>IF(BerKW!AI65=0,0,50)</f>
        <v>50</v>
      </c>
      <c r="W65" s="166" t="e">
        <f>BerKW!AJ65*100</f>
        <v>#VALUE!</v>
      </c>
      <c r="X65" s="166" t="e">
        <f>BerKW!AI65*100</f>
        <v>#VALUE!</v>
      </c>
      <c r="Y65" s="162">
        <f>IF(BerKW!AL65=0,0,51)</f>
        <v>51</v>
      </c>
      <c r="Z65" s="166" t="e">
        <f>BerKW!AM65*100</f>
        <v>#VALUE!</v>
      </c>
      <c r="AA65" s="166" t="e">
        <f>BerKW!AL65*100</f>
        <v>#VALUE!</v>
      </c>
      <c r="AB65" s="162">
        <f>IF(BerKW!AO65=0,0,60)</f>
        <v>60</v>
      </c>
      <c r="AC65" s="166" t="e">
        <f>BerKW!AP65*100</f>
        <v>#VALUE!</v>
      </c>
      <c r="AD65" s="166" t="e">
        <f>BerKW!AO65*100</f>
        <v>#VALUE!</v>
      </c>
      <c r="AE65" s="162">
        <f>IF(BerKW!AR65=0,0,61)</f>
        <v>61</v>
      </c>
      <c r="AF65" s="166" t="e">
        <f>BerKW!AS65*100</f>
        <v>#VALUE!</v>
      </c>
      <c r="AG65" s="166" t="e">
        <f>BerKW!AR65*100</f>
        <v>#VALUE!</v>
      </c>
      <c r="AH65" s="162">
        <f>IF(BerKW!AU65=0,0,74)</f>
        <v>74</v>
      </c>
      <c r="AI65" s="166" t="e">
        <f>BerKW!AV65*100</f>
        <v>#VALUE!</v>
      </c>
      <c r="AJ65" s="166" t="e">
        <f>BerKW!AU65*100</f>
        <v>#VALUE!</v>
      </c>
      <c r="AK65" s="162">
        <v>1</v>
      </c>
      <c r="AL65" s="166" t="e">
        <f>ROUND(BerKW!AW65*100,0)</f>
        <v>#VALUE!</v>
      </c>
      <c r="AM65" s="166" t="e">
        <f t="shared" si="0"/>
        <v>#VALUE!</v>
      </c>
      <c r="AN65" s="166">
        <v>0</v>
      </c>
      <c r="AO65" s="166" t="e">
        <f>BerKW!AW65*100</f>
        <v>#VALUE!</v>
      </c>
      <c r="AP65" s="166" t="e">
        <f ca="1">ROUND(AO65*(pabij+wnbij)/100,0)</f>
        <v>#VALUE!</v>
      </c>
      <c r="AQ65" s="166">
        <f t="shared" ca="1" si="1"/>
        <v>255</v>
      </c>
      <c r="AR65" s="166">
        <v>0</v>
      </c>
      <c r="AS65" s="166" t="e">
        <f>BerKW!AW65*100</f>
        <v>#VALUE!</v>
      </c>
      <c r="AT65" s="166" t="e">
        <f ca="1">ROUND(BerKW!BR65*100,0)</f>
        <v>#VALUE!</v>
      </c>
      <c r="AU65" s="166">
        <f t="shared" ca="1" si="2"/>
        <v>256</v>
      </c>
      <c r="AV65" s="166">
        <v>0</v>
      </c>
      <c r="AW65" s="166" t="e">
        <f>ROUND(BerKW!AW65*100,0)</f>
        <v>#VALUE!</v>
      </c>
      <c r="AX65" s="166" t="e">
        <f ca="1">ROUND(BerKW!BS65*100,0)</f>
        <v>#VALUE!</v>
      </c>
      <c r="AY65" s="166">
        <f t="shared" ca="1" si="3"/>
        <v>811</v>
      </c>
      <c r="AZ65" s="166">
        <v>0</v>
      </c>
      <c r="BA65" s="166" t="e">
        <f ca="1">IF(fsobij&lt;&gt;0,BerKW!AW65*100,0)</f>
        <v>#VALUE!</v>
      </c>
      <c r="BB65" s="166" t="e">
        <f ca="1">IF(fsobij&lt;&gt;0,ROUND(BerKW!BK65*100,0),0)</f>
        <v>#VALUE!</v>
      </c>
      <c r="BC65" s="166">
        <v>859</v>
      </c>
      <c r="BD65" s="166">
        <v>0</v>
      </c>
      <c r="BE65" s="166" t="e">
        <f ca="1">IF(bijbij&lt;&gt;0,BerKW!AW65*100,0)</f>
        <v>#VALUE!</v>
      </c>
      <c r="BF65" s="166" t="e">
        <f>ROUND(BerKW!BL65*100,0)</f>
        <v>#VALUE!</v>
      </c>
      <c r="BG65" s="167">
        <v>1</v>
      </c>
      <c r="BH65" s="166" t="e">
        <f>BerKW!BF65*100</f>
        <v>#VALUE!</v>
      </c>
      <c r="BI65" s="166" t="str">
        <f>BerKW!BE65</f>
        <v>Corriger</v>
      </c>
      <c r="BJ65" s="162" t="e">
        <f>BerKW!BD65*100</f>
        <v>#VALUE!</v>
      </c>
    </row>
    <row r="66" spans="1:62" ht="14.1" customHeight="1" x14ac:dyDescent="0.3">
      <c r="A66" s="162">
        <f>Ident!A66</f>
        <v>0</v>
      </c>
      <c r="B66" s="162">
        <f>Ident!B66</f>
        <v>0</v>
      </c>
      <c r="C66" s="162">
        <f>Ident!C66</f>
        <v>0</v>
      </c>
      <c r="D66" s="162">
        <f>Ident!D66</f>
        <v>0</v>
      </c>
      <c r="E66" s="162"/>
      <c r="F66" s="163"/>
      <c r="G66" s="162"/>
      <c r="H66" s="164">
        <f>Ident!G66</f>
        <v>0</v>
      </c>
      <c r="I66" s="165">
        <f>Ident!E66</f>
        <v>0</v>
      </c>
      <c r="J66" s="165">
        <f>Ident!F66</f>
        <v>0</v>
      </c>
      <c r="K66" s="166" t="e">
        <f>BerKW!Y66*100</f>
        <v>#VALUE!</v>
      </c>
      <c r="L66" s="166">
        <f>BerKW!Z66</f>
        <v>0</v>
      </c>
      <c r="M66" s="162">
        <f>IF(BerKW!K66=0,0,1)</f>
        <v>0</v>
      </c>
      <c r="N66" s="166" t="e">
        <f>BerKW!L66*100</f>
        <v>#VALUE!</v>
      </c>
      <c r="O66" s="166">
        <f>BerKW!K66*100</f>
        <v>0</v>
      </c>
      <c r="P66" s="162">
        <f>IF(BerKW!AC66=0,0,24)</f>
        <v>24</v>
      </c>
      <c r="Q66" s="166" t="e">
        <f>BerKW!AD66*100</f>
        <v>#VALUE!</v>
      </c>
      <c r="R66" s="166" t="e">
        <f>BerKW!AC66*100</f>
        <v>#VALUE!</v>
      </c>
      <c r="S66" s="162">
        <f>IF(BerKW!AF66=0,0,30)</f>
        <v>30</v>
      </c>
      <c r="T66" s="166" t="e">
        <f>BerKW!AG66*100</f>
        <v>#VALUE!</v>
      </c>
      <c r="U66" s="166" t="e">
        <f>BerKW!AF66*100</f>
        <v>#VALUE!</v>
      </c>
      <c r="V66" s="166">
        <f>IF(BerKW!AI66=0,0,50)</f>
        <v>50</v>
      </c>
      <c r="W66" s="166" t="e">
        <f>BerKW!AJ66*100</f>
        <v>#VALUE!</v>
      </c>
      <c r="X66" s="166" t="e">
        <f>BerKW!AI66*100</f>
        <v>#VALUE!</v>
      </c>
      <c r="Y66" s="162">
        <f>IF(BerKW!AL66=0,0,51)</f>
        <v>51</v>
      </c>
      <c r="Z66" s="166" t="e">
        <f>BerKW!AM66*100</f>
        <v>#VALUE!</v>
      </c>
      <c r="AA66" s="166" t="e">
        <f>BerKW!AL66*100</f>
        <v>#VALUE!</v>
      </c>
      <c r="AB66" s="162">
        <f>IF(BerKW!AO66=0,0,60)</f>
        <v>60</v>
      </c>
      <c r="AC66" s="166" t="e">
        <f>BerKW!AP66*100</f>
        <v>#VALUE!</v>
      </c>
      <c r="AD66" s="166" t="e">
        <f>BerKW!AO66*100</f>
        <v>#VALUE!</v>
      </c>
      <c r="AE66" s="162">
        <f>IF(BerKW!AR66=0,0,61)</f>
        <v>61</v>
      </c>
      <c r="AF66" s="166" t="e">
        <f>BerKW!AS66*100</f>
        <v>#VALUE!</v>
      </c>
      <c r="AG66" s="166" t="e">
        <f>BerKW!AR66*100</f>
        <v>#VALUE!</v>
      </c>
      <c r="AH66" s="162">
        <f>IF(BerKW!AU66=0,0,74)</f>
        <v>74</v>
      </c>
      <c r="AI66" s="166" t="e">
        <f>BerKW!AV66*100</f>
        <v>#VALUE!</v>
      </c>
      <c r="AJ66" s="166" t="e">
        <f>BerKW!AU66*100</f>
        <v>#VALUE!</v>
      </c>
      <c r="AK66" s="162">
        <v>1</v>
      </c>
      <c r="AL66" s="166" t="e">
        <f>ROUND(BerKW!AW66*100,0)</f>
        <v>#VALUE!</v>
      </c>
      <c r="AM66" s="166" t="e">
        <f t="shared" si="0"/>
        <v>#VALUE!</v>
      </c>
      <c r="AN66" s="166">
        <v>0</v>
      </c>
      <c r="AO66" s="166" t="e">
        <f>BerKW!AW66*100</f>
        <v>#VALUE!</v>
      </c>
      <c r="AP66" s="166" t="e">
        <f ca="1">ROUND(AO66*(pabij+wnbij)/100,0)</f>
        <v>#VALUE!</v>
      </c>
      <c r="AQ66" s="166">
        <f t="shared" ca="1" si="1"/>
        <v>255</v>
      </c>
      <c r="AR66" s="166">
        <v>0</v>
      </c>
      <c r="AS66" s="166" t="e">
        <f>BerKW!AW66*100</f>
        <v>#VALUE!</v>
      </c>
      <c r="AT66" s="166" t="e">
        <f ca="1">ROUND(BerKW!BR66*100,0)</f>
        <v>#VALUE!</v>
      </c>
      <c r="AU66" s="166">
        <f t="shared" ca="1" si="2"/>
        <v>256</v>
      </c>
      <c r="AV66" s="166">
        <v>0</v>
      </c>
      <c r="AW66" s="166" t="e">
        <f>ROUND(BerKW!AW66*100,0)</f>
        <v>#VALUE!</v>
      </c>
      <c r="AX66" s="166" t="e">
        <f ca="1">ROUND(BerKW!BS66*100,0)</f>
        <v>#VALUE!</v>
      </c>
      <c r="AY66" s="166">
        <f t="shared" ca="1" si="3"/>
        <v>811</v>
      </c>
      <c r="AZ66" s="166">
        <v>0</v>
      </c>
      <c r="BA66" s="166" t="e">
        <f ca="1">IF(fsobij&lt;&gt;0,BerKW!AW66*100,0)</f>
        <v>#VALUE!</v>
      </c>
      <c r="BB66" s="166" t="e">
        <f ca="1">IF(fsobij&lt;&gt;0,ROUND(BerKW!BK66*100,0),0)</f>
        <v>#VALUE!</v>
      </c>
      <c r="BC66" s="166">
        <v>859</v>
      </c>
      <c r="BD66" s="166">
        <v>0</v>
      </c>
      <c r="BE66" s="166" t="e">
        <f ca="1">IF(bijbij&lt;&gt;0,BerKW!AW66*100,0)</f>
        <v>#VALUE!</v>
      </c>
      <c r="BF66" s="166" t="e">
        <f>ROUND(BerKW!BL66*100,0)</f>
        <v>#VALUE!</v>
      </c>
      <c r="BG66" s="167">
        <v>1</v>
      </c>
      <c r="BH66" s="166" t="e">
        <f>BerKW!BF66*100</f>
        <v>#VALUE!</v>
      </c>
      <c r="BI66" s="166" t="str">
        <f>BerKW!BE66</f>
        <v>Corriger</v>
      </c>
      <c r="BJ66" s="162" t="e">
        <f>BerKW!BD66*100</f>
        <v>#VALUE!</v>
      </c>
    </row>
    <row r="67" spans="1:62" ht="14.1" customHeight="1" x14ac:dyDescent="0.3">
      <c r="A67" s="162">
        <f>Ident!A67</f>
        <v>0</v>
      </c>
      <c r="B67" s="162">
        <f>Ident!B67</f>
        <v>0</v>
      </c>
      <c r="C67" s="162">
        <f>Ident!C67</f>
        <v>0</v>
      </c>
      <c r="D67" s="162">
        <f>Ident!D67</f>
        <v>0</v>
      </c>
      <c r="E67" s="162"/>
      <c r="F67" s="163"/>
      <c r="G67" s="162"/>
      <c r="H67" s="164">
        <f>Ident!G67</f>
        <v>0</v>
      </c>
      <c r="I67" s="165">
        <f>Ident!E67</f>
        <v>0</v>
      </c>
      <c r="J67" s="165">
        <f>Ident!F67</f>
        <v>0</v>
      </c>
      <c r="K67" s="166" t="e">
        <f>BerKW!Y67*100</f>
        <v>#VALUE!</v>
      </c>
      <c r="L67" s="166">
        <f>BerKW!Z67</f>
        <v>0</v>
      </c>
      <c r="M67" s="162">
        <f>IF(BerKW!K67=0,0,1)</f>
        <v>0</v>
      </c>
      <c r="N67" s="166" t="e">
        <f>BerKW!L67*100</f>
        <v>#VALUE!</v>
      </c>
      <c r="O67" s="166">
        <f>BerKW!K67*100</f>
        <v>0</v>
      </c>
      <c r="P67" s="162">
        <f>IF(BerKW!AC67=0,0,24)</f>
        <v>24</v>
      </c>
      <c r="Q67" s="166" t="e">
        <f>BerKW!AD67*100</f>
        <v>#VALUE!</v>
      </c>
      <c r="R67" s="166" t="e">
        <f>BerKW!AC67*100</f>
        <v>#VALUE!</v>
      </c>
      <c r="S67" s="162">
        <f>IF(BerKW!AF67=0,0,30)</f>
        <v>30</v>
      </c>
      <c r="T67" s="166" t="e">
        <f>BerKW!AG67*100</f>
        <v>#VALUE!</v>
      </c>
      <c r="U67" s="166" t="e">
        <f>BerKW!AF67*100</f>
        <v>#VALUE!</v>
      </c>
      <c r="V67" s="166">
        <f>IF(BerKW!AI67=0,0,50)</f>
        <v>50</v>
      </c>
      <c r="W67" s="166" t="e">
        <f>BerKW!AJ67*100</f>
        <v>#VALUE!</v>
      </c>
      <c r="X67" s="166" t="e">
        <f>BerKW!AI67*100</f>
        <v>#VALUE!</v>
      </c>
      <c r="Y67" s="162">
        <f>IF(BerKW!AL67=0,0,51)</f>
        <v>51</v>
      </c>
      <c r="Z67" s="166" t="e">
        <f>BerKW!AM67*100</f>
        <v>#VALUE!</v>
      </c>
      <c r="AA67" s="166" t="e">
        <f>BerKW!AL67*100</f>
        <v>#VALUE!</v>
      </c>
      <c r="AB67" s="162">
        <f>IF(BerKW!AO67=0,0,60)</f>
        <v>60</v>
      </c>
      <c r="AC67" s="166" t="e">
        <f>BerKW!AP67*100</f>
        <v>#VALUE!</v>
      </c>
      <c r="AD67" s="166" t="e">
        <f>BerKW!AO67*100</f>
        <v>#VALUE!</v>
      </c>
      <c r="AE67" s="162">
        <f>IF(BerKW!AR67=0,0,61)</f>
        <v>61</v>
      </c>
      <c r="AF67" s="166" t="e">
        <f>BerKW!AS67*100</f>
        <v>#VALUE!</v>
      </c>
      <c r="AG67" s="166" t="e">
        <f>BerKW!AR67*100</f>
        <v>#VALUE!</v>
      </c>
      <c r="AH67" s="162">
        <f>IF(BerKW!AU67=0,0,74)</f>
        <v>74</v>
      </c>
      <c r="AI67" s="166" t="e">
        <f>BerKW!AV67*100</f>
        <v>#VALUE!</v>
      </c>
      <c r="AJ67" s="166" t="e">
        <f>BerKW!AU67*100</f>
        <v>#VALUE!</v>
      </c>
      <c r="AK67" s="162">
        <v>1</v>
      </c>
      <c r="AL67" s="166" t="e">
        <f>ROUND(BerKW!AW67*100,0)</f>
        <v>#VALUE!</v>
      </c>
      <c r="AM67" s="166" t="e">
        <f t="shared" si="0"/>
        <v>#VALUE!</v>
      </c>
      <c r="AN67" s="166">
        <v>0</v>
      </c>
      <c r="AO67" s="166" t="e">
        <f>BerKW!AW67*100</f>
        <v>#VALUE!</v>
      </c>
      <c r="AP67" s="166" t="e">
        <f ca="1">ROUND(AO67*(pabij+wnbij)/100,0)</f>
        <v>#VALUE!</v>
      </c>
      <c r="AQ67" s="166">
        <f t="shared" ca="1" si="1"/>
        <v>255</v>
      </c>
      <c r="AR67" s="166">
        <v>0</v>
      </c>
      <c r="AS67" s="166" t="e">
        <f>BerKW!AW67*100</f>
        <v>#VALUE!</v>
      </c>
      <c r="AT67" s="166" t="e">
        <f ca="1">ROUND(BerKW!BR67*100,0)</f>
        <v>#VALUE!</v>
      </c>
      <c r="AU67" s="166">
        <f t="shared" ca="1" si="2"/>
        <v>256</v>
      </c>
      <c r="AV67" s="166">
        <v>0</v>
      </c>
      <c r="AW67" s="166" t="e">
        <f>ROUND(BerKW!AW67*100,0)</f>
        <v>#VALUE!</v>
      </c>
      <c r="AX67" s="166" t="e">
        <f ca="1">ROUND(BerKW!BS67*100,0)</f>
        <v>#VALUE!</v>
      </c>
      <c r="AY67" s="166">
        <f t="shared" ca="1" si="3"/>
        <v>811</v>
      </c>
      <c r="AZ67" s="166">
        <v>0</v>
      </c>
      <c r="BA67" s="166" t="e">
        <f ca="1">IF(fsobij&lt;&gt;0,BerKW!AW67*100,0)</f>
        <v>#VALUE!</v>
      </c>
      <c r="BB67" s="166" t="e">
        <f ca="1">IF(fsobij&lt;&gt;0,ROUND(BerKW!BK67*100,0),0)</f>
        <v>#VALUE!</v>
      </c>
      <c r="BC67" s="166">
        <v>859</v>
      </c>
      <c r="BD67" s="166">
        <v>0</v>
      </c>
      <c r="BE67" s="166" t="e">
        <f ca="1">IF(bijbij&lt;&gt;0,BerKW!AW67*100,0)</f>
        <v>#VALUE!</v>
      </c>
      <c r="BF67" s="166" t="e">
        <f>ROUND(BerKW!BL67*100,0)</f>
        <v>#VALUE!</v>
      </c>
      <c r="BG67" s="167">
        <v>1</v>
      </c>
      <c r="BH67" s="166" t="e">
        <f>BerKW!BF67*100</f>
        <v>#VALUE!</v>
      </c>
      <c r="BI67" s="166" t="str">
        <f>BerKW!BE67</f>
        <v>Corriger</v>
      </c>
      <c r="BJ67" s="162" t="e">
        <f>BerKW!BD67*100</f>
        <v>#VALUE!</v>
      </c>
    </row>
    <row r="68" spans="1:62" ht="14.1" customHeight="1" x14ac:dyDescent="0.3">
      <c r="A68" s="162">
        <f>Ident!A68</f>
        <v>0</v>
      </c>
      <c r="B68" s="162">
        <f>Ident!B68</f>
        <v>0</v>
      </c>
      <c r="C68" s="162">
        <f>Ident!C68</f>
        <v>0</v>
      </c>
      <c r="D68" s="162">
        <f>Ident!D68</f>
        <v>0</v>
      </c>
      <c r="E68" s="162"/>
      <c r="F68" s="163"/>
      <c r="G68" s="162"/>
      <c r="H68" s="164">
        <f>Ident!G68</f>
        <v>0</v>
      </c>
      <c r="I68" s="165">
        <f>Ident!E68</f>
        <v>0</v>
      </c>
      <c r="J68" s="165">
        <f>Ident!F68</f>
        <v>0</v>
      </c>
      <c r="K68" s="166" t="e">
        <f>BerKW!Y68*100</f>
        <v>#VALUE!</v>
      </c>
      <c r="L68" s="166">
        <f>BerKW!Z68</f>
        <v>0</v>
      </c>
      <c r="M68" s="162">
        <f>IF(BerKW!K68=0,0,1)</f>
        <v>0</v>
      </c>
      <c r="N68" s="166" t="e">
        <f>BerKW!L68*100</f>
        <v>#VALUE!</v>
      </c>
      <c r="O68" s="166">
        <f>BerKW!K68*100</f>
        <v>0</v>
      </c>
      <c r="P68" s="162">
        <f>IF(BerKW!AC68=0,0,24)</f>
        <v>24</v>
      </c>
      <c r="Q68" s="166" t="e">
        <f>BerKW!AD68*100</f>
        <v>#VALUE!</v>
      </c>
      <c r="R68" s="166" t="e">
        <f>BerKW!AC68*100</f>
        <v>#VALUE!</v>
      </c>
      <c r="S68" s="162">
        <f>IF(BerKW!AF68=0,0,30)</f>
        <v>30</v>
      </c>
      <c r="T68" s="166" t="e">
        <f>BerKW!AG68*100</f>
        <v>#VALUE!</v>
      </c>
      <c r="U68" s="166" t="e">
        <f>BerKW!AF68*100</f>
        <v>#VALUE!</v>
      </c>
      <c r="V68" s="166">
        <f>IF(BerKW!AI68=0,0,50)</f>
        <v>50</v>
      </c>
      <c r="W68" s="166" t="e">
        <f>BerKW!AJ68*100</f>
        <v>#VALUE!</v>
      </c>
      <c r="X68" s="166" t="e">
        <f>BerKW!AI68*100</f>
        <v>#VALUE!</v>
      </c>
      <c r="Y68" s="162">
        <f>IF(BerKW!AL68=0,0,51)</f>
        <v>51</v>
      </c>
      <c r="Z68" s="166" t="e">
        <f>BerKW!AM68*100</f>
        <v>#VALUE!</v>
      </c>
      <c r="AA68" s="166" t="e">
        <f>BerKW!AL68*100</f>
        <v>#VALUE!</v>
      </c>
      <c r="AB68" s="162">
        <f>IF(BerKW!AO68=0,0,60)</f>
        <v>60</v>
      </c>
      <c r="AC68" s="166" t="e">
        <f>BerKW!AP68*100</f>
        <v>#VALUE!</v>
      </c>
      <c r="AD68" s="166" t="e">
        <f>BerKW!AO68*100</f>
        <v>#VALUE!</v>
      </c>
      <c r="AE68" s="162">
        <f>IF(BerKW!AR68=0,0,61)</f>
        <v>61</v>
      </c>
      <c r="AF68" s="166" t="e">
        <f>BerKW!AS68*100</f>
        <v>#VALUE!</v>
      </c>
      <c r="AG68" s="166" t="e">
        <f>BerKW!AR68*100</f>
        <v>#VALUE!</v>
      </c>
      <c r="AH68" s="162">
        <f>IF(BerKW!AU68=0,0,74)</f>
        <v>74</v>
      </c>
      <c r="AI68" s="166" t="e">
        <f>BerKW!AV68*100</f>
        <v>#VALUE!</v>
      </c>
      <c r="AJ68" s="166" t="e">
        <f>BerKW!AU68*100</f>
        <v>#VALUE!</v>
      </c>
      <c r="AK68" s="162">
        <v>1</v>
      </c>
      <c r="AL68" s="166" t="e">
        <f>ROUND(BerKW!AW68*100,0)</f>
        <v>#VALUE!</v>
      </c>
      <c r="AM68" s="166" t="e">
        <f t="shared" ref="AM68:AM131" si="4">IF(user_wg_cat&lt;&gt;wg_cat_ppl,497,wknkengetal)</f>
        <v>#VALUE!</v>
      </c>
      <c r="AN68" s="166">
        <v>0</v>
      </c>
      <c r="AO68" s="166" t="e">
        <f>BerKW!AW68*100</f>
        <v>#VALUE!</v>
      </c>
      <c r="AP68" s="166" t="e">
        <f ca="1">ROUND(AO68*(pabij+wnbij)/100,0)</f>
        <v>#VALUE!</v>
      </c>
      <c r="AQ68" s="166">
        <f t="shared" ref="AQ68:AQ131" ca="1" si="5">IF(bijdrage255&lt;&gt;0,255,0)</f>
        <v>255</v>
      </c>
      <c r="AR68" s="166">
        <v>0</v>
      </c>
      <c r="AS68" s="166" t="e">
        <f>BerKW!AW68*100</f>
        <v>#VALUE!</v>
      </c>
      <c r="AT68" s="166" t="e">
        <f ca="1">ROUND(BerKW!BR68*100,0)</f>
        <v>#VALUE!</v>
      </c>
      <c r="AU68" s="166">
        <f t="shared" ref="AU68:AU131" ca="1" si="6">IF(bijdrage256&lt;&gt;0,256,0)</f>
        <v>256</v>
      </c>
      <c r="AV68" s="166">
        <v>0</v>
      </c>
      <c r="AW68" s="166" t="e">
        <f>ROUND(BerKW!AW68*100,0)</f>
        <v>#VALUE!</v>
      </c>
      <c r="AX68" s="166" t="e">
        <f ca="1">ROUND(BerKW!BS68*100,0)</f>
        <v>#VALUE!</v>
      </c>
      <c r="AY68" s="166">
        <f t="shared" ref="AY68:AY131" ca="1" si="7">IF(fsobij&lt;&gt;0,811,0)</f>
        <v>811</v>
      </c>
      <c r="AZ68" s="166">
        <v>0</v>
      </c>
      <c r="BA68" s="166" t="e">
        <f ca="1">IF(fsobij&lt;&gt;0,BerKW!AW68*100,0)</f>
        <v>#VALUE!</v>
      </c>
      <c r="BB68" s="166" t="e">
        <f ca="1">IF(fsobij&lt;&gt;0,ROUND(BerKW!BK68*100,0),0)</f>
        <v>#VALUE!</v>
      </c>
      <c r="BC68" s="166">
        <v>859</v>
      </c>
      <c r="BD68" s="166">
        <v>0</v>
      </c>
      <c r="BE68" s="166" t="e">
        <f ca="1">IF(bijbij&lt;&gt;0,BerKW!AW68*100,0)</f>
        <v>#VALUE!</v>
      </c>
      <c r="BF68" s="166" t="e">
        <f>ROUND(BerKW!BL68*100,0)</f>
        <v>#VALUE!</v>
      </c>
      <c r="BG68" s="167">
        <v>1</v>
      </c>
      <c r="BH68" s="166" t="e">
        <f>BerKW!BF68*100</f>
        <v>#VALUE!</v>
      </c>
      <c r="BI68" s="166" t="str">
        <f>BerKW!BE68</f>
        <v>Corriger</v>
      </c>
      <c r="BJ68" s="162" t="e">
        <f>BerKW!BD68*100</f>
        <v>#VALUE!</v>
      </c>
    </row>
    <row r="69" spans="1:62" ht="14.1" customHeight="1" x14ac:dyDescent="0.3">
      <c r="A69" s="162">
        <f>Ident!A69</f>
        <v>0</v>
      </c>
      <c r="B69" s="162">
        <f>Ident!B69</f>
        <v>0</v>
      </c>
      <c r="C69" s="162">
        <f>Ident!C69</f>
        <v>0</v>
      </c>
      <c r="D69" s="162">
        <f>Ident!D69</f>
        <v>0</v>
      </c>
      <c r="E69" s="162"/>
      <c r="F69" s="163"/>
      <c r="G69" s="162"/>
      <c r="H69" s="164">
        <f>Ident!G69</f>
        <v>0</v>
      </c>
      <c r="I69" s="165">
        <f>Ident!E69</f>
        <v>0</v>
      </c>
      <c r="J69" s="165">
        <f>Ident!F69</f>
        <v>0</v>
      </c>
      <c r="K69" s="166" t="e">
        <f>BerKW!Y69*100</f>
        <v>#VALUE!</v>
      </c>
      <c r="L69" s="166">
        <f>BerKW!Z69</f>
        <v>0</v>
      </c>
      <c r="M69" s="162">
        <f>IF(BerKW!K69=0,0,1)</f>
        <v>0</v>
      </c>
      <c r="N69" s="166" t="e">
        <f>BerKW!L69*100</f>
        <v>#VALUE!</v>
      </c>
      <c r="O69" s="166">
        <f>BerKW!K69*100</f>
        <v>0</v>
      </c>
      <c r="P69" s="162">
        <f>IF(BerKW!AC69=0,0,24)</f>
        <v>24</v>
      </c>
      <c r="Q69" s="166" t="e">
        <f>BerKW!AD69*100</f>
        <v>#VALUE!</v>
      </c>
      <c r="R69" s="166" t="e">
        <f>BerKW!AC69*100</f>
        <v>#VALUE!</v>
      </c>
      <c r="S69" s="162">
        <f>IF(BerKW!AF69=0,0,30)</f>
        <v>30</v>
      </c>
      <c r="T69" s="166" t="e">
        <f>BerKW!AG69*100</f>
        <v>#VALUE!</v>
      </c>
      <c r="U69" s="166" t="e">
        <f>BerKW!AF69*100</f>
        <v>#VALUE!</v>
      </c>
      <c r="V69" s="166">
        <f>IF(BerKW!AI69=0,0,50)</f>
        <v>50</v>
      </c>
      <c r="W69" s="166" t="e">
        <f>BerKW!AJ69*100</f>
        <v>#VALUE!</v>
      </c>
      <c r="X69" s="166" t="e">
        <f>BerKW!AI69*100</f>
        <v>#VALUE!</v>
      </c>
      <c r="Y69" s="162">
        <f>IF(BerKW!AL69=0,0,51)</f>
        <v>51</v>
      </c>
      <c r="Z69" s="166" t="e">
        <f>BerKW!AM69*100</f>
        <v>#VALUE!</v>
      </c>
      <c r="AA69" s="166" t="e">
        <f>BerKW!AL69*100</f>
        <v>#VALUE!</v>
      </c>
      <c r="AB69" s="162">
        <f>IF(BerKW!AO69=0,0,60)</f>
        <v>60</v>
      </c>
      <c r="AC69" s="166" t="e">
        <f>BerKW!AP69*100</f>
        <v>#VALUE!</v>
      </c>
      <c r="AD69" s="166" t="e">
        <f>BerKW!AO69*100</f>
        <v>#VALUE!</v>
      </c>
      <c r="AE69" s="162">
        <f>IF(BerKW!AR69=0,0,61)</f>
        <v>61</v>
      </c>
      <c r="AF69" s="166" t="e">
        <f>BerKW!AS69*100</f>
        <v>#VALUE!</v>
      </c>
      <c r="AG69" s="166" t="e">
        <f>BerKW!AR69*100</f>
        <v>#VALUE!</v>
      </c>
      <c r="AH69" s="162">
        <f>IF(BerKW!AU69=0,0,74)</f>
        <v>74</v>
      </c>
      <c r="AI69" s="166" t="e">
        <f>BerKW!AV69*100</f>
        <v>#VALUE!</v>
      </c>
      <c r="AJ69" s="166" t="e">
        <f>BerKW!AU69*100</f>
        <v>#VALUE!</v>
      </c>
      <c r="AK69" s="162">
        <v>1</v>
      </c>
      <c r="AL69" s="166" t="e">
        <f>ROUND(BerKW!AW69*100,0)</f>
        <v>#VALUE!</v>
      </c>
      <c r="AM69" s="166" t="e">
        <f t="shared" si="4"/>
        <v>#VALUE!</v>
      </c>
      <c r="AN69" s="166">
        <v>0</v>
      </c>
      <c r="AO69" s="166" t="e">
        <f>BerKW!AW69*100</f>
        <v>#VALUE!</v>
      </c>
      <c r="AP69" s="166" t="e">
        <f ca="1">ROUND(AO69*(pabij+wnbij)/100,0)</f>
        <v>#VALUE!</v>
      </c>
      <c r="AQ69" s="166">
        <f t="shared" ca="1" si="5"/>
        <v>255</v>
      </c>
      <c r="AR69" s="166">
        <v>0</v>
      </c>
      <c r="AS69" s="166" t="e">
        <f>BerKW!AW69*100</f>
        <v>#VALUE!</v>
      </c>
      <c r="AT69" s="166" t="e">
        <f ca="1">ROUND(BerKW!BR69*100,0)</f>
        <v>#VALUE!</v>
      </c>
      <c r="AU69" s="166">
        <f t="shared" ca="1" si="6"/>
        <v>256</v>
      </c>
      <c r="AV69" s="166">
        <v>0</v>
      </c>
      <c r="AW69" s="166" t="e">
        <f>ROUND(BerKW!AW69*100,0)</f>
        <v>#VALUE!</v>
      </c>
      <c r="AX69" s="166" t="e">
        <f ca="1">ROUND(BerKW!BS69*100,0)</f>
        <v>#VALUE!</v>
      </c>
      <c r="AY69" s="166">
        <f t="shared" ca="1" si="7"/>
        <v>811</v>
      </c>
      <c r="AZ69" s="166">
        <v>0</v>
      </c>
      <c r="BA69" s="166" t="e">
        <f ca="1">IF(fsobij&lt;&gt;0,BerKW!AW69*100,0)</f>
        <v>#VALUE!</v>
      </c>
      <c r="BB69" s="166" t="e">
        <f ca="1">IF(fsobij&lt;&gt;0,ROUND(BerKW!BK69*100,0),0)</f>
        <v>#VALUE!</v>
      </c>
      <c r="BC69" s="166">
        <v>859</v>
      </c>
      <c r="BD69" s="166">
        <v>0</v>
      </c>
      <c r="BE69" s="166" t="e">
        <f ca="1">IF(bijbij&lt;&gt;0,BerKW!AW69*100,0)</f>
        <v>#VALUE!</v>
      </c>
      <c r="BF69" s="166" t="e">
        <f>ROUND(BerKW!BL69*100,0)</f>
        <v>#VALUE!</v>
      </c>
      <c r="BG69" s="167">
        <v>1</v>
      </c>
      <c r="BH69" s="166" t="e">
        <f>BerKW!BF69*100</f>
        <v>#VALUE!</v>
      </c>
      <c r="BI69" s="166" t="str">
        <f>BerKW!BE69</f>
        <v>Corriger</v>
      </c>
      <c r="BJ69" s="162" t="e">
        <f>BerKW!BD69*100</f>
        <v>#VALUE!</v>
      </c>
    </row>
    <row r="70" spans="1:62" ht="14.1" customHeight="1" x14ac:dyDescent="0.3">
      <c r="A70" s="162">
        <f>Ident!A70</f>
        <v>0</v>
      </c>
      <c r="B70" s="162">
        <f>Ident!B70</f>
        <v>0</v>
      </c>
      <c r="C70" s="162">
        <f>Ident!C70</f>
        <v>0</v>
      </c>
      <c r="D70" s="162">
        <f>Ident!D70</f>
        <v>0</v>
      </c>
      <c r="E70" s="162"/>
      <c r="F70" s="163"/>
      <c r="G70" s="162"/>
      <c r="H70" s="164">
        <f>Ident!G70</f>
        <v>0</v>
      </c>
      <c r="I70" s="165">
        <f>Ident!E70</f>
        <v>0</v>
      </c>
      <c r="J70" s="165">
        <f>Ident!F70</f>
        <v>0</v>
      </c>
      <c r="K70" s="166" t="e">
        <f>BerKW!Y70*100</f>
        <v>#VALUE!</v>
      </c>
      <c r="L70" s="166">
        <f>BerKW!Z70</f>
        <v>0</v>
      </c>
      <c r="M70" s="162">
        <f>IF(BerKW!K70=0,0,1)</f>
        <v>0</v>
      </c>
      <c r="N70" s="166" t="e">
        <f>BerKW!L70*100</f>
        <v>#VALUE!</v>
      </c>
      <c r="O70" s="166">
        <f>BerKW!K70*100</f>
        <v>0</v>
      </c>
      <c r="P70" s="162">
        <f>IF(BerKW!AC70=0,0,24)</f>
        <v>24</v>
      </c>
      <c r="Q70" s="166" t="e">
        <f>BerKW!AD70*100</f>
        <v>#VALUE!</v>
      </c>
      <c r="R70" s="166" t="e">
        <f>BerKW!AC70*100</f>
        <v>#VALUE!</v>
      </c>
      <c r="S70" s="162">
        <f>IF(BerKW!AF70=0,0,30)</f>
        <v>30</v>
      </c>
      <c r="T70" s="166" t="e">
        <f>BerKW!AG70*100</f>
        <v>#VALUE!</v>
      </c>
      <c r="U70" s="166" t="e">
        <f>BerKW!AF70*100</f>
        <v>#VALUE!</v>
      </c>
      <c r="V70" s="166">
        <f>IF(BerKW!AI70=0,0,50)</f>
        <v>50</v>
      </c>
      <c r="W70" s="166" t="e">
        <f>BerKW!AJ70*100</f>
        <v>#VALUE!</v>
      </c>
      <c r="X70" s="166" t="e">
        <f>BerKW!AI70*100</f>
        <v>#VALUE!</v>
      </c>
      <c r="Y70" s="162">
        <f>IF(BerKW!AL70=0,0,51)</f>
        <v>51</v>
      </c>
      <c r="Z70" s="166" t="e">
        <f>BerKW!AM70*100</f>
        <v>#VALUE!</v>
      </c>
      <c r="AA70" s="166" t="e">
        <f>BerKW!AL70*100</f>
        <v>#VALUE!</v>
      </c>
      <c r="AB70" s="162">
        <f>IF(BerKW!AO70=0,0,60)</f>
        <v>60</v>
      </c>
      <c r="AC70" s="166" t="e">
        <f>BerKW!AP70*100</f>
        <v>#VALUE!</v>
      </c>
      <c r="AD70" s="166" t="e">
        <f>BerKW!AO70*100</f>
        <v>#VALUE!</v>
      </c>
      <c r="AE70" s="162">
        <f>IF(BerKW!AR70=0,0,61)</f>
        <v>61</v>
      </c>
      <c r="AF70" s="166" t="e">
        <f>BerKW!AS70*100</f>
        <v>#VALUE!</v>
      </c>
      <c r="AG70" s="166" t="e">
        <f>BerKW!AR70*100</f>
        <v>#VALUE!</v>
      </c>
      <c r="AH70" s="162">
        <f>IF(BerKW!AU70=0,0,74)</f>
        <v>74</v>
      </c>
      <c r="AI70" s="166" t="e">
        <f>BerKW!AV70*100</f>
        <v>#VALUE!</v>
      </c>
      <c r="AJ70" s="166" t="e">
        <f>BerKW!AU70*100</f>
        <v>#VALUE!</v>
      </c>
      <c r="AK70" s="162">
        <v>1</v>
      </c>
      <c r="AL70" s="166" t="e">
        <f>ROUND(BerKW!AW70*100,0)</f>
        <v>#VALUE!</v>
      </c>
      <c r="AM70" s="166" t="e">
        <f t="shared" si="4"/>
        <v>#VALUE!</v>
      </c>
      <c r="AN70" s="166">
        <v>0</v>
      </c>
      <c r="AO70" s="166" t="e">
        <f>BerKW!AW70*100</f>
        <v>#VALUE!</v>
      </c>
      <c r="AP70" s="166" t="e">
        <f ca="1">ROUND(AO70*(pabij+wnbij)/100,0)</f>
        <v>#VALUE!</v>
      </c>
      <c r="AQ70" s="166">
        <f t="shared" ca="1" si="5"/>
        <v>255</v>
      </c>
      <c r="AR70" s="166">
        <v>0</v>
      </c>
      <c r="AS70" s="166" t="e">
        <f>BerKW!AW70*100</f>
        <v>#VALUE!</v>
      </c>
      <c r="AT70" s="166" t="e">
        <f ca="1">ROUND(BerKW!BR70*100,0)</f>
        <v>#VALUE!</v>
      </c>
      <c r="AU70" s="166">
        <f t="shared" ca="1" si="6"/>
        <v>256</v>
      </c>
      <c r="AV70" s="166">
        <v>0</v>
      </c>
      <c r="AW70" s="166" t="e">
        <f>ROUND(BerKW!AW70*100,0)</f>
        <v>#VALUE!</v>
      </c>
      <c r="AX70" s="166" t="e">
        <f ca="1">ROUND(BerKW!BS70*100,0)</f>
        <v>#VALUE!</v>
      </c>
      <c r="AY70" s="166">
        <f t="shared" ca="1" si="7"/>
        <v>811</v>
      </c>
      <c r="AZ70" s="166">
        <v>0</v>
      </c>
      <c r="BA70" s="166" t="e">
        <f ca="1">IF(fsobij&lt;&gt;0,BerKW!AW70*100,0)</f>
        <v>#VALUE!</v>
      </c>
      <c r="BB70" s="166" t="e">
        <f ca="1">IF(fsobij&lt;&gt;0,ROUND(BerKW!BK70*100,0),0)</f>
        <v>#VALUE!</v>
      </c>
      <c r="BC70" s="166">
        <v>859</v>
      </c>
      <c r="BD70" s="166">
        <v>0</v>
      </c>
      <c r="BE70" s="166" t="e">
        <f ca="1">IF(bijbij&lt;&gt;0,BerKW!AW70*100,0)</f>
        <v>#VALUE!</v>
      </c>
      <c r="BF70" s="166" t="e">
        <f>ROUND(BerKW!BL70*100,0)</f>
        <v>#VALUE!</v>
      </c>
      <c r="BG70" s="167">
        <v>1</v>
      </c>
      <c r="BH70" s="166" t="e">
        <f>BerKW!BF70*100</f>
        <v>#VALUE!</v>
      </c>
      <c r="BI70" s="166" t="str">
        <f>BerKW!BE70</f>
        <v>Corriger</v>
      </c>
      <c r="BJ70" s="162" t="e">
        <f>BerKW!BD70*100</f>
        <v>#VALUE!</v>
      </c>
    </row>
    <row r="71" spans="1:62" ht="14.1" customHeight="1" x14ac:dyDescent="0.3">
      <c r="A71" s="162">
        <f>Ident!A71</f>
        <v>0</v>
      </c>
      <c r="B71" s="162">
        <f>Ident!B71</f>
        <v>0</v>
      </c>
      <c r="C71" s="162">
        <f>Ident!C71</f>
        <v>0</v>
      </c>
      <c r="D71" s="162">
        <f>Ident!D71</f>
        <v>0</v>
      </c>
      <c r="E71" s="162"/>
      <c r="F71" s="163"/>
      <c r="G71" s="162"/>
      <c r="H71" s="164">
        <f>Ident!G71</f>
        <v>0</v>
      </c>
      <c r="I71" s="165">
        <f>Ident!E71</f>
        <v>0</v>
      </c>
      <c r="J71" s="165">
        <f>Ident!F71</f>
        <v>0</v>
      </c>
      <c r="K71" s="166" t="e">
        <f>BerKW!Y71*100</f>
        <v>#VALUE!</v>
      </c>
      <c r="L71" s="166">
        <f>BerKW!Z71</f>
        <v>0</v>
      </c>
      <c r="M71" s="162">
        <f>IF(BerKW!K71=0,0,1)</f>
        <v>0</v>
      </c>
      <c r="N71" s="166" t="e">
        <f>BerKW!L71*100</f>
        <v>#VALUE!</v>
      </c>
      <c r="O71" s="166">
        <f>BerKW!K71*100</f>
        <v>0</v>
      </c>
      <c r="P71" s="162">
        <f>IF(BerKW!AC71=0,0,24)</f>
        <v>24</v>
      </c>
      <c r="Q71" s="166" t="e">
        <f>BerKW!AD71*100</f>
        <v>#VALUE!</v>
      </c>
      <c r="R71" s="166" t="e">
        <f>BerKW!AC71*100</f>
        <v>#VALUE!</v>
      </c>
      <c r="S71" s="162">
        <f>IF(BerKW!AF71=0,0,30)</f>
        <v>30</v>
      </c>
      <c r="T71" s="166" t="e">
        <f>BerKW!AG71*100</f>
        <v>#VALUE!</v>
      </c>
      <c r="U71" s="166" t="e">
        <f>BerKW!AF71*100</f>
        <v>#VALUE!</v>
      </c>
      <c r="V71" s="166">
        <f>IF(BerKW!AI71=0,0,50)</f>
        <v>50</v>
      </c>
      <c r="W71" s="166" t="e">
        <f>BerKW!AJ71*100</f>
        <v>#VALUE!</v>
      </c>
      <c r="X71" s="166" t="e">
        <f>BerKW!AI71*100</f>
        <v>#VALUE!</v>
      </c>
      <c r="Y71" s="162">
        <f>IF(BerKW!AL71=0,0,51)</f>
        <v>51</v>
      </c>
      <c r="Z71" s="166" t="e">
        <f>BerKW!AM71*100</f>
        <v>#VALUE!</v>
      </c>
      <c r="AA71" s="166" t="e">
        <f>BerKW!AL71*100</f>
        <v>#VALUE!</v>
      </c>
      <c r="AB71" s="162">
        <f>IF(BerKW!AO71=0,0,60)</f>
        <v>60</v>
      </c>
      <c r="AC71" s="166" t="e">
        <f>BerKW!AP71*100</f>
        <v>#VALUE!</v>
      </c>
      <c r="AD71" s="166" t="e">
        <f>BerKW!AO71*100</f>
        <v>#VALUE!</v>
      </c>
      <c r="AE71" s="162">
        <f>IF(BerKW!AR71=0,0,61)</f>
        <v>61</v>
      </c>
      <c r="AF71" s="166" t="e">
        <f>BerKW!AS71*100</f>
        <v>#VALUE!</v>
      </c>
      <c r="AG71" s="166" t="e">
        <f>BerKW!AR71*100</f>
        <v>#VALUE!</v>
      </c>
      <c r="AH71" s="162">
        <f>IF(BerKW!AU71=0,0,74)</f>
        <v>74</v>
      </c>
      <c r="AI71" s="166" t="e">
        <f>BerKW!AV71*100</f>
        <v>#VALUE!</v>
      </c>
      <c r="AJ71" s="166" t="e">
        <f>BerKW!AU71*100</f>
        <v>#VALUE!</v>
      </c>
      <c r="AK71" s="162">
        <v>1</v>
      </c>
      <c r="AL71" s="166" t="e">
        <f>ROUND(BerKW!AW71*100,0)</f>
        <v>#VALUE!</v>
      </c>
      <c r="AM71" s="166" t="e">
        <f t="shared" si="4"/>
        <v>#VALUE!</v>
      </c>
      <c r="AN71" s="166">
        <v>0</v>
      </c>
      <c r="AO71" s="166" t="e">
        <f>BerKW!AW71*100</f>
        <v>#VALUE!</v>
      </c>
      <c r="AP71" s="166" t="e">
        <f ca="1">ROUND(AO71*(pabij+wnbij)/100,0)</f>
        <v>#VALUE!</v>
      </c>
      <c r="AQ71" s="166">
        <f t="shared" ca="1" si="5"/>
        <v>255</v>
      </c>
      <c r="AR71" s="166">
        <v>0</v>
      </c>
      <c r="AS71" s="166" t="e">
        <f>BerKW!AW71*100</f>
        <v>#VALUE!</v>
      </c>
      <c r="AT71" s="166" t="e">
        <f ca="1">ROUND(BerKW!BR71*100,0)</f>
        <v>#VALUE!</v>
      </c>
      <c r="AU71" s="166">
        <f t="shared" ca="1" si="6"/>
        <v>256</v>
      </c>
      <c r="AV71" s="166">
        <v>0</v>
      </c>
      <c r="AW71" s="166" t="e">
        <f>ROUND(BerKW!AW71*100,0)</f>
        <v>#VALUE!</v>
      </c>
      <c r="AX71" s="166" t="e">
        <f ca="1">ROUND(BerKW!BS71*100,0)</f>
        <v>#VALUE!</v>
      </c>
      <c r="AY71" s="166">
        <f t="shared" ca="1" si="7"/>
        <v>811</v>
      </c>
      <c r="AZ71" s="166">
        <v>0</v>
      </c>
      <c r="BA71" s="166" t="e">
        <f ca="1">IF(fsobij&lt;&gt;0,BerKW!AW71*100,0)</f>
        <v>#VALUE!</v>
      </c>
      <c r="BB71" s="166" t="e">
        <f ca="1">IF(fsobij&lt;&gt;0,ROUND(BerKW!BK71*100,0),0)</f>
        <v>#VALUE!</v>
      </c>
      <c r="BC71" s="166">
        <v>859</v>
      </c>
      <c r="BD71" s="166">
        <v>0</v>
      </c>
      <c r="BE71" s="166" t="e">
        <f ca="1">IF(bijbij&lt;&gt;0,BerKW!AW71*100,0)</f>
        <v>#VALUE!</v>
      </c>
      <c r="BF71" s="166" t="e">
        <f>ROUND(BerKW!BL71*100,0)</f>
        <v>#VALUE!</v>
      </c>
      <c r="BG71" s="167">
        <v>1</v>
      </c>
      <c r="BH71" s="166" t="e">
        <f>BerKW!BF71*100</f>
        <v>#VALUE!</v>
      </c>
      <c r="BI71" s="166" t="str">
        <f>BerKW!BE71</f>
        <v>Corriger</v>
      </c>
      <c r="BJ71" s="162" t="e">
        <f>BerKW!BD71*100</f>
        <v>#VALUE!</v>
      </c>
    </row>
    <row r="72" spans="1:62" ht="14.1" customHeight="1" x14ac:dyDescent="0.3">
      <c r="A72" s="162">
        <f>Ident!A72</f>
        <v>0</v>
      </c>
      <c r="B72" s="162">
        <f>Ident!B72</f>
        <v>0</v>
      </c>
      <c r="C72" s="162">
        <f>Ident!C72</f>
        <v>0</v>
      </c>
      <c r="D72" s="162">
        <f>Ident!D72</f>
        <v>0</v>
      </c>
      <c r="E72" s="162"/>
      <c r="F72" s="163"/>
      <c r="G72" s="162"/>
      <c r="H72" s="164">
        <f>Ident!G72</f>
        <v>0</v>
      </c>
      <c r="I72" s="165">
        <f>Ident!E72</f>
        <v>0</v>
      </c>
      <c r="J72" s="165">
        <f>Ident!F72</f>
        <v>0</v>
      </c>
      <c r="K72" s="166" t="e">
        <f>BerKW!Y72*100</f>
        <v>#VALUE!</v>
      </c>
      <c r="L72" s="166">
        <f>BerKW!Z72</f>
        <v>0</v>
      </c>
      <c r="M72" s="162">
        <f>IF(BerKW!K72=0,0,1)</f>
        <v>0</v>
      </c>
      <c r="N72" s="166" t="e">
        <f>BerKW!L72*100</f>
        <v>#VALUE!</v>
      </c>
      <c r="O72" s="166">
        <f>BerKW!K72*100</f>
        <v>0</v>
      </c>
      <c r="P72" s="162">
        <f>IF(BerKW!AC72=0,0,24)</f>
        <v>24</v>
      </c>
      <c r="Q72" s="166" t="e">
        <f>BerKW!AD72*100</f>
        <v>#VALUE!</v>
      </c>
      <c r="R72" s="166" t="e">
        <f>BerKW!AC72*100</f>
        <v>#VALUE!</v>
      </c>
      <c r="S72" s="162">
        <f>IF(BerKW!AF72=0,0,30)</f>
        <v>30</v>
      </c>
      <c r="T72" s="166" t="e">
        <f>BerKW!AG72*100</f>
        <v>#VALUE!</v>
      </c>
      <c r="U72" s="166" t="e">
        <f>BerKW!AF72*100</f>
        <v>#VALUE!</v>
      </c>
      <c r="V72" s="166">
        <f>IF(BerKW!AI72=0,0,50)</f>
        <v>50</v>
      </c>
      <c r="W72" s="166" t="e">
        <f>BerKW!AJ72*100</f>
        <v>#VALUE!</v>
      </c>
      <c r="X72" s="166" t="e">
        <f>BerKW!AI72*100</f>
        <v>#VALUE!</v>
      </c>
      <c r="Y72" s="162">
        <f>IF(BerKW!AL72=0,0,51)</f>
        <v>51</v>
      </c>
      <c r="Z72" s="166" t="e">
        <f>BerKW!AM72*100</f>
        <v>#VALUE!</v>
      </c>
      <c r="AA72" s="166" t="e">
        <f>BerKW!AL72*100</f>
        <v>#VALUE!</v>
      </c>
      <c r="AB72" s="162">
        <f>IF(BerKW!AO72=0,0,60)</f>
        <v>60</v>
      </c>
      <c r="AC72" s="166" t="e">
        <f>BerKW!AP72*100</f>
        <v>#VALUE!</v>
      </c>
      <c r="AD72" s="166" t="e">
        <f>BerKW!AO72*100</f>
        <v>#VALUE!</v>
      </c>
      <c r="AE72" s="162">
        <f>IF(BerKW!AR72=0,0,61)</f>
        <v>61</v>
      </c>
      <c r="AF72" s="166" t="e">
        <f>BerKW!AS72*100</f>
        <v>#VALUE!</v>
      </c>
      <c r="AG72" s="166" t="e">
        <f>BerKW!AR72*100</f>
        <v>#VALUE!</v>
      </c>
      <c r="AH72" s="162">
        <f>IF(BerKW!AU72=0,0,74)</f>
        <v>74</v>
      </c>
      <c r="AI72" s="166" t="e">
        <f>BerKW!AV72*100</f>
        <v>#VALUE!</v>
      </c>
      <c r="AJ72" s="166" t="e">
        <f>BerKW!AU72*100</f>
        <v>#VALUE!</v>
      </c>
      <c r="AK72" s="162">
        <v>1</v>
      </c>
      <c r="AL72" s="166" t="e">
        <f>ROUND(BerKW!AW72*100,0)</f>
        <v>#VALUE!</v>
      </c>
      <c r="AM72" s="166" t="e">
        <f t="shared" si="4"/>
        <v>#VALUE!</v>
      </c>
      <c r="AN72" s="166">
        <v>0</v>
      </c>
      <c r="AO72" s="166" t="e">
        <f>BerKW!AW72*100</f>
        <v>#VALUE!</v>
      </c>
      <c r="AP72" s="166" t="e">
        <f ca="1">ROUND(AO72*(pabij+wnbij)/100,0)</f>
        <v>#VALUE!</v>
      </c>
      <c r="AQ72" s="166">
        <f t="shared" ca="1" si="5"/>
        <v>255</v>
      </c>
      <c r="AR72" s="166">
        <v>0</v>
      </c>
      <c r="AS72" s="166" t="e">
        <f>BerKW!AW72*100</f>
        <v>#VALUE!</v>
      </c>
      <c r="AT72" s="166" t="e">
        <f ca="1">ROUND(BerKW!BR72*100,0)</f>
        <v>#VALUE!</v>
      </c>
      <c r="AU72" s="166">
        <f t="shared" ca="1" si="6"/>
        <v>256</v>
      </c>
      <c r="AV72" s="166">
        <v>0</v>
      </c>
      <c r="AW72" s="166" t="e">
        <f>ROUND(BerKW!AW72*100,0)</f>
        <v>#VALUE!</v>
      </c>
      <c r="AX72" s="166" t="e">
        <f ca="1">ROUND(BerKW!BS72*100,0)</f>
        <v>#VALUE!</v>
      </c>
      <c r="AY72" s="166">
        <f t="shared" ca="1" si="7"/>
        <v>811</v>
      </c>
      <c r="AZ72" s="166">
        <v>0</v>
      </c>
      <c r="BA72" s="166" t="e">
        <f ca="1">IF(fsobij&lt;&gt;0,BerKW!AW72*100,0)</f>
        <v>#VALUE!</v>
      </c>
      <c r="BB72" s="166" t="e">
        <f ca="1">IF(fsobij&lt;&gt;0,ROUND(BerKW!BK72*100,0),0)</f>
        <v>#VALUE!</v>
      </c>
      <c r="BC72" s="166">
        <v>859</v>
      </c>
      <c r="BD72" s="166">
        <v>0</v>
      </c>
      <c r="BE72" s="166" t="e">
        <f ca="1">IF(bijbij&lt;&gt;0,BerKW!AW72*100,0)</f>
        <v>#VALUE!</v>
      </c>
      <c r="BF72" s="166" t="e">
        <f>ROUND(BerKW!BL72*100,0)</f>
        <v>#VALUE!</v>
      </c>
      <c r="BG72" s="167">
        <v>1</v>
      </c>
      <c r="BH72" s="166" t="e">
        <f>BerKW!BF72*100</f>
        <v>#VALUE!</v>
      </c>
      <c r="BI72" s="166" t="str">
        <f>BerKW!BE72</f>
        <v>Corriger</v>
      </c>
      <c r="BJ72" s="162" t="e">
        <f>BerKW!BD72*100</f>
        <v>#VALUE!</v>
      </c>
    </row>
    <row r="73" spans="1:62" ht="14.1" customHeight="1" x14ac:dyDescent="0.3">
      <c r="A73" s="162">
        <f>Ident!A73</f>
        <v>0</v>
      </c>
      <c r="B73" s="162">
        <f>Ident!B73</f>
        <v>0</v>
      </c>
      <c r="C73" s="162">
        <f>Ident!C73</f>
        <v>0</v>
      </c>
      <c r="D73" s="162">
        <f>Ident!D73</f>
        <v>0</v>
      </c>
      <c r="E73" s="162"/>
      <c r="F73" s="163"/>
      <c r="G73" s="162"/>
      <c r="H73" s="164">
        <f>Ident!G73</f>
        <v>0</v>
      </c>
      <c r="I73" s="165">
        <f>Ident!E73</f>
        <v>0</v>
      </c>
      <c r="J73" s="165">
        <f>Ident!F73</f>
        <v>0</v>
      </c>
      <c r="K73" s="166" t="e">
        <f>BerKW!Y73*100</f>
        <v>#VALUE!</v>
      </c>
      <c r="L73" s="166">
        <f>BerKW!Z73</f>
        <v>0</v>
      </c>
      <c r="M73" s="162">
        <f>IF(BerKW!K73=0,0,1)</f>
        <v>0</v>
      </c>
      <c r="N73" s="166" t="e">
        <f>BerKW!L73*100</f>
        <v>#VALUE!</v>
      </c>
      <c r="O73" s="166">
        <f>BerKW!K73*100</f>
        <v>0</v>
      </c>
      <c r="P73" s="162">
        <f>IF(BerKW!AC73=0,0,24)</f>
        <v>24</v>
      </c>
      <c r="Q73" s="166" t="e">
        <f>BerKW!AD73*100</f>
        <v>#VALUE!</v>
      </c>
      <c r="R73" s="166" t="e">
        <f>BerKW!AC73*100</f>
        <v>#VALUE!</v>
      </c>
      <c r="S73" s="162">
        <f>IF(BerKW!AF73=0,0,30)</f>
        <v>30</v>
      </c>
      <c r="T73" s="166" t="e">
        <f>BerKW!AG73*100</f>
        <v>#VALUE!</v>
      </c>
      <c r="U73" s="166" t="e">
        <f>BerKW!AF73*100</f>
        <v>#VALUE!</v>
      </c>
      <c r="V73" s="166">
        <f>IF(BerKW!AI73=0,0,50)</f>
        <v>50</v>
      </c>
      <c r="W73" s="166" t="e">
        <f>BerKW!AJ73*100</f>
        <v>#VALUE!</v>
      </c>
      <c r="X73" s="166" t="e">
        <f>BerKW!AI73*100</f>
        <v>#VALUE!</v>
      </c>
      <c r="Y73" s="162">
        <f>IF(BerKW!AL73=0,0,51)</f>
        <v>51</v>
      </c>
      <c r="Z73" s="166" t="e">
        <f>BerKW!AM73*100</f>
        <v>#VALUE!</v>
      </c>
      <c r="AA73" s="166" t="e">
        <f>BerKW!AL73*100</f>
        <v>#VALUE!</v>
      </c>
      <c r="AB73" s="162">
        <f>IF(BerKW!AO73=0,0,60)</f>
        <v>60</v>
      </c>
      <c r="AC73" s="166" t="e">
        <f>BerKW!AP73*100</f>
        <v>#VALUE!</v>
      </c>
      <c r="AD73" s="166" t="e">
        <f>BerKW!AO73*100</f>
        <v>#VALUE!</v>
      </c>
      <c r="AE73" s="162">
        <f>IF(BerKW!AR73=0,0,61)</f>
        <v>61</v>
      </c>
      <c r="AF73" s="166" t="e">
        <f>BerKW!AS73*100</f>
        <v>#VALUE!</v>
      </c>
      <c r="AG73" s="166" t="e">
        <f>BerKW!AR73*100</f>
        <v>#VALUE!</v>
      </c>
      <c r="AH73" s="162">
        <f>IF(BerKW!AU73=0,0,74)</f>
        <v>74</v>
      </c>
      <c r="AI73" s="166" t="e">
        <f>BerKW!AV73*100</f>
        <v>#VALUE!</v>
      </c>
      <c r="AJ73" s="166" t="e">
        <f>BerKW!AU73*100</f>
        <v>#VALUE!</v>
      </c>
      <c r="AK73" s="162">
        <v>1</v>
      </c>
      <c r="AL73" s="166" t="e">
        <f>ROUND(BerKW!AW73*100,0)</f>
        <v>#VALUE!</v>
      </c>
      <c r="AM73" s="166" t="e">
        <f t="shared" si="4"/>
        <v>#VALUE!</v>
      </c>
      <c r="AN73" s="166">
        <v>0</v>
      </c>
      <c r="AO73" s="166" t="e">
        <f>BerKW!AW73*100</f>
        <v>#VALUE!</v>
      </c>
      <c r="AP73" s="166" t="e">
        <f ca="1">ROUND(AO73*(pabij+wnbij)/100,0)</f>
        <v>#VALUE!</v>
      </c>
      <c r="AQ73" s="166">
        <f t="shared" ca="1" si="5"/>
        <v>255</v>
      </c>
      <c r="AR73" s="166">
        <v>0</v>
      </c>
      <c r="AS73" s="166" t="e">
        <f>BerKW!AW73*100</f>
        <v>#VALUE!</v>
      </c>
      <c r="AT73" s="166" t="e">
        <f ca="1">ROUND(BerKW!BR73*100,0)</f>
        <v>#VALUE!</v>
      </c>
      <c r="AU73" s="166">
        <f t="shared" ca="1" si="6"/>
        <v>256</v>
      </c>
      <c r="AV73" s="166">
        <v>0</v>
      </c>
      <c r="AW73" s="166" t="e">
        <f>ROUND(BerKW!AW73*100,0)</f>
        <v>#VALUE!</v>
      </c>
      <c r="AX73" s="166" t="e">
        <f ca="1">ROUND(BerKW!BS73*100,0)</f>
        <v>#VALUE!</v>
      </c>
      <c r="AY73" s="166">
        <f t="shared" ca="1" si="7"/>
        <v>811</v>
      </c>
      <c r="AZ73" s="166">
        <v>0</v>
      </c>
      <c r="BA73" s="166" t="e">
        <f ca="1">IF(fsobij&lt;&gt;0,BerKW!AW73*100,0)</f>
        <v>#VALUE!</v>
      </c>
      <c r="BB73" s="166" t="e">
        <f ca="1">IF(fsobij&lt;&gt;0,ROUND(BerKW!BK73*100,0),0)</f>
        <v>#VALUE!</v>
      </c>
      <c r="BC73" s="166">
        <v>859</v>
      </c>
      <c r="BD73" s="166">
        <v>0</v>
      </c>
      <c r="BE73" s="166" t="e">
        <f ca="1">IF(bijbij&lt;&gt;0,BerKW!AW73*100,0)</f>
        <v>#VALUE!</v>
      </c>
      <c r="BF73" s="166" t="e">
        <f>ROUND(BerKW!BL73*100,0)</f>
        <v>#VALUE!</v>
      </c>
      <c r="BG73" s="167">
        <v>1</v>
      </c>
      <c r="BH73" s="166" t="e">
        <f>BerKW!BF73*100</f>
        <v>#VALUE!</v>
      </c>
      <c r="BI73" s="166" t="str">
        <f>BerKW!BE73</f>
        <v>Corriger</v>
      </c>
      <c r="BJ73" s="162" t="e">
        <f>BerKW!BD73*100</f>
        <v>#VALUE!</v>
      </c>
    </row>
    <row r="74" spans="1:62" ht="14.1" customHeight="1" x14ac:dyDescent="0.3">
      <c r="A74" s="162">
        <f>Ident!A74</f>
        <v>0</v>
      </c>
      <c r="B74" s="162">
        <f>Ident!B74</f>
        <v>0</v>
      </c>
      <c r="C74" s="162">
        <f>Ident!C74</f>
        <v>0</v>
      </c>
      <c r="D74" s="162">
        <f>Ident!D74</f>
        <v>0</v>
      </c>
      <c r="E74" s="162"/>
      <c r="F74" s="163"/>
      <c r="G74" s="162"/>
      <c r="H74" s="164">
        <f>Ident!G74</f>
        <v>0</v>
      </c>
      <c r="I74" s="165">
        <f>Ident!E74</f>
        <v>0</v>
      </c>
      <c r="J74" s="165">
        <f>Ident!F74</f>
        <v>0</v>
      </c>
      <c r="K74" s="166" t="e">
        <f>BerKW!Y74*100</f>
        <v>#VALUE!</v>
      </c>
      <c r="L74" s="166">
        <f>BerKW!Z74</f>
        <v>0</v>
      </c>
      <c r="M74" s="162">
        <f>IF(BerKW!K74=0,0,1)</f>
        <v>0</v>
      </c>
      <c r="N74" s="166" t="e">
        <f>BerKW!L74*100</f>
        <v>#VALUE!</v>
      </c>
      <c r="O74" s="166">
        <f>BerKW!K74*100</f>
        <v>0</v>
      </c>
      <c r="P74" s="162">
        <f>IF(BerKW!AC74=0,0,24)</f>
        <v>24</v>
      </c>
      <c r="Q74" s="166" t="e">
        <f>BerKW!AD74*100</f>
        <v>#VALUE!</v>
      </c>
      <c r="R74" s="166" t="e">
        <f>BerKW!AC74*100</f>
        <v>#VALUE!</v>
      </c>
      <c r="S74" s="162">
        <f>IF(BerKW!AF74=0,0,30)</f>
        <v>30</v>
      </c>
      <c r="T74" s="166" t="e">
        <f>BerKW!AG74*100</f>
        <v>#VALUE!</v>
      </c>
      <c r="U74" s="166" t="e">
        <f>BerKW!AF74*100</f>
        <v>#VALUE!</v>
      </c>
      <c r="V74" s="166">
        <f>IF(BerKW!AI74=0,0,50)</f>
        <v>50</v>
      </c>
      <c r="W74" s="166" t="e">
        <f>BerKW!AJ74*100</f>
        <v>#VALUE!</v>
      </c>
      <c r="X74" s="166" t="e">
        <f>BerKW!AI74*100</f>
        <v>#VALUE!</v>
      </c>
      <c r="Y74" s="162">
        <f>IF(BerKW!AL74=0,0,51)</f>
        <v>51</v>
      </c>
      <c r="Z74" s="166" t="e">
        <f>BerKW!AM74*100</f>
        <v>#VALUE!</v>
      </c>
      <c r="AA74" s="166" t="e">
        <f>BerKW!AL74*100</f>
        <v>#VALUE!</v>
      </c>
      <c r="AB74" s="162">
        <f>IF(BerKW!AO74=0,0,60)</f>
        <v>60</v>
      </c>
      <c r="AC74" s="166" t="e">
        <f>BerKW!AP74*100</f>
        <v>#VALUE!</v>
      </c>
      <c r="AD74" s="166" t="e">
        <f>BerKW!AO74*100</f>
        <v>#VALUE!</v>
      </c>
      <c r="AE74" s="162">
        <f>IF(BerKW!AR74=0,0,61)</f>
        <v>61</v>
      </c>
      <c r="AF74" s="166" t="e">
        <f>BerKW!AS74*100</f>
        <v>#VALUE!</v>
      </c>
      <c r="AG74" s="166" t="e">
        <f>BerKW!AR74*100</f>
        <v>#VALUE!</v>
      </c>
      <c r="AH74" s="162">
        <f>IF(BerKW!AU74=0,0,74)</f>
        <v>74</v>
      </c>
      <c r="AI74" s="166" t="e">
        <f>BerKW!AV74*100</f>
        <v>#VALUE!</v>
      </c>
      <c r="AJ74" s="166" t="e">
        <f>BerKW!AU74*100</f>
        <v>#VALUE!</v>
      </c>
      <c r="AK74" s="162">
        <v>1</v>
      </c>
      <c r="AL74" s="166" t="e">
        <f>ROUND(BerKW!AW74*100,0)</f>
        <v>#VALUE!</v>
      </c>
      <c r="AM74" s="166" t="e">
        <f t="shared" si="4"/>
        <v>#VALUE!</v>
      </c>
      <c r="AN74" s="166">
        <v>0</v>
      </c>
      <c r="AO74" s="166" t="e">
        <f>BerKW!AW74*100</f>
        <v>#VALUE!</v>
      </c>
      <c r="AP74" s="166" t="e">
        <f ca="1">ROUND(AO74*(pabij+wnbij)/100,0)</f>
        <v>#VALUE!</v>
      </c>
      <c r="AQ74" s="166">
        <f t="shared" ca="1" si="5"/>
        <v>255</v>
      </c>
      <c r="AR74" s="166">
        <v>0</v>
      </c>
      <c r="AS74" s="166" t="e">
        <f>BerKW!AW74*100</f>
        <v>#VALUE!</v>
      </c>
      <c r="AT74" s="166" t="e">
        <f ca="1">ROUND(BerKW!BR74*100,0)</f>
        <v>#VALUE!</v>
      </c>
      <c r="AU74" s="166">
        <f t="shared" ca="1" si="6"/>
        <v>256</v>
      </c>
      <c r="AV74" s="166">
        <v>0</v>
      </c>
      <c r="AW74" s="166" t="e">
        <f>ROUND(BerKW!AW74*100,0)</f>
        <v>#VALUE!</v>
      </c>
      <c r="AX74" s="166" t="e">
        <f ca="1">ROUND(BerKW!BS74*100,0)</f>
        <v>#VALUE!</v>
      </c>
      <c r="AY74" s="166">
        <f t="shared" ca="1" si="7"/>
        <v>811</v>
      </c>
      <c r="AZ74" s="166">
        <v>0</v>
      </c>
      <c r="BA74" s="166" t="e">
        <f ca="1">IF(fsobij&lt;&gt;0,BerKW!AW74*100,0)</f>
        <v>#VALUE!</v>
      </c>
      <c r="BB74" s="166" t="e">
        <f ca="1">IF(fsobij&lt;&gt;0,ROUND(BerKW!BK74*100,0),0)</f>
        <v>#VALUE!</v>
      </c>
      <c r="BC74" s="166">
        <v>859</v>
      </c>
      <c r="BD74" s="166">
        <v>0</v>
      </c>
      <c r="BE74" s="166" t="e">
        <f ca="1">IF(bijbij&lt;&gt;0,BerKW!AW74*100,0)</f>
        <v>#VALUE!</v>
      </c>
      <c r="BF74" s="166" t="e">
        <f>ROUND(BerKW!BL74*100,0)</f>
        <v>#VALUE!</v>
      </c>
      <c r="BG74" s="167">
        <v>1</v>
      </c>
      <c r="BH74" s="166" t="e">
        <f>BerKW!BF74*100</f>
        <v>#VALUE!</v>
      </c>
      <c r="BI74" s="166" t="str">
        <f>BerKW!BE74</f>
        <v>Corriger</v>
      </c>
      <c r="BJ74" s="162" t="e">
        <f>BerKW!BD74*100</f>
        <v>#VALUE!</v>
      </c>
    </row>
    <row r="75" spans="1:62" ht="14.1" customHeight="1" x14ac:dyDescent="0.3">
      <c r="A75" s="162">
        <f>Ident!A75</f>
        <v>0</v>
      </c>
      <c r="B75" s="162">
        <f>Ident!B75</f>
        <v>0</v>
      </c>
      <c r="C75" s="162">
        <f>Ident!C75</f>
        <v>0</v>
      </c>
      <c r="D75" s="162">
        <f>Ident!D75</f>
        <v>0</v>
      </c>
      <c r="E75" s="162"/>
      <c r="F75" s="163"/>
      <c r="G75" s="162"/>
      <c r="H75" s="164">
        <f>Ident!G75</f>
        <v>0</v>
      </c>
      <c r="I75" s="165">
        <f>Ident!E75</f>
        <v>0</v>
      </c>
      <c r="J75" s="165">
        <f>Ident!F75</f>
        <v>0</v>
      </c>
      <c r="K75" s="166" t="e">
        <f>BerKW!Y75*100</f>
        <v>#VALUE!</v>
      </c>
      <c r="L75" s="166">
        <f>BerKW!Z75</f>
        <v>0</v>
      </c>
      <c r="M75" s="162">
        <f>IF(BerKW!K75=0,0,1)</f>
        <v>0</v>
      </c>
      <c r="N75" s="166" t="e">
        <f>BerKW!L75*100</f>
        <v>#VALUE!</v>
      </c>
      <c r="O75" s="166">
        <f>BerKW!K75*100</f>
        <v>0</v>
      </c>
      <c r="P75" s="162">
        <f>IF(BerKW!AC75=0,0,24)</f>
        <v>24</v>
      </c>
      <c r="Q75" s="166" t="e">
        <f>BerKW!AD75*100</f>
        <v>#VALUE!</v>
      </c>
      <c r="R75" s="166" t="e">
        <f>BerKW!AC75*100</f>
        <v>#VALUE!</v>
      </c>
      <c r="S75" s="162">
        <f>IF(BerKW!AF75=0,0,30)</f>
        <v>30</v>
      </c>
      <c r="T75" s="166" t="e">
        <f>BerKW!AG75*100</f>
        <v>#VALUE!</v>
      </c>
      <c r="U75" s="166" t="e">
        <f>BerKW!AF75*100</f>
        <v>#VALUE!</v>
      </c>
      <c r="V75" s="166">
        <f>IF(BerKW!AI75=0,0,50)</f>
        <v>50</v>
      </c>
      <c r="W75" s="166" t="e">
        <f>BerKW!AJ75*100</f>
        <v>#VALUE!</v>
      </c>
      <c r="X75" s="166" t="e">
        <f>BerKW!AI75*100</f>
        <v>#VALUE!</v>
      </c>
      <c r="Y75" s="162">
        <f>IF(BerKW!AL75=0,0,51)</f>
        <v>51</v>
      </c>
      <c r="Z75" s="166" t="e">
        <f>BerKW!AM75*100</f>
        <v>#VALUE!</v>
      </c>
      <c r="AA75" s="166" t="e">
        <f>BerKW!AL75*100</f>
        <v>#VALUE!</v>
      </c>
      <c r="AB75" s="162">
        <f>IF(BerKW!AO75=0,0,60)</f>
        <v>60</v>
      </c>
      <c r="AC75" s="166" t="e">
        <f>BerKW!AP75*100</f>
        <v>#VALUE!</v>
      </c>
      <c r="AD75" s="166" t="e">
        <f>BerKW!AO75*100</f>
        <v>#VALUE!</v>
      </c>
      <c r="AE75" s="162">
        <f>IF(BerKW!AR75=0,0,61)</f>
        <v>61</v>
      </c>
      <c r="AF75" s="166" t="e">
        <f>BerKW!AS75*100</f>
        <v>#VALUE!</v>
      </c>
      <c r="AG75" s="166" t="e">
        <f>BerKW!AR75*100</f>
        <v>#VALUE!</v>
      </c>
      <c r="AH75" s="162">
        <f>IF(BerKW!AU75=0,0,74)</f>
        <v>74</v>
      </c>
      <c r="AI75" s="166" t="e">
        <f>BerKW!AV75*100</f>
        <v>#VALUE!</v>
      </c>
      <c r="AJ75" s="166" t="e">
        <f>BerKW!AU75*100</f>
        <v>#VALUE!</v>
      </c>
      <c r="AK75" s="162">
        <v>1</v>
      </c>
      <c r="AL75" s="166" t="e">
        <f>ROUND(BerKW!AW75*100,0)</f>
        <v>#VALUE!</v>
      </c>
      <c r="AM75" s="166" t="e">
        <f t="shared" si="4"/>
        <v>#VALUE!</v>
      </c>
      <c r="AN75" s="166">
        <v>0</v>
      </c>
      <c r="AO75" s="166" t="e">
        <f>BerKW!AW75*100</f>
        <v>#VALUE!</v>
      </c>
      <c r="AP75" s="166" t="e">
        <f ca="1">ROUND(AO75*(pabij+wnbij)/100,0)</f>
        <v>#VALUE!</v>
      </c>
      <c r="AQ75" s="166">
        <f t="shared" ca="1" si="5"/>
        <v>255</v>
      </c>
      <c r="AR75" s="166">
        <v>0</v>
      </c>
      <c r="AS75" s="166" t="e">
        <f>BerKW!AW75*100</f>
        <v>#VALUE!</v>
      </c>
      <c r="AT75" s="166" t="e">
        <f ca="1">ROUND(BerKW!BR75*100,0)</f>
        <v>#VALUE!</v>
      </c>
      <c r="AU75" s="166">
        <f t="shared" ca="1" si="6"/>
        <v>256</v>
      </c>
      <c r="AV75" s="166">
        <v>0</v>
      </c>
      <c r="AW75" s="166" t="e">
        <f>ROUND(BerKW!AW75*100,0)</f>
        <v>#VALUE!</v>
      </c>
      <c r="AX75" s="166" t="e">
        <f ca="1">ROUND(BerKW!BS75*100,0)</f>
        <v>#VALUE!</v>
      </c>
      <c r="AY75" s="166">
        <f t="shared" ca="1" si="7"/>
        <v>811</v>
      </c>
      <c r="AZ75" s="166">
        <v>0</v>
      </c>
      <c r="BA75" s="166" t="e">
        <f ca="1">IF(fsobij&lt;&gt;0,BerKW!AW75*100,0)</f>
        <v>#VALUE!</v>
      </c>
      <c r="BB75" s="166" t="e">
        <f ca="1">IF(fsobij&lt;&gt;0,ROUND(BerKW!BK75*100,0),0)</f>
        <v>#VALUE!</v>
      </c>
      <c r="BC75" s="166">
        <v>859</v>
      </c>
      <c r="BD75" s="166">
        <v>0</v>
      </c>
      <c r="BE75" s="166" t="e">
        <f ca="1">IF(bijbij&lt;&gt;0,BerKW!AW75*100,0)</f>
        <v>#VALUE!</v>
      </c>
      <c r="BF75" s="166" t="e">
        <f>ROUND(BerKW!BL75*100,0)</f>
        <v>#VALUE!</v>
      </c>
      <c r="BG75" s="167">
        <v>1</v>
      </c>
      <c r="BH75" s="166" t="e">
        <f>BerKW!BF75*100</f>
        <v>#VALUE!</v>
      </c>
      <c r="BI75" s="166" t="str">
        <f>BerKW!BE75</f>
        <v>Corriger</v>
      </c>
      <c r="BJ75" s="162" t="e">
        <f>BerKW!BD75*100</f>
        <v>#VALUE!</v>
      </c>
    </row>
    <row r="76" spans="1:62" ht="14.1" customHeight="1" x14ac:dyDescent="0.3">
      <c r="A76" s="162">
        <f>Ident!A76</f>
        <v>0</v>
      </c>
      <c r="B76" s="162">
        <f>Ident!B76</f>
        <v>0</v>
      </c>
      <c r="C76" s="162">
        <f>Ident!C76</f>
        <v>0</v>
      </c>
      <c r="D76" s="162">
        <f>Ident!D76</f>
        <v>0</v>
      </c>
      <c r="E76" s="162"/>
      <c r="F76" s="163"/>
      <c r="G76" s="162"/>
      <c r="H76" s="164">
        <f>Ident!G76</f>
        <v>0</v>
      </c>
      <c r="I76" s="165">
        <f>Ident!E76</f>
        <v>0</v>
      </c>
      <c r="J76" s="165">
        <f>Ident!F76</f>
        <v>0</v>
      </c>
      <c r="K76" s="166" t="e">
        <f>BerKW!Y76*100</f>
        <v>#VALUE!</v>
      </c>
      <c r="L76" s="166">
        <f>BerKW!Z76</f>
        <v>0</v>
      </c>
      <c r="M76" s="162">
        <f>IF(BerKW!K76=0,0,1)</f>
        <v>0</v>
      </c>
      <c r="N76" s="166" t="e">
        <f>BerKW!L76*100</f>
        <v>#VALUE!</v>
      </c>
      <c r="O76" s="166">
        <f>BerKW!K76*100</f>
        <v>0</v>
      </c>
      <c r="P76" s="162">
        <f>IF(BerKW!AC76=0,0,24)</f>
        <v>24</v>
      </c>
      <c r="Q76" s="166" t="e">
        <f>BerKW!AD76*100</f>
        <v>#VALUE!</v>
      </c>
      <c r="R76" s="166" t="e">
        <f>BerKW!AC76*100</f>
        <v>#VALUE!</v>
      </c>
      <c r="S76" s="162">
        <f>IF(BerKW!AF76=0,0,30)</f>
        <v>30</v>
      </c>
      <c r="T76" s="166" t="e">
        <f>BerKW!AG76*100</f>
        <v>#VALUE!</v>
      </c>
      <c r="U76" s="166" t="e">
        <f>BerKW!AF76*100</f>
        <v>#VALUE!</v>
      </c>
      <c r="V76" s="166">
        <f>IF(BerKW!AI76=0,0,50)</f>
        <v>50</v>
      </c>
      <c r="W76" s="166" t="e">
        <f>BerKW!AJ76*100</f>
        <v>#VALUE!</v>
      </c>
      <c r="X76" s="166" t="e">
        <f>BerKW!AI76*100</f>
        <v>#VALUE!</v>
      </c>
      <c r="Y76" s="162">
        <f>IF(BerKW!AL76=0,0,51)</f>
        <v>51</v>
      </c>
      <c r="Z76" s="166" t="e">
        <f>BerKW!AM76*100</f>
        <v>#VALUE!</v>
      </c>
      <c r="AA76" s="166" t="e">
        <f>BerKW!AL76*100</f>
        <v>#VALUE!</v>
      </c>
      <c r="AB76" s="162">
        <f>IF(BerKW!AO76=0,0,60)</f>
        <v>60</v>
      </c>
      <c r="AC76" s="166" t="e">
        <f>BerKW!AP76*100</f>
        <v>#VALUE!</v>
      </c>
      <c r="AD76" s="166" t="e">
        <f>BerKW!AO76*100</f>
        <v>#VALUE!</v>
      </c>
      <c r="AE76" s="162">
        <f>IF(BerKW!AR76=0,0,61)</f>
        <v>61</v>
      </c>
      <c r="AF76" s="166" t="e">
        <f>BerKW!AS76*100</f>
        <v>#VALUE!</v>
      </c>
      <c r="AG76" s="166" t="e">
        <f>BerKW!AR76*100</f>
        <v>#VALUE!</v>
      </c>
      <c r="AH76" s="162">
        <f>IF(BerKW!AU76=0,0,74)</f>
        <v>74</v>
      </c>
      <c r="AI76" s="166" t="e">
        <f>BerKW!AV76*100</f>
        <v>#VALUE!</v>
      </c>
      <c r="AJ76" s="166" t="e">
        <f>BerKW!AU76*100</f>
        <v>#VALUE!</v>
      </c>
      <c r="AK76" s="162">
        <v>1</v>
      </c>
      <c r="AL76" s="166" t="e">
        <f>ROUND(BerKW!AW76*100,0)</f>
        <v>#VALUE!</v>
      </c>
      <c r="AM76" s="166" t="e">
        <f t="shared" si="4"/>
        <v>#VALUE!</v>
      </c>
      <c r="AN76" s="166">
        <v>0</v>
      </c>
      <c r="AO76" s="166" t="e">
        <f>BerKW!AW76*100</f>
        <v>#VALUE!</v>
      </c>
      <c r="AP76" s="166" t="e">
        <f ca="1">ROUND(AO76*(pabij+wnbij)/100,0)</f>
        <v>#VALUE!</v>
      </c>
      <c r="AQ76" s="166">
        <f t="shared" ca="1" si="5"/>
        <v>255</v>
      </c>
      <c r="AR76" s="166">
        <v>0</v>
      </c>
      <c r="AS76" s="166" t="e">
        <f>BerKW!AW76*100</f>
        <v>#VALUE!</v>
      </c>
      <c r="AT76" s="166" t="e">
        <f ca="1">ROUND(BerKW!BR76*100,0)</f>
        <v>#VALUE!</v>
      </c>
      <c r="AU76" s="166">
        <f t="shared" ca="1" si="6"/>
        <v>256</v>
      </c>
      <c r="AV76" s="166">
        <v>0</v>
      </c>
      <c r="AW76" s="166" t="e">
        <f>ROUND(BerKW!AW76*100,0)</f>
        <v>#VALUE!</v>
      </c>
      <c r="AX76" s="166" t="e">
        <f ca="1">ROUND(BerKW!BS76*100,0)</f>
        <v>#VALUE!</v>
      </c>
      <c r="AY76" s="166">
        <f t="shared" ca="1" si="7"/>
        <v>811</v>
      </c>
      <c r="AZ76" s="166">
        <v>0</v>
      </c>
      <c r="BA76" s="166" t="e">
        <f ca="1">IF(fsobij&lt;&gt;0,BerKW!AW76*100,0)</f>
        <v>#VALUE!</v>
      </c>
      <c r="BB76" s="166" t="e">
        <f ca="1">IF(fsobij&lt;&gt;0,ROUND(BerKW!BK76*100,0),0)</f>
        <v>#VALUE!</v>
      </c>
      <c r="BC76" s="166">
        <v>859</v>
      </c>
      <c r="BD76" s="166">
        <v>0</v>
      </c>
      <c r="BE76" s="166" t="e">
        <f ca="1">IF(bijbij&lt;&gt;0,BerKW!AW76*100,0)</f>
        <v>#VALUE!</v>
      </c>
      <c r="BF76" s="166" t="e">
        <f>ROUND(BerKW!BL76*100,0)</f>
        <v>#VALUE!</v>
      </c>
      <c r="BG76" s="167">
        <v>1</v>
      </c>
      <c r="BH76" s="166" t="e">
        <f>BerKW!BF76*100</f>
        <v>#VALUE!</v>
      </c>
      <c r="BI76" s="166" t="str">
        <f>BerKW!BE76</f>
        <v>Corriger</v>
      </c>
      <c r="BJ76" s="162" t="e">
        <f>BerKW!BD76*100</f>
        <v>#VALUE!</v>
      </c>
    </row>
    <row r="77" spans="1:62" ht="14.1" customHeight="1" x14ac:dyDescent="0.3">
      <c r="A77" s="162">
        <f>Ident!A77</f>
        <v>0</v>
      </c>
      <c r="B77" s="162">
        <f>Ident!B77</f>
        <v>0</v>
      </c>
      <c r="C77" s="162">
        <f>Ident!C77</f>
        <v>0</v>
      </c>
      <c r="D77" s="162">
        <f>Ident!D77</f>
        <v>0</v>
      </c>
      <c r="E77" s="162"/>
      <c r="F77" s="163"/>
      <c r="G77" s="162"/>
      <c r="H77" s="164">
        <f>Ident!G77</f>
        <v>0</v>
      </c>
      <c r="I77" s="165">
        <f>Ident!E77</f>
        <v>0</v>
      </c>
      <c r="J77" s="165">
        <f>Ident!F77</f>
        <v>0</v>
      </c>
      <c r="K77" s="166" t="e">
        <f>BerKW!Y77*100</f>
        <v>#VALUE!</v>
      </c>
      <c r="L77" s="166">
        <f>BerKW!Z77</f>
        <v>0</v>
      </c>
      <c r="M77" s="162">
        <f>IF(BerKW!K77=0,0,1)</f>
        <v>0</v>
      </c>
      <c r="N77" s="166" t="e">
        <f>BerKW!L77*100</f>
        <v>#VALUE!</v>
      </c>
      <c r="O77" s="166">
        <f>BerKW!K77*100</f>
        <v>0</v>
      </c>
      <c r="P77" s="162">
        <f>IF(BerKW!AC77=0,0,24)</f>
        <v>24</v>
      </c>
      <c r="Q77" s="166" t="e">
        <f>BerKW!AD77*100</f>
        <v>#VALUE!</v>
      </c>
      <c r="R77" s="166" t="e">
        <f>BerKW!AC77*100</f>
        <v>#VALUE!</v>
      </c>
      <c r="S77" s="162">
        <f>IF(BerKW!AF77=0,0,30)</f>
        <v>30</v>
      </c>
      <c r="T77" s="166" t="e">
        <f>BerKW!AG77*100</f>
        <v>#VALUE!</v>
      </c>
      <c r="U77" s="166" t="e">
        <f>BerKW!AF77*100</f>
        <v>#VALUE!</v>
      </c>
      <c r="V77" s="166">
        <f>IF(BerKW!AI77=0,0,50)</f>
        <v>50</v>
      </c>
      <c r="W77" s="166" t="e">
        <f>BerKW!AJ77*100</f>
        <v>#VALUE!</v>
      </c>
      <c r="X77" s="166" t="e">
        <f>BerKW!AI77*100</f>
        <v>#VALUE!</v>
      </c>
      <c r="Y77" s="162">
        <f>IF(BerKW!AL77=0,0,51)</f>
        <v>51</v>
      </c>
      <c r="Z77" s="166" t="e">
        <f>BerKW!AM77*100</f>
        <v>#VALUE!</v>
      </c>
      <c r="AA77" s="166" t="e">
        <f>BerKW!AL77*100</f>
        <v>#VALUE!</v>
      </c>
      <c r="AB77" s="162">
        <f>IF(BerKW!AO77=0,0,60)</f>
        <v>60</v>
      </c>
      <c r="AC77" s="166" t="e">
        <f>BerKW!AP77*100</f>
        <v>#VALUE!</v>
      </c>
      <c r="AD77" s="166" t="e">
        <f>BerKW!AO77*100</f>
        <v>#VALUE!</v>
      </c>
      <c r="AE77" s="162">
        <f>IF(BerKW!AR77=0,0,61)</f>
        <v>61</v>
      </c>
      <c r="AF77" s="166" t="e">
        <f>BerKW!AS77*100</f>
        <v>#VALUE!</v>
      </c>
      <c r="AG77" s="166" t="e">
        <f>BerKW!AR77*100</f>
        <v>#VALUE!</v>
      </c>
      <c r="AH77" s="162">
        <f>IF(BerKW!AU77=0,0,74)</f>
        <v>74</v>
      </c>
      <c r="AI77" s="166" t="e">
        <f>BerKW!AV77*100</f>
        <v>#VALUE!</v>
      </c>
      <c r="AJ77" s="166" t="e">
        <f>BerKW!AU77*100</f>
        <v>#VALUE!</v>
      </c>
      <c r="AK77" s="162">
        <v>1</v>
      </c>
      <c r="AL77" s="166" t="e">
        <f>ROUND(BerKW!AW77*100,0)</f>
        <v>#VALUE!</v>
      </c>
      <c r="AM77" s="166" t="e">
        <f t="shared" si="4"/>
        <v>#VALUE!</v>
      </c>
      <c r="AN77" s="166">
        <v>0</v>
      </c>
      <c r="AO77" s="166" t="e">
        <f>BerKW!AW77*100</f>
        <v>#VALUE!</v>
      </c>
      <c r="AP77" s="166" t="e">
        <f ca="1">ROUND(AO77*(pabij+wnbij)/100,0)</f>
        <v>#VALUE!</v>
      </c>
      <c r="AQ77" s="166">
        <f t="shared" ca="1" si="5"/>
        <v>255</v>
      </c>
      <c r="AR77" s="166">
        <v>0</v>
      </c>
      <c r="AS77" s="166" t="e">
        <f>BerKW!AW77*100</f>
        <v>#VALUE!</v>
      </c>
      <c r="AT77" s="166" t="e">
        <f ca="1">ROUND(BerKW!BR77*100,0)</f>
        <v>#VALUE!</v>
      </c>
      <c r="AU77" s="166">
        <f t="shared" ca="1" si="6"/>
        <v>256</v>
      </c>
      <c r="AV77" s="166">
        <v>0</v>
      </c>
      <c r="AW77" s="166" t="e">
        <f>ROUND(BerKW!AW77*100,0)</f>
        <v>#VALUE!</v>
      </c>
      <c r="AX77" s="166" t="e">
        <f ca="1">ROUND(BerKW!BS77*100,0)</f>
        <v>#VALUE!</v>
      </c>
      <c r="AY77" s="166">
        <f t="shared" ca="1" si="7"/>
        <v>811</v>
      </c>
      <c r="AZ77" s="166">
        <v>0</v>
      </c>
      <c r="BA77" s="166" t="e">
        <f ca="1">IF(fsobij&lt;&gt;0,BerKW!AW77*100,0)</f>
        <v>#VALUE!</v>
      </c>
      <c r="BB77" s="166" t="e">
        <f ca="1">IF(fsobij&lt;&gt;0,ROUND(BerKW!BK77*100,0),0)</f>
        <v>#VALUE!</v>
      </c>
      <c r="BC77" s="166">
        <v>859</v>
      </c>
      <c r="BD77" s="166">
        <v>0</v>
      </c>
      <c r="BE77" s="166" t="e">
        <f ca="1">IF(bijbij&lt;&gt;0,BerKW!AW77*100,0)</f>
        <v>#VALUE!</v>
      </c>
      <c r="BF77" s="166" t="e">
        <f>ROUND(BerKW!BL77*100,0)</f>
        <v>#VALUE!</v>
      </c>
      <c r="BG77" s="167">
        <v>1</v>
      </c>
      <c r="BH77" s="166" t="e">
        <f>BerKW!BF77*100</f>
        <v>#VALUE!</v>
      </c>
      <c r="BI77" s="166" t="str">
        <f>BerKW!BE77</f>
        <v>Corriger</v>
      </c>
      <c r="BJ77" s="162" t="e">
        <f>BerKW!BD77*100</f>
        <v>#VALUE!</v>
      </c>
    </row>
    <row r="78" spans="1:62" ht="14.1" customHeight="1" x14ac:dyDescent="0.3">
      <c r="A78" s="162">
        <f>Ident!A78</f>
        <v>0</v>
      </c>
      <c r="B78" s="162">
        <f>Ident!B78</f>
        <v>0</v>
      </c>
      <c r="C78" s="162">
        <f>Ident!C78</f>
        <v>0</v>
      </c>
      <c r="D78" s="162">
        <f>Ident!D78</f>
        <v>0</v>
      </c>
      <c r="E78" s="162"/>
      <c r="F78" s="163"/>
      <c r="G78" s="162"/>
      <c r="H78" s="164">
        <f>Ident!G78</f>
        <v>0</v>
      </c>
      <c r="I78" s="165">
        <f>Ident!E78</f>
        <v>0</v>
      </c>
      <c r="J78" s="165">
        <f>Ident!F78</f>
        <v>0</v>
      </c>
      <c r="K78" s="166" t="e">
        <f>BerKW!Y78*100</f>
        <v>#VALUE!</v>
      </c>
      <c r="L78" s="166">
        <f>BerKW!Z78</f>
        <v>0</v>
      </c>
      <c r="M78" s="162">
        <f>IF(BerKW!K78=0,0,1)</f>
        <v>0</v>
      </c>
      <c r="N78" s="166" t="e">
        <f>BerKW!L78*100</f>
        <v>#VALUE!</v>
      </c>
      <c r="O78" s="166">
        <f>BerKW!K78*100</f>
        <v>0</v>
      </c>
      <c r="P78" s="162">
        <f>IF(BerKW!AC78=0,0,24)</f>
        <v>24</v>
      </c>
      <c r="Q78" s="166" t="e">
        <f>BerKW!AD78*100</f>
        <v>#VALUE!</v>
      </c>
      <c r="R78" s="166" t="e">
        <f>BerKW!AC78*100</f>
        <v>#VALUE!</v>
      </c>
      <c r="S78" s="162">
        <f>IF(BerKW!AF78=0,0,30)</f>
        <v>30</v>
      </c>
      <c r="T78" s="166" t="e">
        <f>BerKW!AG78*100</f>
        <v>#VALUE!</v>
      </c>
      <c r="U78" s="166" t="e">
        <f>BerKW!AF78*100</f>
        <v>#VALUE!</v>
      </c>
      <c r="V78" s="166">
        <f>IF(BerKW!AI78=0,0,50)</f>
        <v>50</v>
      </c>
      <c r="W78" s="166" t="e">
        <f>BerKW!AJ78*100</f>
        <v>#VALUE!</v>
      </c>
      <c r="X78" s="166" t="e">
        <f>BerKW!AI78*100</f>
        <v>#VALUE!</v>
      </c>
      <c r="Y78" s="162">
        <f>IF(BerKW!AL78=0,0,51)</f>
        <v>51</v>
      </c>
      <c r="Z78" s="166" t="e">
        <f>BerKW!AM78*100</f>
        <v>#VALUE!</v>
      </c>
      <c r="AA78" s="166" t="e">
        <f>BerKW!AL78*100</f>
        <v>#VALUE!</v>
      </c>
      <c r="AB78" s="162">
        <f>IF(BerKW!AO78=0,0,60)</f>
        <v>60</v>
      </c>
      <c r="AC78" s="166" t="e">
        <f>BerKW!AP78*100</f>
        <v>#VALUE!</v>
      </c>
      <c r="AD78" s="166" t="e">
        <f>BerKW!AO78*100</f>
        <v>#VALUE!</v>
      </c>
      <c r="AE78" s="162">
        <f>IF(BerKW!AR78=0,0,61)</f>
        <v>61</v>
      </c>
      <c r="AF78" s="166" t="e">
        <f>BerKW!AS78*100</f>
        <v>#VALUE!</v>
      </c>
      <c r="AG78" s="166" t="e">
        <f>BerKW!AR78*100</f>
        <v>#VALUE!</v>
      </c>
      <c r="AH78" s="162">
        <f>IF(BerKW!AU78=0,0,74)</f>
        <v>74</v>
      </c>
      <c r="AI78" s="166" t="e">
        <f>BerKW!AV78*100</f>
        <v>#VALUE!</v>
      </c>
      <c r="AJ78" s="166" t="e">
        <f>BerKW!AU78*100</f>
        <v>#VALUE!</v>
      </c>
      <c r="AK78" s="162">
        <v>1</v>
      </c>
      <c r="AL78" s="166" t="e">
        <f>ROUND(BerKW!AW78*100,0)</f>
        <v>#VALUE!</v>
      </c>
      <c r="AM78" s="166" t="e">
        <f t="shared" si="4"/>
        <v>#VALUE!</v>
      </c>
      <c r="AN78" s="166">
        <v>0</v>
      </c>
      <c r="AO78" s="166" t="e">
        <f>BerKW!AW78*100</f>
        <v>#VALUE!</v>
      </c>
      <c r="AP78" s="166" t="e">
        <f ca="1">ROUND(AO78*(pabij+wnbij)/100,0)</f>
        <v>#VALUE!</v>
      </c>
      <c r="AQ78" s="166">
        <f t="shared" ca="1" si="5"/>
        <v>255</v>
      </c>
      <c r="AR78" s="166">
        <v>0</v>
      </c>
      <c r="AS78" s="166" t="e">
        <f>BerKW!AW78*100</f>
        <v>#VALUE!</v>
      </c>
      <c r="AT78" s="166" t="e">
        <f ca="1">ROUND(BerKW!BR78*100,0)</f>
        <v>#VALUE!</v>
      </c>
      <c r="AU78" s="166">
        <f t="shared" ca="1" si="6"/>
        <v>256</v>
      </c>
      <c r="AV78" s="166">
        <v>0</v>
      </c>
      <c r="AW78" s="166" t="e">
        <f>ROUND(BerKW!AW78*100,0)</f>
        <v>#VALUE!</v>
      </c>
      <c r="AX78" s="166" t="e">
        <f ca="1">ROUND(BerKW!BS78*100,0)</f>
        <v>#VALUE!</v>
      </c>
      <c r="AY78" s="166">
        <f t="shared" ca="1" si="7"/>
        <v>811</v>
      </c>
      <c r="AZ78" s="166">
        <v>0</v>
      </c>
      <c r="BA78" s="166" t="e">
        <f ca="1">IF(fsobij&lt;&gt;0,BerKW!AW78*100,0)</f>
        <v>#VALUE!</v>
      </c>
      <c r="BB78" s="166" t="e">
        <f ca="1">IF(fsobij&lt;&gt;0,ROUND(BerKW!BK78*100,0),0)</f>
        <v>#VALUE!</v>
      </c>
      <c r="BC78" s="166">
        <v>859</v>
      </c>
      <c r="BD78" s="166">
        <v>0</v>
      </c>
      <c r="BE78" s="166" t="e">
        <f ca="1">IF(bijbij&lt;&gt;0,BerKW!AW78*100,0)</f>
        <v>#VALUE!</v>
      </c>
      <c r="BF78" s="166" t="e">
        <f>ROUND(BerKW!BL78*100,0)</f>
        <v>#VALUE!</v>
      </c>
      <c r="BG78" s="167">
        <v>1</v>
      </c>
      <c r="BH78" s="166" t="e">
        <f>BerKW!BF78*100</f>
        <v>#VALUE!</v>
      </c>
      <c r="BI78" s="166" t="str">
        <f>BerKW!BE78</f>
        <v>Corriger</v>
      </c>
      <c r="BJ78" s="162" t="e">
        <f>BerKW!BD78*100</f>
        <v>#VALUE!</v>
      </c>
    </row>
    <row r="79" spans="1:62" ht="14.1" customHeight="1" x14ac:dyDescent="0.3">
      <c r="A79" s="162">
        <f>Ident!A79</f>
        <v>0</v>
      </c>
      <c r="B79" s="162">
        <f>Ident!B79</f>
        <v>0</v>
      </c>
      <c r="C79" s="162">
        <f>Ident!C79</f>
        <v>0</v>
      </c>
      <c r="D79" s="162">
        <f>Ident!D79</f>
        <v>0</v>
      </c>
      <c r="E79" s="162"/>
      <c r="F79" s="163"/>
      <c r="G79" s="162"/>
      <c r="H79" s="164">
        <f>Ident!G79</f>
        <v>0</v>
      </c>
      <c r="I79" s="165">
        <f>Ident!E79</f>
        <v>0</v>
      </c>
      <c r="J79" s="165">
        <f>Ident!F79</f>
        <v>0</v>
      </c>
      <c r="K79" s="166" t="e">
        <f>BerKW!Y79*100</f>
        <v>#VALUE!</v>
      </c>
      <c r="L79" s="166">
        <f>BerKW!Z79</f>
        <v>0</v>
      </c>
      <c r="M79" s="162">
        <f>IF(BerKW!K79=0,0,1)</f>
        <v>0</v>
      </c>
      <c r="N79" s="166" t="e">
        <f>BerKW!L79*100</f>
        <v>#VALUE!</v>
      </c>
      <c r="O79" s="166">
        <f>BerKW!K79*100</f>
        <v>0</v>
      </c>
      <c r="P79" s="162">
        <f>IF(BerKW!AC79=0,0,24)</f>
        <v>24</v>
      </c>
      <c r="Q79" s="166" t="e">
        <f>BerKW!AD79*100</f>
        <v>#VALUE!</v>
      </c>
      <c r="R79" s="166" t="e">
        <f>BerKW!AC79*100</f>
        <v>#VALUE!</v>
      </c>
      <c r="S79" s="162">
        <f>IF(BerKW!AF79=0,0,30)</f>
        <v>30</v>
      </c>
      <c r="T79" s="166" t="e">
        <f>BerKW!AG79*100</f>
        <v>#VALUE!</v>
      </c>
      <c r="U79" s="166" t="e">
        <f>BerKW!AF79*100</f>
        <v>#VALUE!</v>
      </c>
      <c r="V79" s="166">
        <f>IF(BerKW!AI79=0,0,50)</f>
        <v>50</v>
      </c>
      <c r="W79" s="166" t="e">
        <f>BerKW!AJ79*100</f>
        <v>#VALUE!</v>
      </c>
      <c r="X79" s="166" t="e">
        <f>BerKW!AI79*100</f>
        <v>#VALUE!</v>
      </c>
      <c r="Y79" s="162">
        <f>IF(BerKW!AL79=0,0,51)</f>
        <v>51</v>
      </c>
      <c r="Z79" s="166" t="e">
        <f>BerKW!AM79*100</f>
        <v>#VALUE!</v>
      </c>
      <c r="AA79" s="166" t="e">
        <f>BerKW!AL79*100</f>
        <v>#VALUE!</v>
      </c>
      <c r="AB79" s="162">
        <f>IF(BerKW!AO79=0,0,60)</f>
        <v>60</v>
      </c>
      <c r="AC79" s="166" t="e">
        <f>BerKW!AP79*100</f>
        <v>#VALUE!</v>
      </c>
      <c r="AD79" s="166" t="e">
        <f>BerKW!AO79*100</f>
        <v>#VALUE!</v>
      </c>
      <c r="AE79" s="162">
        <f>IF(BerKW!AR79=0,0,61)</f>
        <v>61</v>
      </c>
      <c r="AF79" s="166" t="e">
        <f>BerKW!AS79*100</f>
        <v>#VALUE!</v>
      </c>
      <c r="AG79" s="166" t="e">
        <f>BerKW!AR79*100</f>
        <v>#VALUE!</v>
      </c>
      <c r="AH79" s="162">
        <f>IF(BerKW!AU79=0,0,74)</f>
        <v>74</v>
      </c>
      <c r="AI79" s="166" t="e">
        <f>BerKW!AV79*100</f>
        <v>#VALUE!</v>
      </c>
      <c r="AJ79" s="166" t="e">
        <f>BerKW!AU79*100</f>
        <v>#VALUE!</v>
      </c>
      <c r="AK79" s="162">
        <v>1</v>
      </c>
      <c r="AL79" s="166" t="e">
        <f>ROUND(BerKW!AW79*100,0)</f>
        <v>#VALUE!</v>
      </c>
      <c r="AM79" s="166" t="e">
        <f t="shared" si="4"/>
        <v>#VALUE!</v>
      </c>
      <c r="AN79" s="166">
        <v>0</v>
      </c>
      <c r="AO79" s="166" t="e">
        <f>BerKW!AW79*100</f>
        <v>#VALUE!</v>
      </c>
      <c r="AP79" s="166" t="e">
        <f ca="1">ROUND(AO79*(pabij+wnbij)/100,0)</f>
        <v>#VALUE!</v>
      </c>
      <c r="AQ79" s="166">
        <f t="shared" ca="1" si="5"/>
        <v>255</v>
      </c>
      <c r="AR79" s="166">
        <v>0</v>
      </c>
      <c r="AS79" s="166" t="e">
        <f>BerKW!AW79*100</f>
        <v>#VALUE!</v>
      </c>
      <c r="AT79" s="166" t="e">
        <f ca="1">ROUND(BerKW!BR79*100,0)</f>
        <v>#VALUE!</v>
      </c>
      <c r="AU79" s="166">
        <f t="shared" ca="1" si="6"/>
        <v>256</v>
      </c>
      <c r="AV79" s="166">
        <v>0</v>
      </c>
      <c r="AW79" s="166" t="e">
        <f>ROUND(BerKW!AW79*100,0)</f>
        <v>#VALUE!</v>
      </c>
      <c r="AX79" s="166" t="e">
        <f ca="1">ROUND(BerKW!BS79*100,0)</f>
        <v>#VALUE!</v>
      </c>
      <c r="AY79" s="166">
        <f t="shared" ca="1" si="7"/>
        <v>811</v>
      </c>
      <c r="AZ79" s="166">
        <v>0</v>
      </c>
      <c r="BA79" s="166" t="e">
        <f ca="1">IF(fsobij&lt;&gt;0,BerKW!AW79*100,0)</f>
        <v>#VALUE!</v>
      </c>
      <c r="BB79" s="166" t="e">
        <f ca="1">IF(fsobij&lt;&gt;0,ROUND(BerKW!BK79*100,0),0)</f>
        <v>#VALUE!</v>
      </c>
      <c r="BC79" s="166">
        <v>859</v>
      </c>
      <c r="BD79" s="166">
        <v>0</v>
      </c>
      <c r="BE79" s="166" t="e">
        <f ca="1">IF(bijbij&lt;&gt;0,BerKW!AW79*100,0)</f>
        <v>#VALUE!</v>
      </c>
      <c r="BF79" s="166" t="e">
        <f>ROUND(BerKW!BL79*100,0)</f>
        <v>#VALUE!</v>
      </c>
      <c r="BG79" s="167">
        <v>1</v>
      </c>
      <c r="BH79" s="166" t="e">
        <f>BerKW!BF79*100</f>
        <v>#VALUE!</v>
      </c>
      <c r="BI79" s="166" t="str">
        <f>BerKW!BE79</f>
        <v>Corriger</v>
      </c>
      <c r="BJ79" s="162" t="e">
        <f>BerKW!BD79*100</f>
        <v>#VALUE!</v>
      </c>
    </row>
    <row r="80" spans="1:62" ht="14.1" customHeight="1" x14ac:dyDescent="0.3">
      <c r="A80" s="162">
        <f>Ident!A80</f>
        <v>0</v>
      </c>
      <c r="B80" s="162">
        <f>Ident!B80</f>
        <v>0</v>
      </c>
      <c r="C80" s="162">
        <f>Ident!C80</f>
        <v>0</v>
      </c>
      <c r="D80" s="162">
        <f>Ident!D80</f>
        <v>0</v>
      </c>
      <c r="E80" s="162"/>
      <c r="F80" s="163"/>
      <c r="G80" s="162"/>
      <c r="H80" s="164">
        <f>Ident!G80</f>
        <v>0</v>
      </c>
      <c r="I80" s="165">
        <f>Ident!E80</f>
        <v>0</v>
      </c>
      <c r="J80" s="165">
        <f>Ident!F80</f>
        <v>0</v>
      </c>
      <c r="K80" s="166" t="e">
        <f>BerKW!Y80*100</f>
        <v>#VALUE!</v>
      </c>
      <c r="L80" s="166">
        <f>BerKW!Z80</f>
        <v>0</v>
      </c>
      <c r="M80" s="162">
        <f>IF(BerKW!K80=0,0,1)</f>
        <v>0</v>
      </c>
      <c r="N80" s="166" t="e">
        <f>BerKW!L80*100</f>
        <v>#VALUE!</v>
      </c>
      <c r="O80" s="166">
        <f>BerKW!K80*100</f>
        <v>0</v>
      </c>
      <c r="P80" s="162">
        <f>IF(BerKW!AC80=0,0,24)</f>
        <v>24</v>
      </c>
      <c r="Q80" s="166" t="e">
        <f>BerKW!AD80*100</f>
        <v>#VALUE!</v>
      </c>
      <c r="R80" s="166" t="e">
        <f>BerKW!AC80*100</f>
        <v>#VALUE!</v>
      </c>
      <c r="S80" s="162">
        <f>IF(BerKW!AF80=0,0,30)</f>
        <v>30</v>
      </c>
      <c r="T80" s="166" t="e">
        <f>BerKW!AG80*100</f>
        <v>#VALUE!</v>
      </c>
      <c r="U80" s="166" t="e">
        <f>BerKW!AF80*100</f>
        <v>#VALUE!</v>
      </c>
      <c r="V80" s="166">
        <f>IF(BerKW!AI80=0,0,50)</f>
        <v>50</v>
      </c>
      <c r="W80" s="166" t="e">
        <f>BerKW!AJ80*100</f>
        <v>#VALUE!</v>
      </c>
      <c r="X80" s="166" t="e">
        <f>BerKW!AI80*100</f>
        <v>#VALUE!</v>
      </c>
      <c r="Y80" s="162">
        <f>IF(BerKW!AL80=0,0,51)</f>
        <v>51</v>
      </c>
      <c r="Z80" s="166" t="e">
        <f>BerKW!AM80*100</f>
        <v>#VALUE!</v>
      </c>
      <c r="AA80" s="166" t="e">
        <f>BerKW!AL80*100</f>
        <v>#VALUE!</v>
      </c>
      <c r="AB80" s="162">
        <f>IF(BerKW!AO80=0,0,60)</f>
        <v>60</v>
      </c>
      <c r="AC80" s="166" t="e">
        <f>BerKW!AP80*100</f>
        <v>#VALUE!</v>
      </c>
      <c r="AD80" s="166" t="e">
        <f>BerKW!AO80*100</f>
        <v>#VALUE!</v>
      </c>
      <c r="AE80" s="162">
        <f>IF(BerKW!AR80=0,0,61)</f>
        <v>61</v>
      </c>
      <c r="AF80" s="166" t="e">
        <f>BerKW!AS80*100</f>
        <v>#VALUE!</v>
      </c>
      <c r="AG80" s="166" t="e">
        <f>BerKW!AR80*100</f>
        <v>#VALUE!</v>
      </c>
      <c r="AH80" s="162">
        <f>IF(BerKW!AU80=0,0,74)</f>
        <v>74</v>
      </c>
      <c r="AI80" s="166" t="e">
        <f>BerKW!AV80*100</f>
        <v>#VALUE!</v>
      </c>
      <c r="AJ80" s="166" t="e">
        <f>BerKW!AU80*100</f>
        <v>#VALUE!</v>
      </c>
      <c r="AK80" s="162">
        <v>1</v>
      </c>
      <c r="AL80" s="166" t="e">
        <f>ROUND(BerKW!AW80*100,0)</f>
        <v>#VALUE!</v>
      </c>
      <c r="AM80" s="166" t="e">
        <f t="shared" si="4"/>
        <v>#VALUE!</v>
      </c>
      <c r="AN80" s="166">
        <v>0</v>
      </c>
      <c r="AO80" s="166" t="e">
        <f>BerKW!AW80*100</f>
        <v>#VALUE!</v>
      </c>
      <c r="AP80" s="166" t="e">
        <f ca="1">ROUND(AO80*(pabij+wnbij)/100,0)</f>
        <v>#VALUE!</v>
      </c>
      <c r="AQ80" s="166">
        <f t="shared" ca="1" si="5"/>
        <v>255</v>
      </c>
      <c r="AR80" s="166">
        <v>0</v>
      </c>
      <c r="AS80" s="166" t="e">
        <f>BerKW!AW80*100</f>
        <v>#VALUE!</v>
      </c>
      <c r="AT80" s="166" t="e">
        <f ca="1">ROUND(BerKW!BR80*100,0)</f>
        <v>#VALUE!</v>
      </c>
      <c r="AU80" s="166">
        <f t="shared" ca="1" si="6"/>
        <v>256</v>
      </c>
      <c r="AV80" s="166">
        <v>0</v>
      </c>
      <c r="AW80" s="166" t="e">
        <f>ROUND(BerKW!AW80*100,0)</f>
        <v>#VALUE!</v>
      </c>
      <c r="AX80" s="166" t="e">
        <f ca="1">ROUND(BerKW!BS80*100,0)</f>
        <v>#VALUE!</v>
      </c>
      <c r="AY80" s="166">
        <f t="shared" ca="1" si="7"/>
        <v>811</v>
      </c>
      <c r="AZ80" s="166">
        <v>0</v>
      </c>
      <c r="BA80" s="166" t="e">
        <f ca="1">IF(fsobij&lt;&gt;0,BerKW!AW80*100,0)</f>
        <v>#VALUE!</v>
      </c>
      <c r="BB80" s="166" t="e">
        <f ca="1">IF(fsobij&lt;&gt;0,ROUND(BerKW!BK80*100,0),0)</f>
        <v>#VALUE!</v>
      </c>
      <c r="BC80" s="166">
        <v>859</v>
      </c>
      <c r="BD80" s="166">
        <v>0</v>
      </c>
      <c r="BE80" s="166" t="e">
        <f ca="1">IF(bijbij&lt;&gt;0,BerKW!AW80*100,0)</f>
        <v>#VALUE!</v>
      </c>
      <c r="BF80" s="166" t="e">
        <f>ROUND(BerKW!BL80*100,0)</f>
        <v>#VALUE!</v>
      </c>
      <c r="BG80" s="167">
        <v>1</v>
      </c>
      <c r="BH80" s="166" t="e">
        <f>BerKW!BF80*100</f>
        <v>#VALUE!</v>
      </c>
      <c r="BI80" s="166" t="str">
        <f>BerKW!BE80</f>
        <v>Corriger</v>
      </c>
      <c r="BJ80" s="162" t="e">
        <f>BerKW!BD80*100</f>
        <v>#VALUE!</v>
      </c>
    </row>
    <row r="81" spans="1:62" ht="14.1" customHeight="1" x14ac:dyDescent="0.3">
      <c r="A81" s="162">
        <f>Ident!A81</f>
        <v>0</v>
      </c>
      <c r="B81" s="162">
        <f>Ident!B81</f>
        <v>0</v>
      </c>
      <c r="C81" s="162">
        <f>Ident!C81</f>
        <v>0</v>
      </c>
      <c r="D81" s="162">
        <f>Ident!D81</f>
        <v>0</v>
      </c>
      <c r="E81" s="162"/>
      <c r="F81" s="163"/>
      <c r="G81" s="162"/>
      <c r="H81" s="164">
        <f>Ident!G81</f>
        <v>0</v>
      </c>
      <c r="I81" s="165">
        <f>Ident!E81</f>
        <v>0</v>
      </c>
      <c r="J81" s="165">
        <f>Ident!F81</f>
        <v>0</v>
      </c>
      <c r="K81" s="166" t="e">
        <f>BerKW!Y81*100</f>
        <v>#VALUE!</v>
      </c>
      <c r="L81" s="166">
        <f>BerKW!Z81</f>
        <v>0</v>
      </c>
      <c r="M81" s="162">
        <f>IF(BerKW!K81=0,0,1)</f>
        <v>0</v>
      </c>
      <c r="N81" s="166" t="e">
        <f>BerKW!L81*100</f>
        <v>#VALUE!</v>
      </c>
      <c r="O81" s="166">
        <f>BerKW!K81*100</f>
        <v>0</v>
      </c>
      <c r="P81" s="162">
        <f>IF(BerKW!AC81=0,0,24)</f>
        <v>24</v>
      </c>
      <c r="Q81" s="166" t="e">
        <f>BerKW!AD81*100</f>
        <v>#VALUE!</v>
      </c>
      <c r="R81" s="166" t="e">
        <f>BerKW!AC81*100</f>
        <v>#VALUE!</v>
      </c>
      <c r="S81" s="162">
        <f>IF(BerKW!AF81=0,0,30)</f>
        <v>30</v>
      </c>
      <c r="T81" s="166" t="e">
        <f>BerKW!AG81*100</f>
        <v>#VALUE!</v>
      </c>
      <c r="U81" s="166" t="e">
        <f>BerKW!AF81*100</f>
        <v>#VALUE!</v>
      </c>
      <c r="V81" s="166">
        <f>IF(BerKW!AI81=0,0,50)</f>
        <v>50</v>
      </c>
      <c r="W81" s="166" t="e">
        <f>BerKW!AJ81*100</f>
        <v>#VALUE!</v>
      </c>
      <c r="X81" s="166" t="e">
        <f>BerKW!AI81*100</f>
        <v>#VALUE!</v>
      </c>
      <c r="Y81" s="162">
        <f>IF(BerKW!AL81=0,0,51)</f>
        <v>51</v>
      </c>
      <c r="Z81" s="166" t="e">
        <f>BerKW!AM81*100</f>
        <v>#VALUE!</v>
      </c>
      <c r="AA81" s="166" t="e">
        <f>BerKW!AL81*100</f>
        <v>#VALUE!</v>
      </c>
      <c r="AB81" s="162">
        <f>IF(BerKW!AO81=0,0,60)</f>
        <v>60</v>
      </c>
      <c r="AC81" s="166" t="e">
        <f>BerKW!AP81*100</f>
        <v>#VALUE!</v>
      </c>
      <c r="AD81" s="166" t="e">
        <f>BerKW!AO81*100</f>
        <v>#VALUE!</v>
      </c>
      <c r="AE81" s="162">
        <f>IF(BerKW!AR81=0,0,61)</f>
        <v>61</v>
      </c>
      <c r="AF81" s="166" t="e">
        <f>BerKW!AS81*100</f>
        <v>#VALUE!</v>
      </c>
      <c r="AG81" s="166" t="e">
        <f>BerKW!AR81*100</f>
        <v>#VALUE!</v>
      </c>
      <c r="AH81" s="162">
        <f>IF(BerKW!AU81=0,0,74)</f>
        <v>74</v>
      </c>
      <c r="AI81" s="166" t="e">
        <f>BerKW!AV81*100</f>
        <v>#VALUE!</v>
      </c>
      <c r="AJ81" s="166" t="e">
        <f>BerKW!AU81*100</f>
        <v>#VALUE!</v>
      </c>
      <c r="AK81" s="162">
        <v>1</v>
      </c>
      <c r="AL81" s="166" t="e">
        <f>ROUND(BerKW!AW81*100,0)</f>
        <v>#VALUE!</v>
      </c>
      <c r="AM81" s="166" t="e">
        <f t="shared" si="4"/>
        <v>#VALUE!</v>
      </c>
      <c r="AN81" s="166">
        <v>0</v>
      </c>
      <c r="AO81" s="166" t="e">
        <f>BerKW!AW81*100</f>
        <v>#VALUE!</v>
      </c>
      <c r="AP81" s="166" t="e">
        <f ca="1">ROUND(AO81*(pabij+wnbij)/100,0)</f>
        <v>#VALUE!</v>
      </c>
      <c r="AQ81" s="166">
        <f t="shared" ca="1" si="5"/>
        <v>255</v>
      </c>
      <c r="AR81" s="166">
        <v>0</v>
      </c>
      <c r="AS81" s="166" t="e">
        <f>BerKW!AW81*100</f>
        <v>#VALUE!</v>
      </c>
      <c r="AT81" s="166" t="e">
        <f ca="1">ROUND(BerKW!BR81*100,0)</f>
        <v>#VALUE!</v>
      </c>
      <c r="AU81" s="166">
        <f t="shared" ca="1" si="6"/>
        <v>256</v>
      </c>
      <c r="AV81" s="166">
        <v>0</v>
      </c>
      <c r="AW81" s="166" t="e">
        <f>ROUND(BerKW!AW81*100,0)</f>
        <v>#VALUE!</v>
      </c>
      <c r="AX81" s="166" t="e">
        <f ca="1">ROUND(BerKW!BS81*100,0)</f>
        <v>#VALUE!</v>
      </c>
      <c r="AY81" s="166">
        <f t="shared" ca="1" si="7"/>
        <v>811</v>
      </c>
      <c r="AZ81" s="166">
        <v>0</v>
      </c>
      <c r="BA81" s="166" t="e">
        <f ca="1">IF(fsobij&lt;&gt;0,BerKW!AW81*100,0)</f>
        <v>#VALUE!</v>
      </c>
      <c r="BB81" s="166" t="e">
        <f ca="1">IF(fsobij&lt;&gt;0,ROUND(BerKW!BK81*100,0),0)</f>
        <v>#VALUE!</v>
      </c>
      <c r="BC81" s="166">
        <v>859</v>
      </c>
      <c r="BD81" s="166">
        <v>0</v>
      </c>
      <c r="BE81" s="166" t="e">
        <f ca="1">IF(bijbij&lt;&gt;0,BerKW!AW81*100,0)</f>
        <v>#VALUE!</v>
      </c>
      <c r="BF81" s="166" t="e">
        <f>ROUND(BerKW!BL81*100,0)</f>
        <v>#VALUE!</v>
      </c>
      <c r="BG81" s="167">
        <v>1</v>
      </c>
      <c r="BH81" s="166" t="e">
        <f>BerKW!BF81*100</f>
        <v>#VALUE!</v>
      </c>
      <c r="BI81" s="166" t="str">
        <f>BerKW!BE81</f>
        <v>Corriger</v>
      </c>
      <c r="BJ81" s="162" t="e">
        <f>BerKW!BD81*100</f>
        <v>#VALUE!</v>
      </c>
    </row>
    <row r="82" spans="1:62" ht="14.1" customHeight="1" x14ac:dyDescent="0.3">
      <c r="A82" s="162">
        <f>Ident!A82</f>
        <v>0</v>
      </c>
      <c r="B82" s="162">
        <f>Ident!B82</f>
        <v>0</v>
      </c>
      <c r="C82" s="162">
        <f>Ident!C82</f>
        <v>0</v>
      </c>
      <c r="D82" s="162">
        <f>Ident!D82</f>
        <v>0</v>
      </c>
      <c r="E82" s="162"/>
      <c r="F82" s="163"/>
      <c r="G82" s="162"/>
      <c r="H82" s="164">
        <f>Ident!G82</f>
        <v>0</v>
      </c>
      <c r="I82" s="165">
        <f>Ident!E82</f>
        <v>0</v>
      </c>
      <c r="J82" s="165">
        <f>Ident!F82</f>
        <v>0</v>
      </c>
      <c r="K82" s="166" t="e">
        <f>BerKW!Y82*100</f>
        <v>#VALUE!</v>
      </c>
      <c r="L82" s="166">
        <f>BerKW!Z82</f>
        <v>0</v>
      </c>
      <c r="M82" s="162">
        <f>IF(BerKW!K82=0,0,1)</f>
        <v>0</v>
      </c>
      <c r="N82" s="166" t="e">
        <f>BerKW!L82*100</f>
        <v>#VALUE!</v>
      </c>
      <c r="O82" s="166">
        <f>BerKW!K82*100</f>
        <v>0</v>
      </c>
      <c r="P82" s="162">
        <f>IF(BerKW!AC82=0,0,24)</f>
        <v>24</v>
      </c>
      <c r="Q82" s="166" t="e">
        <f>BerKW!AD82*100</f>
        <v>#VALUE!</v>
      </c>
      <c r="R82" s="166" t="e">
        <f>BerKW!AC82*100</f>
        <v>#VALUE!</v>
      </c>
      <c r="S82" s="162">
        <f>IF(BerKW!AF82=0,0,30)</f>
        <v>30</v>
      </c>
      <c r="T82" s="166" t="e">
        <f>BerKW!AG82*100</f>
        <v>#VALUE!</v>
      </c>
      <c r="U82" s="166" t="e">
        <f>BerKW!AF82*100</f>
        <v>#VALUE!</v>
      </c>
      <c r="V82" s="166">
        <f>IF(BerKW!AI82=0,0,50)</f>
        <v>50</v>
      </c>
      <c r="W82" s="166" t="e">
        <f>BerKW!AJ82*100</f>
        <v>#VALUE!</v>
      </c>
      <c r="X82" s="166" t="e">
        <f>BerKW!AI82*100</f>
        <v>#VALUE!</v>
      </c>
      <c r="Y82" s="162">
        <f>IF(BerKW!AL82=0,0,51)</f>
        <v>51</v>
      </c>
      <c r="Z82" s="166" t="e">
        <f>BerKW!AM82*100</f>
        <v>#VALUE!</v>
      </c>
      <c r="AA82" s="166" t="e">
        <f>BerKW!AL82*100</f>
        <v>#VALUE!</v>
      </c>
      <c r="AB82" s="162">
        <f>IF(BerKW!AO82=0,0,60)</f>
        <v>60</v>
      </c>
      <c r="AC82" s="166" t="e">
        <f>BerKW!AP82*100</f>
        <v>#VALUE!</v>
      </c>
      <c r="AD82" s="166" t="e">
        <f>BerKW!AO82*100</f>
        <v>#VALUE!</v>
      </c>
      <c r="AE82" s="162">
        <f>IF(BerKW!AR82=0,0,61)</f>
        <v>61</v>
      </c>
      <c r="AF82" s="166" t="e">
        <f>BerKW!AS82*100</f>
        <v>#VALUE!</v>
      </c>
      <c r="AG82" s="166" t="e">
        <f>BerKW!AR82*100</f>
        <v>#VALUE!</v>
      </c>
      <c r="AH82" s="162">
        <f>IF(BerKW!AU82=0,0,74)</f>
        <v>74</v>
      </c>
      <c r="AI82" s="166" t="e">
        <f>BerKW!AV82*100</f>
        <v>#VALUE!</v>
      </c>
      <c r="AJ82" s="166" t="e">
        <f>BerKW!AU82*100</f>
        <v>#VALUE!</v>
      </c>
      <c r="AK82" s="162">
        <v>1</v>
      </c>
      <c r="AL82" s="166" t="e">
        <f>ROUND(BerKW!AW82*100,0)</f>
        <v>#VALUE!</v>
      </c>
      <c r="AM82" s="166" t="e">
        <f t="shared" si="4"/>
        <v>#VALUE!</v>
      </c>
      <c r="AN82" s="166">
        <v>0</v>
      </c>
      <c r="AO82" s="166" t="e">
        <f>BerKW!AW82*100</f>
        <v>#VALUE!</v>
      </c>
      <c r="AP82" s="166" t="e">
        <f ca="1">ROUND(AO82*(pabij+wnbij)/100,0)</f>
        <v>#VALUE!</v>
      </c>
      <c r="AQ82" s="166">
        <f t="shared" ca="1" si="5"/>
        <v>255</v>
      </c>
      <c r="AR82" s="166">
        <v>0</v>
      </c>
      <c r="AS82" s="166" t="e">
        <f>BerKW!AW82*100</f>
        <v>#VALUE!</v>
      </c>
      <c r="AT82" s="166" t="e">
        <f ca="1">ROUND(BerKW!BR82*100,0)</f>
        <v>#VALUE!</v>
      </c>
      <c r="AU82" s="166">
        <f t="shared" ca="1" si="6"/>
        <v>256</v>
      </c>
      <c r="AV82" s="166">
        <v>0</v>
      </c>
      <c r="AW82" s="166" t="e">
        <f>ROUND(BerKW!AW82*100,0)</f>
        <v>#VALUE!</v>
      </c>
      <c r="AX82" s="166" t="e">
        <f ca="1">ROUND(BerKW!BS82*100,0)</f>
        <v>#VALUE!</v>
      </c>
      <c r="AY82" s="166">
        <f t="shared" ca="1" si="7"/>
        <v>811</v>
      </c>
      <c r="AZ82" s="166">
        <v>0</v>
      </c>
      <c r="BA82" s="166" t="e">
        <f ca="1">IF(fsobij&lt;&gt;0,BerKW!AW82*100,0)</f>
        <v>#VALUE!</v>
      </c>
      <c r="BB82" s="166" t="e">
        <f ca="1">IF(fsobij&lt;&gt;0,ROUND(BerKW!BK82*100,0),0)</f>
        <v>#VALUE!</v>
      </c>
      <c r="BC82" s="166">
        <v>859</v>
      </c>
      <c r="BD82" s="166">
        <v>0</v>
      </c>
      <c r="BE82" s="166" t="e">
        <f ca="1">IF(bijbij&lt;&gt;0,BerKW!AW82*100,0)</f>
        <v>#VALUE!</v>
      </c>
      <c r="BF82" s="166" t="e">
        <f>ROUND(BerKW!BL82*100,0)</f>
        <v>#VALUE!</v>
      </c>
      <c r="BG82" s="167">
        <v>1</v>
      </c>
      <c r="BH82" s="166" t="e">
        <f>BerKW!BF82*100</f>
        <v>#VALUE!</v>
      </c>
      <c r="BI82" s="166" t="str">
        <f>BerKW!BE82</f>
        <v>Corriger</v>
      </c>
      <c r="BJ82" s="162" t="e">
        <f>BerKW!BD82*100</f>
        <v>#VALUE!</v>
      </c>
    </row>
    <row r="83" spans="1:62" ht="14.1" customHeight="1" x14ac:dyDescent="0.3">
      <c r="A83" s="162">
        <f>Ident!A83</f>
        <v>0</v>
      </c>
      <c r="B83" s="162">
        <f>Ident!B83</f>
        <v>0</v>
      </c>
      <c r="C83" s="162">
        <f>Ident!C83</f>
        <v>0</v>
      </c>
      <c r="D83" s="162">
        <f>Ident!D83</f>
        <v>0</v>
      </c>
      <c r="E83" s="162"/>
      <c r="F83" s="163"/>
      <c r="G83" s="162"/>
      <c r="H83" s="164">
        <f>Ident!G83</f>
        <v>0</v>
      </c>
      <c r="I83" s="165">
        <f>Ident!E83</f>
        <v>0</v>
      </c>
      <c r="J83" s="165">
        <f>Ident!F83</f>
        <v>0</v>
      </c>
      <c r="K83" s="166" t="e">
        <f>BerKW!Y83*100</f>
        <v>#VALUE!</v>
      </c>
      <c r="L83" s="166">
        <f>BerKW!Z83</f>
        <v>0</v>
      </c>
      <c r="M83" s="162">
        <f>IF(BerKW!K83=0,0,1)</f>
        <v>0</v>
      </c>
      <c r="N83" s="166" t="e">
        <f>BerKW!L83*100</f>
        <v>#VALUE!</v>
      </c>
      <c r="O83" s="166">
        <f>BerKW!K83*100</f>
        <v>0</v>
      </c>
      <c r="P83" s="162">
        <f>IF(BerKW!AC83=0,0,24)</f>
        <v>24</v>
      </c>
      <c r="Q83" s="166" t="e">
        <f>BerKW!AD83*100</f>
        <v>#VALUE!</v>
      </c>
      <c r="R83" s="166" t="e">
        <f>BerKW!AC83*100</f>
        <v>#VALUE!</v>
      </c>
      <c r="S83" s="162">
        <f>IF(BerKW!AF83=0,0,30)</f>
        <v>30</v>
      </c>
      <c r="T83" s="166" t="e">
        <f>BerKW!AG83*100</f>
        <v>#VALUE!</v>
      </c>
      <c r="U83" s="166" t="e">
        <f>BerKW!AF83*100</f>
        <v>#VALUE!</v>
      </c>
      <c r="V83" s="166">
        <f>IF(BerKW!AI83=0,0,50)</f>
        <v>50</v>
      </c>
      <c r="W83" s="166" t="e">
        <f>BerKW!AJ83*100</f>
        <v>#VALUE!</v>
      </c>
      <c r="X83" s="166" t="e">
        <f>BerKW!AI83*100</f>
        <v>#VALUE!</v>
      </c>
      <c r="Y83" s="162">
        <f>IF(BerKW!AL83=0,0,51)</f>
        <v>51</v>
      </c>
      <c r="Z83" s="166" t="e">
        <f>BerKW!AM83*100</f>
        <v>#VALUE!</v>
      </c>
      <c r="AA83" s="166" t="e">
        <f>BerKW!AL83*100</f>
        <v>#VALUE!</v>
      </c>
      <c r="AB83" s="162">
        <f>IF(BerKW!AO83=0,0,60)</f>
        <v>60</v>
      </c>
      <c r="AC83" s="166" t="e">
        <f>BerKW!AP83*100</f>
        <v>#VALUE!</v>
      </c>
      <c r="AD83" s="166" t="e">
        <f>BerKW!AO83*100</f>
        <v>#VALUE!</v>
      </c>
      <c r="AE83" s="162">
        <f>IF(BerKW!AR83=0,0,61)</f>
        <v>61</v>
      </c>
      <c r="AF83" s="166" t="e">
        <f>BerKW!AS83*100</f>
        <v>#VALUE!</v>
      </c>
      <c r="AG83" s="166" t="e">
        <f>BerKW!AR83*100</f>
        <v>#VALUE!</v>
      </c>
      <c r="AH83" s="162">
        <f>IF(BerKW!AU83=0,0,74)</f>
        <v>74</v>
      </c>
      <c r="AI83" s="166" t="e">
        <f>BerKW!AV83*100</f>
        <v>#VALUE!</v>
      </c>
      <c r="AJ83" s="166" t="e">
        <f>BerKW!AU83*100</f>
        <v>#VALUE!</v>
      </c>
      <c r="AK83" s="162">
        <v>1</v>
      </c>
      <c r="AL83" s="166" t="e">
        <f>ROUND(BerKW!AW83*100,0)</f>
        <v>#VALUE!</v>
      </c>
      <c r="AM83" s="166" t="e">
        <f t="shared" si="4"/>
        <v>#VALUE!</v>
      </c>
      <c r="AN83" s="166">
        <v>0</v>
      </c>
      <c r="AO83" s="166" t="e">
        <f>BerKW!AW83*100</f>
        <v>#VALUE!</v>
      </c>
      <c r="AP83" s="166" t="e">
        <f ca="1">ROUND(AO83*(pabij+wnbij)/100,0)</f>
        <v>#VALUE!</v>
      </c>
      <c r="AQ83" s="166">
        <f t="shared" ca="1" si="5"/>
        <v>255</v>
      </c>
      <c r="AR83" s="166">
        <v>0</v>
      </c>
      <c r="AS83" s="166" t="e">
        <f>BerKW!AW83*100</f>
        <v>#VALUE!</v>
      </c>
      <c r="AT83" s="166" t="e">
        <f ca="1">ROUND(BerKW!BR83*100,0)</f>
        <v>#VALUE!</v>
      </c>
      <c r="AU83" s="166">
        <f t="shared" ca="1" si="6"/>
        <v>256</v>
      </c>
      <c r="AV83" s="166">
        <v>0</v>
      </c>
      <c r="AW83" s="166" t="e">
        <f>ROUND(BerKW!AW83*100,0)</f>
        <v>#VALUE!</v>
      </c>
      <c r="AX83" s="166" t="e">
        <f ca="1">ROUND(BerKW!BS83*100,0)</f>
        <v>#VALUE!</v>
      </c>
      <c r="AY83" s="166">
        <f t="shared" ca="1" si="7"/>
        <v>811</v>
      </c>
      <c r="AZ83" s="166">
        <v>0</v>
      </c>
      <c r="BA83" s="166" t="e">
        <f ca="1">IF(fsobij&lt;&gt;0,BerKW!AW83*100,0)</f>
        <v>#VALUE!</v>
      </c>
      <c r="BB83" s="166" t="e">
        <f ca="1">IF(fsobij&lt;&gt;0,ROUND(BerKW!BK83*100,0),0)</f>
        <v>#VALUE!</v>
      </c>
      <c r="BC83" s="166">
        <v>859</v>
      </c>
      <c r="BD83" s="166">
        <v>0</v>
      </c>
      <c r="BE83" s="166" t="e">
        <f ca="1">IF(bijbij&lt;&gt;0,BerKW!AW83*100,0)</f>
        <v>#VALUE!</v>
      </c>
      <c r="BF83" s="166" t="e">
        <f>ROUND(BerKW!BL83*100,0)</f>
        <v>#VALUE!</v>
      </c>
      <c r="BG83" s="167">
        <v>1</v>
      </c>
      <c r="BH83" s="166" t="e">
        <f>BerKW!BF83*100</f>
        <v>#VALUE!</v>
      </c>
      <c r="BI83" s="166" t="str">
        <f>BerKW!BE83</f>
        <v>Corriger</v>
      </c>
      <c r="BJ83" s="162" t="e">
        <f>BerKW!BD83*100</f>
        <v>#VALUE!</v>
      </c>
    </row>
    <row r="84" spans="1:62" ht="14.1" customHeight="1" x14ac:dyDescent="0.3">
      <c r="A84" s="162">
        <f>Ident!A84</f>
        <v>0</v>
      </c>
      <c r="B84" s="162">
        <f>Ident!B84</f>
        <v>0</v>
      </c>
      <c r="C84" s="162">
        <f>Ident!C84</f>
        <v>0</v>
      </c>
      <c r="D84" s="162">
        <f>Ident!D84</f>
        <v>0</v>
      </c>
      <c r="E84" s="162"/>
      <c r="F84" s="163"/>
      <c r="G84" s="162"/>
      <c r="H84" s="164">
        <f>Ident!G84</f>
        <v>0</v>
      </c>
      <c r="I84" s="165">
        <f>Ident!E84</f>
        <v>0</v>
      </c>
      <c r="J84" s="165">
        <f>Ident!F84</f>
        <v>0</v>
      </c>
      <c r="K84" s="166" t="e">
        <f>BerKW!Y84*100</f>
        <v>#VALUE!</v>
      </c>
      <c r="L84" s="166">
        <f>BerKW!Z84</f>
        <v>0</v>
      </c>
      <c r="M84" s="162">
        <f>IF(BerKW!K84=0,0,1)</f>
        <v>0</v>
      </c>
      <c r="N84" s="166" t="e">
        <f>BerKW!L84*100</f>
        <v>#VALUE!</v>
      </c>
      <c r="O84" s="166">
        <f>BerKW!K84*100</f>
        <v>0</v>
      </c>
      <c r="P84" s="162">
        <f>IF(BerKW!AC84=0,0,24)</f>
        <v>24</v>
      </c>
      <c r="Q84" s="166" t="e">
        <f>BerKW!AD84*100</f>
        <v>#VALUE!</v>
      </c>
      <c r="R84" s="166" t="e">
        <f>BerKW!AC84*100</f>
        <v>#VALUE!</v>
      </c>
      <c r="S84" s="162">
        <f>IF(BerKW!AF84=0,0,30)</f>
        <v>30</v>
      </c>
      <c r="T84" s="166" t="e">
        <f>BerKW!AG84*100</f>
        <v>#VALUE!</v>
      </c>
      <c r="U84" s="166" t="e">
        <f>BerKW!AF84*100</f>
        <v>#VALUE!</v>
      </c>
      <c r="V84" s="166">
        <f>IF(BerKW!AI84=0,0,50)</f>
        <v>50</v>
      </c>
      <c r="W84" s="166" t="e">
        <f>BerKW!AJ84*100</f>
        <v>#VALUE!</v>
      </c>
      <c r="X84" s="166" t="e">
        <f>BerKW!AI84*100</f>
        <v>#VALUE!</v>
      </c>
      <c r="Y84" s="162">
        <f>IF(BerKW!AL84=0,0,51)</f>
        <v>51</v>
      </c>
      <c r="Z84" s="166" t="e">
        <f>BerKW!AM84*100</f>
        <v>#VALUE!</v>
      </c>
      <c r="AA84" s="166" t="e">
        <f>BerKW!AL84*100</f>
        <v>#VALUE!</v>
      </c>
      <c r="AB84" s="162">
        <f>IF(BerKW!AO84=0,0,60)</f>
        <v>60</v>
      </c>
      <c r="AC84" s="166" t="e">
        <f>BerKW!AP84*100</f>
        <v>#VALUE!</v>
      </c>
      <c r="AD84" s="166" t="e">
        <f>BerKW!AO84*100</f>
        <v>#VALUE!</v>
      </c>
      <c r="AE84" s="162">
        <f>IF(BerKW!AR84=0,0,61)</f>
        <v>61</v>
      </c>
      <c r="AF84" s="166" t="e">
        <f>BerKW!AS84*100</f>
        <v>#VALUE!</v>
      </c>
      <c r="AG84" s="166" t="e">
        <f>BerKW!AR84*100</f>
        <v>#VALUE!</v>
      </c>
      <c r="AH84" s="162">
        <f>IF(BerKW!AU84=0,0,74)</f>
        <v>74</v>
      </c>
      <c r="AI84" s="166" t="e">
        <f>BerKW!AV84*100</f>
        <v>#VALUE!</v>
      </c>
      <c r="AJ84" s="166" t="e">
        <f>BerKW!AU84*100</f>
        <v>#VALUE!</v>
      </c>
      <c r="AK84" s="162">
        <v>1</v>
      </c>
      <c r="AL84" s="166" t="e">
        <f>ROUND(BerKW!AW84*100,0)</f>
        <v>#VALUE!</v>
      </c>
      <c r="AM84" s="166" t="e">
        <f t="shared" si="4"/>
        <v>#VALUE!</v>
      </c>
      <c r="AN84" s="166">
        <v>0</v>
      </c>
      <c r="AO84" s="166" t="e">
        <f>BerKW!AW84*100</f>
        <v>#VALUE!</v>
      </c>
      <c r="AP84" s="166" t="e">
        <f ca="1">ROUND(AO84*(pabij+wnbij)/100,0)</f>
        <v>#VALUE!</v>
      </c>
      <c r="AQ84" s="166">
        <f t="shared" ca="1" si="5"/>
        <v>255</v>
      </c>
      <c r="AR84" s="166">
        <v>0</v>
      </c>
      <c r="AS84" s="166" t="e">
        <f>BerKW!AW84*100</f>
        <v>#VALUE!</v>
      </c>
      <c r="AT84" s="166" t="e">
        <f ca="1">ROUND(BerKW!BR84*100,0)</f>
        <v>#VALUE!</v>
      </c>
      <c r="AU84" s="166">
        <f t="shared" ca="1" si="6"/>
        <v>256</v>
      </c>
      <c r="AV84" s="166">
        <v>0</v>
      </c>
      <c r="AW84" s="166" t="e">
        <f>ROUND(BerKW!AW84*100,0)</f>
        <v>#VALUE!</v>
      </c>
      <c r="AX84" s="166" t="e">
        <f ca="1">ROUND(BerKW!BS84*100,0)</f>
        <v>#VALUE!</v>
      </c>
      <c r="AY84" s="166">
        <f t="shared" ca="1" si="7"/>
        <v>811</v>
      </c>
      <c r="AZ84" s="166">
        <v>0</v>
      </c>
      <c r="BA84" s="166" t="e">
        <f ca="1">IF(fsobij&lt;&gt;0,BerKW!AW84*100,0)</f>
        <v>#VALUE!</v>
      </c>
      <c r="BB84" s="166" t="e">
        <f ca="1">IF(fsobij&lt;&gt;0,ROUND(BerKW!BK84*100,0),0)</f>
        <v>#VALUE!</v>
      </c>
      <c r="BC84" s="166">
        <v>859</v>
      </c>
      <c r="BD84" s="166">
        <v>0</v>
      </c>
      <c r="BE84" s="166" t="e">
        <f ca="1">IF(bijbij&lt;&gt;0,BerKW!AW84*100,0)</f>
        <v>#VALUE!</v>
      </c>
      <c r="BF84" s="166" t="e">
        <f>ROUND(BerKW!BL84*100,0)</f>
        <v>#VALUE!</v>
      </c>
      <c r="BG84" s="167">
        <v>1</v>
      </c>
      <c r="BH84" s="166" t="e">
        <f>BerKW!BF84*100</f>
        <v>#VALUE!</v>
      </c>
      <c r="BI84" s="166" t="str">
        <f>BerKW!BE84</f>
        <v>Corriger</v>
      </c>
      <c r="BJ84" s="162" t="e">
        <f>BerKW!BD84*100</f>
        <v>#VALUE!</v>
      </c>
    </row>
    <row r="85" spans="1:62" ht="14.1" customHeight="1" x14ac:dyDescent="0.3">
      <c r="A85" s="162">
        <f>Ident!A85</f>
        <v>0</v>
      </c>
      <c r="B85" s="162">
        <f>Ident!B85</f>
        <v>0</v>
      </c>
      <c r="C85" s="162">
        <f>Ident!C85</f>
        <v>0</v>
      </c>
      <c r="D85" s="162">
        <f>Ident!D85</f>
        <v>0</v>
      </c>
      <c r="E85" s="162"/>
      <c r="F85" s="163"/>
      <c r="G85" s="162"/>
      <c r="H85" s="164">
        <f>Ident!G85</f>
        <v>0</v>
      </c>
      <c r="I85" s="165">
        <f>Ident!E85</f>
        <v>0</v>
      </c>
      <c r="J85" s="165">
        <f>Ident!F85</f>
        <v>0</v>
      </c>
      <c r="K85" s="166" t="e">
        <f>BerKW!Y85*100</f>
        <v>#VALUE!</v>
      </c>
      <c r="L85" s="166">
        <f>BerKW!Z85</f>
        <v>0</v>
      </c>
      <c r="M85" s="162">
        <f>IF(BerKW!K85=0,0,1)</f>
        <v>0</v>
      </c>
      <c r="N85" s="166" t="e">
        <f>BerKW!L85*100</f>
        <v>#VALUE!</v>
      </c>
      <c r="O85" s="166">
        <f>BerKW!K85*100</f>
        <v>0</v>
      </c>
      <c r="P85" s="162">
        <f>IF(BerKW!AC85=0,0,24)</f>
        <v>24</v>
      </c>
      <c r="Q85" s="166" t="e">
        <f>BerKW!AD85*100</f>
        <v>#VALUE!</v>
      </c>
      <c r="R85" s="166" t="e">
        <f>BerKW!AC85*100</f>
        <v>#VALUE!</v>
      </c>
      <c r="S85" s="162">
        <f>IF(BerKW!AF85=0,0,30)</f>
        <v>30</v>
      </c>
      <c r="T85" s="166" t="e">
        <f>BerKW!AG85*100</f>
        <v>#VALUE!</v>
      </c>
      <c r="U85" s="166" t="e">
        <f>BerKW!AF85*100</f>
        <v>#VALUE!</v>
      </c>
      <c r="V85" s="166">
        <f>IF(BerKW!AI85=0,0,50)</f>
        <v>50</v>
      </c>
      <c r="W85" s="166" t="e">
        <f>BerKW!AJ85*100</f>
        <v>#VALUE!</v>
      </c>
      <c r="X85" s="166" t="e">
        <f>BerKW!AI85*100</f>
        <v>#VALUE!</v>
      </c>
      <c r="Y85" s="162">
        <f>IF(BerKW!AL85=0,0,51)</f>
        <v>51</v>
      </c>
      <c r="Z85" s="166" t="e">
        <f>BerKW!AM85*100</f>
        <v>#VALUE!</v>
      </c>
      <c r="AA85" s="166" t="e">
        <f>BerKW!AL85*100</f>
        <v>#VALUE!</v>
      </c>
      <c r="AB85" s="162">
        <f>IF(BerKW!AO85=0,0,60)</f>
        <v>60</v>
      </c>
      <c r="AC85" s="166" t="e">
        <f>BerKW!AP85*100</f>
        <v>#VALUE!</v>
      </c>
      <c r="AD85" s="166" t="e">
        <f>BerKW!AO85*100</f>
        <v>#VALUE!</v>
      </c>
      <c r="AE85" s="162">
        <f>IF(BerKW!AR85=0,0,61)</f>
        <v>61</v>
      </c>
      <c r="AF85" s="166" t="e">
        <f>BerKW!AS85*100</f>
        <v>#VALUE!</v>
      </c>
      <c r="AG85" s="166" t="e">
        <f>BerKW!AR85*100</f>
        <v>#VALUE!</v>
      </c>
      <c r="AH85" s="162">
        <f>IF(BerKW!AU85=0,0,74)</f>
        <v>74</v>
      </c>
      <c r="AI85" s="166" t="e">
        <f>BerKW!AV85*100</f>
        <v>#VALUE!</v>
      </c>
      <c r="AJ85" s="166" t="e">
        <f>BerKW!AU85*100</f>
        <v>#VALUE!</v>
      </c>
      <c r="AK85" s="162">
        <v>1</v>
      </c>
      <c r="AL85" s="166" t="e">
        <f>ROUND(BerKW!AW85*100,0)</f>
        <v>#VALUE!</v>
      </c>
      <c r="AM85" s="166" t="e">
        <f t="shared" si="4"/>
        <v>#VALUE!</v>
      </c>
      <c r="AN85" s="166">
        <v>0</v>
      </c>
      <c r="AO85" s="166" t="e">
        <f>BerKW!AW85*100</f>
        <v>#VALUE!</v>
      </c>
      <c r="AP85" s="166" t="e">
        <f ca="1">ROUND(AO85*(pabij+wnbij)/100,0)</f>
        <v>#VALUE!</v>
      </c>
      <c r="AQ85" s="166">
        <f t="shared" ca="1" si="5"/>
        <v>255</v>
      </c>
      <c r="AR85" s="166">
        <v>0</v>
      </c>
      <c r="AS85" s="166" t="e">
        <f>BerKW!AW85*100</f>
        <v>#VALUE!</v>
      </c>
      <c r="AT85" s="166" t="e">
        <f ca="1">ROUND(BerKW!BR85*100,0)</f>
        <v>#VALUE!</v>
      </c>
      <c r="AU85" s="166">
        <f t="shared" ca="1" si="6"/>
        <v>256</v>
      </c>
      <c r="AV85" s="166">
        <v>0</v>
      </c>
      <c r="AW85" s="166" t="e">
        <f>ROUND(BerKW!AW85*100,0)</f>
        <v>#VALUE!</v>
      </c>
      <c r="AX85" s="166" t="e">
        <f ca="1">ROUND(BerKW!BS85*100,0)</f>
        <v>#VALUE!</v>
      </c>
      <c r="AY85" s="166">
        <f t="shared" ca="1" si="7"/>
        <v>811</v>
      </c>
      <c r="AZ85" s="166">
        <v>0</v>
      </c>
      <c r="BA85" s="166" t="e">
        <f ca="1">IF(fsobij&lt;&gt;0,BerKW!AW85*100,0)</f>
        <v>#VALUE!</v>
      </c>
      <c r="BB85" s="166" t="e">
        <f ca="1">IF(fsobij&lt;&gt;0,ROUND(BerKW!BK85*100,0),0)</f>
        <v>#VALUE!</v>
      </c>
      <c r="BC85" s="166">
        <v>859</v>
      </c>
      <c r="BD85" s="166">
        <v>0</v>
      </c>
      <c r="BE85" s="166" t="e">
        <f ca="1">IF(bijbij&lt;&gt;0,BerKW!AW85*100,0)</f>
        <v>#VALUE!</v>
      </c>
      <c r="BF85" s="166" t="e">
        <f>ROUND(BerKW!BL85*100,0)</f>
        <v>#VALUE!</v>
      </c>
      <c r="BG85" s="167">
        <v>1</v>
      </c>
      <c r="BH85" s="166" t="e">
        <f>BerKW!BF85*100</f>
        <v>#VALUE!</v>
      </c>
      <c r="BI85" s="166" t="str">
        <f>BerKW!BE85</f>
        <v>Corriger</v>
      </c>
      <c r="BJ85" s="162" t="e">
        <f>BerKW!BD85*100</f>
        <v>#VALUE!</v>
      </c>
    </row>
    <row r="86" spans="1:62" ht="14.1" customHeight="1" x14ac:dyDescent="0.3">
      <c r="A86" s="162">
        <f>Ident!A86</f>
        <v>0</v>
      </c>
      <c r="B86" s="162">
        <f>Ident!B86</f>
        <v>0</v>
      </c>
      <c r="C86" s="162">
        <f>Ident!C86</f>
        <v>0</v>
      </c>
      <c r="D86" s="162">
        <f>Ident!D86</f>
        <v>0</v>
      </c>
      <c r="E86" s="162"/>
      <c r="F86" s="163"/>
      <c r="G86" s="162"/>
      <c r="H86" s="164">
        <f>Ident!G86</f>
        <v>0</v>
      </c>
      <c r="I86" s="165">
        <f>Ident!E86</f>
        <v>0</v>
      </c>
      <c r="J86" s="165">
        <f>Ident!F86</f>
        <v>0</v>
      </c>
      <c r="K86" s="166" t="e">
        <f>BerKW!Y86*100</f>
        <v>#VALUE!</v>
      </c>
      <c r="L86" s="166">
        <f>BerKW!Z86</f>
        <v>0</v>
      </c>
      <c r="M86" s="162">
        <f>IF(BerKW!K86=0,0,1)</f>
        <v>0</v>
      </c>
      <c r="N86" s="166" t="e">
        <f>BerKW!L86*100</f>
        <v>#VALUE!</v>
      </c>
      <c r="O86" s="166">
        <f>BerKW!K86*100</f>
        <v>0</v>
      </c>
      <c r="P86" s="162">
        <f>IF(BerKW!AC86=0,0,24)</f>
        <v>24</v>
      </c>
      <c r="Q86" s="166" t="e">
        <f>BerKW!AD86*100</f>
        <v>#VALUE!</v>
      </c>
      <c r="R86" s="166" t="e">
        <f>BerKW!AC86*100</f>
        <v>#VALUE!</v>
      </c>
      <c r="S86" s="162">
        <f>IF(BerKW!AF86=0,0,30)</f>
        <v>30</v>
      </c>
      <c r="T86" s="166" t="e">
        <f>BerKW!AG86*100</f>
        <v>#VALUE!</v>
      </c>
      <c r="U86" s="166" t="e">
        <f>BerKW!AF86*100</f>
        <v>#VALUE!</v>
      </c>
      <c r="V86" s="166">
        <f>IF(BerKW!AI86=0,0,50)</f>
        <v>50</v>
      </c>
      <c r="W86" s="166" t="e">
        <f>BerKW!AJ86*100</f>
        <v>#VALUE!</v>
      </c>
      <c r="X86" s="166" t="e">
        <f>BerKW!AI86*100</f>
        <v>#VALUE!</v>
      </c>
      <c r="Y86" s="162">
        <f>IF(BerKW!AL86=0,0,51)</f>
        <v>51</v>
      </c>
      <c r="Z86" s="166" t="e">
        <f>BerKW!AM86*100</f>
        <v>#VALUE!</v>
      </c>
      <c r="AA86" s="166" t="e">
        <f>BerKW!AL86*100</f>
        <v>#VALUE!</v>
      </c>
      <c r="AB86" s="162">
        <f>IF(BerKW!AO86=0,0,60)</f>
        <v>60</v>
      </c>
      <c r="AC86" s="166" t="e">
        <f>BerKW!AP86*100</f>
        <v>#VALUE!</v>
      </c>
      <c r="AD86" s="166" t="e">
        <f>BerKW!AO86*100</f>
        <v>#VALUE!</v>
      </c>
      <c r="AE86" s="162">
        <f>IF(BerKW!AR86=0,0,61)</f>
        <v>61</v>
      </c>
      <c r="AF86" s="166" t="e">
        <f>BerKW!AS86*100</f>
        <v>#VALUE!</v>
      </c>
      <c r="AG86" s="166" t="e">
        <f>BerKW!AR86*100</f>
        <v>#VALUE!</v>
      </c>
      <c r="AH86" s="162">
        <f>IF(BerKW!AU86=0,0,74)</f>
        <v>74</v>
      </c>
      <c r="AI86" s="166" t="e">
        <f>BerKW!AV86*100</f>
        <v>#VALUE!</v>
      </c>
      <c r="AJ86" s="166" t="e">
        <f>BerKW!AU86*100</f>
        <v>#VALUE!</v>
      </c>
      <c r="AK86" s="162">
        <v>1</v>
      </c>
      <c r="AL86" s="166" t="e">
        <f>ROUND(BerKW!AW86*100,0)</f>
        <v>#VALUE!</v>
      </c>
      <c r="AM86" s="166" t="e">
        <f t="shared" si="4"/>
        <v>#VALUE!</v>
      </c>
      <c r="AN86" s="166">
        <v>0</v>
      </c>
      <c r="AO86" s="166" t="e">
        <f>BerKW!AW86*100</f>
        <v>#VALUE!</v>
      </c>
      <c r="AP86" s="166" t="e">
        <f ca="1">ROUND(AO86*(pabij+wnbij)/100,0)</f>
        <v>#VALUE!</v>
      </c>
      <c r="AQ86" s="166">
        <f t="shared" ca="1" si="5"/>
        <v>255</v>
      </c>
      <c r="AR86" s="166">
        <v>0</v>
      </c>
      <c r="AS86" s="166" t="e">
        <f>BerKW!AW86*100</f>
        <v>#VALUE!</v>
      </c>
      <c r="AT86" s="166" t="e">
        <f ca="1">ROUND(BerKW!BR86*100,0)</f>
        <v>#VALUE!</v>
      </c>
      <c r="AU86" s="166">
        <f t="shared" ca="1" si="6"/>
        <v>256</v>
      </c>
      <c r="AV86" s="166">
        <v>0</v>
      </c>
      <c r="AW86" s="166" t="e">
        <f>ROUND(BerKW!AW86*100,0)</f>
        <v>#VALUE!</v>
      </c>
      <c r="AX86" s="166" t="e">
        <f ca="1">ROUND(BerKW!BS86*100,0)</f>
        <v>#VALUE!</v>
      </c>
      <c r="AY86" s="166">
        <f t="shared" ca="1" si="7"/>
        <v>811</v>
      </c>
      <c r="AZ86" s="166">
        <v>0</v>
      </c>
      <c r="BA86" s="166" t="e">
        <f ca="1">IF(fsobij&lt;&gt;0,BerKW!AW86*100,0)</f>
        <v>#VALUE!</v>
      </c>
      <c r="BB86" s="166" t="e">
        <f ca="1">IF(fsobij&lt;&gt;0,ROUND(BerKW!BK86*100,0),0)</f>
        <v>#VALUE!</v>
      </c>
      <c r="BC86" s="166">
        <v>859</v>
      </c>
      <c r="BD86" s="166">
        <v>0</v>
      </c>
      <c r="BE86" s="166" t="e">
        <f ca="1">IF(bijbij&lt;&gt;0,BerKW!AW86*100,0)</f>
        <v>#VALUE!</v>
      </c>
      <c r="BF86" s="166" t="e">
        <f>ROUND(BerKW!BL86*100,0)</f>
        <v>#VALUE!</v>
      </c>
      <c r="BG86" s="167">
        <v>1</v>
      </c>
      <c r="BH86" s="166" t="e">
        <f>BerKW!BF86*100</f>
        <v>#VALUE!</v>
      </c>
      <c r="BI86" s="166" t="str">
        <f>BerKW!BE86</f>
        <v>Corriger</v>
      </c>
      <c r="BJ86" s="162" t="e">
        <f>BerKW!BD86*100</f>
        <v>#VALUE!</v>
      </c>
    </row>
    <row r="87" spans="1:62" ht="14.1" customHeight="1" x14ac:dyDescent="0.3">
      <c r="A87" s="162">
        <f>Ident!A87</f>
        <v>0</v>
      </c>
      <c r="B87" s="162">
        <f>Ident!B87</f>
        <v>0</v>
      </c>
      <c r="C87" s="162">
        <f>Ident!C87</f>
        <v>0</v>
      </c>
      <c r="D87" s="162">
        <f>Ident!D87</f>
        <v>0</v>
      </c>
      <c r="E87" s="162"/>
      <c r="F87" s="163"/>
      <c r="G87" s="162"/>
      <c r="H87" s="164">
        <f>Ident!G87</f>
        <v>0</v>
      </c>
      <c r="I87" s="165">
        <f>Ident!E87</f>
        <v>0</v>
      </c>
      <c r="J87" s="165">
        <f>Ident!F87</f>
        <v>0</v>
      </c>
      <c r="K87" s="166" t="e">
        <f>BerKW!Y87*100</f>
        <v>#VALUE!</v>
      </c>
      <c r="L87" s="166">
        <f>BerKW!Z87</f>
        <v>0</v>
      </c>
      <c r="M87" s="162">
        <f>IF(BerKW!K87=0,0,1)</f>
        <v>0</v>
      </c>
      <c r="N87" s="166" t="e">
        <f>BerKW!L87*100</f>
        <v>#VALUE!</v>
      </c>
      <c r="O87" s="166">
        <f>BerKW!K87*100</f>
        <v>0</v>
      </c>
      <c r="P87" s="162">
        <f>IF(BerKW!AC87=0,0,24)</f>
        <v>24</v>
      </c>
      <c r="Q87" s="166" t="e">
        <f>BerKW!AD87*100</f>
        <v>#VALUE!</v>
      </c>
      <c r="R87" s="166" t="e">
        <f>BerKW!AC87*100</f>
        <v>#VALUE!</v>
      </c>
      <c r="S87" s="162">
        <f>IF(BerKW!AF87=0,0,30)</f>
        <v>30</v>
      </c>
      <c r="T87" s="166" t="e">
        <f>BerKW!AG87*100</f>
        <v>#VALUE!</v>
      </c>
      <c r="U87" s="166" t="e">
        <f>BerKW!AF87*100</f>
        <v>#VALUE!</v>
      </c>
      <c r="V87" s="166">
        <f>IF(BerKW!AI87=0,0,50)</f>
        <v>50</v>
      </c>
      <c r="W87" s="166" t="e">
        <f>BerKW!AJ87*100</f>
        <v>#VALUE!</v>
      </c>
      <c r="X87" s="166" t="e">
        <f>BerKW!AI87*100</f>
        <v>#VALUE!</v>
      </c>
      <c r="Y87" s="162">
        <f>IF(BerKW!AL87=0,0,51)</f>
        <v>51</v>
      </c>
      <c r="Z87" s="166" t="e">
        <f>BerKW!AM87*100</f>
        <v>#VALUE!</v>
      </c>
      <c r="AA87" s="166" t="e">
        <f>BerKW!AL87*100</f>
        <v>#VALUE!</v>
      </c>
      <c r="AB87" s="162">
        <f>IF(BerKW!AO87=0,0,60)</f>
        <v>60</v>
      </c>
      <c r="AC87" s="166" t="e">
        <f>BerKW!AP87*100</f>
        <v>#VALUE!</v>
      </c>
      <c r="AD87" s="166" t="e">
        <f>BerKW!AO87*100</f>
        <v>#VALUE!</v>
      </c>
      <c r="AE87" s="162">
        <f>IF(BerKW!AR87=0,0,61)</f>
        <v>61</v>
      </c>
      <c r="AF87" s="166" t="e">
        <f>BerKW!AS87*100</f>
        <v>#VALUE!</v>
      </c>
      <c r="AG87" s="166" t="e">
        <f>BerKW!AR87*100</f>
        <v>#VALUE!</v>
      </c>
      <c r="AH87" s="162">
        <f>IF(BerKW!AU87=0,0,74)</f>
        <v>74</v>
      </c>
      <c r="AI87" s="166" t="e">
        <f>BerKW!AV87*100</f>
        <v>#VALUE!</v>
      </c>
      <c r="AJ87" s="166" t="e">
        <f>BerKW!AU87*100</f>
        <v>#VALUE!</v>
      </c>
      <c r="AK87" s="162">
        <v>1</v>
      </c>
      <c r="AL87" s="166" t="e">
        <f>ROUND(BerKW!AW87*100,0)</f>
        <v>#VALUE!</v>
      </c>
      <c r="AM87" s="166" t="e">
        <f t="shared" si="4"/>
        <v>#VALUE!</v>
      </c>
      <c r="AN87" s="166">
        <v>0</v>
      </c>
      <c r="AO87" s="166" t="e">
        <f>BerKW!AW87*100</f>
        <v>#VALUE!</v>
      </c>
      <c r="AP87" s="166" t="e">
        <f ca="1">ROUND(AO87*(pabij+wnbij)/100,0)</f>
        <v>#VALUE!</v>
      </c>
      <c r="AQ87" s="166">
        <f t="shared" ca="1" si="5"/>
        <v>255</v>
      </c>
      <c r="AR87" s="166">
        <v>0</v>
      </c>
      <c r="AS87" s="166" t="e">
        <f>BerKW!AW87*100</f>
        <v>#VALUE!</v>
      </c>
      <c r="AT87" s="166" t="e">
        <f ca="1">ROUND(BerKW!BR87*100,0)</f>
        <v>#VALUE!</v>
      </c>
      <c r="AU87" s="166">
        <f t="shared" ca="1" si="6"/>
        <v>256</v>
      </c>
      <c r="AV87" s="166">
        <v>0</v>
      </c>
      <c r="AW87" s="166" t="e">
        <f>ROUND(BerKW!AW87*100,0)</f>
        <v>#VALUE!</v>
      </c>
      <c r="AX87" s="166" t="e">
        <f ca="1">ROUND(BerKW!BS87*100,0)</f>
        <v>#VALUE!</v>
      </c>
      <c r="AY87" s="166">
        <f t="shared" ca="1" si="7"/>
        <v>811</v>
      </c>
      <c r="AZ87" s="166">
        <v>0</v>
      </c>
      <c r="BA87" s="166" t="e">
        <f ca="1">IF(fsobij&lt;&gt;0,BerKW!AW87*100,0)</f>
        <v>#VALUE!</v>
      </c>
      <c r="BB87" s="166" t="e">
        <f ca="1">IF(fsobij&lt;&gt;0,ROUND(BerKW!BK87*100,0),0)</f>
        <v>#VALUE!</v>
      </c>
      <c r="BC87" s="166">
        <v>859</v>
      </c>
      <c r="BD87" s="166">
        <v>0</v>
      </c>
      <c r="BE87" s="166" t="e">
        <f ca="1">IF(bijbij&lt;&gt;0,BerKW!AW87*100,0)</f>
        <v>#VALUE!</v>
      </c>
      <c r="BF87" s="166" t="e">
        <f>ROUND(BerKW!BL87*100,0)</f>
        <v>#VALUE!</v>
      </c>
      <c r="BG87" s="167">
        <v>1</v>
      </c>
      <c r="BH87" s="166" t="e">
        <f>BerKW!BF87*100</f>
        <v>#VALUE!</v>
      </c>
      <c r="BI87" s="166" t="str">
        <f>BerKW!BE87</f>
        <v>Corriger</v>
      </c>
      <c r="BJ87" s="162" t="e">
        <f>BerKW!BD87*100</f>
        <v>#VALUE!</v>
      </c>
    </row>
    <row r="88" spans="1:62" ht="14.1" customHeight="1" x14ac:dyDescent="0.3">
      <c r="A88" s="162">
        <f>Ident!A88</f>
        <v>0</v>
      </c>
      <c r="B88" s="162">
        <f>Ident!B88</f>
        <v>0</v>
      </c>
      <c r="C88" s="162">
        <f>Ident!C88</f>
        <v>0</v>
      </c>
      <c r="D88" s="162">
        <f>Ident!D88</f>
        <v>0</v>
      </c>
      <c r="E88" s="162"/>
      <c r="F88" s="163"/>
      <c r="G88" s="162"/>
      <c r="H88" s="164">
        <f>Ident!G88</f>
        <v>0</v>
      </c>
      <c r="I88" s="165">
        <f>Ident!E88</f>
        <v>0</v>
      </c>
      <c r="J88" s="165">
        <f>Ident!F88</f>
        <v>0</v>
      </c>
      <c r="K88" s="166" t="e">
        <f>BerKW!Y88*100</f>
        <v>#VALUE!</v>
      </c>
      <c r="L88" s="166">
        <f>BerKW!Z88</f>
        <v>0</v>
      </c>
      <c r="M88" s="162">
        <f>IF(BerKW!K88=0,0,1)</f>
        <v>0</v>
      </c>
      <c r="N88" s="166" t="e">
        <f>BerKW!L88*100</f>
        <v>#VALUE!</v>
      </c>
      <c r="O88" s="166">
        <f>BerKW!K88*100</f>
        <v>0</v>
      </c>
      <c r="P88" s="162">
        <f>IF(BerKW!AC88=0,0,24)</f>
        <v>24</v>
      </c>
      <c r="Q88" s="166" t="e">
        <f>BerKW!AD88*100</f>
        <v>#VALUE!</v>
      </c>
      <c r="R88" s="166" t="e">
        <f>BerKW!AC88*100</f>
        <v>#VALUE!</v>
      </c>
      <c r="S88" s="162">
        <f>IF(BerKW!AF88=0,0,30)</f>
        <v>30</v>
      </c>
      <c r="T88" s="166" t="e">
        <f>BerKW!AG88*100</f>
        <v>#VALUE!</v>
      </c>
      <c r="U88" s="166" t="e">
        <f>BerKW!AF88*100</f>
        <v>#VALUE!</v>
      </c>
      <c r="V88" s="166">
        <f>IF(BerKW!AI88=0,0,50)</f>
        <v>50</v>
      </c>
      <c r="W88" s="166" t="e">
        <f>BerKW!AJ88*100</f>
        <v>#VALUE!</v>
      </c>
      <c r="X88" s="166" t="e">
        <f>BerKW!AI88*100</f>
        <v>#VALUE!</v>
      </c>
      <c r="Y88" s="162">
        <f>IF(BerKW!AL88=0,0,51)</f>
        <v>51</v>
      </c>
      <c r="Z88" s="166" t="e">
        <f>BerKW!AM88*100</f>
        <v>#VALUE!</v>
      </c>
      <c r="AA88" s="166" t="e">
        <f>BerKW!AL88*100</f>
        <v>#VALUE!</v>
      </c>
      <c r="AB88" s="162">
        <f>IF(BerKW!AO88=0,0,60)</f>
        <v>60</v>
      </c>
      <c r="AC88" s="166" t="e">
        <f>BerKW!AP88*100</f>
        <v>#VALUE!</v>
      </c>
      <c r="AD88" s="166" t="e">
        <f>BerKW!AO88*100</f>
        <v>#VALUE!</v>
      </c>
      <c r="AE88" s="162">
        <f>IF(BerKW!AR88=0,0,61)</f>
        <v>61</v>
      </c>
      <c r="AF88" s="166" t="e">
        <f>BerKW!AS88*100</f>
        <v>#VALUE!</v>
      </c>
      <c r="AG88" s="166" t="e">
        <f>BerKW!AR88*100</f>
        <v>#VALUE!</v>
      </c>
      <c r="AH88" s="162">
        <f>IF(BerKW!AU88=0,0,74)</f>
        <v>74</v>
      </c>
      <c r="AI88" s="166" t="e">
        <f>BerKW!AV88*100</f>
        <v>#VALUE!</v>
      </c>
      <c r="AJ88" s="166" t="e">
        <f>BerKW!AU88*100</f>
        <v>#VALUE!</v>
      </c>
      <c r="AK88" s="162">
        <v>1</v>
      </c>
      <c r="AL88" s="166" t="e">
        <f>ROUND(BerKW!AW88*100,0)</f>
        <v>#VALUE!</v>
      </c>
      <c r="AM88" s="166" t="e">
        <f t="shared" si="4"/>
        <v>#VALUE!</v>
      </c>
      <c r="AN88" s="166">
        <v>0</v>
      </c>
      <c r="AO88" s="166" t="e">
        <f>BerKW!AW88*100</f>
        <v>#VALUE!</v>
      </c>
      <c r="AP88" s="166" t="e">
        <f ca="1">ROUND(AO88*(pabij+wnbij)/100,0)</f>
        <v>#VALUE!</v>
      </c>
      <c r="AQ88" s="166">
        <f t="shared" ca="1" si="5"/>
        <v>255</v>
      </c>
      <c r="AR88" s="166">
        <v>0</v>
      </c>
      <c r="AS88" s="166" t="e">
        <f>BerKW!AW88*100</f>
        <v>#VALUE!</v>
      </c>
      <c r="AT88" s="166" t="e">
        <f ca="1">ROUND(BerKW!BR88*100,0)</f>
        <v>#VALUE!</v>
      </c>
      <c r="AU88" s="166">
        <f t="shared" ca="1" si="6"/>
        <v>256</v>
      </c>
      <c r="AV88" s="166">
        <v>0</v>
      </c>
      <c r="AW88" s="166" t="e">
        <f>ROUND(BerKW!AW88*100,0)</f>
        <v>#VALUE!</v>
      </c>
      <c r="AX88" s="166" t="e">
        <f ca="1">ROUND(BerKW!BS88*100,0)</f>
        <v>#VALUE!</v>
      </c>
      <c r="AY88" s="166">
        <f t="shared" ca="1" si="7"/>
        <v>811</v>
      </c>
      <c r="AZ88" s="166">
        <v>0</v>
      </c>
      <c r="BA88" s="166" t="e">
        <f ca="1">IF(fsobij&lt;&gt;0,BerKW!AW88*100,0)</f>
        <v>#VALUE!</v>
      </c>
      <c r="BB88" s="166" t="e">
        <f ca="1">IF(fsobij&lt;&gt;0,ROUND(BerKW!BK88*100,0),0)</f>
        <v>#VALUE!</v>
      </c>
      <c r="BC88" s="166">
        <v>859</v>
      </c>
      <c r="BD88" s="166">
        <v>0</v>
      </c>
      <c r="BE88" s="166" t="e">
        <f ca="1">IF(bijbij&lt;&gt;0,BerKW!AW88*100,0)</f>
        <v>#VALUE!</v>
      </c>
      <c r="BF88" s="166" t="e">
        <f>ROUND(BerKW!BL88*100,0)</f>
        <v>#VALUE!</v>
      </c>
      <c r="BG88" s="167">
        <v>1</v>
      </c>
      <c r="BH88" s="166" t="e">
        <f>BerKW!BF88*100</f>
        <v>#VALUE!</v>
      </c>
      <c r="BI88" s="166" t="str">
        <f>BerKW!BE88</f>
        <v>Corriger</v>
      </c>
      <c r="BJ88" s="162" t="e">
        <f>BerKW!BD88*100</f>
        <v>#VALUE!</v>
      </c>
    </row>
    <row r="89" spans="1:62" ht="14.1" customHeight="1" x14ac:dyDescent="0.3">
      <c r="A89" s="162">
        <f>Ident!A89</f>
        <v>0</v>
      </c>
      <c r="B89" s="162">
        <f>Ident!B89</f>
        <v>0</v>
      </c>
      <c r="C89" s="162">
        <f>Ident!C89</f>
        <v>0</v>
      </c>
      <c r="D89" s="162">
        <f>Ident!D89</f>
        <v>0</v>
      </c>
      <c r="E89" s="162"/>
      <c r="F89" s="163"/>
      <c r="G89" s="162"/>
      <c r="H89" s="164">
        <f>Ident!G89</f>
        <v>0</v>
      </c>
      <c r="I89" s="165">
        <f>Ident!E89</f>
        <v>0</v>
      </c>
      <c r="J89" s="165">
        <f>Ident!F89</f>
        <v>0</v>
      </c>
      <c r="K89" s="166" t="e">
        <f>BerKW!Y89*100</f>
        <v>#VALUE!</v>
      </c>
      <c r="L89" s="166">
        <f>BerKW!Z89</f>
        <v>0</v>
      </c>
      <c r="M89" s="162">
        <f>IF(BerKW!K89=0,0,1)</f>
        <v>0</v>
      </c>
      <c r="N89" s="166" t="e">
        <f>BerKW!L89*100</f>
        <v>#VALUE!</v>
      </c>
      <c r="O89" s="166">
        <f>BerKW!K89*100</f>
        <v>0</v>
      </c>
      <c r="P89" s="162">
        <f>IF(BerKW!AC89=0,0,24)</f>
        <v>24</v>
      </c>
      <c r="Q89" s="166" t="e">
        <f>BerKW!AD89*100</f>
        <v>#VALUE!</v>
      </c>
      <c r="R89" s="166" t="e">
        <f>BerKW!AC89*100</f>
        <v>#VALUE!</v>
      </c>
      <c r="S89" s="162">
        <f>IF(BerKW!AF89=0,0,30)</f>
        <v>30</v>
      </c>
      <c r="T89" s="166" t="e">
        <f>BerKW!AG89*100</f>
        <v>#VALUE!</v>
      </c>
      <c r="U89" s="166" t="e">
        <f>BerKW!AF89*100</f>
        <v>#VALUE!</v>
      </c>
      <c r="V89" s="166">
        <f>IF(BerKW!AI89=0,0,50)</f>
        <v>50</v>
      </c>
      <c r="W89" s="166" t="e">
        <f>BerKW!AJ89*100</f>
        <v>#VALUE!</v>
      </c>
      <c r="X89" s="166" t="e">
        <f>BerKW!AI89*100</f>
        <v>#VALUE!</v>
      </c>
      <c r="Y89" s="162">
        <f>IF(BerKW!AL89=0,0,51)</f>
        <v>51</v>
      </c>
      <c r="Z89" s="166" t="e">
        <f>BerKW!AM89*100</f>
        <v>#VALUE!</v>
      </c>
      <c r="AA89" s="166" t="e">
        <f>BerKW!AL89*100</f>
        <v>#VALUE!</v>
      </c>
      <c r="AB89" s="162">
        <f>IF(BerKW!AO89=0,0,60)</f>
        <v>60</v>
      </c>
      <c r="AC89" s="166" t="e">
        <f>BerKW!AP89*100</f>
        <v>#VALUE!</v>
      </c>
      <c r="AD89" s="166" t="e">
        <f>BerKW!AO89*100</f>
        <v>#VALUE!</v>
      </c>
      <c r="AE89" s="162">
        <f>IF(BerKW!AR89=0,0,61)</f>
        <v>61</v>
      </c>
      <c r="AF89" s="166" t="e">
        <f>BerKW!AS89*100</f>
        <v>#VALUE!</v>
      </c>
      <c r="AG89" s="166" t="e">
        <f>BerKW!AR89*100</f>
        <v>#VALUE!</v>
      </c>
      <c r="AH89" s="162">
        <f>IF(BerKW!AU89=0,0,74)</f>
        <v>74</v>
      </c>
      <c r="AI89" s="166" t="e">
        <f>BerKW!AV89*100</f>
        <v>#VALUE!</v>
      </c>
      <c r="AJ89" s="166" t="e">
        <f>BerKW!AU89*100</f>
        <v>#VALUE!</v>
      </c>
      <c r="AK89" s="162">
        <v>1</v>
      </c>
      <c r="AL89" s="166" t="e">
        <f>ROUND(BerKW!AW89*100,0)</f>
        <v>#VALUE!</v>
      </c>
      <c r="AM89" s="166" t="e">
        <f t="shared" si="4"/>
        <v>#VALUE!</v>
      </c>
      <c r="AN89" s="166">
        <v>0</v>
      </c>
      <c r="AO89" s="166" t="e">
        <f>BerKW!AW89*100</f>
        <v>#VALUE!</v>
      </c>
      <c r="AP89" s="166" t="e">
        <f ca="1">ROUND(AO89*(pabij+wnbij)/100,0)</f>
        <v>#VALUE!</v>
      </c>
      <c r="AQ89" s="166">
        <f t="shared" ca="1" si="5"/>
        <v>255</v>
      </c>
      <c r="AR89" s="166">
        <v>0</v>
      </c>
      <c r="AS89" s="166" t="e">
        <f>BerKW!AW89*100</f>
        <v>#VALUE!</v>
      </c>
      <c r="AT89" s="166" t="e">
        <f ca="1">ROUND(BerKW!BR89*100,0)</f>
        <v>#VALUE!</v>
      </c>
      <c r="AU89" s="166">
        <f t="shared" ca="1" si="6"/>
        <v>256</v>
      </c>
      <c r="AV89" s="166">
        <v>0</v>
      </c>
      <c r="AW89" s="166" t="e">
        <f>ROUND(BerKW!AW89*100,0)</f>
        <v>#VALUE!</v>
      </c>
      <c r="AX89" s="166" t="e">
        <f ca="1">ROUND(BerKW!BS89*100,0)</f>
        <v>#VALUE!</v>
      </c>
      <c r="AY89" s="166">
        <f t="shared" ca="1" si="7"/>
        <v>811</v>
      </c>
      <c r="AZ89" s="166">
        <v>0</v>
      </c>
      <c r="BA89" s="166" t="e">
        <f ca="1">IF(fsobij&lt;&gt;0,BerKW!AW89*100,0)</f>
        <v>#VALUE!</v>
      </c>
      <c r="BB89" s="166" t="e">
        <f ca="1">IF(fsobij&lt;&gt;0,ROUND(BerKW!BK89*100,0),0)</f>
        <v>#VALUE!</v>
      </c>
      <c r="BC89" s="166">
        <v>859</v>
      </c>
      <c r="BD89" s="166">
        <v>0</v>
      </c>
      <c r="BE89" s="166" t="e">
        <f ca="1">IF(bijbij&lt;&gt;0,BerKW!AW89*100,0)</f>
        <v>#VALUE!</v>
      </c>
      <c r="BF89" s="166" t="e">
        <f>ROUND(BerKW!BL89*100,0)</f>
        <v>#VALUE!</v>
      </c>
      <c r="BG89" s="167">
        <v>1</v>
      </c>
      <c r="BH89" s="166" t="e">
        <f>BerKW!BF89*100</f>
        <v>#VALUE!</v>
      </c>
      <c r="BI89" s="166" t="str">
        <f>BerKW!BE89</f>
        <v>Corriger</v>
      </c>
      <c r="BJ89" s="162" t="e">
        <f>BerKW!BD89*100</f>
        <v>#VALUE!</v>
      </c>
    </row>
    <row r="90" spans="1:62" ht="14.1" customHeight="1" x14ac:dyDescent="0.3">
      <c r="A90" s="162">
        <f>Ident!A90</f>
        <v>0</v>
      </c>
      <c r="B90" s="162">
        <f>Ident!B90</f>
        <v>0</v>
      </c>
      <c r="C90" s="162">
        <f>Ident!C90</f>
        <v>0</v>
      </c>
      <c r="D90" s="162">
        <f>Ident!D90</f>
        <v>0</v>
      </c>
      <c r="E90" s="162"/>
      <c r="F90" s="163"/>
      <c r="G90" s="162"/>
      <c r="H90" s="164">
        <f>Ident!G90</f>
        <v>0</v>
      </c>
      <c r="I90" s="165">
        <f>Ident!E90</f>
        <v>0</v>
      </c>
      <c r="J90" s="165">
        <f>Ident!F90</f>
        <v>0</v>
      </c>
      <c r="K90" s="166" t="e">
        <f>BerKW!Y90*100</f>
        <v>#VALUE!</v>
      </c>
      <c r="L90" s="166">
        <f>BerKW!Z90</f>
        <v>0</v>
      </c>
      <c r="M90" s="162">
        <f>IF(BerKW!K90=0,0,1)</f>
        <v>0</v>
      </c>
      <c r="N90" s="166" t="e">
        <f>BerKW!L90*100</f>
        <v>#VALUE!</v>
      </c>
      <c r="O90" s="166">
        <f>BerKW!K90*100</f>
        <v>0</v>
      </c>
      <c r="P90" s="162">
        <f>IF(BerKW!AC90=0,0,24)</f>
        <v>24</v>
      </c>
      <c r="Q90" s="166" t="e">
        <f>BerKW!AD90*100</f>
        <v>#VALUE!</v>
      </c>
      <c r="R90" s="166" t="e">
        <f>BerKW!AC90*100</f>
        <v>#VALUE!</v>
      </c>
      <c r="S90" s="162">
        <f>IF(BerKW!AF90=0,0,30)</f>
        <v>30</v>
      </c>
      <c r="T90" s="166" t="e">
        <f>BerKW!AG90*100</f>
        <v>#VALUE!</v>
      </c>
      <c r="U90" s="166" t="e">
        <f>BerKW!AF90*100</f>
        <v>#VALUE!</v>
      </c>
      <c r="V90" s="166">
        <f>IF(BerKW!AI90=0,0,50)</f>
        <v>50</v>
      </c>
      <c r="W90" s="166" t="e">
        <f>BerKW!AJ90*100</f>
        <v>#VALUE!</v>
      </c>
      <c r="X90" s="166" t="e">
        <f>BerKW!AI90*100</f>
        <v>#VALUE!</v>
      </c>
      <c r="Y90" s="162">
        <f>IF(BerKW!AL90=0,0,51)</f>
        <v>51</v>
      </c>
      <c r="Z90" s="166" t="e">
        <f>BerKW!AM90*100</f>
        <v>#VALUE!</v>
      </c>
      <c r="AA90" s="166" t="e">
        <f>BerKW!AL90*100</f>
        <v>#VALUE!</v>
      </c>
      <c r="AB90" s="162">
        <f>IF(BerKW!AO90=0,0,60)</f>
        <v>60</v>
      </c>
      <c r="AC90" s="166" t="e">
        <f>BerKW!AP90*100</f>
        <v>#VALUE!</v>
      </c>
      <c r="AD90" s="166" t="e">
        <f>BerKW!AO90*100</f>
        <v>#VALUE!</v>
      </c>
      <c r="AE90" s="162">
        <f>IF(BerKW!AR90=0,0,61)</f>
        <v>61</v>
      </c>
      <c r="AF90" s="166" t="e">
        <f>BerKW!AS90*100</f>
        <v>#VALUE!</v>
      </c>
      <c r="AG90" s="166" t="e">
        <f>BerKW!AR90*100</f>
        <v>#VALUE!</v>
      </c>
      <c r="AH90" s="162">
        <f>IF(BerKW!AU90=0,0,74)</f>
        <v>74</v>
      </c>
      <c r="AI90" s="166" t="e">
        <f>BerKW!AV90*100</f>
        <v>#VALUE!</v>
      </c>
      <c r="AJ90" s="166" t="e">
        <f>BerKW!AU90*100</f>
        <v>#VALUE!</v>
      </c>
      <c r="AK90" s="162">
        <v>1</v>
      </c>
      <c r="AL90" s="166" t="e">
        <f>ROUND(BerKW!AW90*100,0)</f>
        <v>#VALUE!</v>
      </c>
      <c r="AM90" s="166" t="e">
        <f t="shared" si="4"/>
        <v>#VALUE!</v>
      </c>
      <c r="AN90" s="166">
        <v>0</v>
      </c>
      <c r="AO90" s="166" t="e">
        <f>BerKW!AW90*100</f>
        <v>#VALUE!</v>
      </c>
      <c r="AP90" s="166" t="e">
        <f ca="1">ROUND(AO90*(pabij+wnbij)/100,0)</f>
        <v>#VALUE!</v>
      </c>
      <c r="AQ90" s="166">
        <f t="shared" ca="1" si="5"/>
        <v>255</v>
      </c>
      <c r="AR90" s="166">
        <v>0</v>
      </c>
      <c r="AS90" s="166" t="e">
        <f>BerKW!AW90*100</f>
        <v>#VALUE!</v>
      </c>
      <c r="AT90" s="166" t="e">
        <f ca="1">ROUND(BerKW!BR90*100,0)</f>
        <v>#VALUE!</v>
      </c>
      <c r="AU90" s="166">
        <f t="shared" ca="1" si="6"/>
        <v>256</v>
      </c>
      <c r="AV90" s="166">
        <v>0</v>
      </c>
      <c r="AW90" s="166" t="e">
        <f>ROUND(BerKW!AW90*100,0)</f>
        <v>#VALUE!</v>
      </c>
      <c r="AX90" s="166" t="e">
        <f ca="1">ROUND(BerKW!BS90*100,0)</f>
        <v>#VALUE!</v>
      </c>
      <c r="AY90" s="166">
        <f t="shared" ca="1" si="7"/>
        <v>811</v>
      </c>
      <c r="AZ90" s="166">
        <v>0</v>
      </c>
      <c r="BA90" s="166" t="e">
        <f ca="1">IF(fsobij&lt;&gt;0,BerKW!AW90*100,0)</f>
        <v>#VALUE!</v>
      </c>
      <c r="BB90" s="166" t="e">
        <f ca="1">IF(fsobij&lt;&gt;0,ROUND(BerKW!BK90*100,0),0)</f>
        <v>#VALUE!</v>
      </c>
      <c r="BC90" s="166">
        <v>859</v>
      </c>
      <c r="BD90" s="166">
        <v>0</v>
      </c>
      <c r="BE90" s="166" t="e">
        <f ca="1">IF(bijbij&lt;&gt;0,BerKW!AW90*100,0)</f>
        <v>#VALUE!</v>
      </c>
      <c r="BF90" s="166" t="e">
        <f>ROUND(BerKW!BL90*100,0)</f>
        <v>#VALUE!</v>
      </c>
      <c r="BG90" s="167">
        <v>1</v>
      </c>
      <c r="BH90" s="166" t="e">
        <f>BerKW!BF90*100</f>
        <v>#VALUE!</v>
      </c>
      <c r="BI90" s="166" t="str">
        <f>BerKW!BE90</f>
        <v>Corriger</v>
      </c>
      <c r="BJ90" s="162" t="e">
        <f>BerKW!BD90*100</f>
        <v>#VALUE!</v>
      </c>
    </row>
    <row r="91" spans="1:62" ht="14.1" customHeight="1" x14ac:dyDescent="0.3">
      <c r="A91" s="162">
        <f>Ident!A91</f>
        <v>0</v>
      </c>
      <c r="B91" s="162">
        <f>Ident!B91</f>
        <v>0</v>
      </c>
      <c r="C91" s="162">
        <f>Ident!C91</f>
        <v>0</v>
      </c>
      <c r="D91" s="162">
        <f>Ident!D91</f>
        <v>0</v>
      </c>
      <c r="E91" s="162"/>
      <c r="F91" s="163"/>
      <c r="G91" s="162"/>
      <c r="H91" s="164">
        <f>Ident!G91</f>
        <v>0</v>
      </c>
      <c r="I91" s="165">
        <f>Ident!E91</f>
        <v>0</v>
      </c>
      <c r="J91" s="165">
        <f>Ident!F91</f>
        <v>0</v>
      </c>
      <c r="K91" s="166" t="e">
        <f>BerKW!Y91*100</f>
        <v>#VALUE!</v>
      </c>
      <c r="L91" s="166">
        <f>BerKW!Z91</f>
        <v>0</v>
      </c>
      <c r="M91" s="162">
        <f>IF(BerKW!K91=0,0,1)</f>
        <v>0</v>
      </c>
      <c r="N91" s="166" t="e">
        <f>BerKW!L91*100</f>
        <v>#VALUE!</v>
      </c>
      <c r="O91" s="166">
        <f>BerKW!K91*100</f>
        <v>0</v>
      </c>
      <c r="P91" s="162">
        <f>IF(BerKW!AC91=0,0,24)</f>
        <v>24</v>
      </c>
      <c r="Q91" s="166" t="e">
        <f>BerKW!AD91*100</f>
        <v>#VALUE!</v>
      </c>
      <c r="R91" s="166" t="e">
        <f>BerKW!AC91*100</f>
        <v>#VALUE!</v>
      </c>
      <c r="S91" s="162">
        <f>IF(BerKW!AF91=0,0,30)</f>
        <v>30</v>
      </c>
      <c r="T91" s="166" t="e">
        <f>BerKW!AG91*100</f>
        <v>#VALUE!</v>
      </c>
      <c r="U91" s="166" t="e">
        <f>BerKW!AF91*100</f>
        <v>#VALUE!</v>
      </c>
      <c r="V91" s="166">
        <f>IF(BerKW!AI91=0,0,50)</f>
        <v>50</v>
      </c>
      <c r="W91" s="166" t="e">
        <f>BerKW!AJ91*100</f>
        <v>#VALUE!</v>
      </c>
      <c r="X91" s="166" t="e">
        <f>BerKW!AI91*100</f>
        <v>#VALUE!</v>
      </c>
      <c r="Y91" s="162">
        <f>IF(BerKW!AL91=0,0,51)</f>
        <v>51</v>
      </c>
      <c r="Z91" s="166" t="e">
        <f>BerKW!AM91*100</f>
        <v>#VALUE!</v>
      </c>
      <c r="AA91" s="166" t="e">
        <f>BerKW!AL91*100</f>
        <v>#VALUE!</v>
      </c>
      <c r="AB91" s="162">
        <f>IF(BerKW!AO91=0,0,60)</f>
        <v>60</v>
      </c>
      <c r="AC91" s="166" t="e">
        <f>BerKW!AP91*100</f>
        <v>#VALUE!</v>
      </c>
      <c r="AD91" s="166" t="e">
        <f>BerKW!AO91*100</f>
        <v>#VALUE!</v>
      </c>
      <c r="AE91" s="162">
        <f>IF(BerKW!AR91=0,0,61)</f>
        <v>61</v>
      </c>
      <c r="AF91" s="166" t="e">
        <f>BerKW!AS91*100</f>
        <v>#VALUE!</v>
      </c>
      <c r="AG91" s="166" t="e">
        <f>BerKW!AR91*100</f>
        <v>#VALUE!</v>
      </c>
      <c r="AH91" s="162">
        <f>IF(BerKW!AU91=0,0,74)</f>
        <v>74</v>
      </c>
      <c r="AI91" s="166" t="e">
        <f>BerKW!AV91*100</f>
        <v>#VALUE!</v>
      </c>
      <c r="AJ91" s="166" t="e">
        <f>BerKW!AU91*100</f>
        <v>#VALUE!</v>
      </c>
      <c r="AK91" s="162">
        <v>1</v>
      </c>
      <c r="AL91" s="166" t="e">
        <f>ROUND(BerKW!AW91*100,0)</f>
        <v>#VALUE!</v>
      </c>
      <c r="AM91" s="166" t="e">
        <f t="shared" si="4"/>
        <v>#VALUE!</v>
      </c>
      <c r="AN91" s="166">
        <v>0</v>
      </c>
      <c r="AO91" s="166" t="e">
        <f>BerKW!AW91*100</f>
        <v>#VALUE!</v>
      </c>
      <c r="AP91" s="166" t="e">
        <f ca="1">ROUND(AO91*(pabij+wnbij)/100,0)</f>
        <v>#VALUE!</v>
      </c>
      <c r="AQ91" s="166">
        <f t="shared" ca="1" si="5"/>
        <v>255</v>
      </c>
      <c r="AR91" s="166">
        <v>0</v>
      </c>
      <c r="AS91" s="166" t="e">
        <f>BerKW!AW91*100</f>
        <v>#VALUE!</v>
      </c>
      <c r="AT91" s="166" t="e">
        <f ca="1">ROUND(BerKW!BR91*100,0)</f>
        <v>#VALUE!</v>
      </c>
      <c r="AU91" s="166">
        <f t="shared" ca="1" si="6"/>
        <v>256</v>
      </c>
      <c r="AV91" s="166">
        <v>0</v>
      </c>
      <c r="AW91" s="166" t="e">
        <f>ROUND(BerKW!AW91*100,0)</f>
        <v>#VALUE!</v>
      </c>
      <c r="AX91" s="166" t="e">
        <f ca="1">ROUND(BerKW!BS91*100,0)</f>
        <v>#VALUE!</v>
      </c>
      <c r="AY91" s="166">
        <f t="shared" ca="1" si="7"/>
        <v>811</v>
      </c>
      <c r="AZ91" s="166">
        <v>0</v>
      </c>
      <c r="BA91" s="166" t="e">
        <f ca="1">IF(fsobij&lt;&gt;0,BerKW!AW91*100,0)</f>
        <v>#VALUE!</v>
      </c>
      <c r="BB91" s="166" t="e">
        <f ca="1">IF(fsobij&lt;&gt;0,ROUND(BerKW!BK91*100,0),0)</f>
        <v>#VALUE!</v>
      </c>
      <c r="BC91" s="166">
        <v>859</v>
      </c>
      <c r="BD91" s="166">
        <v>0</v>
      </c>
      <c r="BE91" s="166" t="e">
        <f ca="1">IF(bijbij&lt;&gt;0,BerKW!AW91*100,0)</f>
        <v>#VALUE!</v>
      </c>
      <c r="BF91" s="166" t="e">
        <f>ROUND(BerKW!BL91*100,0)</f>
        <v>#VALUE!</v>
      </c>
      <c r="BG91" s="167">
        <v>1</v>
      </c>
      <c r="BH91" s="166" t="e">
        <f>BerKW!BF91*100</f>
        <v>#VALUE!</v>
      </c>
      <c r="BI91" s="166" t="str">
        <f>BerKW!BE91</f>
        <v>Corriger</v>
      </c>
      <c r="BJ91" s="162" t="e">
        <f>BerKW!BD91*100</f>
        <v>#VALUE!</v>
      </c>
    </row>
    <row r="92" spans="1:62" ht="14.1" customHeight="1" x14ac:dyDescent="0.3">
      <c r="A92" s="162">
        <f>Ident!A92</f>
        <v>0</v>
      </c>
      <c r="B92" s="162">
        <f>Ident!B92</f>
        <v>0</v>
      </c>
      <c r="C92" s="162">
        <f>Ident!C92</f>
        <v>0</v>
      </c>
      <c r="D92" s="162">
        <f>Ident!D92</f>
        <v>0</v>
      </c>
      <c r="E92" s="162"/>
      <c r="F92" s="163"/>
      <c r="G92" s="162"/>
      <c r="H92" s="164">
        <f>Ident!G92</f>
        <v>0</v>
      </c>
      <c r="I92" s="165">
        <f>Ident!E92</f>
        <v>0</v>
      </c>
      <c r="J92" s="165">
        <f>Ident!F92</f>
        <v>0</v>
      </c>
      <c r="K92" s="166" t="e">
        <f>BerKW!Y92*100</f>
        <v>#VALUE!</v>
      </c>
      <c r="L92" s="166">
        <f>BerKW!Z92</f>
        <v>0</v>
      </c>
      <c r="M92" s="162">
        <f>IF(BerKW!K92=0,0,1)</f>
        <v>0</v>
      </c>
      <c r="N92" s="166" t="e">
        <f>BerKW!L92*100</f>
        <v>#VALUE!</v>
      </c>
      <c r="O92" s="166">
        <f>BerKW!K92*100</f>
        <v>0</v>
      </c>
      <c r="P92" s="162">
        <f>IF(BerKW!AC92=0,0,24)</f>
        <v>24</v>
      </c>
      <c r="Q92" s="166" t="e">
        <f>BerKW!AD92*100</f>
        <v>#VALUE!</v>
      </c>
      <c r="R92" s="166" t="e">
        <f>BerKW!AC92*100</f>
        <v>#VALUE!</v>
      </c>
      <c r="S92" s="162">
        <f>IF(BerKW!AF92=0,0,30)</f>
        <v>30</v>
      </c>
      <c r="T92" s="166" t="e">
        <f>BerKW!AG92*100</f>
        <v>#VALUE!</v>
      </c>
      <c r="U92" s="166" t="e">
        <f>BerKW!AF92*100</f>
        <v>#VALUE!</v>
      </c>
      <c r="V92" s="166">
        <f>IF(BerKW!AI92=0,0,50)</f>
        <v>50</v>
      </c>
      <c r="W92" s="166" t="e">
        <f>BerKW!AJ92*100</f>
        <v>#VALUE!</v>
      </c>
      <c r="X92" s="166" t="e">
        <f>BerKW!AI92*100</f>
        <v>#VALUE!</v>
      </c>
      <c r="Y92" s="162">
        <f>IF(BerKW!AL92=0,0,51)</f>
        <v>51</v>
      </c>
      <c r="Z92" s="166" t="e">
        <f>BerKW!AM92*100</f>
        <v>#VALUE!</v>
      </c>
      <c r="AA92" s="166" t="e">
        <f>BerKW!AL92*100</f>
        <v>#VALUE!</v>
      </c>
      <c r="AB92" s="162">
        <f>IF(BerKW!AO92=0,0,60)</f>
        <v>60</v>
      </c>
      <c r="AC92" s="166" t="e">
        <f>BerKW!AP92*100</f>
        <v>#VALUE!</v>
      </c>
      <c r="AD92" s="166" t="e">
        <f>BerKW!AO92*100</f>
        <v>#VALUE!</v>
      </c>
      <c r="AE92" s="162">
        <f>IF(BerKW!AR92=0,0,61)</f>
        <v>61</v>
      </c>
      <c r="AF92" s="166" t="e">
        <f>BerKW!AS92*100</f>
        <v>#VALUE!</v>
      </c>
      <c r="AG92" s="166" t="e">
        <f>BerKW!AR92*100</f>
        <v>#VALUE!</v>
      </c>
      <c r="AH92" s="162">
        <f>IF(BerKW!AU92=0,0,74)</f>
        <v>74</v>
      </c>
      <c r="AI92" s="166" t="e">
        <f>BerKW!AV92*100</f>
        <v>#VALUE!</v>
      </c>
      <c r="AJ92" s="166" t="e">
        <f>BerKW!AU92*100</f>
        <v>#VALUE!</v>
      </c>
      <c r="AK92" s="162">
        <v>1</v>
      </c>
      <c r="AL92" s="166" t="e">
        <f>ROUND(BerKW!AW92*100,0)</f>
        <v>#VALUE!</v>
      </c>
      <c r="AM92" s="166" t="e">
        <f t="shared" si="4"/>
        <v>#VALUE!</v>
      </c>
      <c r="AN92" s="166">
        <v>0</v>
      </c>
      <c r="AO92" s="166" t="e">
        <f>BerKW!AW92*100</f>
        <v>#VALUE!</v>
      </c>
      <c r="AP92" s="166" t="e">
        <f ca="1">ROUND(AO92*(pabij+wnbij)/100,0)</f>
        <v>#VALUE!</v>
      </c>
      <c r="AQ92" s="166">
        <f t="shared" ca="1" si="5"/>
        <v>255</v>
      </c>
      <c r="AR92" s="166">
        <v>0</v>
      </c>
      <c r="AS92" s="166" t="e">
        <f>BerKW!AW92*100</f>
        <v>#VALUE!</v>
      </c>
      <c r="AT92" s="166" t="e">
        <f ca="1">ROUND(BerKW!BR92*100,0)</f>
        <v>#VALUE!</v>
      </c>
      <c r="AU92" s="166">
        <f t="shared" ca="1" si="6"/>
        <v>256</v>
      </c>
      <c r="AV92" s="166">
        <v>0</v>
      </c>
      <c r="AW92" s="166" t="e">
        <f>ROUND(BerKW!AW92*100,0)</f>
        <v>#VALUE!</v>
      </c>
      <c r="AX92" s="166" t="e">
        <f ca="1">ROUND(BerKW!BS92*100,0)</f>
        <v>#VALUE!</v>
      </c>
      <c r="AY92" s="166">
        <f t="shared" ca="1" si="7"/>
        <v>811</v>
      </c>
      <c r="AZ92" s="166">
        <v>0</v>
      </c>
      <c r="BA92" s="166" t="e">
        <f ca="1">IF(fsobij&lt;&gt;0,BerKW!AW92*100,0)</f>
        <v>#VALUE!</v>
      </c>
      <c r="BB92" s="166" t="e">
        <f ca="1">IF(fsobij&lt;&gt;0,ROUND(BerKW!BK92*100,0),0)</f>
        <v>#VALUE!</v>
      </c>
      <c r="BC92" s="166">
        <v>859</v>
      </c>
      <c r="BD92" s="166">
        <v>0</v>
      </c>
      <c r="BE92" s="166" t="e">
        <f ca="1">IF(bijbij&lt;&gt;0,BerKW!AW92*100,0)</f>
        <v>#VALUE!</v>
      </c>
      <c r="BF92" s="166" t="e">
        <f>ROUND(BerKW!BL92*100,0)</f>
        <v>#VALUE!</v>
      </c>
      <c r="BG92" s="167">
        <v>1</v>
      </c>
      <c r="BH92" s="166" t="e">
        <f>BerKW!BF92*100</f>
        <v>#VALUE!</v>
      </c>
      <c r="BI92" s="166" t="str">
        <f>BerKW!BE92</f>
        <v>Corriger</v>
      </c>
      <c r="BJ92" s="162" t="e">
        <f>BerKW!BD92*100</f>
        <v>#VALUE!</v>
      </c>
    </row>
    <row r="93" spans="1:62" ht="14.1" customHeight="1" x14ac:dyDescent="0.3">
      <c r="A93" s="162">
        <f>Ident!A93</f>
        <v>0</v>
      </c>
      <c r="B93" s="162">
        <f>Ident!B93</f>
        <v>0</v>
      </c>
      <c r="C93" s="162">
        <f>Ident!C93</f>
        <v>0</v>
      </c>
      <c r="D93" s="162">
        <f>Ident!D93</f>
        <v>0</v>
      </c>
      <c r="E93" s="162"/>
      <c r="F93" s="163"/>
      <c r="G93" s="162"/>
      <c r="H93" s="164">
        <f>Ident!G93</f>
        <v>0</v>
      </c>
      <c r="I93" s="165">
        <f>Ident!E93</f>
        <v>0</v>
      </c>
      <c r="J93" s="165">
        <f>Ident!F93</f>
        <v>0</v>
      </c>
      <c r="K93" s="166" t="e">
        <f>BerKW!Y93*100</f>
        <v>#VALUE!</v>
      </c>
      <c r="L93" s="166">
        <f>BerKW!Z93</f>
        <v>0</v>
      </c>
      <c r="M93" s="162">
        <f>IF(BerKW!K93=0,0,1)</f>
        <v>0</v>
      </c>
      <c r="N93" s="166" t="e">
        <f>BerKW!L93*100</f>
        <v>#VALUE!</v>
      </c>
      <c r="O93" s="166">
        <f>BerKW!K93*100</f>
        <v>0</v>
      </c>
      <c r="P93" s="162">
        <f>IF(BerKW!AC93=0,0,24)</f>
        <v>24</v>
      </c>
      <c r="Q93" s="166" t="e">
        <f>BerKW!AD93*100</f>
        <v>#VALUE!</v>
      </c>
      <c r="R93" s="166" t="e">
        <f>BerKW!AC93*100</f>
        <v>#VALUE!</v>
      </c>
      <c r="S93" s="162">
        <f>IF(BerKW!AF93=0,0,30)</f>
        <v>30</v>
      </c>
      <c r="T93" s="166" t="e">
        <f>BerKW!AG93*100</f>
        <v>#VALUE!</v>
      </c>
      <c r="U93" s="166" t="e">
        <f>BerKW!AF93*100</f>
        <v>#VALUE!</v>
      </c>
      <c r="V93" s="166">
        <f>IF(BerKW!AI93=0,0,50)</f>
        <v>50</v>
      </c>
      <c r="W93" s="166" t="e">
        <f>BerKW!AJ93*100</f>
        <v>#VALUE!</v>
      </c>
      <c r="X93" s="166" t="e">
        <f>BerKW!AI93*100</f>
        <v>#VALUE!</v>
      </c>
      <c r="Y93" s="162">
        <f>IF(BerKW!AL93=0,0,51)</f>
        <v>51</v>
      </c>
      <c r="Z93" s="166" t="e">
        <f>BerKW!AM93*100</f>
        <v>#VALUE!</v>
      </c>
      <c r="AA93" s="166" t="e">
        <f>BerKW!AL93*100</f>
        <v>#VALUE!</v>
      </c>
      <c r="AB93" s="162">
        <f>IF(BerKW!AO93=0,0,60)</f>
        <v>60</v>
      </c>
      <c r="AC93" s="166" t="e">
        <f>BerKW!AP93*100</f>
        <v>#VALUE!</v>
      </c>
      <c r="AD93" s="166" t="e">
        <f>BerKW!AO93*100</f>
        <v>#VALUE!</v>
      </c>
      <c r="AE93" s="162">
        <f>IF(BerKW!AR93=0,0,61)</f>
        <v>61</v>
      </c>
      <c r="AF93" s="166" t="e">
        <f>BerKW!AS93*100</f>
        <v>#VALUE!</v>
      </c>
      <c r="AG93" s="166" t="e">
        <f>BerKW!AR93*100</f>
        <v>#VALUE!</v>
      </c>
      <c r="AH93" s="162">
        <f>IF(BerKW!AU93=0,0,74)</f>
        <v>74</v>
      </c>
      <c r="AI93" s="166" t="e">
        <f>BerKW!AV93*100</f>
        <v>#VALUE!</v>
      </c>
      <c r="AJ93" s="166" t="e">
        <f>BerKW!AU93*100</f>
        <v>#VALUE!</v>
      </c>
      <c r="AK93" s="162">
        <v>1</v>
      </c>
      <c r="AL93" s="166" t="e">
        <f>ROUND(BerKW!AW93*100,0)</f>
        <v>#VALUE!</v>
      </c>
      <c r="AM93" s="166" t="e">
        <f t="shared" si="4"/>
        <v>#VALUE!</v>
      </c>
      <c r="AN93" s="166">
        <v>0</v>
      </c>
      <c r="AO93" s="166" t="e">
        <f>BerKW!AW93*100</f>
        <v>#VALUE!</v>
      </c>
      <c r="AP93" s="166" t="e">
        <f ca="1">ROUND(AO93*(pabij+wnbij)/100,0)</f>
        <v>#VALUE!</v>
      </c>
      <c r="AQ93" s="166">
        <f t="shared" ca="1" si="5"/>
        <v>255</v>
      </c>
      <c r="AR93" s="166">
        <v>0</v>
      </c>
      <c r="AS93" s="166" t="e">
        <f>BerKW!AW93*100</f>
        <v>#VALUE!</v>
      </c>
      <c r="AT93" s="166" t="e">
        <f ca="1">ROUND(BerKW!BR93*100,0)</f>
        <v>#VALUE!</v>
      </c>
      <c r="AU93" s="166">
        <f t="shared" ca="1" si="6"/>
        <v>256</v>
      </c>
      <c r="AV93" s="166">
        <v>0</v>
      </c>
      <c r="AW93" s="166" t="e">
        <f>ROUND(BerKW!AW93*100,0)</f>
        <v>#VALUE!</v>
      </c>
      <c r="AX93" s="166" t="e">
        <f ca="1">ROUND(BerKW!BS93*100,0)</f>
        <v>#VALUE!</v>
      </c>
      <c r="AY93" s="166">
        <f t="shared" ca="1" si="7"/>
        <v>811</v>
      </c>
      <c r="AZ93" s="166">
        <v>0</v>
      </c>
      <c r="BA93" s="166" t="e">
        <f ca="1">IF(fsobij&lt;&gt;0,BerKW!AW93*100,0)</f>
        <v>#VALUE!</v>
      </c>
      <c r="BB93" s="166" t="e">
        <f ca="1">IF(fsobij&lt;&gt;0,ROUND(BerKW!BK93*100,0),0)</f>
        <v>#VALUE!</v>
      </c>
      <c r="BC93" s="166">
        <v>859</v>
      </c>
      <c r="BD93" s="166">
        <v>0</v>
      </c>
      <c r="BE93" s="166" t="e">
        <f ca="1">IF(bijbij&lt;&gt;0,BerKW!AW93*100,0)</f>
        <v>#VALUE!</v>
      </c>
      <c r="BF93" s="166" t="e">
        <f>ROUND(BerKW!BL93*100,0)</f>
        <v>#VALUE!</v>
      </c>
      <c r="BG93" s="167">
        <v>1</v>
      </c>
      <c r="BH93" s="166" t="e">
        <f>BerKW!BF93*100</f>
        <v>#VALUE!</v>
      </c>
      <c r="BI93" s="166" t="str">
        <f>BerKW!BE93</f>
        <v>Corriger</v>
      </c>
      <c r="BJ93" s="162" t="e">
        <f>BerKW!BD93*100</f>
        <v>#VALUE!</v>
      </c>
    </row>
    <row r="94" spans="1:62" ht="14.1" customHeight="1" x14ac:dyDescent="0.3">
      <c r="A94" s="162">
        <f>Ident!A94</f>
        <v>0</v>
      </c>
      <c r="B94" s="162">
        <f>Ident!B94</f>
        <v>0</v>
      </c>
      <c r="C94" s="162">
        <f>Ident!C94</f>
        <v>0</v>
      </c>
      <c r="D94" s="162">
        <f>Ident!D94</f>
        <v>0</v>
      </c>
      <c r="E94" s="162"/>
      <c r="F94" s="163"/>
      <c r="G94" s="162"/>
      <c r="H94" s="164">
        <f>Ident!G94</f>
        <v>0</v>
      </c>
      <c r="I94" s="165">
        <f>Ident!E94</f>
        <v>0</v>
      </c>
      <c r="J94" s="165">
        <f>Ident!F94</f>
        <v>0</v>
      </c>
      <c r="K94" s="166" t="e">
        <f>BerKW!Y94*100</f>
        <v>#VALUE!</v>
      </c>
      <c r="L94" s="166">
        <f>BerKW!Z94</f>
        <v>0</v>
      </c>
      <c r="M94" s="162">
        <f>IF(BerKW!K94=0,0,1)</f>
        <v>0</v>
      </c>
      <c r="N94" s="166" t="e">
        <f>BerKW!L94*100</f>
        <v>#VALUE!</v>
      </c>
      <c r="O94" s="166">
        <f>BerKW!K94*100</f>
        <v>0</v>
      </c>
      <c r="P94" s="162">
        <f>IF(BerKW!AC94=0,0,24)</f>
        <v>24</v>
      </c>
      <c r="Q94" s="166" t="e">
        <f>BerKW!AD94*100</f>
        <v>#VALUE!</v>
      </c>
      <c r="R94" s="166" t="e">
        <f>BerKW!AC94*100</f>
        <v>#VALUE!</v>
      </c>
      <c r="S94" s="162">
        <f>IF(BerKW!AF94=0,0,30)</f>
        <v>30</v>
      </c>
      <c r="T94" s="166" t="e">
        <f>BerKW!AG94*100</f>
        <v>#VALUE!</v>
      </c>
      <c r="U94" s="166" t="e">
        <f>BerKW!AF94*100</f>
        <v>#VALUE!</v>
      </c>
      <c r="V94" s="166">
        <f>IF(BerKW!AI94=0,0,50)</f>
        <v>50</v>
      </c>
      <c r="W94" s="166" t="e">
        <f>BerKW!AJ94*100</f>
        <v>#VALUE!</v>
      </c>
      <c r="X94" s="166" t="e">
        <f>BerKW!AI94*100</f>
        <v>#VALUE!</v>
      </c>
      <c r="Y94" s="162">
        <f>IF(BerKW!AL94=0,0,51)</f>
        <v>51</v>
      </c>
      <c r="Z94" s="166" t="e">
        <f>BerKW!AM94*100</f>
        <v>#VALUE!</v>
      </c>
      <c r="AA94" s="166" t="e">
        <f>BerKW!AL94*100</f>
        <v>#VALUE!</v>
      </c>
      <c r="AB94" s="162">
        <f>IF(BerKW!AO94=0,0,60)</f>
        <v>60</v>
      </c>
      <c r="AC94" s="166" t="e">
        <f>BerKW!AP94*100</f>
        <v>#VALUE!</v>
      </c>
      <c r="AD94" s="166" t="e">
        <f>BerKW!AO94*100</f>
        <v>#VALUE!</v>
      </c>
      <c r="AE94" s="162">
        <f>IF(BerKW!AR94=0,0,61)</f>
        <v>61</v>
      </c>
      <c r="AF94" s="166" t="e">
        <f>BerKW!AS94*100</f>
        <v>#VALUE!</v>
      </c>
      <c r="AG94" s="166" t="e">
        <f>BerKW!AR94*100</f>
        <v>#VALUE!</v>
      </c>
      <c r="AH94" s="162">
        <f>IF(BerKW!AU94=0,0,74)</f>
        <v>74</v>
      </c>
      <c r="AI94" s="166" t="e">
        <f>BerKW!AV94*100</f>
        <v>#VALUE!</v>
      </c>
      <c r="AJ94" s="166" t="e">
        <f>BerKW!AU94*100</f>
        <v>#VALUE!</v>
      </c>
      <c r="AK94" s="162">
        <v>1</v>
      </c>
      <c r="AL94" s="166" t="e">
        <f>ROUND(BerKW!AW94*100,0)</f>
        <v>#VALUE!</v>
      </c>
      <c r="AM94" s="166" t="e">
        <f t="shared" si="4"/>
        <v>#VALUE!</v>
      </c>
      <c r="AN94" s="166">
        <v>0</v>
      </c>
      <c r="AO94" s="166" t="e">
        <f>BerKW!AW94*100</f>
        <v>#VALUE!</v>
      </c>
      <c r="AP94" s="166" t="e">
        <f ca="1">ROUND(AO94*(pabij+wnbij)/100,0)</f>
        <v>#VALUE!</v>
      </c>
      <c r="AQ94" s="166">
        <f t="shared" ca="1" si="5"/>
        <v>255</v>
      </c>
      <c r="AR94" s="166">
        <v>0</v>
      </c>
      <c r="AS94" s="166" t="e">
        <f>BerKW!AW94*100</f>
        <v>#VALUE!</v>
      </c>
      <c r="AT94" s="166" t="e">
        <f ca="1">ROUND(BerKW!BR94*100,0)</f>
        <v>#VALUE!</v>
      </c>
      <c r="AU94" s="166">
        <f t="shared" ca="1" si="6"/>
        <v>256</v>
      </c>
      <c r="AV94" s="166">
        <v>0</v>
      </c>
      <c r="AW94" s="166" t="e">
        <f>ROUND(BerKW!AW94*100,0)</f>
        <v>#VALUE!</v>
      </c>
      <c r="AX94" s="166" t="e">
        <f ca="1">ROUND(BerKW!BS94*100,0)</f>
        <v>#VALUE!</v>
      </c>
      <c r="AY94" s="166">
        <f t="shared" ca="1" si="7"/>
        <v>811</v>
      </c>
      <c r="AZ94" s="166">
        <v>0</v>
      </c>
      <c r="BA94" s="166" t="e">
        <f ca="1">IF(fsobij&lt;&gt;0,BerKW!AW94*100,0)</f>
        <v>#VALUE!</v>
      </c>
      <c r="BB94" s="166" t="e">
        <f ca="1">IF(fsobij&lt;&gt;0,ROUND(BerKW!BK94*100,0),0)</f>
        <v>#VALUE!</v>
      </c>
      <c r="BC94" s="166">
        <v>859</v>
      </c>
      <c r="BD94" s="166">
        <v>0</v>
      </c>
      <c r="BE94" s="166" t="e">
        <f ca="1">IF(bijbij&lt;&gt;0,BerKW!AW94*100,0)</f>
        <v>#VALUE!</v>
      </c>
      <c r="BF94" s="166" t="e">
        <f>ROUND(BerKW!BL94*100,0)</f>
        <v>#VALUE!</v>
      </c>
      <c r="BG94" s="167">
        <v>1</v>
      </c>
      <c r="BH94" s="166" t="e">
        <f>BerKW!BF94*100</f>
        <v>#VALUE!</v>
      </c>
      <c r="BI94" s="166" t="str">
        <f>BerKW!BE94</f>
        <v>Corriger</v>
      </c>
      <c r="BJ94" s="162" t="e">
        <f>BerKW!BD94*100</f>
        <v>#VALUE!</v>
      </c>
    </row>
    <row r="95" spans="1:62" ht="14.1" customHeight="1" x14ac:dyDescent="0.3">
      <c r="A95" s="162">
        <f>Ident!A95</f>
        <v>0</v>
      </c>
      <c r="B95" s="162">
        <f>Ident!B95</f>
        <v>0</v>
      </c>
      <c r="C95" s="162">
        <f>Ident!C95</f>
        <v>0</v>
      </c>
      <c r="D95" s="162">
        <f>Ident!D95</f>
        <v>0</v>
      </c>
      <c r="E95" s="162"/>
      <c r="F95" s="163"/>
      <c r="G95" s="162"/>
      <c r="H95" s="164">
        <f>Ident!G95</f>
        <v>0</v>
      </c>
      <c r="I95" s="165">
        <f>Ident!E95</f>
        <v>0</v>
      </c>
      <c r="J95" s="165">
        <f>Ident!F95</f>
        <v>0</v>
      </c>
      <c r="K95" s="166" t="e">
        <f>BerKW!Y95*100</f>
        <v>#VALUE!</v>
      </c>
      <c r="L95" s="166">
        <f>BerKW!Z95</f>
        <v>0</v>
      </c>
      <c r="M95" s="162">
        <f>IF(BerKW!K95=0,0,1)</f>
        <v>0</v>
      </c>
      <c r="N95" s="166" t="e">
        <f>BerKW!L95*100</f>
        <v>#VALUE!</v>
      </c>
      <c r="O95" s="166">
        <f>BerKW!K95*100</f>
        <v>0</v>
      </c>
      <c r="P95" s="162">
        <f>IF(BerKW!AC95=0,0,24)</f>
        <v>24</v>
      </c>
      <c r="Q95" s="166" t="e">
        <f>BerKW!AD95*100</f>
        <v>#VALUE!</v>
      </c>
      <c r="R95" s="166" t="e">
        <f>BerKW!AC95*100</f>
        <v>#VALUE!</v>
      </c>
      <c r="S95" s="162">
        <f>IF(BerKW!AF95=0,0,30)</f>
        <v>30</v>
      </c>
      <c r="T95" s="166" t="e">
        <f>BerKW!AG95*100</f>
        <v>#VALUE!</v>
      </c>
      <c r="U95" s="166" t="e">
        <f>BerKW!AF95*100</f>
        <v>#VALUE!</v>
      </c>
      <c r="V95" s="166">
        <f>IF(BerKW!AI95=0,0,50)</f>
        <v>50</v>
      </c>
      <c r="W95" s="166" t="e">
        <f>BerKW!AJ95*100</f>
        <v>#VALUE!</v>
      </c>
      <c r="X95" s="166" t="e">
        <f>BerKW!AI95*100</f>
        <v>#VALUE!</v>
      </c>
      <c r="Y95" s="162">
        <f>IF(BerKW!AL95=0,0,51)</f>
        <v>51</v>
      </c>
      <c r="Z95" s="166" t="e">
        <f>BerKW!AM95*100</f>
        <v>#VALUE!</v>
      </c>
      <c r="AA95" s="166" t="e">
        <f>BerKW!AL95*100</f>
        <v>#VALUE!</v>
      </c>
      <c r="AB95" s="162">
        <f>IF(BerKW!AO95=0,0,60)</f>
        <v>60</v>
      </c>
      <c r="AC95" s="166" t="e">
        <f>BerKW!AP95*100</f>
        <v>#VALUE!</v>
      </c>
      <c r="AD95" s="166" t="e">
        <f>BerKW!AO95*100</f>
        <v>#VALUE!</v>
      </c>
      <c r="AE95" s="162">
        <f>IF(BerKW!AR95=0,0,61)</f>
        <v>61</v>
      </c>
      <c r="AF95" s="166" t="e">
        <f>BerKW!AS95*100</f>
        <v>#VALUE!</v>
      </c>
      <c r="AG95" s="166" t="e">
        <f>BerKW!AR95*100</f>
        <v>#VALUE!</v>
      </c>
      <c r="AH95" s="162">
        <f>IF(BerKW!AU95=0,0,74)</f>
        <v>74</v>
      </c>
      <c r="AI95" s="166" t="e">
        <f>BerKW!AV95*100</f>
        <v>#VALUE!</v>
      </c>
      <c r="AJ95" s="166" t="e">
        <f>BerKW!AU95*100</f>
        <v>#VALUE!</v>
      </c>
      <c r="AK95" s="162">
        <v>1</v>
      </c>
      <c r="AL95" s="166" t="e">
        <f>ROUND(BerKW!AW95*100,0)</f>
        <v>#VALUE!</v>
      </c>
      <c r="AM95" s="166" t="e">
        <f t="shared" si="4"/>
        <v>#VALUE!</v>
      </c>
      <c r="AN95" s="166">
        <v>0</v>
      </c>
      <c r="AO95" s="166" t="e">
        <f>BerKW!AW95*100</f>
        <v>#VALUE!</v>
      </c>
      <c r="AP95" s="166" t="e">
        <f ca="1">ROUND(AO95*(pabij+wnbij)/100,0)</f>
        <v>#VALUE!</v>
      </c>
      <c r="AQ95" s="166">
        <f t="shared" ca="1" si="5"/>
        <v>255</v>
      </c>
      <c r="AR95" s="166">
        <v>0</v>
      </c>
      <c r="AS95" s="166" t="e">
        <f>BerKW!AW95*100</f>
        <v>#VALUE!</v>
      </c>
      <c r="AT95" s="166" t="e">
        <f ca="1">ROUND(BerKW!BR95*100,0)</f>
        <v>#VALUE!</v>
      </c>
      <c r="AU95" s="166">
        <f t="shared" ca="1" si="6"/>
        <v>256</v>
      </c>
      <c r="AV95" s="166">
        <v>0</v>
      </c>
      <c r="AW95" s="166" t="e">
        <f>ROUND(BerKW!AW95*100,0)</f>
        <v>#VALUE!</v>
      </c>
      <c r="AX95" s="166" t="e">
        <f ca="1">ROUND(BerKW!BS95*100,0)</f>
        <v>#VALUE!</v>
      </c>
      <c r="AY95" s="166">
        <f t="shared" ca="1" si="7"/>
        <v>811</v>
      </c>
      <c r="AZ95" s="166">
        <v>0</v>
      </c>
      <c r="BA95" s="166" t="e">
        <f ca="1">IF(fsobij&lt;&gt;0,BerKW!AW95*100,0)</f>
        <v>#VALUE!</v>
      </c>
      <c r="BB95" s="166" t="e">
        <f ca="1">IF(fsobij&lt;&gt;0,ROUND(BerKW!BK95*100,0),0)</f>
        <v>#VALUE!</v>
      </c>
      <c r="BC95" s="166">
        <v>859</v>
      </c>
      <c r="BD95" s="166">
        <v>0</v>
      </c>
      <c r="BE95" s="166" t="e">
        <f ca="1">IF(bijbij&lt;&gt;0,BerKW!AW95*100,0)</f>
        <v>#VALUE!</v>
      </c>
      <c r="BF95" s="166" t="e">
        <f>ROUND(BerKW!BL95*100,0)</f>
        <v>#VALUE!</v>
      </c>
      <c r="BG95" s="167">
        <v>1</v>
      </c>
      <c r="BH95" s="166" t="e">
        <f>BerKW!BF95*100</f>
        <v>#VALUE!</v>
      </c>
      <c r="BI95" s="166" t="str">
        <f>BerKW!BE95</f>
        <v>Corriger</v>
      </c>
      <c r="BJ95" s="162" t="e">
        <f>BerKW!BD95*100</f>
        <v>#VALUE!</v>
      </c>
    </row>
    <row r="96" spans="1:62" ht="14.1" customHeight="1" x14ac:dyDescent="0.3">
      <c r="A96" s="162">
        <f>Ident!A96</f>
        <v>0</v>
      </c>
      <c r="B96" s="162">
        <f>Ident!B96</f>
        <v>0</v>
      </c>
      <c r="C96" s="162">
        <f>Ident!C96</f>
        <v>0</v>
      </c>
      <c r="D96" s="162">
        <f>Ident!D96</f>
        <v>0</v>
      </c>
      <c r="E96" s="162"/>
      <c r="F96" s="163"/>
      <c r="G96" s="162"/>
      <c r="H96" s="164">
        <f>Ident!G96</f>
        <v>0</v>
      </c>
      <c r="I96" s="165">
        <f>Ident!E96</f>
        <v>0</v>
      </c>
      <c r="J96" s="165">
        <f>Ident!F96</f>
        <v>0</v>
      </c>
      <c r="K96" s="166" t="e">
        <f>BerKW!Y96*100</f>
        <v>#VALUE!</v>
      </c>
      <c r="L96" s="166">
        <f>BerKW!Z96</f>
        <v>0</v>
      </c>
      <c r="M96" s="162">
        <f>IF(BerKW!K96=0,0,1)</f>
        <v>0</v>
      </c>
      <c r="N96" s="166" t="e">
        <f>BerKW!L96*100</f>
        <v>#VALUE!</v>
      </c>
      <c r="O96" s="166">
        <f>BerKW!K96*100</f>
        <v>0</v>
      </c>
      <c r="P96" s="162">
        <f>IF(BerKW!AC96=0,0,24)</f>
        <v>24</v>
      </c>
      <c r="Q96" s="166" t="e">
        <f>BerKW!AD96*100</f>
        <v>#VALUE!</v>
      </c>
      <c r="R96" s="166" t="e">
        <f>BerKW!AC96*100</f>
        <v>#VALUE!</v>
      </c>
      <c r="S96" s="162">
        <f>IF(BerKW!AF96=0,0,30)</f>
        <v>30</v>
      </c>
      <c r="T96" s="166" t="e">
        <f>BerKW!AG96*100</f>
        <v>#VALUE!</v>
      </c>
      <c r="U96" s="166" t="e">
        <f>BerKW!AF96*100</f>
        <v>#VALUE!</v>
      </c>
      <c r="V96" s="166">
        <f>IF(BerKW!AI96=0,0,50)</f>
        <v>50</v>
      </c>
      <c r="W96" s="166" t="e">
        <f>BerKW!AJ96*100</f>
        <v>#VALUE!</v>
      </c>
      <c r="X96" s="166" t="e">
        <f>BerKW!AI96*100</f>
        <v>#VALUE!</v>
      </c>
      <c r="Y96" s="162">
        <f>IF(BerKW!AL96=0,0,51)</f>
        <v>51</v>
      </c>
      <c r="Z96" s="166" t="e">
        <f>BerKW!AM96*100</f>
        <v>#VALUE!</v>
      </c>
      <c r="AA96" s="166" t="e">
        <f>BerKW!AL96*100</f>
        <v>#VALUE!</v>
      </c>
      <c r="AB96" s="162">
        <f>IF(BerKW!AO96=0,0,60)</f>
        <v>60</v>
      </c>
      <c r="AC96" s="166" t="e">
        <f>BerKW!AP96*100</f>
        <v>#VALUE!</v>
      </c>
      <c r="AD96" s="166" t="e">
        <f>BerKW!AO96*100</f>
        <v>#VALUE!</v>
      </c>
      <c r="AE96" s="162">
        <f>IF(BerKW!AR96=0,0,61)</f>
        <v>61</v>
      </c>
      <c r="AF96" s="166" t="e">
        <f>BerKW!AS96*100</f>
        <v>#VALUE!</v>
      </c>
      <c r="AG96" s="166" t="e">
        <f>BerKW!AR96*100</f>
        <v>#VALUE!</v>
      </c>
      <c r="AH96" s="162">
        <f>IF(BerKW!AU96=0,0,74)</f>
        <v>74</v>
      </c>
      <c r="AI96" s="166" t="e">
        <f>BerKW!AV96*100</f>
        <v>#VALUE!</v>
      </c>
      <c r="AJ96" s="166" t="e">
        <f>BerKW!AU96*100</f>
        <v>#VALUE!</v>
      </c>
      <c r="AK96" s="162">
        <v>1</v>
      </c>
      <c r="AL96" s="166" t="e">
        <f>ROUND(BerKW!AW96*100,0)</f>
        <v>#VALUE!</v>
      </c>
      <c r="AM96" s="166" t="e">
        <f t="shared" si="4"/>
        <v>#VALUE!</v>
      </c>
      <c r="AN96" s="166">
        <v>0</v>
      </c>
      <c r="AO96" s="166" t="e">
        <f>BerKW!AW96*100</f>
        <v>#VALUE!</v>
      </c>
      <c r="AP96" s="166" t="e">
        <f ca="1">ROUND(AO96*(pabij+wnbij)/100,0)</f>
        <v>#VALUE!</v>
      </c>
      <c r="AQ96" s="166">
        <f t="shared" ca="1" si="5"/>
        <v>255</v>
      </c>
      <c r="AR96" s="166">
        <v>0</v>
      </c>
      <c r="AS96" s="166" t="e">
        <f>BerKW!AW96*100</f>
        <v>#VALUE!</v>
      </c>
      <c r="AT96" s="166" t="e">
        <f ca="1">ROUND(BerKW!BR96*100,0)</f>
        <v>#VALUE!</v>
      </c>
      <c r="AU96" s="166">
        <f t="shared" ca="1" si="6"/>
        <v>256</v>
      </c>
      <c r="AV96" s="166">
        <v>0</v>
      </c>
      <c r="AW96" s="166" t="e">
        <f>ROUND(BerKW!AW96*100,0)</f>
        <v>#VALUE!</v>
      </c>
      <c r="AX96" s="166" t="e">
        <f ca="1">ROUND(BerKW!BS96*100,0)</f>
        <v>#VALUE!</v>
      </c>
      <c r="AY96" s="166">
        <f t="shared" ca="1" si="7"/>
        <v>811</v>
      </c>
      <c r="AZ96" s="166">
        <v>0</v>
      </c>
      <c r="BA96" s="166" t="e">
        <f ca="1">IF(fsobij&lt;&gt;0,BerKW!AW96*100,0)</f>
        <v>#VALUE!</v>
      </c>
      <c r="BB96" s="166" t="e">
        <f ca="1">IF(fsobij&lt;&gt;0,ROUND(BerKW!BK96*100,0),0)</f>
        <v>#VALUE!</v>
      </c>
      <c r="BC96" s="166">
        <v>859</v>
      </c>
      <c r="BD96" s="166">
        <v>0</v>
      </c>
      <c r="BE96" s="166" t="e">
        <f ca="1">IF(bijbij&lt;&gt;0,BerKW!AW96*100,0)</f>
        <v>#VALUE!</v>
      </c>
      <c r="BF96" s="166" t="e">
        <f>ROUND(BerKW!BL96*100,0)</f>
        <v>#VALUE!</v>
      </c>
      <c r="BG96" s="167">
        <v>1</v>
      </c>
      <c r="BH96" s="166" t="e">
        <f>BerKW!BF96*100</f>
        <v>#VALUE!</v>
      </c>
      <c r="BI96" s="166" t="str">
        <f>BerKW!BE96</f>
        <v>Corriger</v>
      </c>
      <c r="BJ96" s="162" t="e">
        <f>BerKW!BD96*100</f>
        <v>#VALUE!</v>
      </c>
    </row>
    <row r="97" spans="1:62" ht="14.1" customHeight="1" x14ac:dyDescent="0.3">
      <c r="A97" s="162">
        <f>Ident!A97</f>
        <v>0</v>
      </c>
      <c r="B97" s="162">
        <f>Ident!B97</f>
        <v>0</v>
      </c>
      <c r="C97" s="162">
        <f>Ident!C97</f>
        <v>0</v>
      </c>
      <c r="D97" s="162">
        <f>Ident!D97</f>
        <v>0</v>
      </c>
      <c r="E97" s="162"/>
      <c r="F97" s="163"/>
      <c r="G97" s="162"/>
      <c r="H97" s="164">
        <f>Ident!G97</f>
        <v>0</v>
      </c>
      <c r="I97" s="165">
        <f>Ident!E97</f>
        <v>0</v>
      </c>
      <c r="J97" s="165">
        <f>Ident!F97</f>
        <v>0</v>
      </c>
      <c r="K97" s="166" t="e">
        <f>BerKW!Y97*100</f>
        <v>#VALUE!</v>
      </c>
      <c r="L97" s="166">
        <f>BerKW!Z97</f>
        <v>0</v>
      </c>
      <c r="M97" s="162">
        <f>IF(BerKW!K97=0,0,1)</f>
        <v>0</v>
      </c>
      <c r="N97" s="166" t="e">
        <f>BerKW!L97*100</f>
        <v>#VALUE!</v>
      </c>
      <c r="O97" s="166">
        <f>BerKW!K97*100</f>
        <v>0</v>
      </c>
      <c r="P97" s="162">
        <f>IF(BerKW!AC97=0,0,24)</f>
        <v>24</v>
      </c>
      <c r="Q97" s="166" t="e">
        <f>BerKW!AD97*100</f>
        <v>#VALUE!</v>
      </c>
      <c r="R97" s="166" t="e">
        <f>BerKW!AC97*100</f>
        <v>#VALUE!</v>
      </c>
      <c r="S97" s="162">
        <f>IF(BerKW!AF97=0,0,30)</f>
        <v>30</v>
      </c>
      <c r="T97" s="166" t="e">
        <f>BerKW!AG97*100</f>
        <v>#VALUE!</v>
      </c>
      <c r="U97" s="166" t="e">
        <f>BerKW!AF97*100</f>
        <v>#VALUE!</v>
      </c>
      <c r="V97" s="166">
        <f>IF(BerKW!AI97=0,0,50)</f>
        <v>50</v>
      </c>
      <c r="W97" s="166" t="e">
        <f>BerKW!AJ97*100</f>
        <v>#VALUE!</v>
      </c>
      <c r="X97" s="166" t="e">
        <f>BerKW!AI97*100</f>
        <v>#VALUE!</v>
      </c>
      <c r="Y97" s="162">
        <f>IF(BerKW!AL97=0,0,51)</f>
        <v>51</v>
      </c>
      <c r="Z97" s="166" t="e">
        <f>BerKW!AM97*100</f>
        <v>#VALUE!</v>
      </c>
      <c r="AA97" s="166" t="e">
        <f>BerKW!AL97*100</f>
        <v>#VALUE!</v>
      </c>
      <c r="AB97" s="162">
        <f>IF(BerKW!AO97=0,0,60)</f>
        <v>60</v>
      </c>
      <c r="AC97" s="166" t="e">
        <f>BerKW!AP97*100</f>
        <v>#VALUE!</v>
      </c>
      <c r="AD97" s="166" t="e">
        <f>BerKW!AO97*100</f>
        <v>#VALUE!</v>
      </c>
      <c r="AE97" s="162">
        <f>IF(BerKW!AR97=0,0,61)</f>
        <v>61</v>
      </c>
      <c r="AF97" s="166" t="e">
        <f>BerKW!AS97*100</f>
        <v>#VALUE!</v>
      </c>
      <c r="AG97" s="166" t="e">
        <f>BerKW!AR97*100</f>
        <v>#VALUE!</v>
      </c>
      <c r="AH97" s="162">
        <f>IF(BerKW!AU97=0,0,74)</f>
        <v>74</v>
      </c>
      <c r="AI97" s="166" t="e">
        <f>BerKW!AV97*100</f>
        <v>#VALUE!</v>
      </c>
      <c r="AJ97" s="166" t="e">
        <f>BerKW!AU97*100</f>
        <v>#VALUE!</v>
      </c>
      <c r="AK97" s="162">
        <v>1</v>
      </c>
      <c r="AL97" s="166" t="e">
        <f>ROUND(BerKW!AW97*100,0)</f>
        <v>#VALUE!</v>
      </c>
      <c r="AM97" s="166" t="e">
        <f t="shared" si="4"/>
        <v>#VALUE!</v>
      </c>
      <c r="AN97" s="166">
        <v>0</v>
      </c>
      <c r="AO97" s="166" t="e">
        <f>BerKW!AW97*100</f>
        <v>#VALUE!</v>
      </c>
      <c r="AP97" s="166" t="e">
        <f ca="1">ROUND(AO97*(pabij+wnbij)/100,0)</f>
        <v>#VALUE!</v>
      </c>
      <c r="AQ97" s="166">
        <f t="shared" ca="1" si="5"/>
        <v>255</v>
      </c>
      <c r="AR97" s="166">
        <v>0</v>
      </c>
      <c r="AS97" s="166" t="e">
        <f>BerKW!AW97*100</f>
        <v>#VALUE!</v>
      </c>
      <c r="AT97" s="166" t="e">
        <f ca="1">ROUND(BerKW!BR97*100,0)</f>
        <v>#VALUE!</v>
      </c>
      <c r="AU97" s="166">
        <f t="shared" ca="1" si="6"/>
        <v>256</v>
      </c>
      <c r="AV97" s="166">
        <v>0</v>
      </c>
      <c r="AW97" s="166" t="e">
        <f>ROUND(BerKW!AW97*100,0)</f>
        <v>#VALUE!</v>
      </c>
      <c r="AX97" s="166" t="e">
        <f ca="1">ROUND(BerKW!BS97*100,0)</f>
        <v>#VALUE!</v>
      </c>
      <c r="AY97" s="166">
        <f t="shared" ca="1" si="7"/>
        <v>811</v>
      </c>
      <c r="AZ97" s="166">
        <v>0</v>
      </c>
      <c r="BA97" s="166" t="e">
        <f ca="1">IF(fsobij&lt;&gt;0,BerKW!AW97*100,0)</f>
        <v>#VALUE!</v>
      </c>
      <c r="BB97" s="166" t="e">
        <f ca="1">IF(fsobij&lt;&gt;0,ROUND(BerKW!BK97*100,0),0)</f>
        <v>#VALUE!</v>
      </c>
      <c r="BC97" s="166">
        <v>859</v>
      </c>
      <c r="BD97" s="166">
        <v>0</v>
      </c>
      <c r="BE97" s="166" t="e">
        <f ca="1">IF(bijbij&lt;&gt;0,BerKW!AW97*100,0)</f>
        <v>#VALUE!</v>
      </c>
      <c r="BF97" s="166" t="e">
        <f>ROUND(BerKW!BL97*100,0)</f>
        <v>#VALUE!</v>
      </c>
      <c r="BG97" s="167">
        <v>1</v>
      </c>
      <c r="BH97" s="166" t="e">
        <f>BerKW!BF97*100</f>
        <v>#VALUE!</v>
      </c>
      <c r="BI97" s="166" t="str">
        <f>BerKW!BE97</f>
        <v>Corriger</v>
      </c>
      <c r="BJ97" s="162" t="e">
        <f>BerKW!BD97*100</f>
        <v>#VALUE!</v>
      </c>
    </row>
    <row r="98" spans="1:62" ht="14.1" customHeight="1" x14ac:dyDescent="0.3">
      <c r="A98" s="162">
        <f>Ident!A98</f>
        <v>0</v>
      </c>
      <c r="B98" s="162">
        <f>Ident!B98</f>
        <v>0</v>
      </c>
      <c r="C98" s="162">
        <f>Ident!C98</f>
        <v>0</v>
      </c>
      <c r="D98" s="162">
        <f>Ident!D98</f>
        <v>0</v>
      </c>
      <c r="E98" s="162"/>
      <c r="F98" s="163"/>
      <c r="G98" s="162"/>
      <c r="H98" s="164">
        <f>Ident!G98</f>
        <v>0</v>
      </c>
      <c r="I98" s="165">
        <f>Ident!E98</f>
        <v>0</v>
      </c>
      <c r="J98" s="165">
        <f>Ident!F98</f>
        <v>0</v>
      </c>
      <c r="K98" s="166" t="e">
        <f>BerKW!Y98*100</f>
        <v>#VALUE!</v>
      </c>
      <c r="L98" s="166">
        <f>BerKW!Z98</f>
        <v>0</v>
      </c>
      <c r="M98" s="162">
        <f>IF(BerKW!K98=0,0,1)</f>
        <v>0</v>
      </c>
      <c r="N98" s="166" t="e">
        <f>BerKW!L98*100</f>
        <v>#VALUE!</v>
      </c>
      <c r="O98" s="166">
        <f>BerKW!K98*100</f>
        <v>0</v>
      </c>
      <c r="P98" s="162">
        <f>IF(BerKW!AC98=0,0,24)</f>
        <v>24</v>
      </c>
      <c r="Q98" s="166" t="e">
        <f>BerKW!AD98*100</f>
        <v>#VALUE!</v>
      </c>
      <c r="R98" s="166" t="e">
        <f>BerKW!AC98*100</f>
        <v>#VALUE!</v>
      </c>
      <c r="S98" s="162">
        <f>IF(BerKW!AF98=0,0,30)</f>
        <v>30</v>
      </c>
      <c r="T98" s="166" t="e">
        <f>BerKW!AG98*100</f>
        <v>#VALUE!</v>
      </c>
      <c r="U98" s="166" t="e">
        <f>BerKW!AF98*100</f>
        <v>#VALUE!</v>
      </c>
      <c r="V98" s="166">
        <f>IF(BerKW!AI98=0,0,50)</f>
        <v>50</v>
      </c>
      <c r="W98" s="166" t="e">
        <f>BerKW!AJ98*100</f>
        <v>#VALUE!</v>
      </c>
      <c r="X98" s="166" t="e">
        <f>BerKW!AI98*100</f>
        <v>#VALUE!</v>
      </c>
      <c r="Y98" s="162">
        <f>IF(BerKW!AL98=0,0,51)</f>
        <v>51</v>
      </c>
      <c r="Z98" s="166" t="e">
        <f>BerKW!AM98*100</f>
        <v>#VALUE!</v>
      </c>
      <c r="AA98" s="166" t="e">
        <f>BerKW!AL98*100</f>
        <v>#VALUE!</v>
      </c>
      <c r="AB98" s="162">
        <f>IF(BerKW!AO98=0,0,60)</f>
        <v>60</v>
      </c>
      <c r="AC98" s="166" t="e">
        <f>BerKW!AP98*100</f>
        <v>#VALUE!</v>
      </c>
      <c r="AD98" s="166" t="e">
        <f>BerKW!AO98*100</f>
        <v>#VALUE!</v>
      </c>
      <c r="AE98" s="162">
        <f>IF(BerKW!AR98=0,0,61)</f>
        <v>61</v>
      </c>
      <c r="AF98" s="166" t="e">
        <f>BerKW!AS98*100</f>
        <v>#VALUE!</v>
      </c>
      <c r="AG98" s="166" t="e">
        <f>BerKW!AR98*100</f>
        <v>#VALUE!</v>
      </c>
      <c r="AH98" s="162">
        <f>IF(BerKW!AU98=0,0,74)</f>
        <v>74</v>
      </c>
      <c r="AI98" s="166" t="e">
        <f>BerKW!AV98*100</f>
        <v>#VALUE!</v>
      </c>
      <c r="AJ98" s="166" t="e">
        <f>BerKW!AU98*100</f>
        <v>#VALUE!</v>
      </c>
      <c r="AK98" s="162">
        <v>1</v>
      </c>
      <c r="AL98" s="166" t="e">
        <f>ROUND(BerKW!AW98*100,0)</f>
        <v>#VALUE!</v>
      </c>
      <c r="AM98" s="166" t="e">
        <f t="shared" si="4"/>
        <v>#VALUE!</v>
      </c>
      <c r="AN98" s="166">
        <v>0</v>
      </c>
      <c r="AO98" s="166" t="e">
        <f>BerKW!AW98*100</f>
        <v>#VALUE!</v>
      </c>
      <c r="AP98" s="166" t="e">
        <f ca="1">ROUND(AO98*(pabij+wnbij)/100,0)</f>
        <v>#VALUE!</v>
      </c>
      <c r="AQ98" s="166">
        <f t="shared" ca="1" si="5"/>
        <v>255</v>
      </c>
      <c r="AR98" s="166">
        <v>0</v>
      </c>
      <c r="AS98" s="166" t="e">
        <f>BerKW!AW98*100</f>
        <v>#VALUE!</v>
      </c>
      <c r="AT98" s="166" t="e">
        <f ca="1">ROUND(BerKW!BR98*100,0)</f>
        <v>#VALUE!</v>
      </c>
      <c r="AU98" s="166">
        <f t="shared" ca="1" si="6"/>
        <v>256</v>
      </c>
      <c r="AV98" s="166">
        <v>0</v>
      </c>
      <c r="AW98" s="166" t="e">
        <f>ROUND(BerKW!AW98*100,0)</f>
        <v>#VALUE!</v>
      </c>
      <c r="AX98" s="166" t="e">
        <f ca="1">ROUND(BerKW!BS98*100,0)</f>
        <v>#VALUE!</v>
      </c>
      <c r="AY98" s="166">
        <f t="shared" ca="1" si="7"/>
        <v>811</v>
      </c>
      <c r="AZ98" s="166">
        <v>0</v>
      </c>
      <c r="BA98" s="166" t="e">
        <f ca="1">IF(fsobij&lt;&gt;0,BerKW!AW98*100,0)</f>
        <v>#VALUE!</v>
      </c>
      <c r="BB98" s="166" t="e">
        <f ca="1">IF(fsobij&lt;&gt;0,ROUND(BerKW!BK98*100,0),0)</f>
        <v>#VALUE!</v>
      </c>
      <c r="BC98" s="166">
        <v>859</v>
      </c>
      <c r="BD98" s="166">
        <v>0</v>
      </c>
      <c r="BE98" s="166" t="e">
        <f ca="1">IF(bijbij&lt;&gt;0,BerKW!AW98*100,0)</f>
        <v>#VALUE!</v>
      </c>
      <c r="BF98" s="166" t="e">
        <f>ROUND(BerKW!BL98*100,0)</f>
        <v>#VALUE!</v>
      </c>
      <c r="BG98" s="167">
        <v>1</v>
      </c>
      <c r="BH98" s="166" t="e">
        <f>BerKW!BF98*100</f>
        <v>#VALUE!</v>
      </c>
      <c r="BI98" s="166" t="str">
        <f>BerKW!BE98</f>
        <v>Corriger</v>
      </c>
      <c r="BJ98" s="162" t="e">
        <f>BerKW!BD98*100</f>
        <v>#VALUE!</v>
      </c>
    </row>
    <row r="99" spans="1:62" ht="14.1" customHeight="1" x14ac:dyDescent="0.3">
      <c r="A99" s="162">
        <f>Ident!A99</f>
        <v>0</v>
      </c>
      <c r="B99" s="162">
        <f>Ident!B99</f>
        <v>0</v>
      </c>
      <c r="C99" s="162">
        <f>Ident!C99</f>
        <v>0</v>
      </c>
      <c r="D99" s="162">
        <f>Ident!D99</f>
        <v>0</v>
      </c>
      <c r="E99" s="162"/>
      <c r="F99" s="163"/>
      <c r="G99" s="162"/>
      <c r="H99" s="164">
        <f>Ident!G99</f>
        <v>0</v>
      </c>
      <c r="I99" s="165">
        <f>Ident!E99</f>
        <v>0</v>
      </c>
      <c r="J99" s="165">
        <f>Ident!F99</f>
        <v>0</v>
      </c>
      <c r="K99" s="166" t="e">
        <f>BerKW!Y99*100</f>
        <v>#VALUE!</v>
      </c>
      <c r="L99" s="166">
        <f>BerKW!Z99</f>
        <v>0</v>
      </c>
      <c r="M99" s="162">
        <f>IF(BerKW!K99=0,0,1)</f>
        <v>0</v>
      </c>
      <c r="N99" s="166" t="e">
        <f>BerKW!L99*100</f>
        <v>#VALUE!</v>
      </c>
      <c r="O99" s="166">
        <f>BerKW!K99*100</f>
        <v>0</v>
      </c>
      <c r="P99" s="162">
        <f>IF(BerKW!AC99=0,0,24)</f>
        <v>24</v>
      </c>
      <c r="Q99" s="166" t="e">
        <f>BerKW!AD99*100</f>
        <v>#VALUE!</v>
      </c>
      <c r="R99" s="166" t="e">
        <f>BerKW!AC99*100</f>
        <v>#VALUE!</v>
      </c>
      <c r="S99" s="162">
        <f>IF(BerKW!AF99=0,0,30)</f>
        <v>30</v>
      </c>
      <c r="T99" s="166" t="e">
        <f>BerKW!AG99*100</f>
        <v>#VALUE!</v>
      </c>
      <c r="U99" s="166" t="e">
        <f>BerKW!AF99*100</f>
        <v>#VALUE!</v>
      </c>
      <c r="V99" s="166">
        <f>IF(BerKW!AI99=0,0,50)</f>
        <v>50</v>
      </c>
      <c r="W99" s="166" t="e">
        <f>BerKW!AJ99*100</f>
        <v>#VALUE!</v>
      </c>
      <c r="X99" s="166" t="e">
        <f>BerKW!AI99*100</f>
        <v>#VALUE!</v>
      </c>
      <c r="Y99" s="162">
        <f>IF(BerKW!AL99=0,0,51)</f>
        <v>51</v>
      </c>
      <c r="Z99" s="166" t="e">
        <f>BerKW!AM99*100</f>
        <v>#VALUE!</v>
      </c>
      <c r="AA99" s="166" t="e">
        <f>BerKW!AL99*100</f>
        <v>#VALUE!</v>
      </c>
      <c r="AB99" s="162">
        <f>IF(BerKW!AO99=0,0,60)</f>
        <v>60</v>
      </c>
      <c r="AC99" s="166" t="e">
        <f>BerKW!AP99*100</f>
        <v>#VALUE!</v>
      </c>
      <c r="AD99" s="166" t="e">
        <f>BerKW!AO99*100</f>
        <v>#VALUE!</v>
      </c>
      <c r="AE99" s="162">
        <f>IF(BerKW!AR99=0,0,61)</f>
        <v>61</v>
      </c>
      <c r="AF99" s="166" t="e">
        <f>BerKW!AS99*100</f>
        <v>#VALUE!</v>
      </c>
      <c r="AG99" s="166" t="e">
        <f>BerKW!AR99*100</f>
        <v>#VALUE!</v>
      </c>
      <c r="AH99" s="162">
        <f>IF(BerKW!AU99=0,0,74)</f>
        <v>74</v>
      </c>
      <c r="AI99" s="166" t="e">
        <f>BerKW!AV99*100</f>
        <v>#VALUE!</v>
      </c>
      <c r="AJ99" s="166" t="e">
        <f>BerKW!AU99*100</f>
        <v>#VALUE!</v>
      </c>
      <c r="AK99" s="162">
        <v>1</v>
      </c>
      <c r="AL99" s="166" t="e">
        <f>ROUND(BerKW!AW99*100,0)</f>
        <v>#VALUE!</v>
      </c>
      <c r="AM99" s="166" t="e">
        <f t="shared" si="4"/>
        <v>#VALUE!</v>
      </c>
      <c r="AN99" s="166">
        <v>0</v>
      </c>
      <c r="AO99" s="166" t="e">
        <f>BerKW!AW99*100</f>
        <v>#VALUE!</v>
      </c>
      <c r="AP99" s="166" t="e">
        <f ca="1">ROUND(AO99*(pabij+wnbij)/100,0)</f>
        <v>#VALUE!</v>
      </c>
      <c r="AQ99" s="166">
        <f t="shared" ca="1" si="5"/>
        <v>255</v>
      </c>
      <c r="AR99" s="166">
        <v>0</v>
      </c>
      <c r="AS99" s="166" t="e">
        <f>BerKW!AW99*100</f>
        <v>#VALUE!</v>
      </c>
      <c r="AT99" s="166" t="e">
        <f ca="1">ROUND(BerKW!BR99*100,0)</f>
        <v>#VALUE!</v>
      </c>
      <c r="AU99" s="166">
        <f t="shared" ca="1" si="6"/>
        <v>256</v>
      </c>
      <c r="AV99" s="166">
        <v>0</v>
      </c>
      <c r="AW99" s="166" t="e">
        <f>ROUND(BerKW!AW99*100,0)</f>
        <v>#VALUE!</v>
      </c>
      <c r="AX99" s="166" t="e">
        <f ca="1">ROUND(BerKW!BS99*100,0)</f>
        <v>#VALUE!</v>
      </c>
      <c r="AY99" s="166">
        <f t="shared" ca="1" si="7"/>
        <v>811</v>
      </c>
      <c r="AZ99" s="166">
        <v>0</v>
      </c>
      <c r="BA99" s="166" t="e">
        <f ca="1">IF(fsobij&lt;&gt;0,BerKW!AW99*100,0)</f>
        <v>#VALUE!</v>
      </c>
      <c r="BB99" s="166" t="e">
        <f ca="1">IF(fsobij&lt;&gt;0,ROUND(BerKW!BK99*100,0),0)</f>
        <v>#VALUE!</v>
      </c>
      <c r="BC99" s="166">
        <v>859</v>
      </c>
      <c r="BD99" s="166">
        <v>0</v>
      </c>
      <c r="BE99" s="166" t="e">
        <f ca="1">IF(bijbij&lt;&gt;0,BerKW!AW99*100,0)</f>
        <v>#VALUE!</v>
      </c>
      <c r="BF99" s="166" t="e">
        <f>ROUND(BerKW!BL99*100,0)</f>
        <v>#VALUE!</v>
      </c>
      <c r="BG99" s="167">
        <v>1</v>
      </c>
      <c r="BH99" s="166" t="e">
        <f>BerKW!BF99*100</f>
        <v>#VALUE!</v>
      </c>
      <c r="BI99" s="166" t="str">
        <f>BerKW!BE99</f>
        <v>Corriger</v>
      </c>
      <c r="BJ99" s="162" t="e">
        <f>BerKW!BD99*100</f>
        <v>#VALUE!</v>
      </c>
    </row>
    <row r="100" spans="1:62" ht="14.1" customHeight="1" x14ac:dyDescent="0.3">
      <c r="A100" s="162">
        <f>Ident!A100</f>
        <v>0</v>
      </c>
      <c r="B100" s="162">
        <f>Ident!B100</f>
        <v>0</v>
      </c>
      <c r="C100" s="162">
        <f>Ident!C100</f>
        <v>0</v>
      </c>
      <c r="D100" s="162">
        <f>Ident!D100</f>
        <v>0</v>
      </c>
      <c r="E100" s="162"/>
      <c r="F100" s="163"/>
      <c r="G100" s="162"/>
      <c r="H100" s="164">
        <f>Ident!G100</f>
        <v>0</v>
      </c>
      <c r="I100" s="165">
        <f>Ident!E100</f>
        <v>0</v>
      </c>
      <c r="J100" s="165">
        <f>Ident!F100</f>
        <v>0</v>
      </c>
      <c r="K100" s="166" t="e">
        <f>BerKW!Y100*100</f>
        <v>#VALUE!</v>
      </c>
      <c r="L100" s="166">
        <f>BerKW!Z100</f>
        <v>0</v>
      </c>
      <c r="M100" s="162">
        <f>IF(BerKW!K100=0,0,1)</f>
        <v>0</v>
      </c>
      <c r="N100" s="166" t="e">
        <f>BerKW!L100*100</f>
        <v>#VALUE!</v>
      </c>
      <c r="O100" s="166">
        <f>BerKW!K100*100</f>
        <v>0</v>
      </c>
      <c r="P100" s="162">
        <f>IF(BerKW!AC100=0,0,24)</f>
        <v>24</v>
      </c>
      <c r="Q100" s="166" t="e">
        <f>BerKW!AD100*100</f>
        <v>#VALUE!</v>
      </c>
      <c r="R100" s="166" t="e">
        <f>BerKW!AC100*100</f>
        <v>#VALUE!</v>
      </c>
      <c r="S100" s="162">
        <f>IF(BerKW!AF100=0,0,30)</f>
        <v>30</v>
      </c>
      <c r="T100" s="166" t="e">
        <f>BerKW!AG100*100</f>
        <v>#VALUE!</v>
      </c>
      <c r="U100" s="166" t="e">
        <f>BerKW!AF100*100</f>
        <v>#VALUE!</v>
      </c>
      <c r="V100" s="166">
        <f>IF(BerKW!AI100=0,0,50)</f>
        <v>50</v>
      </c>
      <c r="W100" s="166" t="e">
        <f>BerKW!AJ100*100</f>
        <v>#VALUE!</v>
      </c>
      <c r="X100" s="166" t="e">
        <f>BerKW!AI100*100</f>
        <v>#VALUE!</v>
      </c>
      <c r="Y100" s="162">
        <f>IF(BerKW!AL100=0,0,51)</f>
        <v>51</v>
      </c>
      <c r="Z100" s="166" t="e">
        <f>BerKW!AM100*100</f>
        <v>#VALUE!</v>
      </c>
      <c r="AA100" s="166" t="e">
        <f>BerKW!AL100*100</f>
        <v>#VALUE!</v>
      </c>
      <c r="AB100" s="162">
        <f>IF(BerKW!AO100=0,0,60)</f>
        <v>60</v>
      </c>
      <c r="AC100" s="166" t="e">
        <f>BerKW!AP100*100</f>
        <v>#VALUE!</v>
      </c>
      <c r="AD100" s="166" t="e">
        <f>BerKW!AO100*100</f>
        <v>#VALUE!</v>
      </c>
      <c r="AE100" s="162">
        <f>IF(BerKW!AR100=0,0,61)</f>
        <v>61</v>
      </c>
      <c r="AF100" s="166" t="e">
        <f>BerKW!AS100*100</f>
        <v>#VALUE!</v>
      </c>
      <c r="AG100" s="166" t="e">
        <f>BerKW!AR100*100</f>
        <v>#VALUE!</v>
      </c>
      <c r="AH100" s="162">
        <f>IF(BerKW!AU100=0,0,74)</f>
        <v>74</v>
      </c>
      <c r="AI100" s="166" t="e">
        <f>BerKW!AV100*100</f>
        <v>#VALUE!</v>
      </c>
      <c r="AJ100" s="166" t="e">
        <f>BerKW!AU100*100</f>
        <v>#VALUE!</v>
      </c>
      <c r="AK100" s="162">
        <v>1</v>
      </c>
      <c r="AL100" s="166" t="e">
        <f>ROUND(BerKW!AW100*100,0)</f>
        <v>#VALUE!</v>
      </c>
      <c r="AM100" s="166" t="e">
        <f t="shared" si="4"/>
        <v>#VALUE!</v>
      </c>
      <c r="AN100" s="166">
        <v>0</v>
      </c>
      <c r="AO100" s="166" t="e">
        <f>BerKW!AW100*100</f>
        <v>#VALUE!</v>
      </c>
      <c r="AP100" s="166" t="e">
        <f ca="1">ROUND(AO100*(pabij+wnbij)/100,0)</f>
        <v>#VALUE!</v>
      </c>
      <c r="AQ100" s="166">
        <f t="shared" ca="1" si="5"/>
        <v>255</v>
      </c>
      <c r="AR100" s="166">
        <v>0</v>
      </c>
      <c r="AS100" s="166" t="e">
        <f>BerKW!AW100*100</f>
        <v>#VALUE!</v>
      </c>
      <c r="AT100" s="166" t="e">
        <f ca="1">ROUND(BerKW!BR100*100,0)</f>
        <v>#VALUE!</v>
      </c>
      <c r="AU100" s="166">
        <f t="shared" ca="1" si="6"/>
        <v>256</v>
      </c>
      <c r="AV100" s="166">
        <v>0</v>
      </c>
      <c r="AW100" s="166" t="e">
        <f>ROUND(BerKW!AW100*100,0)</f>
        <v>#VALUE!</v>
      </c>
      <c r="AX100" s="166" t="e">
        <f ca="1">ROUND(BerKW!BS100*100,0)</f>
        <v>#VALUE!</v>
      </c>
      <c r="AY100" s="166">
        <f t="shared" ca="1" si="7"/>
        <v>811</v>
      </c>
      <c r="AZ100" s="166">
        <v>0</v>
      </c>
      <c r="BA100" s="166" t="e">
        <f ca="1">IF(fsobij&lt;&gt;0,BerKW!AW100*100,0)</f>
        <v>#VALUE!</v>
      </c>
      <c r="BB100" s="166" t="e">
        <f ca="1">IF(fsobij&lt;&gt;0,ROUND(BerKW!BK100*100,0),0)</f>
        <v>#VALUE!</v>
      </c>
      <c r="BC100" s="166">
        <v>859</v>
      </c>
      <c r="BD100" s="166">
        <v>0</v>
      </c>
      <c r="BE100" s="166" t="e">
        <f ca="1">IF(bijbij&lt;&gt;0,BerKW!AW100*100,0)</f>
        <v>#VALUE!</v>
      </c>
      <c r="BF100" s="166" t="e">
        <f>ROUND(BerKW!BL100*100,0)</f>
        <v>#VALUE!</v>
      </c>
      <c r="BG100" s="167">
        <v>1</v>
      </c>
      <c r="BH100" s="166" t="e">
        <f>BerKW!BF100*100</f>
        <v>#VALUE!</v>
      </c>
      <c r="BI100" s="166" t="str">
        <f>BerKW!BE100</f>
        <v>Corriger</v>
      </c>
      <c r="BJ100" s="162" t="e">
        <f>BerKW!BD100*100</f>
        <v>#VALUE!</v>
      </c>
    </row>
    <row r="101" spans="1:62" ht="14.1" customHeight="1" x14ac:dyDescent="0.3">
      <c r="A101" s="162">
        <f>Ident!A101</f>
        <v>0</v>
      </c>
      <c r="B101" s="162">
        <f>Ident!B101</f>
        <v>0</v>
      </c>
      <c r="C101" s="162">
        <f>Ident!C101</f>
        <v>0</v>
      </c>
      <c r="D101" s="162">
        <f>Ident!D101</f>
        <v>0</v>
      </c>
      <c r="E101" s="162"/>
      <c r="F101" s="163"/>
      <c r="G101" s="162"/>
      <c r="H101" s="164">
        <f>Ident!G101</f>
        <v>0</v>
      </c>
      <c r="I101" s="165">
        <f>Ident!E101</f>
        <v>0</v>
      </c>
      <c r="J101" s="165">
        <f>Ident!F101</f>
        <v>0</v>
      </c>
      <c r="K101" s="166" t="e">
        <f>BerKW!Y101*100</f>
        <v>#VALUE!</v>
      </c>
      <c r="L101" s="166">
        <f>BerKW!Z101</f>
        <v>0</v>
      </c>
      <c r="M101" s="162">
        <f>IF(BerKW!K101=0,0,1)</f>
        <v>0</v>
      </c>
      <c r="N101" s="166" t="e">
        <f>BerKW!L101*100</f>
        <v>#VALUE!</v>
      </c>
      <c r="O101" s="166">
        <f>BerKW!K101*100</f>
        <v>0</v>
      </c>
      <c r="P101" s="162">
        <f>IF(BerKW!AC101=0,0,24)</f>
        <v>24</v>
      </c>
      <c r="Q101" s="166" t="e">
        <f>BerKW!AD101*100</f>
        <v>#VALUE!</v>
      </c>
      <c r="R101" s="166" t="e">
        <f>BerKW!AC101*100</f>
        <v>#VALUE!</v>
      </c>
      <c r="S101" s="162">
        <f>IF(BerKW!AF101=0,0,30)</f>
        <v>30</v>
      </c>
      <c r="T101" s="166" t="e">
        <f>BerKW!AG101*100</f>
        <v>#VALUE!</v>
      </c>
      <c r="U101" s="166" t="e">
        <f>BerKW!AF101*100</f>
        <v>#VALUE!</v>
      </c>
      <c r="V101" s="166">
        <f>IF(BerKW!AI101=0,0,50)</f>
        <v>50</v>
      </c>
      <c r="W101" s="166" t="e">
        <f>BerKW!AJ101*100</f>
        <v>#VALUE!</v>
      </c>
      <c r="X101" s="166" t="e">
        <f>BerKW!AI101*100</f>
        <v>#VALUE!</v>
      </c>
      <c r="Y101" s="162">
        <f>IF(BerKW!AL101=0,0,51)</f>
        <v>51</v>
      </c>
      <c r="Z101" s="166" t="e">
        <f>BerKW!AM101*100</f>
        <v>#VALUE!</v>
      </c>
      <c r="AA101" s="166" t="e">
        <f>BerKW!AL101*100</f>
        <v>#VALUE!</v>
      </c>
      <c r="AB101" s="162">
        <f>IF(BerKW!AO101=0,0,60)</f>
        <v>60</v>
      </c>
      <c r="AC101" s="166" t="e">
        <f>BerKW!AP101*100</f>
        <v>#VALUE!</v>
      </c>
      <c r="AD101" s="166" t="e">
        <f>BerKW!AO101*100</f>
        <v>#VALUE!</v>
      </c>
      <c r="AE101" s="162">
        <f>IF(BerKW!AR101=0,0,61)</f>
        <v>61</v>
      </c>
      <c r="AF101" s="166" t="e">
        <f>BerKW!AS101*100</f>
        <v>#VALUE!</v>
      </c>
      <c r="AG101" s="166" t="e">
        <f>BerKW!AR101*100</f>
        <v>#VALUE!</v>
      </c>
      <c r="AH101" s="162">
        <f>IF(BerKW!AU101=0,0,74)</f>
        <v>74</v>
      </c>
      <c r="AI101" s="166" t="e">
        <f>BerKW!AV101*100</f>
        <v>#VALUE!</v>
      </c>
      <c r="AJ101" s="166" t="e">
        <f>BerKW!AU101*100</f>
        <v>#VALUE!</v>
      </c>
      <c r="AK101" s="162">
        <v>1</v>
      </c>
      <c r="AL101" s="166" t="e">
        <f>ROUND(BerKW!AW101*100,0)</f>
        <v>#VALUE!</v>
      </c>
      <c r="AM101" s="166" t="e">
        <f t="shared" si="4"/>
        <v>#VALUE!</v>
      </c>
      <c r="AN101" s="166">
        <v>0</v>
      </c>
      <c r="AO101" s="166" t="e">
        <f>BerKW!AW101*100</f>
        <v>#VALUE!</v>
      </c>
      <c r="AP101" s="166" t="e">
        <f ca="1">ROUND(AO101*(pabij+wnbij)/100,0)</f>
        <v>#VALUE!</v>
      </c>
      <c r="AQ101" s="166">
        <f t="shared" ca="1" si="5"/>
        <v>255</v>
      </c>
      <c r="AR101" s="166">
        <v>0</v>
      </c>
      <c r="AS101" s="166" t="e">
        <f>BerKW!AW101*100</f>
        <v>#VALUE!</v>
      </c>
      <c r="AT101" s="166" t="e">
        <f ca="1">ROUND(BerKW!BR101*100,0)</f>
        <v>#VALUE!</v>
      </c>
      <c r="AU101" s="166">
        <f t="shared" ca="1" si="6"/>
        <v>256</v>
      </c>
      <c r="AV101" s="166">
        <v>0</v>
      </c>
      <c r="AW101" s="166" t="e">
        <f>ROUND(BerKW!AW101*100,0)</f>
        <v>#VALUE!</v>
      </c>
      <c r="AX101" s="166" t="e">
        <f ca="1">ROUND(BerKW!BS101*100,0)</f>
        <v>#VALUE!</v>
      </c>
      <c r="AY101" s="166">
        <f t="shared" ca="1" si="7"/>
        <v>811</v>
      </c>
      <c r="AZ101" s="166">
        <v>0</v>
      </c>
      <c r="BA101" s="166" t="e">
        <f ca="1">IF(fsobij&lt;&gt;0,BerKW!AW101*100,0)</f>
        <v>#VALUE!</v>
      </c>
      <c r="BB101" s="166" t="e">
        <f ca="1">IF(fsobij&lt;&gt;0,ROUND(BerKW!BK101*100,0),0)</f>
        <v>#VALUE!</v>
      </c>
      <c r="BC101" s="166">
        <v>859</v>
      </c>
      <c r="BD101" s="166">
        <v>0</v>
      </c>
      <c r="BE101" s="166" t="e">
        <f ca="1">IF(bijbij&lt;&gt;0,BerKW!AW101*100,0)</f>
        <v>#VALUE!</v>
      </c>
      <c r="BF101" s="166" t="e">
        <f>ROUND(BerKW!BL101*100,0)</f>
        <v>#VALUE!</v>
      </c>
      <c r="BG101" s="167">
        <v>1</v>
      </c>
      <c r="BH101" s="166" t="e">
        <f>BerKW!BF101*100</f>
        <v>#VALUE!</v>
      </c>
      <c r="BI101" s="166" t="str">
        <f>BerKW!BE101</f>
        <v>Corriger</v>
      </c>
      <c r="BJ101" s="162" t="e">
        <f>BerKW!BD101*100</f>
        <v>#VALUE!</v>
      </c>
    </row>
    <row r="102" spans="1:62" ht="14.1" customHeight="1" x14ac:dyDescent="0.3">
      <c r="A102" s="162">
        <f>Ident!A102</f>
        <v>0</v>
      </c>
      <c r="B102" s="162">
        <f>Ident!B102</f>
        <v>0</v>
      </c>
      <c r="C102" s="162">
        <f>Ident!C102</f>
        <v>0</v>
      </c>
      <c r="D102" s="162">
        <f>Ident!D102</f>
        <v>0</v>
      </c>
      <c r="E102" s="162"/>
      <c r="F102" s="163"/>
      <c r="G102" s="162"/>
      <c r="H102" s="164">
        <f>Ident!G102</f>
        <v>0</v>
      </c>
      <c r="I102" s="165">
        <f>Ident!E102</f>
        <v>0</v>
      </c>
      <c r="J102" s="165">
        <f>Ident!F102</f>
        <v>0</v>
      </c>
      <c r="K102" s="166" t="e">
        <f>BerKW!Y102*100</f>
        <v>#VALUE!</v>
      </c>
      <c r="L102" s="166">
        <f>BerKW!Z102</f>
        <v>0</v>
      </c>
      <c r="M102" s="162">
        <f>IF(BerKW!K102=0,0,1)</f>
        <v>0</v>
      </c>
      <c r="N102" s="166" t="e">
        <f>BerKW!L102*100</f>
        <v>#VALUE!</v>
      </c>
      <c r="O102" s="166">
        <f>BerKW!K102*100</f>
        <v>0</v>
      </c>
      <c r="P102" s="162">
        <f>IF(BerKW!AC102=0,0,24)</f>
        <v>24</v>
      </c>
      <c r="Q102" s="166" t="e">
        <f>BerKW!AD102*100</f>
        <v>#VALUE!</v>
      </c>
      <c r="R102" s="166" t="e">
        <f>BerKW!AC102*100</f>
        <v>#VALUE!</v>
      </c>
      <c r="S102" s="162">
        <f>IF(BerKW!AF102=0,0,30)</f>
        <v>30</v>
      </c>
      <c r="T102" s="166" t="e">
        <f>BerKW!AG102*100</f>
        <v>#VALUE!</v>
      </c>
      <c r="U102" s="166" t="e">
        <f>BerKW!AF102*100</f>
        <v>#VALUE!</v>
      </c>
      <c r="V102" s="166">
        <f>IF(BerKW!AI102=0,0,50)</f>
        <v>50</v>
      </c>
      <c r="W102" s="166" t="e">
        <f>BerKW!AJ102*100</f>
        <v>#VALUE!</v>
      </c>
      <c r="X102" s="166" t="e">
        <f>BerKW!AI102*100</f>
        <v>#VALUE!</v>
      </c>
      <c r="Y102" s="162">
        <f>IF(BerKW!AL102=0,0,51)</f>
        <v>51</v>
      </c>
      <c r="Z102" s="166" t="e">
        <f>BerKW!AM102*100</f>
        <v>#VALUE!</v>
      </c>
      <c r="AA102" s="166" t="e">
        <f>BerKW!AL102*100</f>
        <v>#VALUE!</v>
      </c>
      <c r="AB102" s="162">
        <f>IF(BerKW!AO102=0,0,60)</f>
        <v>60</v>
      </c>
      <c r="AC102" s="166" t="e">
        <f>BerKW!AP102*100</f>
        <v>#VALUE!</v>
      </c>
      <c r="AD102" s="166" t="e">
        <f>BerKW!AO102*100</f>
        <v>#VALUE!</v>
      </c>
      <c r="AE102" s="162">
        <f>IF(BerKW!AR102=0,0,61)</f>
        <v>61</v>
      </c>
      <c r="AF102" s="166" t="e">
        <f>BerKW!AS102*100</f>
        <v>#VALUE!</v>
      </c>
      <c r="AG102" s="166" t="e">
        <f>BerKW!AR102*100</f>
        <v>#VALUE!</v>
      </c>
      <c r="AH102" s="162">
        <f>IF(BerKW!AU102=0,0,74)</f>
        <v>74</v>
      </c>
      <c r="AI102" s="166" t="e">
        <f>BerKW!AV102*100</f>
        <v>#VALUE!</v>
      </c>
      <c r="AJ102" s="166" t="e">
        <f>BerKW!AU102*100</f>
        <v>#VALUE!</v>
      </c>
      <c r="AK102" s="162">
        <v>1</v>
      </c>
      <c r="AL102" s="166" t="e">
        <f>ROUND(BerKW!AW102*100,0)</f>
        <v>#VALUE!</v>
      </c>
      <c r="AM102" s="166" t="e">
        <f t="shared" si="4"/>
        <v>#VALUE!</v>
      </c>
      <c r="AN102" s="166">
        <v>0</v>
      </c>
      <c r="AO102" s="166" t="e">
        <f>BerKW!AW102*100</f>
        <v>#VALUE!</v>
      </c>
      <c r="AP102" s="166" t="e">
        <f ca="1">ROUND(AO102*(pabij+wnbij)/100,0)</f>
        <v>#VALUE!</v>
      </c>
      <c r="AQ102" s="166">
        <f t="shared" ca="1" si="5"/>
        <v>255</v>
      </c>
      <c r="AR102" s="166">
        <v>0</v>
      </c>
      <c r="AS102" s="166" t="e">
        <f>BerKW!AW102*100</f>
        <v>#VALUE!</v>
      </c>
      <c r="AT102" s="166" t="e">
        <f ca="1">ROUND(BerKW!BR102*100,0)</f>
        <v>#VALUE!</v>
      </c>
      <c r="AU102" s="166">
        <f t="shared" ca="1" si="6"/>
        <v>256</v>
      </c>
      <c r="AV102" s="166">
        <v>0</v>
      </c>
      <c r="AW102" s="166" t="e">
        <f>ROUND(BerKW!AW102*100,0)</f>
        <v>#VALUE!</v>
      </c>
      <c r="AX102" s="166" t="e">
        <f ca="1">ROUND(BerKW!BS102*100,0)</f>
        <v>#VALUE!</v>
      </c>
      <c r="AY102" s="166">
        <f t="shared" ca="1" si="7"/>
        <v>811</v>
      </c>
      <c r="AZ102" s="166">
        <v>0</v>
      </c>
      <c r="BA102" s="166" t="e">
        <f ca="1">IF(fsobij&lt;&gt;0,BerKW!AW102*100,0)</f>
        <v>#VALUE!</v>
      </c>
      <c r="BB102" s="166" t="e">
        <f ca="1">IF(fsobij&lt;&gt;0,ROUND(BerKW!BK102*100,0),0)</f>
        <v>#VALUE!</v>
      </c>
      <c r="BC102" s="166">
        <v>859</v>
      </c>
      <c r="BD102" s="166">
        <v>0</v>
      </c>
      <c r="BE102" s="166" t="e">
        <f ca="1">IF(bijbij&lt;&gt;0,BerKW!AW102*100,0)</f>
        <v>#VALUE!</v>
      </c>
      <c r="BF102" s="166" t="e">
        <f>ROUND(BerKW!BL102*100,0)</f>
        <v>#VALUE!</v>
      </c>
      <c r="BG102" s="167">
        <v>1</v>
      </c>
      <c r="BH102" s="166" t="e">
        <f>BerKW!BF102*100</f>
        <v>#VALUE!</v>
      </c>
      <c r="BI102" s="166" t="str">
        <f>BerKW!BE102</f>
        <v>Corriger</v>
      </c>
      <c r="BJ102" s="162" t="e">
        <f>BerKW!BD102*100</f>
        <v>#VALUE!</v>
      </c>
    </row>
    <row r="103" spans="1:62" ht="14.1" customHeight="1" x14ac:dyDescent="0.3">
      <c r="A103" s="162">
        <f>Ident!A103</f>
        <v>0</v>
      </c>
      <c r="B103" s="162">
        <f>Ident!B103</f>
        <v>0</v>
      </c>
      <c r="C103" s="162">
        <f>Ident!C103</f>
        <v>0</v>
      </c>
      <c r="D103" s="162">
        <f>Ident!D103</f>
        <v>0</v>
      </c>
      <c r="E103" s="162"/>
      <c r="F103" s="163"/>
      <c r="G103" s="162"/>
      <c r="H103" s="164">
        <f>Ident!G103</f>
        <v>0</v>
      </c>
      <c r="I103" s="165">
        <f>Ident!E103</f>
        <v>0</v>
      </c>
      <c r="J103" s="165">
        <f>Ident!F103</f>
        <v>0</v>
      </c>
      <c r="K103" s="166" t="e">
        <f>BerKW!Y103*100</f>
        <v>#VALUE!</v>
      </c>
      <c r="L103" s="166">
        <f>BerKW!Z103</f>
        <v>0</v>
      </c>
      <c r="M103" s="162">
        <f>IF(BerKW!K103=0,0,1)</f>
        <v>0</v>
      </c>
      <c r="N103" s="166" t="e">
        <f>BerKW!L103*100</f>
        <v>#VALUE!</v>
      </c>
      <c r="O103" s="166">
        <f>BerKW!K103*100</f>
        <v>0</v>
      </c>
      <c r="P103" s="162">
        <f>IF(BerKW!AC103=0,0,24)</f>
        <v>24</v>
      </c>
      <c r="Q103" s="166" t="e">
        <f>BerKW!AD103*100</f>
        <v>#VALUE!</v>
      </c>
      <c r="R103" s="166" t="e">
        <f>BerKW!AC103*100</f>
        <v>#VALUE!</v>
      </c>
      <c r="S103" s="162">
        <f>IF(BerKW!AF103=0,0,30)</f>
        <v>30</v>
      </c>
      <c r="T103" s="166" t="e">
        <f>BerKW!AG103*100</f>
        <v>#VALUE!</v>
      </c>
      <c r="U103" s="166" t="e">
        <f>BerKW!AF103*100</f>
        <v>#VALUE!</v>
      </c>
      <c r="V103" s="166">
        <f>IF(BerKW!AI103=0,0,50)</f>
        <v>50</v>
      </c>
      <c r="W103" s="166" t="e">
        <f>BerKW!AJ103*100</f>
        <v>#VALUE!</v>
      </c>
      <c r="X103" s="166" t="e">
        <f>BerKW!AI103*100</f>
        <v>#VALUE!</v>
      </c>
      <c r="Y103" s="162">
        <f>IF(BerKW!AL103=0,0,51)</f>
        <v>51</v>
      </c>
      <c r="Z103" s="166" t="e">
        <f>BerKW!AM103*100</f>
        <v>#VALUE!</v>
      </c>
      <c r="AA103" s="166" t="e">
        <f>BerKW!AL103*100</f>
        <v>#VALUE!</v>
      </c>
      <c r="AB103" s="162">
        <f>IF(BerKW!AO103=0,0,60)</f>
        <v>60</v>
      </c>
      <c r="AC103" s="166" t="e">
        <f>BerKW!AP103*100</f>
        <v>#VALUE!</v>
      </c>
      <c r="AD103" s="166" t="e">
        <f>BerKW!AO103*100</f>
        <v>#VALUE!</v>
      </c>
      <c r="AE103" s="162">
        <f>IF(BerKW!AR103=0,0,61)</f>
        <v>61</v>
      </c>
      <c r="AF103" s="166" t="e">
        <f>BerKW!AS103*100</f>
        <v>#VALUE!</v>
      </c>
      <c r="AG103" s="166" t="e">
        <f>BerKW!AR103*100</f>
        <v>#VALUE!</v>
      </c>
      <c r="AH103" s="162">
        <f>IF(BerKW!AU103=0,0,74)</f>
        <v>74</v>
      </c>
      <c r="AI103" s="166" t="e">
        <f>BerKW!AV103*100</f>
        <v>#VALUE!</v>
      </c>
      <c r="AJ103" s="166" t="e">
        <f>BerKW!AU103*100</f>
        <v>#VALUE!</v>
      </c>
      <c r="AK103" s="162">
        <v>1</v>
      </c>
      <c r="AL103" s="166" t="e">
        <f>ROUND(BerKW!AW103*100,0)</f>
        <v>#VALUE!</v>
      </c>
      <c r="AM103" s="166" t="e">
        <f t="shared" si="4"/>
        <v>#VALUE!</v>
      </c>
      <c r="AN103" s="166">
        <v>0</v>
      </c>
      <c r="AO103" s="166" t="e">
        <f>BerKW!AW103*100</f>
        <v>#VALUE!</v>
      </c>
      <c r="AP103" s="166" t="e">
        <f ca="1">ROUND(AO103*(pabij+wnbij)/100,0)</f>
        <v>#VALUE!</v>
      </c>
      <c r="AQ103" s="166">
        <f t="shared" ca="1" si="5"/>
        <v>255</v>
      </c>
      <c r="AR103" s="166">
        <v>0</v>
      </c>
      <c r="AS103" s="166" t="e">
        <f>BerKW!AW103*100</f>
        <v>#VALUE!</v>
      </c>
      <c r="AT103" s="166" t="e">
        <f ca="1">ROUND(BerKW!BR103*100,0)</f>
        <v>#VALUE!</v>
      </c>
      <c r="AU103" s="166">
        <f t="shared" ca="1" si="6"/>
        <v>256</v>
      </c>
      <c r="AV103" s="166">
        <v>0</v>
      </c>
      <c r="AW103" s="166" t="e">
        <f>ROUND(BerKW!AW103*100,0)</f>
        <v>#VALUE!</v>
      </c>
      <c r="AX103" s="166" t="e">
        <f ca="1">ROUND(BerKW!BS103*100,0)</f>
        <v>#VALUE!</v>
      </c>
      <c r="AY103" s="166">
        <f t="shared" ca="1" si="7"/>
        <v>811</v>
      </c>
      <c r="AZ103" s="166">
        <v>0</v>
      </c>
      <c r="BA103" s="166" t="e">
        <f ca="1">IF(fsobij&lt;&gt;0,BerKW!AW103*100,0)</f>
        <v>#VALUE!</v>
      </c>
      <c r="BB103" s="166" t="e">
        <f ca="1">IF(fsobij&lt;&gt;0,ROUND(BerKW!BK103*100,0),0)</f>
        <v>#VALUE!</v>
      </c>
      <c r="BC103" s="166">
        <v>859</v>
      </c>
      <c r="BD103" s="166">
        <v>0</v>
      </c>
      <c r="BE103" s="166" t="e">
        <f ca="1">IF(bijbij&lt;&gt;0,BerKW!AW103*100,0)</f>
        <v>#VALUE!</v>
      </c>
      <c r="BF103" s="166" t="e">
        <f>ROUND(BerKW!BL103*100,0)</f>
        <v>#VALUE!</v>
      </c>
      <c r="BG103" s="167">
        <v>1</v>
      </c>
      <c r="BH103" s="166" t="e">
        <f>BerKW!BF103*100</f>
        <v>#VALUE!</v>
      </c>
      <c r="BI103" s="166" t="str">
        <f>BerKW!BE103</f>
        <v>Corriger</v>
      </c>
      <c r="BJ103" s="162" t="e">
        <f>BerKW!BD103*100</f>
        <v>#VALUE!</v>
      </c>
    </row>
    <row r="104" spans="1:62" ht="14.1" customHeight="1" x14ac:dyDescent="0.3">
      <c r="A104" s="162">
        <f>Ident!A104</f>
        <v>0</v>
      </c>
      <c r="B104" s="162">
        <f>Ident!B104</f>
        <v>0</v>
      </c>
      <c r="C104" s="162">
        <f>Ident!C104</f>
        <v>0</v>
      </c>
      <c r="D104" s="162">
        <f>Ident!D104</f>
        <v>0</v>
      </c>
      <c r="E104" s="162"/>
      <c r="F104" s="163"/>
      <c r="G104" s="162"/>
      <c r="H104" s="164">
        <f>Ident!G104</f>
        <v>0</v>
      </c>
      <c r="I104" s="165">
        <f>Ident!E104</f>
        <v>0</v>
      </c>
      <c r="J104" s="165">
        <f>Ident!F104</f>
        <v>0</v>
      </c>
      <c r="K104" s="166" t="e">
        <f>BerKW!Y104*100</f>
        <v>#VALUE!</v>
      </c>
      <c r="L104" s="166">
        <f>BerKW!Z104</f>
        <v>0</v>
      </c>
      <c r="M104" s="162">
        <f>IF(BerKW!K104=0,0,1)</f>
        <v>0</v>
      </c>
      <c r="N104" s="166" t="e">
        <f>BerKW!L104*100</f>
        <v>#VALUE!</v>
      </c>
      <c r="O104" s="166">
        <f>BerKW!K104*100</f>
        <v>0</v>
      </c>
      <c r="P104" s="162">
        <f>IF(BerKW!AC104=0,0,24)</f>
        <v>24</v>
      </c>
      <c r="Q104" s="166" t="e">
        <f>BerKW!AD104*100</f>
        <v>#VALUE!</v>
      </c>
      <c r="R104" s="166" t="e">
        <f>BerKW!AC104*100</f>
        <v>#VALUE!</v>
      </c>
      <c r="S104" s="162">
        <f>IF(BerKW!AF104=0,0,30)</f>
        <v>30</v>
      </c>
      <c r="T104" s="166" t="e">
        <f>BerKW!AG104*100</f>
        <v>#VALUE!</v>
      </c>
      <c r="U104" s="166" t="e">
        <f>BerKW!AF104*100</f>
        <v>#VALUE!</v>
      </c>
      <c r="V104" s="166">
        <f>IF(BerKW!AI104=0,0,50)</f>
        <v>50</v>
      </c>
      <c r="W104" s="166" t="e">
        <f>BerKW!AJ104*100</f>
        <v>#VALUE!</v>
      </c>
      <c r="X104" s="166" t="e">
        <f>BerKW!AI104*100</f>
        <v>#VALUE!</v>
      </c>
      <c r="Y104" s="162">
        <f>IF(BerKW!AL104=0,0,51)</f>
        <v>51</v>
      </c>
      <c r="Z104" s="166" t="e">
        <f>BerKW!AM104*100</f>
        <v>#VALUE!</v>
      </c>
      <c r="AA104" s="166" t="e">
        <f>BerKW!AL104*100</f>
        <v>#VALUE!</v>
      </c>
      <c r="AB104" s="162">
        <f>IF(BerKW!AO104=0,0,60)</f>
        <v>60</v>
      </c>
      <c r="AC104" s="166" t="e">
        <f>BerKW!AP104*100</f>
        <v>#VALUE!</v>
      </c>
      <c r="AD104" s="166" t="e">
        <f>BerKW!AO104*100</f>
        <v>#VALUE!</v>
      </c>
      <c r="AE104" s="162">
        <f>IF(BerKW!AR104=0,0,61)</f>
        <v>61</v>
      </c>
      <c r="AF104" s="166" t="e">
        <f>BerKW!AS104*100</f>
        <v>#VALUE!</v>
      </c>
      <c r="AG104" s="166" t="e">
        <f>BerKW!AR104*100</f>
        <v>#VALUE!</v>
      </c>
      <c r="AH104" s="162">
        <f>IF(BerKW!AU104=0,0,74)</f>
        <v>74</v>
      </c>
      <c r="AI104" s="166" t="e">
        <f>BerKW!AV104*100</f>
        <v>#VALUE!</v>
      </c>
      <c r="AJ104" s="166" t="e">
        <f>BerKW!AU104*100</f>
        <v>#VALUE!</v>
      </c>
      <c r="AK104" s="162">
        <v>1</v>
      </c>
      <c r="AL104" s="166" t="e">
        <f>ROUND(BerKW!AW104*100,0)</f>
        <v>#VALUE!</v>
      </c>
      <c r="AM104" s="166" t="e">
        <f t="shared" si="4"/>
        <v>#VALUE!</v>
      </c>
      <c r="AN104" s="166">
        <v>0</v>
      </c>
      <c r="AO104" s="166" t="e">
        <f>BerKW!AW104*100</f>
        <v>#VALUE!</v>
      </c>
      <c r="AP104" s="166" t="e">
        <f ca="1">ROUND(AO104*(pabij+wnbij)/100,0)</f>
        <v>#VALUE!</v>
      </c>
      <c r="AQ104" s="166">
        <f t="shared" ca="1" si="5"/>
        <v>255</v>
      </c>
      <c r="AR104" s="166">
        <v>0</v>
      </c>
      <c r="AS104" s="166" t="e">
        <f>BerKW!AW104*100</f>
        <v>#VALUE!</v>
      </c>
      <c r="AT104" s="166" t="e">
        <f ca="1">ROUND(BerKW!BR104*100,0)</f>
        <v>#VALUE!</v>
      </c>
      <c r="AU104" s="166">
        <f t="shared" ca="1" si="6"/>
        <v>256</v>
      </c>
      <c r="AV104" s="166">
        <v>0</v>
      </c>
      <c r="AW104" s="166" t="e">
        <f>ROUND(BerKW!AW104*100,0)</f>
        <v>#VALUE!</v>
      </c>
      <c r="AX104" s="166" t="e">
        <f ca="1">ROUND(BerKW!BS104*100,0)</f>
        <v>#VALUE!</v>
      </c>
      <c r="AY104" s="166">
        <f t="shared" ca="1" si="7"/>
        <v>811</v>
      </c>
      <c r="AZ104" s="166">
        <v>0</v>
      </c>
      <c r="BA104" s="166" t="e">
        <f ca="1">IF(fsobij&lt;&gt;0,BerKW!AW104*100,0)</f>
        <v>#VALUE!</v>
      </c>
      <c r="BB104" s="166" t="e">
        <f ca="1">IF(fsobij&lt;&gt;0,ROUND(BerKW!BK104*100,0),0)</f>
        <v>#VALUE!</v>
      </c>
      <c r="BC104" s="166">
        <v>859</v>
      </c>
      <c r="BD104" s="166">
        <v>0</v>
      </c>
      <c r="BE104" s="166" t="e">
        <f ca="1">IF(bijbij&lt;&gt;0,BerKW!AW104*100,0)</f>
        <v>#VALUE!</v>
      </c>
      <c r="BF104" s="166" t="e">
        <f>ROUND(BerKW!BL104*100,0)</f>
        <v>#VALUE!</v>
      </c>
      <c r="BG104" s="167">
        <v>1</v>
      </c>
      <c r="BH104" s="166" t="e">
        <f>BerKW!BF104*100</f>
        <v>#VALUE!</v>
      </c>
      <c r="BI104" s="166" t="str">
        <f>BerKW!BE104</f>
        <v>Corriger</v>
      </c>
      <c r="BJ104" s="162" t="e">
        <f>BerKW!BD104*100</f>
        <v>#VALUE!</v>
      </c>
    </row>
    <row r="105" spans="1:62" ht="14.1" customHeight="1" x14ac:dyDescent="0.3">
      <c r="A105" s="162">
        <f>Ident!A105</f>
        <v>0</v>
      </c>
      <c r="B105" s="162">
        <f>Ident!B105</f>
        <v>0</v>
      </c>
      <c r="C105" s="162">
        <f>Ident!C105</f>
        <v>0</v>
      </c>
      <c r="D105" s="162">
        <f>Ident!D105</f>
        <v>0</v>
      </c>
      <c r="E105" s="162"/>
      <c r="F105" s="163"/>
      <c r="G105" s="162"/>
      <c r="H105" s="164">
        <f>Ident!G105</f>
        <v>0</v>
      </c>
      <c r="I105" s="165">
        <f>Ident!E105</f>
        <v>0</v>
      </c>
      <c r="J105" s="165">
        <f>Ident!F105</f>
        <v>0</v>
      </c>
      <c r="K105" s="166" t="e">
        <f>BerKW!Y105*100</f>
        <v>#VALUE!</v>
      </c>
      <c r="L105" s="166">
        <f>BerKW!Z105</f>
        <v>0</v>
      </c>
      <c r="M105" s="162">
        <f>IF(BerKW!K105=0,0,1)</f>
        <v>0</v>
      </c>
      <c r="N105" s="166" t="e">
        <f>BerKW!L105*100</f>
        <v>#VALUE!</v>
      </c>
      <c r="O105" s="166">
        <f>BerKW!K105*100</f>
        <v>0</v>
      </c>
      <c r="P105" s="162">
        <f>IF(BerKW!AC105=0,0,24)</f>
        <v>24</v>
      </c>
      <c r="Q105" s="166" t="e">
        <f>BerKW!AD105*100</f>
        <v>#VALUE!</v>
      </c>
      <c r="R105" s="166" t="e">
        <f>BerKW!AC105*100</f>
        <v>#VALUE!</v>
      </c>
      <c r="S105" s="162">
        <f>IF(BerKW!AF105=0,0,30)</f>
        <v>30</v>
      </c>
      <c r="T105" s="166" t="e">
        <f>BerKW!AG105*100</f>
        <v>#VALUE!</v>
      </c>
      <c r="U105" s="166" t="e">
        <f>BerKW!AF105*100</f>
        <v>#VALUE!</v>
      </c>
      <c r="V105" s="166">
        <f>IF(BerKW!AI105=0,0,50)</f>
        <v>50</v>
      </c>
      <c r="W105" s="166" t="e">
        <f>BerKW!AJ105*100</f>
        <v>#VALUE!</v>
      </c>
      <c r="X105" s="166" t="e">
        <f>BerKW!AI105*100</f>
        <v>#VALUE!</v>
      </c>
      <c r="Y105" s="162">
        <f>IF(BerKW!AL105=0,0,51)</f>
        <v>51</v>
      </c>
      <c r="Z105" s="166" t="e">
        <f>BerKW!AM105*100</f>
        <v>#VALUE!</v>
      </c>
      <c r="AA105" s="166" t="e">
        <f>BerKW!AL105*100</f>
        <v>#VALUE!</v>
      </c>
      <c r="AB105" s="162">
        <f>IF(BerKW!AO105=0,0,60)</f>
        <v>60</v>
      </c>
      <c r="AC105" s="166" t="e">
        <f>BerKW!AP105*100</f>
        <v>#VALUE!</v>
      </c>
      <c r="AD105" s="166" t="e">
        <f>BerKW!AO105*100</f>
        <v>#VALUE!</v>
      </c>
      <c r="AE105" s="162">
        <f>IF(BerKW!AR105=0,0,61)</f>
        <v>61</v>
      </c>
      <c r="AF105" s="166" t="e">
        <f>BerKW!AS105*100</f>
        <v>#VALUE!</v>
      </c>
      <c r="AG105" s="166" t="e">
        <f>BerKW!AR105*100</f>
        <v>#VALUE!</v>
      </c>
      <c r="AH105" s="162">
        <f>IF(BerKW!AU105=0,0,74)</f>
        <v>74</v>
      </c>
      <c r="AI105" s="166" t="e">
        <f>BerKW!AV105*100</f>
        <v>#VALUE!</v>
      </c>
      <c r="AJ105" s="166" t="e">
        <f>BerKW!AU105*100</f>
        <v>#VALUE!</v>
      </c>
      <c r="AK105" s="162">
        <v>1</v>
      </c>
      <c r="AL105" s="166" t="e">
        <f>ROUND(BerKW!AW105*100,0)</f>
        <v>#VALUE!</v>
      </c>
      <c r="AM105" s="166" t="e">
        <f t="shared" si="4"/>
        <v>#VALUE!</v>
      </c>
      <c r="AN105" s="166">
        <v>0</v>
      </c>
      <c r="AO105" s="166" t="e">
        <f>BerKW!AW105*100</f>
        <v>#VALUE!</v>
      </c>
      <c r="AP105" s="166" t="e">
        <f ca="1">ROUND(AO105*(pabij+wnbij)/100,0)</f>
        <v>#VALUE!</v>
      </c>
      <c r="AQ105" s="166">
        <f t="shared" ca="1" si="5"/>
        <v>255</v>
      </c>
      <c r="AR105" s="166">
        <v>0</v>
      </c>
      <c r="AS105" s="166" t="e">
        <f>BerKW!AW105*100</f>
        <v>#VALUE!</v>
      </c>
      <c r="AT105" s="166" t="e">
        <f ca="1">ROUND(BerKW!BR105*100,0)</f>
        <v>#VALUE!</v>
      </c>
      <c r="AU105" s="166">
        <f t="shared" ca="1" si="6"/>
        <v>256</v>
      </c>
      <c r="AV105" s="166">
        <v>0</v>
      </c>
      <c r="AW105" s="166" t="e">
        <f>ROUND(BerKW!AW105*100,0)</f>
        <v>#VALUE!</v>
      </c>
      <c r="AX105" s="166" t="e">
        <f ca="1">ROUND(BerKW!BS105*100,0)</f>
        <v>#VALUE!</v>
      </c>
      <c r="AY105" s="166">
        <f t="shared" ca="1" si="7"/>
        <v>811</v>
      </c>
      <c r="AZ105" s="166">
        <v>0</v>
      </c>
      <c r="BA105" s="166" t="e">
        <f ca="1">IF(fsobij&lt;&gt;0,BerKW!AW105*100,0)</f>
        <v>#VALUE!</v>
      </c>
      <c r="BB105" s="166" t="e">
        <f ca="1">IF(fsobij&lt;&gt;0,ROUND(BerKW!BK105*100,0),0)</f>
        <v>#VALUE!</v>
      </c>
      <c r="BC105" s="166">
        <v>859</v>
      </c>
      <c r="BD105" s="166">
        <v>0</v>
      </c>
      <c r="BE105" s="166" t="e">
        <f ca="1">IF(bijbij&lt;&gt;0,BerKW!AW105*100,0)</f>
        <v>#VALUE!</v>
      </c>
      <c r="BF105" s="166" t="e">
        <f>ROUND(BerKW!BL105*100,0)</f>
        <v>#VALUE!</v>
      </c>
      <c r="BG105" s="167">
        <v>1</v>
      </c>
      <c r="BH105" s="166" t="e">
        <f>BerKW!BF105*100</f>
        <v>#VALUE!</v>
      </c>
      <c r="BI105" s="166" t="str">
        <f>BerKW!BE105</f>
        <v>Corriger</v>
      </c>
      <c r="BJ105" s="162" t="e">
        <f>BerKW!BD105*100</f>
        <v>#VALUE!</v>
      </c>
    </row>
    <row r="106" spans="1:62" ht="14.1" customHeight="1" x14ac:dyDescent="0.3">
      <c r="A106" s="162">
        <f>Ident!A106</f>
        <v>0</v>
      </c>
      <c r="B106" s="162">
        <f>Ident!B106</f>
        <v>0</v>
      </c>
      <c r="C106" s="162">
        <f>Ident!C106</f>
        <v>0</v>
      </c>
      <c r="D106" s="162">
        <f>Ident!D106</f>
        <v>0</v>
      </c>
      <c r="E106" s="162"/>
      <c r="F106" s="163"/>
      <c r="G106" s="162"/>
      <c r="H106" s="164">
        <f>Ident!G106</f>
        <v>0</v>
      </c>
      <c r="I106" s="165">
        <f>Ident!E106</f>
        <v>0</v>
      </c>
      <c r="J106" s="165">
        <f>Ident!F106</f>
        <v>0</v>
      </c>
      <c r="K106" s="166" t="e">
        <f>BerKW!Y106*100</f>
        <v>#VALUE!</v>
      </c>
      <c r="L106" s="166">
        <f>BerKW!Z106</f>
        <v>0</v>
      </c>
      <c r="M106" s="162">
        <f>IF(BerKW!K106=0,0,1)</f>
        <v>0</v>
      </c>
      <c r="N106" s="166" t="e">
        <f>BerKW!L106*100</f>
        <v>#VALUE!</v>
      </c>
      <c r="O106" s="166">
        <f>BerKW!K106*100</f>
        <v>0</v>
      </c>
      <c r="P106" s="162">
        <f>IF(BerKW!AC106=0,0,24)</f>
        <v>24</v>
      </c>
      <c r="Q106" s="166" t="e">
        <f>BerKW!AD106*100</f>
        <v>#VALUE!</v>
      </c>
      <c r="R106" s="166" t="e">
        <f>BerKW!AC106*100</f>
        <v>#VALUE!</v>
      </c>
      <c r="S106" s="162">
        <f>IF(BerKW!AF106=0,0,30)</f>
        <v>30</v>
      </c>
      <c r="T106" s="166" t="e">
        <f>BerKW!AG106*100</f>
        <v>#VALUE!</v>
      </c>
      <c r="U106" s="166" t="e">
        <f>BerKW!AF106*100</f>
        <v>#VALUE!</v>
      </c>
      <c r="V106" s="166">
        <f>IF(BerKW!AI106=0,0,50)</f>
        <v>50</v>
      </c>
      <c r="W106" s="166" t="e">
        <f>BerKW!AJ106*100</f>
        <v>#VALUE!</v>
      </c>
      <c r="X106" s="166" t="e">
        <f>BerKW!AI106*100</f>
        <v>#VALUE!</v>
      </c>
      <c r="Y106" s="162">
        <f>IF(BerKW!AL106=0,0,51)</f>
        <v>51</v>
      </c>
      <c r="Z106" s="166" t="e">
        <f>BerKW!AM106*100</f>
        <v>#VALUE!</v>
      </c>
      <c r="AA106" s="166" t="e">
        <f>BerKW!AL106*100</f>
        <v>#VALUE!</v>
      </c>
      <c r="AB106" s="162">
        <f>IF(BerKW!AO106=0,0,60)</f>
        <v>60</v>
      </c>
      <c r="AC106" s="166" t="e">
        <f>BerKW!AP106*100</f>
        <v>#VALUE!</v>
      </c>
      <c r="AD106" s="166" t="e">
        <f>BerKW!AO106*100</f>
        <v>#VALUE!</v>
      </c>
      <c r="AE106" s="162">
        <f>IF(BerKW!AR106=0,0,61)</f>
        <v>61</v>
      </c>
      <c r="AF106" s="166" t="e">
        <f>BerKW!AS106*100</f>
        <v>#VALUE!</v>
      </c>
      <c r="AG106" s="166" t="e">
        <f>BerKW!AR106*100</f>
        <v>#VALUE!</v>
      </c>
      <c r="AH106" s="162">
        <f>IF(BerKW!AU106=0,0,74)</f>
        <v>74</v>
      </c>
      <c r="AI106" s="166" t="e">
        <f>BerKW!AV106*100</f>
        <v>#VALUE!</v>
      </c>
      <c r="AJ106" s="166" t="e">
        <f>BerKW!AU106*100</f>
        <v>#VALUE!</v>
      </c>
      <c r="AK106" s="162">
        <v>1</v>
      </c>
      <c r="AL106" s="166" t="e">
        <f>ROUND(BerKW!AW106*100,0)</f>
        <v>#VALUE!</v>
      </c>
      <c r="AM106" s="166" t="e">
        <f t="shared" si="4"/>
        <v>#VALUE!</v>
      </c>
      <c r="AN106" s="166">
        <v>0</v>
      </c>
      <c r="AO106" s="166" t="e">
        <f>BerKW!AW106*100</f>
        <v>#VALUE!</v>
      </c>
      <c r="AP106" s="166" t="e">
        <f ca="1">ROUND(AO106*(pabij+wnbij)/100,0)</f>
        <v>#VALUE!</v>
      </c>
      <c r="AQ106" s="166">
        <f t="shared" ca="1" si="5"/>
        <v>255</v>
      </c>
      <c r="AR106" s="166">
        <v>0</v>
      </c>
      <c r="AS106" s="166" t="e">
        <f>BerKW!AW106*100</f>
        <v>#VALUE!</v>
      </c>
      <c r="AT106" s="166" t="e">
        <f ca="1">ROUND(BerKW!BR106*100,0)</f>
        <v>#VALUE!</v>
      </c>
      <c r="AU106" s="166">
        <f t="shared" ca="1" si="6"/>
        <v>256</v>
      </c>
      <c r="AV106" s="166">
        <v>0</v>
      </c>
      <c r="AW106" s="166" t="e">
        <f>ROUND(BerKW!AW106*100,0)</f>
        <v>#VALUE!</v>
      </c>
      <c r="AX106" s="166" t="e">
        <f ca="1">ROUND(BerKW!BS106*100,0)</f>
        <v>#VALUE!</v>
      </c>
      <c r="AY106" s="166">
        <f t="shared" ca="1" si="7"/>
        <v>811</v>
      </c>
      <c r="AZ106" s="166">
        <v>0</v>
      </c>
      <c r="BA106" s="166" t="e">
        <f ca="1">IF(fsobij&lt;&gt;0,BerKW!AW106*100,0)</f>
        <v>#VALUE!</v>
      </c>
      <c r="BB106" s="166" t="e">
        <f ca="1">IF(fsobij&lt;&gt;0,ROUND(BerKW!BK106*100,0),0)</f>
        <v>#VALUE!</v>
      </c>
      <c r="BC106" s="166">
        <v>859</v>
      </c>
      <c r="BD106" s="166">
        <v>0</v>
      </c>
      <c r="BE106" s="166" t="e">
        <f ca="1">IF(bijbij&lt;&gt;0,BerKW!AW106*100,0)</f>
        <v>#VALUE!</v>
      </c>
      <c r="BF106" s="166" t="e">
        <f>ROUND(BerKW!BL106*100,0)</f>
        <v>#VALUE!</v>
      </c>
      <c r="BG106" s="167">
        <v>1</v>
      </c>
      <c r="BH106" s="166" t="e">
        <f>BerKW!BF106*100</f>
        <v>#VALUE!</v>
      </c>
      <c r="BI106" s="166" t="str">
        <f>BerKW!BE106</f>
        <v>Corriger</v>
      </c>
      <c r="BJ106" s="162" t="e">
        <f>BerKW!BD106*100</f>
        <v>#VALUE!</v>
      </c>
    </row>
    <row r="107" spans="1:62" ht="14.1" customHeight="1" x14ac:dyDescent="0.3">
      <c r="A107" s="162">
        <f>Ident!A107</f>
        <v>0</v>
      </c>
      <c r="B107" s="162">
        <f>Ident!B107</f>
        <v>0</v>
      </c>
      <c r="C107" s="162">
        <f>Ident!C107</f>
        <v>0</v>
      </c>
      <c r="D107" s="162">
        <f>Ident!D107</f>
        <v>0</v>
      </c>
      <c r="E107" s="162"/>
      <c r="F107" s="163"/>
      <c r="G107" s="162"/>
      <c r="H107" s="164">
        <f>Ident!G107</f>
        <v>0</v>
      </c>
      <c r="I107" s="165">
        <f>Ident!E107</f>
        <v>0</v>
      </c>
      <c r="J107" s="165">
        <f>Ident!F107</f>
        <v>0</v>
      </c>
      <c r="K107" s="166" t="e">
        <f>BerKW!Y107*100</f>
        <v>#VALUE!</v>
      </c>
      <c r="L107" s="166">
        <f>BerKW!Z107</f>
        <v>0</v>
      </c>
      <c r="M107" s="162">
        <f>IF(BerKW!K107=0,0,1)</f>
        <v>0</v>
      </c>
      <c r="N107" s="166" t="e">
        <f>BerKW!L107*100</f>
        <v>#VALUE!</v>
      </c>
      <c r="O107" s="166">
        <f>BerKW!K107*100</f>
        <v>0</v>
      </c>
      <c r="P107" s="162">
        <f>IF(BerKW!AC107=0,0,24)</f>
        <v>24</v>
      </c>
      <c r="Q107" s="166" t="e">
        <f>BerKW!AD107*100</f>
        <v>#VALUE!</v>
      </c>
      <c r="R107" s="166" t="e">
        <f>BerKW!AC107*100</f>
        <v>#VALUE!</v>
      </c>
      <c r="S107" s="162">
        <f>IF(BerKW!AF107=0,0,30)</f>
        <v>30</v>
      </c>
      <c r="T107" s="166" t="e">
        <f>BerKW!AG107*100</f>
        <v>#VALUE!</v>
      </c>
      <c r="U107" s="166" t="e">
        <f>BerKW!AF107*100</f>
        <v>#VALUE!</v>
      </c>
      <c r="V107" s="166">
        <f>IF(BerKW!AI107=0,0,50)</f>
        <v>50</v>
      </c>
      <c r="W107" s="166" t="e">
        <f>BerKW!AJ107*100</f>
        <v>#VALUE!</v>
      </c>
      <c r="X107" s="166" t="e">
        <f>BerKW!AI107*100</f>
        <v>#VALUE!</v>
      </c>
      <c r="Y107" s="162">
        <f>IF(BerKW!AL107=0,0,51)</f>
        <v>51</v>
      </c>
      <c r="Z107" s="166" t="e">
        <f>BerKW!AM107*100</f>
        <v>#VALUE!</v>
      </c>
      <c r="AA107" s="166" t="e">
        <f>BerKW!AL107*100</f>
        <v>#VALUE!</v>
      </c>
      <c r="AB107" s="162">
        <f>IF(BerKW!AO107=0,0,60)</f>
        <v>60</v>
      </c>
      <c r="AC107" s="166" t="e">
        <f>BerKW!AP107*100</f>
        <v>#VALUE!</v>
      </c>
      <c r="AD107" s="166" t="e">
        <f>BerKW!AO107*100</f>
        <v>#VALUE!</v>
      </c>
      <c r="AE107" s="162">
        <f>IF(BerKW!AR107=0,0,61)</f>
        <v>61</v>
      </c>
      <c r="AF107" s="166" t="e">
        <f>BerKW!AS107*100</f>
        <v>#VALUE!</v>
      </c>
      <c r="AG107" s="166" t="e">
        <f>BerKW!AR107*100</f>
        <v>#VALUE!</v>
      </c>
      <c r="AH107" s="162">
        <f>IF(BerKW!AU107=0,0,74)</f>
        <v>74</v>
      </c>
      <c r="AI107" s="166" t="e">
        <f>BerKW!AV107*100</f>
        <v>#VALUE!</v>
      </c>
      <c r="AJ107" s="166" t="e">
        <f>BerKW!AU107*100</f>
        <v>#VALUE!</v>
      </c>
      <c r="AK107" s="162">
        <v>1</v>
      </c>
      <c r="AL107" s="166" t="e">
        <f>ROUND(BerKW!AW107*100,0)</f>
        <v>#VALUE!</v>
      </c>
      <c r="AM107" s="166" t="e">
        <f t="shared" si="4"/>
        <v>#VALUE!</v>
      </c>
      <c r="AN107" s="166">
        <v>0</v>
      </c>
      <c r="AO107" s="166" t="e">
        <f>BerKW!AW107*100</f>
        <v>#VALUE!</v>
      </c>
      <c r="AP107" s="166" t="e">
        <f ca="1">ROUND(AO107*(pabij+wnbij)/100,0)</f>
        <v>#VALUE!</v>
      </c>
      <c r="AQ107" s="166">
        <f t="shared" ca="1" si="5"/>
        <v>255</v>
      </c>
      <c r="AR107" s="166">
        <v>0</v>
      </c>
      <c r="AS107" s="166" t="e">
        <f>BerKW!AW107*100</f>
        <v>#VALUE!</v>
      </c>
      <c r="AT107" s="166" t="e">
        <f ca="1">ROUND(BerKW!BR107*100,0)</f>
        <v>#VALUE!</v>
      </c>
      <c r="AU107" s="166">
        <f t="shared" ca="1" si="6"/>
        <v>256</v>
      </c>
      <c r="AV107" s="166">
        <v>0</v>
      </c>
      <c r="AW107" s="166" t="e">
        <f>ROUND(BerKW!AW107*100,0)</f>
        <v>#VALUE!</v>
      </c>
      <c r="AX107" s="166" t="e">
        <f ca="1">ROUND(BerKW!BS107*100,0)</f>
        <v>#VALUE!</v>
      </c>
      <c r="AY107" s="166">
        <f t="shared" ca="1" si="7"/>
        <v>811</v>
      </c>
      <c r="AZ107" s="166">
        <v>0</v>
      </c>
      <c r="BA107" s="166" t="e">
        <f ca="1">IF(fsobij&lt;&gt;0,BerKW!AW107*100,0)</f>
        <v>#VALUE!</v>
      </c>
      <c r="BB107" s="166" t="e">
        <f ca="1">IF(fsobij&lt;&gt;0,ROUND(BerKW!BK107*100,0),0)</f>
        <v>#VALUE!</v>
      </c>
      <c r="BC107" s="166">
        <v>859</v>
      </c>
      <c r="BD107" s="166">
        <v>0</v>
      </c>
      <c r="BE107" s="166" t="e">
        <f ca="1">IF(bijbij&lt;&gt;0,BerKW!AW107*100,0)</f>
        <v>#VALUE!</v>
      </c>
      <c r="BF107" s="166" t="e">
        <f>ROUND(BerKW!BL107*100,0)</f>
        <v>#VALUE!</v>
      </c>
      <c r="BG107" s="167">
        <v>1</v>
      </c>
      <c r="BH107" s="166" t="e">
        <f>BerKW!BF107*100</f>
        <v>#VALUE!</v>
      </c>
      <c r="BI107" s="166" t="str">
        <f>BerKW!BE107</f>
        <v>Corriger</v>
      </c>
      <c r="BJ107" s="162" t="e">
        <f>BerKW!BD107*100</f>
        <v>#VALUE!</v>
      </c>
    </row>
    <row r="108" spans="1:62" ht="14.1" customHeight="1" x14ac:dyDescent="0.3">
      <c r="A108" s="162">
        <f>Ident!A108</f>
        <v>0</v>
      </c>
      <c r="B108" s="162">
        <f>Ident!B108</f>
        <v>0</v>
      </c>
      <c r="C108" s="162">
        <f>Ident!C108</f>
        <v>0</v>
      </c>
      <c r="D108" s="162">
        <f>Ident!D108</f>
        <v>0</v>
      </c>
      <c r="E108" s="162"/>
      <c r="F108" s="163"/>
      <c r="G108" s="162"/>
      <c r="H108" s="164">
        <f>Ident!G108</f>
        <v>0</v>
      </c>
      <c r="I108" s="165">
        <f>Ident!E108</f>
        <v>0</v>
      </c>
      <c r="J108" s="165">
        <f>Ident!F108</f>
        <v>0</v>
      </c>
      <c r="K108" s="166" t="e">
        <f>BerKW!Y108*100</f>
        <v>#VALUE!</v>
      </c>
      <c r="L108" s="166">
        <f>BerKW!Z108</f>
        <v>0</v>
      </c>
      <c r="M108" s="162">
        <f>IF(BerKW!K108=0,0,1)</f>
        <v>0</v>
      </c>
      <c r="N108" s="166" t="e">
        <f>BerKW!L108*100</f>
        <v>#VALUE!</v>
      </c>
      <c r="O108" s="166">
        <f>BerKW!K108*100</f>
        <v>0</v>
      </c>
      <c r="P108" s="162">
        <f>IF(BerKW!AC108=0,0,24)</f>
        <v>24</v>
      </c>
      <c r="Q108" s="166" t="e">
        <f>BerKW!AD108*100</f>
        <v>#VALUE!</v>
      </c>
      <c r="R108" s="166" t="e">
        <f>BerKW!AC108*100</f>
        <v>#VALUE!</v>
      </c>
      <c r="S108" s="162">
        <f>IF(BerKW!AF108=0,0,30)</f>
        <v>30</v>
      </c>
      <c r="T108" s="166" t="e">
        <f>BerKW!AG108*100</f>
        <v>#VALUE!</v>
      </c>
      <c r="U108" s="166" t="e">
        <f>BerKW!AF108*100</f>
        <v>#VALUE!</v>
      </c>
      <c r="V108" s="166">
        <f>IF(BerKW!AI108=0,0,50)</f>
        <v>50</v>
      </c>
      <c r="W108" s="166" t="e">
        <f>BerKW!AJ108*100</f>
        <v>#VALUE!</v>
      </c>
      <c r="X108" s="166" t="e">
        <f>BerKW!AI108*100</f>
        <v>#VALUE!</v>
      </c>
      <c r="Y108" s="162">
        <f>IF(BerKW!AL108=0,0,51)</f>
        <v>51</v>
      </c>
      <c r="Z108" s="166" t="e">
        <f>BerKW!AM108*100</f>
        <v>#VALUE!</v>
      </c>
      <c r="AA108" s="166" t="e">
        <f>BerKW!AL108*100</f>
        <v>#VALUE!</v>
      </c>
      <c r="AB108" s="162">
        <f>IF(BerKW!AO108=0,0,60)</f>
        <v>60</v>
      </c>
      <c r="AC108" s="166" t="e">
        <f>BerKW!AP108*100</f>
        <v>#VALUE!</v>
      </c>
      <c r="AD108" s="166" t="e">
        <f>BerKW!AO108*100</f>
        <v>#VALUE!</v>
      </c>
      <c r="AE108" s="162">
        <f>IF(BerKW!AR108=0,0,61)</f>
        <v>61</v>
      </c>
      <c r="AF108" s="166" t="e">
        <f>BerKW!AS108*100</f>
        <v>#VALUE!</v>
      </c>
      <c r="AG108" s="166" t="e">
        <f>BerKW!AR108*100</f>
        <v>#VALUE!</v>
      </c>
      <c r="AH108" s="162">
        <f>IF(BerKW!AU108=0,0,74)</f>
        <v>74</v>
      </c>
      <c r="AI108" s="166" t="e">
        <f>BerKW!AV108*100</f>
        <v>#VALUE!</v>
      </c>
      <c r="AJ108" s="166" t="e">
        <f>BerKW!AU108*100</f>
        <v>#VALUE!</v>
      </c>
      <c r="AK108" s="162">
        <v>1</v>
      </c>
      <c r="AL108" s="166" t="e">
        <f>ROUND(BerKW!AW108*100,0)</f>
        <v>#VALUE!</v>
      </c>
      <c r="AM108" s="166" t="e">
        <f t="shared" si="4"/>
        <v>#VALUE!</v>
      </c>
      <c r="AN108" s="166">
        <v>0</v>
      </c>
      <c r="AO108" s="166" t="e">
        <f>BerKW!AW108*100</f>
        <v>#VALUE!</v>
      </c>
      <c r="AP108" s="166" t="e">
        <f ca="1">ROUND(AO108*(pabij+wnbij)/100,0)</f>
        <v>#VALUE!</v>
      </c>
      <c r="AQ108" s="166">
        <f t="shared" ca="1" si="5"/>
        <v>255</v>
      </c>
      <c r="AR108" s="166">
        <v>0</v>
      </c>
      <c r="AS108" s="166" t="e">
        <f>BerKW!AW108*100</f>
        <v>#VALUE!</v>
      </c>
      <c r="AT108" s="166" t="e">
        <f ca="1">ROUND(BerKW!BR108*100,0)</f>
        <v>#VALUE!</v>
      </c>
      <c r="AU108" s="166">
        <f t="shared" ca="1" si="6"/>
        <v>256</v>
      </c>
      <c r="AV108" s="166">
        <v>0</v>
      </c>
      <c r="AW108" s="166" t="e">
        <f>ROUND(BerKW!AW108*100,0)</f>
        <v>#VALUE!</v>
      </c>
      <c r="AX108" s="166" t="e">
        <f ca="1">ROUND(BerKW!BS108*100,0)</f>
        <v>#VALUE!</v>
      </c>
      <c r="AY108" s="166">
        <f t="shared" ca="1" si="7"/>
        <v>811</v>
      </c>
      <c r="AZ108" s="166">
        <v>0</v>
      </c>
      <c r="BA108" s="166" t="e">
        <f ca="1">IF(fsobij&lt;&gt;0,BerKW!AW108*100,0)</f>
        <v>#VALUE!</v>
      </c>
      <c r="BB108" s="166" t="e">
        <f ca="1">IF(fsobij&lt;&gt;0,ROUND(BerKW!BK108*100,0),0)</f>
        <v>#VALUE!</v>
      </c>
      <c r="BC108" s="166">
        <v>859</v>
      </c>
      <c r="BD108" s="166">
        <v>0</v>
      </c>
      <c r="BE108" s="166" t="e">
        <f ca="1">IF(bijbij&lt;&gt;0,BerKW!AW108*100,0)</f>
        <v>#VALUE!</v>
      </c>
      <c r="BF108" s="166" t="e">
        <f>ROUND(BerKW!BL108*100,0)</f>
        <v>#VALUE!</v>
      </c>
      <c r="BG108" s="167">
        <v>1</v>
      </c>
      <c r="BH108" s="166" t="e">
        <f>BerKW!BF108*100</f>
        <v>#VALUE!</v>
      </c>
      <c r="BI108" s="166" t="str">
        <f>BerKW!BE108</f>
        <v>Corriger</v>
      </c>
      <c r="BJ108" s="162" t="e">
        <f>BerKW!BD108*100</f>
        <v>#VALUE!</v>
      </c>
    </row>
    <row r="109" spans="1:62" ht="14.1" customHeight="1" x14ac:dyDescent="0.3">
      <c r="A109" s="162">
        <f>Ident!A109</f>
        <v>0</v>
      </c>
      <c r="B109" s="162">
        <f>Ident!B109</f>
        <v>0</v>
      </c>
      <c r="C109" s="162">
        <f>Ident!C109</f>
        <v>0</v>
      </c>
      <c r="D109" s="162">
        <f>Ident!D109</f>
        <v>0</v>
      </c>
      <c r="E109" s="162"/>
      <c r="F109" s="163"/>
      <c r="G109" s="162"/>
      <c r="H109" s="164">
        <f>Ident!G109</f>
        <v>0</v>
      </c>
      <c r="I109" s="165">
        <f>Ident!E109</f>
        <v>0</v>
      </c>
      <c r="J109" s="165">
        <f>Ident!F109</f>
        <v>0</v>
      </c>
      <c r="K109" s="166" t="e">
        <f>BerKW!Y109*100</f>
        <v>#VALUE!</v>
      </c>
      <c r="L109" s="166">
        <f>BerKW!Z109</f>
        <v>0</v>
      </c>
      <c r="M109" s="162">
        <f>IF(BerKW!K109=0,0,1)</f>
        <v>0</v>
      </c>
      <c r="N109" s="166" t="e">
        <f>BerKW!L109*100</f>
        <v>#VALUE!</v>
      </c>
      <c r="O109" s="166">
        <f>BerKW!K109*100</f>
        <v>0</v>
      </c>
      <c r="P109" s="162">
        <f>IF(BerKW!AC109=0,0,24)</f>
        <v>24</v>
      </c>
      <c r="Q109" s="166" t="e">
        <f>BerKW!AD109*100</f>
        <v>#VALUE!</v>
      </c>
      <c r="R109" s="166" t="e">
        <f>BerKW!AC109*100</f>
        <v>#VALUE!</v>
      </c>
      <c r="S109" s="162">
        <f>IF(BerKW!AF109=0,0,30)</f>
        <v>30</v>
      </c>
      <c r="T109" s="166" t="e">
        <f>BerKW!AG109*100</f>
        <v>#VALUE!</v>
      </c>
      <c r="U109" s="166" t="e">
        <f>BerKW!AF109*100</f>
        <v>#VALUE!</v>
      </c>
      <c r="V109" s="166">
        <f>IF(BerKW!AI109=0,0,50)</f>
        <v>50</v>
      </c>
      <c r="W109" s="166" t="e">
        <f>BerKW!AJ109*100</f>
        <v>#VALUE!</v>
      </c>
      <c r="X109" s="166" t="e">
        <f>BerKW!AI109*100</f>
        <v>#VALUE!</v>
      </c>
      <c r="Y109" s="162">
        <f>IF(BerKW!AL109=0,0,51)</f>
        <v>51</v>
      </c>
      <c r="Z109" s="166" t="e">
        <f>BerKW!AM109*100</f>
        <v>#VALUE!</v>
      </c>
      <c r="AA109" s="166" t="e">
        <f>BerKW!AL109*100</f>
        <v>#VALUE!</v>
      </c>
      <c r="AB109" s="162">
        <f>IF(BerKW!AO109=0,0,60)</f>
        <v>60</v>
      </c>
      <c r="AC109" s="166" t="e">
        <f>BerKW!AP109*100</f>
        <v>#VALUE!</v>
      </c>
      <c r="AD109" s="166" t="e">
        <f>BerKW!AO109*100</f>
        <v>#VALUE!</v>
      </c>
      <c r="AE109" s="162">
        <f>IF(BerKW!AR109=0,0,61)</f>
        <v>61</v>
      </c>
      <c r="AF109" s="166" t="e">
        <f>BerKW!AS109*100</f>
        <v>#VALUE!</v>
      </c>
      <c r="AG109" s="166" t="e">
        <f>BerKW!AR109*100</f>
        <v>#VALUE!</v>
      </c>
      <c r="AH109" s="162">
        <f>IF(BerKW!AU109=0,0,74)</f>
        <v>74</v>
      </c>
      <c r="AI109" s="166" t="e">
        <f>BerKW!AV109*100</f>
        <v>#VALUE!</v>
      </c>
      <c r="AJ109" s="166" t="e">
        <f>BerKW!AU109*100</f>
        <v>#VALUE!</v>
      </c>
      <c r="AK109" s="162">
        <v>1</v>
      </c>
      <c r="AL109" s="166" t="e">
        <f>ROUND(BerKW!AW109*100,0)</f>
        <v>#VALUE!</v>
      </c>
      <c r="AM109" s="166" t="e">
        <f t="shared" si="4"/>
        <v>#VALUE!</v>
      </c>
      <c r="AN109" s="166">
        <v>0</v>
      </c>
      <c r="AO109" s="166" t="e">
        <f>BerKW!AW109*100</f>
        <v>#VALUE!</v>
      </c>
      <c r="AP109" s="166" t="e">
        <f ca="1">ROUND(AO109*(pabij+wnbij)/100,0)</f>
        <v>#VALUE!</v>
      </c>
      <c r="AQ109" s="166">
        <f t="shared" ca="1" si="5"/>
        <v>255</v>
      </c>
      <c r="AR109" s="166">
        <v>0</v>
      </c>
      <c r="AS109" s="166" t="e">
        <f>BerKW!AW109*100</f>
        <v>#VALUE!</v>
      </c>
      <c r="AT109" s="166" t="e">
        <f ca="1">ROUND(BerKW!BR109*100,0)</f>
        <v>#VALUE!</v>
      </c>
      <c r="AU109" s="166">
        <f t="shared" ca="1" si="6"/>
        <v>256</v>
      </c>
      <c r="AV109" s="166">
        <v>0</v>
      </c>
      <c r="AW109" s="166" t="e">
        <f>ROUND(BerKW!AW109*100,0)</f>
        <v>#VALUE!</v>
      </c>
      <c r="AX109" s="166" t="e">
        <f ca="1">ROUND(BerKW!BS109*100,0)</f>
        <v>#VALUE!</v>
      </c>
      <c r="AY109" s="166">
        <f t="shared" ca="1" si="7"/>
        <v>811</v>
      </c>
      <c r="AZ109" s="166">
        <v>0</v>
      </c>
      <c r="BA109" s="166" t="e">
        <f ca="1">IF(fsobij&lt;&gt;0,BerKW!AW109*100,0)</f>
        <v>#VALUE!</v>
      </c>
      <c r="BB109" s="166" t="e">
        <f ca="1">IF(fsobij&lt;&gt;0,ROUND(BerKW!BK109*100,0),0)</f>
        <v>#VALUE!</v>
      </c>
      <c r="BC109" s="166">
        <v>859</v>
      </c>
      <c r="BD109" s="166">
        <v>0</v>
      </c>
      <c r="BE109" s="166" t="e">
        <f ca="1">IF(bijbij&lt;&gt;0,BerKW!AW109*100,0)</f>
        <v>#VALUE!</v>
      </c>
      <c r="BF109" s="166" t="e">
        <f>ROUND(BerKW!BL109*100,0)</f>
        <v>#VALUE!</v>
      </c>
      <c r="BG109" s="167">
        <v>1</v>
      </c>
      <c r="BH109" s="166" t="e">
        <f>BerKW!BF109*100</f>
        <v>#VALUE!</v>
      </c>
      <c r="BI109" s="166" t="str">
        <f>BerKW!BE109</f>
        <v>Corriger</v>
      </c>
      <c r="BJ109" s="162" t="e">
        <f>BerKW!BD109*100</f>
        <v>#VALUE!</v>
      </c>
    </row>
    <row r="110" spans="1:62" ht="14.1" customHeight="1" x14ac:dyDescent="0.3">
      <c r="A110" s="162">
        <f>Ident!A110</f>
        <v>0</v>
      </c>
      <c r="B110" s="162">
        <f>Ident!B110</f>
        <v>0</v>
      </c>
      <c r="C110" s="162">
        <f>Ident!C110</f>
        <v>0</v>
      </c>
      <c r="D110" s="162">
        <f>Ident!D110</f>
        <v>0</v>
      </c>
      <c r="E110" s="162"/>
      <c r="F110" s="163"/>
      <c r="G110" s="162"/>
      <c r="H110" s="164">
        <f>Ident!G110</f>
        <v>0</v>
      </c>
      <c r="I110" s="165">
        <f>Ident!E110</f>
        <v>0</v>
      </c>
      <c r="J110" s="165">
        <f>Ident!F110</f>
        <v>0</v>
      </c>
      <c r="K110" s="166" t="e">
        <f>BerKW!Y110*100</f>
        <v>#VALUE!</v>
      </c>
      <c r="L110" s="166">
        <f>BerKW!Z110</f>
        <v>0</v>
      </c>
      <c r="M110" s="162">
        <f>IF(BerKW!K110=0,0,1)</f>
        <v>0</v>
      </c>
      <c r="N110" s="166" t="e">
        <f>BerKW!L110*100</f>
        <v>#VALUE!</v>
      </c>
      <c r="O110" s="166">
        <f>BerKW!K110*100</f>
        <v>0</v>
      </c>
      <c r="P110" s="162">
        <f>IF(BerKW!AC110=0,0,24)</f>
        <v>24</v>
      </c>
      <c r="Q110" s="166" t="e">
        <f>BerKW!AD110*100</f>
        <v>#VALUE!</v>
      </c>
      <c r="R110" s="166" t="e">
        <f>BerKW!AC110*100</f>
        <v>#VALUE!</v>
      </c>
      <c r="S110" s="162">
        <f>IF(BerKW!AF110=0,0,30)</f>
        <v>30</v>
      </c>
      <c r="T110" s="166" t="e">
        <f>BerKW!AG110*100</f>
        <v>#VALUE!</v>
      </c>
      <c r="U110" s="166" t="e">
        <f>BerKW!AF110*100</f>
        <v>#VALUE!</v>
      </c>
      <c r="V110" s="166">
        <f>IF(BerKW!AI110=0,0,50)</f>
        <v>50</v>
      </c>
      <c r="W110" s="166" t="e">
        <f>BerKW!AJ110*100</f>
        <v>#VALUE!</v>
      </c>
      <c r="X110" s="166" t="e">
        <f>BerKW!AI110*100</f>
        <v>#VALUE!</v>
      </c>
      <c r="Y110" s="162">
        <f>IF(BerKW!AL110=0,0,51)</f>
        <v>51</v>
      </c>
      <c r="Z110" s="166" t="e">
        <f>BerKW!AM110*100</f>
        <v>#VALUE!</v>
      </c>
      <c r="AA110" s="166" t="e">
        <f>BerKW!AL110*100</f>
        <v>#VALUE!</v>
      </c>
      <c r="AB110" s="162">
        <f>IF(BerKW!AO110=0,0,60)</f>
        <v>60</v>
      </c>
      <c r="AC110" s="166" t="e">
        <f>BerKW!AP110*100</f>
        <v>#VALUE!</v>
      </c>
      <c r="AD110" s="166" t="e">
        <f>BerKW!AO110*100</f>
        <v>#VALUE!</v>
      </c>
      <c r="AE110" s="162">
        <f>IF(BerKW!AR110=0,0,61)</f>
        <v>61</v>
      </c>
      <c r="AF110" s="166" t="e">
        <f>BerKW!AS110*100</f>
        <v>#VALUE!</v>
      </c>
      <c r="AG110" s="166" t="e">
        <f>BerKW!AR110*100</f>
        <v>#VALUE!</v>
      </c>
      <c r="AH110" s="162">
        <f>IF(BerKW!AU110=0,0,74)</f>
        <v>74</v>
      </c>
      <c r="AI110" s="166" t="e">
        <f>BerKW!AV110*100</f>
        <v>#VALUE!</v>
      </c>
      <c r="AJ110" s="166" t="e">
        <f>BerKW!AU110*100</f>
        <v>#VALUE!</v>
      </c>
      <c r="AK110" s="162">
        <v>1</v>
      </c>
      <c r="AL110" s="166" t="e">
        <f>ROUND(BerKW!AW110*100,0)</f>
        <v>#VALUE!</v>
      </c>
      <c r="AM110" s="166" t="e">
        <f t="shared" si="4"/>
        <v>#VALUE!</v>
      </c>
      <c r="AN110" s="166">
        <v>0</v>
      </c>
      <c r="AO110" s="166" t="e">
        <f>BerKW!AW110*100</f>
        <v>#VALUE!</v>
      </c>
      <c r="AP110" s="166" t="e">
        <f ca="1">ROUND(AO110*(pabij+wnbij)/100,0)</f>
        <v>#VALUE!</v>
      </c>
      <c r="AQ110" s="166">
        <f t="shared" ca="1" si="5"/>
        <v>255</v>
      </c>
      <c r="AR110" s="166">
        <v>0</v>
      </c>
      <c r="AS110" s="166" t="e">
        <f>BerKW!AW110*100</f>
        <v>#VALUE!</v>
      </c>
      <c r="AT110" s="166" t="e">
        <f ca="1">ROUND(BerKW!BR110*100,0)</f>
        <v>#VALUE!</v>
      </c>
      <c r="AU110" s="166">
        <f t="shared" ca="1" si="6"/>
        <v>256</v>
      </c>
      <c r="AV110" s="166">
        <v>0</v>
      </c>
      <c r="AW110" s="166" t="e">
        <f>ROUND(BerKW!AW110*100,0)</f>
        <v>#VALUE!</v>
      </c>
      <c r="AX110" s="166" t="e">
        <f ca="1">ROUND(BerKW!BS110*100,0)</f>
        <v>#VALUE!</v>
      </c>
      <c r="AY110" s="166">
        <f t="shared" ca="1" si="7"/>
        <v>811</v>
      </c>
      <c r="AZ110" s="166">
        <v>0</v>
      </c>
      <c r="BA110" s="166" t="e">
        <f ca="1">IF(fsobij&lt;&gt;0,BerKW!AW110*100,0)</f>
        <v>#VALUE!</v>
      </c>
      <c r="BB110" s="166" t="e">
        <f ca="1">IF(fsobij&lt;&gt;0,ROUND(BerKW!BK110*100,0),0)</f>
        <v>#VALUE!</v>
      </c>
      <c r="BC110" s="166">
        <v>859</v>
      </c>
      <c r="BD110" s="166">
        <v>0</v>
      </c>
      <c r="BE110" s="166" t="e">
        <f ca="1">IF(bijbij&lt;&gt;0,BerKW!AW110*100,0)</f>
        <v>#VALUE!</v>
      </c>
      <c r="BF110" s="166" t="e">
        <f>ROUND(BerKW!BL110*100,0)</f>
        <v>#VALUE!</v>
      </c>
      <c r="BG110" s="167">
        <v>1</v>
      </c>
      <c r="BH110" s="166" t="e">
        <f>BerKW!BF110*100</f>
        <v>#VALUE!</v>
      </c>
      <c r="BI110" s="166" t="str">
        <f>BerKW!BE110</f>
        <v>Corriger</v>
      </c>
      <c r="BJ110" s="162" t="e">
        <f>BerKW!BD110*100</f>
        <v>#VALUE!</v>
      </c>
    </row>
    <row r="111" spans="1:62" ht="14.1" customHeight="1" x14ac:dyDescent="0.3">
      <c r="A111" s="162">
        <f>Ident!A111</f>
        <v>0</v>
      </c>
      <c r="B111" s="162">
        <f>Ident!B111</f>
        <v>0</v>
      </c>
      <c r="C111" s="162">
        <f>Ident!C111</f>
        <v>0</v>
      </c>
      <c r="D111" s="162">
        <f>Ident!D111</f>
        <v>0</v>
      </c>
      <c r="E111" s="162"/>
      <c r="F111" s="163"/>
      <c r="G111" s="162"/>
      <c r="H111" s="164">
        <f>Ident!G111</f>
        <v>0</v>
      </c>
      <c r="I111" s="165">
        <f>Ident!E111</f>
        <v>0</v>
      </c>
      <c r="J111" s="165">
        <f>Ident!F111</f>
        <v>0</v>
      </c>
      <c r="K111" s="166" t="e">
        <f>BerKW!Y111*100</f>
        <v>#VALUE!</v>
      </c>
      <c r="L111" s="166">
        <f>BerKW!Z111</f>
        <v>0</v>
      </c>
      <c r="M111" s="162">
        <f>IF(BerKW!K111=0,0,1)</f>
        <v>0</v>
      </c>
      <c r="N111" s="166" t="e">
        <f>BerKW!L111*100</f>
        <v>#VALUE!</v>
      </c>
      <c r="O111" s="166">
        <f>BerKW!K111*100</f>
        <v>0</v>
      </c>
      <c r="P111" s="162">
        <f>IF(BerKW!AC111=0,0,24)</f>
        <v>24</v>
      </c>
      <c r="Q111" s="166" t="e">
        <f>BerKW!AD111*100</f>
        <v>#VALUE!</v>
      </c>
      <c r="R111" s="166" t="e">
        <f>BerKW!AC111*100</f>
        <v>#VALUE!</v>
      </c>
      <c r="S111" s="162">
        <f>IF(BerKW!AF111=0,0,30)</f>
        <v>30</v>
      </c>
      <c r="T111" s="166" t="e">
        <f>BerKW!AG111*100</f>
        <v>#VALUE!</v>
      </c>
      <c r="U111" s="166" t="e">
        <f>BerKW!AF111*100</f>
        <v>#VALUE!</v>
      </c>
      <c r="V111" s="166">
        <f>IF(BerKW!AI111=0,0,50)</f>
        <v>50</v>
      </c>
      <c r="W111" s="166" t="e">
        <f>BerKW!AJ111*100</f>
        <v>#VALUE!</v>
      </c>
      <c r="X111" s="166" t="e">
        <f>BerKW!AI111*100</f>
        <v>#VALUE!</v>
      </c>
      <c r="Y111" s="162">
        <f>IF(BerKW!AL111=0,0,51)</f>
        <v>51</v>
      </c>
      <c r="Z111" s="166" t="e">
        <f>BerKW!AM111*100</f>
        <v>#VALUE!</v>
      </c>
      <c r="AA111" s="166" t="e">
        <f>BerKW!AL111*100</f>
        <v>#VALUE!</v>
      </c>
      <c r="AB111" s="162">
        <f>IF(BerKW!AO111=0,0,60)</f>
        <v>60</v>
      </c>
      <c r="AC111" s="166" t="e">
        <f>BerKW!AP111*100</f>
        <v>#VALUE!</v>
      </c>
      <c r="AD111" s="166" t="e">
        <f>BerKW!AO111*100</f>
        <v>#VALUE!</v>
      </c>
      <c r="AE111" s="162">
        <f>IF(BerKW!AR111=0,0,61)</f>
        <v>61</v>
      </c>
      <c r="AF111" s="166" t="e">
        <f>BerKW!AS111*100</f>
        <v>#VALUE!</v>
      </c>
      <c r="AG111" s="166" t="e">
        <f>BerKW!AR111*100</f>
        <v>#VALUE!</v>
      </c>
      <c r="AH111" s="162">
        <f>IF(BerKW!AU111=0,0,74)</f>
        <v>74</v>
      </c>
      <c r="AI111" s="166" t="e">
        <f>BerKW!AV111*100</f>
        <v>#VALUE!</v>
      </c>
      <c r="AJ111" s="166" t="e">
        <f>BerKW!AU111*100</f>
        <v>#VALUE!</v>
      </c>
      <c r="AK111" s="162">
        <v>1</v>
      </c>
      <c r="AL111" s="166" t="e">
        <f>ROUND(BerKW!AW111*100,0)</f>
        <v>#VALUE!</v>
      </c>
      <c r="AM111" s="166" t="e">
        <f t="shared" si="4"/>
        <v>#VALUE!</v>
      </c>
      <c r="AN111" s="166">
        <v>0</v>
      </c>
      <c r="AO111" s="166" t="e">
        <f>BerKW!AW111*100</f>
        <v>#VALUE!</v>
      </c>
      <c r="AP111" s="166" t="e">
        <f ca="1">ROUND(AO111*(pabij+wnbij)/100,0)</f>
        <v>#VALUE!</v>
      </c>
      <c r="AQ111" s="166">
        <f t="shared" ca="1" si="5"/>
        <v>255</v>
      </c>
      <c r="AR111" s="166">
        <v>0</v>
      </c>
      <c r="AS111" s="166" t="e">
        <f>BerKW!AW111*100</f>
        <v>#VALUE!</v>
      </c>
      <c r="AT111" s="166" t="e">
        <f ca="1">ROUND(BerKW!BR111*100,0)</f>
        <v>#VALUE!</v>
      </c>
      <c r="AU111" s="166">
        <f t="shared" ca="1" si="6"/>
        <v>256</v>
      </c>
      <c r="AV111" s="166">
        <v>0</v>
      </c>
      <c r="AW111" s="166" t="e">
        <f>ROUND(BerKW!AW111*100,0)</f>
        <v>#VALUE!</v>
      </c>
      <c r="AX111" s="166" t="e">
        <f ca="1">ROUND(BerKW!BS111*100,0)</f>
        <v>#VALUE!</v>
      </c>
      <c r="AY111" s="166">
        <f t="shared" ca="1" si="7"/>
        <v>811</v>
      </c>
      <c r="AZ111" s="166">
        <v>0</v>
      </c>
      <c r="BA111" s="166" t="e">
        <f ca="1">IF(fsobij&lt;&gt;0,BerKW!AW111*100,0)</f>
        <v>#VALUE!</v>
      </c>
      <c r="BB111" s="166" t="e">
        <f ca="1">IF(fsobij&lt;&gt;0,ROUND(BerKW!BK111*100,0),0)</f>
        <v>#VALUE!</v>
      </c>
      <c r="BC111" s="166">
        <v>859</v>
      </c>
      <c r="BD111" s="166">
        <v>0</v>
      </c>
      <c r="BE111" s="166" t="e">
        <f ca="1">IF(bijbij&lt;&gt;0,BerKW!AW111*100,0)</f>
        <v>#VALUE!</v>
      </c>
      <c r="BF111" s="166" t="e">
        <f>ROUND(BerKW!BL111*100,0)</f>
        <v>#VALUE!</v>
      </c>
      <c r="BG111" s="167">
        <v>1</v>
      </c>
      <c r="BH111" s="166" t="e">
        <f>BerKW!BF111*100</f>
        <v>#VALUE!</v>
      </c>
      <c r="BI111" s="166" t="str">
        <f>BerKW!BE111</f>
        <v>Corriger</v>
      </c>
      <c r="BJ111" s="162" t="e">
        <f>BerKW!BD111*100</f>
        <v>#VALUE!</v>
      </c>
    </row>
    <row r="112" spans="1:62" ht="14.1" customHeight="1" x14ac:dyDescent="0.3">
      <c r="A112" s="162">
        <f>Ident!A112</f>
        <v>0</v>
      </c>
      <c r="B112" s="162">
        <f>Ident!B112</f>
        <v>0</v>
      </c>
      <c r="C112" s="162">
        <f>Ident!C112</f>
        <v>0</v>
      </c>
      <c r="D112" s="162">
        <f>Ident!D112</f>
        <v>0</v>
      </c>
      <c r="E112" s="162"/>
      <c r="F112" s="163"/>
      <c r="G112" s="162"/>
      <c r="H112" s="164">
        <f>Ident!G112</f>
        <v>0</v>
      </c>
      <c r="I112" s="165">
        <f>Ident!E112</f>
        <v>0</v>
      </c>
      <c r="J112" s="165">
        <f>Ident!F112</f>
        <v>0</v>
      </c>
      <c r="K112" s="166" t="e">
        <f>BerKW!Y112*100</f>
        <v>#VALUE!</v>
      </c>
      <c r="L112" s="166">
        <f>BerKW!Z112</f>
        <v>0</v>
      </c>
      <c r="M112" s="162">
        <f>IF(BerKW!K112=0,0,1)</f>
        <v>0</v>
      </c>
      <c r="N112" s="166" t="e">
        <f>BerKW!L112*100</f>
        <v>#VALUE!</v>
      </c>
      <c r="O112" s="166">
        <f>BerKW!K112*100</f>
        <v>0</v>
      </c>
      <c r="P112" s="162">
        <f>IF(BerKW!AC112=0,0,24)</f>
        <v>24</v>
      </c>
      <c r="Q112" s="166" t="e">
        <f>BerKW!AD112*100</f>
        <v>#VALUE!</v>
      </c>
      <c r="R112" s="166" t="e">
        <f>BerKW!AC112*100</f>
        <v>#VALUE!</v>
      </c>
      <c r="S112" s="162">
        <f>IF(BerKW!AF112=0,0,30)</f>
        <v>30</v>
      </c>
      <c r="T112" s="166" t="e">
        <f>BerKW!AG112*100</f>
        <v>#VALUE!</v>
      </c>
      <c r="U112" s="166" t="e">
        <f>BerKW!AF112*100</f>
        <v>#VALUE!</v>
      </c>
      <c r="V112" s="166">
        <f>IF(BerKW!AI112=0,0,50)</f>
        <v>50</v>
      </c>
      <c r="W112" s="166" t="e">
        <f>BerKW!AJ112*100</f>
        <v>#VALUE!</v>
      </c>
      <c r="X112" s="166" t="e">
        <f>BerKW!AI112*100</f>
        <v>#VALUE!</v>
      </c>
      <c r="Y112" s="162">
        <f>IF(BerKW!AL112=0,0,51)</f>
        <v>51</v>
      </c>
      <c r="Z112" s="166" t="e">
        <f>BerKW!AM112*100</f>
        <v>#VALUE!</v>
      </c>
      <c r="AA112" s="166" t="e">
        <f>BerKW!AL112*100</f>
        <v>#VALUE!</v>
      </c>
      <c r="AB112" s="162">
        <f>IF(BerKW!AO112=0,0,60)</f>
        <v>60</v>
      </c>
      <c r="AC112" s="166" t="e">
        <f>BerKW!AP112*100</f>
        <v>#VALUE!</v>
      </c>
      <c r="AD112" s="166" t="e">
        <f>BerKW!AO112*100</f>
        <v>#VALUE!</v>
      </c>
      <c r="AE112" s="162">
        <f>IF(BerKW!AR112=0,0,61)</f>
        <v>61</v>
      </c>
      <c r="AF112" s="166" t="e">
        <f>BerKW!AS112*100</f>
        <v>#VALUE!</v>
      </c>
      <c r="AG112" s="166" t="e">
        <f>BerKW!AR112*100</f>
        <v>#VALUE!</v>
      </c>
      <c r="AH112" s="162">
        <f>IF(BerKW!AU112=0,0,74)</f>
        <v>74</v>
      </c>
      <c r="AI112" s="166" t="e">
        <f>BerKW!AV112*100</f>
        <v>#VALUE!</v>
      </c>
      <c r="AJ112" s="166" t="e">
        <f>BerKW!AU112*100</f>
        <v>#VALUE!</v>
      </c>
      <c r="AK112" s="162">
        <v>1</v>
      </c>
      <c r="AL112" s="166" t="e">
        <f>ROUND(BerKW!AW112*100,0)</f>
        <v>#VALUE!</v>
      </c>
      <c r="AM112" s="166" t="e">
        <f t="shared" si="4"/>
        <v>#VALUE!</v>
      </c>
      <c r="AN112" s="166">
        <v>0</v>
      </c>
      <c r="AO112" s="166" t="e">
        <f>BerKW!AW112*100</f>
        <v>#VALUE!</v>
      </c>
      <c r="AP112" s="166" t="e">
        <f ca="1">ROUND(AO112*(pabij+wnbij)/100,0)</f>
        <v>#VALUE!</v>
      </c>
      <c r="AQ112" s="166">
        <f t="shared" ca="1" si="5"/>
        <v>255</v>
      </c>
      <c r="AR112" s="166">
        <v>0</v>
      </c>
      <c r="AS112" s="166" t="e">
        <f>BerKW!AW112*100</f>
        <v>#VALUE!</v>
      </c>
      <c r="AT112" s="166" t="e">
        <f ca="1">ROUND(BerKW!BR112*100,0)</f>
        <v>#VALUE!</v>
      </c>
      <c r="AU112" s="166">
        <f t="shared" ca="1" si="6"/>
        <v>256</v>
      </c>
      <c r="AV112" s="166">
        <v>0</v>
      </c>
      <c r="AW112" s="166" t="e">
        <f>ROUND(BerKW!AW112*100,0)</f>
        <v>#VALUE!</v>
      </c>
      <c r="AX112" s="166" t="e">
        <f ca="1">ROUND(BerKW!BS112*100,0)</f>
        <v>#VALUE!</v>
      </c>
      <c r="AY112" s="166">
        <f t="shared" ca="1" si="7"/>
        <v>811</v>
      </c>
      <c r="AZ112" s="166">
        <v>0</v>
      </c>
      <c r="BA112" s="166" t="e">
        <f ca="1">IF(fsobij&lt;&gt;0,BerKW!AW112*100,0)</f>
        <v>#VALUE!</v>
      </c>
      <c r="BB112" s="166" t="e">
        <f ca="1">IF(fsobij&lt;&gt;0,ROUND(BerKW!BK112*100,0),0)</f>
        <v>#VALUE!</v>
      </c>
      <c r="BC112" s="166">
        <v>859</v>
      </c>
      <c r="BD112" s="166">
        <v>0</v>
      </c>
      <c r="BE112" s="166" t="e">
        <f ca="1">IF(bijbij&lt;&gt;0,BerKW!AW112*100,0)</f>
        <v>#VALUE!</v>
      </c>
      <c r="BF112" s="166" t="e">
        <f>ROUND(BerKW!BL112*100,0)</f>
        <v>#VALUE!</v>
      </c>
      <c r="BG112" s="167">
        <v>1</v>
      </c>
      <c r="BH112" s="166" t="e">
        <f>BerKW!BF112*100</f>
        <v>#VALUE!</v>
      </c>
      <c r="BI112" s="166" t="str">
        <f>BerKW!BE112</f>
        <v>Corriger</v>
      </c>
      <c r="BJ112" s="162" t="e">
        <f>BerKW!BD112*100</f>
        <v>#VALUE!</v>
      </c>
    </row>
    <row r="113" spans="1:62" ht="14.1" customHeight="1" x14ac:dyDescent="0.3">
      <c r="A113" s="162">
        <f>Ident!A113</f>
        <v>0</v>
      </c>
      <c r="B113" s="162">
        <f>Ident!B113</f>
        <v>0</v>
      </c>
      <c r="C113" s="162">
        <f>Ident!C113</f>
        <v>0</v>
      </c>
      <c r="D113" s="162">
        <f>Ident!D113</f>
        <v>0</v>
      </c>
      <c r="E113" s="162"/>
      <c r="F113" s="163"/>
      <c r="G113" s="162"/>
      <c r="H113" s="164">
        <f>Ident!G113</f>
        <v>0</v>
      </c>
      <c r="I113" s="165">
        <f>Ident!E113</f>
        <v>0</v>
      </c>
      <c r="J113" s="165">
        <f>Ident!F113</f>
        <v>0</v>
      </c>
      <c r="K113" s="166" t="e">
        <f>BerKW!Y113*100</f>
        <v>#VALUE!</v>
      </c>
      <c r="L113" s="166">
        <f>BerKW!Z113</f>
        <v>0</v>
      </c>
      <c r="M113" s="162">
        <f>IF(BerKW!K113=0,0,1)</f>
        <v>0</v>
      </c>
      <c r="N113" s="166" t="e">
        <f>BerKW!L113*100</f>
        <v>#VALUE!</v>
      </c>
      <c r="O113" s="166">
        <f>BerKW!K113*100</f>
        <v>0</v>
      </c>
      <c r="P113" s="162">
        <f>IF(BerKW!AC113=0,0,24)</f>
        <v>24</v>
      </c>
      <c r="Q113" s="166" t="e">
        <f>BerKW!AD113*100</f>
        <v>#VALUE!</v>
      </c>
      <c r="R113" s="166" t="e">
        <f>BerKW!AC113*100</f>
        <v>#VALUE!</v>
      </c>
      <c r="S113" s="162">
        <f>IF(BerKW!AF113=0,0,30)</f>
        <v>30</v>
      </c>
      <c r="T113" s="166" t="e">
        <f>BerKW!AG113*100</f>
        <v>#VALUE!</v>
      </c>
      <c r="U113" s="166" t="e">
        <f>BerKW!AF113*100</f>
        <v>#VALUE!</v>
      </c>
      <c r="V113" s="166">
        <f>IF(BerKW!AI113=0,0,50)</f>
        <v>50</v>
      </c>
      <c r="W113" s="166" t="e">
        <f>BerKW!AJ113*100</f>
        <v>#VALUE!</v>
      </c>
      <c r="X113" s="166" t="e">
        <f>BerKW!AI113*100</f>
        <v>#VALUE!</v>
      </c>
      <c r="Y113" s="162">
        <f>IF(BerKW!AL113=0,0,51)</f>
        <v>51</v>
      </c>
      <c r="Z113" s="166" t="e">
        <f>BerKW!AM113*100</f>
        <v>#VALUE!</v>
      </c>
      <c r="AA113" s="166" t="e">
        <f>BerKW!AL113*100</f>
        <v>#VALUE!</v>
      </c>
      <c r="AB113" s="162">
        <f>IF(BerKW!AO113=0,0,60)</f>
        <v>60</v>
      </c>
      <c r="AC113" s="166" t="e">
        <f>BerKW!AP113*100</f>
        <v>#VALUE!</v>
      </c>
      <c r="AD113" s="166" t="e">
        <f>BerKW!AO113*100</f>
        <v>#VALUE!</v>
      </c>
      <c r="AE113" s="162">
        <f>IF(BerKW!AR113=0,0,61)</f>
        <v>61</v>
      </c>
      <c r="AF113" s="166" t="e">
        <f>BerKW!AS113*100</f>
        <v>#VALUE!</v>
      </c>
      <c r="AG113" s="166" t="e">
        <f>BerKW!AR113*100</f>
        <v>#VALUE!</v>
      </c>
      <c r="AH113" s="162">
        <f>IF(BerKW!AU113=0,0,74)</f>
        <v>74</v>
      </c>
      <c r="AI113" s="166" t="e">
        <f>BerKW!AV113*100</f>
        <v>#VALUE!</v>
      </c>
      <c r="AJ113" s="166" t="e">
        <f>BerKW!AU113*100</f>
        <v>#VALUE!</v>
      </c>
      <c r="AK113" s="162">
        <v>1</v>
      </c>
      <c r="AL113" s="166" t="e">
        <f>ROUND(BerKW!AW113*100,0)</f>
        <v>#VALUE!</v>
      </c>
      <c r="AM113" s="166" t="e">
        <f t="shared" si="4"/>
        <v>#VALUE!</v>
      </c>
      <c r="AN113" s="166">
        <v>0</v>
      </c>
      <c r="AO113" s="166" t="e">
        <f>BerKW!AW113*100</f>
        <v>#VALUE!</v>
      </c>
      <c r="AP113" s="166" t="e">
        <f ca="1">ROUND(AO113*(pabij+wnbij)/100,0)</f>
        <v>#VALUE!</v>
      </c>
      <c r="AQ113" s="166">
        <f t="shared" ca="1" si="5"/>
        <v>255</v>
      </c>
      <c r="AR113" s="166">
        <v>0</v>
      </c>
      <c r="AS113" s="166" t="e">
        <f>BerKW!AW113*100</f>
        <v>#VALUE!</v>
      </c>
      <c r="AT113" s="166" t="e">
        <f ca="1">ROUND(BerKW!BR113*100,0)</f>
        <v>#VALUE!</v>
      </c>
      <c r="AU113" s="166">
        <f t="shared" ca="1" si="6"/>
        <v>256</v>
      </c>
      <c r="AV113" s="166">
        <v>0</v>
      </c>
      <c r="AW113" s="166" t="e">
        <f>ROUND(BerKW!AW113*100,0)</f>
        <v>#VALUE!</v>
      </c>
      <c r="AX113" s="166" t="e">
        <f ca="1">ROUND(BerKW!BS113*100,0)</f>
        <v>#VALUE!</v>
      </c>
      <c r="AY113" s="166">
        <f t="shared" ca="1" si="7"/>
        <v>811</v>
      </c>
      <c r="AZ113" s="166">
        <v>0</v>
      </c>
      <c r="BA113" s="166" t="e">
        <f ca="1">IF(fsobij&lt;&gt;0,BerKW!AW113*100,0)</f>
        <v>#VALUE!</v>
      </c>
      <c r="BB113" s="166" t="e">
        <f ca="1">IF(fsobij&lt;&gt;0,ROUND(BerKW!BK113*100,0),0)</f>
        <v>#VALUE!</v>
      </c>
      <c r="BC113" s="166">
        <v>859</v>
      </c>
      <c r="BD113" s="166">
        <v>0</v>
      </c>
      <c r="BE113" s="166" t="e">
        <f ca="1">IF(bijbij&lt;&gt;0,BerKW!AW113*100,0)</f>
        <v>#VALUE!</v>
      </c>
      <c r="BF113" s="166" t="e">
        <f>ROUND(BerKW!BL113*100,0)</f>
        <v>#VALUE!</v>
      </c>
      <c r="BG113" s="167">
        <v>1</v>
      </c>
      <c r="BH113" s="166" t="e">
        <f>BerKW!BF113*100</f>
        <v>#VALUE!</v>
      </c>
      <c r="BI113" s="166" t="str">
        <f>BerKW!BE113</f>
        <v>Corriger</v>
      </c>
      <c r="BJ113" s="162" t="e">
        <f>BerKW!BD113*100</f>
        <v>#VALUE!</v>
      </c>
    </row>
    <row r="114" spans="1:62" ht="14.1" customHeight="1" x14ac:dyDescent="0.3">
      <c r="A114" s="162">
        <f>Ident!A114</f>
        <v>0</v>
      </c>
      <c r="B114" s="162">
        <f>Ident!B114</f>
        <v>0</v>
      </c>
      <c r="C114" s="162">
        <f>Ident!C114</f>
        <v>0</v>
      </c>
      <c r="D114" s="162">
        <f>Ident!D114</f>
        <v>0</v>
      </c>
      <c r="E114" s="162"/>
      <c r="F114" s="163"/>
      <c r="G114" s="162"/>
      <c r="H114" s="164">
        <f>Ident!G114</f>
        <v>0</v>
      </c>
      <c r="I114" s="165">
        <f>Ident!E114</f>
        <v>0</v>
      </c>
      <c r="J114" s="165">
        <f>Ident!F114</f>
        <v>0</v>
      </c>
      <c r="K114" s="166" t="e">
        <f>BerKW!Y114*100</f>
        <v>#VALUE!</v>
      </c>
      <c r="L114" s="166">
        <f>BerKW!Z114</f>
        <v>0</v>
      </c>
      <c r="M114" s="162">
        <f>IF(BerKW!K114=0,0,1)</f>
        <v>0</v>
      </c>
      <c r="N114" s="166" t="e">
        <f>BerKW!L114*100</f>
        <v>#VALUE!</v>
      </c>
      <c r="O114" s="166">
        <f>BerKW!K114*100</f>
        <v>0</v>
      </c>
      <c r="P114" s="162">
        <f>IF(BerKW!AC114=0,0,24)</f>
        <v>24</v>
      </c>
      <c r="Q114" s="166" t="e">
        <f>BerKW!AD114*100</f>
        <v>#VALUE!</v>
      </c>
      <c r="R114" s="166" t="e">
        <f>BerKW!AC114*100</f>
        <v>#VALUE!</v>
      </c>
      <c r="S114" s="162">
        <f>IF(BerKW!AF114=0,0,30)</f>
        <v>30</v>
      </c>
      <c r="T114" s="166" t="e">
        <f>BerKW!AG114*100</f>
        <v>#VALUE!</v>
      </c>
      <c r="U114" s="166" t="e">
        <f>BerKW!AF114*100</f>
        <v>#VALUE!</v>
      </c>
      <c r="V114" s="166">
        <f>IF(BerKW!AI114=0,0,50)</f>
        <v>50</v>
      </c>
      <c r="W114" s="166" t="e">
        <f>BerKW!AJ114*100</f>
        <v>#VALUE!</v>
      </c>
      <c r="X114" s="166" t="e">
        <f>BerKW!AI114*100</f>
        <v>#VALUE!</v>
      </c>
      <c r="Y114" s="162">
        <f>IF(BerKW!AL114=0,0,51)</f>
        <v>51</v>
      </c>
      <c r="Z114" s="166" t="e">
        <f>BerKW!AM114*100</f>
        <v>#VALUE!</v>
      </c>
      <c r="AA114" s="166" t="e">
        <f>BerKW!AL114*100</f>
        <v>#VALUE!</v>
      </c>
      <c r="AB114" s="162">
        <f>IF(BerKW!AO114=0,0,60)</f>
        <v>60</v>
      </c>
      <c r="AC114" s="166" t="e">
        <f>BerKW!AP114*100</f>
        <v>#VALUE!</v>
      </c>
      <c r="AD114" s="166" t="e">
        <f>BerKW!AO114*100</f>
        <v>#VALUE!</v>
      </c>
      <c r="AE114" s="162">
        <f>IF(BerKW!AR114=0,0,61)</f>
        <v>61</v>
      </c>
      <c r="AF114" s="166" t="e">
        <f>BerKW!AS114*100</f>
        <v>#VALUE!</v>
      </c>
      <c r="AG114" s="166" t="e">
        <f>BerKW!AR114*100</f>
        <v>#VALUE!</v>
      </c>
      <c r="AH114" s="162">
        <f>IF(BerKW!AU114=0,0,74)</f>
        <v>74</v>
      </c>
      <c r="AI114" s="166" t="e">
        <f>BerKW!AV114*100</f>
        <v>#VALUE!</v>
      </c>
      <c r="AJ114" s="166" t="e">
        <f>BerKW!AU114*100</f>
        <v>#VALUE!</v>
      </c>
      <c r="AK114" s="162">
        <v>1</v>
      </c>
      <c r="AL114" s="166" t="e">
        <f>ROUND(BerKW!AW114*100,0)</f>
        <v>#VALUE!</v>
      </c>
      <c r="AM114" s="166" t="e">
        <f t="shared" si="4"/>
        <v>#VALUE!</v>
      </c>
      <c r="AN114" s="166">
        <v>0</v>
      </c>
      <c r="AO114" s="166" t="e">
        <f>BerKW!AW114*100</f>
        <v>#VALUE!</v>
      </c>
      <c r="AP114" s="166" t="e">
        <f ca="1">ROUND(AO114*(pabij+wnbij)/100,0)</f>
        <v>#VALUE!</v>
      </c>
      <c r="AQ114" s="166">
        <f t="shared" ca="1" si="5"/>
        <v>255</v>
      </c>
      <c r="AR114" s="166">
        <v>0</v>
      </c>
      <c r="AS114" s="166" t="e">
        <f>BerKW!AW114*100</f>
        <v>#VALUE!</v>
      </c>
      <c r="AT114" s="166" t="e">
        <f ca="1">ROUND(BerKW!BR114*100,0)</f>
        <v>#VALUE!</v>
      </c>
      <c r="AU114" s="166">
        <f t="shared" ca="1" si="6"/>
        <v>256</v>
      </c>
      <c r="AV114" s="166">
        <v>0</v>
      </c>
      <c r="AW114" s="166" t="e">
        <f>ROUND(BerKW!AW114*100,0)</f>
        <v>#VALUE!</v>
      </c>
      <c r="AX114" s="166" t="e">
        <f ca="1">ROUND(BerKW!BS114*100,0)</f>
        <v>#VALUE!</v>
      </c>
      <c r="AY114" s="166">
        <f t="shared" ca="1" si="7"/>
        <v>811</v>
      </c>
      <c r="AZ114" s="166">
        <v>0</v>
      </c>
      <c r="BA114" s="166" t="e">
        <f ca="1">IF(fsobij&lt;&gt;0,BerKW!AW114*100,0)</f>
        <v>#VALUE!</v>
      </c>
      <c r="BB114" s="166" t="e">
        <f ca="1">IF(fsobij&lt;&gt;0,ROUND(BerKW!BK114*100,0),0)</f>
        <v>#VALUE!</v>
      </c>
      <c r="BC114" s="166">
        <v>859</v>
      </c>
      <c r="BD114" s="166">
        <v>0</v>
      </c>
      <c r="BE114" s="166" t="e">
        <f ca="1">IF(bijbij&lt;&gt;0,BerKW!AW114*100,0)</f>
        <v>#VALUE!</v>
      </c>
      <c r="BF114" s="166" t="e">
        <f>ROUND(BerKW!BL114*100,0)</f>
        <v>#VALUE!</v>
      </c>
      <c r="BG114" s="167">
        <v>1</v>
      </c>
      <c r="BH114" s="166" t="e">
        <f>BerKW!BF114*100</f>
        <v>#VALUE!</v>
      </c>
      <c r="BI114" s="166" t="str">
        <f>BerKW!BE114</f>
        <v>Corriger</v>
      </c>
      <c r="BJ114" s="162" t="e">
        <f>BerKW!BD114*100</f>
        <v>#VALUE!</v>
      </c>
    </row>
    <row r="115" spans="1:62" ht="14.1" customHeight="1" x14ac:dyDescent="0.3">
      <c r="A115" s="162">
        <f>Ident!A115</f>
        <v>0</v>
      </c>
      <c r="B115" s="162">
        <f>Ident!B115</f>
        <v>0</v>
      </c>
      <c r="C115" s="162">
        <f>Ident!C115</f>
        <v>0</v>
      </c>
      <c r="D115" s="162">
        <f>Ident!D115</f>
        <v>0</v>
      </c>
      <c r="E115" s="162"/>
      <c r="F115" s="163"/>
      <c r="G115" s="162"/>
      <c r="H115" s="164">
        <f>Ident!G115</f>
        <v>0</v>
      </c>
      <c r="I115" s="165">
        <f>Ident!E115</f>
        <v>0</v>
      </c>
      <c r="J115" s="165">
        <f>Ident!F115</f>
        <v>0</v>
      </c>
      <c r="K115" s="166" t="e">
        <f>BerKW!Y115*100</f>
        <v>#VALUE!</v>
      </c>
      <c r="L115" s="166">
        <f>BerKW!Z115</f>
        <v>0</v>
      </c>
      <c r="M115" s="162">
        <f>IF(BerKW!K115=0,0,1)</f>
        <v>0</v>
      </c>
      <c r="N115" s="166" t="e">
        <f>BerKW!L115*100</f>
        <v>#VALUE!</v>
      </c>
      <c r="O115" s="166">
        <f>BerKW!K115*100</f>
        <v>0</v>
      </c>
      <c r="P115" s="162">
        <f>IF(BerKW!AC115=0,0,24)</f>
        <v>24</v>
      </c>
      <c r="Q115" s="166" t="e">
        <f>BerKW!AD115*100</f>
        <v>#VALUE!</v>
      </c>
      <c r="R115" s="166" t="e">
        <f>BerKW!AC115*100</f>
        <v>#VALUE!</v>
      </c>
      <c r="S115" s="162">
        <f>IF(BerKW!AF115=0,0,30)</f>
        <v>30</v>
      </c>
      <c r="T115" s="166" t="e">
        <f>BerKW!AG115*100</f>
        <v>#VALUE!</v>
      </c>
      <c r="U115" s="166" t="e">
        <f>BerKW!AF115*100</f>
        <v>#VALUE!</v>
      </c>
      <c r="V115" s="166">
        <f>IF(BerKW!AI115=0,0,50)</f>
        <v>50</v>
      </c>
      <c r="W115" s="166" t="e">
        <f>BerKW!AJ115*100</f>
        <v>#VALUE!</v>
      </c>
      <c r="X115" s="166" t="e">
        <f>BerKW!AI115*100</f>
        <v>#VALUE!</v>
      </c>
      <c r="Y115" s="162">
        <f>IF(BerKW!AL115=0,0,51)</f>
        <v>51</v>
      </c>
      <c r="Z115" s="166" t="e">
        <f>BerKW!AM115*100</f>
        <v>#VALUE!</v>
      </c>
      <c r="AA115" s="166" t="e">
        <f>BerKW!AL115*100</f>
        <v>#VALUE!</v>
      </c>
      <c r="AB115" s="162">
        <f>IF(BerKW!AO115=0,0,60)</f>
        <v>60</v>
      </c>
      <c r="AC115" s="166" t="e">
        <f>BerKW!AP115*100</f>
        <v>#VALUE!</v>
      </c>
      <c r="AD115" s="166" t="e">
        <f>BerKW!AO115*100</f>
        <v>#VALUE!</v>
      </c>
      <c r="AE115" s="162">
        <f>IF(BerKW!AR115=0,0,61)</f>
        <v>61</v>
      </c>
      <c r="AF115" s="166" t="e">
        <f>BerKW!AS115*100</f>
        <v>#VALUE!</v>
      </c>
      <c r="AG115" s="166" t="e">
        <f>BerKW!AR115*100</f>
        <v>#VALUE!</v>
      </c>
      <c r="AH115" s="162">
        <f>IF(BerKW!AU115=0,0,74)</f>
        <v>74</v>
      </c>
      <c r="AI115" s="166" t="e">
        <f>BerKW!AV115*100</f>
        <v>#VALUE!</v>
      </c>
      <c r="AJ115" s="166" t="e">
        <f>BerKW!AU115*100</f>
        <v>#VALUE!</v>
      </c>
      <c r="AK115" s="162">
        <v>1</v>
      </c>
      <c r="AL115" s="166" t="e">
        <f>ROUND(BerKW!AW115*100,0)</f>
        <v>#VALUE!</v>
      </c>
      <c r="AM115" s="166" t="e">
        <f t="shared" si="4"/>
        <v>#VALUE!</v>
      </c>
      <c r="AN115" s="166">
        <v>0</v>
      </c>
      <c r="AO115" s="166" t="e">
        <f>BerKW!AW115*100</f>
        <v>#VALUE!</v>
      </c>
      <c r="AP115" s="166" t="e">
        <f ca="1">ROUND(AO115*(pabij+wnbij)/100,0)</f>
        <v>#VALUE!</v>
      </c>
      <c r="AQ115" s="166">
        <f t="shared" ca="1" si="5"/>
        <v>255</v>
      </c>
      <c r="AR115" s="166">
        <v>0</v>
      </c>
      <c r="AS115" s="166" t="e">
        <f>BerKW!AW115*100</f>
        <v>#VALUE!</v>
      </c>
      <c r="AT115" s="166" t="e">
        <f ca="1">ROUND(BerKW!BR115*100,0)</f>
        <v>#VALUE!</v>
      </c>
      <c r="AU115" s="166">
        <f t="shared" ca="1" si="6"/>
        <v>256</v>
      </c>
      <c r="AV115" s="166">
        <v>0</v>
      </c>
      <c r="AW115" s="166" t="e">
        <f>ROUND(BerKW!AW115*100,0)</f>
        <v>#VALUE!</v>
      </c>
      <c r="AX115" s="166" t="e">
        <f ca="1">ROUND(BerKW!BS115*100,0)</f>
        <v>#VALUE!</v>
      </c>
      <c r="AY115" s="166">
        <f t="shared" ca="1" si="7"/>
        <v>811</v>
      </c>
      <c r="AZ115" s="166">
        <v>0</v>
      </c>
      <c r="BA115" s="166" t="e">
        <f ca="1">IF(fsobij&lt;&gt;0,BerKW!AW115*100,0)</f>
        <v>#VALUE!</v>
      </c>
      <c r="BB115" s="166" t="e">
        <f ca="1">IF(fsobij&lt;&gt;0,ROUND(BerKW!BK115*100,0),0)</f>
        <v>#VALUE!</v>
      </c>
      <c r="BC115" s="166">
        <v>859</v>
      </c>
      <c r="BD115" s="166">
        <v>0</v>
      </c>
      <c r="BE115" s="166" t="e">
        <f ca="1">IF(bijbij&lt;&gt;0,BerKW!AW115*100,0)</f>
        <v>#VALUE!</v>
      </c>
      <c r="BF115" s="166" t="e">
        <f>ROUND(BerKW!BL115*100,0)</f>
        <v>#VALUE!</v>
      </c>
      <c r="BG115" s="167">
        <v>1</v>
      </c>
      <c r="BH115" s="166" t="e">
        <f>BerKW!BF115*100</f>
        <v>#VALUE!</v>
      </c>
      <c r="BI115" s="166" t="str">
        <f>BerKW!BE115</f>
        <v>Corriger</v>
      </c>
      <c r="BJ115" s="162" t="e">
        <f>BerKW!BD115*100</f>
        <v>#VALUE!</v>
      </c>
    </row>
    <row r="116" spans="1:62" ht="14.1" customHeight="1" x14ac:dyDescent="0.3">
      <c r="A116" s="162">
        <f>Ident!A116</f>
        <v>0</v>
      </c>
      <c r="B116" s="162">
        <f>Ident!B116</f>
        <v>0</v>
      </c>
      <c r="C116" s="162">
        <f>Ident!C116</f>
        <v>0</v>
      </c>
      <c r="D116" s="162">
        <f>Ident!D116</f>
        <v>0</v>
      </c>
      <c r="E116" s="162"/>
      <c r="F116" s="163"/>
      <c r="G116" s="162"/>
      <c r="H116" s="164">
        <f>Ident!G116</f>
        <v>0</v>
      </c>
      <c r="I116" s="165">
        <f>Ident!E116</f>
        <v>0</v>
      </c>
      <c r="J116" s="165">
        <f>Ident!F116</f>
        <v>0</v>
      </c>
      <c r="K116" s="166" t="e">
        <f>BerKW!Y116*100</f>
        <v>#VALUE!</v>
      </c>
      <c r="L116" s="166">
        <f>BerKW!Z116</f>
        <v>0</v>
      </c>
      <c r="M116" s="162">
        <f>IF(BerKW!K116=0,0,1)</f>
        <v>0</v>
      </c>
      <c r="N116" s="166" t="e">
        <f>BerKW!L116*100</f>
        <v>#VALUE!</v>
      </c>
      <c r="O116" s="166">
        <f>BerKW!K116*100</f>
        <v>0</v>
      </c>
      <c r="P116" s="162">
        <f>IF(BerKW!AC116=0,0,24)</f>
        <v>24</v>
      </c>
      <c r="Q116" s="166" t="e">
        <f>BerKW!AD116*100</f>
        <v>#VALUE!</v>
      </c>
      <c r="R116" s="166" t="e">
        <f>BerKW!AC116*100</f>
        <v>#VALUE!</v>
      </c>
      <c r="S116" s="162">
        <f>IF(BerKW!AF116=0,0,30)</f>
        <v>30</v>
      </c>
      <c r="T116" s="166" t="e">
        <f>BerKW!AG116*100</f>
        <v>#VALUE!</v>
      </c>
      <c r="U116" s="166" t="e">
        <f>BerKW!AF116*100</f>
        <v>#VALUE!</v>
      </c>
      <c r="V116" s="166">
        <f>IF(BerKW!AI116=0,0,50)</f>
        <v>50</v>
      </c>
      <c r="W116" s="166" t="e">
        <f>BerKW!AJ116*100</f>
        <v>#VALUE!</v>
      </c>
      <c r="X116" s="166" t="e">
        <f>BerKW!AI116*100</f>
        <v>#VALUE!</v>
      </c>
      <c r="Y116" s="162">
        <f>IF(BerKW!AL116=0,0,51)</f>
        <v>51</v>
      </c>
      <c r="Z116" s="166" t="e">
        <f>BerKW!AM116*100</f>
        <v>#VALUE!</v>
      </c>
      <c r="AA116" s="166" t="e">
        <f>BerKW!AL116*100</f>
        <v>#VALUE!</v>
      </c>
      <c r="AB116" s="162">
        <f>IF(BerKW!AO116=0,0,60)</f>
        <v>60</v>
      </c>
      <c r="AC116" s="166" t="e">
        <f>BerKW!AP116*100</f>
        <v>#VALUE!</v>
      </c>
      <c r="AD116" s="166" t="e">
        <f>BerKW!AO116*100</f>
        <v>#VALUE!</v>
      </c>
      <c r="AE116" s="162">
        <f>IF(BerKW!AR116=0,0,61)</f>
        <v>61</v>
      </c>
      <c r="AF116" s="166" t="e">
        <f>BerKW!AS116*100</f>
        <v>#VALUE!</v>
      </c>
      <c r="AG116" s="166" t="e">
        <f>BerKW!AR116*100</f>
        <v>#VALUE!</v>
      </c>
      <c r="AH116" s="162">
        <f>IF(BerKW!AU116=0,0,74)</f>
        <v>74</v>
      </c>
      <c r="AI116" s="166" t="e">
        <f>BerKW!AV116*100</f>
        <v>#VALUE!</v>
      </c>
      <c r="AJ116" s="166" t="e">
        <f>BerKW!AU116*100</f>
        <v>#VALUE!</v>
      </c>
      <c r="AK116" s="162">
        <v>1</v>
      </c>
      <c r="AL116" s="166" t="e">
        <f>ROUND(BerKW!AW116*100,0)</f>
        <v>#VALUE!</v>
      </c>
      <c r="AM116" s="166" t="e">
        <f t="shared" si="4"/>
        <v>#VALUE!</v>
      </c>
      <c r="AN116" s="166">
        <v>0</v>
      </c>
      <c r="AO116" s="166" t="e">
        <f>BerKW!AW116*100</f>
        <v>#VALUE!</v>
      </c>
      <c r="AP116" s="166" t="e">
        <f ca="1">ROUND(AO116*(pabij+wnbij)/100,0)</f>
        <v>#VALUE!</v>
      </c>
      <c r="AQ116" s="166">
        <f t="shared" ca="1" si="5"/>
        <v>255</v>
      </c>
      <c r="AR116" s="166">
        <v>0</v>
      </c>
      <c r="AS116" s="166" t="e">
        <f>BerKW!AW116*100</f>
        <v>#VALUE!</v>
      </c>
      <c r="AT116" s="166" t="e">
        <f ca="1">ROUND(BerKW!BR116*100,0)</f>
        <v>#VALUE!</v>
      </c>
      <c r="AU116" s="166">
        <f t="shared" ca="1" si="6"/>
        <v>256</v>
      </c>
      <c r="AV116" s="166">
        <v>0</v>
      </c>
      <c r="AW116" s="166" t="e">
        <f>ROUND(BerKW!AW116*100,0)</f>
        <v>#VALUE!</v>
      </c>
      <c r="AX116" s="166" t="e">
        <f ca="1">ROUND(BerKW!BS116*100,0)</f>
        <v>#VALUE!</v>
      </c>
      <c r="AY116" s="166">
        <f t="shared" ca="1" si="7"/>
        <v>811</v>
      </c>
      <c r="AZ116" s="166">
        <v>0</v>
      </c>
      <c r="BA116" s="166" t="e">
        <f ca="1">IF(fsobij&lt;&gt;0,BerKW!AW116*100,0)</f>
        <v>#VALUE!</v>
      </c>
      <c r="BB116" s="166" t="e">
        <f ca="1">IF(fsobij&lt;&gt;0,ROUND(BerKW!BK116*100,0),0)</f>
        <v>#VALUE!</v>
      </c>
      <c r="BC116" s="166">
        <v>859</v>
      </c>
      <c r="BD116" s="166">
        <v>0</v>
      </c>
      <c r="BE116" s="166" t="e">
        <f ca="1">IF(bijbij&lt;&gt;0,BerKW!AW116*100,0)</f>
        <v>#VALUE!</v>
      </c>
      <c r="BF116" s="166" t="e">
        <f>ROUND(BerKW!BL116*100,0)</f>
        <v>#VALUE!</v>
      </c>
      <c r="BG116" s="167">
        <v>1</v>
      </c>
      <c r="BH116" s="166" t="e">
        <f>BerKW!BF116*100</f>
        <v>#VALUE!</v>
      </c>
      <c r="BI116" s="166" t="str">
        <f>BerKW!BE116</f>
        <v>Corriger</v>
      </c>
      <c r="BJ116" s="162" t="e">
        <f>BerKW!BD116*100</f>
        <v>#VALUE!</v>
      </c>
    </row>
    <row r="117" spans="1:62" ht="14.1" customHeight="1" x14ac:dyDescent="0.3">
      <c r="A117" s="162">
        <f>Ident!A117</f>
        <v>0</v>
      </c>
      <c r="B117" s="162">
        <f>Ident!B117</f>
        <v>0</v>
      </c>
      <c r="C117" s="162">
        <f>Ident!C117</f>
        <v>0</v>
      </c>
      <c r="D117" s="162">
        <f>Ident!D117</f>
        <v>0</v>
      </c>
      <c r="E117" s="162"/>
      <c r="F117" s="163"/>
      <c r="G117" s="162"/>
      <c r="H117" s="164">
        <f>Ident!G117</f>
        <v>0</v>
      </c>
      <c r="I117" s="165">
        <f>Ident!E117</f>
        <v>0</v>
      </c>
      <c r="J117" s="165">
        <f>Ident!F117</f>
        <v>0</v>
      </c>
      <c r="K117" s="166" t="e">
        <f>BerKW!Y117*100</f>
        <v>#VALUE!</v>
      </c>
      <c r="L117" s="166">
        <f>BerKW!Z117</f>
        <v>0</v>
      </c>
      <c r="M117" s="162">
        <f>IF(BerKW!K117=0,0,1)</f>
        <v>0</v>
      </c>
      <c r="N117" s="166" t="e">
        <f>BerKW!L117*100</f>
        <v>#VALUE!</v>
      </c>
      <c r="O117" s="166">
        <f>BerKW!K117*100</f>
        <v>0</v>
      </c>
      <c r="P117" s="162">
        <f>IF(BerKW!AC117=0,0,24)</f>
        <v>24</v>
      </c>
      <c r="Q117" s="166" t="e">
        <f>BerKW!AD117*100</f>
        <v>#VALUE!</v>
      </c>
      <c r="R117" s="166" t="e">
        <f>BerKW!AC117*100</f>
        <v>#VALUE!</v>
      </c>
      <c r="S117" s="162">
        <f>IF(BerKW!AF117=0,0,30)</f>
        <v>30</v>
      </c>
      <c r="T117" s="166" t="e">
        <f>BerKW!AG117*100</f>
        <v>#VALUE!</v>
      </c>
      <c r="U117" s="166" t="e">
        <f>BerKW!AF117*100</f>
        <v>#VALUE!</v>
      </c>
      <c r="V117" s="166">
        <f>IF(BerKW!AI117=0,0,50)</f>
        <v>50</v>
      </c>
      <c r="W117" s="166" t="e">
        <f>BerKW!AJ117*100</f>
        <v>#VALUE!</v>
      </c>
      <c r="X117" s="166" t="e">
        <f>BerKW!AI117*100</f>
        <v>#VALUE!</v>
      </c>
      <c r="Y117" s="162">
        <f>IF(BerKW!AL117=0,0,51)</f>
        <v>51</v>
      </c>
      <c r="Z117" s="166" t="e">
        <f>BerKW!AM117*100</f>
        <v>#VALUE!</v>
      </c>
      <c r="AA117" s="166" t="e">
        <f>BerKW!AL117*100</f>
        <v>#VALUE!</v>
      </c>
      <c r="AB117" s="162">
        <f>IF(BerKW!AO117=0,0,60)</f>
        <v>60</v>
      </c>
      <c r="AC117" s="166" t="e">
        <f>BerKW!AP117*100</f>
        <v>#VALUE!</v>
      </c>
      <c r="AD117" s="166" t="e">
        <f>BerKW!AO117*100</f>
        <v>#VALUE!</v>
      </c>
      <c r="AE117" s="162">
        <f>IF(BerKW!AR117=0,0,61)</f>
        <v>61</v>
      </c>
      <c r="AF117" s="166" t="e">
        <f>BerKW!AS117*100</f>
        <v>#VALUE!</v>
      </c>
      <c r="AG117" s="166" t="e">
        <f>BerKW!AR117*100</f>
        <v>#VALUE!</v>
      </c>
      <c r="AH117" s="162">
        <f>IF(BerKW!AU117=0,0,74)</f>
        <v>74</v>
      </c>
      <c r="AI117" s="166" t="e">
        <f>BerKW!AV117*100</f>
        <v>#VALUE!</v>
      </c>
      <c r="AJ117" s="166" t="e">
        <f>BerKW!AU117*100</f>
        <v>#VALUE!</v>
      </c>
      <c r="AK117" s="162">
        <v>1</v>
      </c>
      <c r="AL117" s="166" t="e">
        <f>ROUND(BerKW!AW117*100,0)</f>
        <v>#VALUE!</v>
      </c>
      <c r="AM117" s="166" t="e">
        <f t="shared" si="4"/>
        <v>#VALUE!</v>
      </c>
      <c r="AN117" s="166">
        <v>0</v>
      </c>
      <c r="AO117" s="166" t="e">
        <f>BerKW!AW117*100</f>
        <v>#VALUE!</v>
      </c>
      <c r="AP117" s="166" t="e">
        <f ca="1">ROUND(AO117*(pabij+wnbij)/100,0)</f>
        <v>#VALUE!</v>
      </c>
      <c r="AQ117" s="166">
        <f t="shared" ca="1" si="5"/>
        <v>255</v>
      </c>
      <c r="AR117" s="166">
        <v>0</v>
      </c>
      <c r="AS117" s="166" t="e">
        <f>BerKW!AW117*100</f>
        <v>#VALUE!</v>
      </c>
      <c r="AT117" s="166" t="e">
        <f ca="1">ROUND(BerKW!BR117*100,0)</f>
        <v>#VALUE!</v>
      </c>
      <c r="AU117" s="166">
        <f t="shared" ca="1" si="6"/>
        <v>256</v>
      </c>
      <c r="AV117" s="166">
        <v>0</v>
      </c>
      <c r="AW117" s="166" t="e">
        <f>ROUND(BerKW!AW117*100,0)</f>
        <v>#VALUE!</v>
      </c>
      <c r="AX117" s="166" t="e">
        <f ca="1">ROUND(BerKW!BS117*100,0)</f>
        <v>#VALUE!</v>
      </c>
      <c r="AY117" s="166">
        <f t="shared" ca="1" si="7"/>
        <v>811</v>
      </c>
      <c r="AZ117" s="166">
        <v>0</v>
      </c>
      <c r="BA117" s="166" t="e">
        <f ca="1">IF(fsobij&lt;&gt;0,BerKW!AW117*100,0)</f>
        <v>#VALUE!</v>
      </c>
      <c r="BB117" s="166" t="e">
        <f ca="1">IF(fsobij&lt;&gt;0,ROUND(BerKW!BK117*100,0),0)</f>
        <v>#VALUE!</v>
      </c>
      <c r="BC117" s="166">
        <v>859</v>
      </c>
      <c r="BD117" s="166">
        <v>0</v>
      </c>
      <c r="BE117" s="166" t="e">
        <f ca="1">IF(bijbij&lt;&gt;0,BerKW!AW117*100,0)</f>
        <v>#VALUE!</v>
      </c>
      <c r="BF117" s="166" t="e">
        <f>ROUND(BerKW!BL117*100,0)</f>
        <v>#VALUE!</v>
      </c>
      <c r="BG117" s="167">
        <v>1</v>
      </c>
      <c r="BH117" s="166" t="e">
        <f>BerKW!BF117*100</f>
        <v>#VALUE!</v>
      </c>
      <c r="BI117" s="166" t="str">
        <f>BerKW!BE117</f>
        <v>Corriger</v>
      </c>
      <c r="BJ117" s="162" t="e">
        <f>BerKW!BD117*100</f>
        <v>#VALUE!</v>
      </c>
    </row>
    <row r="118" spans="1:62" ht="14.1" customHeight="1" x14ac:dyDescent="0.3">
      <c r="A118" s="162">
        <f>Ident!A118</f>
        <v>0</v>
      </c>
      <c r="B118" s="162">
        <f>Ident!B118</f>
        <v>0</v>
      </c>
      <c r="C118" s="162">
        <f>Ident!C118</f>
        <v>0</v>
      </c>
      <c r="D118" s="162">
        <f>Ident!D118</f>
        <v>0</v>
      </c>
      <c r="E118" s="162"/>
      <c r="F118" s="163"/>
      <c r="G118" s="162"/>
      <c r="H118" s="164">
        <f>Ident!G118</f>
        <v>0</v>
      </c>
      <c r="I118" s="165">
        <f>Ident!E118</f>
        <v>0</v>
      </c>
      <c r="J118" s="165">
        <f>Ident!F118</f>
        <v>0</v>
      </c>
      <c r="K118" s="166" t="e">
        <f>BerKW!Y118*100</f>
        <v>#VALUE!</v>
      </c>
      <c r="L118" s="166">
        <f>BerKW!Z118</f>
        <v>0</v>
      </c>
      <c r="M118" s="162">
        <f>IF(BerKW!K118=0,0,1)</f>
        <v>0</v>
      </c>
      <c r="N118" s="166" t="e">
        <f>BerKW!L118*100</f>
        <v>#VALUE!</v>
      </c>
      <c r="O118" s="166">
        <f>BerKW!K118*100</f>
        <v>0</v>
      </c>
      <c r="P118" s="162">
        <f>IF(BerKW!AC118=0,0,24)</f>
        <v>24</v>
      </c>
      <c r="Q118" s="166" t="e">
        <f>BerKW!AD118*100</f>
        <v>#VALUE!</v>
      </c>
      <c r="R118" s="166" t="e">
        <f>BerKW!AC118*100</f>
        <v>#VALUE!</v>
      </c>
      <c r="S118" s="162">
        <f>IF(BerKW!AF118=0,0,30)</f>
        <v>30</v>
      </c>
      <c r="T118" s="166" t="e">
        <f>BerKW!AG118*100</f>
        <v>#VALUE!</v>
      </c>
      <c r="U118" s="166" t="e">
        <f>BerKW!AF118*100</f>
        <v>#VALUE!</v>
      </c>
      <c r="V118" s="166">
        <f>IF(BerKW!AI118=0,0,50)</f>
        <v>50</v>
      </c>
      <c r="W118" s="166" t="e">
        <f>BerKW!AJ118*100</f>
        <v>#VALUE!</v>
      </c>
      <c r="X118" s="166" t="e">
        <f>BerKW!AI118*100</f>
        <v>#VALUE!</v>
      </c>
      <c r="Y118" s="162">
        <f>IF(BerKW!AL118=0,0,51)</f>
        <v>51</v>
      </c>
      <c r="Z118" s="166" t="e">
        <f>BerKW!AM118*100</f>
        <v>#VALUE!</v>
      </c>
      <c r="AA118" s="166" t="e">
        <f>BerKW!AL118*100</f>
        <v>#VALUE!</v>
      </c>
      <c r="AB118" s="162">
        <f>IF(BerKW!AO118=0,0,60)</f>
        <v>60</v>
      </c>
      <c r="AC118" s="166" t="e">
        <f>BerKW!AP118*100</f>
        <v>#VALUE!</v>
      </c>
      <c r="AD118" s="166" t="e">
        <f>BerKW!AO118*100</f>
        <v>#VALUE!</v>
      </c>
      <c r="AE118" s="162">
        <f>IF(BerKW!AR118=0,0,61)</f>
        <v>61</v>
      </c>
      <c r="AF118" s="166" t="e">
        <f>BerKW!AS118*100</f>
        <v>#VALUE!</v>
      </c>
      <c r="AG118" s="166" t="e">
        <f>BerKW!AR118*100</f>
        <v>#VALUE!</v>
      </c>
      <c r="AH118" s="162">
        <f>IF(BerKW!AU118=0,0,74)</f>
        <v>74</v>
      </c>
      <c r="AI118" s="166" t="e">
        <f>BerKW!AV118*100</f>
        <v>#VALUE!</v>
      </c>
      <c r="AJ118" s="166" t="e">
        <f>BerKW!AU118*100</f>
        <v>#VALUE!</v>
      </c>
      <c r="AK118" s="162">
        <v>1</v>
      </c>
      <c r="AL118" s="166" t="e">
        <f>ROUND(BerKW!AW118*100,0)</f>
        <v>#VALUE!</v>
      </c>
      <c r="AM118" s="166" t="e">
        <f t="shared" si="4"/>
        <v>#VALUE!</v>
      </c>
      <c r="AN118" s="166">
        <v>0</v>
      </c>
      <c r="AO118" s="166" t="e">
        <f>BerKW!AW118*100</f>
        <v>#VALUE!</v>
      </c>
      <c r="AP118" s="166" t="e">
        <f ca="1">ROUND(AO118*(pabij+wnbij)/100,0)</f>
        <v>#VALUE!</v>
      </c>
      <c r="AQ118" s="166">
        <f t="shared" ca="1" si="5"/>
        <v>255</v>
      </c>
      <c r="AR118" s="166">
        <v>0</v>
      </c>
      <c r="AS118" s="166" t="e">
        <f>BerKW!AW118*100</f>
        <v>#VALUE!</v>
      </c>
      <c r="AT118" s="166" t="e">
        <f ca="1">ROUND(BerKW!BR118*100,0)</f>
        <v>#VALUE!</v>
      </c>
      <c r="AU118" s="166">
        <f t="shared" ca="1" si="6"/>
        <v>256</v>
      </c>
      <c r="AV118" s="166">
        <v>0</v>
      </c>
      <c r="AW118" s="166" t="e">
        <f>ROUND(BerKW!AW118*100,0)</f>
        <v>#VALUE!</v>
      </c>
      <c r="AX118" s="166" t="e">
        <f ca="1">ROUND(BerKW!BS118*100,0)</f>
        <v>#VALUE!</v>
      </c>
      <c r="AY118" s="166">
        <f t="shared" ca="1" si="7"/>
        <v>811</v>
      </c>
      <c r="AZ118" s="166">
        <v>0</v>
      </c>
      <c r="BA118" s="166" t="e">
        <f ca="1">IF(fsobij&lt;&gt;0,BerKW!AW118*100,0)</f>
        <v>#VALUE!</v>
      </c>
      <c r="BB118" s="166" t="e">
        <f ca="1">IF(fsobij&lt;&gt;0,ROUND(BerKW!BK118*100,0),0)</f>
        <v>#VALUE!</v>
      </c>
      <c r="BC118" s="166">
        <v>859</v>
      </c>
      <c r="BD118" s="166">
        <v>0</v>
      </c>
      <c r="BE118" s="166" t="e">
        <f ca="1">IF(bijbij&lt;&gt;0,BerKW!AW118*100,0)</f>
        <v>#VALUE!</v>
      </c>
      <c r="BF118" s="166" t="e">
        <f>ROUND(BerKW!BL118*100,0)</f>
        <v>#VALUE!</v>
      </c>
      <c r="BG118" s="167">
        <v>1</v>
      </c>
      <c r="BH118" s="166" t="e">
        <f>BerKW!BF118*100</f>
        <v>#VALUE!</v>
      </c>
      <c r="BI118" s="166" t="str">
        <f>BerKW!BE118</f>
        <v>Corriger</v>
      </c>
      <c r="BJ118" s="162" t="e">
        <f>BerKW!BD118*100</f>
        <v>#VALUE!</v>
      </c>
    </row>
    <row r="119" spans="1:62" ht="14.1" customHeight="1" x14ac:dyDescent="0.3">
      <c r="A119" s="162">
        <f>Ident!A119</f>
        <v>0</v>
      </c>
      <c r="B119" s="162">
        <f>Ident!B119</f>
        <v>0</v>
      </c>
      <c r="C119" s="162">
        <f>Ident!C119</f>
        <v>0</v>
      </c>
      <c r="D119" s="162">
        <f>Ident!D119</f>
        <v>0</v>
      </c>
      <c r="E119" s="162"/>
      <c r="F119" s="163"/>
      <c r="G119" s="162"/>
      <c r="H119" s="164">
        <f>Ident!G119</f>
        <v>0</v>
      </c>
      <c r="I119" s="165">
        <f>Ident!E119</f>
        <v>0</v>
      </c>
      <c r="J119" s="165">
        <f>Ident!F119</f>
        <v>0</v>
      </c>
      <c r="K119" s="166" t="e">
        <f>BerKW!Y119*100</f>
        <v>#VALUE!</v>
      </c>
      <c r="L119" s="166">
        <f>BerKW!Z119</f>
        <v>0</v>
      </c>
      <c r="M119" s="162">
        <f>IF(BerKW!K119=0,0,1)</f>
        <v>0</v>
      </c>
      <c r="N119" s="166" t="e">
        <f>BerKW!L119*100</f>
        <v>#VALUE!</v>
      </c>
      <c r="O119" s="166">
        <f>BerKW!K119*100</f>
        <v>0</v>
      </c>
      <c r="P119" s="162">
        <f>IF(BerKW!AC119=0,0,24)</f>
        <v>24</v>
      </c>
      <c r="Q119" s="166" t="e">
        <f>BerKW!AD119*100</f>
        <v>#VALUE!</v>
      </c>
      <c r="R119" s="166" t="e">
        <f>BerKW!AC119*100</f>
        <v>#VALUE!</v>
      </c>
      <c r="S119" s="162">
        <f>IF(BerKW!AF119=0,0,30)</f>
        <v>30</v>
      </c>
      <c r="T119" s="166" t="e">
        <f>BerKW!AG119*100</f>
        <v>#VALUE!</v>
      </c>
      <c r="U119" s="166" t="e">
        <f>BerKW!AF119*100</f>
        <v>#VALUE!</v>
      </c>
      <c r="V119" s="166">
        <f>IF(BerKW!AI119=0,0,50)</f>
        <v>50</v>
      </c>
      <c r="W119" s="166" t="e">
        <f>BerKW!AJ119*100</f>
        <v>#VALUE!</v>
      </c>
      <c r="X119" s="166" t="e">
        <f>BerKW!AI119*100</f>
        <v>#VALUE!</v>
      </c>
      <c r="Y119" s="162">
        <f>IF(BerKW!AL119=0,0,51)</f>
        <v>51</v>
      </c>
      <c r="Z119" s="166" t="e">
        <f>BerKW!AM119*100</f>
        <v>#VALUE!</v>
      </c>
      <c r="AA119" s="166" t="e">
        <f>BerKW!AL119*100</f>
        <v>#VALUE!</v>
      </c>
      <c r="AB119" s="162">
        <f>IF(BerKW!AO119=0,0,60)</f>
        <v>60</v>
      </c>
      <c r="AC119" s="166" t="e">
        <f>BerKW!AP119*100</f>
        <v>#VALUE!</v>
      </c>
      <c r="AD119" s="166" t="e">
        <f>BerKW!AO119*100</f>
        <v>#VALUE!</v>
      </c>
      <c r="AE119" s="162">
        <f>IF(BerKW!AR119=0,0,61)</f>
        <v>61</v>
      </c>
      <c r="AF119" s="166" t="e">
        <f>BerKW!AS119*100</f>
        <v>#VALUE!</v>
      </c>
      <c r="AG119" s="166" t="e">
        <f>BerKW!AR119*100</f>
        <v>#VALUE!</v>
      </c>
      <c r="AH119" s="162">
        <f>IF(BerKW!AU119=0,0,74)</f>
        <v>74</v>
      </c>
      <c r="AI119" s="166" t="e">
        <f>BerKW!AV119*100</f>
        <v>#VALUE!</v>
      </c>
      <c r="AJ119" s="166" t="e">
        <f>BerKW!AU119*100</f>
        <v>#VALUE!</v>
      </c>
      <c r="AK119" s="162">
        <v>1</v>
      </c>
      <c r="AL119" s="166" t="e">
        <f>ROUND(BerKW!AW119*100,0)</f>
        <v>#VALUE!</v>
      </c>
      <c r="AM119" s="166" t="e">
        <f t="shared" si="4"/>
        <v>#VALUE!</v>
      </c>
      <c r="AN119" s="166">
        <v>0</v>
      </c>
      <c r="AO119" s="166" t="e">
        <f>BerKW!AW119*100</f>
        <v>#VALUE!</v>
      </c>
      <c r="AP119" s="166" t="e">
        <f ca="1">ROUND(AO119*(pabij+wnbij)/100,0)</f>
        <v>#VALUE!</v>
      </c>
      <c r="AQ119" s="166">
        <f t="shared" ca="1" si="5"/>
        <v>255</v>
      </c>
      <c r="AR119" s="166">
        <v>0</v>
      </c>
      <c r="AS119" s="166" t="e">
        <f>BerKW!AW119*100</f>
        <v>#VALUE!</v>
      </c>
      <c r="AT119" s="166" t="e">
        <f ca="1">ROUND(BerKW!BR119*100,0)</f>
        <v>#VALUE!</v>
      </c>
      <c r="AU119" s="166">
        <f t="shared" ca="1" si="6"/>
        <v>256</v>
      </c>
      <c r="AV119" s="166">
        <v>0</v>
      </c>
      <c r="AW119" s="166" t="e">
        <f>ROUND(BerKW!AW119*100,0)</f>
        <v>#VALUE!</v>
      </c>
      <c r="AX119" s="166" t="e">
        <f ca="1">ROUND(BerKW!BS119*100,0)</f>
        <v>#VALUE!</v>
      </c>
      <c r="AY119" s="166">
        <f t="shared" ca="1" si="7"/>
        <v>811</v>
      </c>
      <c r="AZ119" s="166">
        <v>0</v>
      </c>
      <c r="BA119" s="166" t="e">
        <f ca="1">IF(fsobij&lt;&gt;0,BerKW!AW119*100,0)</f>
        <v>#VALUE!</v>
      </c>
      <c r="BB119" s="166" t="e">
        <f ca="1">IF(fsobij&lt;&gt;0,ROUND(BerKW!BK119*100,0),0)</f>
        <v>#VALUE!</v>
      </c>
      <c r="BC119" s="166">
        <v>859</v>
      </c>
      <c r="BD119" s="166">
        <v>0</v>
      </c>
      <c r="BE119" s="166" t="e">
        <f ca="1">IF(bijbij&lt;&gt;0,BerKW!AW119*100,0)</f>
        <v>#VALUE!</v>
      </c>
      <c r="BF119" s="166" t="e">
        <f>ROUND(BerKW!BL119*100,0)</f>
        <v>#VALUE!</v>
      </c>
      <c r="BG119" s="167">
        <v>1</v>
      </c>
      <c r="BH119" s="166" t="e">
        <f>BerKW!BF119*100</f>
        <v>#VALUE!</v>
      </c>
      <c r="BI119" s="166" t="str">
        <f>BerKW!BE119</f>
        <v>Corriger</v>
      </c>
      <c r="BJ119" s="162" t="e">
        <f>BerKW!BD119*100</f>
        <v>#VALUE!</v>
      </c>
    </row>
    <row r="120" spans="1:62" ht="14.1" customHeight="1" x14ac:dyDescent="0.3">
      <c r="A120" s="162">
        <f>Ident!A120</f>
        <v>0</v>
      </c>
      <c r="B120" s="162">
        <f>Ident!B120</f>
        <v>0</v>
      </c>
      <c r="C120" s="162">
        <f>Ident!C120</f>
        <v>0</v>
      </c>
      <c r="D120" s="162">
        <f>Ident!D120</f>
        <v>0</v>
      </c>
      <c r="E120" s="162"/>
      <c r="F120" s="163"/>
      <c r="G120" s="162"/>
      <c r="H120" s="164">
        <f>Ident!G120</f>
        <v>0</v>
      </c>
      <c r="I120" s="165">
        <f>Ident!E120</f>
        <v>0</v>
      </c>
      <c r="J120" s="165">
        <f>Ident!F120</f>
        <v>0</v>
      </c>
      <c r="K120" s="166" t="e">
        <f>BerKW!Y120*100</f>
        <v>#VALUE!</v>
      </c>
      <c r="L120" s="166">
        <f>BerKW!Z120</f>
        <v>0</v>
      </c>
      <c r="M120" s="162">
        <f>IF(BerKW!K120=0,0,1)</f>
        <v>0</v>
      </c>
      <c r="N120" s="166" t="e">
        <f>BerKW!L120*100</f>
        <v>#VALUE!</v>
      </c>
      <c r="O120" s="166">
        <f>BerKW!K120*100</f>
        <v>0</v>
      </c>
      <c r="P120" s="162">
        <f>IF(BerKW!AC120=0,0,24)</f>
        <v>24</v>
      </c>
      <c r="Q120" s="166" t="e">
        <f>BerKW!AD120*100</f>
        <v>#VALUE!</v>
      </c>
      <c r="R120" s="166" t="e">
        <f>BerKW!AC120*100</f>
        <v>#VALUE!</v>
      </c>
      <c r="S120" s="162">
        <f>IF(BerKW!AF120=0,0,30)</f>
        <v>30</v>
      </c>
      <c r="T120" s="166" t="e">
        <f>BerKW!AG120*100</f>
        <v>#VALUE!</v>
      </c>
      <c r="U120" s="166" t="e">
        <f>BerKW!AF120*100</f>
        <v>#VALUE!</v>
      </c>
      <c r="V120" s="166">
        <f>IF(BerKW!AI120=0,0,50)</f>
        <v>50</v>
      </c>
      <c r="W120" s="166" t="e">
        <f>BerKW!AJ120*100</f>
        <v>#VALUE!</v>
      </c>
      <c r="X120" s="166" t="e">
        <f>BerKW!AI120*100</f>
        <v>#VALUE!</v>
      </c>
      <c r="Y120" s="162">
        <f>IF(BerKW!AL120=0,0,51)</f>
        <v>51</v>
      </c>
      <c r="Z120" s="166" t="e">
        <f>BerKW!AM120*100</f>
        <v>#VALUE!</v>
      </c>
      <c r="AA120" s="166" t="e">
        <f>BerKW!AL120*100</f>
        <v>#VALUE!</v>
      </c>
      <c r="AB120" s="162">
        <f>IF(BerKW!AO120=0,0,60)</f>
        <v>60</v>
      </c>
      <c r="AC120" s="166" t="e">
        <f>BerKW!AP120*100</f>
        <v>#VALUE!</v>
      </c>
      <c r="AD120" s="166" t="e">
        <f>BerKW!AO120*100</f>
        <v>#VALUE!</v>
      </c>
      <c r="AE120" s="162">
        <f>IF(BerKW!AR120=0,0,61)</f>
        <v>61</v>
      </c>
      <c r="AF120" s="166" t="e">
        <f>BerKW!AS120*100</f>
        <v>#VALUE!</v>
      </c>
      <c r="AG120" s="166" t="e">
        <f>BerKW!AR120*100</f>
        <v>#VALUE!</v>
      </c>
      <c r="AH120" s="162">
        <f>IF(BerKW!AU120=0,0,74)</f>
        <v>74</v>
      </c>
      <c r="AI120" s="166" t="e">
        <f>BerKW!AV120*100</f>
        <v>#VALUE!</v>
      </c>
      <c r="AJ120" s="166" t="e">
        <f>BerKW!AU120*100</f>
        <v>#VALUE!</v>
      </c>
      <c r="AK120" s="162">
        <v>1</v>
      </c>
      <c r="AL120" s="166" t="e">
        <f>ROUND(BerKW!AW120*100,0)</f>
        <v>#VALUE!</v>
      </c>
      <c r="AM120" s="166" t="e">
        <f t="shared" si="4"/>
        <v>#VALUE!</v>
      </c>
      <c r="AN120" s="166">
        <v>0</v>
      </c>
      <c r="AO120" s="166" t="e">
        <f>BerKW!AW120*100</f>
        <v>#VALUE!</v>
      </c>
      <c r="AP120" s="166" t="e">
        <f ca="1">ROUND(AO120*(pabij+wnbij)/100,0)</f>
        <v>#VALUE!</v>
      </c>
      <c r="AQ120" s="166">
        <f t="shared" ca="1" si="5"/>
        <v>255</v>
      </c>
      <c r="AR120" s="166">
        <v>0</v>
      </c>
      <c r="AS120" s="166" t="e">
        <f>BerKW!AW120*100</f>
        <v>#VALUE!</v>
      </c>
      <c r="AT120" s="166" t="e">
        <f ca="1">ROUND(BerKW!BR120*100,0)</f>
        <v>#VALUE!</v>
      </c>
      <c r="AU120" s="166">
        <f t="shared" ca="1" si="6"/>
        <v>256</v>
      </c>
      <c r="AV120" s="166">
        <v>0</v>
      </c>
      <c r="AW120" s="166" t="e">
        <f>ROUND(BerKW!AW120*100,0)</f>
        <v>#VALUE!</v>
      </c>
      <c r="AX120" s="166" t="e">
        <f ca="1">ROUND(BerKW!BS120*100,0)</f>
        <v>#VALUE!</v>
      </c>
      <c r="AY120" s="166">
        <f t="shared" ca="1" si="7"/>
        <v>811</v>
      </c>
      <c r="AZ120" s="166">
        <v>0</v>
      </c>
      <c r="BA120" s="166" t="e">
        <f ca="1">IF(fsobij&lt;&gt;0,BerKW!AW120*100,0)</f>
        <v>#VALUE!</v>
      </c>
      <c r="BB120" s="166" t="e">
        <f ca="1">IF(fsobij&lt;&gt;0,ROUND(BerKW!BK120*100,0),0)</f>
        <v>#VALUE!</v>
      </c>
      <c r="BC120" s="166">
        <v>859</v>
      </c>
      <c r="BD120" s="166">
        <v>0</v>
      </c>
      <c r="BE120" s="166" t="e">
        <f ca="1">IF(bijbij&lt;&gt;0,BerKW!AW120*100,0)</f>
        <v>#VALUE!</v>
      </c>
      <c r="BF120" s="166" t="e">
        <f>ROUND(BerKW!BL120*100,0)</f>
        <v>#VALUE!</v>
      </c>
      <c r="BG120" s="167">
        <v>1</v>
      </c>
      <c r="BH120" s="166" t="e">
        <f>BerKW!BF120*100</f>
        <v>#VALUE!</v>
      </c>
      <c r="BI120" s="166" t="str">
        <f>BerKW!BE120</f>
        <v>Corriger</v>
      </c>
      <c r="BJ120" s="162" t="e">
        <f>BerKW!BD120*100</f>
        <v>#VALUE!</v>
      </c>
    </row>
    <row r="121" spans="1:62" ht="14.1" customHeight="1" x14ac:dyDescent="0.3">
      <c r="A121" s="162">
        <f>Ident!A121</f>
        <v>0</v>
      </c>
      <c r="B121" s="162">
        <f>Ident!B121</f>
        <v>0</v>
      </c>
      <c r="C121" s="162">
        <f>Ident!C121</f>
        <v>0</v>
      </c>
      <c r="D121" s="162">
        <f>Ident!D121</f>
        <v>0</v>
      </c>
      <c r="E121" s="162"/>
      <c r="F121" s="163"/>
      <c r="G121" s="162"/>
      <c r="H121" s="164">
        <f>Ident!G121</f>
        <v>0</v>
      </c>
      <c r="I121" s="165">
        <f>Ident!E121</f>
        <v>0</v>
      </c>
      <c r="J121" s="165">
        <f>Ident!F121</f>
        <v>0</v>
      </c>
      <c r="K121" s="166" t="e">
        <f>BerKW!Y121*100</f>
        <v>#VALUE!</v>
      </c>
      <c r="L121" s="166">
        <f>BerKW!Z121</f>
        <v>0</v>
      </c>
      <c r="M121" s="162">
        <f>IF(BerKW!K121=0,0,1)</f>
        <v>0</v>
      </c>
      <c r="N121" s="166" t="e">
        <f>BerKW!L121*100</f>
        <v>#VALUE!</v>
      </c>
      <c r="O121" s="166">
        <f>BerKW!K121*100</f>
        <v>0</v>
      </c>
      <c r="P121" s="162">
        <f>IF(BerKW!AC121=0,0,24)</f>
        <v>24</v>
      </c>
      <c r="Q121" s="166" t="e">
        <f>BerKW!AD121*100</f>
        <v>#VALUE!</v>
      </c>
      <c r="R121" s="166" t="e">
        <f>BerKW!AC121*100</f>
        <v>#VALUE!</v>
      </c>
      <c r="S121" s="162">
        <f>IF(BerKW!AF121=0,0,30)</f>
        <v>30</v>
      </c>
      <c r="T121" s="166" t="e">
        <f>BerKW!AG121*100</f>
        <v>#VALUE!</v>
      </c>
      <c r="U121" s="166" t="e">
        <f>BerKW!AF121*100</f>
        <v>#VALUE!</v>
      </c>
      <c r="V121" s="166">
        <f>IF(BerKW!AI121=0,0,50)</f>
        <v>50</v>
      </c>
      <c r="W121" s="166" t="e">
        <f>BerKW!AJ121*100</f>
        <v>#VALUE!</v>
      </c>
      <c r="X121" s="166" t="e">
        <f>BerKW!AI121*100</f>
        <v>#VALUE!</v>
      </c>
      <c r="Y121" s="162">
        <f>IF(BerKW!AL121=0,0,51)</f>
        <v>51</v>
      </c>
      <c r="Z121" s="166" t="e">
        <f>BerKW!AM121*100</f>
        <v>#VALUE!</v>
      </c>
      <c r="AA121" s="166" t="e">
        <f>BerKW!AL121*100</f>
        <v>#VALUE!</v>
      </c>
      <c r="AB121" s="162">
        <f>IF(BerKW!AO121=0,0,60)</f>
        <v>60</v>
      </c>
      <c r="AC121" s="166" t="e">
        <f>BerKW!AP121*100</f>
        <v>#VALUE!</v>
      </c>
      <c r="AD121" s="166" t="e">
        <f>BerKW!AO121*100</f>
        <v>#VALUE!</v>
      </c>
      <c r="AE121" s="162">
        <f>IF(BerKW!AR121=0,0,61)</f>
        <v>61</v>
      </c>
      <c r="AF121" s="166" t="e">
        <f>BerKW!AS121*100</f>
        <v>#VALUE!</v>
      </c>
      <c r="AG121" s="166" t="e">
        <f>BerKW!AR121*100</f>
        <v>#VALUE!</v>
      </c>
      <c r="AH121" s="162">
        <f>IF(BerKW!AU121=0,0,74)</f>
        <v>74</v>
      </c>
      <c r="AI121" s="166" t="e">
        <f>BerKW!AV121*100</f>
        <v>#VALUE!</v>
      </c>
      <c r="AJ121" s="166" t="e">
        <f>BerKW!AU121*100</f>
        <v>#VALUE!</v>
      </c>
      <c r="AK121" s="162">
        <v>1</v>
      </c>
      <c r="AL121" s="166" t="e">
        <f>ROUND(BerKW!AW121*100,0)</f>
        <v>#VALUE!</v>
      </c>
      <c r="AM121" s="166" t="e">
        <f t="shared" si="4"/>
        <v>#VALUE!</v>
      </c>
      <c r="AN121" s="166">
        <v>0</v>
      </c>
      <c r="AO121" s="166" t="e">
        <f>BerKW!AW121*100</f>
        <v>#VALUE!</v>
      </c>
      <c r="AP121" s="166" t="e">
        <f ca="1">ROUND(AO121*(pabij+wnbij)/100,0)</f>
        <v>#VALUE!</v>
      </c>
      <c r="AQ121" s="166">
        <f t="shared" ca="1" si="5"/>
        <v>255</v>
      </c>
      <c r="AR121" s="166">
        <v>0</v>
      </c>
      <c r="AS121" s="166" t="e">
        <f>BerKW!AW121*100</f>
        <v>#VALUE!</v>
      </c>
      <c r="AT121" s="166" t="e">
        <f ca="1">ROUND(BerKW!BR121*100,0)</f>
        <v>#VALUE!</v>
      </c>
      <c r="AU121" s="166">
        <f t="shared" ca="1" si="6"/>
        <v>256</v>
      </c>
      <c r="AV121" s="166">
        <v>0</v>
      </c>
      <c r="AW121" s="166" t="e">
        <f>ROUND(BerKW!AW121*100,0)</f>
        <v>#VALUE!</v>
      </c>
      <c r="AX121" s="166" t="e">
        <f ca="1">ROUND(BerKW!BS121*100,0)</f>
        <v>#VALUE!</v>
      </c>
      <c r="AY121" s="166">
        <f t="shared" ca="1" si="7"/>
        <v>811</v>
      </c>
      <c r="AZ121" s="166">
        <v>0</v>
      </c>
      <c r="BA121" s="166" t="e">
        <f ca="1">IF(fsobij&lt;&gt;0,BerKW!AW121*100,0)</f>
        <v>#VALUE!</v>
      </c>
      <c r="BB121" s="166" t="e">
        <f ca="1">IF(fsobij&lt;&gt;0,ROUND(BerKW!BK121*100,0),0)</f>
        <v>#VALUE!</v>
      </c>
      <c r="BC121" s="166">
        <v>859</v>
      </c>
      <c r="BD121" s="166">
        <v>0</v>
      </c>
      <c r="BE121" s="166" t="e">
        <f ca="1">IF(bijbij&lt;&gt;0,BerKW!AW121*100,0)</f>
        <v>#VALUE!</v>
      </c>
      <c r="BF121" s="166" t="e">
        <f>ROUND(BerKW!BL121*100,0)</f>
        <v>#VALUE!</v>
      </c>
      <c r="BG121" s="167">
        <v>1</v>
      </c>
      <c r="BH121" s="166" t="e">
        <f>BerKW!BF121*100</f>
        <v>#VALUE!</v>
      </c>
      <c r="BI121" s="166" t="str">
        <f>BerKW!BE121</f>
        <v>Corriger</v>
      </c>
      <c r="BJ121" s="162" t="e">
        <f>BerKW!BD121*100</f>
        <v>#VALUE!</v>
      </c>
    </row>
    <row r="122" spans="1:62" ht="14.1" customHeight="1" x14ac:dyDescent="0.3">
      <c r="A122" s="162">
        <f>Ident!A122</f>
        <v>0</v>
      </c>
      <c r="B122" s="162">
        <f>Ident!B122</f>
        <v>0</v>
      </c>
      <c r="C122" s="162">
        <f>Ident!C122</f>
        <v>0</v>
      </c>
      <c r="D122" s="162">
        <f>Ident!D122</f>
        <v>0</v>
      </c>
      <c r="E122" s="162"/>
      <c r="F122" s="163"/>
      <c r="G122" s="162"/>
      <c r="H122" s="164">
        <f>Ident!G122</f>
        <v>0</v>
      </c>
      <c r="I122" s="165">
        <f>Ident!E122</f>
        <v>0</v>
      </c>
      <c r="J122" s="165">
        <f>Ident!F122</f>
        <v>0</v>
      </c>
      <c r="K122" s="166" t="e">
        <f>BerKW!Y122*100</f>
        <v>#VALUE!</v>
      </c>
      <c r="L122" s="166">
        <f>BerKW!Z122</f>
        <v>0</v>
      </c>
      <c r="M122" s="162">
        <f>IF(BerKW!K122=0,0,1)</f>
        <v>0</v>
      </c>
      <c r="N122" s="166" t="e">
        <f>BerKW!L122*100</f>
        <v>#VALUE!</v>
      </c>
      <c r="O122" s="166">
        <f>BerKW!K122*100</f>
        <v>0</v>
      </c>
      <c r="P122" s="162">
        <f>IF(BerKW!AC122=0,0,24)</f>
        <v>24</v>
      </c>
      <c r="Q122" s="166" t="e">
        <f>BerKW!AD122*100</f>
        <v>#VALUE!</v>
      </c>
      <c r="R122" s="166" t="e">
        <f>BerKW!AC122*100</f>
        <v>#VALUE!</v>
      </c>
      <c r="S122" s="162">
        <f>IF(BerKW!AF122=0,0,30)</f>
        <v>30</v>
      </c>
      <c r="T122" s="166" t="e">
        <f>BerKW!AG122*100</f>
        <v>#VALUE!</v>
      </c>
      <c r="U122" s="166" t="e">
        <f>BerKW!AF122*100</f>
        <v>#VALUE!</v>
      </c>
      <c r="V122" s="166">
        <f>IF(BerKW!AI122=0,0,50)</f>
        <v>50</v>
      </c>
      <c r="W122" s="166" t="e">
        <f>BerKW!AJ122*100</f>
        <v>#VALUE!</v>
      </c>
      <c r="X122" s="166" t="e">
        <f>BerKW!AI122*100</f>
        <v>#VALUE!</v>
      </c>
      <c r="Y122" s="162">
        <f>IF(BerKW!AL122=0,0,51)</f>
        <v>51</v>
      </c>
      <c r="Z122" s="166" t="e">
        <f>BerKW!AM122*100</f>
        <v>#VALUE!</v>
      </c>
      <c r="AA122" s="166" t="e">
        <f>BerKW!AL122*100</f>
        <v>#VALUE!</v>
      </c>
      <c r="AB122" s="162">
        <f>IF(BerKW!AO122=0,0,60)</f>
        <v>60</v>
      </c>
      <c r="AC122" s="166" t="e">
        <f>BerKW!AP122*100</f>
        <v>#VALUE!</v>
      </c>
      <c r="AD122" s="166" t="e">
        <f>BerKW!AO122*100</f>
        <v>#VALUE!</v>
      </c>
      <c r="AE122" s="162">
        <f>IF(BerKW!AR122=0,0,61)</f>
        <v>61</v>
      </c>
      <c r="AF122" s="166" t="e">
        <f>BerKW!AS122*100</f>
        <v>#VALUE!</v>
      </c>
      <c r="AG122" s="166" t="e">
        <f>BerKW!AR122*100</f>
        <v>#VALUE!</v>
      </c>
      <c r="AH122" s="162">
        <f>IF(BerKW!AU122=0,0,74)</f>
        <v>74</v>
      </c>
      <c r="AI122" s="166" t="e">
        <f>BerKW!AV122*100</f>
        <v>#VALUE!</v>
      </c>
      <c r="AJ122" s="166" t="e">
        <f>BerKW!AU122*100</f>
        <v>#VALUE!</v>
      </c>
      <c r="AK122" s="162">
        <v>1</v>
      </c>
      <c r="AL122" s="166" t="e">
        <f>ROUND(BerKW!AW122*100,0)</f>
        <v>#VALUE!</v>
      </c>
      <c r="AM122" s="166" t="e">
        <f t="shared" si="4"/>
        <v>#VALUE!</v>
      </c>
      <c r="AN122" s="166">
        <v>0</v>
      </c>
      <c r="AO122" s="166" t="e">
        <f>BerKW!AW122*100</f>
        <v>#VALUE!</v>
      </c>
      <c r="AP122" s="166" t="e">
        <f ca="1">ROUND(AO122*(pabij+wnbij)/100,0)</f>
        <v>#VALUE!</v>
      </c>
      <c r="AQ122" s="166">
        <f t="shared" ca="1" si="5"/>
        <v>255</v>
      </c>
      <c r="AR122" s="166">
        <v>0</v>
      </c>
      <c r="AS122" s="166" t="e">
        <f>BerKW!AW122*100</f>
        <v>#VALUE!</v>
      </c>
      <c r="AT122" s="166" t="e">
        <f ca="1">ROUND(BerKW!BR122*100,0)</f>
        <v>#VALUE!</v>
      </c>
      <c r="AU122" s="166">
        <f t="shared" ca="1" si="6"/>
        <v>256</v>
      </c>
      <c r="AV122" s="166">
        <v>0</v>
      </c>
      <c r="AW122" s="166" t="e">
        <f>ROUND(BerKW!AW122*100,0)</f>
        <v>#VALUE!</v>
      </c>
      <c r="AX122" s="166" t="e">
        <f ca="1">ROUND(BerKW!BS122*100,0)</f>
        <v>#VALUE!</v>
      </c>
      <c r="AY122" s="166">
        <f t="shared" ca="1" si="7"/>
        <v>811</v>
      </c>
      <c r="AZ122" s="166">
        <v>0</v>
      </c>
      <c r="BA122" s="166" t="e">
        <f ca="1">IF(fsobij&lt;&gt;0,BerKW!AW122*100,0)</f>
        <v>#VALUE!</v>
      </c>
      <c r="BB122" s="166" t="e">
        <f ca="1">IF(fsobij&lt;&gt;0,ROUND(BerKW!BK122*100,0),0)</f>
        <v>#VALUE!</v>
      </c>
      <c r="BC122" s="166">
        <v>859</v>
      </c>
      <c r="BD122" s="166">
        <v>0</v>
      </c>
      <c r="BE122" s="166" t="e">
        <f ca="1">IF(bijbij&lt;&gt;0,BerKW!AW122*100,0)</f>
        <v>#VALUE!</v>
      </c>
      <c r="BF122" s="166" t="e">
        <f>ROUND(BerKW!BL122*100,0)</f>
        <v>#VALUE!</v>
      </c>
      <c r="BG122" s="167">
        <v>1</v>
      </c>
      <c r="BH122" s="166" t="e">
        <f>BerKW!BF122*100</f>
        <v>#VALUE!</v>
      </c>
      <c r="BI122" s="166" t="str">
        <f>BerKW!BE122</f>
        <v>Corriger</v>
      </c>
      <c r="BJ122" s="162" t="e">
        <f>BerKW!BD122*100</f>
        <v>#VALUE!</v>
      </c>
    </row>
    <row r="123" spans="1:62" ht="14.1" customHeight="1" x14ac:dyDescent="0.3">
      <c r="A123" s="162">
        <f>Ident!A123</f>
        <v>0</v>
      </c>
      <c r="B123" s="162">
        <f>Ident!B123</f>
        <v>0</v>
      </c>
      <c r="C123" s="162">
        <f>Ident!C123</f>
        <v>0</v>
      </c>
      <c r="D123" s="162">
        <f>Ident!D123</f>
        <v>0</v>
      </c>
      <c r="E123" s="162"/>
      <c r="F123" s="163"/>
      <c r="G123" s="162"/>
      <c r="H123" s="164">
        <f>Ident!G123</f>
        <v>0</v>
      </c>
      <c r="I123" s="165">
        <f>Ident!E123</f>
        <v>0</v>
      </c>
      <c r="J123" s="165">
        <f>Ident!F123</f>
        <v>0</v>
      </c>
      <c r="K123" s="166" t="e">
        <f>BerKW!Y123*100</f>
        <v>#VALUE!</v>
      </c>
      <c r="L123" s="166">
        <f>BerKW!Z123</f>
        <v>0</v>
      </c>
      <c r="M123" s="162">
        <f>IF(BerKW!K123=0,0,1)</f>
        <v>0</v>
      </c>
      <c r="N123" s="166" t="e">
        <f>BerKW!L123*100</f>
        <v>#VALUE!</v>
      </c>
      <c r="O123" s="166">
        <f>BerKW!K123*100</f>
        <v>0</v>
      </c>
      <c r="P123" s="162">
        <f>IF(BerKW!AC123=0,0,24)</f>
        <v>24</v>
      </c>
      <c r="Q123" s="166" t="e">
        <f>BerKW!AD123*100</f>
        <v>#VALUE!</v>
      </c>
      <c r="R123" s="166" t="e">
        <f>BerKW!AC123*100</f>
        <v>#VALUE!</v>
      </c>
      <c r="S123" s="162">
        <f>IF(BerKW!AF123=0,0,30)</f>
        <v>30</v>
      </c>
      <c r="T123" s="166" t="e">
        <f>BerKW!AG123*100</f>
        <v>#VALUE!</v>
      </c>
      <c r="U123" s="166" t="e">
        <f>BerKW!AF123*100</f>
        <v>#VALUE!</v>
      </c>
      <c r="V123" s="166">
        <f>IF(BerKW!AI123=0,0,50)</f>
        <v>50</v>
      </c>
      <c r="W123" s="166" t="e">
        <f>BerKW!AJ123*100</f>
        <v>#VALUE!</v>
      </c>
      <c r="X123" s="166" t="e">
        <f>BerKW!AI123*100</f>
        <v>#VALUE!</v>
      </c>
      <c r="Y123" s="162">
        <f>IF(BerKW!AL123=0,0,51)</f>
        <v>51</v>
      </c>
      <c r="Z123" s="166" t="e">
        <f>BerKW!AM123*100</f>
        <v>#VALUE!</v>
      </c>
      <c r="AA123" s="166" t="e">
        <f>BerKW!AL123*100</f>
        <v>#VALUE!</v>
      </c>
      <c r="AB123" s="162">
        <f>IF(BerKW!AO123=0,0,60)</f>
        <v>60</v>
      </c>
      <c r="AC123" s="166" t="e">
        <f>BerKW!AP123*100</f>
        <v>#VALUE!</v>
      </c>
      <c r="AD123" s="166" t="e">
        <f>BerKW!AO123*100</f>
        <v>#VALUE!</v>
      </c>
      <c r="AE123" s="162">
        <f>IF(BerKW!AR123=0,0,61)</f>
        <v>61</v>
      </c>
      <c r="AF123" s="166" t="e">
        <f>BerKW!AS123*100</f>
        <v>#VALUE!</v>
      </c>
      <c r="AG123" s="166" t="e">
        <f>BerKW!AR123*100</f>
        <v>#VALUE!</v>
      </c>
      <c r="AH123" s="162">
        <f>IF(BerKW!AU123=0,0,74)</f>
        <v>74</v>
      </c>
      <c r="AI123" s="166" t="e">
        <f>BerKW!AV123*100</f>
        <v>#VALUE!</v>
      </c>
      <c r="AJ123" s="166" t="e">
        <f>BerKW!AU123*100</f>
        <v>#VALUE!</v>
      </c>
      <c r="AK123" s="162">
        <v>1</v>
      </c>
      <c r="AL123" s="166" t="e">
        <f>ROUND(BerKW!AW123*100,0)</f>
        <v>#VALUE!</v>
      </c>
      <c r="AM123" s="166" t="e">
        <f t="shared" si="4"/>
        <v>#VALUE!</v>
      </c>
      <c r="AN123" s="166">
        <v>0</v>
      </c>
      <c r="AO123" s="166" t="e">
        <f>BerKW!AW123*100</f>
        <v>#VALUE!</v>
      </c>
      <c r="AP123" s="166" t="e">
        <f ca="1">ROUND(AO123*(pabij+wnbij)/100,0)</f>
        <v>#VALUE!</v>
      </c>
      <c r="AQ123" s="166">
        <f t="shared" ca="1" si="5"/>
        <v>255</v>
      </c>
      <c r="AR123" s="166">
        <v>0</v>
      </c>
      <c r="AS123" s="166" t="e">
        <f>BerKW!AW123*100</f>
        <v>#VALUE!</v>
      </c>
      <c r="AT123" s="166" t="e">
        <f ca="1">ROUND(BerKW!BR123*100,0)</f>
        <v>#VALUE!</v>
      </c>
      <c r="AU123" s="166">
        <f t="shared" ca="1" si="6"/>
        <v>256</v>
      </c>
      <c r="AV123" s="166">
        <v>0</v>
      </c>
      <c r="AW123" s="166" t="e">
        <f>ROUND(BerKW!AW123*100,0)</f>
        <v>#VALUE!</v>
      </c>
      <c r="AX123" s="166" t="e">
        <f ca="1">ROUND(BerKW!BS123*100,0)</f>
        <v>#VALUE!</v>
      </c>
      <c r="AY123" s="166">
        <f t="shared" ca="1" si="7"/>
        <v>811</v>
      </c>
      <c r="AZ123" s="166">
        <v>0</v>
      </c>
      <c r="BA123" s="166" t="e">
        <f ca="1">IF(fsobij&lt;&gt;0,BerKW!AW123*100,0)</f>
        <v>#VALUE!</v>
      </c>
      <c r="BB123" s="166" t="e">
        <f ca="1">IF(fsobij&lt;&gt;0,ROUND(BerKW!BK123*100,0),0)</f>
        <v>#VALUE!</v>
      </c>
      <c r="BC123" s="166">
        <v>859</v>
      </c>
      <c r="BD123" s="166">
        <v>0</v>
      </c>
      <c r="BE123" s="166" t="e">
        <f ca="1">IF(bijbij&lt;&gt;0,BerKW!AW123*100,0)</f>
        <v>#VALUE!</v>
      </c>
      <c r="BF123" s="166" t="e">
        <f>ROUND(BerKW!BL123*100,0)</f>
        <v>#VALUE!</v>
      </c>
      <c r="BG123" s="167">
        <v>1</v>
      </c>
      <c r="BH123" s="166" t="e">
        <f>BerKW!BF123*100</f>
        <v>#VALUE!</v>
      </c>
      <c r="BI123" s="166" t="str">
        <f>BerKW!BE123</f>
        <v>Corriger</v>
      </c>
      <c r="BJ123" s="162" t="e">
        <f>BerKW!BD123*100</f>
        <v>#VALUE!</v>
      </c>
    </row>
    <row r="124" spans="1:62" ht="14.1" customHeight="1" x14ac:dyDescent="0.3">
      <c r="A124" s="162">
        <f>Ident!A124</f>
        <v>0</v>
      </c>
      <c r="B124" s="162">
        <f>Ident!B124</f>
        <v>0</v>
      </c>
      <c r="C124" s="162">
        <f>Ident!C124</f>
        <v>0</v>
      </c>
      <c r="D124" s="162">
        <f>Ident!D124</f>
        <v>0</v>
      </c>
      <c r="E124" s="162"/>
      <c r="F124" s="163"/>
      <c r="G124" s="162"/>
      <c r="H124" s="164">
        <f>Ident!G124</f>
        <v>0</v>
      </c>
      <c r="I124" s="165">
        <f>Ident!E124</f>
        <v>0</v>
      </c>
      <c r="J124" s="165">
        <f>Ident!F124</f>
        <v>0</v>
      </c>
      <c r="K124" s="166" t="e">
        <f>BerKW!Y124*100</f>
        <v>#VALUE!</v>
      </c>
      <c r="L124" s="166">
        <f>BerKW!Z124</f>
        <v>0</v>
      </c>
      <c r="M124" s="162">
        <f>IF(BerKW!K124=0,0,1)</f>
        <v>0</v>
      </c>
      <c r="N124" s="166" t="e">
        <f>BerKW!L124*100</f>
        <v>#VALUE!</v>
      </c>
      <c r="O124" s="166">
        <f>BerKW!K124*100</f>
        <v>0</v>
      </c>
      <c r="P124" s="162">
        <f>IF(BerKW!AC124=0,0,24)</f>
        <v>24</v>
      </c>
      <c r="Q124" s="166" t="e">
        <f>BerKW!AD124*100</f>
        <v>#VALUE!</v>
      </c>
      <c r="R124" s="166" t="e">
        <f>BerKW!AC124*100</f>
        <v>#VALUE!</v>
      </c>
      <c r="S124" s="162">
        <f>IF(BerKW!AF124=0,0,30)</f>
        <v>30</v>
      </c>
      <c r="T124" s="166" t="e">
        <f>BerKW!AG124*100</f>
        <v>#VALUE!</v>
      </c>
      <c r="U124" s="166" t="e">
        <f>BerKW!AF124*100</f>
        <v>#VALUE!</v>
      </c>
      <c r="V124" s="166">
        <f>IF(BerKW!AI124=0,0,50)</f>
        <v>50</v>
      </c>
      <c r="W124" s="166" t="e">
        <f>BerKW!AJ124*100</f>
        <v>#VALUE!</v>
      </c>
      <c r="X124" s="166" t="e">
        <f>BerKW!AI124*100</f>
        <v>#VALUE!</v>
      </c>
      <c r="Y124" s="162">
        <f>IF(BerKW!AL124=0,0,51)</f>
        <v>51</v>
      </c>
      <c r="Z124" s="166" t="e">
        <f>BerKW!AM124*100</f>
        <v>#VALUE!</v>
      </c>
      <c r="AA124" s="166" t="e">
        <f>BerKW!AL124*100</f>
        <v>#VALUE!</v>
      </c>
      <c r="AB124" s="162">
        <f>IF(BerKW!AO124=0,0,60)</f>
        <v>60</v>
      </c>
      <c r="AC124" s="166" t="e">
        <f>BerKW!AP124*100</f>
        <v>#VALUE!</v>
      </c>
      <c r="AD124" s="166" t="e">
        <f>BerKW!AO124*100</f>
        <v>#VALUE!</v>
      </c>
      <c r="AE124" s="162">
        <f>IF(BerKW!AR124=0,0,61)</f>
        <v>61</v>
      </c>
      <c r="AF124" s="166" t="e">
        <f>BerKW!AS124*100</f>
        <v>#VALUE!</v>
      </c>
      <c r="AG124" s="166" t="e">
        <f>BerKW!AR124*100</f>
        <v>#VALUE!</v>
      </c>
      <c r="AH124" s="162">
        <f>IF(BerKW!AU124=0,0,74)</f>
        <v>74</v>
      </c>
      <c r="AI124" s="166" t="e">
        <f>BerKW!AV124*100</f>
        <v>#VALUE!</v>
      </c>
      <c r="AJ124" s="166" t="e">
        <f>BerKW!AU124*100</f>
        <v>#VALUE!</v>
      </c>
      <c r="AK124" s="162">
        <v>1</v>
      </c>
      <c r="AL124" s="166" t="e">
        <f>ROUND(BerKW!AW124*100,0)</f>
        <v>#VALUE!</v>
      </c>
      <c r="AM124" s="166" t="e">
        <f t="shared" si="4"/>
        <v>#VALUE!</v>
      </c>
      <c r="AN124" s="166">
        <v>0</v>
      </c>
      <c r="AO124" s="166" t="e">
        <f>BerKW!AW124*100</f>
        <v>#VALUE!</v>
      </c>
      <c r="AP124" s="166" t="e">
        <f ca="1">ROUND(AO124*(pabij+wnbij)/100,0)</f>
        <v>#VALUE!</v>
      </c>
      <c r="AQ124" s="166">
        <f t="shared" ca="1" si="5"/>
        <v>255</v>
      </c>
      <c r="AR124" s="166">
        <v>0</v>
      </c>
      <c r="AS124" s="166" t="e">
        <f>BerKW!AW124*100</f>
        <v>#VALUE!</v>
      </c>
      <c r="AT124" s="166" t="e">
        <f ca="1">ROUND(BerKW!BR124*100,0)</f>
        <v>#VALUE!</v>
      </c>
      <c r="AU124" s="166">
        <f t="shared" ca="1" si="6"/>
        <v>256</v>
      </c>
      <c r="AV124" s="166">
        <v>0</v>
      </c>
      <c r="AW124" s="166" t="e">
        <f>ROUND(BerKW!AW124*100,0)</f>
        <v>#VALUE!</v>
      </c>
      <c r="AX124" s="166" t="e">
        <f ca="1">ROUND(BerKW!BS124*100,0)</f>
        <v>#VALUE!</v>
      </c>
      <c r="AY124" s="166">
        <f t="shared" ca="1" si="7"/>
        <v>811</v>
      </c>
      <c r="AZ124" s="166">
        <v>0</v>
      </c>
      <c r="BA124" s="166" t="e">
        <f ca="1">IF(fsobij&lt;&gt;0,BerKW!AW124*100,0)</f>
        <v>#VALUE!</v>
      </c>
      <c r="BB124" s="166" t="e">
        <f ca="1">IF(fsobij&lt;&gt;0,ROUND(BerKW!BK124*100,0),0)</f>
        <v>#VALUE!</v>
      </c>
      <c r="BC124" s="166">
        <v>859</v>
      </c>
      <c r="BD124" s="166">
        <v>0</v>
      </c>
      <c r="BE124" s="166" t="e">
        <f ca="1">IF(bijbij&lt;&gt;0,BerKW!AW124*100,0)</f>
        <v>#VALUE!</v>
      </c>
      <c r="BF124" s="166" t="e">
        <f>ROUND(BerKW!BL124*100,0)</f>
        <v>#VALUE!</v>
      </c>
      <c r="BG124" s="167">
        <v>1</v>
      </c>
      <c r="BH124" s="166" t="e">
        <f>BerKW!BF124*100</f>
        <v>#VALUE!</v>
      </c>
      <c r="BI124" s="166" t="str">
        <f>BerKW!BE124</f>
        <v>Corriger</v>
      </c>
      <c r="BJ124" s="162" t="e">
        <f>BerKW!BD124*100</f>
        <v>#VALUE!</v>
      </c>
    </row>
    <row r="125" spans="1:62" ht="14.1" customHeight="1" x14ac:dyDescent="0.3">
      <c r="A125" s="162">
        <f>Ident!A125</f>
        <v>0</v>
      </c>
      <c r="B125" s="162">
        <f>Ident!B125</f>
        <v>0</v>
      </c>
      <c r="C125" s="162">
        <f>Ident!C125</f>
        <v>0</v>
      </c>
      <c r="D125" s="162">
        <f>Ident!D125</f>
        <v>0</v>
      </c>
      <c r="E125" s="162"/>
      <c r="F125" s="163"/>
      <c r="G125" s="162"/>
      <c r="H125" s="164">
        <f>Ident!G125</f>
        <v>0</v>
      </c>
      <c r="I125" s="165">
        <f>Ident!E125</f>
        <v>0</v>
      </c>
      <c r="J125" s="165">
        <f>Ident!F125</f>
        <v>0</v>
      </c>
      <c r="K125" s="166" t="e">
        <f>BerKW!Y125*100</f>
        <v>#VALUE!</v>
      </c>
      <c r="L125" s="166">
        <f>BerKW!Z125</f>
        <v>0</v>
      </c>
      <c r="M125" s="162">
        <f>IF(BerKW!K125=0,0,1)</f>
        <v>0</v>
      </c>
      <c r="N125" s="166" t="e">
        <f>BerKW!L125*100</f>
        <v>#VALUE!</v>
      </c>
      <c r="O125" s="166">
        <f>BerKW!K125*100</f>
        <v>0</v>
      </c>
      <c r="P125" s="162">
        <f>IF(BerKW!AC125=0,0,24)</f>
        <v>24</v>
      </c>
      <c r="Q125" s="166" t="e">
        <f>BerKW!AD125*100</f>
        <v>#VALUE!</v>
      </c>
      <c r="R125" s="166" t="e">
        <f>BerKW!AC125*100</f>
        <v>#VALUE!</v>
      </c>
      <c r="S125" s="162">
        <f>IF(BerKW!AF125=0,0,30)</f>
        <v>30</v>
      </c>
      <c r="T125" s="166" t="e">
        <f>BerKW!AG125*100</f>
        <v>#VALUE!</v>
      </c>
      <c r="U125" s="166" t="e">
        <f>BerKW!AF125*100</f>
        <v>#VALUE!</v>
      </c>
      <c r="V125" s="166">
        <f>IF(BerKW!AI125=0,0,50)</f>
        <v>50</v>
      </c>
      <c r="W125" s="166" t="e">
        <f>BerKW!AJ125*100</f>
        <v>#VALUE!</v>
      </c>
      <c r="X125" s="166" t="e">
        <f>BerKW!AI125*100</f>
        <v>#VALUE!</v>
      </c>
      <c r="Y125" s="162">
        <f>IF(BerKW!AL125=0,0,51)</f>
        <v>51</v>
      </c>
      <c r="Z125" s="166" t="e">
        <f>BerKW!AM125*100</f>
        <v>#VALUE!</v>
      </c>
      <c r="AA125" s="166" t="e">
        <f>BerKW!AL125*100</f>
        <v>#VALUE!</v>
      </c>
      <c r="AB125" s="162">
        <f>IF(BerKW!AO125=0,0,60)</f>
        <v>60</v>
      </c>
      <c r="AC125" s="166" t="e">
        <f>BerKW!AP125*100</f>
        <v>#VALUE!</v>
      </c>
      <c r="AD125" s="166" t="e">
        <f>BerKW!AO125*100</f>
        <v>#VALUE!</v>
      </c>
      <c r="AE125" s="162">
        <f>IF(BerKW!AR125=0,0,61)</f>
        <v>61</v>
      </c>
      <c r="AF125" s="166" t="e">
        <f>BerKW!AS125*100</f>
        <v>#VALUE!</v>
      </c>
      <c r="AG125" s="166" t="e">
        <f>BerKW!AR125*100</f>
        <v>#VALUE!</v>
      </c>
      <c r="AH125" s="162">
        <f>IF(BerKW!AU125=0,0,74)</f>
        <v>74</v>
      </c>
      <c r="AI125" s="166" t="e">
        <f>BerKW!AV125*100</f>
        <v>#VALUE!</v>
      </c>
      <c r="AJ125" s="166" t="e">
        <f>BerKW!AU125*100</f>
        <v>#VALUE!</v>
      </c>
      <c r="AK125" s="162">
        <v>1</v>
      </c>
      <c r="AL125" s="166" t="e">
        <f>ROUND(BerKW!AW125*100,0)</f>
        <v>#VALUE!</v>
      </c>
      <c r="AM125" s="166" t="e">
        <f t="shared" si="4"/>
        <v>#VALUE!</v>
      </c>
      <c r="AN125" s="166">
        <v>0</v>
      </c>
      <c r="AO125" s="166" t="e">
        <f>BerKW!AW125*100</f>
        <v>#VALUE!</v>
      </c>
      <c r="AP125" s="166" t="e">
        <f ca="1">ROUND(AO125*(pabij+wnbij)/100,0)</f>
        <v>#VALUE!</v>
      </c>
      <c r="AQ125" s="166">
        <f t="shared" ca="1" si="5"/>
        <v>255</v>
      </c>
      <c r="AR125" s="166">
        <v>0</v>
      </c>
      <c r="AS125" s="166" t="e">
        <f>BerKW!AW125*100</f>
        <v>#VALUE!</v>
      </c>
      <c r="AT125" s="166" t="e">
        <f ca="1">ROUND(BerKW!BR125*100,0)</f>
        <v>#VALUE!</v>
      </c>
      <c r="AU125" s="166">
        <f t="shared" ca="1" si="6"/>
        <v>256</v>
      </c>
      <c r="AV125" s="166">
        <v>0</v>
      </c>
      <c r="AW125" s="166" t="e">
        <f>ROUND(BerKW!AW125*100,0)</f>
        <v>#VALUE!</v>
      </c>
      <c r="AX125" s="166" t="e">
        <f ca="1">ROUND(BerKW!BS125*100,0)</f>
        <v>#VALUE!</v>
      </c>
      <c r="AY125" s="166">
        <f t="shared" ca="1" si="7"/>
        <v>811</v>
      </c>
      <c r="AZ125" s="166">
        <v>0</v>
      </c>
      <c r="BA125" s="166" t="e">
        <f ca="1">IF(fsobij&lt;&gt;0,BerKW!AW125*100,0)</f>
        <v>#VALUE!</v>
      </c>
      <c r="BB125" s="166" t="e">
        <f ca="1">IF(fsobij&lt;&gt;0,ROUND(BerKW!BK125*100,0),0)</f>
        <v>#VALUE!</v>
      </c>
      <c r="BC125" s="166">
        <v>859</v>
      </c>
      <c r="BD125" s="166">
        <v>0</v>
      </c>
      <c r="BE125" s="166" t="e">
        <f ca="1">IF(bijbij&lt;&gt;0,BerKW!AW125*100,0)</f>
        <v>#VALUE!</v>
      </c>
      <c r="BF125" s="166" t="e">
        <f>ROUND(BerKW!BL125*100,0)</f>
        <v>#VALUE!</v>
      </c>
      <c r="BG125" s="167">
        <v>1</v>
      </c>
      <c r="BH125" s="166" t="e">
        <f>BerKW!BF125*100</f>
        <v>#VALUE!</v>
      </c>
      <c r="BI125" s="166" t="str">
        <f>BerKW!BE125</f>
        <v>Corriger</v>
      </c>
      <c r="BJ125" s="162" t="e">
        <f>BerKW!BD125*100</f>
        <v>#VALUE!</v>
      </c>
    </row>
    <row r="126" spans="1:62" ht="14.1" customHeight="1" x14ac:dyDescent="0.3">
      <c r="A126" s="162">
        <f>Ident!A126</f>
        <v>0</v>
      </c>
      <c r="B126" s="162">
        <f>Ident!B126</f>
        <v>0</v>
      </c>
      <c r="C126" s="162">
        <f>Ident!C126</f>
        <v>0</v>
      </c>
      <c r="D126" s="162">
        <f>Ident!D126</f>
        <v>0</v>
      </c>
      <c r="E126" s="162"/>
      <c r="F126" s="163"/>
      <c r="G126" s="162"/>
      <c r="H126" s="164">
        <f>Ident!G126</f>
        <v>0</v>
      </c>
      <c r="I126" s="165">
        <f>Ident!E126</f>
        <v>0</v>
      </c>
      <c r="J126" s="165">
        <f>Ident!F126</f>
        <v>0</v>
      </c>
      <c r="K126" s="166" t="e">
        <f>BerKW!Y126*100</f>
        <v>#VALUE!</v>
      </c>
      <c r="L126" s="166">
        <f>BerKW!Z126</f>
        <v>0</v>
      </c>
      <c r="M126" s="162">
        <f>IF(BerKW!K126=0,0,1)</f>
        <v>0</v>
      </c>
      <c r="N126" s="166" t="e">
        <f>BerKW!L126*100</f>
        <v>#VALUE!</v>
      </c>
      <c r="O126" s="166">
        <f>BerKW!K126*100</f>
        <v>0</v>
      </c>
      <c r="P126" s="162">
        <f>IF(BerKW!AC126=0,0,24)</f>
        <v>24</v>
      </c>
      <c r="Q126" s="166" t="e">
        <f>BerKW!AD126*100</f>
        <v>#VALUE!</v>
      </c>
      <c r="R126" s="166" t="e">
        <f>BerKW!AC126*100</f>
        <v>#VALUE!</v>
      </c>
      <c r="S126" s="162">
        <f>IF(BerKW!AF126=0,0,30)</f>
        <v>30</v>
      </c>
      <c r="T126" s="166" t="e">
        <f>BerKW!AG126*100</f>
        <v>#VALUE!</v>
      </c>
      <c r="U126" s="166" t="e">
        <f>BerKW!AF126*100</f>
        <v>#VALUE!</v>
      </c>
      <c r="V126" s="166">
        <f>IF(BerKW!AI126=0,0,50)</f>
        <v>50</v>
      </c>
      <c r="W126" s="166" t="e">
        <f>BerKW!AJ126*100</f>
        <v>#VALUE!</v>
      </c>
      <c r="X126" s="166" t="e">
        <f>BerKW!AI126*100</f>
        <v>#VALUE!</v>
      </c>
      <c r="Y126" s="162">
        <f>IF(BerKW!AL126=0,0,51)</f>
        <v>51</v>
      </c>
      <c r="Z126" s="166" t="e">
        <f>BerKW!AM126*100</f>
        <v>#VALUE!</v>
      </c>
      <c r="AA126" s="166" t="e">
        <f>BerKW!AL126*100</f>
        <v>#VALUE!</v>
      </c>
      <c r="AB126" s="162">
        <f>IF(BerKW!AO126=0,0,60)</f>
        <v>60</v>
      </c>
      <c r="AC126" s="166" t="e">
        <f>BerKW!AP126*100</f>
        <v>#VALUE!</v>
      </c>
      <c r="AD126" s="166" t="e">
        <f>BerKW!AO126*100</f>
        <v>#VALUE!</v>
      </c>
      <c r="AE126" s="162">
        <f>IF(BerKW!AR126=0,0,61)</f>
        <v>61</v>
      </c>
      <c r="AF126" s="166" t="e">
        <f>BerKW!AS126*100</f>
        <v>#VALUE!</v>
      </c>
      <c r="AG126" s="166" t="e">
        <f>BerKW!AR126*100</f>
        <v>#VALUE!</v>
      </c>
      <c r="AH126" s="162">
        <f>IF(BerKW!AU126=0,0,74)</f>
        <v>74</v>
      </c>
      <c r="AI126" s="166" t="e">
        <f>BerKW!AV126*100</f>
        <v>#VALUE!</v>
      </c>
      <c r="AJ126" s="166" t="e">
        <f>BerKW!AU126*100</f>
        <v>#VALUE!</v>
      </c>
      <c r="AK126" s="162">
        <v>1</v>
      </c>
      <c r="AL126" s="166" t="e">
        <f>ROUND(BerKW!AW126*100,0)</f>
        <v>#VALUE!</v>
      </c>
      <c r="AM126" s="166" t="e">
        <f t="shared" si="4"/>
        <v>#VALUE!</v>
      </c>
      <c r="AN126" s="166">
        <v>0</v>
      </c>
      <c r="AO126" s="166" t="e">
        <f>BerKW!AW126*100</f>
        <v>#VALUE!</v>
      </c>
      <c r="AP126" s="166" t="e">
        <f ca="1">ROUND(AO126*(pabij+wnbij)/100,0)</f>
        <v>#VALUE!</v>
      </c>
      <c r="AQ126" s="166">
        <f t="shared" ca="1" si="5"/>
        <v>255</v>
      </c>
      <c r="AR126" s="166">
        <v>0</v>
      </c>
      <c r="AS126" s="166" t="e">
        <f>BerKW!AW126*100</f>
        <v>#VALUE!</v>
      </c>
      <c r="AT126" s="166" t="e">
        <f ca="1">ROUND(BerKW!BR126*100,0)</f>
        <v>#VALUE!</v>
      </c>
      <c r="AU126" s="166">
        <f t="shared" ca="1" si="6"/>
        <v>256</v>
      </c>
      <c r="AV126" s="166">
        <v>0</v>
      </c>
      <c r="AW126" s="166" t="e">
        <f>ROUND(BerKW!AW126*100,0)</f>
        <v>#VALUE!</v>
      </c>
      <c r="AX126" s="166" t="e">
        <f ca="1">ROUND(BerKW!BS126*100,0)</f>
        <v>#VALUE!</v>
      </c>
      <c r="AY126" s="166">
        <f t="shared" ca="1" si="7"/>
        <v>811</v>
      </c>
      <c r="AZ126" s="166">
        <v>0</v>
      </c>
      <c r="BA126" s="166" t="e">
        <f ca="1">IF(fsobij&lt;&gt;0,BerKW!AW126*100,0)</f>
        <v>#VALUE!</v>
      </c>
      <c r="BB126" s="166" t="e">
        <f ca="1">IF(fsobij&lt;&gt;0,ROUND(BerKW!BK126*100,0),0)</f>
        <v>#VALUE!</v>
      </c>
      <c r="BC126" s="166">
        <v>859</v>
      </c>
      <c r="BD126" s="166">
        <v>0</v>
      </c>
      <c r="BE126" s="166" t="e">
        <f ca="1">IF(bijbij&lt;&gt;0,BerKW!AW126*100,0)</f>
        <v>#VALUE!</v>
      </c>
      <c r="BF126" s="166" t="e">
        <f>ROUND(BerKW!BL126*100,0)</f>
        <v>#VALUE!</v>
      </c>
      <c r="BG126" s="167">
        <v>1</v>
      </c>
      <c r="BH126" s="166" t="e">
        <f>BerKW!BF126*100</f>
        <v>#VALUE!</v>
      </c>
      <c r="BI126" s="166" t="str">
        <f>BerKW!BE126</f>
        <v>Corriger</v>
      </c>
      <c r="BJ126" s="162" t="e">
        <f>BerKW!BD126*100</f>
        <v>#VALUE!</v>
      </c>
    </row>
    <row r="127" spans="1:62" ht="14.1" customHeight="1" x14ac:dyDescent="0.3">
      <c r="A127" s="162">
        <f>Ident!A127</f>
        <v>0</v>
      </c>
      <c r="B127" s="162">
        <f>Ident!B127</f>
        <v>0</v>
      </c>
      <c r="C127" s="162">
        <f>Ident!C127</f>
        <v>0</v>
      </c>
      <c r="D127" s="162">
        <f>Ident!D127</f>
        <v>0</v>
      </c>
      <c r="E127" s="162"/>
      <c r="F127" s="163"/>
      <c r="G127" s="162"/>
      <c r="H127" s="164">
        <f>Ident!G127</f>
        <v>0</v>
      </c>
      <c r="I127" s="165">
        <f>Ident!E127</f>
        <v>0</v>
      </c>
      <c r="J127" s="165">
        <f>Ident!F127</f>
        <v>0</v>
      </c>
      <c r="K127" s="166" t="e">
        <f>BerKW!Y127*100</f>
        <v>#VALUE!</v>
      </c>
      <c r="L127" s="166">
        <f>BerKW!Z127</f>
        <v>0</v>
      </c>
      <c r="M127" s="162">
        <f>IF(BerKW!K127=0,0,1)</f>
        <v>0</v>
      </c>
      <c r="N127" s="166" t="e">
        <f>BerKW!L127*100</f>
        <v>#VALUE!</v>
      </c>
      <c r="O127" s="166">
        <f>BerKW!K127*100</f>
        <v>0</v>
      </c>
      <c r="P127" s="162">
        <f>IF(BerKW!AC127=0,0,24)</f>
        <v>24</v>
      </c>
      <c r="Q127" s="166" t="e">
        <f>BerKW!AD127*100</f>
        <v>#VALUE!</v>
      </c>
      <c r="R127" s="166" t="e">
        <f>BerKW!AC127*100</f>
        <v>#VALUE!</v>
      </c>
      <c r="S127" s="162">
        <f>IF(BerKW!AF127=0,0,30)</f>
        <v>30</v>
      </c>
      <c r="T127" s="166" t="e">
        <f>BerKW!AG127*100</f>
        <v>#VALUE!</v>
      </c>
      <c r="U127" s="166" t="e">
        <f>BerKW!AF127*100</f>
        <v>#VALUE!</v>
      </c>
      <c r="V127" s="166">
        <f>IF(BerKW!AI127=0,0,50)</f>
        <v>50</v>
      </c>
      <c r="W127" s="166" t="e">
        <f>BerKW!AJ127*100</f>
        <v>#VALUE!</v>
      </c>
      <c r="X127" s="166" t="e">
        <f>BerKW!AI127*100</f>
        <v>#VALUE!</v>
      </c>
      <c r="Y127" s="162">
        <f>IF(BerKW!AL127=0,0,51)</f>
        <v>51</v>
      </c>
      <c r="Z127" s="166" t="e">
        <f>BerKW!AM127*100</f>
        <v>#VALUE!</v>
      </c>
      <c r="AA127" s="166" t="e">
        <f>BerKW!AL127*100</f>
        <v>#VALUE!</v>
      </c>
      <c r="AB127" s="162">
        <f>IF(BerKW!AO127=0,0,60)</f>
        <v>60</v>
      </c>
      <c r="AC127" s="166" t="e">
        <f>BerKW!AP127*100</f>
        <v>#VALUE!</v>
      </c>
      <c r="AD127" s="166" t="e">
        <f>BerKW!AO127*100</f>
        <v>#VALUE!</v>
      </c>
      <c r="AE127" s="162">
        <f>IF(BerKW!AR127=0,0,61)</f>
        <v>61</v>
      </c>
      <c r="AF127" s="166" t="e">
        <f>BerKW!AS127*100</f>
        <v>#VALUE!</v>
      </c>
      <c r="AG127" s="166" t="e">
        <f>BerKW!AR127*100</f>
        <v>#VALUE!</v>
      </c>
      <c r="AH127" s="162">
        <f>IF(BerKW!AU127=0,0,74)</f>
        <v>74</v>
      </c>
      <c r="AI127" s="166" t="e">
        <f>BerKW!AV127*100</f>
        <v>#VALUE!</v>
      </c>
      <c r="AJ127" s="166" t="e">
        <f>BerKW!AU127*100</f>
        <v>#VALUE!</v>
      </c>
      <c r="AK127" s="162">
        <v>1</v>
      </c>
      <c r="AL127" s="166" t="e">
        <f>ROUND(BerKW!AW127*100,0)</f>
        <v>#VALUE!</v>
      </c>
      <c r="AM127" s="166" t="e">
        <f t="shared" si="4"/>
        <v>#VALUE!</v>
      </c>
      <c r="AN127" s="166">
        <v>0</v>
      </c>
      <c r="AO127" s="166" t="e">
        <f>BerKW!AW127*100</f>
        <v>#VALUE!</v>
      </c>
      <c r="AP127" s="166" t="e">
        <f ca="1">ROUND(AO127*(pabij+wnbij)/100,0)</f>
        <v>#VALUE!</v>
      </c>
      <c r="AQ127" s="166">
        <f t="shared" ca="1" si="5"/>
        <v>255</v>
      </c>
      <c r="AR127" s="166">
        <v>0</v>
      </c>
      <c r="AS127" s="166" t="e">
        <f>BerKW!AW127*100</f>
        <v>#VALUE!</v>
      </c>
      <c r="AT127" s="166" t="e">
        <f ca="1">ROUND(BerKW!BR127*100,0)</f>
        <v>#VALUE!</v>
      </c>
      <c r="AU127" s="166">
        <f t="shared" ca="1" si="6"/>
        <v>256</v>
      </c>
      <c r="AV127" s="166">
        <v>0</v>
      </c>
      <c r="AW127" s="166" t="e">
        <f>ROUND(BerKW!AW127*100,0)</f>
        <v>#VALUE!</v>
      </c>
      <c r="AX127" s="166" t="e">
        <f ca="1">ROUND(BerKW!BS127*100,0)</f>
        <v>#VALUE!</v>
      </c>
      <c r="AY127" s="166">
        <f t="shared" ca="1" si="7"/>
        <v>811</v>
      </c>
      <c r="AZ127" s="166">
        <v>0</v>
      </c>
      <c r="BA127" s="166" t="e">
        <f ca="1">IF(fsobij&lt;&gt;0,BerKW!AW127*100,0)</f>
        <v>#VALUE!</v>
      </c>
      <c r="BB127" s="166" t="e">
        <f ca="1">IF(fsobij&lt;&gt;0,ROUND(BerKW!BK127*100,0),0)</f>
        <v>#VALUE!</v>
      </c>
      <c r="BC127" s="166">
        <v>859</v>
      </c>
      <c r="BD127" s="166">
        <v>0</v>
      </c>
      <c r="BE127" s="166" t="e">
        <f ca="1">IF(bijbij&lt;&gt;0,BerKW!AW127*100,0)</f>
        <v>#VALUE!</v>
      </c>
      <c r="BF127" s="166" t="e">
        <f>ROUND(BerKW!BL127*100,0)</f>
        <v>#VALUE!</v>
      </c>
      <c r="BG127" s="167">
        <v>1</v>
      </c>
      <c r="BH127" s="166" t="e">
        <f>BerKW!BF127*100</f>
        <v>#VALUE!</v>
      </c>
      <c r="BI127" s="166" t="str">
        <f>BerKW!BE127</f>
        <v>Corriger</v>
      </c>
      <c r="BJ127" s="162" t="e">
        <f>BerKW!BD127*100</f>
        <v>#VALUE!</v>
      </c>
    </row>
    <row r="128" spans="1:62" ht="14.1" customHeight="1" x14ac:dyDescent="0.3">
      <c r="A128" s="162">
        <f>Ident!A128</f>
        <v>0</v>
      </c>
      <c r="B128" s="162">
        <f>Ident!B128</f>
        <v>0</v>
      </c>
      <c r="C128" s="162">
        <f>Ident!C128</f>
        <v>0</v>
      </c>
      <c r="D128" s="162">
        <f>Ident!D128</f>
        <v>0</v>
      </c>
      <c r="E128" s="162"/>
      <c r="F128" s="163"/>
      <c r="G128" s="162"/>
      <c r="H128" s="164">
        <f>Ident!G128</f>
        <v>0</v>
      </c>
      <c r="I128" s="165">
        <f>Ident!E128</f>
        <v>0</v>
      </c>
      <c r="J128" s="165">
        <f>Ident!F128</f>
        <v>0</v>
      </c>
      <c r="K128" s="166" t="e">
        <f>BerKW!Y128*100</f>
        <v>#VALUE!</v>
      </c>
      <c r="L128" s="166">
        <f>BerKW!Z128</f>
        <v>0</v>
      </c>
      <c r="M128" s="162">
        <f>IF(BerKW!K128=0,0,1)</f>
        <v>0</v>
      </c>
      <c r="N128" s="166" t="e">
        <f>BerKW!L128*100</f>
        <v>#VALUE!</v>
      </c>
      <c r="O128" s="166">
        <f>BerKW!K128*100</f>
        <v>0</v>
      </c>
      <c r="P128" s="162">
        <f>IF(BerKW!AC128=0,0,24)</f>
        <v>24</v>
      </c>
      <c r="Q128" s="166" t="e">
        <f>BerKW!AD128*100</f>
        <v>#VALUE!</v>
      </c>
      <c r="R128" s="166" t="e">
        <f>BerKW!AC128*100</f>
        <v>#VALUE!</v>
      </c>
      <c r="S128" s="162">
        <f>IF(BerKW!AF128=0,0,30)</f>
        <v>30</v>
      </c>
      <c r="T128" s="166" t="e">
        <f>BerKW!AG128*100</f>
        <v>#VALUE!</v>
      </c>
      <c r="U128" s="166" t="e">
        <f>BerKW!AF128*100</f>
        <v>#VALUE!</v>
      </c>
      <c r="V128" s="166">
        <f>IF(BerKW!AI128=0,0,50)</f>
        <v>50</v>
      </c>
      <c r="W128" s="166" t="e">
        <f>BerKW!AJ128*100</f>
        <v>#VALUE!</v>
      </c>
      <c r="X128" s="166" t="e">
        <f>BerKW!AI128*100</f>
        <v>#VALUE!</v>
      </c>
      <c r="Y128" s="162">
        <f>IF(BerKW!AL128=0,0,51)</f>
        <v>51</v>
      </c>
      <c r="Z128" s="166" t="e">
        <f>BerKW!AM128*100</f>
        <v>#VALUE!</v>
      </c>
      <c r="AA128" s="166" t="e">
        <f>BerKW!AL128*100</f>
        <v>#VALUE!</v>
      </c>
      <c r="AB128" s="162">
        <f>IF(BerKW!AO128=0,0,60)</f>
        <v>60</v>
      </c>
      <c r="AC128" s="166" t="e">
        <f>BerKW!AP128*100</f>
        <v>#VALUE!</v>
      </c>
      <c r="AD128" s="166" t="e">
        <f>BerKW!AO128*100</f>
        <v>#VALUE!</v>
      </c>
      <c r="AE128" s="162">
        <f>IF(BerKW!AR128=0,0,61)</f>
        <v>61</v>
      </c>
      <c r="AF128" s="166" t="e">
        <f>BerKW!AS128*100</f>
        <v>#VALUE!</v>
      </c>
      <c r="AG128" s="166" t="e">
        <f>BerKW!AR128*100</f>
        <v>#VALUE!</v>
      </c>
      <c r="AH128" s="162">
        <f>IF(BerKW!AU128=0,0,74)</f>
        <v>74</v>
      </c>
      <c r="AI128" s="166" t="e">
        <f>BerKW!AV128*100</f>
        <v>#VALUE!</v>
      </c>
      <c r="AJ128" s="166" t="e">
        <f>BerKW!AU128*100</f>
        <v>#VALUE!</v>
      </c>
      <c r="AK128" s="162">
        <v>1</v>
      </c>
      <c r="AL128" s="166" t="e">
        <f>ROUND(BerKW!AW128*100,0)</f>
        <v>#VALUE!</v>
      </c>
      <c r="AM128" s="166" t="e">
        <f t="shared" si="4"/>
        <v>#VALUE!</v>
      </c>
      <c r="AN128" s="166">
        <v>0</v>
      </c>
      <c r="AO128" s="166" t="e">
        <f>BerKW!AW128*100</f>
        <v>#VALUE!</v>
      </c>
      <c r="AP128" s="166" t="e">
        <f ca="1">ROUND(AO128*(pabij+wnbij)/100,0)</f>
        <v>#VALUE!</v>
      </c>
      <c r="AQ128" s="166">
        <f t="shared" ca="1" si="5"/>
        <v>255</v>
      </c>
      <c r="AR128" s="166">
        <v>0</v>
      </c>
      <c r="AS128" s="166" t="e">
        <f>BerKW!AW128*100</f>
        <v>#VALUE!</v>
      </c>
      <c r="AT128" s="166" t="e">
        <f ca="1">ROUND(BerKW!BR128*100,0)</f>
        <v>#VALUE!</v>
      </c>
      <c r="AU128" s="166">
        <f t="shared" ca="1" si="6"/>
        <v>256</v>
      </c>
      <c r="AV128" s="166">
        <v>0</v>
      </c>
      <c r="AW128" s="166" t="e">
        <f>ROUND(BerKW!AW128*100,0)</f>
        <v>#VALUE!</v>
      </c>
      <c r="AX128" s="166" t="e">
        <f ca="1">ROUND(BerKW!BS128*100,0)</f>
        <v>#VALUE!</v>
      </c>
      <c r="AY128" s="166">
        <f t="shared" ca="1" si="7"/>
        <v>811</v>
      </c>
      <c r="AZ128" s="166">
        <v>0</v>
      </c>
      <c r="BA128" s="166" t="e">
        <f ca="1">IF(fsobij&lt;&gt;0,BerKW!AW128*100,0)</f>
        <v>#VALUE!</v>
      </c>
      <c r="BB128" s="166" t="e">
        <f ca="1">IF(fsobij&lt;&gt;0,ROUND(BerKW!BK128*100,0),0)</f>
        <v>#VALUE!</v>
      </c>
      <c r="BC128" s="166">
        <v>859</v>
      </c>
      <c r="BD128" s="166">
        <v>0</v>
      </c>
      <c r="BE128" s="166" t="e">
        <f ca="1">IF(bijbij&lt;&gt;0,BerKW!AW128*100,0)</f>
        <v>#VALUE!</v>
      </c>
      <c r="BF128" s="166" t="e">
        <f>ROUND(BerKW!BL128*100,0)</f>
        <v>#VALUE!</v>
      </c>
      <c r="BG128" s="167">
        <v>1</v>
      </c>
      <c r="BH128" s="166" t="e">
        <f>BerKW!BF128*100</f>
        <v>#VALUE!</v>
      </c>
      <c r="BI128" s="166" t="str">
        <f>BerKW!BE128</f>
        <v>Corriger</v>
      </c>
      <c r="BJ128" s="162" t="e">
        <f>BerKW!BD128*100</f>
        <v>#VALUE!</v>
      </c>
    </row>
    <row r="129" spans="1:62" ht="14.1" customHeight="1" x14ac:dyDescent="0.3">
      <c r="A129" s="162">
        <f>Ident!A129</f>
        <v>0</v>
      </c>
      <c r="B129" s="162">
        <f>Ident!B129</f>
        <v>0</v>
      </c>
      <c r="C129" s="162">
        <f>Ident!C129</f>
        <v>0</v>
      </c>
      <c r="D129" s="162">
        <f>Ident!D129</f>
        <v>0</v>
      </c>
      <c r="E129" s="162"/>
      <c r="F129" s="163"/>
      <c r="G129" s="162"/>
      <c r="H129" s="164">
        <f>Ident!G129</f>
        <v>0</v>
      </c>
      <c r="I129" s="165">
        <f>Ident!E129</f>
        <v>0</v>
      </c>
      <c r="J129" s="165">
        <f>Ident!F129</f>
        <v>0</v>
      </c>
      <c r="K129" s="166" t="e">
        <f>BerKW!Y129*100</f>
        <v>#VALUE!</v>
      </c>
      <c r="L129" s="166">
        <f>BerKW!Z129</f>
        <v>0</v>
      </c>
      <c r="M129" s="162">
        <f>IF(BerKW!K129=0,0,1)</f>
        <v>0</v>
      </c>
      <c r="N129" s="166" t="e">
        <f>BerKW!L129*100</f>
        <v>#VALUE!</v>
      </c>
      <c r="O129" s="166">
        <f>BerKW!K129*100</f>
        <v>0</v>
      </c>
      <c r="P129" s="162">
        <f>IF(BerKW!AC129=0,0,24)</f>
        <v>24</v>
      </c>
      <c r="Q129" s="166" t="e">
        <f>BerKW!AD129*100</f>
        <v>#VALUE!</v>
      </c>
      <c r="R129" s="166" t="e">
        <f>BerKW!AC129*100</f>
        <v>#VALUE!</v>
      </c>
      <c r="S129" s="162">
        <f>IF(BerKW!AF129=0,0,30)</f>
        <v>30</v>
      </c>
      <c r="T129" s="166" t="e">
        <f>BerKW!AG129*100</f>
        <v>#VALUE!</v>
      </c>
      <c r="U129" s="166" t="e">
        <f>BerKW!AF129*100</f>
        <v>#VALUE!</v>
      </c>
      <c r="V129" s="166">
        <f>IF(BerKW!AI129=0,0,50)</f>
        <v>50</v>
      </c>
      <c r="W129" s="166" t="e">
        <f>BerKW!AJ129*100</f>
        <v>#VALUE!</v>
      </c>
      <c r="X129" s="166" t="e">
        <f>BerKW!AI129*100</f>
        <v>#VALUE!</v>
      </c>
      <c r="Y129" s="162">
        <f>IF(BerKW!AL129=0,0,51)</f>
        <v>51</v>
      </c>
      <c r="Z129" s="166" t="e">
        <f>BerKW!AM129*100</f>
        <v>#VALUE!</v>
      </c>
      <c r="AA129" s="166" t="e">
        <f>BerKW!AL129*100</f>
        <v>#VALUE!</v>
      </c>
      <c r="AB129" s="162">
        <f>IF(BerKW!AO129=0,0,60)</f>
        <v>60</v>
      </c>
      <c r="AC129" s="166" t="e">
        <f>BerKW!AP129*100</f>
        <v>#VALUE!</v>
      </c>
      <c r="AD129" s="166" t="e">
        <f>BerKW!AO129*100</f>
        <v>#VALUE!</v>
      </c>
      <c r="AE129" s="162">
        <f>IF(BerKW!AR129=0,0,61)</f>
        <v>61</v>
      </c>
      <c r="AF129" s="166" t="e">
        <f>BerKW!AS129*100</f>
        <v>#VALUE!</v>
      </c>
      <c r="AG129" s="166" t="e">
        <f>BerKW!AR129*100</f>
        <v>#VALUE!</v>
      </c>
      <c r="AH129" s="162">
        <f>IF(BerKW!AU129=0,0,74)</f>
        <v>74</v>
      </c>
      <c r="AI129" s="166" t="e">
        <f>BerKW!AV129*100</f>
        <v>#VALUE!</v>
      </c>
      <c r="AJ129" s="166" t="e">
        <f>BerKW!AU129*100</f>
        <v>#VALUE!</v>
      </c>
      <c r="AK129" s="162">
        <v>1</v>
      </c>
      <c r="AL129" s="166" t="e">
        <f>ROUND(BerKW!AW129*100,0)</f>
        <v>#VALUE!</v>
      </c>
      <c r="AM129" s="166" t="e">
        <f t="shared" si="4"/>
        <v>#VALUE!</v>
      </c>
      <c r="AN129" s="166">
        <v>0</v>
      </c>
      <c r="AO129" s="166" t="e">
        <f>BerKW!AW129*100</f>
        <v>#VALUE!</v>
      </c>
      <c r="AP129" s="166" t="e">
        <f ca="1">ROUND(AO129*(pabij+wnbij)/100,0)</f>
        <v>#VALUE!</v>
      </c>
      <c r="AQ129" s="166">
        <f t="shared" ca="1" si="5"/>
        <v>255</v>
      </c>
      <c r="AR129" s="166">
        <v>0</v>
      </c>
      <c r="AS129" s="166" t="e">
        <f>BerKW!AW129*100</f>
        <v>#VALUE!</v>
      </c>
      <c r="AT129" s="166" t="e">
        <f ca="1">ROUND(BerKW!BR129*100,0)</f>
        <v>#VALUE!</v>
      </c>
      <c r="AU129" s="166">
        <f t="shared" ca="1" si="6"/>
        <v>256</v>
      </c>
      <c r="AV129" s="166">
        <v>0</v>
      </c>
      <c r="AW129" s="166" t="e">
        <f>ROUND(BerKW!AW129*100,0)</f>
        <v>#VALUE!</v>
      </c>
      <c r="AX129" s="166" t="e">
        <f ca="1">ROUND(BerKW!BS129*100,0)</f>
        <v>#VALUE!</v>
      </c>
      <c r="AY129" s="166">
        <f t="shared" ca="1" si="7"/>
        <v>811</v>
      </c>
      <c r="AZ129" s="166">
        <v>0</v>
      </c>
      <c r="BA129" s="166" t="e">
        <f ca="1">IF(fsobij&lt;&gt;0,BerKW!AW129*100,0)</f>
        <v>#VALUE!</v>
      </c>
      <c r="BB129" s="166" t="e">
        <f ca="1">IF(fsobij&lt;&gt;0,ROUND(BerKW!BK129*100,0),0)</f>
        <v>#VALUE!</v>
      </c>
      <c r="BC129" s="166">
        <v>859</v>
      </c>
      <c r="BD129" s="166">
        <v>0</v>
      </c>
      <c r="BE129" s="166" t="e">
        <f ca="1">IF(bijbij&lt;&gt;0,BerKW!AW129*100,0)</f>
        <v>#VALUE!</v>
      </c>
      <c r="BF129" s="166" t="e">
        <f>ROUND(BerKW!BL129*100,0)</f>
        <v>#VALUE!</v>
      </c>
      <c r="BG129" s="167">
        <v>1</v>
      </c>
      <c r="BH129" s="166" t="e">
        <f>BerKW!BF129*100</f>
        <v>#VALUE!</v>
      </c>
      <c r="BI129" s="166" t="str">
        <f>BerKW!BE129</f>
        <v>Corriger</v>
      </c>
      <c r="BJ129" s="162" t="e">
        <f>BerKW!BD129*100</f>
        <v>#VALUE!</v>
      </c>
    </row>
    <row r="130" spans="1:62" ht="14.1" customHeight="1" x14ac:dyDescent="0.3">
      <c r="A130" s="162">
        <f>Ident!A130</f>
        <v>0</v>
      </c>
      <c r="B130" s="162">
        <f>Ident!B130</f>
        <v>0</v>
      </c>
      <c r="C130" s="162">
        <f>Ident!C130</f>
        <v>0</v>
      </c>
      <c r="D130" s="162">
        <f>Ident!D130</f>
        <v>0</v>
      </c>
      <c r="E130" s="162"/>
      <c r="F130" s="163"/>
      <c r="G130" s="162"/>
      <c r="H130" s="164">
        <f>Ident!G130</f>
        <v>0</v>
      </c>
      <c r="I130" s="165">
        <f>Ident!E130</f>
        <v>0</v>
      </c>
      <c r="J130" s="165">
        <f>Ident!F130</f>
        <v>0</v>
      </c>
      <c r="K130" s="166" t="e">
        <f>BerKW!Y130*100</f>
        <v>#VALUE!</v>
      </c>
      <c r="L130" s="166">
        <f>BerKW!Z130</f>
        <v>0</v>
      </c>
      <c r="M130" s="162">
        <f>IF(BerKW!K130=0,0,1)</f>
        <v>0</v>
      </c>
      <c r="N130" s="166" t="e">
        <f>BerKW!L130*100</f>
        <v>#VALUE!</v>
      </c>
      <c r="O130" s="166">
        <f>BerKW!K130*100</f>
        <v>0</v>
      </c>
      <c r="P130" s="162">
        <f>IF(BerKW!AC130=0,0,24)</f>
        <v>24</v>
      </c>
      <c r="Q130" s="166" t="e">
        <f>BerKW!AD130*100</f>
        <v>#VALUE!</v>
      </c>
      <c r="R130" s="166" t="e">
        <f>BerKW!AC130*100</f>
        <v>#VALUE!</v>
      </c>
      <c r="S130" s="162">
        <f>IF(BerKW!AF130=0,0,30)</f>
        <v>30</v>
      </c>
      <c r="T130" s="166" t="e">
        <f>BerKW!AG130*100</f>
        <v>#VALUE!</v>
      </c>
      <c r="U130" s="166" t="e">
        <f>BerKW!AF130*100</f>
        <v>#VALUE!</v>
      </c>
      <c r="V130" s="166">
        <f>IF(BerKW!AI130=0,0,50)</f>
        <v>50</v>
      </c>
      <c r="W130" s="166" t="e">
        <f>BerKW!AJ130*100</f>
        <v>#VALUE!</v>
      </c>
      <c r="X130" s="166" t="e">
        <f>BerKW!AI130*100</f>
        <v>#VALUE!</v>
      </c>
      <c r="Y130" s="162">
        <f>IF(BerKW!AL130=0,0,51)</f>
        <v>51</v>
      </c>
      <c r="Z130" s="166" t="e">
        <f>BerKW!AM130*100</f>
        <v>#VALUE!</v>
      </c>
      <c r="AA130" s="166" t="e">
        <f>BerKW!AL130*100</f>
        <v>#VALUE!</v>
      </c>
      <c r="AB130" s="162">
        <f>IF(BerKW!AO130=0,0,60)</f>
        <v>60</v>
      </c>
      <c r="AC130" s="166" t="e">
        <f>BerKW!AP130*100</f>
        <v>#VALUE!</v>
      </c>
      <c r="AD130" s="166" t="e">
        <f>BerKW!AO130*100</f>
        <v>#VALUE!</v>
      </c>
      <c r="AE130" s="162">
        <f>IF(BerKW!AR130=0,0,61)</f>
        <v>61</v>
      </c>
      <c r="AF130" s="166" t="e">
        <f>BerKW!AS130*100</f>
        <v>#VALUE!</v>
      </c>
      <c r="AG130" s="166" t="e">
        <f>BerKW!AR130*100</f>
        <v>#VALUE!</v>
      </c>
      <c r="AH130" s="162">
        <f>IF(BerKW!AU130=0,0,74)</f>
        <v>74</v>
      </c>
      <c r="AI130" s="166" t="e">
        <f>BerKW!AV130*100</f>
        <v>#VALUE!</v>
      </c>
      <c r="AJ130" s="166" t="e">
        <f>BerKW!AU130*100</f>
        <v>#VALUE!</v>
      </c>
      <c r="AK130" s="162">
        <v>1</v>
      </c>
      <c r="AL130" s="166" t="e">
        <f>ROUND(BerKW!AW130*100,0)</f>
        <v>#VALUE!</v>
      </c>
      <c r="AM130" s="166" t="e">
        <f t="shared" si="4"/>
        <v>#VALUE!</v>
      </c>
      <c r="AN130" s="166">
        <v>0</v>
      </c>
      <c r="AO130" s="166" t="e">
        <f>BerKW!AW130*100</f>
        <v>#VALUE!</v>
      </c>
      <c r="AP130" s="166" t="e">
        <f ca="1">ROUND(AO130*(pabij+wnbij)/100,0)</f>
        <v>#VALUE!</v>
      </c>
      <c r="AQ130" s="166">
        <f t="shared" ca="1" si="5"/>
        <v>255</v>
      </c>
      <c r="AR130" s="166">
        <v>0</v>
      </c>
      <c r="AS130" s="166" t="e">
        <f>BerKW!AW130*100</f>
        <v>#VALUE!</v>
      </c>
      <c r="AT130" s="166" t="e">
        <f ca="1">ROUND(BerKW!BR130*100,0)</f>
        <v>#VALUE!</v>
      </c>
      <c r="AU130" s="166">
        <f t="shared" ca="1" si="6"/>
        <v>256</v>
      </c>
      <c r="AV130" s="166">
        <v>0</v>
      </c>
      <c r="AW130" s="166" t="e">
        <f>ROUND(BerKW!AW130*100,0)</f>
        <v>#VALUE!</v>
      </c>
      <c r="AX130" s="166" t="e">
        <f ca="1">ROUND(BerKW!BS130*100,0)</f>
        <v>#VALUE!</v>
      </c>
      <c r="AY130" s="166">
        <f t="shared" ca="1" si="7"/>
        <v>811</v>
      </c>
      <c r="AZ130" s="166">
        <v>0</v>
      </c>
      <c r="BA130" s="166" t="e">
        <f ca="1">IF(fsobij&lt;&gt;0,BerKW!AW130*100,0)</f>
        <v>#VALUE!</v>
      </c>
      <c r="BB130" s="166" t="e">
        <f ca="1">IF(fsobij&lt;&gt;0,ROUND(BerKW!BK130*100,0),0)</f>
        <v>#VALUE!</v>
      </c>
      <c r="BC130" s="166">
        <v>859</v>
      </c>
      <c r="BD130" s="166">
        <v>0</v>
      </c>
      <c r="BE130" s="166" t="e">
        <f ca="1">IF(bijbij&lt;&gt;0,BerKW!AW130*100,0)</f>
        <v>#VALUE!</v>
      </c>
      <c r="BF130" s="166" t="e">
        <f>ROUND(BerKW!BL130*100,0)</f>
        <v>#VALUE!</v>
      </c>
      <c r="BG130" s="167">
        <v>1</v>
      </c>
      <c r="BH130" s="166" t="e">
        <f>BerKW!BF130*100</f>
        <v>#VALUE!</v>
      </c>
      <c r="BI130" s="166" t="str">
        <f>BerKW!BE130</f>
        <v>Corriger</v>
      </c>
      <c r="BJ130" s="162" t="e">
        <f>BerKW!BD130*100</f>
        <v>#VALUE!</v>
      </c>
    </row>
    <row r="131" spans="1:62" ht="14.1" customHeight="1" x14ac:dyDescent="0.3">
      <c r="A131" s="162">
        <f>Ident!A131</f>
        <v>0</v>
      </c>
      <c r="B131" s="162">
        <f>Ident!B131</f>
        <v>0</v>
      </c>
      <c r="C131" s="162">
        <f>Ident!C131</f>
        <v>0</v>
      </c>
      <c r="D131" s="162">
        <f>Ident!D131</f>
        <v>0</v>
      </c>
      <c r="E131" s="162"/>
      <c r="F131" s="163"/>
      <c r="G131" s="162"/>
      <c r="H131" s="164">
        <f>Ident!G131</f>
        <v>0</v>
      </c>
      <c r="I131" s="165">
        <f>Ident!E131</f>
        <v>0</v>
      </c>
      <c r="J131" s="165">
        <f>Ident!F131</f>
        <v>0</v>
      </c>
      <c r="K131" s="166" t="e">
        <f>BerKW!Y131*100</f>
        <v>#VALUE!</v>
      </c>
      <c r="L131" s="166">
        <f>BerKW!Z131</f>
        <v>0</v>
      </c>
      <c r="M131" s="162">
        <f>IF(BerKW!K131=0,0,1)</f>
        <v>0</v>
      </c>
      <c r="N131" s="166" t="e">
        <f>BerKW!L131*100</f>
        <v>#VALUE!</v>
      </c>
      <c r="O131" s="166">
        <f>BerKW!K131*100</f>
        <v>0</v>
      </c>
      <c r="P131" s="162">
        <f>IF(BerKW!AC131=0,0,24)</f>
        <v>24</v>
      </c>
      <c r="Q131" s="166" t="e">
        <f>BerKW!AD131*100</f>
        <v>#VALUE!</v>
      </c>
      <c r="R131" s="166" t="e">
        <f>BerKW!AC131*100</f>
        <v>#VALUE!</v>
      </c>
      <c r="S131" s="162">
        <f>IF(BerKW!AF131=0,0,30)</f>
        <v>30</v>
      </c>
      <c r="T131" s="166" t="e">
        <f>BerKW!AG131*100</f>
        <v>#VALUE!</v>
      </c>
      <c r="U131" s="166" t="e">
        <f>BerKW!AF131*100</f>
        <v>#VALUE!</v>
      </c>
      <c r="V131" s="166">
        <f>IF(BerKW!AI131=0,0,50)</f>
        <v>50</v>
      </c>
      <c r="W131" s="166" t="e">
        <f>BerKW!AJ131*100</f>
        <v>#VALUE!</v>
      </c>
      <c r="X131" s="166" t="e">
        <f>BerKW!AI131*100</f>
        <v>#VALUE!</v>
      </c>
      <c r="Y131" s="162">
        <f>IF(BerKW!AL131=0,0,51)</f>
        <v>51</v>
      </c>
      <c r="Z131" s="166" t="e">
        <f>BerKW!AM131*100</f>
        <v>#VALUE!</v>
      </c>
      <c r="AA131" s="166" t="e">
        <f>BerKW!AL131*100</f>
        <v>#VALUE!</v>
      </c>
      <c r="AB131" s="162">
        <f>IF(BerKW!AO131=0,0,60)</f>
        <v>60</v>
      </c>
      <c r="AC131" s="166" t="e">
        <f>BerKW!AP131*100</f>
        <v>#VALUE!</v>
      </c>
      <c r="AD131" s="166" t="e">
        <f>BerKW!AO131*100</f>
        <v>#VALUE!</v>
      </c>
      <c r="AE131" s="162">
        <f>IF(BerKW!AR131=0,0,61)</f>
        <v>61</v>
      </c>
      <c r="AF131" s="166" t="e">
        <f>BerKW!AS131*100</f>
        <v>#VALUE!</v>
      </c>
      <c r="AG131" s="166" t="e">
        <f>BerKW!AR131*100</f>
        <v>#VALUE!</v>
      </c>
      <c r="AH131" s="162">
        <f>IF(BerKW!AU131=0,0,74)</f>
        <v>74</v>
      </c>
      <c r="AI131" s="166" t="e">
        <f>BerKW!AV131*100</f>
        <v>#VALUE!</v>
      </c>
      <c r="AJ131" s="166" t="e">
        <f>BerKW!AU131*100</f>
        <v>#VALUE!</v>
      </c>
      <c r="AK131" s="162">
        <v>1</v>
      </c>
      <c r="AL131" s="166" t="e">
        <f>ROUND(BerKW!AW131*100,0)</f>
        <v>#VALUE!</v>
      </c>
      <c r="AM131" s="166" t="e">
        <f t="shared" si="4"/>
        <v>#VALUE!</v>
      </c>
      <c r="AN131" s="166">
        <v>0</v>
      </c>
      <c r="AO131" s="166" t="e">
        <f>BerKW!AW131*100</f>
        <v>#VALUE!</v>
      </c>
      <c r="AP131" s="166" t="e">
        <f ca="1">ROUND(AO131*(pabij+wnbij)/100,0)</f>
        <v>#VALUE!</v>
      </c>
      <c r="AQ131" s="166">
        <f t="shared" ca="1" si="5"/>
        <v>255</v>
      </c>
      <c r="AR131" s="166">
        <v>0</v>
      </c>
      <c r="AS131" s="166" t="e">
        <f>BerKW!AW131*100</f>
        <v>#VALUE!</v>
      </c>
      <c r="AT131" s="166" t="e">
        <f ca="1">ROUND(BerKW!BR131*100,0)</f>
        <v>#VALUE!</v>
      </c>
      <c r="AU131" s="166">
        <f t="shared" ca="1" si="6"/>
        <v>256</v>
      </c>
      <c r="AV131" s="166">
        <v>0</v>
      </c>
      <c r="AW131" s="166" t="e">
        <f>ROUND(BerKW!AW131*100,0)</f>
        <v>#VALUE!</v>
      </c>
      <c r="AX131" s="166" t="e">
        <f ca="1">ROUND(BerKW!BS131*100,0)</f>
        <v>#VALUE!</v>
      </c>
      <c r="AY131" s="166">
        <f t="shared" ca="1" si="7"/>
        <v>811</v>
      </c>
      <c r="AZ131" s="166">
        <v>0</v>
      </c>
      <c r="BA131" s="166" t="e">
        <f ca="1">IF(fsobij&lt;&gt;0,BerKW!AW131*100,0)</f>
        <v>#VALUE!</v>
      </c>
      <c r="BB131" s="166" t="e">
        <f ca="1">IF(fsobij&lt;&gt;0,ROUND(BerKW!BK131*100,0),0)</f>
        <v>#VALUE!</v>
      </c>
      <c r="BC131" s="166">
        <v>859</v>
      </c>
      <c r="BD131" s="166">
        <v>0</v>
      </c>
      <c r="BE131" s="166" t="e">
        <f ca="1">IF(bijbij&lt;&gt;0,BerKW!AW131*100,0)</f>
        <v>#VALUE!</v>
      </c>
      <c r="BF131" s="166" t="e">
        <f>ROUND(BerKW!BL131*100,0)</f>
        <v>#VALUE!</v>
      </c>
      <c r="BG131" s="167">
        <v>1</v>
      </c>
      <c r="BH131" s="166" t="e">
        <f>BerKW!BF131*100</f>
        <v>#VALUE!</v>
      </c>
      <c r="BI131" s="166" t="str">
        <f>BerKW!BE131</f>
        <v>Corriger</v>
      </c>
      <c r="BJ131" s="162" t="e">
        <f>BerKW!BD131*100</f>
        <v>#VALUE!</v>
      </c>
    </row>
    <row r="132" spans="1:62" ht="14.1" customHeight="1" x14ac:dyDescent="0.3">
      <c r="A132" s="162">
        <f>Ident!A132</f>
        <v>0</v>
      </c>
      <c r="B132" s="162">
        <f>Ident!B132</f>
        <v>0</v>
      </c>
      <c r="C132" s="162">
        <f>Ident!C132</f>
        <v>0</v>
      </c>
      <c r="D132" s="162">
        <f>Ident!D132</f>
        <v>0</v>
      </c>
      <c r="E132" s="162"/>
      <c r="F132" s="163"/>
      <c r="G132" s="162"/>
      <c r="H132" s="164">
        <f>Ident!G132</f>
        <v>0</v>
      </c>
      <c r="I132" s="165">
        <f>Ident!E132</f>
        <v>0</v>
      </c>
      <c r="J132" s="165">
        <f>Ident!F132</f>
        <v>0</v>
      </c>
      <c r="K132" s="166" t="e">
        <f>BerKW!Y132*100</f>
        <v>#VALUE!</v>
      </c>
      <c r="L132" s="166">
        <f>BerKW!Z132</f>
        <v>0</v>
      </c>
      <c r="M132" s="162">
        <f>IF(BerKW!K132=0,0,1)</f>
        <v>0</v>
      </c>
      <c r="N132" s="166" t="e">
        <f>BerKW!L132*100</f>
        <v>#VALUE!</v>
      </c>
      <c r="O132" s="166">
        <f>BerKW!K132*100</f>
        <v>0</v>
      </c>
      <c r="P132" s="162">
        <f>IF(BerKW!AC132=0,0,24)</f>
        <v>24</v>
      </c>
      <c r="Q132" s="166" t="e">
        <f>BerKW!AD132*100</f>
        <v>#VALUE!</v>
      </c>
      <c r="R132" s="166" t="e">
        <f>BerKW!AC132*100</f>
        <v>#VALUE!</v>
      </c>
      <c r="S132" s="162">
        <f>IF(BerKW!AF132=0,0,30)</f>
        <v>30</v>
      </c>
      <c r="T132" s="166" t="e">
        <f>BerKW!AG132*100</f>
        <v>#VALUE!</v>
      </c>
      <c r="U132" s="166" t="e">
        <f>BerKW!AF132*100</f>
        <v>#VALUE!</v>
      </c>
      <c r="V132" s="166">
        <f>IF(BerKW!AI132=0,0,50)</f>
        <v>50</v>
      </c>
      <c r="W132" s="166" t="e">
        <f>BerKW!AJ132*100</f>
        <v>#VALUE!</v>
      </c>
      <c r="X132" s="166" t="e">
        <f>BerKW!AI132*100</f>
        <v>#VALUE!</v>
      </c>
      <c r="Y132" s="162">
        <f>IF(BerKW!AL132=0,0,51)</f>
        <v>51</v>
      </c>
      <c r="Z132" s="166" t="e">
        <f>BerKW!AM132*100</f>
        <v>#VALUE!</v>
      </c>
      <c r="AA132" s="166" t="e">
        <f>BerKW!AL132*100</f>
        <v>#VALUE!</v>
      </c>
      <c r="AB132" s="162">
        <f>IF(BerKW!AO132=0,0,60)</f>
        <v>60</v>
      </c>
      <c r="AC132" s="166" t="e">
        <f>BerKW!AP132*100</f>
        <v>#VALUE!</v>
      </c>
      <c r="AD132" s="166" t="e">
        <f>BerKW!AO132*100</f>
        <v>#VALUE!</v>
      </c>
      <c r="AE132" s="162">
        <f>IF(BerKW!AR132=0,0,61)</f>
        <v>61</v>
      </c>
      <c r="AF132" s="166" t="e">
        <f>BerKW!AS132*100</f>
        <v>#VALUE!</v>
      </c>
      <c r="AG132" s="166" t="e">
        <f>BerKW!AR132*100</f>
        <v>#VALUE!</v>
      </c>
      <c r="AH132" s="162">
        <f>IF(BerKW!AU132=0,0,74)</f>
        <v>74</v>
      </c>
      <c r="AI132" s="166" t="e">
        <f>BerKW!AV132*100</f>
        <v>#VALUE!</v>
      </c>
      <c r="AJ132" s="166" t="e">
        <f>BerKW!AU132*100</f>
        <v>#VALUE!</v>
      </c>
      <c r="AK132" s="162">
        <v>1</v>
      </c>
      <c r="AL132" s="166" t="e">
        <f>ROUND(BerKW!AW132*100,0)</f>
        <v>#VALUE!</v>
      </c>
      <c r="AM132" s="166" t="e">
        <f t="shared" ref="AM132:AM195" si="8">IF(user_wg_cat&lt;&gt;wg_cat_ppl,497,wknkengetal)</f>
        <v>#VALUE!</v>
      </c>
      <c r="AN132" s="166">
        <v>0</v>
      </c>
      <c r="AO132" s="166" t="e">
        <f>BerKW!AW132*100</f>
        <v>#VALUE!</v>
      </c>
      <c r="AP132" s="166" t="e">
        <f ca="1">ROUND(AO132*(pabij+wnbij)/100,0)</f>
        <v>#VALUE!</v>
      </c>
      <c r="AQ132" s="166">
        <f t="shared" ref="AQ132:AQ195" ca="1" si="9">IF(bijdrage255&lt;&gt;0,255,0)</f>
        <v>255</v>
      </c>
      <c r="AR132" s="166">
        <v>0</v>
      </c>
      <c r="AS132" s="166" t="e">
        <f>BerKW!AW132*100</f>
        <v>#VALUE!</v>
      </c>
      <c r="AT132" s="166" t="e">
        <f ca="1">ROUND(BerKW!BR132*100,0)</f>
        <v>#VALUE!</v>
      </c>
      <c r="AU132" s="166">
        <f t="shared" ref="AU132:AU195" ca="1" si="10">IF(bijdrage256&lt;&gt;0,256,0)</f>
        <v>256</v>
      </c>
      <c r="AV132" s="166">
        <v>0</v>
      </c>
      <c r="AW132" s="166" t="e">
        <f>ROUND(BerKW!AW132*100,0)</f>
        <v>#VALUE!</v>
      </c>
      <c r="AX132" s="166" t="e">
        <f ca="1">ROUND(BerKW!BS132*100,0)</f>
        <v>#VALUE!</v>
      </c>
      <c r="AY132" s="166">
        <f t="shared" ref="AY132:AY195" ca="1" si="11">IF(fsobij&lt;&gt;0,811,0)</f>
        <v>811</v>
      </c>
      <c r="AZ132" s="166">
        <v>0</v>
      </c>
      <c r="BA132" s="166" t="e">
        <f ca="1">IF(fsobij&lt;&gt;0,BerKW!AW132*100,0)</f>
        <v>#VALUE!</v>
      </c>
      <c r="BB132" s="166" t="e">
        <f ca="1">IF(fsobij&lt;&gt;0,ROUND(BerKW!BK132*100,0),0)</f>
        <v>#VALUE!</v>
      </c>
      <c r="BC132" s="166">
        <v>859</v>
      </c>
      <c r="BD132" s="166">
        <v>0</v>
      </c>
      <c r="BE132" s="166" t="e">
        <f ca="1">IF(bijbij&lt;&gt;0,BerKW!AW132*100,0)</f>
        <v>#VALUE!</v>
      </c>
      <c r="BF132" s="166" t="e">
        <f>ROUND(BerKW!BL132*100,0)</f>
        <v>#VALUE!</v>
      </c>
      <c r="BG132" s="167">
        <v>1</v>
      </c>
      <c r="BH132" s="166" t="e">
        <f>BerKW!BF132*100</f>
        <v>#VALUE!</v>
      </c>
      <c r="BI132" s="166" t="str">
        <f>BerKW!BE132</f>
        <v>Corriger</v>
      </c>
      <c r="BJ132" s="162" t="e">
        <f>BerKW!BD132*100</f>
        <v>#VALUE!</v>
      </c>
    </row>
    <row r="133" spans="1:62" ht="14.1" customHeight="1" x14ac:dyDescent="0.3">
      <c r="A133" s="162">
        <f>Ident!A133</f>
        <v>0</v>
      </c>
      <c r="B133" s="162">
        <f>Ident!B133</f>
        <v>0</v>
      </c>
      <c r="C133" s="162">
        <f>Ident!C133</f>
        <v>0</v>
      </c>
      <c r="D133" s="162">
        <f>Ident!D133</f>
        <v>0</v>
      </c>
      <c r="E133" s="162"/>
      <c r="F133" s="163"/>
      <c r="G133" s="162"/>
      <c r="H133" s="164">
        <f>Ident!G133</f>
        <v>0</v>
      </c>
      <c r="I133" s="165">
        <f>Ident!E133</f>
        <v>0</v>
      </c>
      <c r="J133" s="165">
        <f>Ident!F133</f>
        <v>0</v>
      </c>
      <c r="K133" s="166" t="e">
        <f>BerKW!Y133*100</f>
        <v>#VALUE!</v>
      </c>
      <c r="L133" s="166">
        <f>BerKW!Z133</f>
        <v>0</v>
      </c>
      <c r="M133" s="162">
        <f>IF(BerKW!K133=0,0,1)</f>
        <v>0</v>
      </c>
      <c r="N133" s="166" t="e">
        <f>BerKW!L133*100</f>
        <v>#VALUE!</v>
      </c>
      <c r="O133" s="166">
        <f>BerKW!K133*100</f>
        <v>0</v>
      </c>
      <c r="P133" s="162">
        <f>IF(BerKW!AC133=0,0,24)</f>
        <v>24</v>
      </c>
      <c r="Q133" s="166" t="e">
        <f>BerKW!AD133*100</f>
        <v>#VALUE!</v>
      </c>
      <c r="R133" s="166" t="e">
        <f>BerKW!AC133*100</f>
        <v>#VALUE!</v>
      </c>
      <c r="S133" s="162">
        <f>IF(BerKW!AF133=0,0,30)</f>
        <v>30</v>
      </c>
      <c r="T133" s="166" t="e">
        <f>BerKW!AG133*100</f>
        <v>#VALUE!</v>
      </c>
      <c r="U133" s="166" t="e">
        <f>BerKW!AF133*100</f>
        <v>#VALUE!</v>
      </c>
      <c r="V133" s="166">
        <f>IF(BerKW!AI133=0,0,50)</f>
        <v>50</v>
      </c>
      <c r="W133" s="166" t="e">
        <f>BerKW!AJ133*100</f>
        <v>#VALUE!</v>
      </c>
      <c r="X133" s="166" t="e">
        <f>BerKW!AI133*100</f>
        <v>#VALUE!</v>
      </c>
      <c r="Y133" s="162">
        <f>IF(BerKW!AL133=0,0,51)</f>
        <v>51</v>
      </c>
      <c r="Z133" s="166" t="e">
        <f>BerKW!AM133*100</f>
        <v>#VALUE!</v>
      </c>
      <c r="AA133" s="166" t="e">
        <f>BerKW!AL133*100</f>
        <v>#VALUE!</v>
      </c>
      <c r="AB133" s="162">
        <f>IF(BerKW!AO133=0,0,60)</f>
        <v>60</v>
      </c>
      <c r="AC133" s="166" t="e">
        <f>BerKW!AP133*100</f>
        <v>#VALUE!</v>
      </c>
      <c r="AD133" s="166" t="e">
        <f>BerKW!AO133*100</f>
        <v>#VALUE!</v>
      </c>
      <c r="AE133" s="162">
        <f>IF(BerKW!AR133=0,0,61)</f>
        <v>61</v>
      </c>
      <c r="AF133" s="166" t="e">
        <f>BerKW!AS133*100</f>
        <v>#VALUE!</v>
      </c>
      <c r="AG133" s="166" t="e">
        <f>BerKW!AR133*100</f>
        <v>#VALUE!</v>
      </c>
      <c r="AH133" s="162">
        <f>IF(BerKW!AU133=0,0,74)</f>
        <v>74</v>
      </c>
      <c r="AI133" s="166" t="e">
        <f>BerKW!AV133*100</f>
        <v>#VALUE!</v>
      </c>
      <c r="AJ133" s="166" t="e">
        <f>BerKW!AU133*100</f>
        <v>#VALUE!</v>
      </c>
      <c r="AK133" s="162">
        <v>1</v>
      </c>
      <c r="AL133" s="166" t="e">
        <f>ROUND(BerKW!AW133*100,0)</f>
        <v>#VALUE!</v>
      </c>
      <c r="AM133" s="166" t="e">
        <f t="shared" si="8"/>
        <v>#VALUE!</v>
      </c>
      <c r="AN133" s="166">
        <v>0</v>
      </c>
      <c r="AO133" s="166" t="e">
        <f>BerKW!AW133*100</f>
        <v>#VALUE!</v>
      </c>
      <c r="AP133" s="166" t="e">
        <f ca="1">ROUND(AO133*(pabij+wnbij)/100,0)</f>
        <v>#VALUE!</v>
      </c>
      <c r="AQ133" s="166">
        <f t="shared" ca="1" si="9"/>
        <v>255</v>
      </c>
      <c r="AR133" s="166">
        <v>0</v>
      </c>
      <c r="AS133" s="166" t="e">
        <f>BerKW!AW133*100</f>
        <v>#VALUE!</v>
      </c>
      <c r="AT133" s="166" t="e">
        <f ca="1">ROUND(BerKW!BR133*100,0)</f>
        <v>#VALUE!</v>
      </c>
      <c r="AU133" s="166">
        <f t="shared" ca="1" si="10"/>
        <v>256</v>
      </c>
      <c r="AV133" s="166">
        <v>0</v>
      </c>
      <c r="AW133" s="166" t="e">
        <f>ROUND(BerKW!AW133*100,0)</f>
        <v>#VALUE!</v>
      </c>
      <c r="AX133" s="166" t="e">
        <f ca="1">ROUND(BerKW!BS133*100,0)</f>
        <v>#VALUE!</v>
      </c>
      <c r="AY133" s="166">
        <f t="shared" ca="1" si="11"/>
        <v>811</v>
      </c>
      <c r="AZ133" s="166">
        <v>0</v>
      </c>
      <c r="BA133" s="166" t="e">
        <f ca="1">IF(fsobij&lt;&gt;0,BerKW!AW133*100,0)</f>
        <v>#VALUE!</v>
      </c>
      <c r="BB133" s="166" t="e">
        <f ca="1">IF(fsobij&lt;&gt;0,ROUND(BerKW!BK133*100,0),0)</f>
        <v>#VALUE!</v>
      </c>
      <c r="BC133" s="166">
        <v>859</v>
      </c>
      <c r="BD133" s="166">
        <v>0</v>
      </c>
      <c r="BE133" s="166" t="e">
        <f ca="1">IF(bijbij&lt;&gt;0,BerKW!AW133*100,0)</f>
        <v>#VALUE!</v>
      </c>
      <c r="BF133" s="166" t="e">
        <f>ROUND(BerKW!BL133*100,0)</f>
        <v>#VALUE!</v>
      </c>
      <c r="BG133" s="167">
        <v>1</v>
      </c>
      <c r="BH133" s="166" t="e">
        <f>BerKW!BF133*100</f>
        <v>#VALUE!</v>
      </c>
      <c r="BI133" s="166" t="str">
        <f>BerKW!BE133</f>
        <v>Corriger</v>
      </c>
      <c r="BJ133" s="162" t="e">
        <f>BerKW!BD133*100</f>
        <v>#VALUE!</v>
      </c>
    </row>
    <row r="134" spans="1:62" ht="14.1" customHeight="1" x14ac:dyDescent="0.3">
      <c r="A134" s="162">
        <f>Ident!A134</f>
        <v>0</v>
      </c>
      <c r="B134" s="162">
        <f>Ident!B134</f>
        <v>0</v>
      </c>
      <c r="C134" s="162">
        <f>Ident!C134</f>
        <v>0</v>
      </c>
      <c r="D134" s="162">
        <f>Ident!D134</f>
        <v>0</v>
      </c>
      <c r="E134" s="162"/>
      <c r="F134" s="163"/>
      <c r="G134" s="162"/>
      <c r="H134" s="164">
        <f>Ident!G134</f>
        <v>0</v>
      </c>
      <c r="I134" s="165">
        <f>Ident!E134</f>
        <v>0</v>
      </c>
      <c r="J134" s="165">
        <f>Ident!F134</f>
        <v>0</v>
      </c>
      <c r="K134" s="166" t="e">
        <f>BerKW!Y134*100</f>
        <v>#VALUE!</v>
      </c>
      <c r="L134" s="166">
        <f>BerKW!Z134</f>
        <v>0</v>
      </c>
      <c r="M134" s="162">
        <f>IF(BerKW!K134=0,0,1)</f>
        <v>0</v>
      </c>
      <c r="N134" s="166" t="e">
        <f>BerKW!L134*100</f>
        <v>#VALUE!</v>
      </c>
      <c r="O134" s="166">
        <f>BerKW!K134*100</f>
        <v>0</v>
      </c>
      <c r="P134" s="162">
        <f>IF(BerKW!AC134=0,0,24)</f>
        <v>24</v>
      </c>
      <c r="Q134" s="166" t="e">
        <f>BerKW!AD134*100</f>
        <v>#VALUE!</v>
      </c>
      <c r="R134" s="166" t="e">
        <f>BerKW!AC134*100</f>
        <v>#VALUE!</v>
      </c>
      <c r="S134" s="162">
        <f>IF(BerKW!AF134=0,0,30)</f>
        <v>30</v>
      </c>
      <c r="T134" s="166" t="e">
        <f>BerKW!AG134*100</f>
        <v>#VALUE!</v>
      </c>
      <c r="U134" s="166" t="e">
        <f>BerKW!AF134*100</f>
        <v>#VALUE!</v>
      </c>
      <c r="V134" s="166">
        <f>IF(BerKW!AI134=0,0,50)</f>
        <v>50</v>
      </c>
      <c r="W134" s="166" t="e">
        <f>BerKW!AJ134*100</f>
        <v>#VALUE!</v>
      </c>
      <c r="X134" s="166" t="e">
        <f>BerKW!AI134*100</f>
        <v>#VALUE!</v>
      </c>
      <c r="Y134" s="162">
        <f>IF(BerKW!AL134=0,0,51)</f>
        <v>51</v>
      </c>
      <c r="Z134" s="166" t="e">
        <f>BerKW!AM134*100</f>
        <v>#VALUE!</v>
      </c>
      <c r="AA134" s="166" t="e">
        <f>BerKW!AL134*100</f>
        <v>#VALUE!</v>
      </c>
      <c r="AB134" s="162">
        <f>IF(BerKW!AO134=0,0,60)</f>
        <v>60</v>
      </c>
      <c r="AC134" s="166" t="e">
        <f>BerKW!AP134*100</f>
        <v>#VALUE!</v>
      </c>
      <c r="AD134" s="166" t="e">
        <f>BerKW!AO134*100</f>
        <v>#VALUE!</v>
      </c>
      <c r="AE134" s="162">
        <f>IF(BerKW!AR134=0,0,61)</f>
        <v>61</v>
      </c>
      <c r="AF134" s="166" t="e">
        <f>BerKW!AS134*100</f>
        <v>#VALUE!</v>
      </c>
      <c r="AG134" s="166" t="e">
        <f>BerKW!AR134*100</f>
        <v>#VALUE!</v>
      </c>
      <c r="AH134" s="162">
        <f>IF(BerKW!AU134=0,0,74)</f>
        <v>74</v>
      </c>
      <c r="AI134" s="166" t="e">
        <f>BerKW!AV134*100</f>
        <v>#VALUE!</v>
      </c>
      <c r="AJ134" s="166" t="e">
        <f>BerKW!AU134*100</f>
        <v>#VALUE!</v>
      </c>
      <c r="AK134" s="162">
        <v>1</v>
      </c>
      <c r="AL134" s="166" t="e">
        <f>ROUND(BerKW!AW134*100,0)</f>
        <v>#VALUE!</v>
      </c>
      <c r="AM134" s="166" t="e">
        <f t="shared" si="8"/>
        <v>#VALUE!</v>
      </c>
      <c r="AN134" s="166">
        <v>0</v>
      </c>
      <c r="AO134" s="166" t="e">
        <f>BerKW!AW134*100</f>
        <v>#VALUE!</v>
      </c>
      <c r="AP134" s="166" t="e">
        <f ca="1">ROUND(AO134*(pabij+wnbij)/100,0)</f>
        <v>#VALUE!</v>
      </c>
      <c r="AQ134" s="166">
        <f t="shared" ca="1" si="9"/>
        <v>255</v>
      </c>
      <c r="AR134" s="166">
        <v>0</v>
      </c>
      <c r="AS134" s="166" t="e">
        <f>BerKW!AW134*100</f>
        <v>#VALUE!</v>
      </c>
      <c r="AT134" s="166" t="e">
        <f ca="1">ROUND(BerKW!BR134*100,0)</f>
        <v>#VALUE!</v>
      </c>
      <c r="AU134" s="166">
        <f t="shared" ca="1" si="10"/>
        <v>256</v>
      </c>
      <c r="AV134" s="166">
        <v>0</v>
      </c>
      <c r="AW134" s="166" t="e">
        <f>ROUND(BerKW!AW134*100,0)</f>
        <v>#VALUE!</v>
      </c>
      <c r="AX134" s="166" t="e">
        <f ca="1">ROUND(BerKW!BS134*100,0)</f>
        <v>#VALUE!</v>
      </c>
      <c r="AY134" s="166">
        <f t="shared" ca="1" si="11"/>
        <v>811</v>
      </c>
      <c r="AZ134" s="166">
        <v>0</v>
      </c>
      <c r="BA134" s="166" t="e">
        <f ca="1">IF(fsobij&lt;&gt;0,BerKW!AW134*100,0)</f>
        <v>#VALUE!</v>
      </c>
      <c r="BB134" s="166" t="e">
        <f ca="1">IF(fsobij&lt;&gt;0,ROUND(BerKW!BK134*100,0),0)</f>
        <v>#VALUE!</v>
      </c>
      <c r="BC134" s="166">
        <v>859</v>
      </c>
      <c r="BD134" s="166">
        <v>0</v>
      </c>
      <c r="BE134" s="166" t="e">
        <f ca="1">IF(bijbij&lt;&gt;0,BerKW!AW134*100,0)</f>
        <v>#VALUE!</v>
      </c>
      <c r="BF134" s="166" t="e">
        <f>ROUND(BerKW!BL134*100,0)</f>
        <v>#VALUE!</v>
      </c>
      <c r="BG134" s="167">
        <v>1</v>
      </c>
      <c r="BH134" s="166" t="e">
        <f>BerKW!BF134*100</f>
        <v>#VALUE!</v>
      </c>
      <c r="BI134" s="166" t="str">
        <f>BerKW!BE134</f>
        <v>Corriger</v>
      </c>
      <c r="BJ134" s="162" t="e">
        <f>BerKW!BD134*100</f>
        <v>#VALUE!</v>
      </c>
    </row>
    <row r="135" spans="1:62" ht="14.1" customHeight="1" x14ac:dyDescent="0.3">
      <c r="A135" s="162">
        <f>Ident!A135</f>
        <v>0</v>
      </c>
      <c r="B135" s="162">
        <f>Ident!B135</f>
        <v>0</v>
      </c>
      <c r="C135" s="162">
        <f>Ident!C135</f>
        <v>0</v>
      </c>
      <c r="D135" s="162">
        <f>Ident!D135</f>
        <v>0</v>
      </c>
      <c r="E135" s="162"/>
      <c r="F135" s="163"/>
      <c r="G135" s="162"/>
      <c r="H135" s="164">
        <f>Ident!G135</f>
        <v>0</v>
      </c>
      <c r="I135" s="165">
        <f>Ident!E135</f>
        <v>0</v>
      </c>
      <c r="J135" s="165">
        <f>Ident!F135</f>
        <v>0</v>
      </c>
      <c r="K135" s="166" t="e">
        <f>BerKW!Y135*100</f>
        <v>#VALUE!</v>
      </c>
      <c r="L135" s="166">
        <f>BerKW!Z135</f>
        <v>0</v>
      </c>
      <c r="M135" s="162">
        <f>IF(BerKW!K135=0,0,1)</f>
        <v>0</v>
      </c>
      <c r="N135" s="166" t="e">
        <f>BerKW!L135*100</f>
        <v>#VALUE!</v>
      </c>
      <c r="O135" s="166">
        <f>BerKW!K135*100</f>
        <v>0</v>
      </c>
      <c r="P135" s="162">
        <f>IF(BerKW!AC135=0,0,24)</f>
        <v>24</v>
      </c>
      <c r="Q135" s="166" t="e">
        <f>BerKW!AD135*100</f>
        <v>#VALUE!</v>
      </c>
      <c r="R135" s="166" t="e">
        <f>BerKW!AC135*100</f>
        <v>#VALUE!</v>
      </c>
      <c r="S135" s="162">
        <f>IF(BerKW!AF135=0,0,30)</f>
        <v>30</v>
      </c>
      <c r="T135" s="166" t="e">
        <f>BerKW!AG135*100</f>
        <v>#VALUE!</v>
      </c>
      <c r="U135" s="166" t="e">
        <f>BerKW!AF135*100</f>
        <v>#VALUE!</v>
      </c>
      <c r="V135" s="166">
        <f>IF(BerKW!AI135=0,0,50)</f>
        <v>50</v>
      </c>
      <c r="W135" s="166" t="e">
        <f>BerKW!AJ135*100</f>
        <v>#VALUE!</v>
      </c>
      <c r="X135" s="166" t="e">
        <f>BerKW!AI135*100</f>
        <v>#VALUE!</v>
      </c>
      <c r="Y135" s="162">
        <f>IF(BerKW!AL135=0,0,51)</f>
        <v>51</v>
      </c>
      <c r="Z135" s="166" t="e">
        <f>BerKW!AM135*100</f>
        <v>#VALUE!</v>
      </c>
      <c r="AA135" s="166" t="e">
        <f>BerKW!AL135*100</f>
        <v>#VALUE!</v>
      </c>
      <c r="AB135" s="162">
        <f>IF(BerKW!AO135=0,0,60)</f>
        <v>60</v>
      </c>
      <c r="AC135" s="166" t="e">
        <f>BerKW!AP135*100</f>
        <v>#VALUE!</v>
      </c>
      <c r="AD135" s="166" t="e">
        <f>BerKW!AO135*100</f>
        <v>#VALUE!</v>
      </c>
      <c r="AE135" s="162">
        <f>IF(BerKW!AR135=0,0,61)</f>
        <v>61</v>
      </c>
      <c r="AF135" s="166" t="e">
        <f>BerKW!AS135*100</f>
        <v>#VALUE!</v>
      </c>
      <c r="AG135" s="166" t="e">
        <f>BerKW!AR135*100</f>
        <v>#VALUE!</v>
      </c>
      <c r="AH135" s="162">
        <f>IF(BerKW!AU135=0,0,74)</f>
        <v>74</v>
      </c>
      <c r="AI135" s="166" t="e">
        <f>BerKW!AV135*100</f>
        <v>#VALUE!</v>
      </c>
      <c r="AJ135" s="166" t="e">
        <f>BerKW!AU135*100</f>
        <v>#VALUE!</v>
      </c>
      <c r="AK135" s="162">
        <v>1</v>
      </c>
      <c r="AL135" s="166" t="e">
        <f>ROUND(BerKW!AW135*100,0)</f>
        <v>#VALUE!</v>
      </c>
      <c r="AM135" s="166" t="e">
        <f t="shared" si="8"/>
        <v>#VALUE!</v>
      </c>
      <c r="AN135" s="166">
        <v>0</v>
      </c>
      <c r="AO135" s="166" t="e">
        <f>BerKW!AW135*100</f>
        <v>#VALUE!</v>
      </c>
      <c r="AP135" s="166" t="e">
        <f ca="1">ROUND(AO135*(pabij+wnbij)/100,0)</f>
        <v>#VALUE!</v>
      </c>
      <c r="AQ135" s="166">
        <f t="shared" ca="1" si="9"/>
        <v>255</v>
      </c>
      <c r="AR135" s="166">
        <v>0</v>
      </c>
      <c r="AS135" s="166" t="e">
        <f>BerKW!AW135*100</f>
        <v>#VALUE!</v>
      </c>
      <c r="AT135" s="166" t="e">
        <f ca="1">ROUND(BerKW!BR135*100,0)</f>
        <v>#VALUE!</v>
      </c>
      <c r="AU135" s="166">
        <f t="shared" ca="1" si="10"/>
        <v>256</v>
      </c>
      <c r="AV135" s="166">
        <v>0</v>
      </c>
      <c r="AW135" s="166" t="e">
        <f>ROUND(BerKW!AW135*100,0)</f>
        <v>#VALUE!</v>
      </c>
      <c r="AX135" s="166" t="e">
        <f ca="1">ROUND(BerKW!BS135*100,0)</f>
        <v>#VALUE!</v>
      </c>
      <c r="AY135" s="166">
        <f t="shared" ca="1" si="11"/>
        <v>811</v>
      </c>
      <c r="AZ135" s="166">
        <v>0</v>
      </c>
      <c r="BA135" s="166" t="e">
        <f ca="1">IF(fsobij&lt;&gt;0,BerKW!AW135*100,0)</f>
        <v>#VALUE!</v>
      </c>
      <c r="BB135" s="166" t="e">
        <f ca="1">IF(fsobij&lt;&gt;0,ROUND(BerKW!BK135*100,0),0)</f>
        <v>#VALUE!</v>
      </c>
      <c r="BC135" s="166">
        <v>859</v>
      </c>
      <c r="BD135" s="166">
        <v>0</v>
      </c>
      <c r="BE135" s="166" t="e">
        <f ca="1">IF(bijbij&lt;&gt;0,BerKW!AW135*100,0)</f>
        <v>#VALUE!</v>
      </c>
      <c r="BF135" s="166" t="e">
        <f>ROUND(BerKW!BL135*100,0)</f>
        <v>#VALUE!</v>
      </c>
      <c r="BG135" s="167">
        <v>1</v>
      </c>
      <c r="BH135" s="166" t="e">
        <f>BerKW!BF135*100</f>
        <v>#VALUE!</v>
      </c>
      <c r="BI135" s="166" t="str">
        <f>BerKW!BE135</f>
        <v>Corriger</v>
      </c>
      <c r="BJ135" s="162" t="e">
        <f>BerKW!BD135*100</f>
        <v>#VALUE!</v>
      </c>
    </row>
    <row r="136" spans="1:62" ht="14.1" customHeight="1" x14ac:dyDescent="0.3">
      <c r="A136" s="162">
        <f>Ident!A136</f>
        <v>0</v>
      </c>
      <c r="B136" s="162">
        <f>Ident!B136</f>
        <v>0</v>
      </c>
      <c r="C136" s="162">
        <f>Ident!C136</f>
        <v>0</v>
      </c>
      <c r="D136" s="162">
        <f>Ident!D136</f>
        <v>0</v>
      </c>
      <c r="E136" s="162"/>
      <c r="F136" s="163"/>
      <c r="G136" s="162"/>
      <c r="H136" s="164">
        <f>Ident!G136</f>
        <v>0</v>
      </c>
      <c r="I136" s="165">
        <f>Ident!E136</f>
        <v>0</v>
      </c>
      <c r="J136" s="165">
        <f>Ident!F136</f>
        <v>0</v>
      </c>
      <c r="K136" s="166" t="e">
        <f>BerKW!Y136*100</f>
        <v>#VALUE!</v>
      </c>
      <c r="L136" s="166">
        <f>BerKW!Z136</f>
        <v>0</v>
      </c>
      <c r="M136" s="162">
        <f>IF(BerKW!K136=0,0,1)</f>
        <v>0</v>
      </c>
      <c r="N136" s="166" t="e">
        <f>BerKW!L136*100</f>
        <v>#VALUE!</v>
      </c>
      <c r="O136" s="166">
        <f>BerKW!K136*100</f>
        <v>0</v>
      </c>
      <c r="P136" s="162">
        <f>IF(BerKW!AC136=0,0,24)</f>
        <v>24</v>
      </c>
      <c r="Q136" s="166" t="e">
        <f>BerKW!AD136*100</f>
        <v>#VALUE!</v>
      </c>
      <c r="R136" s="166" t="e">
        <f>BerKW!AC136*100</f>
        <v>#VALUE!</v>
      </c>
      <c r="S136" s="162">
        <f>IF(BerKW!AF136=0,0,30)</f>
        <v>30</v>
      </c>
      <c r="T136" s="166" t="e">
        <f>BerKW!AG136*100</f>
        <v>#VALUE!</v>
      </c>
      <c r="U136" s="166" t="e">
        <f>BerKW!AF136*100</f>
        <v>#VALUE!</v>
      </c>
      <c r="V136" s="166">
        <f>IF(BerKW!AI136=0,0,50)</f>
        <v>50</v>
      </c>
      <c r="W136" s="166" t="e">
        <f>BerKW!AJ136*100</f>
        <v>#VALUE!</v>
      </c>
      <c r="X136" s="166" t="e">
        <f>BerKW!AI136*100</f>
        <v>#VALUE!</v>
      </c>
      <c r="Y136" s="162">
        <f>IF(BerKW!AL136=0,0,51)</f>
        <v>51</v>
      </c>
      <c r="Z136" s="166" t="e">
        <f>BerKW!AM136*100</f>
        <v>#VALUE!</v>
      </c>
      <c r="AA136" s="166" t="e">
        <f>BerKW!AL136*100</f>
        <v>#VALUE!</v>
      </c>
      <c r="AB136" s="162">
        <f>IF(BerKW!AO136=0,0,60)</f>
        <v>60</v>
      </c>
      <c r="AC136" s="166" t="e">
        <f>BerKW!AP136*100</f>
        <v>#VALUE!</v>
      </c>
      <c r="AD136" s="166" t="e">
        <f>BerKW!AO136*100</f>
        <v>#VALUE!</v>
      </c>
      <c r="AE136" s="162">
        <f>IF(BerKW!AR136=0,0,61)</f>
        <v>61</v>
      </c>
      <c r="AF136" s="166" t="e">
        <f>BerKW!AS136*100</f>
        <v>#VALUE!</v>
      </c>
      <c r="AG136" s="166" t="e">
        <f>BerKW!AR136*100</f>
        <v>#VALUE!</v>
      </c>
      <c r="AH136" s="162">
        <f>IF(BerKW!AU136=0,0,74)</f>
        <v>74</v>
      </c>
      <c r="AI136" s="166" t="e">
        <f>BerKW!AV136*100</f>
        <v>#VALUE!</v>
      </c>
      <c r="AJ136" s="166" t="e">
        <f>BerKW!AU136*100</f>
        <v>#VALUE!</v>
      </c>
      <c r="AK136" s="162">
        <v>1</v>
      </c>
      <c r="AL136" s="166" t="e">
        <f>ROUND(BerKW!AW136*100,0)</f>
        <v>#VALUE!</v>
      </c>
      <c r="AM136" s="166" t="e">
        <f t="shared" si="8"/>
        <v>#VALUE!</v>
      </c>
      <c r="AN136" s="166">
        <v>0</v>
      </c>
      <c r="AO136" s="166" t="e">
        <f>BerKW!AW136*100</f>
        <v>#VALUE!</v>
      </c>
      <c r="AP136" s="166" t="e">
        <f ca="1">ROUND(AO136*(pabij+wnbij)/100,0)</f>
        <v>#VALUE!</v>
      </c>
      <c r="AQ136" s="166">
        <f t="shared" ca="1" si="9"/>
        <v>255</v>
      </c>
      <c r="AR136" s="166">
        <v>0</v>
      </c>
      <c r="AS136" s="166" t="e">
        <f>BerKW!AW136*100</f>
        <v>#VALUE!</v>
      </c>
      <c r="AT136" s="166" t="e">
        <f ca="1">ROUND(BerKW!BR136*100,0)</f>
        <v>#VALUE!</v>
      </c>
      <c r="AU136" s="166">
        <f t="shared" ca="1" si="10"/>
        <v>256</v>
      </c>
      <c r="AV136" s="166">
        <v>0</v>
      </c>
      <c r="AW136" s="166" t="e">
        <f>ROUND(BerKW!AW136*100,0)</f>
        <v>#VALUE!</v>
      </c>
      <c r="AX136" s="166" t="e">
        <f ca="1">ROUND(BerKW!BS136*100,0)</f>
        <v>#VALUE!</v>
      </c>
      <c r="AY136" s="166">
        <f t="shared" ca="1" si="11"/>
        <v>811</v>
      </c>
      <c r="AZ136" s="166">
        <v>0</v>
      </c>
      <c r="BA136" s="166" t="e">
        <f ca="1">IF(fsobij&lt;&gt;0,BerKW!AW136*100,0)</f>
        <v>#VALUE!</v>
      </c>
      <c r="BB136" s="166" t="e">
        <f ca="1">IF(fsobij&lt;&gt;0,ROUND(BerKW!BK136*100,0),0)</f>
        <v>#VALUE!</v>
      </c>
      <c r="BC136" s="166">
        <v>859</v>
      </c>
      <c r="BD136" s="166">
        <v>0</v>
      </c>
      <c r="BE136" s="166" t="e">
        <f ca="1">IF(bijbij&lt;&gt;0,BerKW!AW136*100,0)</f>
        <v>#VALUE!</v>
      </c>
      <c r="BF136" s="166" t="e">
        <f>ROUND(BerKW!BL136*100,0)</f>
        <v>#VALUE!</v>
      </c>
      <c r="BG136" s="167">
        <v>1</v>
      </c>
      <c r="BH136" s="166" t="e">
        <f>BerKW!BF136*100</f>
        <v>#VALUE!</v>
      </c>
      <c r="BI136" s="166" t="str">
        <f>BerKW!BE136</f>
        <v>Corriger</v>
      </c>
      <c r="BJ136" s="162" t="e">
        <f>BerKW!BD136*100</f>
        <v>#VALUE!</v>
      </c>
    </row>
    <row r="137" spans="1:62" ht="14.1" customHeight="1" x14ac:dyDescent="0.3">
      <c r="A137" s="162">
        <f>Ident!A137</f>
        <v>0</v>
      </c>
      <c r="B137" s="162">
        <f>Ident!B137</f>
        <v>0</v>
      </c>
      <c r="C137" s="162">
        <f>Ident!C137</f>
        <v>0</v>
      </c>
      <c r="D137" s="162">
        <f>Ident!D137</f>
        <v>0</v>
      </c>
      <c r="E137" s="162"/>
      <c r="F137" s="163"/>
      <c r="G137" s="162"/>
      <c r="H137" s="164">
        <f>Ident!G137</f>
        <v>0</v>
      </c>
      <c r="I137" s="165">
        <f>Ident!E137</f>
        <v>0</v>
      </c>
      <c r="J137" s="165">
        <f>Ident!F137</f>
        <v>0</v>
      </c>
      <c r="K137" s="166" t="e">
        <f>BerKW!Y137*100</f>
        <v>#VALUE!</v>
      </c>
      <c r="L137" s="166">
        <f>BerKW!Z137</f>
        <v>0</v>
      </c>
      <c r="M137" s="162">
        <f>IF(BerKW!K137=0,0,1)</f>
        <v>0</v>
      </c>
      <c r="N137" s="166" t="e">
        <f>BerKW!L137*100</f>
        <v>#VALUE!</v>
      </c>
      <c r="O137" s="166">
        <f>BerKW!K137*100</f>
        <v>0</v>
      </c>
      <c r="P137" s="162">
        <f>IF(BerKW!AC137=0,0,24)</f>
        <v>24</v>
      </c>
      <c r="Q137" s="166" t="e">
        <f>BerKW!AD137*100</f>
        <v>#VALUE!</v>
      </c>
      <c r="R137" s="166" t="e">
        <f>BerKW!AC137*100</f>
        <v>#VALUE!</v>
      </c>
      <c r="S137" s="162">
        <f>IF(BerKW!AF137=0,0,30)</f>
        <v>30</v>
      </c>
      <c r="T137" s="166" t="e">
        <f>BerKW!AG137*100</f>
        <v>#VALUE!</v>
      </c>
      <c r="U137" s="166" t="e">
        <f>BerKW!AF137*100</f>
        <v>#VALUE!</v>
      </c>
      <c r="V137" s="166">
        <f>IF(BerKW!AI137=0,0,50)</f>
        <v>50</v>
      </c>
      <c r="W137" s="166" t="e">
        <f>BerKW!AJ137*100</f>
        <v>#VALUE!</v>
      </c>
      <c r="X137" s="166" t="e">
        <f>BerKW!AI137*100</f>
        <v>#VALUE!</v>
      </c>
      <c r="Y137" s="162">
        <f>IF(BerKW!AL137=0,0,51)</f>
        <v>51</v>
      </c>
      <c r="Z137" s="166" t="e">
        <f>BerKW!AM137*100</f>
        <v>#VALUE!</v>
      </c>
      <c r="AA137" s="166" t="e">
        <f>BerKW!AL137*100</f>
        <v>#VALUE!</v>
      </c>
      <c r="AB137" s="162">
        <f>IF(BerKW!AO137=0,0,60)</f>
        <v>60</v>
      </c>
      <c r="AC137" s="166" t="e">
        <f>BerKW!AP137*100</f>
        <v>#VALUE!</v>
      </c>
      <c r="AD137" s="166" t="e">
        <f>BerKW!AO137*100</f>
        <v>#VALUE!</v>
      </c>
      <c r="AE137" s="162">
        <f>IF(BerKW!AR137=0,0,61)</f>
        <v>61</v>
      </c>
      <c r="AF137" s="166" t="e">
        <f>BerKW!AS137*100</f>
        <v>#VALUE!</v>
      </c>
      <c r="AG137" s="166" t="e">
        <f>BerKW!AR137*100</f>
        <v>#VALUE!</v>
      </c>
      <c r="AH137" s="162">
        <f>IF(BerKW!AU137=0,0,74)</f>
        <v>74</v>
      </c>
      <c r="AI137" s="166" t="e">
        <f>BerKW!AV137*100</f>
        <v>#VALUE!</v>
      </c>
      <c r="AJ137" s="166" t="e">
        <f>BerKW!AU137*100</f>
        <v>#VALUE!</v>
      </c>
      <c r="AK137" s="162">
        <v>1</v>
      </c>
      <c r="AL137" s="166" t="e">
        <f>ROUND(BerKW!AW137*100,0)</f>
        <v>#VALUE!</v>
      </c>
      <c r="AM137" s="166" t="e">
        <f t="shared" si="8"/>
        <v>#VALUE!</v>
      </c>
      <c r="AN137" s="166">
        <v>0</v>
      </c>
      <c r="AO137" s="166" t="e">
        <f>BerKW!AW137*100</f>
        <v>#VALUE!</v>
      </c>
      <c r="AP137" s="166" t="e">
        <f ca="1">ROUND(AO137*(pabij+wnbij)/100,0)</f>
        <v>#VALUE!</v>
      </c>
      <c r="AQ137" s="166">
        <f t="shared" ca="1" si="9"/>
        <v>255</v>
      </c>
      <c r="AR137" s="166">
        <v>0</v>
      </c>
      <c r="AS137" s="166" t="e">
        <f>BerKW!AW137*100</f>
        <v>#VALUE!</v>
      </c>
      <c r="AT137" s="166" t="e">
        <f ca="1">ROUND(BerKW!BR137*100,0)</f>
        <v>#VALUE!</v>
      </c>
      <c r="AU137" s="166">
        <f t="shared" ca="1" si="10"/>
        <v>256</v>
      </c>
      <c r="AV137" s="166">
        <v>0</v>
      </c>
      <c r="AW137" s="166" t="e">
        <f>ROUND(BerKW!AW137*100,0)</f>
        <v>#VALUE!</v>
      </c>
      <c r="AX137" s="166" t="e">
        <f ca="1">ROUND(BerKW!BS137*100,0)</f>
        <v>#VALUE!</v>
      </c>
      <c r="AY137" s="166">
        <f t="shared" ca="1" si="11"/>
        <v>811</v>
      </c>
      <c r="AZ137" s="166">
        <v>0</v>
      </c>
      <c r="BA137" s="166" t="e">
        <f ca="1">IF(fsobij&lt;&gt;0,BerKW!AW137*100,0)</f>
        <v>#VALUE!</v>
      </c>
      <c r="BB137" s="166" t="e">
        <f ca="1">IF(fsobij&lt;&gt;0,ROUND(BerKW!BK137*100,0),0)</f>
        <v>#VALUE!</v>
      </c>
      <c r="BC137" s="166">
        <v>859</v>
      </c>
      <c r="BD137" s="166">
        <v>0</v>
      </c>
      <c r="BE137" s="166" t="e">
        <f ca="1">IF(bijbij&lt;&gt;0,BerKW!AW137*100,0)</f>
        <v>#VALUE!</v>
      </c>
      <c r="BF137" s="166" t="e">
        <f>ROUND(BerKW!BL137*100,0)</f>
        <v>#VALUE!</v>
      </c>
      <c r="BG137" s="167">
        <v>1</v>
      </c>
      <c r="BH137" s="166" t="e">
        <f>BerKW!BF137*100</f>
        <v>#VALUE!</v>
      </c>
      <c r="BI137" s="166" t="str">
        <f>BerKW!BE137</f>
        <v>Corriger</v>
      </c>
      <c r="BJ137" s="162" t="e">
        <f>BerKW!BD137*100</f>
        <v>#VALUE!</v>
      </c>
    </row>
    <row r="138" spans="1:62" ht="14.1" customHeight="1" x14ac:dyDescent="0.3">
      <c r="A138" s="162">
        <f>Ident!A138</f>
        <v>0</v>
      </c>
      <c r="B138" s="162">
        <f>Ident!B138</f>
        <v>0</v>
      </c>
      <c r="C138" s="162">
        <f>Ident!C138</f>
        <v>0</v>
      </c>
      <c r="D138" s="162">
        <f>Ident!D138</f>
        <v>0</v>
      </c>
      <c r="E138" s="162"/>
      <c r="F138" s="163"/>
      <c r="G138" s="162"/>
      <c r="H138" s="164">
        <f>Ident!G138</f>
        <v>0</v>
      </c>
      <c r="I138" s="165">
        <f>Ident!E138</f>
        <v>0</v>
      </c>
      <c r="J138" s="165">
        <f>Ident!F138</f>
        <v>0</v>
      </c>
      <c r="K138" s="166" t="e">
        <f>BerKW!Y138*100</f>
        <v>#VALUE!</v>
      </c>
      <c r="L138" s="166">
        <f>BerKW!Z138</f>
        <v>0</v>
      </c>
      <c r="M138" s="162">
        <f>IF(BerKW!K138=0,0,1)</f>
        <v>0</v>
      </c>
      <c r="N138" s="166" t="e">
        <f>BerKW!L138*100</f>
        <v>#VALUE!</v>
      </c>
      <c r="O138" s="166">
        <f>BerKW!K138*100</f>
        <v>0</v>
      </c>
      <c r="P138" s="162">
        <f>IF(BerKW!AC138=0,0,24)</f>
        <v>24</v>
      </c>
      <c r="Q138" s="166" t="e">
        <f>BerKW!AD138*100</f>
        <v>#VALUE!</v>
      </c>
      <c r="R138" s="166" t="e">
        <f>BerKW!AC138*100</f>
        <v>#VALUE!</v>
      </c>
      <c r="S138" s="162">
        <f>IF(BerKW!AF138=0,0,30)</f>
        <v>30</v>
      </c>
      <c r="T138" s="166" t="e">
        <f>BerKW!AG138*100</f>
        <v>#VALUE!</v>
      </c>
      <c r="U138" s="166" t="e">
        <f>BerKW!AF138*100</f>
        <v>#VALUE!</v>
      </c>
      <c r="V138" s="166">
        <f>IF(BerKW!AI138=0,0,50)</f>
        <v>50</v>
      </c>
      <c r="W138" s="166" t="e">
        <f>BerKW!AJ138*100</f>
        <v>#VALUE!</v>
      </c>
      <c r="X138" s="166" t="e">
        <f>BerKW!AI138*100</f>
        <v>#VALUE!</v>
      </c>
      <c r="Y138" s="162">
        <f>IF(BerKW!AL138=0,0,51)</f>
        <v>51</v>
      </c>
      <c r="Z138" s="166" t="e">
        <f>BerKW!AM138*100</f>
        <v>#VALUE!</v>
      </c>
      <c r="AA138" s="166" t="e">
        <f>BerKW!AL138*100</f>
        <v>#VALUE!</v>
      </c>
      <c r="AB138" s="162">
        <f>IF(BerKW!AO138=0,0,60)</f>
        <v>60</v>
      </c>
      <c r="AC138" s="166" t="e">
        <f>BerKW!AP138*100</f>
        <v>#VALUE!</v>
      </c>
      <c r="AD138" s="166" t="e">
        <f>BerKW!AO138*100</f>
        <v>#VALUE!</v>
      </c>
      <c r="AE138" s="162">
        <f>IF(BerKW!AR138=0,0,61)</f>
        <v>61</v>
      </c>
      <c r="AF138" s="166" t="e">
        <f>BerKW!AS138*100</f>
        <v>#VALUE!</v>
      </c>
      <c r="AG138" s="166" t="e">
        <f>BerKW!AR138*100</f>
        <v>#VALUE!</v>
      </c>
      <c r="AH138" s="162">
        <f>IF(BerKW!AU138=0,0,74)</f>
        <v>74</v>
      </c>
      <c r="AI138" s="166" t="e">
        <f>BerKW!AV138*100</f>
        <v>#VALUE!</v>
      </c>
      <c r="AJ138" s="166" t="e">
        <f>BerKW!AU138*100</f>
        <v>#VALUE!</v>
      </c>
      <c r="AK138" s="162">
        <v>1</v>
      </c>
      <c r="AL138" s="166" t="e">
        <f>ROUND(BerKW!AW138*100,0)</f>
        <v>#VALUE!</v>
      </c>
      <c r="AM138" s="166" t="e">
        <f t="shared" si="8"/>
        <v>#VALUE!</v>
      </c>
      <c r="AN138" s="166">
        <v>0</v>
      </c>
      <c r="AO138" s="166" t="e">
        <f>BerKW!AW138*100</f>
        <v>#VALUE!</v>
      </c>
      <c r="AP138" s="166" t="e">
        <f ca="1">ROUND(AO138*(pabij+wnbij)/100,0)</f>
        <v>#VALUE!</v>
      </c>
      <c r="AQ138" s="166">
        <f t="shared" ca="1" si="9"/>
        <v>255</v>
      </c>
      <c r="AR138" s="166">
        <v>0</v>
      </c>
      <c r="AS138" s="166" t="e">
        <f>BerKW!AW138*100</f>
        <v>#VALUE!</v>
      </c>
      <c r="AT138" s="166" t="e">
        <f ca="1">ROUND(BerKW!BR138*100,0)</f>
        <v>#VALUE!</v>
      </c>
      <c r="AU138" s="166">
        <f t="shared" ca="1" si="10"/>
        <v>256</v>
      </c>
      <c r="AV138" s="166">
        <v>0</v>
      </c>
      <c r="AW138" s="166" t="e">
        <f>ROUND(BerKW!AW138*100,0)</f>
        <v>#VALUE!</v>
      </c>
      <c r="AX138" s="166" t="e">
        <f ca="1">ROUND(BerKW!BS138*100,0)</f>
        <v>#VALUE!</v>
      </c>
      <c r="AY138" s="166">
        <f t="shared" ca="1" si="11"/>
        <v>811</v>
      </c>
      <c r="AZ138" s="166">
        <v>0</v>
      </c>
      <c r="BA138" s="166" t="e">
        <f ca="1">IF(fsobij&lt;&gt;0,BerKW!AW138*100,0)</f>
        <v>#VALUE!</v>
      </c>
      <c r="BB138" s="166" t="e">
        <f ca="1">IF(fsobij&lt;&gt;0,ROUND(BerKW!BK138*100,0),0)</f>
        <v>#VALUE!</v>
      </c>
      <c r="BC138" s="166">
        <v>859</v>
      </c>
      <c r="BD138" s="166">
        <v>0</v>
      </c>
      <c r="BE138" s="166" t="e">
        <f ca="1">IF(bijbij&lt;&gt;0,BerKW!AW138*100,0)</f>
        <v>#VALUE!</v>
      </c>
      <c r="BF138" s="166" t="e">
        <f>ROUND(BerKW!BL138*100,0)</f>
        <v>#VALUE!</v>
      </c>
      <c r="BG138" s="167">
        <v>1</v>
      </c>
      <c r="BH138" s="166" t="e">
        <f>BerKW!BF138*100</f>
        <v>#VALUE!</v>
      </c>
      <c r="BI138" s="166" t="str">
        <f>BerKW!BE138</f>
        <v>Corriger</v>
      </c>
      <c r="BJ138" s="162" t="e">
        <f>BerKW!BD138*100</f>
        <v>#VALUE!</v>
      </c>
    </row>
    <row r="139" spans="1:62" ht="14.1" customHeight="1" x14ac:dyDescent="0.3">
      <c r="A139" s="162">
        <f>Ident!A139</f>
        <v>0</v>
      </c>
      <c r="B139" s="162">
        <f>Ident!B139</f>
        <v>0</v>
      </c>
      <c r="C139" s="162">
        <f>Ident!C139</f>
        <v>0</v>
      </c>
      <c r="D139" s="162">
        <f>Ident!D139</f>
        <v>0</v>
      </c>
      <c r="E139" s="162"/>
      <c r="F139" s="163"/>
      <c r="G139" s="162"/>
      <c r="H139" s="164">
        <f>Ident!G139</f>
        <v>0</v>
      </c>
      <c r="I139" s="165">
        <f>Ident!E139</f>
        <v>0</v>
      </c>
      <c r="J139" s="165">
        <f>Ident!F139</f>
        <v>0</v>
      </c>
      <c r="K139" s="166" t="e">
        <f>BerKW!Y139*100</f>
        <v>#VALUE!</v>
      </c>
      <c r="L139" s="166">
        <f>BerKW!Z139</f>
        <v>0</v>
      </c>
      <c r="M139" s="162">
        <f>IF(BerKW!K139=0,0,1)</f>
        <v>0</v>
      </c>
      <c r="N139" s="166" t="e">
        <f>BerKW!L139*100</f>
        <v>#VALUE!</v>
      </c>
      <c r="O139" s="166">
        <f>BerKW!K139*100</f>
        <v>0</v>
      </c>
      <c r="P139" s="162">
        <f>IF(BerKW!AC139=0,0,24)</f>
        <v>24</v>
      </c>
      <c r="Q139" s="166" t="e">
        <f>BerKW!AD139*100</f>
        <v>#VALUE!</v>
      </c>
      <c r="R139" s="166" t="e">
        <f>BerKW!AC139*100</f>
        <v>#VALUE!</v>
      </c>
      <c r="S139" s="162">
        <f>IF(BerKW!AF139=0,0,30)</f>
        <v>30</v>
      </c>
      <c r="T139" s="166" t="e">
        <f>BerKW!AG139*100</f>
        <v>#VALUE!</v>
      </c>
      <c r="U139" s="166" t="e">
        <f>BerKW!AF139*100</f>
        <v>#VALUE!</v>
      </c>
      <c r="V139" s="166">
        <f>IF(BerKW!AI139=0,0,50)</f>
        <v>50</v>
      </c>
      <c r="W139" s="166" t="e">
        <f>BerKW!AJ139*100</f>
        <v>#VALUE!</v>
      </c>
      <c r="X139" s="166" t="e">
        <f>BerKW!AI139*100</f>
        <v>#VALUE!</v>
      </c>
      <c r="Y139" s="162">
        <f>IF(BerKW!AL139=0,0,51)</f>
        <v>51</v>
      </c>
      <c r="Z139" s="166" t="e">
        <f>BerKW!AM139*100</f>
        <v>#VALUE!</v>
      </c>
      <c r="AA139" s="166" t="e">
        <f>BerKW!AL139*100</f>
        <v>#VALUE!</v>
      </c>
      <c r="AB139" s="162">
        <f>IF(BerKW!AO139=0,0,60)</f>
        <v>60</v>
      </c>
      <c r="AC139" s="166" t="e">
        <f>BerKW!AP139*100</f>
        <v>#VALUE!</v>
      </c>
      <c r="AD139" s="166" t="e">
        <f>BerKW!AO139*100</f>
        <v>#VALUE!</v>
      </c>
      <c r="AE139" s="162">
        <f>IF(BerKW!AR139=0,0,61)</f>
        <v>61</v>
      </c>
      <c r="AF139" s="166" t="e">
        <f>BerKW!AS139*100</f>
        <v>#VALUE!</v>
      </c>
      <c r="AG139" s="166" t="e">
        <f>BerKW!AR139*100</f>
        <v>#VALUE!</v>
      </c>
      <c r="AH139" s="162">
        <f>IF(BerKW!AU139=0,0,74)</f>
        <v>74</v>
      </c>
      <c r="AI139" s="166" t="e">
        <f>BerKW!AV139*100</f>
        <v>#VALUE!</v>
      </c>
      <c r="AJ139" s="166" t="e">
        <f>BerKW!AU139*100</f>
        <v>#VALUE!</v>
      </c>
      <c r="AK139" s="162">
        <v>1</v>
      </c>
      <c r="AL139" s="166" t="e">
        <f>ROUND(BerKW!AW139*100,0)</f>
        <v>#VALUE!</v>
      </c>
      <c r="AM139" s="166" t="e">
        <f t="shared" si="8"/>
        <v>#VALUE!</v>
      </c>
      <c r="AN139" s="166">
        <v>0</v>
      </c>
      <c r="AO139" s="166" t="e">
        <f>BerKW!AW139*100</f>
        <v>#VALUE!</v>
      </c>
      <c r="AP139" s="166" t="e">
        <f ca="1">ROUND(AO139*(pabij+wnbij)/100,0)</f>
        <v>#VALUE!</v>
      </c>
      <c r="AQ139" s="166">
        <f t="shared" ca="1" si="9"/>
        <v>255</v>
      </c>
      <c r="AR139" s="166">
        <v>0</v>
      </c>
      <c r="AS139" s="166" t="e">
        <f>BerKW!AW139*100</f>
        <v>#VALUE!</v>
      </c>
      <c r="AT139" s="166" t="e">
        <f ca="1">ROUND(BerKW!BR139*100,0)</f>
        <v>#VALUE!</v>
      </c>
      <c r="AU139" s="166">
        <f t="shared" ca="1" si="10"/>
        <v>256</v>
      </c>
      <c r="AV139" s="166">
        <v>0</v>
      </c>
      <c r="AW139" s="166" t="e">
        <f>ROUND(BerKW!AW139*100,0)</f>
        <v>#VALUE!</v>
      </c>
      <c r="AX139" s="166" t="e">
        <f ca="1">ROUND(BerKW!BS139*100,0)</f>
        <v>#VALUE!</v>
      </c>
      <c r="AY139" s="166">
        <f t="shared" ca="1" si="11"/>
        <v>811</v>
      </c>
      <c r="AZ139" s="166">
        <v>0</v>
      </c>
      <c r="BA139" s="166" t="e">
        <f ca="1">IF(fsobij&lt;&gt;0,BerKW!AW139*100,0)</f>
        <v>#VALUE!</v>
      </c>
      <c r="BB139" s="166" t="e">
        <f ca="1">IF(fsobij&lt;&gt;0,ROUND(BerKW!BK139*100,0),0)</f>
        <v>#VALUE!</v>
      </c>
      <c r="BC139" s="166">
        <v>859</v>
      </c>
      <c r="BD139" s="166">
        <v>0</v>
      </c>
      <c r="BE139" s="166" t="e">
        <f ca="1">IF(bijbij&lt;&gt;0,BerKW!AW139*100,0)</f>
        <v>#VALUE!</v>
      </c>
      <c r="BF139" s="166" t="e">
        <f>ROUND(BerKW!BL139*100,0)</f>
        <v>#VALUE!</v>
      </c>
      <c r="BG139" s="167">
        <v>1</v>
      </c>
      <c r="BH139" s="166" t="e">
        <f>BerKW!BF139*100</f>
        <v>#VALUE!</v>
      </c>
      <c r="BI139" s="166" t="str">
        <f>BerKW!BE139</f>
        <v>Corriger</v>
      </c>
      <c r="BJ139" s="162" t="e">
        <f>BerKW!BD139*100</f>
        <v>#VALUE!</v>
      </c>
    </row>
    <row r="140" spans="1:62" ht="14.1" customHeight="1" x14ac:dyDescent="0.3">
      <c r="A140" s="162">
        <f>Ident!A140</f>
        <v>0</v>
      </c>
      <c r="B140" s="162">
        <f>Ident!B140</f>
        <v>0</v>
      </c>
      <c r="C140" s="162">
        <f>Ident!C140</f>
        <v>0</v>
      </c>
      <c r="D140" s="162">
        <f>Ident!D140</f>
        <v>0</v>
      </c>
      <c r="E140" s="162"/>
      <c r="F140" s="163"/>
      <c r="G140" s="162"/>
      <c r="H140" s="164">
        <f>Ident!G140</f>
        <v>0</v>
      </c>
      <c r="I140" s="165">
        <f>Ident!E140</f>
        <v>0</v>
      </c>
      <c r="J140" s="165">
        <f>Ident!F140</f>
        <v>0</v>
      </c>
      <c r="K140" s="166" t="e">
        <f>BerKW!Y140*100</f>
        <v>#VALUE!</v>
      </c>
      <c r="L140" s="166">
        <f>BerKW!Z140</f>
        <v>0</v>
      </c>
      <c r="M140" s="162">
        <f>IF(BerKW!K140=0,0,1)</f>
        <v>0</v>
      </c>
      <c r="N140" s="166" t="e">
        <f>BerKW!L140*100</f>
        <v>#VALUE!</v>
      </c>
      <c r="O140" s="166">
        <f>BerKW!K140*100</f>
        <v>0</v>
      </c>
      <c r="P140" s="162">
        <f>IF(BerKW!AC140=0,0,24)</f>
        <v>24</v>
      </c>
      <c r="Q140" s="166" t="e">
        <f>BerKW!AD140*100</f>
        <v>#VALUE!</v>
      </c>
      <c r="R140" s="166" t="e">
        <f>BerKW!AC140*100</f>
        <v>#VALUE!</v>
      </c>
      <c r="S140" s="162">
        <f>IF(BerKW!AF140=0,0,30)</f>
        <v>30</v>
      </c>
      <c r="T140" s="166" t="e">
        <f>BerKW!AG140*100</f>
        <v>#VALUE!</v>
      </c>
      <c r="U140" s="166" t="e">
        <f>BerKW!AF140*100</f>
        <v>#VALUE!</v>
      </c>
      <c r="V140" s="166">
        <f>IF(BerKW!AI140=0,0,50)</f>
        <v>50</v>
      </c>
      <c r="W140" s="166" t="e">
        <f>BerKW!AJ140*100</f>
        <v>#VALUE!</v>
      </c>
      <c r="X140" s="166" t="e">
        <f>BerKW!AI140*100</f>
        <v>#VALUE!</v>
      </c>
      <c r="Y140" s="162">
        <f>IF(BerKW!AL140=0,0,51)</f>
        <v>51</v>
      </c>
      <c r="Z140" s="166" t="e">
        <f>BerKW!AM140*100</f>
        <v>#VALUE!</v>
      </c>
      <c r="AA140" s="166" t="e">
        <f>BerKW!AL140*100</f>
        <v>#VALUE!</v>
      </c>
      <c r="AB140" s="162">
        <f>IF(BerKW!AO140=0,0,60)</f>
        <v>60</v>
      </c>
      <c r="AC140" s="166" t="e">
        <f>BerKW!AP140*100</f>
        <v>#VALUE!</v>
      </c>
      <c r="AD140" s="166" t="e">
        <f>BerKW!AO140*100</f>
        <v>#VALUE!</v>
      </c>
      <c r="AE140" s="162">
        <f>IF(BerKW!AR140=0,0,61)</f>
        <v>61</v>
      </c>
      <c r="AF140" s="166" t="e">
        <f>BerKW!AS140*100</f>
        <v>#VALUE!</v>
      </c>
      <c r="AG140" s="166" t="e">
        <f>BerKW!AR140*100</f>
        <v>#VALUE!</v>
      </c>
      <c r="AH140" s="162">
        <f>IF(BerKW!AU140=0,0,74)</f>
        <v>74</v>
      </c>
      <c r="AI140" s="166" t="e">
        <f>BerKW!AV140*100</f>
        <v>#VALUE!</v>
      </c>
      <c r="AJ140" s="166" t="e">
        <f>BerKW!AU140*100</f>
        <v>#VALUE!</v>
      </c>
      <c r="AK140" s="162">
        <v>1</v>
      </c>
      <c r="AL140" s="166" t="e">
        <f>ROUND(BerKW!AW140*100,0)</f>
        <v>#VALUE!</v>
      </c>
      <c r="AM140" s="166" t="e">
        <f t="shared" si="8"/>
        <v>#VALUE!</v>
      </c>
      <c r="AN140" s="166">
        <v>0</v>
      </c>
      <c r="AO140" s="166" t="e">
        <f>BerKW!AW140*100</f>
        <v>#VALUE!</v>
      </c>
      <c r="AP140" s="166" t="e">
        <f ca="1">ROUND(AO140*(pabij+wnbij)/100,0)</f>
        <v>#VALUE!</v>
      </c>
      <c r="AQ140" s="166">
        <f t="shared" ca="1" si="9"/>
        <v>255</v>
      </c>
      <c r="AR140" s="166">
        <v>0</v>
      </c>
      <c r="AS140" s="166" t="e">
        <f>BerKW!AW140*100</f>
        <v>#VALUE!</v>
      </c>
      <c r="AT140" s="166" t="e">
        <f ca="1">ROUND(BerKW!BR140*100,0)</f>
        <v>#VALUE!</v>
      </c>
      <c r="AU140" s="166">
        <f t="shared" ca="1" si="10"/>
        <v>256</v>
      </c>
      <c r="AV140" s="166">
        <v>0</v>
      </c>
      <c r="AW140" s="166" t="e">
        <f>ROUND(BerKW!AW140*100,0)</f>
        <v>#VALUE!</v>
      </c>
      <c r="AX140" s="166" t="e">
        <f ca="1">ROUND(BerKW!BS140*100,0)</f>
        <v>#VALUE!</v>
      </c>
      <c r="AY140" s="166">
        <f t="shared" ca="1" si="11"/>
        <v>811</v>
      </c>
      <c r="AZ140" s="166">
        <v>0</v>
      </c>
      <c r="BA140" s="166" t="e">
        <f ca="1">IF(fsobij&lt;&gt;0,BerKW!AW140*100,0)</f>
        <v>#VALUE!</v>
      </c>
      <c r="BB140" s="166" t="e">
        <f ca="1">IF(fsobij&lt;&gt;0,ROUND(BerKW!BK140*100,0),0)</f>
        <v>#VALUE!</v>
      </c>
      <c r="BC140" s="166">
        <v>859</v>
      </c>
      <c r="BD140" s="166">
        <v>0</v>
      </c>
      <c r="BE140" s="166" t="e">
        <f ca="1">IF(bijbij&lt;&gt;0,BerKW!AW140*100,0)</f>
        <v>#VALUE!</v>
      </c>
      <c r="BF140" s="166" t="e">
        <f>ROUND(BerKW!BL140*100,0)</f>
        <v>#VALUE!</v>
      </c>
      <c r="BG140" s="167">
        <v>1</v>
      </c>
      <c r="BH140" s="166" t="e">
        <f>BerKW!BF140*100</f>
        <v>#VALUE!</v>
      </c>
      <c r="BI140" s="166" t="str">
        <f>BerKW!BE140</f>
        <v>Corriger</v>
      </c>
      <c r="BJ140" s="162" t="e">
        <f>BerKW!BD140*100</f>
        <v>#VALUE!</v>
      </c>
    </row>
    <row r="141" spans="1:62" ht="14.1" customHeight="1" x14ac:dyDescent="0.3">
      <c r="A141" s="162">
        <f>Ident!A141</f>
        <v>0</v>
      </c>
      <c r="B141" s="162">
        <f>Ident!B141</f>
        <v>0</v>
      </c>
      <c r="C141" s="162">
        <f>Ident!C141</f>
        <v>0</v>
      </c>
      <c r="D141" s="162">
        <f>Ident!D141</f>
        <v>0</v>
      </c>
      <c r="E141" s="162"/>
      <c r="F141" s="163"/>
      <c r="G141" s="162"/>
      <c r="H141" s="164">
        <f>Ident!G141</f>
        <v>0</v>
      </c>
      <c r="I141" s="165">
        <f>Ident!E141</f>
        <v>0</v>
      </c>
      <c r="J141" s="165">
        <f>Ident!F141</f>
        <v>0</v>
      </c>
      <c r="K141" s="166" t="e">
        <f>BerKW!Y141*100</f>
        <v>#VALUE!</v>
      </c>
      <c r="L141" s="166">
        <f>BerKW!Z141</f>
        <v>0</v>
      </c>
      <c r="M141" s="162">
        <f>IF(BerKW!K141=0,0,1)</f>
        <v>0</v>
      </c>
      <c r="N141" s="166" t="e">
        <f>BerKW!L141*100</f>
        <v>#VALUE!</v>
      </c>
      <c r="O141" s="166">
        <f>BerKW!K141*100</f>
        <v>0</v>
      </c>
      <c r="P141" s="162">
        <f>IF(BerKW!AC141=0,0,24)</f>
        <v>24</v>
      </c>
      <c r="Q141" s="166" t="e">
        <f>BerKW!AD141*100</f>
        <v>#VALUE!</v>
      </c>
      <c r="R141" s="166" t="e">
        <f>BerKW!AC141*100</f>
        <v>#VALUE!</v>
      </c>
      <c r="S141" s="162">
        <f>IF(BerKW!AF141=0,0,30)</f>
        <v>30</v>
      </c>
      <c r="T141" s="166" t="e">
        <f>BerKW!AG141*100</f>
        <v>#VALUE!</v>
      </c>
      <c r="U141" s="166" t="e">
        <f>BerKW!AF141*100</f>
        <v>#VALUE!</v>
      </c>
      <c r="V141" s="166">
        <f>IF(BerKW!AI141=0,0,50)</f>
        <v>50</v>
      </c>
      <c r="W141" s="166" t="e">
        <f>BerKW!AJ141*100</f>
        <v>#VALUE!</v>
      </c>
      <c r="X141" s="166" t="e">
        <f>BerKW!AI141*100</f>
        <v>#VALUE!</v>
      </c>
      <c r="Y141" s="162">
        <f>IF(BerKW!AL141=0,0,51)</f>
        <v>51</v>
      </c>
      <c r="Z141" s="166" t="e">
        <f>BerKW!AM141*100</f>
        <v>#VALUE!</v>
      </c>
      <c r="AA141" s="166" t="e">
        <f>BerKW!AL141*100</f>
        <v>#VALUE!</v>
      </c>
      <c r="AB141" s="162">
        <f>IF(BerKW!AO141=0,0,60)</f>
        <v>60</v>
      </c>
      <c r="AC141" s="166" t="e">
        <f>BerKW!AP141*100</f>
        <v>#VALUE!</v>
      </c>
      <c r="AD141" s="166" t="e">
        <f>BerKW!AO141*100</f>
        <v>#VALUE!</v>
      </c>
      <c r="AE141" s="162">
        <f>IF(BerKW!AR141=0,0,61)</f>
        <v>61</v>
      </c>
      <c r="AF141" s="166" t="e">
        <f>BerKW!AS141*100</f>
        <v>#VALUE!</v>
      </c>
      <c r="AG141" s="166" t="e">
        <f>BerKW!AR141*100</f>
        <v>#VALUE!</v>
      </c>
      <c r="AH141" s="162">
        <f>IF(BerKW!AU141=0,0,74)</f>
        <v>74</v>
      </c>
      <c r="AI141" s="166" t="e">
        <f>BerKW!AV141*100</f>
        <v>#VALUE!</v>
      </c>
      <c r="AJ141" s="166" t="e">
        <f>BerKW!AU141*100</f>
        <v>#VALUE!</v>
      </c>
      <c r="AK141" s="162">
        <v>1</v>
      </c>
      <c r="AL141" s="166" t="e">
        <f>ROUND(BerKW!AW141*100,0)</f>
        <v>#VALUE!</v>
      </c>
      <c r="AM141" s="166" t="e">
        <f t="shared" si="8"/>
        <v>#VALUE!</v>
      </c>
      <c r="AN141" s="166">
        <v>0</v>
      </c>
      <c r="AO141" s="166" t="e">
        <f>BerKW!AW141*100</f>
        <v>#VALUE!</v>
      </c>
      <c r="AP141" s="166" t="e">
        <f ca="1">ROUND(AO141*(pabij+wnbij)/100,0)</f>
        <v>#VALUE!</v>
      </c>
      <c r="AQ141" s="166">
        <f t="shared" ca="1" si="9"/>
        <v>255</v>
      </c>
      <c r="AR141" s="166">
        <v>0</v>
      </c>
      <c r="AS141" s="166" t="e">
        <f>BerKW!AW141*100</f>
        <v>#VALUE!</v>
      </c>
      <c r="AT141" s="166" t="e">
        <f ca="1">ROUND(BerKW!BR141*100,0)</f>
        <v>#VALUE!</v>
      </c>
      <c r="AU141" s="166">
        <f t="shared" ca="1" si="10"/>
        <v>256</v>
      </c>
      <c r="AV141" s="166">
        <v>0</v>
      </c>
      <c r="AW141" s="166" t="e">
        <f>ROUND(BerKW!AW141*100,0)</f>
        <v>#VALUE!</v>
      </c>
      <c r="AX141" s="166" t="e">
        <f ca="1">ROUND(BerKW!BS141*100,0)</f>
        <v>#VALUE!</v>
      </c>
      <c r="AY141" s="166">
        <f t="shared" ca="1" si="11"/>
        <v>811</v>
      </c>
      <c r="AZ141" s="166">
        <v>0</v>
      </c>
      <c r="BA141" s="166" t="e">
        <f ca="1">IF(fsobij&lt;&gt;0,BerKW!AW141*100,0)</f>
        <v>#VALUE!</v>
      </c>
      <c r="BB141" s="166" t="e">
        <f ca="1">IF(fsobij&lt;&gt;0,ROUND(BerKW!BK141*100,0),0)</f>
        <v>#VALUE!</v>
      </c>
      <c r="BC141" s="166">
        <v>859</v>
      </c>
      <c r="BD141" s="166">
        <v>0</v>
      </c>
      <c r="BE141" s="166" t="e">
        <f ca="1">IF(bijbij&lt;&gt;0,BerKW!AW141*100,0)</f>
        <v>#VALUE!</v>
      </c>
      <c r="BF141" s="166" t="e">
        <f>ROUND(BerKW!BL141*100,0)</f>
        <v>#VALUE!</v>
      </c>
      <c r="BG141" s="167">
        <v>1</v>
      </c>
      <c r="BH141" s="166" t="e">
        <f>BerKW!BF141*100</f>
        <v>#VALUE!</v>
      </c>
      <c r="BI141" s="166" t="str">
        <f>BerKW!BE141</f>
        <v>Corriger</v>
      </c>
      <c r="BJ141" s="162" t="e">
        <f>BerKW!BD141*100</f>
        <v>#VALUE!</v>
      </c>
    </row>
    <row r="142" spans="1:62" ht="14.1" customHeight="1" x14ac:dyDescent="0.3">
      <c r="A142" s="162">
        <f>Ident!A142</f>
        <v>0</v>
      </c>
      <c r="B142" s="162">
        <f>Ident!B142</f>
        <v>0</v>
      </c>
      <c r="C142" s="162">
        <f>Ident!C142</f>
        <v>0</v>
      </c>
      <c r="D142" s="162">
        <f>Ident!D142</f>
        <v>0</v>
      </c>
      <c r="E142" s="162"/>
      <c r="F142" s="163"/>
      <c r="G142" s="162"/>
      <c r="H142" s="164">
        <f>Ident!G142</f>
        <v>0</v>
      </c>
      <c r="I142" s="165">
        <f>Ident!E142</f>
        <v>0</v>
      </c>
      <c r="J142" s="165">
        <f>Ident!F142</f>
        <v>0</v>
      </c>
      <c r="K142" s="166" t="e">
        <f>BerKW!Y142*100</f>
        <v>#VALUE!</v>
      </c>
      <c r="L142" s="166">
        <f>BerKW!Z142</f>
        <v>0</v>
      </c>
      <c r="M142" s="162">
        <f>IF(BerKW!K142=0,0,1)</f>
        <v>0</v>
      </c>
      <c r="N142" s="166" t="e">
        <f>BerKW!L142*100</f>
        <v>#VALUE!</v>
      </c>
      <c r="O142" s="166">
        <f>BerKW!K142*100</f>
        <v>0</v>
      </c>
      <c r="P142" s="162">
        <f>IF(BerKW!AC142=0,0,24)</f>
        <v>24</v>
      </c>
      <c r="Q142" s="166" t="e">
        <f>BerKW!AD142*100</f>
        <v>#VALUE!</v>
      </c>
      <c r="R142" s="166" t="e">
        <f>BerKW!AC142*100</f>
        <v>#VALUE!</v>
      </c>
      <c r="S142" s="162">
        <f>IF(BerKW!AF142=0,0,30)</f>
        <v>30</v>
      </c>
      <c r="T142" s="166" t="e">
        <f>BerKW!AG142*100</f>
        <v>#VALUE!</v>
      </c>
      <c r="U142" s="166" t="e">
        <f>BerKW!AF142*100</f>
        <v>#VALUE!</v>
      </c>
      <c r="V142" s="166">
        <f>IF(BerKW!AI142=0,0,50)</f>
        <v>50</v>
      </c>
      <c r="W142" s="166" t="e">
        <f>BerKW!AJ142*100</f>
        <v>#VALUE!</v>
      </c>
      <c r="X142" s="166" t="e">
        <f>BerKW!AI142*100</f>
        <v>#VALUE!</v>
      </c>
      <c r="Y142" s="162">
        <f>IF(BerKW!AL142=0,0,51)</f>
        <v>51</v>
      </c>
      <c r="Z142" s="166" t="e">
        <f>BerKW!AM142*100</f>
        <v>#VALUE!</v>
      </c>
      <c r="AA142" s="166" t="e">
        <f>BerKW!AL142*100</f>
        <v>#VALUE!</v>
      </c>
      <c r="AB142" s="162">
        <f>IF(BerKW!AO142=0,0,60)</f>
        <v>60</v>
      </c>
      <c r="AC142" s="166" t="e">
        <f>BerKW!AP142*100</f>
        <v>#VALUE!</v>
      </c>
      <c r="AD142" s="166" t="e">
        <f>BerKW!AO142*100</f>
        <v>#VALUE!</v>
      </c>
      <c r="AE142" s="162">
        <f>IF(BerKW!AR142=0,0,61)</f>
        <v>61</v>
      </c>
      <c r="AF142" s="166" t="e">
        <f>BerKW!AS142*100</f>
        <v>#VALUE!</v>
      </c>
      <c r="AG142" s="166" t="e">
        <f>BerKW!AR142*100</f>
        <v>#VALUE!</v>
      </c>
      <c r="AH142" s="162">
        <f>IF(BerKW!AU142=0,0,74)</f>
        <v>74</v>
      </c>
      <c r="AI142" s="166" t="e">
        <f>BerKW!AV142*100</f>
        <v>#VALUE!</v>
      </c>
      <c r="AJ142" s="166" t="e">
        <f>BerKW!AU142*100</f>
        <v>#VALUE!</v>
      </c>
      <c r="AK142" s="162">
        <v>1</v>
      </c>
      <c r="AL142" s="166" t="e">
        <f>ROUND(BerKW!AW142*100,0)</f>
        <v>#VALUE!</v>
      </c>
      <c r="AM142" s="166" t="e">
        <f t="shared" si="8"/>
        <v>#VALUE!</v>
      </c>
      <c r="AN142" s="166">
        <v>0</v>
      </c>
      <c r="AO142" s="166" t="e">
        <f>BerKW!AW142*100</f>
        <v>#VALUE!</v>
      </c>
      <c r="AP142" s="166" t="e">
        <f ca="1">ROUND(AO142*(pabij+wnbij)/100,0)</f>
        <v>#VALUE!</v>
      </c>
      <c r="AQ142" s="166">
        <f t="shared" ca="1" si="9"/>
        <v>255</v>
      </c>
      <c r="AR142" s="166">
        <v>0</v>
      </c>
      <c r="AS142" s="166" t="e">
        <f>BerKW!AW142*100</f>
        <v>#VALUE!</v>
      </c>
      <c r="AT142" s="166" t="e">
        <f ca="1">ROUND(BerKW!BR142*100,0)</f>
        <v>#VALUE!</v>
      </c>
      <c r="AU142" s="166">
        <f t="shared" ca="1" si="10"/>
        <v>256</v>
      </c>
      <c r="AV142" s="166">
        <v>0</v>
      </c>
      <c r="AW142" s="166" t="e">
        <f>ROUND(BerKW!AW142*100,0)</f>
        <v>#VALUE!</v>
      </c>
      <c r="AX142" s="166" t="e">
        <f ca="1">ROUND(BerKW!BS142*100,0)</f>
        <v>#VALUE!</v>
      </c>
      <c r="AY142" s="166">
        <f t="shared" ca="1" si="11"/>
        <v>811</v>
      </c>
      <c r="AZ142" s="166">
        <v>0</v>
      </c>
      <c r="BA142" s="166" t="e">
        <f ca="1">IF(fsobij&lt;&gt;0,BerKW!AW142*100,0)</f>
        <v>#VALUE!</v>
      </c>
      <c r="BB142" s="166" t="e">
        <f ca="1">IF(fsobij&lt;&gt;0,ROUND(BerKW!BK142*100,0),0)</f>
        <v>#VALUE!</v>
      </c>
      <c r="BC142" s="166">
        <v>859</v>
      </c>
      <c r="BD142" s="166">
        <v>0</v>
      </c>
      <c r="BE142" s="166" t="e">
        <f ca="1">IF(bijbij&lt;&gt;0,BerKW!AW142*100,0)</f>
        <v>#VALUE!</v>
      </c>
      <c r="BF142" s="166" t="e">
        <f>ROUND(BerKW!BL142*100,0)</f>
        <v>#VALUE!</v>
      </c>
      <c r="BG142" s="167">
        <v>1</v>
      </c>
      <c r="BH142" s="166" t="e">
        <f>BerKW!BF142*100</f>
        <v>#VALUE!</v>
      </c>
      <c r="BI142" s="166" t="str">
        <f>BerKW!BE142</f>
        <v>Corriger</v>
      </c>
      <c r="BJ142" s="162" t="e">
        <f>BerKW!BD142*100</f>
        <v>#VALUE!</v>
      </c>
    </row>
    <row r="143" spans="1:62" ht="14.1" customHeight="1" x14ac:dyDescent="0.3">
      <c r="A143" s="162">
        <f>Ident!A143</f>
        <v>0</v>
      </c>
      <c r="B143" s="162">
        <f>Ident!B143</f>
        <v>0</v>
      </c>
      <c r="C143" s="162">
        <f>Ident!C143</f>
        <v>0</v>
      </c>
      <c r="D143" s="162">
        <f>Ident!D143</f>
        <v>0</v>
      </c>
      <c r="E143" s="162"/>
      <c r="F143" s="163"/>
      <c r="G143" s="162"/>
      <c r="H143" s="164">
        <f>Ident!G143</f>
        <v>0</v>
      </c>
      <c r="I143" s="165">
        <f>Ident!E143</f>
        <v>0</v>
      </c>
      <c r="J143" s="165">
        <f>Ident!F143</f>
        <v>0</v>
      </c>
      <c r="K143" s="166" t="e">
        <f>BerKW!Y143*100</f>
        <v>#VALUE!</v>
      </c>
      <c r="L143" s="166">
        <f>BerKW!Z143</f>
        <v>0</v>
      </c>
      <c r="M143" s="162">
        <f>IF(BerKW!K143=0,0,1)</f>
        <v>0</v>
      </c>
      <c r="N143" s="166" t="e">
        <f>BerKW!L143*100</f>
        <v>#VALUE!</v>
      </c>
      <c r="O143" s="166">
        <f>BerKW!K143*100</f>
        <v>0</v>
      </c>
      <c r="P143" s="162">
        <f>IF(BerKW!AC143=0,0,24)</f>
        <v>24</v>
      </c>
      <c r="Q143" s="166" t="e">
        <f>BerKW!AD143*100</f>
        <v>#VALUE!</v>
      </c>
      <c r="R143" s="166" t="e">
        <f>BerKW!AC143*100</f>
        <v>#VALUE!</v>
      </c>
      <c r="S143" s="162">
        <f>IF(BerKW!AF143=0,0,30)</f>
        <v>30</v>
      </c>
      <c r="T143" s="166" t="e">
        <f>BerKW!AG143*100</f>
        <v>#VALUE!</v>
      </c>
      <c r="U143" s="166" t="e">
        <f>BerKW!AF143*100</f>
        <v>#VALUE!</v>
      </c>
      <c r="V143" s="166">
        <f>IF(BerKW!AI143=0,0,50)</f>
        <v>50</v>
      </c>
      <c r="W143" s="166" t="e">
        <f>BerKW!AJ143*100</f>
        <v>#VALUE!</v>
      </c>
      <c r="X143" s="166" t="e">
        <f>BerKW!AI143*100</f>
        <v>#VALUE!</v>
      </c>
      <c r="Y143" s="162">
        <f>IF(BerKW!AL143=0,0,51)</f>
        <v>51</v>
      </c>
      <c r="Z143" s="166" t="e">
        <f>BerKW!AM143*100</f>
        <v>#VALUE!</v>
      </c>
      <c r="AA143" s="166" t="e">
        <f>BerKW!AL143*100</f>
        <v>#VALUE!</v>
      </c>
      <c r="AB143" s="162">
        <f>IF(BerKW!AO143=0,0,60)</f>
        <v>60</v>
      </c>
      <c r="AC143" s="166" t="e">
        <f>BerKW!AP143*100</f>
        <v>#VALUE!</v>
      </c>
      <c r="AD143" s="166" t="e">
        <f>BerKW!AO143*100</f>
        <v>#VALUE!</v>
      </c>
      <c r="AE143" s="162">
        <f>IF(BerKW!AR143=0,0,61)</f>
        <v>61</v>
      </c>
      <c r="AF143" s="166" t="e">
        <f>BerKW!AS143*100</f>
        <v>#VALUE!</v>
      </c>
      <c r="AG143" s="166" t="e">
        <f>BerKW!AR143*100</f>
        <v>#VALUE!</v>
      </c>
      <c r="AH143" s="162">
        <f>IF(BerKW!AU143=0,0,74)</f>
        <v>74</v>
      </c>
      <c r="AI143" s="166" t="e">
        <f>BerKW!AV143*100</f>
        <v>#VALUE!</v>
      </c>
      <c r="AJ143" s="166" t="e">
        <f>BerKW!AU143*100</f>
        <v>#VALUE!</v>
      </c>
      <c r="AK143" s="162">
        <v>1</v>
      </c>
      <c r="AL143" s="166" t="e">
        <f>ROUND(BerKW!AW143*100,0)</f>
        <v>#VALUE!</v>
      </c>
      <c r="AM143" s="166" t="e">
        <f t="shared" si="8"/>
        <v>#VALUE!</v>
      </c>
      <c r="AN143" s="166">
        <v>0</v>
      </c>
      <c r="AO143" s="166" t="e">
        <f>BerKW!AW143*100</f>
        <v>#VALUE!</v>
      </c>
      <c r="AP143" s="166" t="e">
        <f ca="1">ROUND(AO143*(pabij+wnbij)/100,0)</f>
        <v>#VALUE!</v>
      </c>
      <c r="AQ143" s="166">
        <f t="shared" ca="1" si="9"/>
        <v>255</v>
      </c>
      <c r="AR143" s="166">
        <v>0</v>
      </c>
      <c r="AS143" s="166" t="e">
        <f>BerKW!AW143*100</f>
        <v>#VALUE!</v>
      </c>
      <c r="AT143" s="166" t="e">
        <f ca="1">ROUND(BerKW!BR143*100,0)</f>
        <v>#VALUE!</v>
      </c>
      <c r="AU143" s="166">
        <f t="shared" ca="1" si="10"/>
        <v>256</v>
      </c>
      <c r="AV143" s="166">
        <v>0</v>
      </c>
      <c r="AW143" s="166" t="e">
        <f>ROUND(BerKW!AW143*100,0)</f>
        <v>#VALUE!</v>
      </c>
      <c r="AX143" s="166" t="e">
        <f ca="1">ROUND(BerKW!BS143*100,0)</f>
        <v>#VALUE!</v>
      </c>
      <c r="AY143" s="166">
        <f t="shared" ca="1" si="11"/>
        <v>811</v>
      </c>
      <c r="AZ143" s="166">
        <v>0</v>
      </c>
      <c r="BA143" s="166" t="e">
        <f ca="1">IF(fsobij&lt;&gt;0,BerKW!AW143*100,0)</f>
        <v>#VALUE!</v>
      </c>
      <c r="BB143" s="166" t="e">
        <f ca="1">IF(fsobij&lt;&gt;0,ROUND(BerKW!BK143*100,0),0)</f>
        <v>#VALUE!</v>
      </c>
      <c r="BC143" s="166">
        <v>859</v>
      </c>
      <c r="BD143" s="166">
        <v>0</v>
      </c>
      <c r="BE143" s="166" t="e">
        <f ca="1">IF(bijbij&lt;&gt;0,BerKW!AW143*100,0)</f>
        <v>#VALUE!</v>
      </c>
      <c r="BF143" s="166" t="e">
        <f>ROUND(BerKW!BL143*100,0)</f>
        <v>#VALUE!</v>
      </c>
      <c r="BG143" s="167">
        <v>1</v>
      </c>
      <c r="BH143" s="166" t="e">
        <f>BerKW!BF143*100</f>
        <v>#VALUE!</v>
      </c>
      <c r="BI143" s="166" t="str">
        <f>BerKW!BE143</f>
        <v>Corriger</v>
      </c>
      <c r="BJ143" s="162" t="e">
        <f>BerKW!BD143*100</f>
        <v>#VALUE!</v>
      </c>
    </row>
    <row r="144" spans="1:62" ht="14.1" customHeight="1" x14ac:dyDescent="0.3">
      <c r="A144" s="162">
        <f>Ident!A144</f>
        <v>0</v>
      </c>
      <c r="B144" s="162">
        <f>Ident!B144</f>
        <v>0</v>
      </c>
      <c r="C144" s="162">
        <f>Ident!C144</f>
        <v>0</v>
      </c>
      <c r="D144" s="162">
        <f>Ident!D144</f>
        <v>0</v>
      </c>
      <c r="E144" s="162"/>
      <c r="F144" s="163"/>
      <c r="G144" s="162"/>
      <c r="H144" s="164">
        <f>Ident!G144</f>
        <v>0</v>
      </c>
      <c r="I144" s="165">
        <f>Ident!E144</f>
        <v>0</v>
      </c>
      <c r="J144" s="165">
        <f>Ident!F144</f>
        <v>0</v>
      </c>
      <c r="K144" s="166" t="e">
        <f>BerKW!Y144*100</f>
        <v>#VALUE!</v>
      </c>
      <c r="L144" s="166">
        <f>BerKW!Z144</f>
        <v>0</v>
      </c>
      <c r="M144" s="162">
        <f>IF(BerKW!K144=0,0,1)</f>
        <v>0</v>
      </c>
      <c r="N144" s="166" t="e">
        <f>BerKW!L144*100</f>
        <v>#VALUE!</v>
      </c>
      <c r="O144" s="166">
        <f>BerKW!K144*100</f>
        <v>0</v>
      </c>
      <c r="P144" s="162">
        <f>IF(BerKW!AC144=0,0,24)</f>
        <v>24</v>
      </c>
      <c r="Q144" s="166" t="e">
        <f>BerKW!AD144*100</f>
        <v>#VALUE!</v>
      </c>
      <c r="R144" s="166" t="e">
        <f>BerKW!AC144*100</f>
        <v>#VALUE!</v>
      </c>
      <c r="S144" s="162">
        <f>IF(BerKW!AF144=0,0,30)</f>
        <v>30</v>
      </c>
      <c r="T144" s="166" t="e">
        <f>BerKW!AG144*100</f>
        <v>#VALUE!</v>
      </c>
      <c r="U144" s="166" t="e">
        <f>BerKW!AF144*100</f>
        <v>#VALUE!</v>
      </c>
      <c r="V144" s="166">
        <f>IF(BerKW!AI144=0,0,50)</f>
        <v>50</v>
      </c>
      <c r="W144" s="166" t="e">
        <f>BerKW!AJ144*100</f>
        <v>#VALUE!</v>
      </c>
      <c r="X144" s="166" t="e">
        <f>BerKW!AI144*100</f>
        <v>#VALUE!</v>
      </c>
      <c r="Y144" s="162">
        <f>IF(BerKW!AL144=0,0,51)</f>
        <v>51</v>
      </c>
      <c r="Z144" s="166" t="e">
        <f>BerKW!AM144*100</f>
        <v>#VALUE!</v>
      </c>
      <c r="AA144" s="166" t="e">
        <f>BerKW!AL144*100</f>
        <v>#VALUE!</v>
      </c>
      <c r="AB144" s="162">
        <f>IF(BerKW!AO144=0,0,60)</f>
        <v>60</v>
      </c>
      <c r="AC144" s="166" t="e">
        <f>BerKW!AP144*100</f>
        <v>#VALUE!</v>
      </c>
      <c r="AD144" s="166" t="e">
        <f>BerKW!AO144*100</f>
        <v>#VALUE!</v>
      </c>
      <c r="AE144" s="162">
        <f>IF(BerKW!AR144=0,0,61)</f>
        <v>61</v>
      </c>
      <c r="AF144" s="166" t="e">
        <f>BerKW!AS144*100</f>
        <v>#VALUE!</v>
      </c>
      <c r="AG144" s="166" t="e">
        <f>BerKW!AR144*100</f>
        <v>#VALUE!</v>
      </c>
      <c r="AH144" s="162">
        <f>IF(BerKW!AU144=0,0,74)</f>
        <v>74</v>
      </c>
      <c r="AI144" s="166" t="e">
        <f>BerKW!AV144*100</f>
        <v>#VALUE!</v>
      </c>
      <c r="AJ144" s="166" t="e">
        <f>BerKW!AU144*100</f>
        <v>#VALUE!</v>
      </c>
      <c r="AK144" s="162">
        <v>1</v>
      </c>
      <c r="AL144" s="166" t="e">
        <f>ROUND(BerKW!AW144*100,0)</f>
        <v>#VALUE!</v>
      </c>
      <c r="AM144" s="166" t="e">
        <f t="shared" si="8"/>
        <v>#VALUE!</v>
      </c>
      <c r="AN144" s="166">
        <v>0</v>
      </c>
      <c r="AO144" s="166" t="e">
        <f>BerKW!AW144*100</f>
        <v>#VALUE!</v>
      </c>
      <c r="AP144" s="166" t="e">
        <f ca="1">ROUND(AO144*(pabij+wnbij)/100,0)</f>
        <v>#VALUE!</v>
      </c>
      <c r="AQ144" s="166">
        <f t="shared" ca="1" si="9"/>
        <v>255</v>
      </c>
      <c r="AR144" s="166">
        <v>0</v>
      </c>
      <c r="AS144" s="166" t="e">
        <f>BerKW!AW144*100</f>
        <v>#VALUE!</v>
      </c>
      <c r="AT144" s="166" t="e">
        <f ca="1">ROUND(BerKW!BR144*100,0)</f>
        <v>#VALUE!</v>
      </c>
      <c r="AU144" s="166">
        <f t="shared" ca="1" si="10"/>
        <v>256</v>
      </c>
      <c r="AV144" s="166">
        <v>0</v>
      </c>
      <c r="AW144" s="166" t="e">
        <f>ROUND(BerKW!AW144*100,0)</f>
        <v>#VALUE!</v>
      </c>
      <c r="AX144" s="166" t="e">
        <f ca="1">ROUND(BerKW!BS144*100,0)</f>
        <v>#VALUE!</v>
      </c>
      <c r="AY144" s="166">
        <f t="shared" ca="1" si="11"/>
        <v>811</v>
      </c>
      <c r="AZ144" s="166">
        <v>0</v>
      </c>
      <c r="BA144" s="166" t="e">
        <f ca="1">IF(fsobij&lt;&gt;0,BerKW!AW144*100,0)</f>
        <v>#VALUE!</v>
      </c>
      <c r="BB144" s="166" t="e">
        <f ca="1">IF(fsobij&lt;&gt;0,ROUND(BerKW!BK144*100,0),0)</f>
        <v>#VALUE!</v>
      </c>
      <c r="BC144" s="166">
        <v>859</v>
      </c>
      <c r="BD144" s="166">
        <v>0</v>
      </c>
      <c r="BE144" s="166" t="e">
        <f ca="1">IF(bijbij&lt;&gt;0,BerKW!AW144*100,0)</f>
        <v>#VALUE!</v>
      </c>
      <c r="BF144" s="166" t="e">
        <f>ROUND(BerKW!BL144*100,0)</f>
        <v>#VALUE!</v>
      </c>
      <c r="BG144" s="167">
        <v>1</v>
      </c>
      <c r="BH144" s="166" t="e">
        <f>BerKW!BF144*100</f>
        <v>#VALUE!</v>
      </c>
      <c r="BI144" s="166" t="str">
        <f>BerKW!BE144</f>
        <v>Corriger</v>
      </c>
      <c r="BJ144" s="162" t="e">
        <f>BerKW!BD144*100</f>
        <v>#VALUE!</v>
      </c>
    </row>
    <row r="145" spans="1:62" ht="14.1" customHeight="1" x14ac:dyDescent="0.3">
      <c r="A145" s="162">
        <f>Ident!A145</f>
        <v>0</v>
      </c>
      <c r="B145" s="162">
        <f>Ident!B145</f>
        <v>0</v>
      </c>
      <c r="C145" s="162">
        <f>Ident!C145</f>
        <v>0</v>
      </c>
      <c r="D145" s="162">
        <f>Ident!D145</f>
        <v>0</v>
      </c>
      <c r="E145" s="162"/>
      <c r="F145" s="163"/>
      <c r="G145" s="162"/>
      <c r="H145" s="164">
        <f>Ident!G145</f>
        <v>0</v>
      </c>
      <c r="I145" s="165">
        <f>Ident!E145</f>
        <v>0</v>
      </c>
      <c r="J145" s="165">
        <f>Ident!F145</f>
        <v>0</v>
      </c>
      <c r="K145" s="166" t="e">
        <f>BerKW!Y145*100</f>
        <v>#VALUE!</v>
      </c>
      <c r="L145" s="166">
        <f>BerKW!Z145</f>
        <v>0</v>
      </c>
      <c r="M145" s="162">
        <f>IF(BerKW!K145=0,0,1)</f>
        <v>0</v>
      </c>
      <c r="N145" s="166" t="e">
        <f>BerKW!L145*100</f>
        <v>#VALUE!</v>
      </c>
      <c r="O145" s="166">
        <f>BerKW!K145*100</f>
        <v>0</v>
      </c>
      <c r="P145" s="162">
        <f>IF(BerKW!AC145=0,0,24)</f>
        <v>24</v>
      </c>
      <c r="Q145" s="166" t="e">
        <f>BerKW!AD145*100</f>
        <v>#VALUE!</v>
      </c>
      <c r="R145" s="166" t="e">
        <f>BerKW!AC145*100</f>
        <v>#VALUE!</v>
      </c>
      <c r="S145" s="162">
        <f>IF(BerKW!AF145=0,0,30)</f>
        <v>30</v>
      </c>
      <c r="T145" s="166" t="e">
        <f>BerKW!AG145*100</f>
        <v>#VALUE!</v>
      </c>
      <c r="U145" s="166" t="e">
        <f>BerKW!AF145*100</f>
        <v>#VALUE!</v>
      </c>
      <c r="V145" s="166">
        <f>IF(BerKW!AI145=0,0,50)</f>
        <v>50</v>
      </c>
      <c r="W145" s="166" t="e">
        <f>BerKW!AJ145*100</f>
        <v>#VALUE!</v>
      </c>
      <c r="X145" s="166" t="e">
        <f>BerKW!AI145*100</f>
        <v>#VALUE!</v>
      </c>
      <c r="Y145" s="162">
        <f>IF(BerKW!AL145=0,0,51)</f>
        <v>51</v>
      </c>
      <c r="Z145" s="166" t="e">
        <f>BerKW!AM145*100</f>
        <v>#VALUE!</v>
      </c>
      <c r="AA145" s="166" t="e">
        <f>BerKW!AL145*100</f>
        <v>#VALUE!</v>
      </c>
      <c r="AB145" s="162">
        <f>IF(BerKW!AO145=0,0,60)</f>
        <v>60</v>
      </c>
      <c r="AC145" s="166" t="e">
        <f>BerKW!AP145*100</f>
        <v>#VALUE!</v>
      </c>
      <c r="AD145" s="166" t="e">
        <f>BerKW!AO145*100</f>
        <v>#VALUE!</v>
      </c>
      <c r="AE145" s="162">
        <f>IF(BerKW!AR145=0,0,61)</f>
        <v>61</v>
      </c>
      <c r="AF145" s="166" t="e">
        <f>BerKW!AS145*100</f>
        <v>#VALUE!</v>
      </c>
      <c r="AG145" s="166" t="e">
        <f>BerKW!AR145*100</f>
        <v>#VALUE!</v>
      </c>
      <c r="AH145" s="162">
        <f>IF(BerKW!AU145=0,0,74)</f>
        <v>74</v>
      </c>
      <c r="AI145" s="166" t="e">
        <f>BerKW!AV145*100</f>
        <v>#VALUE!</v>
      </c>
      <c r="AJ145" s="166" t="e">
        <f>BerKW!AU145*100</f>
        <v>#VALUE!</v>
      </c>
      <c r="AK145" s="162">
        <v>1</v>
      </c>
      <c r="AL145" s="166" t="e">
        <f>ROUND(BerKW!AW145*100,0)</f>
        <v>#VALUE!</v>
      </c>
      <c r="AM145" s="166" t="e">
        <f t="shared" si="8"/>
        <v>#VALUE!</v>
      </c>
      <c r="AN145" s="166">
        <v>0</v>
      </c>
      <c r="AO145" s="166" t="e">
        <f>BerKW!AW145*100</f>
        <v>#VALUE!</v>
      </c>
      <c r="AP145" s="166" t="e">
        <f ca="1">ROUND(AO145*(pabij+wnbij)/100,0)</f>
        <v>#VALUE!</v>
      </c>
      <c r="AQ145" s="166">
        <f t="shared" ca="1" si="9"/>
        <v>255</v>
      </c>
      <c r="AR145" s="166">
        <v>0</v>
      </c>
      <c r="AS145" s="166" t="e">
        <f>BerKW!AW145*100</f>
        <v>#VALUE!</v>
      </c>
      <c r="AT145" s="166" t="e">
        <f ca="1">ROUND(BerKW!BR145*100,0)</f>
        <v>#VALUE!</v>
      </c>
      <c r="AU145" s="166">
        <f t="shared" ca="1" si="10"/>
        <v>256</v>
      </c>
      <c r="AV145" s="166">
        <v>0</v>
      </c>
      <c r="AW145" s="166" t="e">
        <f>ROUND(BerKW!AW145*100,0)</f>
        <v>#VALUE!</v>
      </c>
      <c r="AX145" s="166" t="e">
        <f ca="1">ROUND(BerKW!BS145*100,0)</f>
        <v>#VALUE!</v>
      </c>
      <c r="AY145" s="166">
        <f t="shared" ca="1" si="11"/>
        <v>811</v>
      </c>
      <c r="AZ145" s="166">
        <v>0</v>
      </c>
      <c r="BA145" s="166" t="e">
        <f ca="1">IF(fsobij&lt;&gt;0,BerKW!AW145*100,0)</f>
        <v>#VALUE!</v>
      </c>
      <c r="BB145" s="166" t="e">
        <f ca="1">IF(fsobij&lt;&gt;0,ROUND(BerKW!BK145*100,0),0)</f>
        <v>#VALUE!</v>
      </c>
      <c r="BC145" s="166">
        <v>859</v>
      </c>
      <c r="BD145" s="166">
        <v>0</v>
      </c>
      <c r="BE145" s="166" t="e">
        <f ca="1">IF(bijbij&lt;&gt;0,BerKW!AW145*100,0)</f>
        <v>#VALUE!</v>
      </c>
      <c r="BF145" s="166" t="e">
        <f>ROUND(BerKW!BL145*100,0)</f>
        <v>#VALUE!</v>
      </c>
      <c r="BG145" s="167">
        <v>1</v>
      </c>
      <c r="BH145" s="166" t="e">
        <f>BerKW!BF145*100</f>
        <v>#VALUE!</v>
      </c>
      <c r="BI145" s="166" t="str">
        <f>BerKW!BE145</f>
        <v>Corriger</v>
      </c>
      <c r="BJ145" s="162" t="e">
        <f>BerKW!BD145*100</f>
        <v>#VALUE!</v>
      </c>
    </row>
    <row r="146" spans="1:62" ht="14.1" customHeight="1" x14ac:dyDescent="0.3">
      <c r="A146" s="162">
        <f>Ident!A146</f>
        <v>0</v>
      </c>
      <c r="B146" s="162">
        <f>Ident!B146</f>
        <v>0</v>
      </c>
      <c r="C146" s="162">
        <f>Ident!C146</f>
        <v>0</v>
      </c>
      <c r="D146" s="162">
        <f>Ident!D146</f>
        <v>0</v>
      </c>
      <c r="E146" s="162"/>
      <c r="F146" s="163"/>
      <c r="G146" s="162"/>
      <c r="H146" s="164">
        <f>Ident!G146</f>
        <v>0</v>
      </c>
      <c r="I146" s="165">
        <f>Ident!E146</f>
        <v>0</v>
      </c>
      <c r="J146" s="165">
        <f>Ident!F146</f>
        <v>0</v>
      </c>
      <c r="K146" s="166" t="e">
        <f>BerKW!Y146*100</f>
        <v>#VALUE!</v>
      </c>
      <c r="L146" s="166">
        <f>BerKW!Z146</f>
        <v>0</v>
      </c>
      <c r="M146" s="162">
        <f>IF(BerKW!K146=0,0,1)</f>
        <v>0</v>
      </c>
      <c r="N146" s="166" t="e">
        <f>BerKW!L146*100</f>
        <v>#VALUE!</v>
      </c>
      <c r="O146" s="166">
        <f>BerKW!K146*100</f>
        <v>0</v>
      </c>
      <c r="P146" s="162">
        <f>IF(BerKW!AC146=0,0,24)</f>
        <v>24</v>
      </c>
      <c r="Q146" s="166" t="e">
        <f>BerKW!AD146*100</f>
        <v>#VALUE!</v>
      </c>
      <c r="R146" s="166" t="e">
        <f>BerKW!AC146*100</f>
        <v>#VALUE!</v>
      </c>
      <c r="S146" s="162">
        <f>IF(BerKW!AF146=0,0,30)</f>
        <v>30</v>
      </c>
      <c r="T146" s="166" t="e">
        <f>BerKW!AG146*100</f>
        <v>#VALUE!</v>
      </c>
      <c r="U146" s="166" t="e">
        <f>BerKW!AF146*100</f>
        <v>#VALUE!</v>
      </c>
      <c r="V146" s="166">
        <f>IF(BerKW!AI146=0,0,50)</f>
        <v>50</v>
      </c>
      <c r="W146" s="166" t="e">
        <f>BerKW!AJ146*100</f>
        <v>#VALUE!</v>
      </c>
      <c r="X146" s="166" t="e">
        <f>BerKW!AI146*100</f>
        <v>#VALUE!</v>
      </c>
      <c r="Y146" s="162">
        <f>IF(BerKW!AL146=0,0,51)</f>
        <v>51</v>
      </c>
      <c r="Z146" s="166" t="e">
        <f>BerKW!AM146*100</f>
        <v>#VALUE!</v>
      </c>
      <c r="AA146" s="166" t="e">
        <f>BerKW!AL146*100</f>
        <v>#VALUE!</v>
      </c>
      <c r="AB146" s="162">
        <f>IF(BerKW!AO146=0,0,60)</f>
        <v>60</v>
      </c>
      <c r="AC146" s="166" t="e">
        <f>BerKW!AP146*100</f>
        <v>#VALUE!</v>
      </c>
      <c r="AD146" s="166" t="e">
        <f>BerKW!AO146*100</f>
        <v>#VALUE!</v>
      </c>
      <c r="AE146" s="162">
        <f>IF(BerKW!AR146=0,0,61)</f>
        <v>61</v>
      </c>
      <c r="AF146" s="166" t="e">
        <f>BerKW!AS146*100</f>
        <v>#VALUE!</v>
      </c>
      <c r="AG146" s="166" t="e">
        <f>BerKW!AR146*100</f>
        <v>#VALUE!</v>
      </c>
      <c r="AH146" s="162">
        <f>IF(BerKW!AU146=0,0,74)</f>
        <v>74</v>
      </c>
      <c r="AI146" s="166" t="e">
        <f>BerKW!AV146*100</f>
        <v>#VALUE!</v>
      </c>
      <c r="AJ146" s="166" t="e">
        <f>BerKW!AU146*100</f>
        <v>#VALUE!</v>
      </c>
      <c r="AK146" s="162">
        <v>1</v>
      </c>
      <c r="AL146" s="166" t="e">
        <f>ROUND(BerKW!AW146*100,0)</f>
        <v>#VALUE!</v>
      </c>
      <c r="AM146" s="166" t="e">
        <f t="shared" si="8"/>
        <v>#VALUE!</v>
      </c>
      <c r="AN146" s="166">
        <v>0</v>
      </c>
      <c r="AO146" s="166" t="e">
        <f>BerKW!AW146*100</f>
        <v>#VALUE!</v>
      </c>
      <c r="AP146" s="166" t="e">
        <f ca="1">ROUND(AO146*(pabij+wnbij)/100,0)</f>
        <v>#VALUE!</v>
      </c>
      <c r="AQ146" s="166">
        <f t="shared" ca="1" si="9"/>
        <v>255</v>
      </c>
      <c r="AR146" s="166">
        <v>0</v>
      </c>
      <c r="AS146" s="166" t="e">
        <f>BerKW!AW146*100</f>
        <v>#VALUE!</v>
      </c>
      <c r="AT146" s="166" t="e">
        <f ca="1">ROUND(BerKW!BR146*100,0)</f>
        <v>#VALUE!</v>
      </c>
      <c r="AU146" s="166">
        <f t="shared" ca="1" si="10"/>
        <v>256</v>
      </c>
      <c r="AV146" s="166">
        <v>0</v>
      </c>
      <c r="AW146" s="166" t="e">
        <f>ROUND(BerKW!AW146*100,0)</f>
        <v>#VALUE!</v>
      </c>
      <c r="AX146" s="166" t="e">
        <f ca="1">ROUND(BerKW!BS146*100,0)</f>
        <v>#VALUE!</v>
      </c>
      <c r="AY146" s="166">
        <f t="shared" ca="1" si="11"/>
        <v>811</v>
      </c>
      <c r="AZ146" s="166">
        <v>0</v>
      </c>
      <c r="BA146" s="166" t="e">
        <f ca="1">IF(fsobij&lt;&gt;0,BerKW!AW146*100,0)</f>
        <v>#VALUE!</v>
      </c>
      <c r="BB146" s="166" t="e">
        <f ca="1">IF(fsobij&lt;&gt;0,ROUND(BerKW!BK146*100,0),0)</f>
        <v>#VALUE!</v>
      </c>
      <c r="BC146" s="166">
        <v>859</v>
      </c>
      <c r="BD146" s="166">
        <v>0</v>
      </c>
      <c r="BE146" s="166" t="e">
        <f ca="1">IF(bijbij&lt;&gt;0,BerKW!AW146*100,0)</f>
        <v>#VALUE!</v>
      </c>
      <c r="BF146" s="166" t="e">
        <f>ROUND(BerKW!BL146*100,0)</f>
        <v>#VALUE!</v>
      </c>
      <c r="BG146" s="167">
        <v>1</v>
      </c>
      <c r="BH146" s="166" t="e">
        <f>BerKW!BF146*100</f>
        <v>#VALUE!</v>
      </c>
      <c r="BI146" s="166" t="str">
        <f>BerKW!BE146</f>
        <v>Corriger</v>
      </c>
      <c r="BJ146" s="162" t="e">
        <f>BerKW!BD146*100</f>
        <v>#VALUE!</v>
      </c>
    </row>
    <row r="147" spans="1:62" ht="14.1" customHeight="1" x14ac:dyDescent="0.3">
      <c r="A147" s="162">
        <f>Ident!A147</f>
        <v>0</v>
      </c>
      <c r="B147" s="162">
        <f>Ident!B147</f>
        <v>0</v>
      </c>
      <c r="C147" s="162">
        <f>Ident!C147</f>
        <v>0</v>
      </c>
      <c r="D147" s="162">
        <f>Ident!D147</f>
        <v>0</v>
      </c>
      <c r="E147" s="162"/>
      <c r="F147" s="163"/>
      <c r="G147" s="162"/>
      <c r="H147" s="164">
        <f>Ident!G147</f>
        <v>0</v>
      </c>
      <c r="I147" s="165">
        <f>Ident!E147</f>
        <v>0</v>
      </c>
      <c r="J147" s="165">
        <f>Ident!F147</f>
        <v>0</v>
      </c>
      <c r="K147" s="166" t="e">
        <f>BerKW!Y147*100</f>
        <v>#VALUE!</v>
      </c>
      <c r="L147" s="166">
        <f>BerKW!Z147</f>
        <v>0</v>
      </c>
      <c r="M147" s="162">
        <f>IF(BerKW!K147=0,0,1)</f>
        <v>0</v>
      </c>
      <c r="N147" s="166" t="e">
        <f>BerKW!L147*100</f>
        <v>#VALUE!</v>
      </c>
      <c r="O147" s="166">
        <f>BerKW!K147*100</f>
        <v>0</v>
      </c>
      <c r="P147" s="162">
        <f>IF(BerKW!AC147=0,0,24)</f>
        <v>24</v>
      </c>
      <c r="Q147" s="166" t="e">
        <f>BerKW!AD147*100</f>
        <v>#VALUE!</v>
      </c>
      <c r="R147" s="166" t="e">
        <f>BerKW!AC147*100</f>
        <v>#VALUE!</v>
      </c>
      <c r="S147" s="162">
        <f>IF(BerKW!AF147=0,0,30)</f>
        <v>30</v>
      </c>
      <c r="T147" s="166" t="e">
        <f>BerKW!AG147*100</f>
        <v>#VALUE!</v>
      </c>
      <c r="U147" s="166" t="e">
        <f>BerKW!AF147*100</f>
        <v>#VALUE!</v>
      </c>
      <c r="V147" s="166">
        <f>IF(BerKW!AI147=0,0,50)</f>
        <v>50</v>
      </c>
      <c r="W147" s="166" t="e">
        <f>BerKW!AJ147*100</f>
        <v>#VALUE!</v>
      </c>
      <c r="X147" s="166" t="e">
        <f>BerKW!AI147*100</f>
        <v>#VALUE!</v>
      </c>
      <c r="Y147" s="162">
        <f>IF(BerKW!AL147=0,0,51)</f>
        <v>51</v>
      </c>
      <c r="Z147" s="166" t="e">
        <f>BerKW!AM147*100</f>
        <v>#VALUE!</v>
      </c>
      <c r="AA147" s="166" t="e">
        <f>BerKW!AL147*100</f>
        <v>#VALUE!</v>
      </c>
      <c r="AB147" s="162">
        <f>IF(BerKW!AO147=0,0,60)</f>
        <v>60</v>
      </c>
      <c r="AC147" s="166" t="e">
        <f>BerKW!AP147*100</f>
        <v>#VALUE!</v>
      </c>
      <c r="AD147" s="166" t="e">
        <f>BerKW!AO147*100</f>
        <v>#VALUE!</v>
      </c>
      <c r="AE147" s="162">
        <f>IF(BerKW!AR147=0,0,61)</f>
        <v>61</v>
      </c>
      <c r="AF147" s="166" t="e">
        <f>BerKW!AS147*100</f>
        <v>#VALUE!</v>
      </c>
      <c r="AG147" s="166" t="e">
        <f>BerKW!AR147*100</f>
        <v>#VALUE!</v>
      </c>
      <c r="AH147" s="162">
        <f>IF(BerKW!AU147=0,0,74)</f>
        <v>74</v>
      </c>
      <c r="AI147" s="166" t="e">
        <f>BerKW!AV147*100</f>
        <v>#VALUE!</v>
      </c>
      <c r="AJ147" s="166" t="e">
        <f>BerKW!AU147*100</f>
        <v>#VALUE!</v>
      </c>
      <c r="AK147" s="162">
        <v>1</v>
      </c>
      <c r="AL147" s="166" t="e">
        <f>ROUND(BerKW!AW147*100,0)</f>
        <v>#VALUE!</v>
      </c>
      <c r="AM147" s="166" t="e">
        <f t="shared" si="8"/>
        <v>#VALUE!</v>
      </c>
      <c r="AN147" s="166">
        <v>0</v>
      </c>
      <c r="AO147" s="166" t="e">
        <f>BerKW!AW147*100</f>
        <v>#VALUE!</v>
      </c>
      <c r="AP147" s="166" t="e">
        <f ca="1">ROUND(AO147*(pabij+wnbij)/100,0)</f>
        <v>#VALUE!</v>
      </c>
      <c r="AQ147" s="166">
        <f t="shared" ca="1" si="9"/>
        <v>255</v>
      </c>
      <c r="AR147" s="166">
        <v>0</v>
      </c>
      <c r="AS147" s="166" t="e">
        <f>BerKW!AW147*100</f>
        <v>#VALUE!</v>
      </c>
      <c r="AT147" s="166" t="e">
        <f ca="1">ROUND(BerKW!BR147*100,0)</f>
        <v>#VALUE!</v>
      </c>
      <c r="AU147" s="166">
        <f t="shared" ca="1" si="10"/>
        <v>256</v>
      </c>
      <c r="AV147" s="166">
        <v>0</v>
      </c>
      <c r="AW147" s="166" t="e">
        <f>ROUND(BerKW!AW147*100,0)</f>
        <v>#VALUE!</v>
      </c>
      <c r="AX147" s="166" t="e">
        <f ca="1">ROUND(BerKW!BS147*100,0)</f>
        <v>#VALUE!</v>
      </c>
      <c r="AY147" s="166">
        <f t="shared" ca="1" si="11"/>
        <v>811</v>
      </c>
      <c r="AZ147" s="166">
        <v>0</v>
      </c>
      <c r="BA147" s="166" t="e">
        <f ca="1">IF(fsobij&lt;&gt;0,BerKW!AW147*100,0)</f>
        <v>#VALUE!</v>
      </c>
      <c r="BB147" s="166" t="e">
        <f ca="1">IF(fsobij&lt;&gt;0,ROUND(BerKW!BK147*100,0),0)</f>
        <v>#VALUE!</v>
      </c>
      <c r="BC147" s="166">
        <v>859</v>
      </c>
      <c r="BD147" s="166">
        <v>0</v>
      </c>
      <c r="BE147" s="166" t="e">
        <f ca="1">IF(bijbij&lt;&gt;0,BerKW!AW147*100,0)</f>
        <v>#VALUE!</v>
      </c>
      <c r="BF147" s="166" t="e">
        <f>ROUND(BerKW!BL147*100,0)</f>
        <v>#VALUE!</v>
      </c>
      <c r="BG147" s="167">
        <v>1</v>
      </c>
      <c r="BH147" s="166" t="e">
        <f>BerKW!BF147*100</f>
        <v>#VALUE!</v>
      </c>
      <c r="BI147" s="166" t="str">
        <f>BerKW!BE147</f>
        <v>Corriger</v>
      </c>
      <c r="BJ147" s="162" t="e">
        <f>BerKW!BD147*100</f>
        <v>#VALUE!</v>
      </c>
    </row>
    <row r="148" spans="1:62" ht="14.1" customHeight="1" x14ac:dyDescent="0.3">
      <c r="A148" s="162">
        <f>Ident!A148</f>
        <v>0</v>
      </c>
      <c r="B148" s="162">
        <f>Ident!B148</f>
        <v>0</v>
      </c>
      <c r="C148" s="162">
        <f>Ident!C148</f>
        <v>0</v>
      </c>
      <c r="D148" s="162">
        <f>Ident!D148</f>
        <v>0</v>
      </c>
      <c r="E148" s="162"/>
      <c r="F148" s="163"/>
      <c r="G148" s="162"/>
      <c r="H148" s="164">
        <f>Ident!G148</f>
        <v>0</v>
      </c>
      <c r="I148" s="165">
        <f>Ident!E148</f>
        <v>0</v>
      </c>
      <c r="J148" s="165">
        <f>Ident!F148</f>
        <v>0</v>
      </c>
      <c r="K148" s="166" t="e">
        <f>BerKW!Y148*100</f>
        <v>#VALUE!</v>
      </c>
      <c r="L148" s="166">
        <f>BerKW!Z148</f>
        <v>0</v>
      </c>
      <c r="M148" s="162">
        <f>IF(BerKW!K148=0,0,1)</f>
        <v>0</v>
      </c>
      <c r="N148" s="166" t="e">
        <f>BerKW!L148*100</f>
        <v>#VALUE!</v>
      </c>
      <c r="O148" s="166">
        <f>BerKW!K148*100</f>
        <v>0</v>
      </c>
      <c r="P148" s="162">
        <f>IF(BerKW!AC148=0,0,24)</f>
        <v>24</v>
      </c>
      <c r="Q148" s="166" t="e">
        <f>BerKW!AD148*100</f>
        <v>#VALUE!</v>
      </c>
      <c r="R148" s="166" t="e">
        <f>BerKW!AC148*100</f>
        <v>#VALUE!</v>
      </c>
      <c r="S148" s="162">
        <f>IF(BerKW!AF148=0,0,30)</f>
        <v>30</v>
      </c>
      <c r="T148" s="166" t="e">
        <f>BerKW!AG148*100</f>
        <v>#VALUE!</v>
      </c>
      <c r="U148" s="166" t="e">
        <f>BerKW!AF148*100</f>
        <v>#VALUE!</v>
      </c>
      <c r="V148" s="166">
        <f>IF(BerKW!AI148=0,0,50)</f>
        <v>50</v>
      </c>
      <c r="W148" s="166" t="e">
        <f>BerKW!AJ148*100</f>
        <v>#VALUE!</v>
      </c>
      <c r="X148" s="166" t="e">
        <f>BerKW!AI148*100</f>
        <v>#VALUE!</v>
      </c>
      <c r="Y148" s="162">
        <f>IF(BerKW!AL148=0,0,51)</f>
        <v>51</v>
      </c>
      <c r="Z148" s="166" t="e">
        <f>BerKW!AM148*100</f>
        <v>#VALUE!</v>
      </c>
      <c r="AA148" s="166" t="e">
        <f>BerKW!AL148*100</f>
        <v>#VALUE!</v>
      </c>
      <c r="AB148" s="162">
        <f>IF(BerKW!AO148=0,0,60)</f>
        <v>60</v>
      </c>
      <c r="AC148" s="166" t="e">
        <f>BerKW!AP148*100</f>
        <v>#VALUE!</v>
      </c>
      <c r="AD148" s="166" t="e">
        <f>BerKW!AO148*100</f>
        <v>#VALUE!</v>
      </c>
      <c r="AE148" s="162">
        <f>IF(BerKW!AR148=0,0,61)</f>
        <v>61</v>
      </c>
      <c r="AF148" s="166" t="e">
        <f>BerKW!AS148*100</f>
        <v>#VALUE!</v>
      </c>
      <c r="AG148" s="166" t="e">
        <f>BerKW!AR148*100</f>
        <v>#VALUE!</v>
      </c>
      <c r="AH148" s="162">
        <f>IF(BerKW!AU148=0,0,74)</f>
        <v>74</v>
      </c>
      <c r="AI148" s="166" t="e">
        <f>BerKW!AV148*100</f>
        <v>#VALUE!</v>
      </c>
      <c r="AJ148" s="166" t="e">
        <f>BerKW!AU148*100</f>
        <v>#VALUE!</v>
      </c>
      <c r="AK148" s="162">
        <v>1</v>
      </c>
      <c r="AL148" s="166" t="e">
        <f>ROUND(BerKW!AW148*100,0)</f>
        <v>#VALUE!</v>
      </c>
      <c r="AM148" s="166" t="e">
        <f t="shared" si="8"/>
        <v>#VALUE!</v>
      </c>
      <c r="AN148" s="166">
        <v>0</v>
      </c>
      <c r="AO148" s="166" t="e">
        <f>BerKW!AW148*100</f>
        <v>#VALUE!</v>
      </c>
      <c r="AP148" s="166" t="e">
        <f ca="1">ROUND(AO148*(pabij+wnbij)/100,0)</f>
        <v>#VALUE!</v>
      </c>
      <c r="AQ148" s="166">
        <f t="shared" ca="1" si="9"/>
        <v>255</v>
      </c>
      <c r="AR148" s="166">
        <v>0</v>
      </c>
      <c r="AS148" s="166" t="e">
        <f>BerKW!AW148*100</f>
        <v>#VALUE!</v>
      </c>
      <c r="AT148" s="166" t="e">
        <f ca="1">ROUND(BerKW!BR148*100,0)</f>
        <v>#VALUE!</v>
      </c>
      <c r="AU148" s="166">
        <f t="shared" ca="1" si="10"/>
        <v>256</v>
      </c>
      <c r="AV148" s="166">
        <v>0</v>
      </c>
      <c r="AW148" s="166" t="e">
        <f>ROUND(BerKW!AW148*100,0)</f>
        <v>#VALUE!</v>
      </c>
      <c r="AX148" s="166" t="e">
        <f ca="1">ROUND(BerKW!BS148*100,0)</f>
        <v>#VALUE!</v>
      </c>
      <c r="AY148" s="166">
        <f t="shared" ca="1" si="11"/>
        <v>811</v>
      </c>
      <c r="AZ148" s="166">
        <v>0</v>
      </c>
      <c r="BA148" s="166" t="e">
        <f ca="1">IF(fsobij&lt;&gt;0,BerKW!AW148*100,0)</f>
        <v>#VALUE!</v>
      </c>
      <c r="BB148" s="166" t="e">
        <f ca="1">IF(fsobij&lt;&gt;0,ROUND(BerKW!BK148*100,0),0)</f>
        <v>#VALUE!</v>
      </c>
      <c r="BC148" s="166">
        <v>859</v>
      </c>
      <c r="BD148" s="166">
        <v>0</v>
      </c>
      <c r="BE148" s="166" t="e">
        <f ca="1">IF(bijbij&lt;&gt;0,BerKW!AW148*100,0)</f>
        <v>#VALUE!</v>
      </c>
      <c r="BF148" s="166" t="e">
        <f>ROUND(BerKW!BL148*100,0)</f>
        <v>#VALUE!</v>
      </c>
      <c r="BG148" s="167">
        <v>1</v>
      </c>
      <c r="BH148" s="166" t="e">
        <f>BerKW!BF148*100</f>
        <v>#VALUE!</v>
      </c>
      <c r="BI148" s="166" t="str">
        <f>BerKW!BE148</f>
        <v>Corriger</v>
      </c>
      <c r="BJ148" s="162" t="e">
        <f>BerKW!BD148*100</f>
        <v>#VALUE!</v>
      </c>
    </row>
    <row r="149" spans="1:62" ht="14.1" customHeight="1" x14ac:dyDescent="0.3">
      <c r="A149" s="162">
        <f>Ident!A149</f>
        <v>0</v>
      </c>
      <c r="B149" s="162">
        <f>Ident!B149</f>
        <v>0</v>
      </c>
      <c r="C149" s="162">
        <f>Ident!C149</f>
        <v>0</v>
      </c>
      <c r="D149" s="162">
        <f>Ident!D149</f>
        <v>0</v>
      </c>
      <c r="E149" s="162"/>
      <c r="F149" s="163"/>
      <c r="G149" s="162"/>
      <c r="H149" s="164">
        <f>Ident!G149</f>
        <v>0</v>
      </c>
      <c r="I149" s="165">
        <f>Ident!E149</f>
        <v>0</v>
      </c>
      <c r="J149" s="165">
        <f>Ident!F149</f>
        <v>0</v>
      </c>
      <c r="K149" s="166" t="e">
        <f>BerKW!Y149*100</f>
        <v>#VALUE!</v>
      </c>
      <c r="L149" s="166">
        <f>BerKW!Z149</f>
        <v>0</v>
      </c>
      <c r="M149" s="162">
        <f>IF(BerKW!K149=0,0,1)</f>
        <v>0</v>
      </c>
      <c r="N149" s="166" t="e">
        <f>BerKW!L149*100</f>
        <v>#VALUE!</v>
      </c>
      <c r="O149" s="166">
        <f>BerKW!K149*100</f>
        <v>0</v>
      </c>
      <c r="P149" s="162">
        <f>IF(BerKW!AC149=0,0,24)</f>
        <v>24</v>
      </c>
      <c r="Q149" s="166" t="e">
        <f>BerKW!AD149*100</f>
        <v>#VALUE!</v>
      </c>
      <c r="R149" s="166" t="e">
        <f>BerKW!AC149*100</f>
        <v>#VALUE!</v>
      </c>
      <c r="S149" s="162">
        <f>IF(BerKW!AF149=0,0,30)</f>
        <v>30</v>
      </c>
      <c r="T149" s="166" t="e">
        <f>BerKW!AG149*100</f>
        <v>#VALUE!</v>
      </c>
      <c r="U149" s="166" t="e">
        <f>BerKW!AF149*100</f>
        <v>#VALUE!</v>
      </c>
      <c r="V149" s="166">
        <f>IF(BerKW!AI149=0,0,50)</f>
        <v>50</v>
      </c>
      <c r="W149" s="166" t="e">
        <f>BerKW!AJ149*100</f>
        <v>#VALUE!</v>
      </c>
      <c r="X149" s="166" t="e">
        <f>BerKW!AI149*100</f>
        <v>#VALUE!</v>
      </c>
      <c r="Y149" s="162">
        <f>IF(BerKW!AL149=0,0,51)</f>
        <v>51</v>
      </c>
      <c r="Z149" s="166" t="e">
        <f>BerKW!AM149*100</f>
        <v>#VALUE!</v>
      </c>
      <c r="AA149" s="166" t="e">
        <f>BerKW!AL149*100</f>
        <v>#VALUE!</v>
      </c>
      <c r="AB149" s="162">
        <f>IF(BerKW!AO149=0,0,60)</f>
        <v>60</v>
      </c>
      <c r="AC149" s="166" t="e">
        <f>BerKW!AP149*100</f>
        <v>#VALUE!</v>
      </c>
      <c r="AD149" s="166" t="e">
        <f>BerKW!AO149*100</f>
        <v>#VALUE!</v>
      </c>
      <c r="AE149" s="162">
        <f>IF(BerKW!AR149=0,0,61)</f>
        <v>61</v>
      </c>
      <c r="AF149" s="166" t="e">
        <f>BerKW!AS149*100</f>
        <v>#VALUE!</v>
      </c>
      <c r="AG149" s="166" t="e">
        <f>BerKW!AR149*100</f>
        <v>#VALUE!</v>
      </c>
      <c r="AH149" s="162">
        <f>IF(BerKW!AU149=0,0,74)</f>
        <v>74</v>
      </c>
      <c r="AI149" s="166" t="e">
        <f>BerKW!AV149*100</f>
        <v>#VALUE!</v>
      </c>
      <c r="AJ149" s="166" t="e">
        <f>BerKW!AU149*100</f>
        <v>#VALUE!</v>
      </c>
      <c r="AK149" s="162">
        <v>1</v>
      </c>
      <c r="AL149" s="166" t="e">
        <f>ROUND(BerKW!AW149*100,0)</f>
        <v>#VALUE!</v>
      </c>
      <c r="AM149" s="166" t="e">
        <f t="shared" si="8"/>
        <v>#VALUE!</v>
      </c>
      <c r="AN149" s="166">
        <v>0</v>
      </c>
      <c r="AO149" s="166" t="e">
        <f>BerKW!AW149*100</f>
        <v>#VALUE!</v>
      </c>
      <c r="AP149" s="166" t="e">
        <f ca="1">ROUND(AO149*(pabij+wnbij)/100,0)</f>
        <v>#VALUE!</v>
      </c>
      <c r="AQ149" s="166">
        <f t="shared" ca="1" si="9"/>
        <v>255</v>
      </c>
      <c r="AR149" s="166">
        <v>0</v>
      </c>
      <c r="AS149" s="166" t="e">
        <f>BerKW!AW149*100</f>
        <v>#VALUE!</v>
      </c>
      <c r="AT149" s="166" t="e">
        <f ca="1">ROUND(BerKW!BR149*100,0)</f>
        <v>#VALUE!</v>
      </c>
      <c r="AU149" s="166">
        <f t="shared" ca="1" si="10"/>
        <v>256</v>
      </c>
      <c r="AV149" s="166">
        <v>0</v>
      </c>
      <c r="AW149" s="166" t="e">
        <f>ROUND(BerKW!AW149*100,0)</f>
        <v>#VALUE!</v>
      </c>
      <c r="AX149" s="166" t="e">
        <f ca="1">ROUND(BerKW!BS149*100,0)</f>
        <v>#VALUE!</v>
      </c>
      <c r="AY149" s="166">
        <f t="shared" ca="1" si="11"/>
        <v>811</v>
      </c>
      <c r="AZ149" s="166">
        <v>0</v>
      </c>
      <c r="BA149" s="166" t="e">
        <f ca="1">IF(fsobij&lt;&gt;0,BerKW!AW149*100,0)</f>
        <v>#VALUE!</v>
      </c>
      <c r="BB149" s="166" t="e">
        <f ca="1">IF(fsobij&lt;&gt;0,ROUND(BerKW!BK149*100,0),0)</f>
        <v>#VALUE!</v>
      </c>
      <c r="BC149" s="166">
        <v>859</v>
      </c>
      <c r="BD149" s="166">
        <v>0</v>
      </c>
      <c r="BE149" s="166" t="e">
        <f ca="1">IF(bijbij&lt;&gt;0,BerKW!AW149*100,0)</f>
        <v>#VALUE!</v>
      </c>
      <c r="BF149" s="166" t="e">
        <f>ROUND(BerKW!BL149*100,0)</f>
        <v>#VALUE!</v>
      </c>
      <c r="BG149" s="167">
        <v>1</v>
      </c>
      <c r="BH149" s="166" t="e">
        <f>BerKW!BF149*100</f>
        <v>#VALUE!</v>
      </c>
      <c r="BI149" s="166" t="str">
        <f>BerKW!BE149</f>
        <v>Corriger</v>
      </c>
      <c r="BJ149" s="162" t="e">
        <f>BerKW!BD149*100</f>
        <v>#VALUE!</v>
      </c>
    </row>
    <row r="150" spans="1:62" ht="14.1" customHeight="1" x14ac:dyDescent="0.3">
      <c r="A150" s="162">
        <f>Ident!A150</f>
        <v>0</v>
      </c>
      <c r="B150" s="162">
        <f>Ident!B150</f>
        <v>0</v>
      </c>
      <c r="C150" s="162">
        <f>Ident!C150</f>
        <v>0</v>
      </c>
      <c r="D150" s="162">
        <f>Ident!D150</f>
        <v>0</v>
      </c>
      <c r="E150" s="162"/>
      <c r="F150" s="163"/>
      <c r="G150" s="162"/>
      <c r="H150" s="164">
        <f>Ident!G150</f>
        <v>0</v>
      </c>
      <c r="I150" s="165">
        <f>Ident!E150</f>
        <v>0</v>
      </c>
      <c r="J150" s="165">
        <f>Ident!F150</f>
        <v>0</v>
      </c>
      <c r="K150" s="166" t="e">
        <f>BerKW!Y150*100</f>
        <v>#VALUE!</v>
      </c>
      <c r="L150" s="166">
        <f>BerKW!Z150</f>
        <v>0</v>
      </c>
      <c r="M150" s="162">
        <f>IF(BerKW!K150=0,0,1)</f>
        <v>0</v>
      </c>
      <c r="N150" s="166" t="e">
        <f>BerKW!L150*100</f>
        <v>#VALUE!</v>
      </c>
      <c r="O150" s="166">
        <f>BerKW!K150*100</f>
        <v>0</v>
      </c>
      <c r="P150" s="162">
        <f>IF(BerKW!AC150=0,0,24)</f>
        <v>24</v>
      </c>
      <c r="Q150" s="166" t="e">
        <f>BerKW!AD150*100</f>
        <v>#VALUE!</v>
      </c>
      <c r="R150" s="166" t="e">
        <f>BerKW!AC150*100</f>
        <v>#VALUE!</v>
      </c>
      <c r="S150" s="162">
        <f>IF(BerKW!AF150=0,0,30)</f>
        <v>30</v>
      </c>
      <c r="T150" s="166" t="e">
        <f>BerKW!AG150*100</f>
        <v>#VALUE!</v>
      </c>
      <c r="U150" s="166" t="e">
        <f>BerKW!AF150*100</f>
        <v>#VALUE!</v>
      </c>
      <c r="V150" s="166">
        <f>IF(BerKW!AI150=0,0,50)</f>
        <v>50</v>
      </c>
      <c r="W150" s="166" t="e">
        <f>BerKW!AJ150*100</f>
        <v>#VALUE!</v>
      </c>
      <c r="X150" s="166" t="e">
        <f>BerKW!AI150*100</f>
        <v>#VALUE!</v>
      </c>
      <c r="Y150" s="162">
        <f>IF(BerKW!AL150=0,0,51)</f>
        <v>51</v>
      </c>
      <c r="Z150" s="166" t="e">
        <f>BerKW!AM150*100</f>
        <v>#VALUE!</v>
      </c>
      <c r="AA150" s="166" t="e">
        <f>BerKW!AL150*100</f>
        <v>#VALUE!</v>
      </c>
      <c r="AB150" s="162">
        <f>IF(BerKW!AO150=0,0,60)</f>
        <v>60</v>
      </c>
      <c r="AC150" s="166" t="e">
        <f>BerKW!AP150*100</f>
        <v>#VALUE!</v>
      </c>
      <c r="AD150" s="166" t="e">
        <f>BerKW!AO150*100</f>
        <v>#VALUE!</v>
      </c>
      <c r="AE150" s="162">
        <f>IF(BerKW!AR150=0,0,61)</f>
        <v>61</v>
      </c>
      <c r="AF150" s="166" t="e">
        <f>BerKW!AS150*100</f>
        <v>#VALUE!</v>
      </c>
      <c r="AG150" s="166" t="e">
        <f>BerKW!AR150*100</f>
        <v>#VALUE!</v>
      </c>
      <c r="AH150" s="162">
        <f>IF(BerKW!AU150=0,0,74)</f>
        <v>74</v>
      </c>
      <c r="AI150" s="166" t="e">
        <f>BerKW!AV150*100</f>
        <v>#VALUE!</v>
      </c>
      <c r="AJ150" s="166" t="e">
        <f>BerKW!AU150*100</f>
        <v>#VALUE!</v>
      </c>
      <c r="AK150" s="162">
        <v>1</v>
      </c>
      <c r="AL150" s="166" t="e">
        <f>ROUND(BerKW!AW150*100,0)</f>
        <v>#VALUE!</v>
      </c>
      <c r="AM150" s="166" t="e">
        <f t="shared" si="8"/>
        <v>#VALUE!</v>
      </c>
      <c r="AN150" s="166">
        <v>0</v>
      </c>
      <c r="AO150" s="166" t="e">
        <f>BerKW!AW150*100</f>
        <v>#VALUE!</v>
      </c>
      <c r="AP150" s="166" t="e">
        <f ca="1">ROUND(AO150*(pabij+wnbij)/100,0)</f>
        <v>#VALUE!</v>
      </c>
      <c r="AQ150" s="166">
        <f t="shared" ca="1" si="9"/>
        <v>255</v>
      </c>
      <c r="AR150" s="166">
        <v>0</v>
      </c>
      <c r="AS150" s="166" t="e">
        <f>BerKW!AW150*100</f>
        <v>#VALUE!</v>
      </c>
      <c r="AT150" s="166" t="e">
        <f ca="1">ROUND(BerKW!BR150*100,0)</f>
        <v>#VALUE!</v>
      </c>
      <c r="AU150" s="166">
        <f t="shared" ca="1" si="10"/>
        <v>256</v>
      </c>
      <c r="AV150" s="166">
        <v>0</v>
      </c>
      <c r="AW150" s="166" t="e">
        <f>ROUND(BerKW!AW150*100,0)</f>
        <v>#VALUE!</v>
      </c>
      <c r="AX150" s="166" t="e">
        <f ca="1">ROUND(BerKW!BS150*100,0)</f>
        <v>#VALUE!</v>
      </c>
      <c r="AY150" s="166">
        <f t="shared" ca="1" si="11"/>
        <v>811</v>
      </c>
      <c r="AZ150" s="166">
        <v>0</v>
      </c>
      <c r="BA150" s="166" t="e">
        <f ca="1">IF(fsobij&lt;&gt;0,BerKW!AW150*100,0)</f>
        <v>#VALUE!</v>
      </c>
      <c r="BB150" s="166" t="e">
        <f ca="1">IF(fsobij&lt;&gt;0,ROUND(BerKW!BK150*100,0),0)</f>
        <v>#VALUE!</v>
      </c>
      <c r="BC150" s="166">
        <v>859</v>
      </c>
      <c r="BD150" s="166">
        <v>0</v>
      </c>
      <c r="BE150" s="166" t="e">
        <f ca="1">IF(bijbij&lt;&gt;0,BerKW!AW150*100,0)</f>
        <v>#VALUE!</v>
      </c>
      <c r="BF150" s="166" t="e">
        <f>ROUND(BerKW!BL150*100,0)</f>
        <v>#VALUE!</v>
      </c>
      <c r="BG150" s="167">
        <v>1</v>
      </c>
      <c r="BH150" s="166" t="e">
        <f>BerKW!BF150*100</f>
        <v>#VALUE!</v>
      </c>
      <c r="BI150" s="166" t="str">
        <f>BerKW!BE150</f>
        <v>Corriger</v>
      </c>
      <c r="BJ150" s="162" t="e">
        <f>BerKW!BD150*100</f>
        <v>#VALUE!</v>
      </c>
    </row>
    <row r="151" spans="1:62" ht="14.1" customHeight="1" x14ac:dyDescent="0.3">
      <c r="A151" s="162">
        <f>Ident!A151</f>
        <v>0</v>
      </c>
      <c r="B151" s="162">
        <f>Ident!B151</f>
        <v>0</v>
      </c>
      <c r="C151" s="162">
        <f>Ident!C151</f>
        <v>0</v>
      </c>
      <c r="D151" s="162">
        <f>Ident!D151</f>
        <v>0</v>
      </c>
      <c r="E151" s="162"/>
      <c r="F151" s="163"/>
      <c r="G151" s="162"/>
      <c r="H151" s="164">
        <f>Ident!G151</f>
        <v>0</v>
      </c>
      <c r="I151" s="165">
        <f>Ident!E151</f>
        <v>0</v>
      </c>
      <c r="J151" s="165">
        <f>Ident!F151</f>
        <v>0</v>
      </c>
      <c r="K151" s="166" t="e">
        <f>BerKW!Y151*100</f>
        <v>#VALUE!</v>
      </c>
      <c r="L151" s="166">
        <f>BerKW!Z151</f>
        <v>0</v>
      </c>
      <c r="M151" s="162">
        <f>IF(BerKW!K151=0,0,1)</f>
        <v>0</v>
      </c>
      <c r="N151" s="166" t="e">
        <f>BerKW!L151*100</f>
        <v>#VALUE!</v>
      </c>
      <c r="O151" s="166">
        <f>BerKW!K151*100</f>
        <v>0</v>
      </c>
      <c r="P151" s="162">
        <f>IF(BerKW!AC151=0,0,24)</f>
        <v>24</v>
      </c>
      <c r="Q151" s="166" t="e">
        <f>BerKW!AD151*100</f>
        <v>#VALUE!</v>
      </c>
      <c r="R151" s="166" t="e">
        <f>BerKW!AC151*100</f>
        <v>#VALUE!</v>
      </c>
      <c r="S151" s="162">
        <f>IF(BerKW!AF151=0,0,30)</f>
        <v>30</v>
      </c>
      <c r="T151" s="166" t="e">
        <f>BerKW!AG151*100</f>
        <v>#VALUE!</v>
      </c>
      <c r="U151" s="166" t="e">
        <f>BerKW!AF151*100</f>
        <v>#VALUE!</v>
      </c>
      <c r="V151" s="166">
        <f>IF(BerKW!AI151=0,0,50)</f>
        <v>50</v>
      </c>
      <c r="W151" s="166" t="e">
        <f>BerKW!AJ151*100</f>
        <v>#VALUE!</v>
      </c>
      <c r="X151" s="166" t="e">
        <f>BerKW!AI151*100</f>
        <v>#VALUE!</v>
      </c>
      <c r="Y151" s="162">
        <f>IF(BerKW!AL151=0,0,51)</f>
        <v>51</v>
      </c>
      <c r="Z151" s="166" t="e">
        <f>BerKW!AM151*100</f>
        <v>#VALUE!</v>
      </c>
      <c r="AA151" s="166" t="e">
        <f>BerKW!AL151*100</f>
        <v>#VALUE!</v>
      </c>
      <c r="AB151" s="162">
        <f>IF(BerKW!AO151=0,0,60)</f>
        <v>60</v>
      </c>
      <c r="AC151" s="166" t="e">
        <f>BerKW!AP151*100</f>
        <v>#VALUE!</v>
      </c>
      <c r="AD151" s="166" t="e">
        <f>BerKW!AO151*100</f>
        <v>#VALUE!</v>
      </c>
      <c r="AE151" s="162">
        <f>IF(BerKW!AR151=0,0,61)</f>
        <v>61</v>
      </c>
      <c r="AF151" s="166" t="e">
        <f>BerKW!AS151*100</f>
        <v>#VALUE!</v>
      </c>
      <c r="AG151" s="166" t="e">
        <f>BerKW!AR151*100</f>
        <v>#VALUE!</v>
      </c>
      <c r="AH151" s="162">
        <f>IF(BerKW!AU151=0,0,74)</f>
        <v>74</v>
      </c>
      <c r="AI151" s="166" t="e">
        <f>BerKW!AV151*100</f>
        <v>#VALUE!</v>
      </c>
      <c r="AJ151" s="166" t="e">
        <f>BerKW!AU151*100</f>
        <v>#VALUE!</v>
      </c>
      <c r="AK151" s="162">
        <v>1</v>
      </c>
      <c r="AL151" s="166" t="e">
        <f>ROUND(BerKW!AW151*100,0)</f>
        <v>#VALUE!</v>
      </c>
      <c r="AM151" s="166" t="e">
        <f t="shared" si="8"/>
        <v>#VALUE!</v>
      </c>
      <c r="AN151" s="166">
        <v>0</v>
      </c>
      <c r="AO151" s="166" t="e">
        <f>BerKW!AW151*100</f>
        <v>#VALUE!</v>
      </c>
      <c r="AP151" s="166" t="e">
        <f ca="1">ROUND(AO151*(pabij+wnbij)/100,0)</f>
        <v>#VALUE!</v>
      </c>
      <c r="AQ151" s="166">
        <f t="shared" ca="1" si="9"/>
        <v>255</v>
      </c>
      <c r="AR151" s="166">
        <v>0</v>
      </c>
      <c r="AS151" s="166" t="e">
        <f>BerKW!AW151*100</f>
        <v>#VALUE!</v>
      </c>
      <c r="AT151" s="166" t="e">
        <f ca="1">ROUND(BerKW!BR151*100,0)</f>
        <v>#VALUE!</v>
      </c>
      <c r="AU151" s="166">
        <f t="shared" ca="1" si="10"/>
        <v>256</v>
      </c>
      <c r="AV151" s="166">
        <v>0</v>
      </c>
      <c r="AW151" s="166" t="e">
        <f>ROUND(BerKW!AW151*100,0)</f>
        <v>#VALUE!</v>
      </c>
      <c r="AX151" s="166" t="e">
        <f ca="1">ROUND(BerKW!BS151*100,0)</f>
        <v>#VALUE!</v>
      </c>
      <c r="AY151" s="166">
        <f t="shared" ca="1" si="11"/>
        <v>811</v>
      </c>
      <c r="AZ151" s="166">
        <v>0</v>
      </c>
      <c r="BA151" s="166" t="e">
        <f ca="1">IF(fsobij&lt;&gt;0,BerKW!AW151*100,0)</f>
        <v>#VALUE!</v>
      </c>
      <c r="BB151" s="166" t="e">
        <f ca="1">IF(fsobij&lt;&gt;0,ROUND(BerKW!BK151*100,0),0)</f>
        <v>#VALUE!</v>
      </c>
      <c r="BC151" s="166">
        <v>859</v>
      </c>
      <c r="BD151" s="166">
        <v>0</v>
      </c>
      <c r="BE151" s="166" t="e">
        <f ca="1">IF(bijbij&lt;&gt;0,BerKW!AW151*100,0)</f>
        <v>#VALUE!</v>
      </c>
      <c r="BF151" s="166" t="e">
        <f>ROUND(BerKW!BL151*100,0)</f>
        <v>#VALUE!</v>
      </c>
      <c r="BG151" s="167">
        <v>1</v>
      </c>
      <c r="BH151" s="166" t="e">
        <f>BerKW!BF151*100</f>
        <v>#VALUE!</v>
      </c>
      <c r="BI151" s="166" t="str">
        <f>BerKW!BE151</f>
        <v>Corriger</v>
      </c>
      <c r="BJ151" s="162" t="e">
        <f>BerKW!BD151*100</f>
        <v>#VALUE!</v>
      </c>
    </row>
    <row r="152" spans="1:62" ht="14.1" customHeight="1" x14ac:dyDescent="0.3">
      <c r="A152" s="162">
        <f>Ident!A152</f>
        <v>0</v>
      </c>
      <c r="B152" s="162">
        <f>Ident!B152</f>
        <v>0</v>
      </c>
      <c r="C152" s="162">
        <f>Ident!C152</f>
        <v>0</v>
      </c>
      <c r="D152" s="162">
        <f>Ident!D152</f>
        <v>0</v>
      </c>
      <c r="E152" s="162"/>
      <c r="F152" s="163"/>
      <c r="G152" s="162"/>
      <c r="H152" s="164">
        <f>Ident!G152</f>
        <v>0</v>
      </c>
      <c r="I152" s="165">
        <f>Ident!E152</f>
        <v>0</v>
      </c>
      <c r="J152" s="165">
        <f>Ident!F152</f>
        <v>0</v>
      </c>
      <c r="K152" s="166" t="e">
        <f>BerKW!Y152*100</f>
        <v>#VALUE!</v>
      </c>
      <c r="L152" s="166">
        <f>BerKW!Z152</f>
        <v>0</v>
      </c>
      <c r="M152" s="162">
        <f>IF(BerKW!K152=0,0,1)</f>
        <v>0</v>
      </c>
      <c r="N152" s="166" t="e">
        <f>BerKW!L152*100</f>
        <v>#VALUE!</v>
      </c>
      <c r="O152" s="166">
        <f>BerKW!K152*100</f>
        <v>0</v>
      </c>
      <c r="P152" s="162">
        <f>IF(BerKW!AC152=0,0,24)</f>
        <v>24</v>
      </c>
      <c r="Q152" s="166" t="e">
        <f>BerKW!AD152*100</f>
        <v>#VALUE!</v>
      </c>
      <c r="R152" s="166" t="e">
        <f>BerKW!AC152*100</f>
        <v>#VALUE!</v>
      </c>
      <c r="S152" s="162">
        <f>IF(BerKW!AF152=0,0,30)</f>
        <v>30</v>
      </c>
      <c r="T152" s="166" t="e">
        <f>BerKW!AG152*100</f>
        <v>#VALUE!</v>
      </c>
      <c r="U152" s="166" t="e">
        <f>BerKW!AF152*100</f>
        <v>#VALUE!</v>
      </c>
      <c r="V152" s="166">
        <f>IF(BerKW!AI152=0,0,50)</f>
        <v>50</v>
      </c>
      <c r="W152" s="166" t="e">
        <f>BerKW!AJ152*100</f>
        <v>#VALUE!</v>
      </c>
      <c r="X152" s="166" t="e">
        <f>BerKW!AI152*100</f>
        <v>#VALUE!</v>
      </c>
      <c r="Y152" s="162">
        <f>IF(BerKW!AL152=0,0,51)</f>
        <v>51</v>
      </c>
      <c r="Z152" s="166" t="e">
        <f>BerKW!AM152*100</f>
        <v>#VALUE!</v>
      </c>
      <c r="AA152" s="166" t="e">
        <f>BerKW!AL152*100</f>
        <v>#VALUE!</v>
      </c>
      <c r="AB152" s="162">
        <f>IF(BerKW!AO152=0,0,60)</f>
        <v>60</v>
      </c>
      <c r="AC152" s="166" t="e">
        <f>BerKW!AP152*100</f>
        <v>#VALUE!</v>
      </c>
      <c r="AD152" s="166" t="e">
        <f>BerKW!AO152*100</f>
        <v>#VALUE!</v>
      </c>
      <c r="AE152" s="162">
        <f>IF(BerKW!AR152=0,0,61)</f>
        <v>61</v>
      </c>
      <c r="AF152" s="166" t="e">
        <f>BerKW!AS152*100</f>
        <v>#VALUE!</v>
      </c>
      <c r="AG152" s="166" t="e">
        <f>BerKW!AR152*100</f>
        <v>#VALUE!</v>
      </c>
      <c r="AH152" s="162">
        <f>IF(BerKW!AU152=0,0,74)</f>
        <v>74</v>
      </c>
      <c r="AI152" s="166" t="e">
        <f>BerKW!AV152*100</f>
        <v>#VALUE!</v>
      </c>
      <c r="AJ152" s="166" t="e">
        <f>BerKW!AU152*100</f>
        <v>#VALUE!</v>
      </c>
      <c r="AK152" s="162">
        <v>1</v>
      </c>
      <c r="AL152" s="166" t="e">
        <f>ROUND(BerKW!AW152*100,0)</f>
        <v>#VALUE!</v>
      </c>
      <c r="AM152" s="166" t="e">
        <f t="shared" si="8"/>
        <v>#VALUE!</v>
      </c>
      <c r="AN152" s="166">
        <v>0</v>
      </c>
      <c r="AO152" s="166" t="e">
        <f>BerKW!AW152*100</f>
        <v>#VALUE!</v>
      </c>
      <c r="AP152" s="166" t="e">
        <f ca="1">ROUND(AO152*(pabij+wnbij)/100,0)</f>
        <v>#VALUE!</v>
      </c>
      <c r="AQ152" s="166">
        <f t="shared" ca="1" si="9"/>
        <v>255</v>
      </c>
      <c r="AR152" s="166">
        <v>0</v>
      </c>
      <c r="AS152" s="166" t="e">
        <f>BerKW!AW152*100</f>
        <v>#VALUE!</v>
      </c>
      <c r="AT152" s="166" t="e">
        <f ca="1">ROUND(BerKW!BR152*100,0)</f>
        <v>#VALUE!</v>
      </c>
      <c r="AU152" s="166">
        <f t="shared" ca="1" si="10"/>
        <v>256</v>
      </c>
      <c r="AV152" s="166">
        <v>0</v>
      </c>
      <c r="AW152" s="166" t="e">
        <f>ROUND(BerKW!AW152*100,0)</f>
        <v>#VALUE!</v>
      </c>
      <c r="AX152" s="166" t="e">
        <f ca="1">ROUND(BerKW!BS152*100,0)</f>
        <v>#VALUE!</v>
      </c>
      <c r="AY152" s="166">
        <f t="shared" ca="1" si="11"/>
        <v>811</v>
      </c>
      <c r="AZ152" s="166">
        <v>0</v>
      </c>
      <c r="BA152" s="166" t="e">
        <f ca="1">IF(fsobij&lt;&gt;0,BerKW!AW152*100,0)</f>
        <v>#VALUE!</v>
      </c>
      <c r="BB152" s="166" t="e">
        <f ca="1">IF(fsobij&lt;&gt;0,ROUND(BerKW!BK152*100,0),0)</f>
        <v>#VALUE!</v>
      </c>
      <c r="BC152" s="166">
        <v>859</v>
      </c>
      <c r="BD152" s="166">
        <v>0</v>
      </c>
      <c r="BE152" s="166" t="e">
        <f ca="1">IF(bijbij&lt;&gt;0,BerKW!AW152*100,0)</f>
        <v>#VALUE!</v>
      </c>
      <c r="BF152" s="166" t="e">
        <f>ROUND(BerKW!BL152*100,0)</f>
        <v>#VALUE!</v>
      </c>
      <c r="BG152" s="167">
        <v>1</v>
      </c>
      <c r="BH152" s="166" t="e">
        <f>BerKW!BF152*100</f>
        <v>#VALUE!</v>
      </c>
      <c r="BI152" s="166" t="str">
        <f>BerKW!BE152</f>
        <v>Corriger</v>
      </c>
      <c r="BJ152" s="162" t="e">
        <f>BerKW!BD152*100</f>
        <v>#VALUE!</v>
      </c>
    </row>
    <row r="153" spans="1:62" ht="14.1" customHeight="1" x14ac:dyDescent="0.3">
      <c r="A153" s="162">
        <f>Ident!A153</f>
        <v>0</v>
      </c>
      <c r="B153" s="162">
        <f>Ident!B153</f>
        <v>0</v>
      </c>
      <c r="C153" s="162">
        <f>Ident!C153</f>
        <v>0</v>
      </c>
      <c r="D153" s="162">
        <f>Ident!D153</f>
        <v>0</v>
      </c>
      <c r="E153" s="162"/>
      <c r="F153" s="163"/>
      <c r="G153" s="162"/>
      <c r="H153" s="164">
        <f>Ident!G153</f>
        <v>0</v>
      </c>
      <c r="I153" s="165">
        <f>Ident!E153</f>
        <v>0</v>
      </c>
      <c r="J153" s="165">
        <f>Ident!F153</f>
        <v>0</v>
      </c>
      <c r="K153" s="166" t="e">
        <f>BerKW!Y153*100</f>
        <v>#VALUE!</v>
      </c>
      <c r="L153" s="166">
        <f>BerKW!Z153</f>
        <v>0</v>
      </c>
      <c r="M153" s="162">
        <f>IF(BerKW!K153=0,0,1)</f>
        <v>0</v>
      </c>
      <c r="N153" s="166" t="e">
        <f>BerKW!L153*100</f>
        <v>#VALUE!</v>
      </c>
      <c r="O153" s="166">
        <f>BerKW!K153*100</f>
        <v>0</v>
      </c>
      <c r="P153" s="162">
        <f>IF(BerKW!AC153=0,0,24)</f>
        <v>24</v>
      </c>
      <c r="Q153" s="166" t="e">
        <f>BerKW!AD153*100</f>
        <v>#VALUE!</v>
      </c>
      <c r="R153" s="166" t="e">
        <f>BerKW!AC153*100</f>
        <v>#VALUE!</v>
      </c>
      <c r="S153" s="162">
        <f>IF(BerKW!AF153=0,0,30)</f>
        <v>30</v>
      </c>
      <c r="T153" s="166" t="e">
        <f>BerKW!AG153*100</f>
        <v>#VALUE!</v>
      </c>
      <c r="U153" s="166" t="e">
        <f>BerKW!AF153*100</f>
        <v>#VALUE!</v>
      </c>
      <c r="V153" s="166">
        <f>IF(BerKW!AI153=0,0,50)</f>
        <v>50</v>
      </c>
      <c r="W153" s="166" t="e">
        <f>BerKW!AJ153*100</f>
        <v>#VALUE!</v>
      </c>
      <c r="X153" s="166" t="e">
        <f>BerKW!AI153*100</f>
        <v>#VALUE!</v>
      </c>
      <c r="Y153" s="162">
        <f>IF(BerKW!AL153=0,0,51)</f>
        <v>51</v>
      </c>
      <c r="Z153" s="166" t="e">
        <f>BerKW!AM153*100</f>
        <v>#VALUE!</v>
      </c>
      <c r="AA153" s="166" t="e">
        <f>BerKW!AL153*100</f>
        <v>#VALUE!</v>
      </c>
      <c r="AB153" s="162">
        <f>IF(BerKW!AO153=0,0,60)</f>
        <v>60</v>
      </c>
      <c r="AC153" s="166" t="e">
        <f>BerKW!AP153*100</f>
        <v>#VALUE!</v>
      </c>
      <c r="AD153" s="166" t="e">
        <f>BerKW!AO153*100</f>
        <v>#VALUE!</v>
      </c>
      <c r="AE153" s="162">
        <f>IF(BerKW!AR153=0,0,61)</f>
        <v>61</v>
      </c>
      <c r="AF153" s="166" t="e">
        <f>BerKW!AS153*100</f>
        <v>#VALUE!</v>
      </c>
      <c r="AG153" s="166" t="e">
        <f>BerKW!AR153*100</f>
        <v>#VALUE!</v>
      </c>
      <c r="AH153" s="162">
        <f>IF(BerKW!AU153=0,0,74)</f>
        <v>74</v>
      </c>
      <c r="AI153" s="166" t="e">
        <f>BerKW!AV153*100</f>
        <v>#VALUE!</v>
      </c>
      <c r="AJ153" s="166" t="e">
        <f>BerKW!AU153*100</f>
        <v>#VALUE!</v>
      </c>
      <c r="AK153" s="162">
        <v>1</v>
      </c>
      <c r="AL153" s="166" t="e">
        <f>ROUND(BerKW!AW153*100,0)</f>
        <v>#VALUE!</v>
      </c>
      <c r="AM153" s="166" t="e">
        <f t="shared" si="8"/>
        <v>#VALUE!</v>
      </c>
      <c r="AN153" s="166">
        <v>0</v>
      </c>
      <c r="AO153" s="166" t="e">
        <f>BerKW!AW153*100</f>
        <v>#VALUE!</v>
      </c>
      <c r="AP153" s="166" t="e">
        <f ca="1">ROUND(AO153*(pabij+wnbij)/100,0)</f>
        <v>#VALUE!</v>
      </c>
      <c r="AQ153" s="166">
        <f t="shared" ca="1" si="9"/>
        <v>255</v>
      </c>
      <c r="AR153" s="166">
        <v>0</v>
      </c>
      <c r="AS153" s="166" t="e">
        <f>BerKW!AW153*100</f>
        <v>#VALUE!</v>
      </c>
      <c r="AT153" s="166" t="e">
        <f ca="1">ROUND(BerKW!BR153*100,0)</f>
        <v>#VALUE!</v>
      </c>
      <c r="AU153" s="166">
        <f t="shared" ca="1" si="10"/>
        <v>256</v>
      </c>
      <c r="AV153" s="166">
        <v>0</v>
      </c>
      <c r="AW153" s="166" t="e">
        <f>ROUND(BerKW!AW153*100,0)</f>
        <v>#VALUE!</v>
      </c>
      <c r="AX153" s="166" t="e">
        <f ca="1">ROUND(BerKW!BS153*100,0)</f>
        <v>#VALUE!</v>
      </c>
      <c r="AY153" s="166">
        <f t="shared" ca="1" si="11"/>
        <v>811</v>
      </c>
      <c r="AZ153" s="166">
        <v>0</v>
      </c>
      <c r="BA153" s="166" t="e">
        <f ca="1">IF(fsobij&lt;&gt;0,BerKW!AW153*100,0)</f>
        <v>#VALUE!</v>
      </c>
      <c r="BB153" s="166" t="e">
        <f ca="1">IF(fsobij&lt;&gt;0,ROUND(BerKW!BK153*100,0),0)</f>
        <v>#VALUE!</v>
      </c>
      <c r="BC153" s="166">
        <v>859</v>
      </c>
      <c r="BD153" s="166">
        <v>0</v>
      </c>
      <c r="BE153" s="166" t="e">
        <f ca="1">IF(bijbij&lt;&gt;0,BerKW!AW153*100,0)</f>
        <v>#VALUE!</v>
      </c>
      <c r="BF153" s="166" t="e">
        <f>ROUND(BerKW!BL153*100,0)</f>
        <v>#VALUE!</v>
      </c>
      <c r="BG153" s="167">
        <v>1</v>
      </c>
      <c r="BH153" s="166" t="e">
        <f>BerKW!BF153*100</f>
        <v>#VALUE!</v>
      </c>
      <c r="BI153" s="166" t="str">
        <f>BerKW!BE153</f>
        <v>Corriger</v>
      </c>
      <c r="BJ153" s="162" t="e">
        <f>BerKW!BD153*100</f>
        <v>#VALUE!</v>
      </c>
    </row>
    <row r="154" spans="1:62" ht="14.1" customHeight="1" x14ac:dyDescent="0.3">
      <c r="A154" s="162">
        <f>Ident!A154</f>
        <v>0</v>
      </c>
      <c r="B154" s="162">
        <f>Ident!B154</f>
        <v>0</v>
      </c>
      <c r="C154" s="162">
        <f>Ident!C154</f>
        <v>0</v>
      </c>
      <c r="D154" s="162">
        <f>Ident!D154</f>
        <v>0</v>
      </c>
      <c r="E154" s="162"/>
      <c r="F154" s="163"/>
      <c r="G154" s="162"/>
      <c r="H154" s="164">
        <f>Ident!G154</f>
        <v>0</v>
      </c>
      <c r="I154" s="165">
        <f>Ident!E154</f>
        <v>0</v>
      </c>
      <c r="J154" s="165">
        <f>Ident!F154</f>
        <v>0</v>
      </c>
      <c r="K154" s="166" t="e">
        <f>BerKW!Y154*100</f>
        <v>#VALUE!</v>
      </c>
      <c r="L154" s="166">
        <f>BerKW!Z154</f>
        <v>0</v>
      </c>
      <c r="M154" s="162">
        <f>IF(BerKW!K154=0,0,1)</f>
        <v>0</v>
      </c>
      <c r="N154" s="166" t="e">
        <f>BerKW!L154*100</f>
        <v>#VALUE!</v>
      </c>
      <c r="O154" s="166">
        <f>BerKW!K154*100</f>
        <v>0</v>
      </c>
      <c r="P154" s="162">
        <f>IF(BerKW!AC154=0,0,24)</f>
        <v>24</v>
      </c>
      <c r="Q154" s="166" t="e">
        <f>BerKW!AD154*100</f>
        <v>#VALUE!</v>
      </c>
      <c r="R154" s="166" t="e">
        <f>BerKW!AC154*100</f>
        <v>#VALUE!</v>
      </c>
      <c r="S154" s="162">
        <f>IF(BerKW!AF154=0,0,30)</f>
        <v>30</v>
      </c>
      <c r="T154" s="166" t="e">
        <f>BerKW!AG154*100</f>
        <v>#VALUE!</v>
      </c>
      <c r="U154" s="166" t="e">
        <f>BerKW!AF154*100</f>
        <v>#VALUE!</v>
      </c>
      <c r="V154" s="166">
        <f>IF(BerKW!AI154=0,0,50)</f>
        <v>50</v>
      </c>
      <c r="W154" s="166" t="e">
        <f>BerKW!AJ154*100</f>
        <v>#VALUE!</v>
      </c>
      <c r="X154" s="166" t="e">
        <f>BerKW!AI154*100</f>
        <v>#VALUE!</v>
      </c>
      <c r="Y154" s="162">
        <f>IF(BerKW!AL154=0,0,51)</f>
        <v>51</v>
      </c>
      <c r="Z154" s="166" t="e">
        <f>BerKW!AM154*100</f>
        <v>#VALUE!</v>
      </c>
      <c r="AA154" s="166" t="e">
        <f>BerKW!AL154*100</f>
        <v>#VALUE!</v>
      </c>
      <c r="AB154" s="162">
        <f>IF(BerKW!AO154=0,0,60)</f>
        <v>60</v>
      </c>
      <c r="AC154" s="166" t="e">
        <f>BerKW!AP154*100</f>
        <v>#VALUE!</v>
      </c>
      <c r="AD154" s="166" t="e">
        <f>BerKW!AO154*100</f>
        <v>#VALUE!</v>
      </c>
      <c r="AE154" s="162">
        <f>IF(BerKW!AR154=0,0,61)</f>
        <v>61</v>
      </c>
      <c r="AF154" s="166" t="e">
        <f>BerKW!AS154*100</f>
        <v>#VALUE!</v>
      </c>
      <c r="AG154" s="166" t="e">
        <f>BerKW!AR154*100</f>
        <v>#VALUE!</v>
      </c>
      <c r="AH154" s="162">
        <f>IF(BerKW!AU154=0,0,74)</f>
        <v>74</v>
      </c>
      <c r="AI154" s="166" t="e">
        <f>BerKW!AV154*100</f>
        <v>#VALUE!</v>
      </c>
      <c r="AJ154" s="166" t="e">
        <f>BerKW!AU154*100</f>
        <v>#VALUE!</v>
      </c>
      <c r="AK154" s="162">
        <v>1</v>
      </c>
      <c r="AL154" s="166" t="e">
        <f>ROUND(BerKW!AW154*100,0)</f>
        <v>#VALUE!</v>
      </c>
      <c r="AM154" s="166" t="e">
        <f t="shared" si="8"/>
        <v>#VALUE!</v>
      </c>
      <c r="AN154" s="166">
        <v>0</v>
      </c>
      <c r="AO154" s="166" t="e">
        <f>BerKW!AW154*100</f>
        <v>#VALUE!</v>
      </c>
      <c r="AP154" s="166" t="e">
        <f ca="1">ROUND(AO154*(pabij+wnbij)/100,0)</f>
        <v>#VALUE!</v>
      </c>
      <c r="AQ154" s="166">
        <f t="shared" ca="1" si="9"/>
        <v>255</v>
      </c>
      <c r="AR154" s="166">
        <v>0</v>
      </c>
      <c r="AS154" s="166" t="e">
        <f>BerKW!AW154*100</f>
        <v>#VALUE!</v>
      </c>
      <c r="AT154" s="166" t="e">
        <f ca="1">ROUND(BerKW!BR154*100,0)</f>
        <v>#VALUE!</v>
      </c>
      <c r="AU154" s="166">
        <f t="shared" ca="1" si="10"/>
        <v>256</v>
      </c>
      <c r="AV154" s="166">
        <v>0</v>
      </c>
      <c r="AW154" s="166" t="e">
        <f>ROUND(BerKW!AW154*100,0)</f>
        <v>#VALUE!</v>
      </c>
      <c r="AX154" s="166" t="e">
        <f ca="1">ROUND(BerKW!BS154*100,0)</f>
        <v>#VALUE!</v>
      </c>
      <c r="AY154" s="166">
        <f t="shared" ca="1" si="11"/>
        <v>811</v>
      </c>
      <c r="AZ154" s="166">
        <v>0</v>
      </c>
      <c r="BA154" s="166" t="e">
        <f ca="1">IF(fsobij&lt;&gt;0,BerKW!AW154*100,0)</f>
        <v>#VALUE!</v>
      </c>
      <c r="BB154" s="166" t="e">
        <f ca="1">IF(fsobij&lt;&gt;0,ROUND(BerKW!BK154*100,0),0)</f>
        <v>#VALUE!</v>
      </c>
      <c r="BC154" s="166">
        <v>859</v>
      </c>
      <c r="BD154" s="166">
        <v>0</v>
      </c>
      <c r="BE154" s="166" t="e">
        <f ca="1">IF(bijbij&lt;&gt;0,BerKW!AW154*100,0)</f>
        <v>#VALUE!</v>
      </c>
      <c r="BF154" s="166" t="e">
        <f>ROUND(BerKW!BL154*100,0)</f>
        <v>#VALUE!</v>
      </c>
      <c r="BG154" s="167">
        <v>1</v>
      </c>
      <c r="BH154" s="166" t="e">
        <f>BerKW!BF154*100</f>
        <v>#VALUE!</v>
      </c>
      <c r="BI154" s="166" t="str">
        <f>BerKW!BE154</f>
        <v>Corriger</v>
      </c>
      <c r="BJ154" s="162" t="e">
        <f>BerKW!BD154*100</f>
        <v>#VALUE!</v>
      </c>
    </row>
    <row r="155" spans="1:62" ht="14.1" customHeight="1" x14ac:dyDescent="0.3">
      <c r="A155" s="162">
        <f>Ident!A155</f>
        <v>0</v>
      </c>
      <c r="B155" s="162">
        <f>Ident!B155</f>
        <v>0</v>
      </c>
      <c r="C155" s="162">
        <f>Ident!C155</f>
        <v>0</v>
      </c>
      <c r="D155" s="162">
        <f>Ident!D155</f>
        <v>0</v>
      </c>
      <c r="E155" s="162"/>
      <c r="F155" s="163"/>
      <c r="G155" s="162"/>
      <c r="H155" s="164">
        <f>Ident!G155</f>
        <v>0</v>
      </c>
      <c r="I155" s="165">
        <f>Ident!E155</f>
        <v>0</v>
      </c>
      <c r="J155" s="165">
        <f>Ident!F155</f>
        <v>0</v>
      </c>
      <c r="K155" s="166" t="e">
        <f>BerKW!Y155*100</f>
        <v>#VALUE!</v>
      </c>
      <c r="L155" s="166">
        <f>BerKW!Z155</f>
        <v>0</v>
      </c>
      <c r="M155" s="162">
        <f>IF(BerKW!K155=0,0,1)</f>
        <v>0</v>
      </c>
      <c r="N155" s="166" t="e">
        <f>BerKW!L155*100</f>
        <v>#VALUE!</v>
      </c>
      <c r="O155" s="166">
        <f>BerKW!K155*100</f>
        <v>0</v>
      </c>
      <c r="P155" s="162">
        <f>IF(BerKW!AC155=0,0,24)</f>
        <v>24</v>
      </c>
      <c r="Q155" s="166" t="e">
        <f>BerKW!AD155*100</f>
        <v>#VALUE!</v>
      </c>
      <c r="R155" s="166" t="e">
        <f>BerKW!AC155*100</f>
        <v>#VALUE!</v>
      </c>
      <c r="S155" s="162">
        <f>IF(BerKW!AF155=0,0,30)</f>
        <v>30</v>
      </c>
      <c r="T155" s="166" t="e">
        <f>BerKW!AG155*100</f>
        <v>#VALUE!</v>
      </c>
      <c r="U155" s="166" t="e">
        <f>BerKW!AF155*100</f>
        <v>#VALUE!</v>
      </c>
      <c r="V155" s="166">
        <f>IF(BerKW!AI155=0,0,50)</f>
        <v>50</v>
      </c>
      <c r="W155" s="166" t="e">
        <f>BerKW!AJ155*100</f>
        <v>#VALUE!</v>
      </c>
      <c r="X155" s="166" t="e">
        <f>BerKW!AI155*100</f>
        <v>#VALUE!</v>
      </c>
      <c r="Y155" s="162">
        <f>IF(BerKW!AL155=0,0,51)</f>
        <v>51</v>
      </c>
      <c r="Z155" s="166" t="e">
        <f>BerKW!AM155*100</f>
        <v>#VALUE!</v>
      </c>
      <c r="AA155" s="166" t="e">
        <f>BerKW!AL155*100</f>
        <v>#VALUE!</v>
      </c>
      <c r="AB155" s="162">
        <f>IF(BerKW!AO155=0,0,60)</f>
        <v>60</v>
      </c>
      <c r="AC155" s="166" t="e">
        <f>BerKW!AP155*100</f>
        <v>#VALUE!</v>
      </c>
      <c r="AD155" s="166" t="e">
        <f>BerKW!AO155*100</f>
        <v>#VALUE!</v>
      </c>
      <c r="AE155" s="162">
        <f>IF(BerKW!AR155=0,0,61)</f>
        <v>61</v>
      </c>
      <c r="AF155" s="166" t="e">
        <f>BerKW!AS155*100</f>
        <v>#VALUE!</v>
      </c>
      <c r="AG155" s="166" t="e">
        <f>BerKW!AR155*100</f>
        <v>#VALUE!</v>
      </c>
      <c r="AH155" s="162">
        <f>IF(BerKW!AU155=0,0,74)</f>
        <v>74</v>
      </c>
      <c r="AI155" s="166" t="e">
        <f>BerKW!AV155*100</f>
        <v>#VALUE!</v>
      </c>
      <c r="AJ155" s="166" t="e">
        <f>BerKW!AU155*100</f>
        <v>#VALUE!</v>
      </c>
      <c r="AK155" s="162">
        <v>1</v>
      </c>
      <c r="AL155" s="166" t="e">
        <f>ROUND(BerKW!AW155*100,0)</f>
        <v>#VALUE!</v>
      </c>
      <c r="AM155" s="166" t="e">
        <f t="shared" si="8"/>
        <v>#VALUE!</v>
      </c>
      <c r="AN155" s="166">
        <v>0</v>
      </c>
      <c r="AO155" s="166" t="e">
        <f>BerKW!AW155*100</f>
        <v>#VALUE!</v>
      </c>
      <c r="AP155" s="166" t="e">
        <f ca="1">ROUND(AO155*(pabij+wnbij)/100,0)</f>
        <v>#VALUE!</v>
      </c>
      <c r="AQ155" s="166">
        <f t="shared" ca="1" si="9"/>
        <v>255</v>
      </c>
      <c r="AR155" s="166">
        <v>0</v>
      </c>
      <c r="AS155" s="166" t="e">
        <f>BerKW!AW155*100</f>
        <v>#VALUE!</v>
      </c>
      <c r="AT155" s="166" t="e">
        <f ca="1">ROUND(BerKW!BR155*100,0)</f>
        <v>#VALUE!</v>
      </c>
      <c r="AU155" s="166">
        <f t="shared" ca="1" si="10"/>
        <v>256</v>
      </c>
      <c r="AV155" s="166">
        <v>0</v>
      </c>
      <c r="AW155" s="166" t="e">
        <f>ROUND(BerKW!AW155*100,0)</f>
        <v>#VALUE!</v>
      </c>
      <c r="AX155" s="166" t="e">
        <f ca="1">ROUND(BerKW!BS155*100,0)</f>
        <v>#VALUE!</v>
      </c>
      <c r="AY155" s="166">
        <f t="shared" ca="1" si="11"/>
        <v>811</v>
      </c>
      <c r="AZ155" s="166">
        <v>0</v>
      </c>
      <c r="BA155" s="166" t="e">
        <f ca="1">IF(fsobij&lt;&gt;0,BerKW!AW155*100,0)</f>
        <v>#VALUE!</v>
      </c>
      <c r="BB155" s="166" t="e">
        <f ca="1">IF(fsobij&lt;&gt;0,ROUND(BerKW!BK155*100,0),0)</f>
        <v>#VALUE!</v>
      </c>
      <c r="BC155" s="166">
        <v>859</v>
      </c>
      <c r="BD155" s="166">
        <v>0</v>
      </c>
      <c r="BE155" s="166" t="e">
        <f ca="1">IF(bijbij&lt;&gt;0,BerKW!AW155*100,0)</f>
        <v>#VALUE!</v>
      </c>
      <c r="BF155" s="166" t="e">
        <f>ROUND(BerKW!BL155*100,0)</f>
        <v>#VALUE!</v>
      </c>
      <c r="BG155" s="167">
        <v>1</v>
      </c>
      <c r="BH155" s="166" t="e">
        <f>BerKW!BF155*100</f>
        <v>#VALUE!</v>
      </c>
      <c r="BI155" s="166" t="str">
        <f>BerKW!BE155</f>
        <v>Corriger</v>
      </c>
      <c r="BJ155" s="162" t="e">
        <f>BerKW!BD155*100</f>
        <v>#VALUE!</v>
      </c>
    </row>
    <row r="156" spans="1:62" ht="14.1" customHeight="1" x14ac:dyDescent="0.3">
      <c r="A156" s="162">
        <f>Ident!A156</f>
        <v>0</v>
      </c>
      <c r="B156" s="162">
        <f>Ident!B156</f>
        <v>0</v>
      </c>
      <c r="C156" s="162">
        <f>Ident!C156</f>
        <v>0</v>
      </c>
      <c r="D156" s="162">
        <f>Ident!D156</f>
        <v>0</v>
      </c>
      <c r="E156" s="162"/>
      <c r="F156" s="163"/>
      <c r="G156" s="162"/>
      <c r="H156" s="164">
        <f>Ident!G156</f>
        <v>0</v>
      </c>
      <c r="I156" s="165">
        <f>Ident!E156</f>
        <v>0</v>
      </c>
      <c r="J156" s="165">
        <f>Ident!F156</f>
        <v>0</v>
      </c>
      <c r="K156" s="166" t="e">
        <f>BerKW!Y156*100</f>
        <v>#VALUE!</v>
      </c>
      <c r="L156" s="166">
        <f>BerKW!Z156</f>
        <v>0</v>
      </c>
      <c r="M156" s="162">
        <f>IF(BerKW!K156=0,0,1)</f>
        <v>0</v>
      </c>
      <c r="N156" s="166" t="e">
        <f>BerKW!L156*100</f>
        <v>#VALUE!</v>
      </c>
      <c r="O156" s="166">
        <f>BerKW!K156*100</f>
        <v>0</v>
      </c>
      <c r="P156" s="162">
        <f>IF(BerKW!AC156=0,0,24)</f>
        <v>24</v>
      </c>
      <c r="Q156" s="166" t="e">
        <f>BerKW!AD156*100</f>
        <v>#VALUE!</v>
      </c>
      <c r="R156" s="166" t="e">
        <f>BerKW!AC156*100</f>
        <v>#VALUE!</v>
      </c>
      <c r="S156" s="162">
        <f>IF(BerKW!AF156=0,0,30)</f>
        <v>30</v>
      </c>
      <c r="T156" s="166" t="e">
        <f>BerKW!AG156*100</f>
        <v>#VALUE!</v>
      </c>
      <c r="U156" s="166" t="e">
        <f>BerKW!AF156*100</f>
        <v>#VALUE!</v>
      </c>
      <c r="V156" s="166">
        <f>IF(BerKW!AI156=0,0,50)</f>
        <v>50</v>
      </c>
      <c r="W156" s="166" t="e">
        <f>BerKW!AJ156*100</f>
        <v>#VALUE!</v>
      </c>
      <c r="X156" s="166" t="e">
        <f>BerKW!AI156*100</f>
        <v>#VALUE!</v>
      </c>
      <c r="Y156" s="162">
        <f>IF(BerKW!AL156=0,0,51)</f>
        <v>51</v>
      </c>
      <c r="Z156" s="166" t="e">
        <f>BerKW!AM156*100</f>
        <v>#VALUE!</v>
      </c>
      <c r="AA156" s="166" t="e">
        <f>BerKW!AL156*100</f>
        <v>#VALUE!</v>
      </c>
      <c r="AB156" s="162">
        <f>IF(BerKW!AO156=0,0,60)</f>
        <v>60</v>
      </c>
      <c r="AC156" s="166" t="e">
        <f>BerKW!AP156*100</f>
        <v>#VALUE!</v>
      </c>
      <c r="AD156" s="166" t="e">
        <f>BerKW!AO156*100</f>
        <v>#VALUE!</v>
      </c>
      <c r="AE156" s="162">
        <f>IF(BerKW!AR156=0,0,61)</f>
        <v>61</v>
      </c>
      <c r="AF156" s="166" t="e">
        <f>BerKW!AS156*100</f>
        <v>#VALUE!</v>
      </c>
      <c r="AG156" s="166" t="e">
        <f>BerKW!AR156*100</f>
        <v>#VALUE!</v>
      </c>
      <c r="AH156" s="162">
        <f>IF(BerKW!AU156=0,0,74)</f>
        <v>74</v>
      </c>
      <c r="AI156" s="166" t="e">
        <f>BerKW!AV156*100</f>
        <v>#VALUE!</v>
      </c>
      <c r="AJ156" s="166" t="e">
        <f>BerKW!AU156*100</f>
        <v>#VALUE!</v>
      </c>
      <c r="AK156" s="162">
        <v>1</v>
      </c>
      <c r="AL156" s="166" t="e">
        <f>ROUND(BerKW!AW156*100,0)</f>
        <v>#VALUE!</v>
      </c>
      <c r="AM156" s="166" t="e">
        <f t="shared" si="8"/>
        <v>#VALUE!</v>
      </c>
      <c r="AN156" s="166">
        <v>0</v>
      </c>
      <c r="AO156" s="166" t="e">
        <f>BerKW!AW156*100</f>
        <v>#VALUE!</v>
      </c>
      <c r="AP156" s="166" t="e">
        <f ca="1">ROUND(AO156*(pabij+wnbij)/100,0)</f>
        <v>#VALUE!</v>
      </c>
      <c r="AQ156" s="166">
        <f t="shared" ca="1" si="9"/>
        <v>255</v>
      </c>
      <c r="AR156" s="166">
        <v>0</v>
      </c>
      <c r="AS156" s="166" t="e">
        <f>BerKW!AW156*100</f>
        <v>#VALUE!</v>
      </c>
      <c r="AT156" s="166" t="e">
        <f ca="1">ROUND(BerKW!BR156*100,0)</f>
        <v>#VALUE!</v>
      </c>
      <c r="AU156" s="166">
        <f t="shared" ca="1" si="10"/>
        <v>256</v>
      </c>
      <c r="AV156" s="166">
        <v>0</v>
      </c>
      <c r="AW156" s="166" t="e">
        <f>ROUND(BerKW!AW156*100,0)</f>
        <v>#VALUE!</v>
      </c>
      <c r="AX156" s="166" t="e">
        <f ca="1">ROUND(BerKW!BS156*100,0)</f>
        <v>#VALUE!</v>
      </c>
      <c r="AY156" s="166">
        <f t="shared" ca="1" si="11"/>
        <v>811</v>
      </c>
      <c r="AZ156" s="166">
        <v>0</v>
      </c>
      <c r="BA156" s="166" t="e">
        <f ca="1">IF(fsobij&lt;&gt;0,BerKW!AW156*100,0)</f>
        <v>#VALUE!</v>
      </c>
      <c r="BB156" s="166" t="e">
        <f ca="1">IF(fsobij&lt;&gt;0,ROUND(BerKW!BK156*100,0),0)</f>
        <v>#VALUE!</v>
      </c>
      <c r="BC156" s="166">
        <v>859</v>
      </c>
      <c r="BD156" s="166">
        <v>0</v>
      </c>
      <c r="BE156" s="166" t="e">
        <f ca="1">IF(bijbij&lt;&gt;0,BerKW!AW156*100,0)</f>
        <v>#VALUE!</v>
      </c>
      <c r="BF156" s="166" t="e">
        <f>ROUND(BerKW!BL156*100,0)</f>
        <v>#VALUE!</v>
      </c>
      <c r="BG156" s="167">
        <v>1</v>
      </c>
      <c r="BH156" s="166" t="e">
        <f>BerKW!BF156*100</f>
        <v>#VALUE!</v>
      </c>
      <c r="BI156" s="166" t="str">
        <f>BerKW!BE156</f>
        <v>Corriger</v>
      </c>
      <c r="BJ156" s="162" t="e">
        <f>BerKW!BD156*100</f>
        <v>#VALUE!</v>
      </c>
    </row>
    <row r="157" spans="1:62" ht="14.1" customHeight="1" x14ac:dyDescent="0.3">
      <c r="A157" s="162">
        <f>Ident!A157</f>
        <v>0</v>
      </c>
      <c r="B157" s="162">
        <f>Ident!B157</f>
        <v>0</v>
      </c>
      <c r="C157" s="162">
        <f>Ident!C157</f>
        <v>0</v>
      </c>
      <c r="D157" s="162">
        <f>Ident!D157</f>
        <v>0</v>
      </c>
      <c r="E157" s="162"/>
      <c r="F157" s="163"/>
      <c r="G157" s="162"/>
      <c r="H157" s="164">
        <f>Ident!G157</f>
        <v>0</v>
      </c>
      <c r="I157" s="165">
        <f>Ident!E157</f>
        <v>0</v>
      </c>
      <c r="J157" s="165">
        <f>Ident!F157</f>
        <v>0</v>
      </c>
      <c r="K157" s="166" t="e">
        <f>BerKW!Y157*100</f>
        <v>#VALUE!</v>
      </c>
      <c r="L157" s="166">
        <f>BerKW!Z157</f>
        <v>0</v>
      </c>
      <c r="M157" s="162">
        <f>IF(BerKW!K157=0,0,1)</f>
        <v>0</v>
      </c>
      <c r="N157" s="166" t="e">
        <f>BerKW!L157*100</f>
        <v>#VALUE!</v>
      </c>
      <c r="O157" s="166">
        <f>BerKW!K157*100</f>
        <v>0</v>
      </c>
      <c r="P157" s="162">
        <f>IF(BerKW!AC157=0,0,24)</f>
        <v>24</v>
      </c>
      <c r="Q157" s="166" t="e">
        <f>BerKW!AD157*100</f>
        <v>#VALUE!</v>
      </c>
      <c r="R157" s="166" t="e">
        <f>BerKW!AC157*100</f>
        <v>#VALUE!</v>
      </c>
      <c r="S157" s="162">
        <f>IF(BerKW!AF157=0,0,30)</f>
        <v>30</v>
      </c>
      <c r="T157" s="166" t="e">
        <f>BerKW!AG157*100</f>
        <v>#VALUE!</v>
      </c>
      <c r="U157" s="166" t="e">
        <f>BerKW!AF157*100</f>
        <v>#VALUE!</v>
      </c>
      <c r="V157" s="166">
        <f>IF(BerKW!AI157=0,0,50)</f>
        <v>50</v>
      </c>
      <c r="W157" s="166" t="e">
        <f>BerKW!AJ157*100</f>
        <v>#VALUE!</v>
      </c>
      <c r="X157" s="166" t="e">
        <f>BerKW!AI157*100</f>
        <v>#VALUE!</v>
      </c>
      <c r="Y157" s="162">
        <f>IF(BerKW!AL157=0,0,51)</f>
        <v>51</v>
      </c>
      <c r="Z157" s="166" t="e">
        <f>BerKW!AM157*100</f>
        <v>#VALUE!</v>
      </c>
      <c r="AA157" s="166" t="e">
        <f>BerKW!AL157*100</f>
        <v>#VALUE!</v>
      </c>
      <c r="AB157" s="162">
        <f>IF(BerKW!AO157=0,0,60)</f>
        <v>60</v>
      </c>
      <c r="AC157" s="166" t="e">
        <f>BerKW!AP157*100</f>
        <v>#VALUE!</v>
      </c>
      <c r="AD157" s="166" t="e">
        <f>BerKW!AO157*100</f>
        <v>#VALUE!</v>
      </c>
      <c r="AE157" s="162">
        <f>IF(BerKW!AR157=0,0,61)</f>
        <v>61</v>
      </c>
      <c r="AF157" s="166" t="e">
        <f>BerKW!AS157*100</f>
        <v>#VALUE!</v>
      </c>
      <c r="AG157" s="166" t="e">
        <f>BerKW!AR157*100</f>
        <v>#VALUE!</v>
      </c>
      <c r="AH157" s="162">
        <f>IF(BerKW!AU157=0,0,74)</f>
        <v>74</v>
      </c>
      <c r="AI157" s="166" t="e">
        <f>BerKW!AV157*100</f>
        <v>#VALUE!</v>
      </c>
      <c r="AJ157" s="166" t="e">
        <f>BerKW!AU157*100</f>
        <v>#VALUE!</v>
      </c>
      <c r="AK157" s="162">
        <v>1</v>
      </c>
      <c r="AL157" s="166" t="e">
        <f>ROUND(BerKW!AW157*100,0)</f>
        <v>#VALUE!</v>
      </c>
      <c r="AM157" s="166" t="e">
        <f t="shared" si="8"/>
        <v>#VALUE!</v>
      </c>
      <c r="AN157" s="166">
        <v>0</v>
      </c>
      <c r="AO157" s="166" t="e">
        <f>BerKW!AW157*100</f>
        <v>#VALUE!</v>
      </c>
      <c r="AP157" s="166" t="e">
        <f ca="1">ROUND(AO157*(pabij+wnbij)/100,0)</f>
        <v>#VALUE!</v>
      </c>
      <c r="AQ157" s="166">
        <f t="shared" ca="1" si="9"/>
        <v>255</v>
      </c>
      <c r="AR157" s="166">
        <v>0</v>
      </c>
      <c r="AS157" s="166" t="e">
        <f>BerKW!AW157*100</f>
        <v>#VALUE!</v>
      </c>
      <c r="AT157" s="166" t="e">
        <f ca="1">ROUND(BerKW!BR157*100,0)</f>
        <v>#VALUE!</v>
      </c>
      <c r="AU157" s="166">
        <f t="shared" ca="1" si="10"/>
        <v>256</v>
      </c>
      <c r="AV157" s="166">
        <v>0</v>
      </c>
      <c r="AW157" s="166" t="e">
        <f>ROUND(BerKW!AW157*100,0)</f>
        <v>#VALUE!</v>
      </c>
      <c r="AX157" s="166" t="e">
        <f ca="1">ROUND(BerKW!BS157*100,0)</f>
        <v>#VALUE!</v>
      </c>
      <c r="AY157" s="166">
        <f t="shared" ca="1" si="11"/>
        <v>811</v>
      </c>
      <c r="AZ157" s="166">
        <v>0</v>
      </c>
      <c r="BA157" s="166" t="e">
        <f ca="1">IF(fsobij&lt;&gt;0,BerKW!AW157*100,0)</f>
        <v>#VALUE!</v>
      </c>
      <c r="BB157" s="166" t="e">
        <f ca="1">IF(fsobij&lt;&gt;0,ROUND(BerKW!BK157*100,0),0)</f>
        <v>#VALUE!</v>
      </c>
      <c r="BC157" s="166">
        <v>859</v>
      </c>
      <c r="BD157" s="166">
        <v>0</v>
      </c>
      <c r="BE157" s="166" t="e">
        <f ca="1">IF(bijbij&lt;&gt;0,BerKW!AW157*100,0)</f>
        <v>#VALUE!</v>
      </c>
      <c r="BF157" s="166" t="e">
        <f>ROUND(BerKW!BL157*100,0)</f>
        <v>#VALUE!</v>
      </c>
      <c r="BG157" s="167">
        <v>1</v>
      </c>
      <c r="BH157" s="166" t="e">
        <f>BerKW!BF157*100</f>
        <v>#VALUE!</v>
      </c>
      <c r="BI157" s="166" t="str">
        <f>BerKW!BE157</f>
        <v>Corriger</v>
      </c>
      <c r="BJ157" s="162" t="e">
        <f>BerKW!BD157*100</f>
        <v>#VALUE!</v>
      </c>
    </row>
    <row r="158" spans="1:62" ht="14.1" customHeight="1" x14ac:dyDescent="0.3">
      <c r="A158" s="162">
        <f>Ident!A158</f>
        <v>0</v>
      </c>
      <c r="B158" s="162">
        <f>Ident!B158</f>
        <v>0</v>
      </c>
      <c r="C158" s="162">
        <f>Ident!C158</f>
        <v>0</v>
      </c>
      <c r="D158" s="162">
        <f>Ident!D158</f>
        <v>0</v>
      </c>
      <c r="E158" s="162"/>
      <c r="F158" s="163"/>
      <c r="G158" s="162"/>
      <c r="H158" s="164">
        <f>Ident!G158</f>
        <v>0</v>
      </c>
      <c r="I158" s="165">
        <f>Ident!E158</f>
        <v>0</v>
      </c>
      <c r="J158" s="165">
        <f>Ident!F158</f>
        <v>0</v>
      </c>
      <c r="K158" s="166" t="e">
        <f>BerKW!Y158*100</f>
        <v>#VALUE!</v>
      </c>
      <c r="L158" s="166">
        <f>BerKW!Z158</f>
        <v>0</v>
      </c>
      <c r="M158" s="162">
        <f>IF(BerKW!K158=0,0,1)</f>
        <v>0</v>
      </c>
      <c r="N158" s="166" t="e">
        <f>BerKW!L158*100</f>
        <v>#VALUE!</v>
      </c>
      <c r="O158" s="166">
        <f>BerKW!K158*100</f>
        <v>0</v>
      </c>
      <c r="P158" s="162">
        <f>IF(BerKW!AC158=0,0,24)</f>
        <v>24</v>
      </c>
      <c r="Q158" s="166" t="e">
        <f>BerKW!AD158*100</f>
        <v>#VALUE!</v>
      </c>
      <c r="R158" s="166" t="e">
        <f>BerKW!AC158*100</f>
        <v>#VALUE!</v>
      </c>
      <c r="S158" s="162">
        <f>IF(BerKW!AF158=0,0,30)</f>
        <v>30</v>
      </c>
      <c r="T158" s="166" t="e">
        <f>BerKW!AG158*100</f>
        <v>#VALUE!</v>
      </c>
      <c r="U158" s="166" t="e">
        <f>BerKW!AF158*100</f>
        <v>#VALUE!</v>
      </c>
      <c r="V158" s="166">
        <f>IF(BerKW!AI158=0,0,50)</f>
        <v>50</v>
      </c>
      <c r="W158" s="166" t="e">
        <f>BerKW!AJ158*100</f>
        <v>#VALUE!</v>
      </c>
      <c r="X158" s="166" t="e">
        <f>BerKW!AI158*100</f>
        <v>#VALUE!</v>
      </c>
      <c r="Y158" s="162">
        <f>IF(BerKW!AL158=0,0,51)</f>
        <v>51</v>
      </c>
      <c r="Z158" s="166" t="e">
        <f>BerKW!AM158*100</f>
        <v>#VALUE!</v>
      </c>
      <c r="AA158" s="166" t="e">
        <f>BerKW!AL158*100</f>
        <v>#VALUE!</v>
      </c>
      <c r="AB158" s="162">
        <f>IF(BerKW!AO158=0,0,60)</f>
        <v>60</v>
      </c>
      <c r="AC158" s="166" t="e">
        <f>BerKW!AP158*100</f>
        <v>#VALUE!</v>
      </c>
      <c r="AD158" s="166" t="e">
        <f>BerKW!AO158*100</f>
        <v>#VALUE!</v>
      </c>
      <c r="AE158" s="162">
        <f>IF(BerKW!AR158=0,0,61)</f>
        <v>61</v>
      </c>
      <c r="AF158" s="166" t="e">
        <f>BerKW!AS158*100</f>
        <v>#VALUE!</v>
      </c>
      <c r="AG158" s="166" t="e">
        <f>BerKW!AR158*100</f>
        <v>#VALUE!</v>
      </c>
      <c r="AH158" s="162">
        <f>IF(BerKW!AU158=0,0,74)</f>
        <v>74</v>
      </c>
      <c r="AI158" s="166" t="e">
        <f>BerKW!AV158*100</f>
        <v>#VALUE!</v>
      </c>
      <c r="AJ158" s="166" t="e">
        <f>BerKW!AU158*100</f>
        <v>#VALUE!</v>
      </c>
      <c r="AK158" s="162">
        <v>1</v>
      </c>
      <c r="AL158" s="166" t="e">
        <f>ROUND(BerKW!AW158*100,0)</f>
        <v>#VALUE!</v>
      </c>
      <c r="AM158" s="166" t="e">
        <f t="shared" si="8"/>
        <v>#VALUE!</v>
      </c>
      <c r="AN158" s="166">
        <v>0</v>
      </c>
      <c r="AO158" s="166" t="e">
        <f>BerKW!AW158*100</f>
        <v>#VALUE!</v>
      </c>
      <c r="AP158" s="166" t="e">
        <f ca="1">ROUND(AO158*(pabij+wnbij)/100,0)</f>
        <v>#VALUE!</v>
      </c>
      <c r="AQ158" s="166">
        <f t="shared" ca="1" si="9"/>
        <v>255</v>
      </c>
      <c r="AR158" s="166">
        <v>0</v>
      </c>
      <c r="AS158" s="166" t="e">
        <f>BerKW!AW158*100</f>
        <v>#VALUE!</v>
      </c>
      <c r="AT158" s="166" t="e">
        <f ca="1">ROUND(BerKW!BR158*100,0)</f>
        <v>#VALUE!</v>
      </c>
      <c r="AU158" s="166">
        <f t="shared" ca="1" si="10"/>
        <v>256</v>
      </c>
      <c r="AV158" s="166">
        <v>0</v>
      </c>
      <c r="AW158" s="166" t="e">
        <f>ROUND(BerKW!AW158*100,0)</f>
        <v>#VALUE!</v>
      </c>
      <c r="AX158" s="166" t="e">
        <f ca="1">ROUND(BerKW!BS158*100,0)</f>
        <v>#VALUE!</v>
      </c>
      <c r="AY158" s="166">
        <f t="shared" ca="1" si="11"/>
        <v>811</v>
      </c>
      <c r="AZ158" s="166">
        <v>0</v>
      </c>
      <c r="BA158" s="166" t="e">
        <f ca="1">IF(fsobij&lt;&gt;0,BerKW!AW158*100,0)</f>
        <v>#VALUE!</v>
      </c>
      <c r="BB158" s="166" t="e">
        <f ca="1">IF(fsobij&lt;&gt;0,ROUND(BerKW!BK158*100,0),0)</f>
        <v>#VALUE!</v>
      </c>
      <c r="BC158" s="166">
        <v>859</v>
      </c>
      <c r="BD158" s="166">
        <v>0</v>
      </c>
      <c r="BE158" s="166" t="e">
        <f ca="1">IF(bijbij&lt;&gt;0,BerKW!AW158*100,0)</f>
        <v>#VALUE!</v>
      </c>
      <c r="BF158" s="166" t="e">
        <f>ROUND(BerKW!BL158*100,0)</f>
        <v>#VALUE!</v>
      </c>
      <c r="BG158" s="167">
        <v>1</v>
      </c>
      <c r="BH158" s="166" t="e">
        <f>BerKW!BF158*100</f>
        <v>#VALUE!</v>
      </c>
      <c r="BI158" s="166" t="str">
        <f>BerKW!BE158</f>
        <v>Corriger</v>
      </c>
      <c r="BJ158" s="162" t="e">
        <f>BerKW!BD158*100</f>
        <v>#VALUE!</v>
      </c>
    </row>
    <row r="159" spans="1:62" ht="14.1" customHeight="1" x14ac:dyDescent="0.3">
      <c r="A159" s="162">
        <f>Ident!A159</f>
        <v>0</v>
      </c>
      <c r="B159" s="162">
        <f>Ident!B159</f>
        <v>0</v>
      </c>
      <c r="C159" s="162">
        <f>Ident!C159</f>
        <v>0</v>
      </c>
      <c r="D159" s="162">
        <f>Ident!D159</f>
        <v>0</v>
      </c>
      <c r="E159" s="162"/>
      <c r="F159" s="163"/>
      <c r="G159" s="162"/>
      <c r="H159" s="164">
        <f>Ident!G159</f>
        <v>0</v>
      </c>
      <c r="I159" s="165">
        <f>Ident!E159</f>
        <v>0</v>
      </c>
      <c r="J159" s="165">
        <f>Ident!F159</f>
        <v>0</v>
      </c>
      <c r="K159" s="166" t="e">
        <f>BerKW!Y159*100</f>
        <v>#VALUE!</v>
      </c>
      <c r="L159" s="166">
        <f>BerKW!Z159</f>
        <v>0</v>
      </c>
      <c r="M159" s="162">
        <f>IF(BerKW!K159=0,0,1)</f>
        <v>0</v>
      </c>
      <c r="N159" s="166" t="e">
        <f>BerKW!L159*100</f>
        <v>#VALUE!</v>
      </c>
      <c r="O159" s="166">
        <f>BerKW!K159*100</f>
        <v>0</v>
      </c>
      <c r="P159" s="162">
        <f>IF(BerKW!AC159=0,0,24)</f>
        <v>24</v>
      </c>
      <c r="Q159" s="166" t="e">
        <f>BerKW!AD159*100</f>
        <v>#VALUE!</v>
      </c>
      <c r="R159" s="166" t="e">
        <f>BerKW!AC159*100</f>
        <v>#VALUE!</v>
      </c>
      <c r="S159" s="162">
        <f>IF(BerKW!AF159=0,0,30)</f>
        <v>30</v>
      </c>
      <c r="T159" s="166" t="e">
        <f>BerKW!AG159*100</f>
        <v>#VALUE!</v>
      </c>
      <c r="U159" s="166" t="e">
        <f>BerKW!AF159*100</f>
        <v>#VALUE!</v>
      </c>
      <c r="V159" s="166">
        <f>IF(BerKW!AI159=0,0,50)</f>
        <v>50</v>
      </c>
      <c r="W159" s="166" t="e">
        <f>BerKW!AJ159*100</f>
        <v>#VALUE!</v>
      </c>
      <c r="X159" s="166" t="e">
        <f>BerKW!AI159*100</f>
        <v>#VALUE!</v>
      </c>
      <c r="Y159" s="162">
        <f>IF(BerKW!AL159=0,0,51)</f>
        <v>51</v>
      </c>
      <c r="Z159" s="166" t="e">
        <f>BerKW!AM159*100</f>
        <v>#VALUE!</v>
      </c>
      <c r="AA159" s="166" t="e">
        <f>BerKW!AL159*100</f>
        <v>#VALUE!</v>
      </c>
      <c r="AB159" s="162">
        <f>IF(BerKW!AO159=0,0,60)</f>
        <v>60</v>
      </c>
      <c r="AC159" s="166" t="e">
        <f>BerKW!AP159*100</f>
        <v>#VALUE!</v>
      </c>
      <c r="AD159" s="166" t="e">
        <f>BerKW!AO159*100</f>
        <v>#VALUE!</v>
      </c>
      <c r="AE159" s="162">
        <f>IF(BerKW!AR159=0,0,61)</f>
        <v>61</v>
      </c>
      <c r="AF159" s="166" t="e">
        <f>BerKW!AS159*100</f>
        <v>#VALUE!</v>
      </c>
      <c r="AG159" s="166" t="e">
        <f>BerKW!AR159*100</f>
        <v>#VALUE!</v>
      </c>
      <c r="AH159" s="162">
        <f>IF(BerKW!AU159=0,0,74)</f>
        <v>74</v>
      </c>
      <c r="AI159" s="166" t="e">
        <f>BerKW!AV159*100</f>
        <v>#VALUE!</v>
      </c>
      <c r="AJ159" s="166" t="e">
        <f>BerKW!AU159*100</f>
        <v>#VALUE!</v>
      </c>
      <c r="AK159" s="162">
        <v>1</v>
      </c>
      <c r="AL159" s="166" t="e">
        <f>ROUND(BerKW!AW159*100,0)</f>
        <v>#VALUE!</v>
      </c>
      <c r="AM159" s="166" t="e">
        <f t="shared" si="8"/>
        <v>#VALUE!</v>
      </c>
      <c r="AN159" s="166">
        <v>0</v>
      </c>
      <c r="AO159" s="166" t="e">
        <f>BerKW!AW159*100</f>
        <v>#VALUE!</v>
      </c>
      <c r="AP159" s="166" t="e">
        <f ca="1">ROUND(AO159*(pabij+wnbij)/100,0)</f>
        <v>#VALUE!</v>
      </c>
      <c r="AQ159" s="166">
        <f t="shared" ca="1" si="9"/>
        <v>255</v>
      </c>
      <c r="AR159" s="166">
        <v>0</v>
      </c>
      <c r="AS159" s="166" t="e">
        <f>BerKW!AW159*100</f>
        <v>#VALUE!</v>
      </c>
      <c r="AT159" s="166" t="e">
        <f ca="1">ROUND(BerKW!BR159*100,0)</f>
        <v>#VALUE!</v>
      </c>
      <c r="AU159" s="166">
        <f t="shared" ca="1" si="10"/>
        <v>256</v>
      </c>
      <c r="AV159" s="166">
        <v>0</v>
      </c>
      <c r="AW159" s="166" t="e">
        <f>ROUND(BerKW!AW159*100,0)</f>
        <v>#VALUE!</v>
      </c>
      <c r="AX159" s="166" t="e">
        <f ca="1">ROUND(BerKW!BS159*100,0)</f>
        <v>#VALUE!</v>
      </c>
      <c r="AY159" s="166">
        <f t="shared" ca="1" si="11"/>
        <v>811</v>
      </c>
      <c r="AZ159" s="166">
        <v>0</v>
      </c>
      <c r="BA159" s="166" t="e">
        <f ca="1">IF(fsobij&lt;&gt;0,BerKW!AW159*100,0)</f>
        <v>#VALUE!</v>
      </c>
      <c r="BB159" s="166" t="e">
        <f ca="1">IF(fsobij&lt;&gt;0,ROUND(BerKW!BK159*100,0),0)</f>
        <v>#VALUE!</v>
      </c>
      <c r="BC159" s="166">
        <v>859</v>
      </c>
      <c r="BD159" s="166">
        <v>0</v>
      </c>
      <c r="BE159" s="166" t="e">
        <f ca="1">IF(bijbij&lt;&gt;0,BerKW!AW159*100,0)</f>
        <v>#VALUE!</v>
      </c>
      <c r="BF159" s="166" t="e">
        <f>ROUND(BerKW!BL159*100,0)</f>
        <v>#VALUE!</v>
      </c>
      <c r="BG159" s="167">
        <v>1</v>
      </c>
      <c r="BH159" s="166" t="e">
        <f>BerKW!BF159*100</f>
        <v>#VALUE!</v>
      </c>
      <c r="BI159" s="166" t="str">
        <f>BerKW!BE159</f>
        <v>Corriger</v>
      </c>
      <c r="BJ159" s="162" t="e">
        <f>BerKW!BD159*100</f>
        <v>#VALUE!</v>
      </c>
    </row>
    <row r="160" spans="1:62" ht="14.1" customHeight="1" x14ac:dyDescent="0.3">
      <c r="A160" s="162">
        <f>Ident!A160</f>
        <v>0</v>
      </c>
      <c r="B160" s="162">
        <f>Ident!B160</f>
        <v>0</v>
      </c>
      <c r="C160" s="162">
        <f>Ident!C160</f>
        <v>0</v>
      </c>
      <c r="D160" s="162">
        <f>Ident!D160</f>
        <v>0</v>
      </c>
      <c r="E160" s="162"/>
      <c r="F160" s="163"/>
      <c r="G160" s="162"/>
      <c r="H160" s="164">
        <f>Ident!G160</f>
        <v>0</v>
      </c>
      <c r="I160" s="165">
        <f>Ident!E160</f>
        <v>0</v>
      </c>
      <c r="J160" s="165">
        <f>Ident!F160</f>
        <v>0</v>
      </c>
      <c r="K160" s="166" t="e">
        <f>BerKW!Y160*100</f>
        <v>#VALUE!</v>
      </c>
      <c r="L160" s="166">
        <f>BerKW!Z160</f>
        <v>0</v>
      </c>
      <c r="M160" s="162">
        <f>IF(BerKW!K160=0,0,1)</f>
        <v>0</v>
      </c>
      <c r="N160" s="166" t="e">
        <f>BerKW!L160*100</f>
        <v>#VALUE!</v>
      </c>
      <c r="O160" s="166">
        <f>BerKW!K160*100</f>
        <v>0</v>
      </c>
      <c r="P160" s="162">
        <f>IF(BerKW!AC160=0,0,24)</f>
        <v>24</v>
      </c>
      <c r="Q160" s="166" t="e">
        <f>BerKW!AD160*100</f>
        <v>#VALUE!</v>
      </c>
      <c r="R160" s="166" t="e">
        <f>BerKW!AC160*100</f>
        <v>#VALUE!</v>
      </c>
      <c r="S160" s="162">
        <f>IF(BerKW!AF160=0,0,30)</f>
        <v>30</v>
      </c>
      <c r="T160" s="166" t="e">
        <f>BerKW!AG160*100</f>
        <v>#VALUE!</v>
      </c>
      <c r="U160" s="166" t="e">
        <f>BerKW!AF160*100</f>
        <v>#VALUE!</v>
      </c>
      <c r="V160" s="166">
        <f>IF(BerKW!AI160=0,0,50)</f>
        <v>50</v>
      </c>
      <c r="W160" s="166" t="e">
        <f>BerKW!AJ160*100</f>
        <v>#VALUE!</v>
      </c>
      <c r="X160" s="166" t="e">
        <f>BerKW!AI160*100</f>
        <v>#VALUE!</v>
      </c>
      <c r="Y160" s="162">
        <f>IF(BerKW!AL160=0,0,51)</f>
        <v>51</v>
      </c>
      <c r="Z160" s="166" t="e">
        <f>BerKW!AM160*100</f>
        <v>#VALUE!</v>
      </c>
      <c r="AA160" s="166" t="e">
        <f>BerKW!AL160*100</f>
        <v>#VALUE!</v>
      </c>
      <c r="AB160" s="162">
        <f>IF(BerKW!AO160=0,0,60)</f>
        <v>60</v>
      </c>
      <c r="AC160" s="166" t="e">
        <f>BerKW!AP160*100</f>
        <v>#VALUE!</v>
      </c>
      <c r="AD160" s="166" t="e">
        <f>BerKW!AO160*100</f>
        <v>#VALUE!</v>
      </c>
      <c r="AE160" s="162">
        <f>IF(BerKW!AR160=0,0,61)</f>
        <v>61</v>
      </c>
      <c r="AF160" s="166" t="e">
        <f>BerKW!AS160*100</f>
        <v>#VALUE!</v>
      </c>
      <c r="AG160" s="166" t="e">
        <f>BerKW!AR160*100</f>
        <v>#VALUE!</v>
      </c>
      <c r="AH160" s="162">
        <f>IF(BerKW!AU160=0,0,74)</f>
        <v>74</v>
      </c>
      <c r="AI160" s="166" t="e">
        <f>BerKW!AV160*100</f>
        <v>#VALUE!</v>
      </c>
      <c r="AJ160" s="166" t="e">
        <f>BerKW!AU160*100</f>
        <v>#VALUE!</v>
      </c>
      <c r="AK160" s="162">
        <v>1</v>
      </c>
      <c r="AL160" s="166" t="e">
        <f>ROUND(BerKW!AW160*100,0)</f>
        <v>#VALUE!</v>
      </c>
      <c r="AM160" s="166" t="e">
        <f t="shared" si="8"/>
        <v>#VALUE!</v>
      </c>
      <c r="AN160" s="166">
        <v>0</v>
      </c>
      <c r="AO160" s="166" t="e">
        <f>BerKW!AW160*100</f>
        <v>#VALUE!</v>
      </c>
      <c r="AP160" s="166" t="e">
        <f ca="1">ROUND(AO160*(pabij+wnbij)/100,0)</f>
        <v>#VALUE!</v>
      </c>
      <c r="AQ160" s="166">
        <f t="shared" ca="1" si="9"/>
        <v>255</v>
      </c>
      <c r="AR160" s="166">
        <v>0</v>
      </c>
      <c r="AS160" s="166" t="e">
        <f>BerKW!AW160*100</f>
        <v>#VALUE!</v>
      </c>
      <c r="AT160" s="166" t="e">
        <f ca="1">ROUND(BerKW!BR160*100,0)</f>
        <v>#VALUE!</v>
      </c>
      <c r="AU160" s="166">
        <f t="shared" ca="1" si="10"/>
        <v>256</v>
      </c>
      <c r="AV160" s="166">
        <v>0</v>
      </c>
      <c r="AW160" s="166" t="e">
        <f>ROUND(BerKW!AW160*100,0)</f>
        <v>#VALUE!</v>
      </c>
      <c r="AX160" s="166" t="e">
        <f ca="1">ROUND(BerKW!BS160*100,0)</f>
        <v>#VALUE!</v>
      </c>
      <c r="AY160" s="166">
        <f t="shared" ca="1" si="11"/>
        <v>811</v>
      </c>
      <c r="AZ160" s="166">
        <v>0</v>
      </c>
      <c r="BA160" s="166" t="e">
        <f ca="1">IF(fsobij&lt;&gt;0,BerKW!AW160*100,0)</f>
        <v>#VALUE!</v>
      </c>
      <c r="BB160" s="166" t="e">
        <f ca="1">IF(fsobij&lt;&gt;0,ROUND(BerKW!BK160*100,0),0)</f>
        <v>#VALUE!</v>
      </c>
      <c r="BC160" s="166">
        <v>859</v>
      </c>
      <c r="BD160" s="166">
        <v>0</v>
      </c>
      <c r="BE160" s="166" t="e">
        <f ca="1">IF(bijbij&lt;&gt;0,BerKW!AW160*100,0)</f>
        <v>#VALUE!</v>
      </c>
      <c r="BF160" s="166" t="e">
        <f>ROUND(BerKW!BL160*100,0)</f>
        <v>#VALUE!</v>
      </c>
      <c r="BG160" s="167">
        <v>1</v>
      </c>
      <c r="BH160" s="166" t="e">
        <f>BerKW!BF160*100</f>
        <v>#VALUE!</v>
      </c>
      <c r="BI160" s="166" t="str">
        <f>BerKW!BE160</f>
        <v>Corriger</v>
      </c>
      <c r="BJ160" s="162" t="e">
        <f>BerKW!BD160*100</f>
        <v>#VALUE!</v>
      </c>
    </row>
    <row r="161" spans="1:62" ht="14.1" customHeight="1" x14ac:dyDescent="0.3">
      <c r="A161" s="162">
        <f>Ident!A161</f>
        <v>0</v>
      </c>
      <c r="B161" s="162">
        <f>Ident!B161</f>
        <v>0</v>
      </c>
      <c r="C161" s="162">
        <f>Ident!C161</f>
        <v>0</v>
      </c>
      <c r="D161" s="162">
        <f>Ident!D161</f>
        <v>0</v>
      </c>
      <c r="E161" s="162"/>
      <c r="F161" s="163"/>
      <c r="G161" s="162"/>
      <c r="H161" s="164">
        <f>Ident!G161</f>
        <v>0</v>
      </c>
      <c r="I161" s="165">
        <f>Ident!E161</f>
        <v>0</v>
      </c>
      <c r="J161" s="165">
        <f>Ident!F161</f>
        <v>0</v>
      </c>
      <c r="K161" s="166" t="e">
        <f>BerKW!Y161*100</f>
        <v>#VALUE!</v>
      </c>
      <c r="L161" s="166">
        <f>BerKW!Z161</f>
        <v>0</v>
      </c>
      <c r="M161" s="162">
        <f>IF(BerKW!K161=0,0,1)</f>
        <v>0</v>
      </c>
      <c r="N161" s="166" t="e">
        <f>BerKW!L161*100</f>
        <v>#VALUE!</v>
      </c>
      <c r="O161" s="166">
        <f>BerKW!K161*100</f>
        <v>0</v>
      </c>
      <c r="P161" s="162">
        <f>IF(BerKW!AC161=0,0,24)</f>
        <v>24</v>
      </c>
      <c r="Q161" s="166" t="e">
        <f>BerKW!AD161*100</f>
        <v>#VALUE!</v>
      </c>
      <c r="R161" s="166" t="e">
        <f>BerKW!AC161*100</f>
        <v>#VALUE!</v>
      </c>
      <c r="S161" s="162">
        <f>IF(BerKW!AF161=0,0,30)</f>
        <v>30</v>
      </c>
      <c r="T161" s="166" t="e">
        <f>BerKW!AG161*100</f>
        <v>#VALUE!</v>
      </c>
      <c r="U161" s="166" t="e">
        <f>BerKW!AF161*100</f>
        <v>#VALUE!</v>
      </c>
      <c r="V161" s="166">
        <f>IF(BerKW!AI161=0,0,50)</f>
        <v>50</v>
      </c>
      <c r="W161" s="166" t="e">
        <f>BerKW!AJ161*100</f>
        <v>#VALUE!</v>
      </c>
      <c r="X161" s="166" t="e">
        <f>BerKW!AI161*100</f>
        <v>#VALUE!</v>
      </c>
      <c r="Y161" s="162">
        <f>IF(BerKW!AL161=0,0,51)</f>
        <v>51</v>
      </c>
      <c r="Z161" s="166" t="e">
        <f>BerKW!AM161*100</f>
        <v>#VALUE!</v>
      </c>
      <c r="AA161" s="166" t="e">
        <f>BerKW!AL161*100</f>
        <v>#VALUE!</v>
      </c>
      <c r="AB161" s="162">
        <f>IF(BerKW!AO161=0,0,60)</f>
        <v>60</v>
      </c>
      <c r="AC161" s="166" t="e">
        <f>BerKW!AP161*100</f>
        <v>#VALUE!</v>
      </c>
      <c r="AD161" s="166" t="e">
        <f>BerKW!AO161*100</f>
        <v>#VALUE!</v>
      </c>
      <c r="AE161" s="162">
        <f>IF(BerKW!AR161=0,0,61)</f>
        <v>61</v>
      </c>
      <c r="AF161" s="166" t="e">
        <f>BerKW!AS161*100</f>
        <v>#VALUE!</v>
      </c>
      <c r="AG161" s="166" t="e">
        <f>BerKW!AR161*100</f>
        <v>#VALUE!</v>
      </c>
      <c r="AH161" s="162">
        <f>IF(BerKW!AU161=0,0,74)</f>
        <v>74</v>
      </c>
      <c r="AI161" s="166" t="e">
        <f>BerKW!AV161*100</f>
        <v>#VALUE!</v>
      </c>
      <c r="AJ161" s="166" t="e">
        <f>BerKW!AU161*100</f>
        <v>#VALUE!</v>
      </c>
      <c r="AK161" s="162">
        <v>1</v>
      </c>
      <c r="AL161" s="166" t="e">
        <f>ROUND(BerKW!AW161*100,0)</f>
        <v>#VALUE!</v>
      </c>
      <c r="AM161" s="166" t="e">
        <f t="shared" si="8"/>
        <v>#VALUE!</v>
      </c>
      <c r="AN161" s="166">
        <v>0</v>
      </c>
      <c r="AO161" s="166" t="e">
        <f>BerKW!AW161*100</f>
        <v>#VALUE!</v>
      </c>
      <c r="AP161" s="166" t="e">
        <f ca="1">ROUND(AO161*(pabij+wnbij)/100,0)</f>
        <v>#VALUE!</v>
      </c>
      <c r="AQ161" s="166">
        <f t="shared" ca="1" si="9"/>
        <v>255</v>
      </c>
      <c r="AR161" s="166">
        <v>0</v>
      </c>
      <c r="AS161" s="166" t="e">
        <f>BerKW!AW161*100</f>
        <v>#VALUE!</v>
      </c>
      <c r="AT161" s="166" t="e">
        <f ca="1">ROUND(BerKW!BR161*100,0)</f>
        <v>#VALUE!</v>
      </c>
      <c r="AU161" s="166">
        <f t="shared" ca="1" si="10"/>
        <v>256</v>
      </c>
      <c r="AV161" s="166">
        <v>0</v>
      </c>
      <c r="AW161" s="166" t="e">
        <f>ROUND(BerKW!AW161*100,0)</f>
        <v>#VALUE!</v>
      </c>
      <c r="AX161" s="166" t="e">
        <f ca="1">ROUND(BerKW!BS161*100,0)</f>
        <v>#VALUE!</v>
      </c>
      <c r="AY161" s="166">
        <f t="shared" ca="1" si="11"/>
        <v>811</v>
      </c>
      <c r="AZ161" s="166">
        <v>0</v>
      </c>
      <c r="BA161" s="166" t="e">
        <f ca="1">IF(fsobij&lt;&gt;0,BerKW!AW161*100,0)</f>
        <v>#VALUE!</v>
      </c>
      <c r="BB161" s="166" t="e">
        <f ca="1">IF(fsobij&lt;&gt;0,ROUND(BerKW!BK161*100,0),0)</f>
        <v>#VALUE!</v>
      </c>
      <c r="BC161" s="166">
        <v>859</v>
      </c>
      <c r="BD161" s="166">
        <v>0</v>
      </c>
      <c r="BE161" s="166" t="e">
        <f ca="1">IF(bijbij&lt;&gt;0,BerKW!AW161*100,0)</f>
        <v>#VALUE!</v>
      </c>
      <c r="BF161" s="166" t="e">
        <f>ROUND(BerKW!BL161*100,0)</f>
        <v>#VALUE!</v>
      </c>
      <c r="BG161" s="167">
        <v>1</v>
      </c>
      <c r="BH161" s="166" t="e">
        <f>BerKW!BF161*100</f>
        <v>#VALUE!</v>
      </c>
      <c r="BI161" s="166" t="str">
        <f>BerKW!BE161</f>
        <v>Corriger</v>
      </c>
      <c r="BJ161" s="162" t="e">
        <f>BerKW!BD161*100</f>
        <v>#VALUE!</v>
      </c>
    </row>
    <row r="162" spans="1:62" ht="14.1" customHeight="1" x14ac:dyDescent="0.3">
      <c r="A162" s="162">
        <f>Ident!A162</f>
        <v>0</v>
      </c>
      <c r="B162" s="162">
        <f>Ident!B162</f>
        <v>0</v>
      </c>
      <c r="C162" s="162">
        <f>Ident!C162</f>
        <v>0</v>
      </c>
      <c r="D162" s="162">
        <f>Ident!D162</f>
        <v>0</v>
      </c>
      <c r="E162" s="162"/>
      <c r="F162" s="163"/>
      <c r="G162" s="162"/>
      <c r="H162" s="164">
        <f>Ident!G162</f>
        <v>0</v>
      </c>
      <c r="I162" s="165">
        <f>Ident!E162</f>
        <v>0</v>
      </c>
      <c r="J162" s="165">
        <f>Ident!F162</f>
        <v>0</v>
      </c>
      <c r="K162" s="166" t="e">
        <f>BerKW!Y162*100</f>
        <v>#VALUE!</v>
      </c>
      <c r="L162" s="166">
        <f>BerKW!Z162</f>
        <v>0</v>
      </c>
      <c r="M162" s="162">
        <f>IF(BerKW!K162=0,0,1)</f>
        <v>0</v>
      </c>
      <c r="N162" s="166" t="e">
        <f>BerKW!L162*100</f>
        <v>#VALUE!</v>
      </c>
      <c r="O162" s="166">
        <f>BerKW!K162*100</f>
        <v>0</v>
      </c>
      <c r="P162" s="162">
        <f>IF(BerKW!AC162=0,0,24)</f>
        <v>24</v>
      </c>
      <c r="Q162" s="166" t="e">
        <f>BerKW!AD162*100</f>
        <v>#VALUE!</v>
      </c>
      <c r="R162" s="166" t="e">
        <f>BerKW!AC162*100</f>
        <v>#VALUE!</v>
      </c>
      <c r="S162" s="162">
        <f>IF(BerKW!AF162=0,0,30)</f>
        <v>30</v>
      </c>
      <c r="T162" s="166" t="e">
        <f>BerKW!AG162*100</f>
        <v>#VALUE!</v>
      </c>
      <c r="U162" s="166" t="e">
        <f>BerKW!AF162*100</f>
        <v>#VALUE!</v>
      </c>
      <c r="V162" s="166">
        <f>IF(BerKW!AI162=0,0,50)</f>
        <v>50</v>
      </c>
      <c r="W162" s="166" t="e">
        <f>BerKW!AJ162*100</f>
        <v>#VALUE!</v>
      </c>
      <c r="X162" s="166" t="e">
        <f>BerKW!AI162*100</f>
        <v>#VALUE!</v>
      </c>
      <c r="Y162" s="162">
        <f>IF(BerKW!AL162=0,0,51)</f>
        <v>51</v>
      </c>
      <c r="Z162" s="166" t="e">
        <f>BerKW!AM162*100</f>
        <v>#VALUE!</v>
      </c>
      <c r="AA162" s="166" t="e">
        <f>BerKW!AL162*100</f>
        <v>#VALUE!</v>
      </c>
      <c r="AB162" s="162">
        <f>IF(BerKW!AO162=0,0,60)</f>
        <v>60</v>
      </c>
      <c r="AC162" s="166" t="e">
        <f>BerKW!AP162*100</f>
        <v>#VALUE!</v>
      </c>
      <c r="AD162" s="166" t="e">
        <f>BerKW!AO162*100</f>
        <v>#VALUE!</v>
      </c>
      <c r="AE162" s="162">
        <f>IF(BerKW!AR162=0,0,61)</f>
        <v>61</v>
      </c>
      <c r="AF162" s="166" t="e">
        <f>BerKW!AS162*100</f>
        <v>#VALUE!</v>
      </c>
      <c r="AG162" s="166" t="e">
        <f>BerKW!AR162*100</f>
        <v>#VALUE!</v>
      </c>
      <c r="AH162" s="162">
        <f>IF(BerKW!AU162=0,0,74)</f>
        <v>74</v>
      </c>
      <c r="AI162" s="166" t="e">
        <f>BerKW!AV162*100</f>
        <v>#VALUE!</v>
      </c>
      <c r="AJ162" s="166" t="e">
        <f>BerKW!AU162*100</f>
        <v>#VALUE!</v>
      </c>
      <c r="AK162" s="162">
        <v>1</v>
      </c>
      <c r="AL162" s="166" t="e">
        <f>ROUND(BerKW!AW162*100,0)</f>
        <v>#VALUE!</v>
      </c>
      <c r="AM162" s="166" t="e">
        <f t="shared" si="8"/>
        <v>#VALUE!</v>
      </c>
      <c r="AN162" s="166">
        <v>0</v>
      </c>
      <c r="AO162" s="166" t="e">
        <f>BerKW!AW162*100</f>
        <v>#VALUE!</v>
      </c>
      <c r="AP162" s="166" t="e">
        <f ca="1">ROUND(AO162*(pabij+wnbij)/100,0)</f>
        <v>#VALUE!</v>
      </c>
      <c r="AQ162" s="166">
        <f t="shared" ca="1" si="9"/>
        <v>255</v>
      </c>
      <c r="AR162" s="166">
        <v>0</v>
      </c>
      <c r="AS162" s="166" t="e">
        <f>BerKW!AW162*100</f>
        <v>#VALUE!</v>
      </c>
      <c r="AT162" s="166" t="e">
        <f ca="1">ROUND(BerKW!BR162*100,0)</f>
        <v>#VALUE!</v>
      </c>
      <c r="AU162" s="166">
        <f t="shared" ca="1" si="10"/>
        <v>256</v>
      </c>
      <c r="AV162" s="166">
        <v>0</v>
      </c>
      <c r="AW162" s="166" t="e">
        <f>ROUND(BerKW!AW162*100,0)</f>
        <v>#VALUE!</v>
      </c>
      <c r="AX162" s="166" t="e">
        <f ca="1">ROUND(BerKW!BS162*100,0)</f>
        <v>#VALUE!</v>
      </c>
      <c r="AY162" s="166">
        <f t="shared" ca="1" si="11"/>
        <v>811</v>
      </c>
      <c r="AZ162" s="166">
        <v>0</v>
      </c>
      <c r="BA162" s="166" t="e">
        <f ca="1">IF(fsobij&lt;&gt;0,BerKW!AW162*100,0)</f>
        <v>#VALUE!</v>
      </c>
      <c r="BB162" s="166" t="e">
        <f ca="1">IF(fsobij&lt;&gt;0,ROUND(BerKW!BK162*100,0),0)</f>
        <v>#VALUE!</v>
      </c>
      <c r="BC162" s="166">
        <v>859</v>
      </c>
      <c r="BD162" s="166">
        <v>0</v>
      </c>
      <c r="BE162" s="166" t="e">
        <f ca="1">IF(bijbij&lt;&gt;0,BerKW!AW162*100,0)</f>
        <v>#VALUE!</v>
      </c>
      <c r="BF162" s="166" t="e">
        <f>ROUND(BerKW!BL162*100,0)</f>
        <v>#VALUE!</v>
      </c>
      <c r="BG162" s="167">
        <v>1</v>
      </c>
      <c r="BH162" s="166" t="e">
        <f>BerKW!BF162*100</f>
        <v>#VALUE!</v>
      </c>
      <c r="BI162" s="166" t="str">
        <f>BerKW!BE162</f>
        <v>Corriger</v>
      </c>
      <c r="BJ162" s="162" t="e">
        <f>BerKW!BD162*100</f>
        <v>#VALUE!</v>
      </c>
    </row>
    <row r="163" spans="1:62" ht="14.1" customHeight="1" x14ac:dyDescent="0.3">
      <c r="A163" s="162">
        <f>Ident!A163</f>
        <v>0</v>
      </c>
      <c r="B163" s="162">
        <f>Ident!B163</f>
        <v>0</v>
      </c>
      <c r="C163" s="162">
        <f>Ident!C163</f>
        <v>0</v>
      </c>
      <c r="D163" s="162">
        <f>Ident!D163</f>
        <v>0</v>
      </c>
      <c r="E163" s="162"/>
      <c r="F163" s="163"/>
      <c r="G163" s="162"/>
      <c r="H163" s="164">
        <f>Ident!G163</f>
        <v>0</v>
      </c>
      <c r="I163" s="165">
        <f>Ident!E163</f>
        <v>0</v>
      </c>
      <c r="J163" s="165">
        <f>Ident!F163</f>
        <v>0</v>
      </c>
      <c r="K163" s="166" t="e">
        <f>BerKW!Y163*100</f>
        <v>#VALUE!</v>
      </c>
      <c r="L163" s="166">
        <f>BerKW!Z163</f>
        <v>0</v>
      </c>
      <c r="M163" s="162">
        <f>IF(BerKW!K163=0,0,1)</f>
        <v>0</v>
      </c>
      <c r="N163" s="166" t="e">
        <f>BerKW!L163*100</f>
        <v>#VALUE!</v>
      </c>
      <c r="O163" s="166">
        <f>BerKW!K163*100</f>
        <v>0</v>
      </c>
      <c r="P163" s="162">
        <f>IF(BerKW!AC163=0,0,24)</f>
        <v>24</v>
      </c>
      <c r="Q163" s="166" t="e">
        <f>BerKW!AD163*100</f>
        <v>#VALUE!</v>
      </c>
      <c r="R163" s="166" t="e">
        <f>BerKW!AC163*100</f>
        <v>#VALUE!</v>
      </c>
      <c r="S163" s="162">
        <f>IF(BerKW!AF163=0,0,30)</f>
        <v>30</v>
      </c>
      <c r="T163" s="166" t="e">
        <f>BerKW!AG163*100</f>
        <v>#VALUE!</v>
      </c>
      <c r="U163" s="166" t="e">
        <f>BerKW!AF163*100</f>
        <v>#VALUE!</v>
      </c>
      <c r="V163" s="166">
        <f>IF(BerKW!AI163=0,0,50)</f>
        <v>50</v>
      </c>
      <c r="W163" s="166" t="e">
        <f>BerKW!AJ163*100</f>
        <v>#VALUE!</v>
      </c>
      <c r="X163" s="166" t="e">
        <f>BerKW!AI163*100</f>
        <v>#VALUE!</v>
      </c>
      <c r="Y163" s="162">
        <f>IF(BerKW!AL163=0,0,51)</f>
        <v>51</v>
      </c>
      <c r="Z163" s="166" t="e">
        <f>BerKW!AM163*100</f>
        <v>#VALUE!</v>
      </c>
      <c r="AA163" s="166" t="e">
        <f>BerKW!AL163*100</f>
        <v>#VALUE!</v>
      </c>
      <c r="AB163" s="162">
        <f>IF(BerKW!AO163=0,0,60)</f>
        <v>60</v>
      </c>
      <c r="AC163" s="166" t="e">
        <f>BerKW!AP163*100</f>
        <v>#VALUE!</v>
      </c>
      <c r="AD163" s="166" t="e">
        <f>BerKW!AO163*100</f>
        <v>#VALUE!</v>
      </c>
      <c r="AE163" s="162">
        <f>IF(BerKW!AR163=0,0,61)</f>
        <v>61</v>
      </c>
      <c r="AF163" s="166" t="e">
        <f>BerKW!AS163*100</f>
        <v>#VALUE!</v>
      </c>
      <c r="AG163" s="166" t="e">
        <f>BerKW!AR163*100</f>
        <v>#VALUE!</v>
      </c>
      <c r="AH163" s="162">
        <f>IF(BerKW!AU163=0,0,74)</f>
        <v>74</v>
      </c>
      <c r="AI163" s="166" t="e">
        <f>BerKW!AV163*100</f>
        <v>#VALUE!</v>
      </c>
      <c r="AJ163" s="166" t="e">
        <f>BerKW!AU163*100</f>
        <v>#VALUE!</v>
      </c>
      <c r="AK163" s="162">
        <v>1</v>
      </c>
      <c r="AL163" s="166" t="e">
        <f>ROUND(BerKW!AW163*100,0)</f>
        <v>#VALUE!</v>
      </c>
      <c r="AM163" s="166" t="e">
        <f t="shared" si="8"/>
        <v>#VALUE!</v>
      </c>
      <c r="AN163" s="166">
        <v>0</v>
      </c>
      <c r="AO163" s="166" t="e">
        <f>BerKW!AW163*100</f>
        <v>#VALUE!</v>
      </c>
      <c r="AP163" s="166" t="e">
        <f ca="1">ROUND(AO163*(pabij+wnbij)/100,0)</f>
        <v>#VALUE!</v>
      </c>
      <c r="AQ163" s="166">
        <f t="shared" ca="1" si="9"/>
        <v>255</v>
      </c>
      <c r="AR163" s="166">
        <v>0</v>
      </c>
      <c r="AS163" s="166" t="e">
        <f>BerKW!AW163*100</f>
        <v>#VALUE!</v>
      </c>
      <c r="AT163" s="166" t="e">
        <f ca="1">ROUND(BerKW!BR163*100,0)</f>
        <v>#VALUE!</v>
      </c>
      <c r="AU163" s="166">
        <f t="shared" ca="1" si="10"/>
        <v>256</v>
      </c>
      <c r="AV163" s="166">
        <v>0</v>
      </c>
      <c r="AW163" s="166" t="e">
        <f>ROUND(BerKW!AW163*100,0)</f>
        <v>#VALUE!</v>
      </c>
      <c r="AX163" s="166" t="e">
        <f ca="1">ROUND(BerKW!BS163*100,0)</f>
        <v>#VALUE!</v>
      </c>
      <c r="AY163" s="166">
        <f t="shared" ca="1" si="11"/>
        <v>811</v>
      </c>
      <c r="AZ163" s="166">
        <v>0</v>
      </c>
      <c r="BA163" s="166" t="e">
        <f ca="1">IF(fsobij&lt;&gt;0,BerKW!AW163*100,0)</f>
        <v>#VALUE!</v>
      </c>
      <c r="BB163" s="166" t="e">
        <f ca="1">IF(fsobij&lt;&gt;0,ROUND(BerKW!BK163*100,0),0)</f>
        <v>#VALUE!</v>
      </c>
      <c r="BC163" s="166">
        <v>859</v>
      </c>
      <c r="BD163" s="166">
        <v>0</v>
      </c>
      <c r="BE163" s="166" t="e">
        <f ca="1">IF(bijbij&lt;&gt;0,BerKW!AW163*100,0)</f>
        <v>#VALUE!</v>
      </c>
      <c r="BF163" s="166" t="e">
        <f>ROUND(BerKW!BL163*100,0)</f>
        <v>#VALUE!</v>
      </c>
      <c r="BG163" s="167">
        <v>1</v>
      </c>
      <c r="BH163" s="166" t="e">
        <f>BerKW!BF163*100</f>
        <v>#VALUE!</v>
      </c>
      <c r="BI163" s="166" t="str">
        <f>BerKW!BE163</f>
        <v>Corriger</v>
      </c>
      <c r="BJ163" s="162" t="e">
        <f>BerKW!BD163*100</f>
        <v>#VALUE!</v>
      </c>
    </row>
    <row r="164" spans="1:62" ht="14.1" customHeight="1" x14ac:dyDescent="0.3">
      <c r="A164" s="162">
        <f>Ident!A164</f>
        <v>0</v>
      </c>
      <c r="B164" s="162">
        <f>Ident!B164</f>
        <v>0</v>
      </c>
      <c r="C164" s="162">
        <f>Ident!C164</f>
        <v>0</v>
      </c>
      <c r="D164" s="162">
        <f>Ident!D164</f>
        <v>0</v>
      </c>
      <c r="E164" s="162"/>
      <c r="F164" s="163"/>
      <c r="G164" s="162"/>
      <c r="H164" s="164">
        <f>Ident!G164</f>
        <v>0</v>
      </c>
      <c r="I164" s="165">
        <f>Ident!E164</f>
        <v>0</v>
      </c>
      <c r="J164" s="165">
        <f>Ident!F164</f>
        <v>0</v>
      </c>
      <c r="K164" s="166" t="e">
        <f>BerKW!Y164*100</f>
        <v>#VALUE!</v>
      </c>
      <c r="L164" s="166">
        <f>BerKW!Z164</f>
        <v>0</v>
      </c>
      <c r="M164" s="162">
        <f>IF(BerKW!K164=0,0,1)</f>
        <v>0</v>
      </c>
      <c r="N164" s="166" t="e">
        <f>BerKW!L164*100</f>
        <v>#VALUE!</v>
      </c>
      <c r="O164" s="166">
        <f>BerKW!K164*100</f>
        <v>0</v>
      </c>
      <c r="P164" s="162">
        <f>IF(BerKW!AC164=0,0,24)</f>
        <v>24</v>
      </c>
      <c r="Q164" s="166" t="e">
        <f>BerKW!AD164*100</f>
        <v>#VALUE!</v>
      </c>
      <c r="R164" s="166" t="e">
        <f>BerKW!AC164*100</f>
        <v>#VALUE!</v>
      </c>
      <c r="S164" s="162">
        <f>IF(BerKW!AF164=0,0,30)</f>
        <v>30</v>
      </c>
      <c r="T164" s="166" t="e">
        <f>BerKW!AG164*100</f>
        <v>#VALUE!</v>
      </c>
      <c r="U164" s="166" t="e">
        <f>BerKW!AF164*100</f>
        <v>#VALUE!</v>
      </c>
      <c r="V164" s="166">
        <f>IF(BerKW!AI164=0,0,50)</f>
        <v>50</v>
      </c>
      <c r="W164" s="166" t="e">
        <f>BerKW!AJ164*100</f>
        <v>#VALUE!</v>
      </c>
      <c r="X164" s="166" t="e">
        <f>BerKW!AI164*100</f>
        <v>#VALUE!</v>
      </c>
      <c r="Y164" s="162">
        <f>IF(BerKW!AL164=0,0,51)</f>
        <v>51</v>
      </c>
      <c r="Z164" s="166" t="e">
        <f>BerKW!AM164*100</f>
        <v>#VALUE!</v>
      </c>
      <c r="AA164" s="166" t="e">
        <f>BerKW!AL164*100</f>
        <v>#VALUE!</v>
      </c>
      <c r="AB164" s="162">
        <f>IF(BerKW!AO164=0,0,60)</f>
        <v>60</v>
      </c>
      <c r="AC164" s="166" t="e">
        <f>BerKW!AP164*100</f>
        <v>#VALUE!</v>
      </c>
      <c r="AD164" s="166" t="e">
        <f>BerKW!AO164*100</f>
        <v>#VALUE!</v>
      </c>
      <c r="AE164" s="162">
        <f>IF(BerKW!AR164=0,0,61)</f>
        <v>61</v>
      </c>
      <c r="AF164" s="166" t="e">
        <f>BerKW!AS164*100</f>
        <v>#VALUE!</v>
      </c>
      <c r="AG164" s="166" t="e">
        <f>BerKW!AR164*100</f>
        <v>#VALUE!</v>
      </c>
      <c r="AH164" s="162">
        <f>IF(BerKW!AU164=0,0,74)</f>
        <v>74</v>
      </c>
      <c r="AI164" s="166" t="e">
        <f>BerKW!AV164*100</f>
        <v>#VALUE!</v>
      </c>
      <c r="AJ164" s="166" t="e">
        <f>BerKW!AU164*100</f>
        <v>#VALUE!</v>
      </c>
      <c r="AK164" s="162">
        <v>1</v>
      </c>
      <c r="AL164" s="166" t="e">
        <f>ROUND(BerKW!AW164*100,0)</f>
        <v>#VALUE!</v>
      </c>
      <c r="AM164" s="166" t="e">
        <f t="shared" si="8"/>
        <v>#VALUE!</v>
      </c>
      <c r="AN164" s="166">
        <v>0</v>
      </c>
      <c r="AO164" s="166" t="e">
        <f>BerKW!AW164*100</f>
        <v>#VALUE!</v>
      </c>
      <c r="AP164" s="166" t="e">
        <f ca="1">ROUND(AO164*(pabij+wnbij)/100,0)</f>
        <v>#VALUE!</v>
      </c>
      <c r="AQ164" s="166">
        <f t="shared" ca="1" si="9"/>
        <v>255</v>
      </c>
      <c r="AR164" s="166">
        <v>0</v>
      </c>
      <c r="AS164" s="166" t="e">
        <f>BerKW!AW164*100</f>
        <v>#VALUE!</v>
      </c>
      <c r="AT164" s="166" t="e">
        <f ca="1">ROUND(BerKW!BR164*100,0)</f>
        <v>#VALUE!</v>
      </c>
      <c r="AU164" s="166">
        <f t="shared" ca="1" si="10"/>
        <v>256</v>
      </c>
      <c r="AV164" s="166">
        <v>0</v>
      </c>
      <c r="AW164" s="166" t="e">
        <f>ROUND(BerKW!AW164*100,0)</f>
        <v>#VALUE!</v>
      </c>
      <c r="AX164" s="166" t="e">
        <f ca="1">ROUND(BerKW!BS164*100,0)</f>
        <v>#VALUE!</v>
      </c>
      <c r="AY164" s="166">
        <f t="shared" ca="1" si="11"/>
        <v>811</v>
      </c>
      <c r="AZ164" s="166">
        <v>0</v>
      </c>
      <c r="BA164" s="166" t="e">
        <f ca="1">IF(fsobij&lt;&gt;0,BerKW!AW164*100,0)</f>
        <v>#VALUE!</v>
      </c>
      <c r="BB164" s="166" t="e">
        <f ca="1">IF(fsobij&lt;&gt;0,ROUND(BerKW!BK164*100,0),0)</f>
        <v>#VALUE!</v>
      </c>
      <c r="BC164" s="166">
        <v>859</v>
      </c>
      <c r="BD164" s="166">
        <v>0</v>
      </c>
      <c r="BE164" s="166" t="e">
        <f ca="1">IF(bijbij&lt;&gt;0,BerKW!AW164*100,0)</f>
        <v>#VALUE!</v>
      </c>
      <c r="BF164" s="166" t="e">
        <f>ROUND(BerKW!BL164*100,0)</f>
        <v>#VALUE!</v>
      </c>
      <c r="BG164" s="167">
        <v>1</v>
      </c>
      <c r="BH164" s="166" t="e">
        <f>BerKW!BF164*100</f>
        <v>#VALUE!</v>
      </c>
      <c r="BI164" s="166" t="str">
        <f>BerKW!BE164</f>
        <v>Corriger</v>
      </c>
      <c r="BJ164" s="162" t="e">
        <f>BerKW!BD164*100</f>
        <v>#VALUE!</v>
      </c>
    </row>
    <row r="165" spans="1:62" ht="14.1" customHeight="1" x14ac:dyDescent="0.3">
      <c r="A165" s="162">
        <f>Ident!A165</f>
        <v>0</v>
      </c>
      <c r="B165" s="162">
        <f>Ident!B165</f>
        <v>0</v>
      </c>
      <c r="C165" s="162">
        <f>Ident!C165</f>
        <v>0</v>
      </c>
      <c r="D165" s="162">
        <f>Ident!D165</f>
        <v>0</v>
      </c>
      <c r="E165" s="162"/>
      <c r="F165" s="163"/>
      <c r="G165" s="162"/>
      <c r="H165" s="164">
        <f>Ident!G165</f>
        <v>0</v>
      </c>
      <c r="I165" s="165">
        <f>Ident!E165</f>
        <v>0</v>
      </c>
      <c r="J165" s="165">
        <f>Ident!F165</f>
        <v>0</v>
      </c>
      <c r="K165" s="166" t="e">
        <f>BerKW!Y165*100</f>
        <v>#VALUE!</v>
      </c>
      <c r="L165" s="166">
        <f>BerKW!Z165</f>
        <v>0</v>
      </c>
      <c r="M165" s="162">
        <f>IF(BerKW!K165=0,0,1)</f>
        <v>0</v>
      </c>
      <c r="N165" s="166" t="e">
        <f>BerKW!L165*100</f>
        <v>#VALUE!</v>
      </c>
      <c r="O165" s="166">
        <f>BerKW!K165*100</f>
        <v>0</v>
      </c>
      <c r="P165" s="162">
        <f>IF(BerKW!AC165=0,0,24)</f>
        <v>24</v>
      </c>
      <c r="Q165" s="166" t="e">
        <f>BerKW!AD165*100</f>
        <v>#VALUE!</v>
      </c>
      <c r="R165" s="166" t="e">
        <f>BerKW!AC165*100</f>
        <v>#VALUE!</v>
      </c>
      <c r="S165" s="162">
        <f>IF(BerKW!AF165=0,0,30)</f>
        <v>30</v>
      </c>
      <c r="T165" s="166" t="e">
        <f>BerKW!AG165*100</f>
        <v>#VALUE!</v>
      </c>
      <c r="U165" s="166" t="e">
        <f>BerKW!AF165*100</f>
        <v>#VALUE!</v>
      </c>
      <c r="V165" s="166">
        <f>IF(BerKW!AI165=0,0,50)</f>
        <v>50</v>
      </c>
      <c r="W165" s="166" t="e">
        <f>BerKW!AJ165*100</f>
        <v>#VALUE!</v>
      </c>
      <c r="X165" s="166" t="e">
        <f>BerKW!AI165*100</f>
        <v>#VALUE!</v>
      </c>
      <c r="Y165" s="162">
        <f>IF(BerKW!AL165=0,0,51)</f>
        <v>51</v>
      </c>
      <c r="Z165" s="166" t="e">
        <f>BerKW!AM165*100</f>
        <v>#VALUE!</v>
      </c>
      <c r="AA165" s="166" t="e">
        <f>BerKW!AL165*100</f>
        <v>#VALUE!</v>
      </c>
      <c r="AB165" s="162">
        <f>IF(BerKW!AO165=0,0,60)</f>
        <v>60</v>
      </c>
      <c r="AC165" s="166" t="e">
        <f>BerKW!AP165*100</f>
        <v>#VALUE!</v>
      </c>
      <c r="AD165" s="166" t="e">
        <f>BerKW!AO165*100</f>
        <v>#VALUE!</v>
      </c>
      <c r="AE165" s="162">
        <f>IF(BerKW!AR165=0,0,61)</f>
        <v>61</v>
      </c>
      <c r="AF165" s="166" t="e">
        <f>BerKW!AS165*100</f>
        <v>#VALUE!</v>
      </c>
      <c r="AG165" s="166" t="e">
        <f>BerKW!AR165*100</f>
        <v>#VALUE!</v>
      </c>
      <c r="AH165" s="162">
        <f>IF(BerKW!AU165=0,0,74)</f>
        <v>74</v>
      </c>
      <c r="AI165" s="166" t="e">
        <f>BerKW!AV165*100</f>
        <v>#VALUE!</v>
      </c>
      <c r="AJ165" s="166" t="e">
        <f>BerKW!AU165*100</f>
        <v>#VALUE!</v>
      </c>
      <c r="AK165" s="162">
        <v>1</v>
      </c>
      <c r="AL165" s="166" t="e">
        <f>ROUND(BerKW!AW165*100,0)</f>
        <v>#VALUE!</v>
      </c>
      <c r="AM165" s="166" t="e">
        <f t="shared" si="8"/>
        <v>#VALUE!</v>
      </c>
      <c r="AN165" s="166">
        <v>0</v>
      </c>
      <c r="AO165" s="166" t="e">
        <f>BerKW!AW165*100</f>
        <v>#VALUE!</v>
      </c>
      <c r="AP165" s="166" t="e">
        <f ca="1">ROUND(AO165*(pabij+wnbij)/100,0)</f>
        <v>#VALUE!</v>
      </c>
      <c r="AQ165" s="166">
        <f t="shared" ca="1" si="9"/>
        <v>255</v>
      </c>
      <c r="AR165" s="166">
        <v>0</v>
      </c>
      <c r="AS165" s="166" t="e">
        <f>BerKW!AW165*100</f>
        <v>#VALUE!</v>
      </c>
      <c r="AT165" s="166" t="e">
        <f ca="1">ROUND(BerKW!BR165*100,0)</f>
        <v>#VALUE!</v>
      </c>
      <c r="AU165" s="166">
        <f t="shared" ca="1" si="10"/>
        <v>256</v>
      </c>
      <c r="AV165" s="166">
        <v>0</v>
      </c>
      <c r="AW165" s="166" t="e">
        <f>ROUND(BerKW!AW165*100,0)</f>
        <v>#VALUE!</v>
      </c>
      <c r="AX165" s="166" t="e">
        <f ca="1">ROUND(BerKW!BS165*100,0)</f>
        <v>#VALUE!</v>
      </c>
      <c r="AY165" s="166">
        <f t="shared" ca="1" si="11"/>
        <v>811</v>
      </c>
      <c r="AZ165" s="166">
        <v>0</v>
      </c>
      <c r="BA165" s="166" t="e">
        <f ca="1">IF(fsobij&lt;&gt;0,BerKW!AW165*100,0)</f>
        <v>#VALUE!</v>
      </c>
      <c r="BB165" s="166" t="e">
        <f ca="1">IF(fsobij&lt;&gt;0,ROUND(BerKW!BK165*100,0),0)</f>
        <v>#VALUE!</v>
      </c>
      <c r="BC165" s="166">
        <v>859</v>
      </c>
      <c r="BD165" s="166">
        <v>0</v>
      </c>
      <c r="BE165" s="166" t="e">
        <f ca="1">IF(bijbij&lt;&gt;0,BerKW!AW165*100,0)</f>
        <v>#VALUE!</v>
      </c>
      <c r="BF165" s="166" t="e">
        <f>ROUND(BerKW!BL165*100,0)</f>
        <v>#VALUE!</v>
      </c>
      <c r="BG165" s="167">
        <v>1</v>
      </c>
      <c r="BH165" s="166" t="e">
        <f>BerKW!BF165*100</f>
        <v>#VALUE!</v>
      </c>
      <c r="BI165" s="166" t="str">
        <f>BerKW!BE165</f>
        <v>Corriger</v>
      </c>
      <c r="BJ165" s="162" t="e">
        <f>BerKW!BD165*100</f>
        <v>#VALUE!</v>
      </c>
    </row>
    <row r="166" spans="1:62" ht="14.1" customHeight="1" x14ac:dyDescent="0.3">
      <c r="A166" s="162">
        <f>Ident!A166</f>
        <v>0</v>
      </c>
      <c r="B166" s="162">
        <f>Ident!B166</f>
        <v>0</v>
      </c>
      <c r="C166" s="162">
        <f>Ident!C166</f>
        <v>0</v>
      </c>
      <c r="D166" s="162">
        <f>Ident!D166</f>
        <v>0</v>
      </c>
      <c r="E166" s="162"/>
      <c r="F166" s="163"/>
      <c r="G166" s="162"/>
      <c r="H166" s="164">
        <f>Ident!G166</f>
        <v>0</v>
      </c>
      <c r="I166" s="165">
        <f>Ident!E166</f>
        <v>0</v>
      </c>
      <c r="J166" s="165">
        <f>Ident!F166</f>
        <v>0</v>
      </c>
      <c r="K166" s="166" t="e">
        <f>BerKW!Y166*100</f>
        <v>#VALUE!</v>
      </c>
      <c r="L166" s="166">
        <f>BerKW!Z166</f>
        <v>0</v>
      </c>
      <c r="M166" s="162">
        <f>IF(BerKW!K166=0,0,1)</f>
        <v>0</v>
      </c>
      <c r="N166" s="166" t="e">
        <f>BerKW!L166*100</f>
        <v>#VALUE!</v>
      </c>
      <c r="O166" s="166">
        <f>BerKW!K166*100</f>
        <v>0</v>
      </c>
      <c r="P166" s="162">
        <f>IF(BerKW!AC166=0,0,24)</f>
        <v>24</v>
      </c>
      <c r="Q166" s="166" t="e">
        <f>BerKW!AD166*100</f>
        <v>#VALUE!</v>
      </c>
      <c r="R166" s="166" t="e">
        <f>BerKW!AC166*100</f>
        <v>#VALUE!</v>
      </c>
      <c r="S166" s="162">
        <f>IF(BerKW!AF166=0,0,30)</f>
        <v>30</v>
      </c>
      <c r="T166" s="166" t="e">
        <f>BerKW!AG166*100</f>
        <v>#VALUE!</v>
      </c>
      <c r="U166" s="166" t="e">
        <f>BerKW!AF166*100</f>
        <v>#VALUE!</v>
      </c>
      <c r="V166" s="166">
        <f>IF(BerKW!AI166=0,0,50)</f>
        <v>50</v>
      </c>
      <c r="W166" s="166" t="e">
        <f>BerKW!AJ166*100</f>
        <v>#VALUE!</v>
      </c>
      <c r="X166" s="166" t="e">
        <f>BerKW!AI166*100</f>
        <v>#VALUE!</v>
      </c>
      <c r="Y166" s="162">
        <f>IF(BerKW!AL166=0,0,51)</f>
        <v>51</v>
      </c>
      <c r="Z166" s="166" t="e">
        <f>BerKW!AM166*100</f>
        <v>#VALUE!</v>
      </c>
      <c r="AA166" s="166" t="e">
        <f>BerKW!AL166*100</f>
        <v>#VALUE!</v>
      </c>
      <c r="AB166" s="162">
        <f>IF(BerKW!AO166=0,0,60)</f>
        <v>60</v>
      </c>
      <c r="AC166" s="166" t="e">
        <f>BerKW!AP166*100</f>
        <v>#VALUE!</v>
      </c>
      <c r="AD166" s="166" t="e">
        <f>BerKW!AO166*100</f>
        <v>#VALUE!</v>
      </c>
      <c r="AE166" s="162">
        <f>IF(BerKW!AR166=0,0,61)</f>
        <v>61</v>
      </c>
      <c r="AF166" s="166" t="e">
        <f>BerKW!AS166*100</f>
        <v>#VALUE!</v>
      </c>
      <c r="AG166" s="166" t="e">
        <f>BerKW!AR166*100</f>
        <v>#VALUE!</v>
      </c>
      <c r="AH166" s="162">
        <f>IF(BerKW!AU166=0,0,74)</f>
        <v>74</v>
      </c>
      <c r="AI166" s="166" t="e">
        <f>BerKW!AV166*100</f>
        <v>#VALUE!</v>
      </c>
      <c r="AJ166" s="166" t="e">
        <f>BerKW!AU166*100</f>
        <v>#VALUE!</v>
      </c>
      <c r="AK166" s="162">
        <v>1</v>
      </c>
      <c r="AL166" s="166" t="e">
        <f>ROUND(BerKW!AW166*100,0)</f>
        <v>#VALUE!</v>
      </c>
      <c r="AM166" s="166" t="e">
        <f t="shared" si="8"/>
        <v>#VALUE!</v>
      </c>
      <c r="AN166" s="166">
        <v>0</v>
      </c>
      <c r="AO166" s="166" t="e">
        <f>BerKW!AW166*100</f>
        <v>#VALUE!</v>
      </c>
      <c r="AP166" s="166" t="e">
        <f ca="1">ROUND(AO166*(pabij+wnbij)/100,0)</f>
        <v>#VALUE!</v>
      </c>
      <c r="AQ166" s="166">
        <f t="shared" ca="1" si="9"/>
        <v>255</v>
      </c>
      <c r="AR166" s="166">
        <v>0</v>
      </c>
      <c r="AS166" s="166" t="e">
        <f>BerKW!AW166*100</f>
        <v>#VALUE!</v>
      </c>
      <c r="AT166" s="166" t="e">
        <f ca="1">ROUND(BerKW!BR166*100,0)</f>
        <v>#VALUE!</v>
      </c>
      <c r="AU166" s="166">
        <f t="shared" ca="1" si="10"/>
        <v>256</v>
      </c>
      <c r="AV166" s="166">
        <v>0</v>
      </c>
      <c r="AW166" s="166" t="e">
        <f>ROUND(BerKW!AW166*100,0)</f>
        <v>#VALUE!</v>
      </c>
      <c r="AX166" s="166" t="e">
        <f ca="1">ROUND(BerKW!BS166*100,0)</f>
        <v>#VALUE!</v>
      </c>
      <c r="AY166" s="166">
        <f t="shared" ca="1" si="11"/>
        <v>811</v>
      </c>
      <c r="AZ166" s="166">
        <v>0</v>
      </c>
      <c r="BA166" s="166" t="e">
        <f ca="1">IF(fsobij&lt;&gt;0,BerKW!AW166*100,0)</f>
        <v>#VALUE!</v>
      </c>
      <c r="BB166" s="166" t="e">
        <f ca="1">IF(fsobij&lt;&gt;0,ROUND(BerKW!BK166*100,0),0)</f>
        <v>#VALUE!</v>
      </c>
      <c r="BC166" s="166">
        <v>859</v>
      </c>
      <c r="BD166" s="166">
        <v>0</v>
      </c>
      <c r="BE166" s="166" t="e">
        <f ca="1">IF(bijbij&lt;&gt;0,BerKW!AW166*100,0)</f>
        <v>#VALUE!</v>
      </c>
      <c r="BF166" s="166" t="e">
        <f>ROUND(BerKW!BL166*100,0)</f>
        <v>#VALUE!</v>
      </c>
      <c r="BG166" s="167">
        <v>1</v>
      </c>
      <c r="BH166" s="166" t="e">
        <f>BerKW!BF166*100</f>
        <v>#VALUE!</v>
      </c>
      <c r="BI166" s="166" t="str">
        <f>BerKW!BE166</f>
        <v>Corriger</v>
      </c>
      <c r="BJ166" s="162" t="e">
        <f>BerKW!BD166*100</f>
        <v>#VALUE!</v>
      </c>
    </row>
    <row r="167" spans="1:62" ht="14.1" customHeight="1" x14ac:dyDescent="0.3">
      <c r="A167" s="162">
        <f>Ident!A167</f>
        <v>0</v>
      </c>
      <c r="B167" s="162">
        <f>Ident!B167</f>
        <v>0</v>
      </c>
      <c r="C167" s="162">
        <f>Ident!C167</f>
        <v>0</v>
      </c>
      <c r="D167" s="162">
        <f>Ident!D167</f>
        <v>0</v>
      </c>
      <c r="E167" s="162"/>
      <c r="F167" s="163"/>
      <c r="G167" s="162"/>
      <c r="H167" s="164">
        <f>Ident!G167</f>
        <v>0</v>
      </c>
      <c r="I167" s="165">
        <f>Ident!E167</f>
        <v>0</v>
      </c>
      <c r="J167" s="165">
        <f>Ident!F167</f>
        <v>0</v>
      </c>
      <c r="K167" s="166" t="e">
        <f>BerKW!Y167*100</f>
        <v>#VALUE!</v>
      </c>
      <c r="L167" s="166">
        <f>BerKW!Z167</f>
        <v>0</v>
      </c>
      <c r="M167" s="162">
        <f>IF(BerKW!K167=0,0,1)</f>
        <v>0</v>
      </c>
      <c r="N167" s="166" t="e">
        <f>BerKW!L167*100</f>
        <v>#VALUE!</v>
      </c>
      <c r="O167" s="166">
        <f>BerKW!K167*100</f>
        <v>0</v>
      </c>
      <c r="P167" s="162">
        <f>IF(BerKW!AC167=0,0,24)</f>
        <v>24</v>
      </c>
      <c r="Q167" s="166" t="e">
        <f>BerKW!AD167*100</f>
        <v>#VALUE!</v>
      </c>
      <c r="R167" s="166" t="e">
        <f>BerKW!AC167*100</f>
        <v>#VALUE!</v>
      </c>
      <c r="S167" s="162">
        <f>IF(BerKW!AF167=0,0,30)</f>
        <v>30</v>
      </c>
      <c r="T167" s="166" t="e">
        <f>BerKW!AG167*100</f>
        <v>#VALUE!</v>
      </c>
      <c r="U167" s="166" t="e">
        <f>BerKW!AF167*100</f>
        <v>#VALUE!</v>
      </c>
      <c r="V167" s="166">
        <f>IF(BerKW!AI167=0,0,50)</f>
        <v>50</v>
      </c>
      <c r="W167" s="166" t="e">
        <f>BerKW!AJ167*100</f>
        <v>#VALUE!</v>
      </c>
      <c r="X167" s="166" t="e">
        <f>BerKW!AI167*100</f>
        <v>#VALUE!</v>
      </c>
      <c r="Y167" s="162">
        <f>IF(BerKW!AL167=0,0,51)</f>
        <v>51</v>
      </c>
      <c r="Z167" s="166" t="e">
        <f>BerKW!AM167*100</f>
        <v>#VALUE!</v>
      </c>
      <c r="AA167" s="166" t="e">
        <f>BerKW!AL167*100</f>
        <v>#VALUE!</v>
      </c>
      <c r="AB167" s="162">
        <f>IF(BerKW!AO167=0,0,60)</f>
        <v>60</v>
      </c>
      <c r="AC167" s="166" t="e">
        <f>BerKW!AP167*100</f>
        <v>#VALUE!</v>
      </c>
      <c r="AD167" s="166" t="e">
        <f>BerKW!AO167*100</f>
        <v>#VALUE!</v>
      </c>
      <c r="AE167" s="162">
        <f>IF(BerKW!AR167=0,0,61)</f>
        <v>61</v>
      </c>
      <c r="AF167" s="166" t="e">
        <f>BerKW!AS167*100</f>
        <v>#VALUE!</v>
      </c>
      <c r="AG167" s="166" t="e">
        <f>BerKW!AR167*100</f>
        <v>#VALUE!</v>
      </c>
      <c r="AH167" s="162">
        <f>IF(BerKW!AU167=0,0,74)</f>
        <v>74</v>
      </c>
      <c r="AI167" s="166" t="e">
        <f>BerKW!AV167*100</f>
        <v>#VALUE!</v>
      </c>
      <c r="AJ167" s="166" t="e">
        <f>BerKW!AU167*100</f>
        <v>#VALUE!</v>
      </c>
      <c r="AK167" s="162">
        <v>1</v>
      </c>
      <c r="AL167" s="166" t="e">
        <f>ROUND(BerKW!AW167*100,0)</f>
        <v>#VALUE!</v>
      </c>
      <c r="AM167" s="166" t="e">
        <f t="shared" si="8"/>
        <v>#VALUE!</v>
      </c>
      <c r="AN167" s="166">
        <v>0</v>
      </c>
      <c r="AO167" s="166" t="e">
        <f>BerKW!AW167*100</f>
        <v>#VALUE!</v>
      </c>
      <c r="AP167" s="166" t="e">
        <f ca="1">ROUND(AO167*(pabij+wnbij)/100,0)</f>
        <v>#VALUE!</v>
      </c>
      <c r="AQ167" s="166">
        <f t="shared" ca="1" si="9"/>
        <v>255</v>
      </c>
      <c r="AR167" s="166">
        <v>0</v>
      </c>
      <c r="AS167" s="166" t="e">
        <f>BerKW!AW167*100</f>
        <v>#VALUE!</v>
      </c>
      <c r="AT167" s="166" t="e">
        <f ca="1">ROUND(BerKW!BR167*100,0)</f>
        <v>#VALUE!</v>
      </c>
      <c r="AU167" s="166">
        <f t="shared" ca="1" si="10"/>
        <v>256</v>
      </c>
      <c r="AV167" s="166">
        <v>0</v>
      </c>
      <c r="AW167" s="166" t="e">
        <f>ROUND(BerKW!AW167*100,0)</f>
        <v>#VALUE!</v>
      </c>
      <c r="AX167" s="166" t="e">
        <f ca="1">ROUND(BerKW!BS167*100,0)</f>
        <v>#VALUE!</v>
      </c>
      <c r="AY167" s="166">
        <f t="shared" ca="1" si="11"/>
        <v>811</v>
      </c>
      <c r="AZ167" s="166">
        <v>0</v>
      </c>
      <c r="BA167" s="166" t="e">
        <f ca="1">IF(fsobij&lt;&gt;0,BerKW!AW167*100,0)</f>
        <v>#VALUE!</v>
      </c>
      <c r="BB167" s="166" t="e">
        <f ca="1">IF(fsobij&lt;&gt;0,ROUND(BerKW!BK167*100,0),0)</f>
        <v>#VALUE!</v>
      </c>
      <c r="BC167" s="166">
        <v>859</v>
      </c>
      <c r="BD167" s="166">
        <v>0</v>
      </c>
      <c r="BE167" s="166" t="e">
        <f ca="1">IF(bijbij&lt;&gt;0,BerKW!AW167*100,0)</f>
        <v>#VALUE!</v>
      </c>
      <c r="BF167" s="166" t="e">
        <f>ROUND(BerKW!BL167*100,0)</f>
        <v>#VALUE!</v>
      </c>
      <c r="BG167" s="167">
        <v>1</v>
      </c>
      <c r="BH167" s="166" t="e">
        <f>BerKW!BF167*100</f>
        <v>#VALUE!</v>
      </c>
      <c r="BI167" s="166" t="str">
        <f>BerKW!BE167</f>
        <v>Corriger</v>
      </c>
      <c r="BJ167" s="162" t="e">
        <f>BerKW!BD167*100</f>
        <v>#VALUE!</v>
      </c>
    </row>
    <row r="168" spans="1:62" ht="14.1" customHeight="1" x14ac:dyDescent="0.3">
      <c r="A168" s="162">
        <f>Ident!A168</f>
        <v>0</v>
      </c>
      <c r="B168" s="162">
        <f>Ident!B168</f>
        <v>0</v>
      </c>
      <c r="C168" s="162">
        <f>Ident!C168</f>
        <v>0</v>
      </c>
      <c r="D168" s="162">
        <f>Ident!D168</f>
        <v>0</v>
      </c>
      <c r="E168" s="162"/>
      <c r="F168" s="163"/>
      <c r="G168" s="162"/>
      <c r="H168" s="164">
        <f>Ident!G168</f>
        <v>0</v>
      </c>
      <c r="I168" s="165">
        <f>Ident!E168</f>
        <v>0</v>
      </c>
      <c r="J168" s="165">
        <f>Ident!F168</f>
        <v>0</v>
      </c>
      <c r="K168" s="166" t="e">
        <f>BerKW!Y168*100</f>
        <v>#VALUE!</v>
      </c>
      <c r="L168" s="166">
        <f>BerKW!Z168</f>
        <v>0</v>
      </c>
      <c r="M168" s="162">
        <f>IF(BerKW!K168=0,0,1)</f>
        <v>0</v>
      </c>
      <c r="N168" s="166" t="e">
        <f>BerKW!L168*100</f>
        <v>#VALUE!</v>
      </c>
      <c r="O168" s="166">
        <f>BerKW!K168*100</f>
        <v>0</v>
      </c>
      <c r="P168" s="162">
        <f>IF(BerKW!AC168=0,0,24)</f>
        <v>24</v>
      </c>
      <c r="Q168" s="166" t="e">
        <f>BerKW!AD168*100</f>
        <v>#VALUE!</v>
      </c>
      <c r="R168" s="166" t="e">
        <f>BerKW!AC168*100</f>
        <v>#VALUE!</v>
      </c>
      <c r="S168" s="162">
        <f>IF(BerKW!AF168=0,0,30)</f>
        <v>30</v>
      </c>
      <c r="T168" s="166" t="e">
        <f>BerKW!AG168*100</f>
        <v>#VALUE!</v>
      </c>
      <c r="U168" s="166" t="e">
        <f>BerKW!AF168*100</f>
        <v>#VALUE!</v>
      </c>
      <c r="V168" s="166">
        <f>IF(BerKW!AI168=0,0,50)</f>
        <v>50</v>
      </c>
      <c r="W168" s="166" t="e">
        <f>BerKW!AJ168*100</f>
        <v>#VALUE!</v>
      </c>
      <c r="X168" s="166" t="e">
        <f>BerKW!AI168*100</f>
        <v>#VALUE!</v>
      </c>
      <c r="Y168" s="162">
        <f>IF(BerKW!AL168=0,0,51)</f>
        <v>51</v>
      </c>
      <c r="Z168" s="166" t="e">
        <f>BerKW!AM168*100</f>
        <v>#VALUE!</v>
      </c>
      <c r="AA168" s="166" t="e">
        <f>BerKW!AL168*100</f>
        <v>#VALUE!</v>
      </c>
      <c r="AB168" s="162">
        <f>IF(BerKW!AO168=0,0,60)</f>
        <v>60</v>
      </c>
      <c r="AC168" s="166" t="e">
        <f>BerKW!AP168*100</f>
        <v>#VALUE!</v>
      </c>
      <c r="AD168" s="166" t="e">
        <f>BerKW!AO168*100</f>
        <v>#VALUE!</v>
      </c>
      <c r="AE168" s="162">
        <f>IF(BerKW!AR168=0,0,61)</f>
        <v>61</v>
      </c>
      <c r="AF168" s="166" t="e">
        <f>BerKW!AS168*100</f>
        <v>#VALUE!</v>
      </c>
      <c r="AG168" s="166" t="e">
        <f>BerKW!AR168*100</f>
        <v>#VALUE!</v>
      </c>
      <c r="AH168" s="162">
        <f>IF(BerKW!AU168=0,0,74)</f>
        <v>74</v>
      </c>
      <c r="AI168" s="166" t="e">
        <f>BerKW!AV168*100</f>
        <v>#VALUE!</v>
      </c>
      <c r="AJ168" s="166" t="e">
        <f>BerKW!AU168*100</f>
        <v>#VALUE!</v>
      </c>
      <c r="AK168" s="162">
        <v>1</v>
      </c>
      <c r="AL168" s="166" t="e">
        <f>ROUND(BerKW!AW168*100,0)</f>
        <v>#VALUE!</v>
      </c>
      <c r="AM168" s="166" t="e">
        <f t="shared" si="8"/>
        <v>#VALUE!</v>
      </c>
      <c r="AN168" s="166">
        <v>0</v>
      </c>
      <c r="AO168" s="166" t="e">
        <f>BerKW!AW168*100</f>
        <v>#VALUE!</v>
      </c>
      <c r="AP168" s="166" t="e">
        <f ca="1">ROUND(AO168*(pabij+wnbij)/100,0)</f>
        <v>#VALUE!</v>
      </c>
      <c r="AQ168" s="166">
        <f t="shared" ca="1" si="9"/>
        <v>255</v>
      </c>
      <c r="AR168" s="166">
        <v>0</v>
      </c>
      <c r="AS168" s="166" t="e">
        <f>BerKW!AW168*100</f>
        <v>#VALUE!</v>
      </c>
      <c r="AT168" s="166" t="e">
        <f ca="1">ROUND(BerKW!BR168*100,0)</f>
        <v>#VALUE!</v>
      </c>
      <c r="AU168" s="166">
        <f t="shared" ca="1" si="10"/>
        <v>256</v>
      </c>
      <c r="AV168" s="166">
        <v>0</v>
      </c>
      <c r="AW168" s="166" t="e">
        <f>ROUND(BerKW!AW168*100,0)</f>
        <v>#VALUE!</v>
      </c>
      <c r="AX168" s="166" t="e">
        <f ca="1">ROUND(BerKW!BS168*100,0)</f>
        <v>#VALUE!</v>
      </c>
      <c r="AY168" s="166">
        <f t="shared" ca="1" si="11"/>
        <v>811</v>
      </c>
      <c r="AZ168" s="166">
        <v>0</v>
      </c>
      <c r="BA168" s="166" t="e">
        <f ca="1">IF(fsobij&lt;&gt;0,BerKW!AW168*100,0)</f>
        <v>#VALUE!</v>
      </c>
      <c r="BB168" s="166" t="e">
        <f ca="1">IF(fsobij&lt;&gt;0,ROUND(BerKW!BK168*100,0),0)</f>
        <v>#VALUE!</v>
      </c>
      <c r="BC168" s="166">
        <v>859</v>
      </c>
      <c r="BD168" s="166">
        <v>0</v>
      </c>
      <c r="BE168" s="166" t="e">
        <f ca="1">IF(bijbij&lt;&gt;0,BerKW!AW168*100,0)</f>
        <v>#VALUE!</v>
      </c>
      <c r="BF168" s="166" t="e">
        <f>ROUND(BerKW!BL168*100,0)</f>
        <v>#VALUE!</v>
      </c>
      <c r="BG168" s="167">
        <v>1</v>
      </c>
      <c r="BH168" s="166" t="e">
        <f>BerKW!BF168*100</f>
        <v>#VALUE!</v>
      </c>
      <c r="BI168" s="166" t="str">
        <f>BerKW!BE168</f>
        <v>Corriger</v>
      </c>
      <c r="BJ168" s="162" t="e">
        <f>BerKW!BD168*100</f>
        <v>#VALUE!</v>
      </c>
    </row>
    <row r="169" spans="1:62" ht="14.1" customHeight="1" x14ac:dyDescent="0.3">
      <c r="A169" s="162">
        <f>Ident!A169</f>
        <v>0</v>
      </c>
      <c r="B169" s="162">
        <f>Ident!B169</f>
        <v>0</v>
      </c>
      <c r="C169" s="162">
        <f>Ident!C169</f>
        <v>0</v>
      </c>
      <c r="D169" s="162">
        <f>Ident!D169</f>
        <v>0</v>
      </c>
      <c r="E169" s="162"/>
      <c r="F169" s="163"/>
      <c r="G169" s="162"/>
      <c r="H169" s="164">
        <f>Ident!G169</f>
        <v>0</v>
      </c>
      <c r="I169" s="165">
        <f>Ident!E169</f>
        <v>0</v>
      </c>
      <c r="J169" s="165">
        <f>Ident!F169</f>
        <v>0</v>
      </c>
      <c r="K169" s="166" t="e">
        <f>BerKW!Y169*100</f>
        <v>#VALUE!</v>
      </c>
      <c r="L169" s="166">
        <f>BerKW!Z169</f>
        <v>0</v>
      </c>
      <c r="M169" s="162">
        <f>IF(BerKW!K169=0,0,1)</f>
        <v>0</v>
      </c>
      <c r="N169" s="166" t="e">
        <f>BerKW!L169*100</f>
        <v>#VALUE!</v>
      </c>
      <c r="O169" s="166">
        <f>BerKW!K169*100</f>
        <v>0</v>
      </c>
      <c r="P169" s="162">
        <f>IF(BerKW!AC169=0,0,24)</f>
        <v>24</v>
      </c>
      <c r="Q169" s="166" t="e">
        <f>BerKW!AD169*100</f>
        <v>#VALUE!</v>
      </c>
      <c r="R169" s="166" t="e">
        <f>BerKW!AC169*100</f>
        <v>#VALUE!</v>
      </c>
      <c r="S169" s="162">
        <f>IF(BerKW!AF169=0,0,30)</f>
        <v>30</v>
      </c>
      <c r="T169" s="166" t="e">
        <f>BerKW!AG169*100</f>
        <v>#VALUE!</v>
      </c>
      <c r="U169" s="166" t="e">
        <f>BerKW!AF169*100</f>
        <v>#VALUE!</v>
      </c>
      <c r="V169" s="166">
        <f>IF(BerKW!AI169=0,0,50)</f>
        <v>50</v>
      </c>
      <c r="W169" s="166" t="e">
        <f>BerKW!AJ169*100</f>
        <v>#VALUE!</v>
      </c>
      <c r="X169" s="166" t="e">
        <f>BerKW!AI169*100</f>
        <v>#VALUE!</v>
      </c>
      <c r="Y169" s="162">
        <f>IF(BerKW!AL169=0,0,51)</f>
        <v>51</v>
      </c>
      <c r="Z169" s="166" t="e">
        <f>BerKW!AM169*100</f>
        <v>#VALUE!</v>
      </c>
      <c r="AA169" s="166" t="e">
        <f>BerKW!AL169*100</f>
        <v>#VALUE!</v>
      </c>
      <c r="AB169" s="162">
        <f>IF(BerKW!AO169=0,0,60)</f>
        <v>60</v>
      </c>
      <c r="AC169" s="166" t="e">
        <f>BerKW!AP169*100</f>
        <v>#VALUE!</v>
      </c>
      <c r="AD169" s="166" t="e">
        <f>BerKW!AO169*100</f>
        <v>#VALUE!</v>
      </c>
      <c r="AE169" s="162">
        <f>IF(BerKW!AR169=0,0,61)</f>
        <v>61</v>
      </c>
      <c r="AF169" s="166" t="e">
        <f>BerKW!AS169*100</f>
        <v>#VALUE!</v>
      </c>
      <c r="AG169" s="166" t="e">
        <f>BerKW!AR169*100</f>
        <v>#VALUE!</v>
      </c>
      <c r="AH169" s="162">
        <f>IF(BerKW!AU169=0,0,74)</f>
        <v>74</v>
      </c>
      <c r="AI169" s="166" t="e">
        <f>BerKW!AV169*100</f>
        <v>#VALUE!</v>
      </c>
      <c r="AJ169" s="166" t="e">
        <f>BerKW!AU169*100</f>
        <v>#VALUE!</v>
      </c>
      <c r="AK169" s="162">
        <v>1</v>
      </c>
      <c r="AL169" s="166" t="e">
        <f>ROUND(BerKW!AW169*100,0)</f>
        <v>#VALUE!</v>
      </c>
      <c r="AM169" s="166" t="e">
        <f t="shared" si="8"/>
        <v>#VALUE!</v>
      </c>
      <c r="AN169" s="166">
        <v>0</v>
      </c>
      <c r="AO169" s="166" t="e">
        <f>BerKW!AW169*100</f>
        <v>#VALUE!</v>
      </c>
      <c r="AP169" s="166" t="e">
        <f ca="1">ROUND(AO169*(pabij+wnbij)/100,0)</f>
        <v>#VALUE!</v>
      </c>
      <c r="AQ169" s="166">
        <f t="shared" ca="1" si="9"/>
        <v>255</v>
      </c>
      <c r="AR169" s="166">
        <v>0</v>
      </c>
      <c r="AS169" s="166" t="e">
        <f>BerKW!AW169*100</f>
        <v>#VALUE!</v>
      </c>
      <c r="AT169" s="166" t="e">
        <f ca="1">ROUND(BerKW!BR169*100,0)</f>
        <v>#VALUE!</v>
      </c>
      <c r="AU169" s="166">
        <f t="shared" ca="1" si="10"/>
        <v>256</v>
      </c>
      <c r="AV169" s="166">
        <v>0</v>
      </c>
      <c r="AW169" s="166" t="e">
        <f>ROUND(BerKW!AW169*100,0)</f>
        <v>#VALUE!</v>
      </c>
      <c r="AX169" s="166" t="e">
        <f ca="1">ROUND(BerKW!BS169*100,0)</f>
        <v>#VALUE!</v>
      </c>
      <c r="AY169" s="166">
        <f t="shared" ca="1" si="11"/>
        <v>811</v>
      </c>
      <c r="AZ169" s="166">
        <v>0</v>
      </c>
      <c r="BA169" s="166" t="e">
        <f ca="1">IF(fsobij&lt;&gt;0,BerKW!AW169*100,0)</f>
        <v>#VALUE!</v>
      </c>
      <c r="BB169" s="166" t="e">
        <f ca="1">IF(fsobij&lt;&gt;0,ROUND(BerKW!BK169*100,0),0)</f>
        <v>#VALUE!</v>
      </c>
      <c r="BC169" s="166">
        <v>859</v>
      </c>
      <c r="BD169" s="166">
        <v>0</v>
      </c>
      <c r="BE169" s="166" t="e">
        <f ca="1">IF(bijbij&lt;&gt;0,BerKW!AW169*100,0)</f>
        <v>#VALUE!</v>
      </c>
      <c r="BF169" s="166" t="e">
        <f>ROUND(BerKW!BL169*100,0)</f>
        <v>#VALUE!</v>
      </c>
      <c r="BG169" s="167">
        <v>1</v>
      </c>
      <c r="BH169" s="166" t="e">
        <f>BerKW!BF169*100</f>
        <v>#VALUE!</v>
      </c>
      <c r="BI169" s="166" t="str">
        <f>BerKW!BE169</f>
        <v>Corriger</v>
      </c>
      <c r="BJ169" s="162" t="e">
        <f>BerKW!BD169*100</f>
        <v>#VALUE!</v>
      </c>
    </row>
    <row r="170" spans="1:62" ht="14.1" customHeight="1" x14ac:dyDescent="0.3">
      <c r="A170" s="162">
        <f>Ident!A170</f>
        <v>0</v>
      </c>
      <c r="B170" s="162">
        <f>Ident!B170</f>
        <v>0</v>
      </c>
      <c r="C170" s="162">
        <f>Ident!C170</f>
        <v>0</v>
      </c>
      <c r="D170" s="162">
        <f>Ident!D170</f>
        <v>0</v>
      </c>
      <c r="E170" s="162"/>
      <c r="F170" s="163"/>
      <c r="G170" s="162"/>
      <c r="H170" s="164">
        <f>Ident!G170</f>
        <v>0</v>
      </c>
      <c r="I170" s="165">
        <f>Ident!E170</f>
        <v>0</v>
      </c>
      <c r="J170" s="165">
        <f>Ident!F170</f>
        <v>0</v>
      </c>
      <c r="K170" s="166" t="e">
        <f>BerKW!Y170*100</f>
        <v>#VALUE!</v>
      </c>
      <c r="L170" s="166">
        <f>BerKW!Z170</f>
        <v>0</v>
      </c>
      <c r="M170" s="162">
        <f>IF(BerKW!K170=0,0,1)</f>
        <v>0</v>
      </c>
      <c r="N170" s="166" t="e">
        <f>BerKW!L170*100</f>
        <v>#VALUE!</v>
      </c>
      <c r="O170" s="166">
        <f>BerKW!K170*100</f>
        <v>0</v>
      </c>
      <c r="P170" s="162">
        <f>IF(BerKW!AC170=0,0,24)</f>
        <v>24</v>
      </c>
      <c r="Q170" s="166" t="e">
        <f>BerKW!AD170*100</f>
        <v>#VALUE!</v>
      </c>
      <c r="R170" s="166" t="e">
        <f>BerKW!AC170*100</f>
        <v>#VALUE!</v>
      </c>
      <c r="S170" s="162">
        <f>IF(BerKW!AF170=0,0,30)</f>
        <v>30</v>
      </c>
      <c r="T170" s="166" t="e">
        <f>BerKW!AG170*100</f>
        <v>#VALUE!</v>
      </c>
      <c r="U170" s="166" t="e">
        <f>BerKW!AF170*100</f>
        <v>#VALUE!</v>
      </c>
      <c r="V170" s="166">
        <f>IF(BerKW!AI170=0,0,50)</f>
        <v>50</v>
      </c>
      <c r="W170" s="166" t="e">
        <f>BerKW!AJ170*100</f>
        <v>#VALUE!</v>
      </c>
      <c r="X170" s="166" t="e">
        <f>BerKW!AI170*100</f>
        <v>#VALUE!</v>
      </c>
      <c r="Y170" s="162">
        <f>IF(BerKW!AL170=0,0,51)</f>
        <v>51</v>
      </c>
      <c r="Z170" s="166" t="e">
        <f>BerKW!AM170*100</f>
        <v>#VALUE!</v>
      </c>
      <c r="AA170" s="166" t="e">
        <f>BerKW!AL170*100</f>
        <v>#VALUE!</v>
      </c>
      <c r="AB170" s="162">
        <f>IF(BerKW!AO170=0,0,60)</f>
        <v>60</v>
      </c>
      <c r="AC170" s="166" t="e">
        <f>BerKW!AP170*100</f>
        <v>#VALUE!</v>
      </c>
      <c r="AD170" s="166" t="e">
        <f>BerKW!AO170*100</f>
        <v>#VALUE!</v>
      </c>
      <c r="AE170" s="162">
        <f>IF(BerKW!AR170=0,0,61)</f>
        <v>61</v>
      </c>
      <c r="AF170" s="166" t="e">
        <f>BerKW!AS170*100</f>
        <v>#VALUE!</v>
      </c>
      <c r="AG170" s="166" t="e">
        <f>BerKW!AR170*100</f>
        <v>#VALUE!</v>
      </c>
      <c r="AH170" s="162">
        <f>IF(BerKW!AU170=0,0,74)</f>
        <v>74</v>
      </c>
      <c r="AI170" s="166" t="e">
        <f>BerKW!AV170*100</f>
        <v>#VALUE!</v>
      </c>
      <c r="AJ170" s="166" t="e">
        <f>BerKW!AU170*100</f>
        <v>#VALUE!</v>
      </c>
      <c r="AK170" s="162">
        <v>1</v>
      </c>
      <c r="AL170" s="166" t="e">
        <f>ROUND(BerKW!AW170*100,0)</f>
        <v>#VALUE!</v>
      </c>
      <c r="AM170" s="166" t="e">
        <f t="shared" si="8"/>
        <v>#VALUE!</v>
      </c>
      <c r="AN170" s="166">
        <v>0</v>
      </c>
      <c r="AO170" s="166" t="e">
        <f>BerKW!AW170*100</f>
        <v>#VALUE!</v>
      </c>
      <c r="AP170" s="166" t="e">
        <f ca="1">ROUND(AO170*(pabij+wnbij)/100,0)</f>
        <v>#VALUE!</v>
      </c>
      <c r="AQ170" s="166">
        <f t="shared" ca="1" si="9"/>
        <v>255</v>
      </c>
      <c r="AR170" s="166">
        <v>0</v>
      </c>
      <c r="AS170" s="166" t="e">
        <f>BerKW!AW170*100</f>
        <v>#VALUE!</v>
      </c>
      <c r="AT170" s="166" t="e">
        <f ca="1">ROUND(BerKW!BR170*100,0)</f>
        <v>#VALUE!</v>
      </c>
      <c r="AU170" s="166">
        <f t="shared" ca="1" si="10"/>
        <v>256</v>
      </c>
      <c r="AV170" s="166">
        <v>0</v>
      </c>
      <c r="AW170" s="166" t="e">
        <f>ROUND(BerKW!AW170*100,0)</f>
        <v>#VALUE!</v>
      </c>
      <c r="AX170" s="166" t="e">
        <f ca="1">ROUND(BerKW!BS170*100,0)</f>
        <v>#VALUE!</v>
      </c>
      <c r="AY170" s="166">
        <f t="shared" ca="1" si="11"/>
        <v>811</v>
      </c>
      <c r="AZ170" s="166">
        <v>0</v>
      </c>
      <c r="BA170" s="166" t="e">
        <f ca="1">IF(fsobij&lt;&gt;0,BerKW!AW170*100,0)</f>
        <v>#VALUE!</v>
      </c>
      <c r="BB170" s="166" t="e">
        <f ca="1">IF(fsobij&lt;&gt;0,ROUND(BerKW!BK170*100,0),0)</f>
        <v>#VALUE!</v>
      </c>
      <c r="BC170" s="166">
        <v>859</v>
      </c>
      <c r="BD170" s="166">
        <v>0</v>
      </c>
      <c r="BE170" s="166" t="e">
        <f ca="1">IF(bijbij&lt;&gt;0,BerKW!AW170*100,0)</f>
        <v>#VALUE!</v>
      </c>
      <c r="BF170" s="166" t="e">
        <f>ROUND(BerKW!BL170*100,0)</f>
        <v>#VALUE!</v>
      </c>
      <c r="BG170" s="167">
        <v>1</v>
      </c>
      <c r="BH170" s="166" t="e">
        <f>BerKW!BF170*100</f>
        <v>#VALUE!</v>
      </c>
      <c r="BI170" s="166" t="str">
        <f>BerKW!BE170</f>
        <v>Corriger</v>
      </c>
      <c r="BJ170" s="162" t="e">
        <f>BerKW!BD170*100</f>
        <v>#VALUE!</v>
      </c>
    </row>
    <row r="171" spans="1:62" ht="14.1" customHeight="1" x14ac:dyDescent="0.3">
      <c r="A171" s="162">
        <f>Ident!A171</f>
        <v>0</v>
      </c>
      <c r="B171" s="162">
        <f>Ident!B171</f>
        <v>0</v>
      </c>
      <c r="C171" s="162">
        <f>Ident!C171</f>
        <v>0</v>
      </c>
      <c r="D171" s="162">
        <f>Ident!D171</f>
        <v>0</v>
      </c>
      <c r="E171" s="162"/>
      <c r="F171" s="163"/>
      <c r="G171" s="162"/>
      <c r="H171" s="164">
        <f>Ident!G171</f>
        <v>0</v>
      </c>
      <c r="I171" s="165">
        <f>Ident!E171</f>
        <v>0</v>
      </c>
      <c r="J171" s="165">
        <f>Ident!F171</f>
        <v>0</v>
      </c>
      <c r="K171" s="166" t="e">
        <f>BerKW!Y171*100</f>
        <v>#VALUE!</v>
      </c>
      <c r="L171" s="166">
        <f>BerKW!Z171</f>
        <v>0</v>
      </c>
      <c r="M171" s="162">
        <f>IF(BerKW!K171=0,0,1)</f>
        <v>0</v>
      </c>
      <c r="N171" s="166" t="e">
        <f>BerKW!L171*100</f>
        <v>#VALUE!</v>
      </c>
      <c r="O171" s="166">
        <f>BerKW!K171*100</f>
        <v>0</v>
      </c>
      <c r="P171" s="162">
        <f>IF(BerKW!AC171=0,0,24)</f>
        <v>24</v>
      </c>
      <c r="Q171" s="166" t="e">
        <f>BerKW!AD171*100</f>
        <v>#VALUE!</v>
      </c>
      <c r="R171" s="166" t="e">
        <f>BerKW!AC171*100</f>
        <v>#VALUE!</v>
      </c>
      <c r="S171" s="162">
        <f>IF(BerKW!AF171=0,0,30)</f>
        <v>30</v>
      </c>
      <c r="T171" s="166" t="e">
        <f>BerKW!AG171*100</f>
        <v>#VALUE!</v>
      </c>
      <c r="U171" s="166" t="e">
        <f>BerKW!AF171*100</f>
        <v>#VALUE!</v>
      </c>
      <c r="V171" s="166">
        <f>IF(BerKW!AI171=0,0,50)</f>
        <v>50</v>
      </c>
      <c r="W171" s="166" t="e">
        <f>BerKW!AJ171*100</f>
        <v>#VALUE!</v>
      </c>
      <c r="X171" s="166" t="e">
        <f>BerKW!AI171*100</f>
        <v>#VALUE!</v>
      </c>
      <c r="Y171" s="162">
        <f>IF(BerKW!AL171=0,0,51)</f>
        <v>51</v>
      </c>
      <c r="Z171" s="166" t="e">
        <f>BerKW!AM171*100</f>
        <v>#VALUE!</v>
      </c>
      <c r="AA171" s="166" t="e">
        <f>BerKW!AL171*100</f>
        <v>#VALUE!</v>
      </c>
      <c r="AB171" s="162">
        <f>IF(BerKW!AO171=0,0,60)</f>
        <v>60</v>
      </c>
      <c r="AC171" s="166" t="e">
        <f>BerKW!AP171*100</f>
        <v>#VALUE!</v>
      </c>
      <c r="AD171" s="166" t="e">
        <f>BerKW!AO171*100</f>
        <v>#VALUE!</v>
      </c>
      <c r="AE171" s="162">
        <f>IF(BerKW!AR171=0,0,61)</f>
        <v>61</v>
      </c>
      <c r="AF171" s="166" t="e">
        <f>BerKW!AS171*100</f>
        <v>#VALUE!</v>
      </c>
      <c r="AG171" s="166" t="e">
        <f>BerKW!AR171*100</f>
        <v>#VALUE!</v>
      </c>
      <c r="AH171" s="162">
        <f>IF(BerKW!AU171=0,0,74)</f>
        <v>74</v>
      </c>
      <c r="AI171" s="166" t="e">
        <f>BerKW!AV171*100</f>
        <v>#VALUE!</v>
      </c>
      <c r="AJ171" s="166" t="e">
        <f>BerKW!AU171*100</f>
        <v>#VALUE!</v>
      </c>
      <c r="AK171" s="162">
        <v>1</v>
      </c>
      <c r="AL171" s="166" t="e">
        <f>ROUND(BerKW!AW171*100,0)</f>
        <v>#VALUE!</v>
      </c>
      <c r="AM171" s="166" t="e">
        <f t="shared" si="8"/>
        <v>#VALUE!</v>
      </c>
      <c r="AN171" s="166">
        <v>0</v>
      </c>
      <c r="AO171" s="166" t="e">
        <f>BerKW!AW171*100</f>
        <v>#VALUE!</v>
      </c>
      <c r="AP171" s="166" t="e">
        <f ca="1">ROUND(AO171*(pabij+wnbij)/100,0)</f>
        <v>#VALUE!</v>
      </c>
      <c r="AQ171" s="166">
        <f t="shared" ca="1" si="9"/>
        <v>255</v>
      </c>
      <c r="AR171" s="166">
        <v>0</v>
      </c>
      <c r="AS171" s="166" t="e">
        <f>BerKW!AW171*100</f>
        <v>#VALUE!</v>
      </c>
      <c r="AT171" s="166" t="e">
        <f ca="1">ROUND(BerKW!BR171*100,0)</f>
        <v>#VALUE!</v>
      </c>
      <c r="AU171" s="166">
        <f t="shared" ca="1" si="10"/>
        <v>256</v>
      </c>
      <c r="AV171" s="166">
        <v>0</v>
      </c>
      <c r="AW171" s="166" t="e">
        <f>ROUND(BerKW!AW171*100,0)</f>
        <v>#VALUE!</v>
      </c>
      <c r="AX171" s="166" t="e">
        <f ca="1">ROUND(BerKW!BS171*100,0)</f>
        <v>#VALUE!</v>
      </c>
      <c r="AY171" s="166">
        <f t="shared" ca="1" si="11"/>
        <v>811</v>
      </c>
      <c r="AZ171" s="166">
        <v>0</v>
      </c>
      <c r="BA171" s="166" t="e">
        <f ca="1">IF(fsobij&lt;&gt;0,BerKW!AW171*100,0)</f>
        <v>#VALUE!</v>
      </c>
      <c r="BB171" s="166" t="e">
        <f ca="1">IF(fsobij&lt;&gt;0,ROUND(BerKW!BK171*100,0),0)</f>
        <v>#VALUE!</v>
      </c>
      <c r="BC171" s="166">
        <v>859</v>
      </c>
      <c r="BD171" s="166">
        <v>0</v>
      </c>
      <c r="BE171" s="166" t="e">
        <f ca="1">IF(bijbij&lt;&gt;0,BerKW!AW171*100,0)</f>
        <v>#VALUE!</v>
      </c>
      <c r="BF171" s="166" t="e">
        <f>ROUND(BerKW!BL171*100,0)</f>
        <v>#VALUE!</v>
      </c>
      <c r="BG171" s="167">
        <v>1</v>
      </c>
      <c r="BH171" s="166" t="e">
        <f>BerKW!BF171*100</f>
        <v>#VALUE!</v>
      </c>
      <c r="BI171" s="166" t="str">
        <f>BerKW!BE171</f>
        <v>Corriger</v>
      </c>
      <c r="BJ171" s="162" t="e">
        <f>BerKW!BD171*100</f>
        <v>#VALUE!</v>
      </c>
    </row>
    <row r="172" spans="1:62" ht="14.1" customHeight="1" x14ac:dyDescent="0.3">
      <c r="A172" s="162">
        <f>Ident!A172</f>
        <v>0</v>
      </c>
      <c r="B172" s="162">
        <f>Ident!B172</f>
        <v>0</v>
      </c>
      <c r="C172" s="162">
        <f>Ident!C172</f>
        <v>0</v>
      </c>
      <c r="D172" s="162">
        <f>Ident!D172</f>
        <v>0</v>
      </c>
      <c r="E172" s="162"/>
      <c r="F172" s="163"/>
      <c r="G172" s="162"/>
      <c r="H172" s="164">
        <f>Ident!G172</f>
        <v>0</v>
      </c>
      <c r="I172" s="165">
        <f>Ident!E172</f>
        <v>0</v>
      </c>
      <c r="J172" s="165">
        <f>Ident!F172</f>
        <v>0</v>
      </c>
      <c r="K172" s="166" t="e">
        <f>BerKW!Y172*100</f>
        <v>#VALUE!</v>
      </c>
      <c r="L172" s="166">
        <f>BerKW!Z172</f>
        <v>0</v>
      </c>
      <c r="M172" s="162">
        <f>IF(BerKW!K172=0,0,1)</f>
        <v>0</v>
      </c>
      <c r="N172" s="166" t="e">
        <f>BerKW!L172*100</f>
        <v>#VALUE!</v>
      </c>
      <c r="O172" s="166">
        <f>BerKW!K172*100</f>
        <v>0</v>
      </c>
      <c r="P172" s="162">
        <f>IF(BerKW!AC172=0,0,24)</f>
        <v>24</v>
      </c>
      <c r="Q172" s="166" t="e">
        <f>BerKW!AD172*100</f>
        <v>#VALUE!</v>
      </c>
      <c r="R172" s="166" t="e">
        <f>BerKW!AC172*100</f>
        <v>#VALUE!</v>
      </c>
      <c r="S172" s="162">
        <f>IF(BerKW!AF172=0,0,30)</f>
        <v>30</v>
      </c>
      <c r="T172" s="166" t="e">
        <f>BerKW!AG172*100</f>
        <v>#VALUE!</v>
      </c>
      <c r="U172" s="166" t="e">
        <f>BerKW!AF172*100</f>
        <v>#VALUE!</v>
      </c>
      <c r="V172" s="166">
        <f>IF(BerKW!AI172=0,0,50)</f>
        <v>50</v>
      </c>
      <c r="W172" s="166" t="e">
        <f>BerKW!AJ172*100</f>
        <v>#VALUE!</v>
      </c>
      <c r="X172" s="166" t="e">
        <f>BerKW!AI172*100</f>
        <v>#VALUE!</v>
      </c>
      <c r="Y172" s="162">
        <f>IF(BerKW!AL172=0,0,51)</f>
        <v>51</v>
      </c>
      <c r="Z172" s="166" t="e">
        <f>BerKW!AM172*100</f>
        <v>#VALUE!</v>
      </c>
      <c r="AA172" s="166" t="e">
        <f>BerKW!AL172*100</f>
        <v>#VALUE!</v>
      </c>
      <c r="AB172" s="162">
        <f>IF(BerKW!AO172=0,0,60)</f>
        <v>60</v>
      </c>
      <c r="AC172" s="166" t="e">
        <f>BerKW!AP172*100</f>
        <v>#VALUE!</v>
      </c>
      <c r="AD172" s="166" t="e">
        <f>BerKW!AO172*100</f>
        <v>#VALUE!</v>
      </c>
      <c r="AE172" s="162">
        <f>IF(BerKW!AR172=0,0,61)</f>
        <v>61</v>
      </c>
      <c r="AF172" s="166" t="e">
        <f>BerKW!AS172*100</f>
        <v>#VALUE!</v>
      </c>
      <c r="AG172" s="166" t="e">
        <f>BerKW!AR172*100</f>
        <v>#VALUE!</v>
      </c>
      <c r="AH172" s="162">
        <f>IF(BerKW!AU172=0,0,74)</f>
        <v>74</v>
      </c>
      <c r="AI172" s="166" t="e">
        <f>BerKW!AV172*100</f>
        <v>#VALUE!</v>
      </c>
      <c r="AJ172" s="166" t="e">
        <f>BerKW!AU172*100</f>
        <v>#VALUE!</v>
      </c>
      <c r="AK172" s="162">
        <v>1</v>
      </c>
      <c r="AL172" s="166" t="e">
        <f>ROUND(BerKW!AW172*100,0)</f>
        <v>#VALUE!</v>
      </c>
      <c r="AM172" s="166" t="e">
        <f t="shared" si="8"/>
        <v>#VALUE!</v>
      </c>
      <c r="AN172" s="166">
        <v>0</v>
      </c>
      <c r="AO172" s="166" t="e">
        <f>BerKW!AW172*100</f>
        <v>#VALUE!</v>
      </c>
      <c r="AP172" s="166" t="e">
        <f ca="1">ROUND(AO172*(pabij+wnbij)/100,0)</f>
        <v>#VALUE!</v>
      </c>
      <c r="AQ172" s="166">
        <f t="shared" ca="1" si="9"/>
        <v>255</v>
      </c>
      <c r="AR172" s="166">
        <v>0</v>
      </c>
      <c r="AS172" s="166" t="e">
        <f>BerKW!AW172*100</f>
        <v>#VALUE!</v>
      </c>
      <c r="AT172" s="166" t="e">
        <f ca="1">ROUND(BerKW!BR172*100,0)</f>
        <v>#VALUE!</v>
      </c>
      <c r="AU172" s="166">
        <f t="shared" ca="1" si="10"/>
        <v>256</v>
      </c>
      <c r="AV172" s="166">
        <v>0</v>
      </c>
      <c r="AW172" s="166" t="e">
        <f>ROUND(BerKW!AW172*100,0)</f>
        <v>#VALUE!</v>
      </c>
      <c r="AX172" s="166" t="e">
        <f ca="1">ROUND(BerKW!BS172*100,0)</f>
        <v>#VALUE!</v>
      </c>
      <c r="AY172" s="166">
        <f t="shared" ca="1" si="11"/>
        <v>811</v>
      </c>
      <c r="AZ172" s="166">
        <v>0</v>
      </c>
      <c r="BA172" s="166" t="e">
        <f ca="1">IF(fsobij&lt;&gt;0,BerKW!AW172*100,0)</f>
        <v>#VALUE!</v>
      </c>
      <c r="BB172" s="166" t="e">
        <f ca="1">IF(fsobij&lt;&gt;0,ROUND(BerKW!BK172*100,0),0)</f>
        <v>#VALUE!</v>
      </c>
      <c r="BC172" s="166">
        <v>859</v>
      </c>
      <c r="BD172" s="166">
        <v>0</v>
      </c>
      <c r="BE172" s="166" t="e">
        <f ca="1">IF(bijbij&lt;&gt;0,BerKW!AW172*100,0)</f>
        <v>#VALUE!</v>
      </c>
      <c r="BF172" s="166" t="e">
        <f>ROUND(BerKW!BL172*100,0)</f>
        <v>#VALUE!</v>
      </c>
      <c r="BG172" s="167">
        <v>1</v>
      </c>
      <c r="BH172" s="166" t="e">
        <f>BerKW!BF172*100</f>
        <v>#VALUE!</v>
      </c>
      <c r="BI172" s="166" t="str">
        <f>BerKW!BE172</f>
        <v>Corriger</v>
      </c>
      <c r="BJ172" s="162" t="e">
        <f>BerKW!BD172*100</f>
        <v>#VALUE!</v>
      </c>
    </row>
    <row r="173" spans="1:62" ht="14.1" customHeight="1" x14ac:dyDescent="0.3">
      <c r="A173" s="162">
        <f>Ident!A173</f>
        <v>0</v>
      </c>
      <c r="B173" s="162">
        <f>Ident!B173</f>
        <v>0</v>
      </c>
      <c r="C173" s="162">
        <f>Ident!C173</f>
        <v>0</v>
      </c>
      <c r="D173" s="162">
        <f>Ident!D173</f>
        <v>0</v>
      </c>
      <c r="E173" s="162"/>
      <c r="F173" s="163"/>
      <c r="G173" s="162"/>
      <c r="H173" s="164">
        <f>Ident!G173</f>
        <v>0</v>
      </c>
      <c r="I173" s="165">
        <f>Ident!E173</f>
        <v>0</v>
      </c>
      <c r="J173" s="165">
        <f>Ident!F173</f>
        <v>0</v>
      </c>
      <c r="K173" s="166" t="e">
        <f>BerKW!Y173*100</f>
        <v>#VALUE!</v>
      </c>
      <c r="L173" s="166">
        <f>BerKW!Z173</f>
        <v>0</v>
      </c>
      <c r="M173" s="162">
        <f>IF(BerKW!K173=0,0,1)</f>
        <v>0</v>
      </c>
      <c r="N173" s="166" t="e">
        <f>BerKW!L173*100</f>
        <v>#VALUE!</v>
      </c>
      <c r="O173" s="166">
        <f>BerKW!K173*100</f>
        <v>0</v>
      </c>
      <c r="P173" s="162">
        <f>IF(BerKW!AC173=0,0,24)</f>
        <v>24</v>
      </c>
      <c r="Q173" s="166" t="e">
        <f>BerKW!AD173*100</f>
        <v>#VALUE!</v>
      </c>
      <c r="R173" s="166" t="e">
        <f>BerKW!AC173*100</f>
        <v>#VALUE!</v>
      </c>
      <c r="S173" s="162">
        <f>IF(BerKW!AF173=0,0,30)</f>
        <v>30</v>
      </c>
      <c r="T173" s="166" t="e">
        <f>BerKW!AG173*100</f>
        <v>#VALUE!</v>
      </c>
      <c r="U173" s="166" t="e">
        <f>BerKW!AF173*100</f>
        <v>#VALUE!</v>
      </c>
      <c r="V173" s="166">
        <f>IF(BerKW!AI173=0,0,50)</f>
        <v>50</v>
      </c>
      <c r="W173" s="166" t="e">
        <f>BerKW!AJ173*100</f>
        <v>#VALUE!</v>
      </c>
      <c r="X173" s="166" t="e">
        <f>BerKW!AI173*100</f>
        <v>#VALUE!</v>
      </c>
      <c r="Y173" s="162">
        <f>IF(BerKW!AL173=0,0,51)</f>
        <v>51</v>
      </c>
      <c r="Z173" s="166" t="e">
        <f>BerKW!AM173*100</f>
        <v>#VALUE!</v>
      </c>
      <c r="AA173" s="166" t="e">
        <f>BerKW!AL173*100</f>
        <v>#VALUE!</v>
      </c>
      <c r="AB173" s="162">
        <f>IF(BerKW!AO173=0,0,60)</f>
        <v>60</v>
      </c>
      <c r="AC173" s="166" t="e">
        <f>BerKW!AP173*100</f>
        <v>#VALUE!</v>
      </c>
      <c r="AD173" s="166" t="e">
        <f>BerKW!AO173*100</f>
        <v>#VALUE!</v>
      </c>
      <c r="AE173" s="162">
        <f>IF(BerKW!AR173=0,0,61)</f>
        <v>61</v>
      </c>
      <c r="AF173" s="166" t="e">
        <f>BerKW!AS173*100</f>
        <v>#VALUE!</v>
      </c>
      <c r="AG173" s="166" t="e">
        <f>BerKW!AR173*100</f>
        <v>#VALUE!</v>
      </c>
      <c r="AH173" s="162">
        <f>IF(BerKW!AU173=0,0,74)</f>
        <v>74</v>
      </c>
      <c r="AI173" s="166" t="e">
        <f>BerKW!AV173*100</f>
        <v>#VALUE!</v>
      </c>
      <c r="AJ173" s="166" t="e">
        <f>BerKW!AU173*100</f>
        <v>#VALUE!</v>
      </c>
      <c r="AK173" s="162">
        <v>1</v>
      </c>
      <c r="AL173" s="166" t="e">
        <f>ROUND(BerKW!AW173*100,0)</f>
        <v>#VALUE!</v>
      </c>
      <c r="AM173" s="166" t="e">
        <f t="shared" si="8"/>
        <v>#VALUE!</v>
      </c>
      <c r="AN173" s="166">
        <v>0</v>
      </c>
      <c r="AO173" s="166" t="e">
        <f>BerKW!AW173*100</f>
        <v>#VALUE!</v>
      </c>
      <c r="AP173" s="166" t="e">
        <f ca="1">ROUND(AO173*(pabij+wnbij)/100,0)</f>
        <v>#VALUE!</v>
      </c>
      <c r="AQ173" s="166">
        <f t="shared" ca="1" si="9"/>
        <v>255</v>
      </c>
      <c r="AR173" s="166">
        <v>0</v>
      </c>
      <c r="AS173" s="166" t="e">
        <f>BerKW!AW173*100</f>
        <v>#VALUE!</v>
      </c>
      <c r="AT173" s="166" t="e">
        <f ca="1">ROUND(BerKW!BR173*100,0)</f>
        <v>#VALUE!</v>
      </c>
      <c r="AU173" s="166">
        <f t="shared" ca="1" si="10"/>
        <v>256</v>
      </c>
      <c r="AV173" s="166">
        <v>0</v>
      </c>
      <c r="AW173" s="166" t="e">
        <f>ROUND(BerKW!AW173*100,0)</f>
        <v>#VALUE!</v>
      </c>
      <c r="AX173" s="166" t="e">
        <f ca="1">ROUND(BerKW!BS173*100,0)</f>
        <v>#VALUE!</v>
      </c>
      <c r="AY173" s="166">
        <f t="shared" ca="1" si="11"/>
        <v>811</v>
      </c>
      <c r="AZ173" s="166">
        <v>0</v>
      </c>
      <c r="BA173" s="166" t="e">
        <f ca="1">IF(fsobij&lt;&gt;0,BerKW!AW173*100,0)</f>
        <v>#VALUE!</v>
      </c>
      <c r="BB173" s="166" t="e">
        <f ca="1">IF(fsobij&lt;&gt;0,ROUND(BerKW!BK173*100,0),0)</f>
        <v>#VALUE!</v>
      </c>
      <c r="BC173" s="166">
        <v>859</v>
      </c>
      <c r="BD173" s="166">
        <v>0</v>
      </c>
      <c r="BE173" s="166" t="e">
        <f ca="1">IF(bijbij&lt;&gt;0,BerKW!AW173*100,0)</f>
        <v>#VALUE!</v>
      </c>
      <c r="BF173" s="166" t="e">
        <f>ROUND(BerKW!BL173*100,0)</f>
        <v>#VALUE!</v>
      </c>
      <c r="BG173" s="167">
        <v>1</v>
      </c>
      <c r="BH173" s="166" t="e">
        <f>BerKW!BF173*100</f>
        <v>#VALUE!</v>
      </c>
      <c r="BI173" s="166" t="str">
        <f>BerKW!BE173</f>
        <v>Corriger</v>
      </c>
      <c r="BJ173" s="162" t="e">
        <f>BerKW!BD173*100</f>
        <v>#VALUE!</v>
      </c>
    </row>
    <row r="174" spans="1:62" ht="14.1" customHeight="1" x14ac:dyDescent="0.3">
      <c r="A174" s="162">
        <f>Ident!A174</f>
        <v>0</v>
      </c>
      <c r="B174" s="162">
        <f>Ident!B174</f>
        <v>0</v>
      </c>
      <c r="C174" s="162">
        <f>Ident!C174</f>
        <v>0</v>
      </c>
      <c r="D174" s="162">
        <f>Ident!D174</f>
        <v>0</v>
      </c>
      <c r="E174" s="162"/>
      <c r="F174" s="163"/>
      <c r="G174" s="162"/>
      <c r="H174" s="164">
        <f>Ident!G174</f>
        <v>0</v>
      </c>
      <c r="I174" s="165">
        <f>Ident!E174</f>
        <v>0</v>
      </c>
      <c r="J174" s="165">
        <f>Ident!F174</f>
        <v>0</v>
      </c>
      <c r="K174" s="166" t="e">
        <f>BerKW!Y174*100</f>
        <v>#VALUE!</v>
      </c>
      <c r="L174" s="166">
        <f>BerKW!Z174</f>
        <v>0</v>
      </c>
      <c r="M174" s="162">
        <f>IF(BerKW!K174=0,0,1)</f>
        <v>0</v>
      </c>
      <c r="N174" s="166" t="e">
        <f>BerKW!L174*100</f>
        <v>#VALUE!</v>
      </c>
      <c r="O174" s="166">
        <f>BerKW!K174*100</f>
        <v>0</v>
      </c>
      <c r="P174" s="162">
        <f>IF(BerKW!AC174=0,0,24)</f>
        <v>24</v>
      </c>
      <c r="Q174" s="166" t="e">
        <f>BerKW!AD174*100</f>
        <v>#VALUE!</v>
      </c>
      <c r="R174" s="166" t="e">
        <f>BerKW!AC174*100</f>
        <v>#VALUE!</v>
      </c>
      <c r="S174" s="162">
        <f>IF(BerKW!AF174=0,0,30)</f>
        <v>30</v>
      </c>
      <c r="T174" s="166" t="e">
        <f>BerKW!AG174*100</f>
        <v>#VALUE!</v>
      </c>
      <c r="U174" s="166" t="e">
        <f>BerKW!AF174*100</f>
        <v>#VALUE!</v>
      </c>
      <c r="V174" s="166">
        <f>IF(BerKW!AI174=0,0,50)</f>
        <v>50</v>
      </c>
      <c r="W174" s="166" t="e">
        <f>BerKW!AJ174*100</f>
        <v>#VALUE!</v>
      </c>
      <c r="X174" s="166" t="e">
        <f>BerKW!AI174*100</f>
        <v>#VALUE!</v>
      </c>
      <c r="Y174" s="162">
        <f>IF(BerKW!AL174=0,0,51)</f>
        <v>51</v>
      </c>
      <c r="Z174" s="166" t="e">
        <f>BerKW!AM174*100</f>
        <v>#VALUE!</v>
      </c>
      <c r="AA174" s="166" t="e">
        <f>BerKW!AL174*100</f>
        <v>#VALUE!</v>
      </c>
      <c r="AB174" s="162">
        <f>IF(BerKW!AO174=0,0,60)</f>
        <v>60</v>
      </c>
      <c r="AC174" s="166" t="e">
        <f>BerKW!AP174*100</f>
        <v>#VALUE!</v>
      </c>
      <c r="AD174" s="166" t="e">
        <f>BerKW!AO174*100</f>
        <v>#VALUE!</v>
      </c>
      <c r="AE174" s="162">
        <f>IF(BerKW!AR174=0,0,61)</f>
        <v>61</v>
      </c>
      <c r="AF174" s="166" t="e">
        <f>BerKW!AS174*100</f>
        <v>#VALUE!</v>
      </c>
      <c r="AG174" s="166" t="e">
        <f>BerKW!AR174*100</f>
        <v>#VALUE!</v>
      </c>
      <c r="AH174" s="162">
        <f>IF(BerKW!AU174=0,0,74)</f>
        <v>74</v>
      </c>
      <c r="AI174" s="166" t="e">
        <f>BerKW!AV174*100</f>
        <v>#VALUE!</v>
      </c>
      <c r="AJ174" s="166" t="e">
        <f>BerKW!AU174*100</f>
        <v>#VALUE!</v>
      </c>
      <c r="AK174" s="162">
        <v>1</v>
      </c>
      <c r="AL174" s="166" t="e">
        <f>ROUND(BerKW!AW174*100,0)</f>
        <v>#VALUE!</v>
      </c>
      <c r="AM174" s="166" t="e">
        <f t="shared" si="8"/>
        <v>#VALUE!</v>
      </c>
      <c r="AN174" s="166">
        <v>0</v>
      </c>
      <c r="AO174" s="166" t="e">
        <f>BerKW!AW174*100</f>
        <v>#VALUE!</v>
      </c>
      <c r="AP174" s="166" t="e">
        <f ca="1">ROUND(AO174*(pabij+wnbij)/100,0)</f>
        <v>#VALUE!</v>
      </c>
      <c r="AQ174" s="166">
        <f t="shared" ca="1" si="9"/>
        <v>255</v>
      </c>
      <c r="AR174" s="166">
        <v>0</v>
      </c>
      <c r="AS174" s="166" t="e">
        <f>BerKW!AW174*100</f>
        <v>#VALUE!</v>
      </c>
      <c r="AT174" s="166" t="e">
        <f ca="1">ROUND(BerKW!BR174*100,0)</f>
        <v>#VALUE!</v>
      </c>
      <c r="AU174" s="166">
        <f t="shared" ca="1" si="10"/>
        <v>256</v>
      </c>
      <c r="AV174" s="166">
        <v>0</v>
      </c>
      <c r="AW174" s="166" t="e">
        <f>ROUND(BerKW!AW174*100,0)</f>
        <v>#VALUE!</v>
      </c>
      <c r="AX174" s="166" t="e">
        <f ca="1">ROUND(BerKW!BS174*100,0)</f>
        <v>#VALUE!</v>
      </c>
      <c r="AY174" s="166">
        <f t="shared" ca="1" si="11"/>
        <v>811</v>
      </c>
      <c r="AZ174" s="166">
        <v>0</v>
      </c>
      <c r="BA174" s="166" t="e">
        <f ca="1">IF(fsobij&lt;&gt;0,BerKW!AW174*100,0)</f>
        <v>#VALUE!</v>
      </c>
      <c r="BB174" s="166" t="e">
        <f ca="1">IF(fsobij&lt;&gt;0,ROUND(BerKW!BK174*100,0),0)</f>
        <v>#VALUE!</v>
      </c>
      <c r="BC174" s="166">
        <v>859</v>
      </c>
      <c r="BD174" s="166">
        <v>0</v>
      </c>
      <c r="BE174" s="166" t="e">
        <f ca="1">IF(bijbij&lt;&gt;0,BerKW!AW174*100,0)</f>
        <v>#VALUE!</v>
      </c>
      <c r="BF174" s="166" t="e">
        <f>ROUND(BerKW!BL174*100,0)</f>
        <v>#VALUE!</v>
      </c>
      <c r="BG174" s="167">
        <v>1</v>
      </c>
      <c r="BH174" s="166" t="e">
        <f>BerKW!BF174*100</f>
        <v>#VALUE!</v>
      </c>
      <c r="BI174" s="166" t="str">
        <f>BerKW!BE174</f>
        <v>Corriger</v>
      </c>
      <c r="BJ174" s="162" t="e">
        <f>BerKW!BD174*100</f>
        <v>#VALUE!</v>
      </c>
    </row>
    <row r="175" spans="1:62" ht="14.1" customHeight="1" x14ac:dyDescent="0.3">
      <c r="A175" s="162">
        <f>Ident!A175</f>
        <v>0</v>
      </c>
      <c r="B175" s="162">
        <f>Ident!B175</f>
        <v>0</v>
      </c>
      <c r="C175" s="162">
        <f>Ident!C175</f>
        <v>0</v>
      </c>
      <c r="D175" s="162">
        <f>Ident!D175</f>
        <v>0</v>
      </c>
      <c r="E175" s="162"/>
      <c r="F175" s="163"/>
      <c r="G175" s="162"/>
      <c r="H175" s="164">
        <f>Ident!G175</f>
        <v>0</v>
      </c>
      <c r="I175" s="165">
        <f>Ident!E175</f>
        <v>0</v>
      </c>
      <c r="J175" s="165">
        <f>Ident!F175</f>
        <v>0</v>
      </c>
      <c r="K175" s="166" t="e">
        <f>BerKW!Y175*100</f>
        <v>#VALUE!</v>
      </c>
      <c r="L175" s="166">
        <f>BerKW!Z175</f>
        <v>0</v>
      </c>
      <c r="M175" s="162">
        <f>IF(BerKW!K175=0,0,1)</f>
        <v>0</v>
      </c>
      <c r="N175" s="166" t="e">
        <f>BerKW!L175*100</f>
        <v>#VALUE!</v>
      </c>
      <c r="O175" s="166">
        <f>BerKW!K175*100</f>
        <v>0</v>
      </c>
      <c r="P175" s="162">
        <f>IF(BerKW!AC175=0,0,24)</f>
        <v>24</v>
      </c>
      <c r="Q175" s="166" t="e">
        <f>BerKW!AD175*100</f>
        <v>#VALUE!</v>
      </c>
      <c r="R175" s="166" t="e">
        <f>BerKW!AC175*100</f>
        <v>#VALUE!</v>
      </c>
      <c r="S175" s="162">
        <f>IF(BerKW!AF175=0,0,30)</f>
        <v>30</v>
      </c>
      <c r="T175" s="166" t="e">
        <f>BerKW!AG175*100</f>
        <v>#VALUE!</v>
      </c>
      <c r="U175" s="166" t="e">
        <f>BerKW!AF175*100</f>
        <v>#VALUE!</v>
      </c>
      <c r="V175" s="166">
        <f>IF(BerKW!AI175=0,0,50)</f>
        <v>50</v>
      </c>
      <c r="W175" s="166" t="e">
        <f>BerKW!AJ175*100</f>
        <v>#VALUE!</v>
      </c>
      <c r="X175" s="166" t="e">
        <f>BerKW!AI175*100</f>
        <v>#VALUE!</v>
      </c>
      <c r="Y175" s="162">
        <f>IF(BerKW!AL175=0,0,51)</f>
        <v>51</v>
      </c>
      <c r="Z175" s="166" t="e">
        <f>BerKW!AM175*100</f>
        <v>#VALUE!</v>
      </c>
      <c r="AA175" s="166" t="e">
        <f>BerKW!AL175*100</f>
        <v>#VALUE!</v>
      </c>
      <c r="AB175" s="162">
        <f>IF(BerKW!AO175=0,0,60)</f>
        <v>60</v>
      </c>
      <c r="AC175" s="166" t="e">
        <f>BerKW!AP175*100</f>
        <v>#VALUE!</v>
      </c>
      <c r="AD175" s="166" t="e">
        <f>BerKW!AO175*100</f>
        <v>#VALUE!</v>
      </c>
      <c r="AE175" s="162">
        <f>IF(BerKW!AR175=0,0,61)</f>
        <v>61</v>
      </c>
      <c r="AF175" s="166" t="e">
        <f>BerKW!AS175*100</f>
        <v>#VALUE!</v>
      </c>
      <c r="AG175" s="166" t="e">
        <f>BerKW!AR175*100</f>
        <v>#VALUE!</v>
      </c>
      <c r="AH175" s="162">
        <f>IF(BerKW!AU175=0,0,74)</f>
        <v>74</v>
      </c>
      <c r="AI175" s="166" t="e">
        <f>BerKW!AV175*100</f>
        <v>#VALUE!</v>
      </c>
      <c r="AJ175" s="166" t="e">
        <f>BerKW!AU175*100</f>
        <v>#VALUE!</v>
      </c>
      <c r="AK175" s="162">
        <v>1</v>
      </c>
      <c r="AL175" s="166" t="e">
        <f>ROUND(BerKW!AW175*100,0)</f>
        <v>#VALUE!</v>
      </c>
      <c r="AM175" s="166" t="e">
        <f t="shared" si="8"/>
        <v>#VALUE!</v>
      </c>
      <c r="AN175" s="166">
        <v>0</v>
      </c>
      <c r="AO175" s="166" t="e">
        <f>BerKW!AW175*100</f>
        <v>#VALUE!</v>
      </c>
      <c r="AP175" s="166" t="e">
        <f ca="1">ROUND(AO175*(pabij+wnbij)/100,0)</f>
        <v>#VALUE!</v>
      </c>
      <c r="AQ175" s="166">
        <f t="shared" ca="1" si="9"/>
        <v>255</v>
      </c>
      <c r="AR175" s="166">
        <v>0</v>
      </c>
      <c r="AS175" s="166" t="e">
        <f>BerKW!AW175*100</f>
        <v>#VALUE!</v>
      </c>
      <c r="AT175" s="166" t="e">
        <f ca="1">ROUND(BerKW!BR175*100,0)</f>
        <v>#VALUE!</v>
      </c>
      <c r="AU175" s="166">
        <f t="shared" ca="1" si="10"/>
        <v>256</v>
      </c>
      <c r="AV175" s="166">
        <v>0</v>
      </c>
      <c r="AW175" s="166" t="e">
        <f>ROUND(BerKW!AW175*100,0)</f>
        <v>#VALUE!</v>
      </c>
      <c r="AX175" s="166" t="e">
        <f ca="1">ROUND(BerKW!BS175*100,0)</f>
        <v>#VALUE!</v>
      </c>
      <c r="AY175" s="166">
        <f t="shared" ca="1" si="11"/>
        <v>811</v>
      </c>
      <c r="AZ175" s="166">
        <v>0</v>
      </c>
      <c r="BA175" s="166" t="e">
        <f ca="1">IF(fsobij&lt;&gt;0,BerKW!AW175*100,0)</f>
        <v>#VALUE!</v>
      </c>
      <c r="BB175" s="166" t="e">
        <f ca="1">IF(fsobij&lt;&gt;0,ROUND(BerKW!BK175*100,0),0)</f>
        <v>#VALUE!</v>
      </c>
      <c r="BC175" s="166">
        <v>859</v>
      </c>
      <c r="BD175" s="166">
        <v>0</v>
      </c>
      <c r="BE175" s="166" t="e">
        <f ca="1">IF(bijbij&lt;&gt;0,BerKW!AW175*100,0)</f>
        <v>#VALUE!</v>
      </c>
      <c r="BF175" s="166" t="e">
        <f>ROUND(BerKW!BL175*100,0)</f>
        <v>#VALUE!</v>
      </c>
      <c r="BG175" s="167">
        <v>1</v>
      </c>
      <c r="BH175" s="166" t="e">
        <f>BerKW!BF175*100</f>
        <v>#VALUE!</v>
      </c>
      <c r="BI175" s="166" t="str">
        <f>BerKW!BE175</f>
        <v>Corriger</v>
      </c>
      <c r="BJ175" s="162" t="e">
        <f>BerKW!BD175*100</f>
        <v>#VALUE!</v>
      </c>
    </row>
    <row r="176" spans="1:62" ht="14.1" customHeight="1" x14ac:dyDescent="0.3">
      <c r="A176" s="162">
        <f>Ident!A176</f>
        <v>0</v>
      </c>
      <c r="B176" s="162">
        <f>Ident!B176</f>
        <v>0</v>
      </c>
      <c r="C176" s="162">
        <f>Ident!C176</f>
        <v>0</v>
      </c>
      <c r="D176" s="162">
        <f>Ident!D176</f>
        <v>0</v>
      </c>
      <c r="E176" s="162"/>
      <c r="F176" s="163"/>
      <c r="G176" s="162"/>
      <c r="H176" s="164">
        <f>Ident!G176</f>
        <v>0</v>
      </c>
      <c r="I176" s="165">
        <f>Ident!E176</f>
        <v>0</v>
      </c>
      <c r="J176" s="165">
        <f>Ident!F176</f>
        <v>0</v>
      </c>
      <c r="K176" s="166" t="e">
        <f>BerKW!Y176*100</f>
        <v>#VALUE!</v>
      </c>
      <c r="L176" s="166">
        <f>BerKW!Z176</f>
        <v>0</v>
      </c>
      <c r="M176" s="162">
        <f>IF(BerKW!K176=0,0,1)</f>
        <v>0</v>
      </c>
      <c r="N176" s="166" t="e">
        <f>BerKW!L176*100</f>
        <v>#VALUE!</v>
      </c>
      <c r="O176" s="166">
        <f>BerKW!K176*100</f>
        <v>0</v>
      </c>
      <c r="P176" s="162">
        <f>IF(BerKW!AC176=0,0,24)</f>
        <v>24</v>
      </c>
      <c r="Q176" s="166" t="e">
        <f>BerKW!AD176*100</f>
        <v>#VALUE!</v>
      </c>
      <c r="R176" s="166" t="e">
        <f>BerKW!AC176*100</f>
        <v>#VALUE!</v>
      </c>
      <c r="S176" s="162">
        <f>IF(BerKW!AF176=0,0,30)</f>
        <v>30</v>
      </c>
      <c r="T176" s="166" t="e">
        <f>BerKW!AG176*100</f>
        <v>#VALUE!</v>
      </c>
      <c r="U176" s="166" t="e">
        <f>BerKW!AF176*100</f>
        <v>#VALUE!</v>
      </c>
      <c r="V176" s="166">
        <f>IF(BerKW!AI176=0,0,50)</f>
        <v>50</v>
      </c>
      <c r="W176" s="166" t="e">
        <f>BerKW!AJ176*100</f>
        <v>#VALUE!</v>
      </c>
      <c r="X176" s="166" t="e">
        <f>BerKW!AI176*100</f>
        <v>#VALUE!</v>
      </c>
      <c r="Y176" s="162">
        <f>IF(BerKW!AL176=0,0,51)</f>
        <v>51</v>
      </c>
      <c r="Z176" s="166" t="e">
        <f>BerKW!AM176*100</f>
        <v>#VALUE!</v>
      </c>
      <c r="AA176" s="166" t="e">
        <f>BerKW!AL176*100</f>
        <v>#VALUE!</v>
      </c>
      <c r="AB176" s="162">
        <f>IF(BerKW!AO176=0,0,60)</f>
        <v>60</v>
      </c>
      <c r="AC176" s="166" t="e">
        <f>BerKW!AP176*100</f>
        <v>#VALUE!</v>
      </c>
      <c r="AD176" s="166" t="e">
        <f>BerKW!AO176*100</f>
        <v>#VALUE!</v>
      </c>
      <c r="AE176" s="162">
        <f>IF(BerKW!AR176=0,0,61)</f>
        <v>61</v>
      </c>
      <c r="AF176" s="166" t="e">
        <f>BerKW!AS176*100</f>
        <v>#VALUE!</v>
      </c>
      <c r="AG176" s="166" t="e">
        <f>BerKW!AR176*100</f>
        <v>#VALUE!</v>
      </c>
      <c r="AH176" s="162">
        <f>IF(BerKW!AU176=0,0,74)</f>
        <v>74</v>
      </c>
      <c r="AI176" s="166" t="e">
        <f>BerKW!AV176*100</f>
        <v>#VALUE!</v>
      </c>
      <c r="AJ176" s="166" t="e">
        <f>BerKW!AU176*100</f>
        <v>#VALUE!</v>
      </c>
      <c r="AK176" s="162">
        <v>1</v>
      </c>
      <c r="AL176" s="166" t="e">
        <f>ROUND(BerKW!AW176*100,0)</f>
        <v>#VALUE!</v>
      </c>
      <c r="AM176" s="166" t="e">
        <f t="shared" si="8"/>
        <v>#VALUE!</v>
      </c>
      <c r="AN176" s="166">
        <v>0</v>
      </c>
      <c r="AO176" s="166" t="e">
        <f>BerKW!AW176*100</f>
        <v>#VALUE!</v>
      </c>
      <c r="AP176" s="166" t="e">
        <f ca="1">ROUND(AO176*(pabij+wnbij)/100,0)</f>
        <v>#VALUE!</v>
      </c>
      <c r="AQ176" s="166">
        <f t="shared" ca="1" si="9"/>
        <v>255</v>
      </c>
      <c r="AR176" s="166">
        <v>0</v>
      </c>
      <c r="AS176" s="166" t="e">
        <f>BerKW!AW176*100</f>
        <v>#VALUE!</v>
      </c>
      <c r="AT176" s="166" t="e">
        <f ca="1">ROUND(BerKW!BR176*100,0)</f>
        <v>#VALUE!</v>
      </c>
      <c r="AU176" s="166">
        <f t="shared" ca="1" si="10"/>
        <v>256</v>
      </c>
      <c r="AV176" s="166">
        <v>0</v>
      </c>
      <c r="AW176" s="166" t="e">
        <f>ROUND(BerKW!AW176*100,0)</f>
        <v>#VALUE!</v>
      </c>
      <c r="AX176" s="166" t="e">
        <f ca="1">ROUND(BerKW!BS176*100,0)</f>
        <v>#VALUE!</v>
      </c>
      <c r="AY176" s="166">
        <f t="shared" ca="1" si="11"/>
        <v>811</v>
      </c>
      <c r="AZ176" s="166">
        <v>0</v>
      </c>
      <c r="BA176" s="166" t="e">
        <f ca="1">IF(fsobij&lt;&gt;0,BerKW!AW176*100,0)</f>
        <v>#VALUE!</v>
      </c>
      <c r="BB176" s="166" t="e">
        <f ca="1">IF(fsobij&lt;&gt;0,ROUND(BerKW!BK176*100,0),0)</f>
        <v>#VALUE!</v>
      </c>
      <c r="BC176" s="166">
        <v>859</v>
      </c>
      <c r="BD176" s="166">
        <v>0</v>
      </c>
      <c r="BE176" s="166" t="e">
        <f ca="1">IF(bijbij&lt;&gt;0,BerKW!AW176*100,0)</f>
        <v>#VALUE!</v>
      </c>
      <c r="BF176" s="166" t="e">
        <f>ROUND(BerKW!BL176*100,0)</f>
        <v>#VALUE!</v>
      </c>
      <c r="BG176" s="167">
        <v>1</v>
      </c>
      <c r="BH176" s="166" t="e">
        <f>BerKW!BF176*100</f>
        <v>#VALUE!</v>
      </c>
      <c r="BI176" s="166" t="str">
        <f>BerKW!BE176</f>
        <v>Corriger</v>
      </c>
      <c r="BJ176" s="162" t="e">
        <f>BerKW!BD176*100</f>
        <v>#VALUE!</v>
      </c>
    </row>
    <row r="177" spans="1:62" ht="14.1" customHeight="1" x14ac:dyDescent="0.3">
      <c r="A177" s="162">
        <f>Ident!A177</f>
        <v>0</v>
      </c>
      <c r="B177" s="162">
        <f>Ident!B177</f>
        <v>0</v>
      </c>
      <c r="C177" s="162">
        <f>Ident!C177</f>
        <v>0</v>
      </c>
      <c r="D177" s="162">
        <f>Ident!D177</f>
        <v>0</v>
      </c>
      <c r="E177" s="162"/>
      <c r="F177" s="163"/>
      <c r="G177" s="162"/>
      <c r="H177" s="164">
        <f>Ident!G177</f>
        <v>0</v>
      </c>
      <c r="I177" s="165">
        <f>Ident!E177</f>
        <v>0</v>
      </c>
      <c r="J177" s="165">
        <f>Ident!F177</f>
        <v>0</v>
      </c>
      <c r="K177" s="166" t="e">
        <f>BerKW!Y177*100</f>
        <v>#VALUE!</v>
      </c>
      <c r="L177" s="166">
        <f>BerKW!Z177</f>
        <v>0</v>
      </c>
      <c r="M177" s="162">
        <f>IF(BerKW!K177=0,0,1)</f>
        <v>0</v>
      </c>
      <c r="N177" s="166" t="e">
        <f>BerKW!L177*100</f>
        <v>#VALUE!</v>
      </c>
      <c r="O177" s="166">
        <f>BerKW!K177*100</f>
        <v>0</v>
      </c>
      <c r="P177" s="162">
        <f>IF(BerKW!AC177=0,0,24)</f>
        <v>24</v>
      </c>
      <c r="Q177" s="166" t="e">
        <f>BerKW!AD177*100</f>
        <v>#VALUE!</v>
      </c>
      <c r="R177" s="166" t="e">
        <f>BerKW!AC177*100</f>
        <v>#VALUE!</v>
      </c>
      <c r="S177" s="162">
        <f>IF(BerKW!AF177=0,0,30)</f>
        <v>30</v>
      </c>
      <c r="T177" s="166" t="e">
        <f>BerKW!AG177*100</f>
        <v>#VALUE!</v>
      </c>
      <c r="U177" s="166" t="e">
        <f>BerKW!AF177*100</f>
        <v>#VALUE!</v>
      </c>
      <c r="V177" s="166">
        <f>IF(BerKW!AI177=0,0,50)</f>
        <v>50</v>
      </c>
      <c r="W177" s="166" t="e">
        <f>BerKW!AJ177*100</f>
        <v>#VALUE!</v>
      </c>
      <c r="X177" s="166" t="e">
        <f>BerKW!AI177*100</f>
        <v>#VALUE!</v>
      </c>
      <c r="Y177" s="162">
        <f>IF(BerKW!AL177=0,0,51)</f>
        <v>51</v>
      </c>
      <c r="Z177" s="166" t="e">
        <f>BerKW!AM177*100</f>
        <v>#VALUE!</v>
      </c>
      <c r="AA177" s="166" t="e">
        <f>BerKW!AL177*100</f>
        <v>#VALUE!</v>
      </c>
      <c r="AB177" s="162">
        <f>IF(BerKW!AO177=0,0,60)</f>
        <v>60</v>
      </c>
      <c r="AC177" s="166" t="e">
        <f>BerKW!AP177*100</f>
        <v>#VALUE!</v>
      </c>
      <c r="AD177" s="166" t="e">
        <f>BerKW!AO177*100</f>
        <v>#VALUE!</v>
      </c>
      <c r="AE177" s="162">
        <f>IF(BerKW!AR177=0,0,61)</f>
        <v>61</v>
      </c>
      <c r="AF177" s="166" t="e">
        <f>BerKW!AS177*100</f>
        <v>#VALUE!</v>
      </c>
      <c r="AG177" s="166" t="e">
        <f>BerKW!AR177*100</f>
        <v>#VALUE!</v>
      </c>
      <c r="AH177" s="162">
        <f>IF(BerKW!AU177=0,0,74)</f>
        <v>74</v>
      </c>
      <c r="AI177" s="166" t="e">
        <f>BerKW!AV177*100</f>
        <v>#VALUE!</v>
      </c>
      <c r="AJ177" s="166" t="e">
        <f>BerKW!AU177*100</f>
        <v>#VALUE!</v>
      </c>
      <c r="AK177" s="162">
        <v>1</v>
      </c>
      <c r="AL177" s="166" t="e">
        <f>ROUND(BerKW!AW177*100,0)</f>
        <v>#VALUE!</v>
      </c>
      <c r="AM177" s="166" t="e">
        <f t="shared" si="8"/>
        <v>#VALUE!</v>
      </c>
      <c r="AN177" s="166">
        <v>0</v>
      </c>
      <c r="AO177" s="166" t="e">
        <f>BerKW!AW177*100</f>
        <v>#VALUE!</v>
      </c>
      <c r="AP177" s="166" t="e">
        <f ca="1">ROUND(AO177*(pabij+wnbij)/100,0)</f>
        <v>#VALUE!</v>
      </c>
      <c r="AQ177" s="166">
        <f t="shared" ca="1" si="9"/>
        <v>255</v>
      </c>
      <c r="AR177" s="166">
        <v>0</v>
      </c>
      <c r="AS177" s="166" t="e">
        <f>BerKW!AW177*100</f>
        <v>#VALUE!</v>
      </c>
      <c r="AT177" s="166" t="e">
        <f ca="1">ROUND(BerKW!BR177*100,0)</f>
        <v>#VALUE!</v>
      </c>
      <c r="AU177" s="166">
        <f t="shared" ca="1" si="10"/>
        <v>256</v>
      </c>
      <c r="AV177" s="166">
        <v>0</v>
      </c>
      <c r="AW177" s="166" t="e">
        <f>ROUND(BerKW!AW177*100,0)</f>
        <v>#VALUE!</v>
      </c>
      <c r="AX177" s="166" t="e">
        <f ca="1">ROUND(BerKW!BS177*100,0)</f>
        <v>#VALUE!</v>
      </c>
      <c r="AY177" s="166">
        <f t="shared" ca="1" si="11"/>
        <v>811</v>
      </c>
      <c r="AZ177" s="166">
        <v>0</v>
      </c>
      <c r="BA177" s="166" t="e">
        <f ca="1">IF(fsobij&lt;&gt;0,BerKW!AW177*100,0)</f>
        <v>#VALUE!</v>
      </c>
      <c r="BB177" s="166" t="e">
        <f ca="1">IF(fsobij&lt;&gt;0,ROUND(BerKW!BK177*100,0),0)</f>
        <v>#VALUE!</v>
      </c>
      <c r="BC177" s="166">
        <v>859</v>
      </c>
      <c r="BD177" s="166">
        <v>0</v>
      </c>
      <c r="BE177" s="166" t="e">
        <f ca="1">IF(bijbij&lt;&gt;0,BerKW!AW177*100,0)</f>
        <v>#VALUE!</v>
      </c>
      <c r="BF177" s="166" t="e">
        <f>ROUND(BerKW!BL177*100,0)</f>
        <v>#VALUE!</v>
      </c>
      <c r="BG177" s="167">
        <v>1</v>
      </c>
      <c r="BH177" s="166" t="e">
        <f>BerKW!BF177*100</f>
        <v>#VALUE!</v>
      </c>
      <c r="BI177" s="166" t="str">
        <f>BerKW!BE177</f>
        <v>Corriger</v>
      </c>
      <c r="BJ177" s="162" t="e">
        <f>BerKW!BD177*100</f>
        <v>#VALUE!</v>
      </c>
    </row>
    <row r="178" spans="1:62" ht="14.1" customHeight="1" x14ac:dyDescent="0.3">
      <c r="A178" s="162">
        <f>Ident!A178</f>
        <v>0</v>
      </c>
      <c r="B178" s="162">
        <f>Ident!B178</f>
        <v>0</v>
      </c>
      <c r="C178" s="162">
        <f>Ident!C178</f>
        <v>0</v>
      </c>
      <c r="D178" s="162">
        <f>Ident!D178</f>
        <v>0</v>
      </c>
      <c r="E178" s="162"/>
      <c r="F178" s="163"/>
      <c r="G178" s="162"/>
      <c r="H178" s="164">
        <f>Ident!G178</f>
        <v>0</v>
      </c>
      <c r="I178" s="165">
        <f>Ident!E178</f>
        <v>0</v>
      </c>
      <c r="J178" s="165">
        <f>Ident!F178</f>
        <v>0</v>
      </c>
      <c r="K178" s="166" t="e">
        <f>BerKW!Y178*100</f>
        <v>#VALUE!</v>
      </c>
      <c r="L178" s="166">
        <f>BerKW!Z178</f>
        <v>0</v>
      </c>
      <c r="M178" s="162">
        <f>IF(BerKW!K178=0,0,1)</f>
        <v>0</v>
      </c>
      <c r="N178" s="166" t="e">
        <f>BerKW!L178*100</f>
        <v>#VALUE!</v>
      </c>
      <c r="O178" s="166">
        <f>BerKW!K178*100</f>
        <v>0</v>
      </c>
      <c r="P178" s="162">
        <f>IF(BerKW!AC178=0,0,24)</f>
        <v>24</v>
      </c>
      <c r="Q178" s="166" t="e">
        <f>BerKW!AD178*100</f>
        <v>#VALUE!</v>
      </c>
      <c r="R178" s="166" t="e">
        <f>BerKW!AC178*100</f>
        <v>#VALUE!</v>
      </c>
      <c r="S178" s="162">
        <f>IF(BerKW!AF178=0,0,30)</f>
        <v>30</v>
      </c>
      <c r="T178" s="166" t="e">
        <f>BerKW!AG178*100</f>
        <v>#VALUE!</v>
      </c>
      <c r="U178" s="166" t="e">
        <f>BerKW!AF178*100</f>
        <v>#VALUE!</v>
      </c>
      <c r="V178" s="166">
        <f>IF(BerKW!AI178=0,0,50)</f>
        <v>50</v>
      </c>
      <c r="W178" s="166" t="e">
        <f>BerKW!AJ178*100</f>
        <v>#VALUE!</v>
      </c>
      <c r="X178" s="166" t="e">
        <f>BerKW!AI178*100</f>
        <v>#VALUE!</v>
      </c>
      <c r="Y178" s="162">
        <f>IF(BerKW!AL178=0,0,51)</f>
        <v>51</v>
      </c>
      <c r="Z178" s="166" t="e">
        <f>BerKW!AM178*100</f>
        <v>#VALUE!</v>
      </c>
      <c r="AA178" s="166" t="e">
        <f>BerKW!AL178*100</f>
        <v>#VALUE!</v>
      </c>
      <c r="AB178" s="162">
        <f>IF(BerKW!AO178=0,0,60)</f>
        <v>60</v>
      </c>
      <c r="AC178" s="166" t="e">
        <f>BerKW!AP178*100</f>
        <v>#VALUE!</v>
      </c>
      <c r="AD178" s="166" t="e">
        <f>BerKW!AO178*100</f>
        <v>#VALUE!</v>
      </c>
      <c r="AE178" s="162">
        <f>IF(BerKW!AR178=0,0,61)</f>
        <v>61</v>
      </c>
      <c r="AF178" s="166" t="e">
        <f>BerKW!AS178*100</f>
        <v>#VALUE!</v>
      </c>
      <c r="AG178" s="166" t="e">
        <f>BerKW!AR178*100</f>
        <v>#VALUE!</v>
      </c>
      <c r="AH178" s="162">
        <f>IF(BerKW!AU178=0,0,74)</f>
        <v>74</v>
      </c>
      <c r="AI178" s="166" t="e">
        <f>BerKW!AV178*100</f>
        <v>#VALUE!</v>
      </c>
      <c r="AJ178" s="166" t="e">
        <f>BerKW!AU178*100</f>
        <v>#VALUE!</v>
      </c>
      <c r="AK178" s="162">
        <v>1</v>
      </c>
      <c r="AL178" s="166" t="e">
        <f>ROUND(BerKW!AW178*100,0)</f>
        <v>#VALUE!</v>
      </c>
      <c r="AM178" s="166" t="e">
        <f t="shared" si="8"/>
        <v>#VALUE!</v>
      </c>
      <c r="AN178" s="166">
        <v>0</v>
      </c>
      <c r="AO178" s="166" t="e">
        <f>BerKW!AW178*100</f>
        <v>#VALUE!</v>
      </c>
      <c r="AP178" s="166" t="e">
        <f ca="1">ROUND(AO178*(pabij+wnbij)/100,0)</f>
        <v>#VALUE!</v>
      </c>
      <c r="AQ178" s="166">
        <f t="shared" ca="1" si="9"/>
        <v>255</v>
      </c>
      <c r="AR178" s="166">
        <v>0</v>
      </c>
      <c r="AS178" s="166" t="e">
        <f>BerKW!AW178*100</f>
        <v>#VALUE!</v>
      </c>
      <c r="AT178" s="166" t="e">
        <f ca="1">ROUND(BerKW!BR178*100,0)</f>
        <v>#VALUE!</v>
      </c>
      <c r="AU178" s="166">
        <f t="shared" ca="1" si="10"/>
        <v>256</v>
      </c>
      <c r="AV178" s="166">
        <v>0</v>
      </c>
      <c r="AW178" s="166" t="e">
        <f>ROUND(BerKW!AW178*100,0)</f>
        <v>#VALUE!</v>
      </c>
      <c r="AX178" s="166" t="e">
        <f ca="1">ROUND(BerKW!BS178*100,0)</f>
        <v>#VALUE!</v>
      </c>
      <c r="AY178" s="166">
        <f t="shared" ca="1" si="11"/>
        <v>811</v>
      </c>
      <c r="AZ178" s="166">
        <v>0</v>
      </c>
      <c r="BA178" s="166" t="e">
        <f ca="1">IF(fsobij&lt;&gt;0,BerKW!AW178*100,0)</f>
        <v>#VALUE!</v>
      </c>
      <c r="BB178" s="166" t="e">
        <f ca="1">IF(fsobij&lt;&gt;0,ROUND(BerKW!BK178*100,0),0)</f>
        <v>#VALUE!</v>
      </c>
      <c r="BC178" s="166">
        <v>859</v>
      </c>
      <c r="BD178" s="166">
        <v>0</v>
      </c>
      <c r="BE178" s="166" t="e">
        <f ca="1">IF(bijbij&lt;&gt;0,BerKW!AW178*100,0)</f>
        <v>#VALUE!</v>
      </c>
      <c r="BF178" s="166" t="e">
        <f>ROUND(BerKW!BL178*100,0)</f>
        <v>#VALUE!</v>
      </c>
      <c r="BG178" s="167">
        <v>1</v>
      </c>
      <c r="BH178" s="166" t="e">
        <f>BerKW!BF178*100</f>
        <v>#VALUE!</v>
      </c>
      <c r="BI178" s="166" t="str">
        <f>BerKW!BE178</f>
        <v>Corriger</v>
      </c>
      <c r="BJ178" s="162" t="e">
        <f>BerKW!BD178*100</f>
        <v>#VALUE!</v>
      </c>
    </row>
    <row r="179" spans="1:62" ht="14.1" customHeight="1" x14ac:dyDescent="0.3">
      <c r="A179" s="162">
        <f>Ident!A179</f>
        <v>0</v>
      </c>
      <c r="B179" s="162">
        <f>Ident!B179</f>
        <v>0</v>
      </c>
      <c r="C179" s="162">
        <f>Ident!C179</f>
        <v>0</v>
      </c>
      <c r="D179" s="162">
        <f>Ident!D179</f>
        <v>0</v>
      </c>
      <c r="E179" s="162"/>
      <c r="F179" s="163"/>
      <c r="G179" s="162"/>
      <c r="H179" s="164">
        <f>Ident!G179</f>
        <v>0</v>
      </c>
      <c r="I179" s="165">
        <f>Ident!E179</f>
        <v>0</v>
      </c>
      <c r="J179" s="165">
        <f>Ident!F179</f>
        <v>0</v>
      </c>
      <c r="K179" s="166" t="e">
        <f>BerKW!Y179*100</f>
        <v>#VALUE!</v>
      </c>
      <c r="L179" s="166">
        <f>BerKW!Z179</f>
        <v>0</v>
      </c>
      <c r="M179" s="162">
        <f>IF(BerKW!K179=0,0,1)</f>
        <v>0</v>
      </c>
      <c r="N179" s="166" t="e">
        <f>BerKW!L179*100</f>
        <v>#VALUE!</v>
      </c>
      <c r="O179" s="166">
        <f>BerKW!K179*100</f>
        <v>0</v>
      </c>
      <c r="P179" s="162">
        <f>IF(BerKW!AC179=0,0,24)</f>
        <v>24</v>
      </c>
      <c r="Q179" s="166" t="e">
        <f>BerKW!AD179*100</f>
        <v>#VALUE!</v>
      </c>
      <c r="R179" s="166" t="e">
        <f>BerKW!AC179*100</f>
        <v>#VALUE!</v>
      </c>
      <c r="S179" s="162">
        <f>IF(BerKW!AF179=0,0,30)</f>
        <v>30</v>
      </c>
      <c r="T179" s="166" t="e">
        <f>BerKW!AG179*100</f>
        <v>#VALUE!</v>
      </c>
      <c r="U179" s="166" t="e">
        <f>BerKW!AF179*100</f>
        <v>#VALUE!</v>
      </c>
      <c r="V179" s="166">
        <f>IF(BerKW!AI179=0,0,50)</f>
        <v>50</v>
      </c>
      <c r="W179" s="166" t="e">
        <f>BerKW!AJ179*100</f>
        <v>#VALUE!</v>
      </c>
      <c r="X179" s="166" t="e">
        <f>BerKW!AI179*100</f>
        <v>#VALUE!</v>
      </c>
      <c r="Y179" s="162">
        <f>IF(BerKW!AL179=0,0,51)</f>
        <v>51</v>
      </c>
      <c r="Z179" s="166" t="e">
        <f>BerKW!AM179*100</f>
        <v>#VALUE!</v>
      </c>
      <c r="AA179" s="166" t="e">
        <f>BerKW!AL179*100</f>
        <v>#VALUE!</v>
      </c>
      <c r="AB179" s="162">
        <f>IF(BerKW!AO179=0,0,60)</f>
        <v>60</v>
      </c>
      <c r="AC179" s="166" t="e">
        <f>BerKW!AP179*100</f>
        <v>#VALUE!</v>
      </c>
      <c r="AD179" s="166" t="e">
        <f>BerKW!AO179*100</f>
        <v>#VALUE!</v>
      </c>
      <c r="AE179" s="162">
        <f>IF(BerKW!AR179=0,0,61)</f>
        <v>61</v>
      </c>
      <c r="AF179" s="166" t="e">
        <f>BerKW!AS179*100</f>
        <v>#VALUE!</v>
      </c>
      <c r="AG179" s="166" t="e">
        <f>BerKW!AR179*100</f>
        <v>#VALUE!</v>
      </c>
      <c r="AH179" s="162">
        <f>IF(BerKW!AU179=0,0,74)</f>
        <v>74</v>
      </c>
      <c r="AI179" s="166" t="e">
        <f>BerKW!AV179*100</f>
        <v>#VALUE!</v>
      </c>
      <c r="AJ179" s="166" t="e">
        <f>BerKW!AU179*100</f>
        <v>#VALUE!</v>
      </c>
      <c r="AK179" s="162">
        <v>1</v>
      </c>
      <c r="AL179" s="166" t="e">
        <f>ROUND(BerKW!AW179*100,0)</f>
        <v>#VALUE!</v>
      </c>
      <c r="AM179" s="166" t="e">
        <f t="shared" si="8"/>
        <v>#VALUE!</v>
      </c>
      <c r="AN179" s="166">
        <v>0</v>
      </c>
      <c r="AO179" s="166" t="e">
        <f>BerKW!AW179*100</f>
        <v>#VALUE!</v>
      </c>
      <c r="AP179" s="166" t="e">
        <f ca="1">ROUND(AO179*(pabij+wnbij)/100,0)</f>
        <v>#VALUE!</v>
      </c>
      <c r="AQ179" s="166">
        <f t="shared" ca="1" si="9"/>
        <v>255</v>
      </c>
      <c r="AR179" s="166">
        <v>0</v>
      </c>
      <c r="AS179" s="166" t="e">
        <f>BerKW!AW179*100</f>
        <v>#VALUE!</v>
      </c>
      <c r="AT179" s="166" t="e">
        <f ca="1">ROUND(BerKW!BR179*100,0)</f>
        <v>#VALUE!</v>
      </c>
      <c r="AU179" s="166">
        <f t="shared" ca="1" si="10"/>
        <v>256</v>
      </c>
      <c r="AV179" s="166">
        <v>0</v>
      </c>
      <c r="AW179" s="166" t="e">
        <f>ROUND(BerKW!AW179*100,0)</f>
        <v>#VALUE!</v>
      </c>
      <c r="AX179" s="166" t="e">
        <f ca="1">ROUND(BerKW!BS179*100,0)</f>
        <v>#VALUE!</v>
      </c>
      <c r="AY179" s="166">
        <f t="shared" ca="1" si="11"/>
        <v>811</v>
      </c>
      <c r="AZ179" s="166">
        <v>0</v>
      </c>
      <c r="BA179" s="166" t="e">
        <f ca="1">IF(fsobij&lt;&gt;0,BerKW!AW179*100,0)</f>
        <v>#VALUE!</v>
      </c>
      <c r="BB179" s="166" t="e">
        <f ca="1">IF(fsobij&lt;&gt;0,ROUND(BerKW!BK179*100,0),0)</f>
        <v>#VALUE!</v>
      </c>
      <c r="BC179" s="166">
        <v>859</v>
      </c>
      <c r="BD179" s="166">
        <v>0</v>
      </c>
      <c r="BE179" s="166" t="e">
        <f ca="1">IF(bijbij&lt;&gt;0,BerKW!AW179*100,0)</f>
        <v>#VALUE!</v>
      </c>
      <c r="BF179" s="166" t="e">
        <f>ROUND(BerKW!BL179*100,0)</f>
        <v>#VALUE!</v>
      </c>
      <c r="BG179" s="167">
        <v>1</v>
      </c>
      <c r="BH179" s="166" t="e">
        <f>BerKW!BF179*100</f>
        <v>#VALUE!</v>
      </c>
      <c r="BI179" s="166" t="str">
        <f>BerKW!BE179</f>
        <v>Corriger</v>
      </c>
      <c r="BJ179" s="162" t="e">
        <f>BerKW!BD179*100</f>
        <v>#VALUE!</v>
      </c>
    </row>
    <row r="180" spans="1:62" ht="14.1" customHeight="1" x14ac:dyDescent="0.3">
      <c r="A180" s="162">
        <f>Ident!A180</f>
        <v>0</v>
      </c>
      <c r="B180" s="162">
        <f>Ident!B180</f>
        <v>0</v>
      </c>
      <c r="C180" s="162">
        <f>Ident!C180</f>
        <v>0</v>
      </c>
      <c r="D180" s="162">
        <f>Ident!D180</f>
        <v>0</v>
      </c>
      <c r="E180" s="162"/>
      <c r="F180" s="163"/>
      <c r="G180" s="162"/>
      <c r="H180" s="164">
        <f>Ident!G180</f>
        <v>0</v>
      </c>
      <c r="I180" s="165">
        <f>Ident!E180</f>
        <v>0</v>
      </c>
      <c r="J180" s="165">
        <f>Ident!F180</f>
        <v>0</v>
      </c>
      <c r="K180" s="166" t="e">
        <f>BerKW!Y180*100</f>
        <v>#VALUE!</v>
      </c>
      <c r="L180" s="166">
        <f>BerKW!Z180</f>
        <v>0</v>
      </c>
      <c r="M180" s="162">
        <f>IF(BerKW!K180=0,0,1)</f>
        <v>0</v>
      </c>
      <c r="N180" s="166" t="e">
        <f>BerKW!L180*100</f>
        <v>#VALUE!</v>
      </c>
      <c r="O180" s="166">
        <f>BerKW!K180*100</f>
        <v>0</v>
      </c>
      <c r="P180" s="162">
        <f>IF(BerKW!AC180=0,0,24)</f>
        <v>24</v>
      </c>
      <c r="Q180" s="166" t="e">
        <f>BerKW!AD180*100</f>
        <v>#VALUE!</v>
      </c>
      <c r="R180" s="166" t="e">
        <f>BerKW!AC180*100</f>
        <v>#VALUE!</v>
      </c>
      <c r="S180" s="162">
        <f>IF(BerKW!AF180=0,0,30)</f>
        <v>30</v>
      </c>
      <c r="T180" s="166" t="e">
        <f>BerKW!AG180*100</f>
        <v>#VALUE!</v>
      </c>
      <c r="U180" s="166" t="e">
        <f>BerKW!AF180*100</f>
        <v>#VALUE!</v>
      </c>
      <c r="V180" s="166">
        <f>IF(BerKW!AI180=0,0,50)</f>
        <v>50</v>
      </c>
      <c r="W180" s="166" t="e">
        <f>BerKW!AJ180*100</f>
        <v>#VALUE!</v>
      </c>
      <c r="X180" s="166" t="e">
        <f>BerKW!AI180*100</f>
        <v>#VALUE!</v>
      </c>
      <c r="Y180" s="162">
        <f>IF(BerKW!AL180=0,0,51)</f>
        <v>51</v>
      </c>
      <c r="Z180" s="166" t="e">
        <f>BerKW!AM180*100</f>
        <v>#VALUE!</v>
      </c>
      <c r="AA180" s="166" t="e">
        <f>BerKW!AL180*100</f>
        <v>#VALUE!</v>
      </c>
      <c r="AB180" s="162">
        <f>IF(BerKW!AO180=0,0,60)</f>
        <v>60</v>
      </c>
      <c r="AC180" s="166" t="e">
        <f>BerKW!AP180*100</f>
        <v>#VALUE!</v>
      </c>
      <c r="AD180" s="166" t="e">
        <f>BerKW!AO180*100</f>
        <v>#VALUE!</v>
      </c>
      <c r="AE180" s="162">
        <f>IF(BerKW!AR180=0,0,61)</f>
        <v>61</v>
      </c>
      <c r="AF180" s="166" t="e">
        <f>BerKW!AS180*100</f>
        <v>#VALUE!</v>
      </c>
      <c r="AG180" s="166" t="e">
        <f>BerKW!AR180*100</f>
        <v>#VALUE!</v>
      </c>
      <c r="AH180" s="162">
        <f>IF(BerKW!AU180=0,0,74)</f>
        <v>74</v>
      </c>
      <c r="AI180" s="166" t="e">
        <f>BerKW!AV180*100</f>
        <v>#VALUE!</v>
      </c>
      <c r="AJ180" s="166" t="e">
        <f>BerKW!AU180*100</f>
        <v>#VALUE!</v>
      </c>
      <c r="AK180" s="162">
        <v>1</v>
      </c>
      <c r="AL180" s="166" t="e">
        <f>ROUND(BerKW!AW180*100,0)</f>
        <v>#VALUE!</v>
      </c>
      <c r="AM180" s="166" t="e">
        <f t="shared" si="8"/>
        <v>#VALUE!</v>
      </c>
      <c r="AN180" s="166">
        <v>0</v>
      </c>
      <c r="AO180" s="166" t="e">
        <f>BerKW!AW180*100</f>
        <v>#VALUE!</v>
      </c>
      <c r="AP180" s="166" t="e">
        <f ca="1">ROUND(AO180*(pabij+wnbij)/100,0)</f>
        <v>#VALUE!</v>
      </c>
      <c r="AQ180" s="166">
        <f t="shared" ca="1" si="9"/>
        <v>255</v>
      </c>
      <c r="AR180" s="166">
        <v>0</v>
      </c>
      <c r="AS180" s="166" t="e">
        <f>BerKW!AW180*100</f>
        <v>#VALUE!</v>
      </c>
      <c r="AT180" s="166" t="e">
        <f ca="1">ROUND(BerKW!BR180*100,0)</f>
        <v>#VALUE!</v>
      </c>
      <c r="AU180" s="166">
        <f t="shared" ca="1" si="10"/>
        <v>256</v>
      </c>
      <c r="AV180" s="166">
        <v>0</v>
      </c>
      <c r="AW180" s="166" t="e">
        <f>ROUND(BerKW!AW180*100,0)</f>
        <v>#VALUE!</v>
      </c>
      <c r="AX180" s="166" t="e">
        <f ca="1">ROUND(BerKW!BS180*100,0)</f>
        <v>#VALUE!</v>
      </c>
      <c r="AY180" s="166">
        <f t="shared" ca="1" si="11"/>
        <v>811</v>
      </c>
      <c r="AZ180" s="166">
        <v>0</v>
      </c>
      <c r="BA180" s="166" t="e">
        <f ca="1">IF(fsobij&lt;&gt;0,BerKW!AW180*100,0)</f>
        <v>#VALUE!</v>
      </c>
      <c r="BB180" s="166" t="e">
        <f ca="1">IF(fsobij&lt;&gt;0,ROUND(BerKW!BK180*100,0),0)</f>
        <v>#VALUE!</v>
      </c>
      <c r="BC180" s="166">
        <v>859</v>
      </c>
      <c r="BD180" s="166">
        <v>0</v>
      </c>
      <c r="BE180" s="166" t="e">
        <f ca="1">IF(bijbij&lt;&gt;0,BerKW!AW180*100,0)</f>
        <v>#VALUE!</v>
      </c>
      <c r="BF180" s="166" t="e">
        <f>ROUND(BerKW!BL180*100,0)</f>
        <v>#VALUE!</v>
      </c>
      <c r="BG180" s="167">
        <v>1</v>
      </c>
      <c r="BH180" s="166" t="e">
        <f>BerKW!BF180*100</f>
        <v>#VALUE!</v>
      </c>
      <c r="BI180" s="166" t="str">
        <f>BerKW!BE180</f>
        <v>Corriger</v>
      </c>
      <c r="BJ180" s="162" t="e">
        <f>BerKW!BD180*100</f>
        <v>#VALUE!</v>
      </c>
    </row>
    <row r="181" spans="1:62" ht="14.1" customHeight="1" x14ac:dyDescent="0.3">
      <c r="A181" s="162">
        <f>Ident!A181</f>
        <v>0</v>
      </c>
      <c r="B181" s="162">
        <f>Ident!B181</f>
        <v>0</v>
      </c>
      <c r="C181" s="162">
        <f>Ident!C181</f>
        <v>0</v>
      </c>
      <c r="D181" s="162">
        <f>Ident!D181</f>
        <v>0</v>
      </c>
      <c r="E181" s="162"/>
      <c r="F181" s="163"/>
      <c r="G181" s="162"/>
      <c r="H181" s="164">
        <f>Ident!G181</f>
        <v>0</v>
      </c>
      <c r="I181" s="165">
        <f>Ident!E181</f>
        <v>0</v>
      </c>
      <c r="J181" s="165">
        <f>Ident!F181</f>
        <v>0</v>
      </c>
      <c r="K181" s="166" t="e">
        <f>BerKW!Y181*100</f>
        <v>#VALUE!</v>
      </c>
      <c r="L181" s="166">
        <f>BerKW!Z181</f>
        <v>0</v>
      </c>
      <c r="M181" s="162">
        <f>IF(BerKW!K181=0,0,1)</f>
        <v>0</v>
      </c>
      <c r="N181" s="166" t="e">
        <f>BerKW!L181*100</f>
        <v>#VALUE!</v>
      </c>
      <c r="O181" s="166">
        <f>BerKW!K181*100</f>
        <v>0</v>
      </c>
      <c r="P181" s="162">
        <f>IF(BerKW!AC181=0,0,24)</f>
        <v>24</v>
      </c>
      <c r="Q181" s="166" t="e">
        <f>BerKW!AD181*100</f>
        <v>#VALUE!</v>
      </c>
      <c r="R181" s="166" t="e">
        <f>BerKW!AC181*100</f>
        <v>#VALUE!</v>
      </c>
      <c r="S181" s="162">
        <f>IF(BerKW!AF181=0,0,30)</f>
        <v>30</v>
      </c>
      <c r="T181" s="166" t="e">
        <f>BerKW!AG181*100</f>
        <v>#VALUE!</v>
      </c>
      <c r="U181" s="166" t="e">
        <f>BerKW!AF181*100</f>
        <v>#VALUE!</v>
      </c>
      <c r="V181" s="166">
        <f>IF(BerKW!AI181=0,0,50)</f>
        <v>50</v>
      </c>
      <c r="W181" s="166" t="e">
        <f>BerKW!AJ181*100</f>
        <v>#VALUE!</v>
      </c>
      <c r="X181" s="166" t="e">
        <f>BerKW!AI181*100</f>
        <v>#VALUE!</v>
      </c>
      <c r="Y181" s="162">
        <f>IF(BerKW!AL181=0,0,51)</f>
        <v>51</v>
      </c>
      <c r="Z181" s="166" t="e">
        <f>BerKW!AM181*100</f>
        <v>#VALUE!</v>
      </c>
      <c r="AA181" s="166" t="e">
        <f>BerKW!AL181*100</f>
        <v>#VALUE!</v>
      </c>
      <c r="AB181" s="162">
        <f>IF(BerKW!AO181=0,0,60)</f>
        <v>60</v>
      </c>
      <c r="AC181" s="166" t="e">
        <f>BerKW!AP181*100</f>
        <v>#VALUE!</v>
      </c>
      <c r="AD181" s="166" t="e">
        <f>BerKW!AO181*100</f>
        <v>#VALUE!</v>
      </c>
      <c r="AE181" s="162">
        <f>IF(BerKW!AR181=0,0,61)</f>
        <v>61</v>
      </c>
      <c r="AF181" s="166" t="e">
        <f>BerKW!AS181*100</f>
        <v>#VALUE!</v>
      </c>
      <c r="AG181" s="166" t="e">
        <f>BerKW!AR181*100</f>
        <v>#VALUE!</v>
      </c>
      <c r="AH181" s="162">
        <f>IF(BerKW!AU181=0,0,74)</f>
        <v>74</v>
      </c>
      <c r="AI181" s="166" t="e">
        <f>BerKW!AV181*100</f>
        <v>#VALUE!</v>
      </c>
      <c r="AJ181" s="166" t="e">
        <f>BerKW!AU181*100</f>
        <v>#VALUE!</v>
      </c>
      <c r="AK181" s="162">
        <v>1</v>
      </c>
      <c r="AL181" s="166" t="e">
        <f>ROUND(BerKW!AW181*100,0)</f>
        <v>#VALUE!</v>
      </c>
      <c r="AM181" s="166" t="e">
        <f t="shared" si="8"/>
        <v>#VALUE!</v>
      </c>
      <c r="AN181" s="166">
        <v>0</v>
      </c>
      <c r="AO181" s="166" t="e">
        <f>BerKW!AW181*100</f>
        <v>#VALUE!</v>
      </c>
      <c r="AP181" s="166" t="e">
        <f ca="1">ROUND(AO181*(pabij+wnbij)/100,0)</f>
        <v>#VALUE!</v>
      </c>
      <c r="AQ181" s="166">
        <f t="shared" ca="1" si="9"/>
        <v>255</v>
      </c>
      <c r="AR181" s="166">
        <v>0</v>
      </c>
      <c r="AS181" s="166" t="e">
        <f>BerKW!AW181*100</f>
        <v>#VALUE!</v>
      </c>
      <c r="AT181" s="166" t="e">
        <f ca="1">ROUND(BerKW!BR181*100,0)</f>
        <v>#VALUE!</v>
      </c>
      <c r="AU181" s="166">
        <f t="shared" ca="1" si="10"/>
        <v>256</v>
      </c>
      <c r="AV181" s="166">
        <v>0</v>
      </c>
      <c r="AW181" s="166" t="e">
        <f>ROUND(BerKW!AW181*100,0)</f>
        <v>#VALUE!</v>
      </c>
      <c r="AX181" s="166" t="e">
        <f ca="1">ROUND(BerKW!BS181*100,0)</f>
        <v>#VALUE!</v>
      </c>
      <c r="AY181" s="166">
        <f t="shared" ca="1" si="11"/>
        <v>811</v>
      </c>
      <c r="AZ181" s="166">
        <v>0</v>
      </c>
      <c r="BA181" s="166" t="e">
        <f ca="1">IF(fsobij&lt;&gt;0,BerKW!AW181*100,0)</f>
        <v>#VALUE!</v>
      </c>
      <c r="BB181" s="166" t="e">
        <f ca="1">IF(fsobij&lt;&gt;0,ROUND(BerKW!BK181*100,0),0)</f>
        <v>#VALUE!</v>
      </c>
      <c r="BC181" s="166">
        <v>859</v>
      </c>
      <c r="BD181" s="166">
        <v>0</v>
      </c>
      <c r="BE181" s="166" t="e">
        <f ca="1">IF(bijbij&lt;&gt;0,BerKW!AW181*100,0)</f>
        <v>#VALUE!</v>
      </c>
      <c r="BF181" s="166" t="e">
        <f>ROUND(BerKW!BL181*100,0)</f>
        <v>#VALUE!</v>
      </c>
      <c r="BG181" s="167">
        <v>1</v>
      </c>
      <c r="BH181" s="166" t="e">
        <f>BerKW!BF181*100</f>
        <v>#VALUE!</v>
      </c>
      <c r="BI181" s="166" t="str">
        <f>BerKW!BE181</f>
        <v>Corriger</v>
      </c>
      <c r="BJ181" s="162" t="e">
        <f>BerKW!BD181*100</f>
        <v>#VALUE!</v>
      </c>
    </row>
    <row r="182" spans="1:62" ht="14.1" customHeight="1" x14ac:dyDescent="0.3">
      <c r="A182" s="162">
        <f>Ident!A182</f>
        <v>0</v>
      </c>
      <c r="B182" s="162">
        <f>Ident!B182</f>
        <v>0</v>
      </c>
      <c r="C182" s="162">
        <f>Ident!C182</f>
        <v>0</v>
      </c>
      <c r="D182" s="162">
        <f>Ident!D182</f>
        <v>0</v>
      </c>
      <c r="E182" s="162"/>
      <c r="F182" s="163"/>
      <c r="G182" s="162"/>
      <c r="H182" s="164">
        <f>Ident!G182</f>
        <v>0</v>
      </c>
      <c r="I182" s="165">
        <f>Ident!E182</f>
        <v>0</v>
      </c>
      <c r="J182" s="165">
        <f>Ident!F182</f>
        <v>0</v>
      </c>
      <c r="K182" s="166" t="e">
        <f>BerKW!Y182*100</f>
        <v>#VALUE!</v>
      </c>
      <c r="L182" s="166">
        <f>BerKW!Z182</f>
        <v>0</v>
      </c>
      <c r="M182" s="162">
        <f>IF(BerKW!K182=0,0,1)</f>
        <v>0</v>
      </c>
      <c r="N182" s="166" t="e">
        <f>BerKW!L182*100</f>
        <v>#VALUE!</v>
      </c>
      <c r="O182" s="166">
        <f>BerKW!K182*100</f>
        <v>0</v>
      </c>
      <c r="P182" s="162">
        <f>IF(BerKW!AC182=0,0,24)</f>
        <v>24</v>
      </c>
      <c r="Q182" s="166" t="e">
        <f>BerKW!AD182*100</f>
        <v>#VALUE!</v>
      </c>
      <c r="R182" s="166" t="e">
        <f>BerKW!AC182*100</f>
        <v>#VALUE!</v>
      </c>
      <c r="S182" s="162">
        <f>IF(BerKW!AF182=0,0,30)</f>
        <v>30</v>
      </c>
      <c r="T182" s="166" t="e">
        <f>BerKW!AG182*100</f>
        <v>#VALUE!</v>
      </c>
      <c r="U182" s="166" t="e">
        <f>BerKW!AF182*100</f>
        <v>#VALUE!</v>
      </c>
      <c r="V182" s="166">
        <f>IF(BerKW!AI182=0,0,50)</f>
        <v>50</v>
      </c>
      <c r="W182" s="166" t="e">
        <f>BerKW!AJ182*100</f>
        <v>#VALUE!</v>
      </c>
      <c r="X182" s="166" t="e">
        <f>BerKW!AI182*100</f>
        <v>#VALUE!</v>
      </c>
      <c r="Y182" s="162">
        <f>IF(BerKW!AL182=0,0,51)</f>
        <v>51</v>
      </c>
      <c r="Z182" s="166" t="e">
        <f>BerKW!AM182*100</f>
        <v>#VALUE!</v>
      </c>
      <c r="AA182" s="166" t="e">
        <f>BerKW!AL182*100</f>
        <v>#VALUE!</v>
      </c>
      <c r="AB182" s="162">
        <f>IF(BerKW!AO182=0,0,60)</f>
        <v>60</v>
      </c>
      <c r="AC182" s="166" t="e">
        <f>BerKW!AP182*100</f>
        <v>#VALUE!</v>
      </c>
      <c r="AD182" s="166" t="e">
        <f>BerKW!AO182*100</f>
        <v>#VALUE!</v>
      </c>
      <c r="AE182" s="162">
        <f>IF(BerKW!AR182=0,0,61)</f>
        <v>61</v>
      </c>
      <c r="AF182" s="166" t="e">
        <f>BerKW!AS182*100</f>
        <v>#VALUE!</v>
      </c>
      <c r="AG182" s="166" t="e">
        <f>BerKW!AR182*100</f>
        <v>#VALUE!</v>
      </c>
      <c r="AH182" s="162">
        <f>IF(BerKW!AU182=0,0,74)</f>
        <v>74</v>
      </c>
      <c r="AI182" s="166" t="e">
        <f>BerKW!AV182*100</f>
        <v>#VALUE!</v>
      </c>
      <c r="AJ182" s="166" t="e">
        <f>BerKW!AU182*100</f>
        <v>#VALUE!</v>
      </c>
      <c r="AK182" s="162">
        <v>1</v>
      </c>
      <c r="AL182" s="166" t="e">
        <f>ROUND(BerKW!AW182*100,0)</f>
        <v>#VALUE!</v>
      </c>
      <c r="AM182" s="166" t="e">
        <f t="shared" si="8"/>
        <v>#VALUE!</v>
      </c>
      <c r="AN182" s="166">
        <v>0</v>
      </c>
      <c r="AO182" s="166" t="e">
        <f>BerKW!AW182*100</f>
        <v>#VALUE!</v>
      </c>
      <c r="AP182" s="166" t="e">
        <f ca="1">ROUND(AO182*(pabij+wnbij)/100,0)</f>
        <v>#VALUE!</v>
      </c>
      <c r="AQ182" s="166">
        <f t="shared" ca="1" si="9"/>
        <v>255</v>
      </c>
      <c r="AR182" s="166">
        <v>0</v>
      </c>
      <c r="AS182" s="166" t="e">
        <f>BerKW!AW182*100</f>
        <v>#VALUE!</v>
      </c>
      <c r="AT182" s="166" t="e">
        <f ca="1">ROUND(BerKW!BR182*100,0)</f>
        <v>#VALUE!</v>
      </c>
      <c r="AU182" s="166">
        <f t="shared" ca="1" si="10"/>
        <v>256</v>
      </c>
      <c r="AV182" s="166">
        <v>0</v>
      </c>
      <c r="AW182" s="166" t="e">
        <f>ROUND(BerKW!AW182*100,0)</f>
        <v>#VALUE!</v>
      </c>
      <c r="AX182" s="166" t="e">
        <f ca="1">ROUND(BerKW!BS182*100,0)</f>
        <v>#VALUE!</v>
      </c>
      <c r="AY182" s="166">
        <f t="shared" ca="1" si="11"/>
        <v>811</v>
      </c>
      <c r="AZ182" s="166">
        <v>0</v>
      </c>
      <c r="BA182" s="166" t="e">
        <f ca="1">IF(fsobij&lt;&gt;0,BerKW!AW182*100,0)</f>
        <v>#VALUE!</v>
      </c>
      <c r="BB182" s="166" t="e">
        <f ca="1">IF(fsobij&lt;&gt;0,ROUND(BerKW!BK182*100,0),0)</f>
        <v>#VALUE!</v>
      </c>
      <c r="BC182" s="166">
        <v>859</v>
      </c>
      <c r="BD182" s="166">
        <v>0</v>
      </c>
      <c r="BE182" s="166" t="e">
        <f ca="1">IF(bijbij&lt;&gt;0,BerKW!AW182*100,0)</f>
        <v>#VALUE!</v>
      </c>
      <c r="BF182" s="166" t="e">
        <f>ROUND(BerKW!BL182*100,0)</f>
        <v>#VALUE!</v>
      </c>
      <c r="BG182" s="167">
        <v>1</v>
      </c>
      <c r="BH182" s="166" t="e">
        <f>BerKW!BF182*100</f>
        <v>#VALUE!</v>
      </c>
      <c r="BI182" s="166" t="str">
        <f>BerKW!BE182</f>
        <v>Corriger</v>
      </c>
      <c r="BJ182" s="162" t="e">
        <f>BerKW!BD182*100</f>
        <v>#VALUE!</v>
      </c>
    </row>
    <row r="183" spans="1:62" ht="14.1" customHeight="1" x14ac:dyDescent="0.3">
      <c r="A183" s="162">
        <f>Ident!A183</f>
        <v>0</v>
      </c>
      <c r="B183" s="162">
        <f>Ident!B183</f>
        <v>0</v>
      </c>
      <c r="C183" s="162">
        <f>Ident!C183</f>
        <v>0</v>
      </c>
      <c r="D183" s="162">
        <f>Ident!D183</f>
        <v>0</v>
      </c>
      <c r="E183" s="162"/>
      <c r="F183" s="163"/>
      <c r="G183" s="162"/>
      <c r="H183" s="164">
        <f>Ident!G183</f>
        <v>0</v>
      </c>
      <c r="I183" s="165">
        <f>Ident!E183</f>
        <v>0</v>
      </c>
      <c r="J183" s="165">
        <f>Ident!F183</f>
        <v>0</v>
      </c>
      <c r="K183" s="166" t="e">
        <f>BerKW!Y183*100</f>
        <v>#VALUE!</v>
      </c>
      <c r="L183" s="166">
        <f>BerKW!Z183</f>
        <v>0</v>
      </c>
      <c r="M183" s="162">
        <f>IF(BerKW!K183=0,0,1)</f>
        <v>0</v>
      </c>
      <c r="N183" s="166" t="e">
        <f>BerKW!L183*100</f>
        <v>#VALUE!</v>
      </c>
      <c r="O183" s="166">
        <f>BerKW!K183*100</f>
        <v>0</v>
      </c>
      <c r="P183" s="162">
        <f>IF(BerKW!AC183=0,0,24)</f>
        <v>24</v>
      </c>
      <c r="Q183" s="166" t="e">
        <f>BerKW!AD183*100</f>
        <v>#VALUE!</v>
      </c>
      <c r="R183" s="166" t="e">
        <f>BerKW!AC183*100</f>
        <v>#VALUE!</v>
      </c>
      <c r="S183" s="162">
        <f>IF(BerKW!AF183=0,0,30)</f>
        <v>30</v>
      </c>
      <c r="T183" s="166" t="e">
        <f>BerKW!AG183*100</f>
        <v>#VALUE!</v>
      </c>
      <c r="U183" s="166" t="e">
        <f>BerKW!AF183*100</f>
        <v>#VALUE!</v>
      </c>
      <c r="V183" s="166">
        <f>IF(BerKW!AI183=0,0,50)</f>
        <v>50</v>
      </c>
      <c r="W183" s="166" t="e">
        <f>BerKW!AJ183*100</f>
        <v>#VALUE!</v>
      </c>
      <c r="X183" s="166" t="e">
        <f>BerKW!AI183*100</f>
        <v>#VALUE!</v>
      </c>
      <c r="Y183" s="162">
        <f>IF(BerKW!AL183=0,0,51)</f>
        <v>51</v>
      </c>
      <c r="Z183" s="166" t="e">
        <f>BerKW!AM183*100</f>
        <v>#VALUE!</v>
      </c>
      <c r="AA183" s="166" t="e">
        <f>BerKW!AL183*100</f>
        <v>#VALUE!</v>
      </c>
      <c r="AB183" s="162">
        <f>IF(BerKW!AO183=0,0,60)</f>
        <v>60</v>
      </c>
      <c r="AC183" s="166" t="e">
        <f>BerKW!AP183*100</f>
        <v>#VALUE!</v>
      </c>
      <c r="AD183" s="166" t="e">
        <f>BerKW!AO183*100</f>
        <v>#VALUE!</v>
      </c>
      <c r="AE183" s="162">
        <f>IF(BerKW!AR183=0,0,61)</f>
        <v>61</v>
      </c>
      <c r="AF183" s="166" t="e">
        <f>BerKW!AS183*100</f>
        <v>#VALUE!</v>
      </c>
      <c r="AG183" s="166" t="e">
        <f>BerKW!AR183*100</f>
        <v>#VALUE!</v>
      </c>
      <c r="AH183" s="162">
        <f>IF(BerKW!AU183=0,0,74)</f>
        <v>74</v>
      </c>
      <c r="AI183" s="166" t="e">
        <f>BerKW!AV183*100</f>
        <v>#VALUE!</v>
      </c>
      <c r="AJ183" s="166" t="e">
        <f>BerKW!AU183*100</f>
        <v>#VALUE!</v>
      </c>
      <c r="AK183" s="162">
        <v>1</v>
      </c>
      <c r="AL183" s="166" t="e">
        <f>ROUND(BerKW!AW183*100,0)</f>
        <v>#VALUE!</v>
      </c>
      <c r="AM183" s="166" t="e">
        <f t="shared" si="8"/>
        <v>#VALUE!</v>
      </c>
      <c r="AN183" s="166">
        <v>0</v>
      </c>
      <c r="AO183" s="166" t="e">
        <f>BerKW!AW183*100</f>
        <v>#VALUE!</v>
      </c>
      <c r="AP183" s="166" t="e">
        <f ca="1">ROUND(AO183*(pabij+wnbij)/100,0)</f>
        <v>#VALUE!</v>
      </c>
      <c r="AQ183" s="166">
        <f t="shared" ca="1" si="9"/>
        <v>255</v>
      </c>
      <c r="AR183" s="166">
        <v>0</v>
      </c>
      <c r="AS183" s="166" t="e">
        <f>BerKW!AW183*100</f>
        <v>#VALUE!</v>
      </c>
      <c r="AT183" s="166" t="e">
        <f ca="1">ROUND(BerKW!BR183*100,0)</f>
        <v>#VALUE!</v>
      </c>
      <c r="AU183" s="166">
        <f t="shared" ca="1" si="10"/>
        <v>256</v>
      </c>
      <c r="AV183" s="166">
        <v>0</v>
      </c>
      <c r="AW183" s="166" t="e">
        <f>ROUND(BerKW!AW183*100,0)</f>
        <v>#VALUE!</v>
      </c>
      <c r="AX183" s="166" t="e">
        <f ca="1">ROUND(BerKW!BS183*100,0)</f>
        <v>#VALUE!</v>
      </c>
      <c r="AY183" s="166">
        <f t="shared" ca="1" si="11"/>
        <v>811</v>
      </c>
      <c r="AZ183" s="166">
        <v>0</v>
      </c>
      <c r="BA183" s="166" t="e">
        <f ca="1">IF(fsobij&lt;&gt;0,BerKW!AW183*100,0)</f>
        <v>#VALUE!</v>
      </c>
      <c r="BB183" s="166" t="e">
        <f ca="1">IF(fsobij&lt;&gt;0,ROUND(BerKW!BK183*100,0),0)</f>
        <v>#VALUE!</v>
      </c>
      <c r="BC183" s="166">
        <v>859</v>
      </c>
      <c r="BD183" s="166">
        <v>0</v>
      </c>
      <c r="BE183" s="166" t="e">
        <f ca="1">IF(bijbij&lt;&gt;0,BerKW!AW183*100,0)</f>
        <v>#VALUE!</v>
      </c>
      <c r="BF183" s="166" t="e">
        <f>ROUND(BerKW!BL183*100,0)</f>
        <v>#VALUE!</v>
      </c>
      <c r="BG183" s="167">
        <v>1</v>
      </c>
      <c r="BH183" s="166" t="e">
        <f>BerKW!BF183*100</f>
        <v>#VALUE!</v>
      </c>
      <c r="BI183" s="166" t="str">
        <f>BerKW!BE183</f>
        <v>Corriger</v>
      </c>
      <c r="BJ183" s="162" t="e">
        <f>BerKW!BD183*100</f>
        <v>#VALUE!</v>
      </c>
    </row>
    <row r="184" spans="1:62" ht="14.1" customHeight="1" x14ac:dyDescent="0.3">
      <c r="A184" s="162">
        <f>Ident!A184</f>
        <v>0</v>
      </c>
      <c r="B184" s="162">
        <f>Ident!B184</f>
        <v>0</v>
      </c>
      <c r="C184" s="162">
        <f>Ident!C184</f>
        <v>0</v>
      </c>
      <c r="D184" s="162">
        <f>Ident!D184</f>
        <v>0</v>
      </c>
      <c r="E184" s="162"/>
      <c r="F184" s="163"/>
      <c r="G184" s="162"/>
      <c r="H184" s="164">
        <f>Ident!G184</f>
        <v>0</v>
      </c>
      <c r="I184" s="165">
        <f>Ident!E184</f>
        <v>0</v>
      </c>
      <c r="J184" s="165">
        <f>Ident!F184</f>
        <v>0</v>
      </c>
      <c r="K184" s="166" t="e">
        <f>BerKW!Y184*100</f>
        <v>#VALUE!</v>
      </c>
      <c r="L184" s="166">
        <f>BerKW!Z184</f>
        <v>0</v>
      </c>
      <c r="M184" s="162">
        <f>IF(BerKW!K184=0,0,1)</f>
        <v>0</v>
      </c>
      <c r="N184" s="166" t="e">
        <f>BerKW!L184*100</f>
        <v>#VALUE!</v>
      </c>
      <c r="O184" s="166">
        <f>BerKW!K184*100</f>
        <v>0</v>
      </c>
      <c r="P184" s="162">
        <f>IF(BerKW!AC184=0,0,24)</f>
        <v>24</v>
      </c>
      <c r="Q184" s="166" t="e">
        <f>BerKW!AD184*100</f>
        <v>#VALUE!</v>
      </c>
      <c r="R184" s="166" t="e">
        <f>BerKW!AC184*100</f>
        <v>#VALUE!</v>
      </c>
      <c r="S184" s="162">
        <f>IF(BerKW!AF184=0,0,30)</f>
        <v>30</v>
      </c>
      <c r="T184" s="166" t="e">
        <f>BerKW!AG184*100</f>
        <v>#VALUE!</v>
      </c>
      <c r="U184" s="166" t="e">
        <f>BerKW!AF184*100</f>
        <v>#VALUE!</v>
      </c>
      <c r="V184" s="166">
        <f>IF(BerKW!AI184=0,0,50)</f>
        <v>50</v>
      </c>
      <c r="W184" s="166" t="e">
        <f>BerKW!AJ184*100</f>
        <v>#VALUE!</v>
      </c>
      <c r="X184" s="166" t="e">
        <f>BerKW!AI184*100</f>
        <v>#VALUE!</v>
      </c>
      <c r="Y184" s="162">
        <f>IF(BerKW!AL184=0,0,51)</f>
        <v>51</v>
      </c>
      <c r="Z184" s="166" t="e">
        <f>BerKW!AM184*100</f>
        <v>#VALUE!</v>
      </c>
      <c r="AA184" s="166" t="e">
        <f>BerKW!AL184*100</f>
        <v>#VALUE!</v>
      </c>
      <c r="AB184" s="162">
        <f>IF(BerKW!AO184=0,0,60)</f>
        <v>60</v>
      </c>
      <c r="AC184" s="166" t="e">
        <f>BerKW!AP184*100</f>
        <v>#VALUE!</v>
      </c>
      <c r="AD184" s="166" t="e">
        <f>BerKW!AO184*100</f>
        <v>#VALUE!</v>
      </c>
      <c r="AE184" s="162">
        <f>IF(BerKW!AR184=0,0,61)</f>
        <v>61</v>
      </c>
      <c r="AF184" s="166" t="e">
        <f>BerKW!AS184*100</f>
        <v>#VALUE!</v>
      </c>
      <c r="AG184" s="166" t="e">
        <f>BerKW!AR184*100</f>
        <v>#VALUE!</v>
      </c>
      <c r="AH184" s="162">
        <f>IF(BerKW!AU184=0,0,74)</f>
        <v>74</v>
      </c>
      <c r="AI184" s="166" t="e">
        <f>BerKW!AV184*100</f>
        <v>#VALUE!</v>
      </c>
      <c r="AJ184" s="166" t="e">
        <f>BerKW!AU184*100</f>
        <v>#VALUE!</v>
      </c>
      <c r="AK184" s="162">
        <v>1</v>
      </c>
      <c r="AL184" s="166" t="e">
        <f>ROUND(BerKW!AW184*100,0)</f>
        <v>#VALUE!</v>
      </c>
      <c r="AM184" s="166" t="e">
        <f t="shared" si="8"/>
        <v>#VALUE!</v>
      </c>
      <c r="AN184" s="166">
        <v>0</v>
      </c>
      <c r="AO184" s="166" t="e">
        <f>BerKW!AW184*100</f>
        <v>#VALUE!</v>
      </c>
      <c r="AP184" s="166" t="e">
        <f ca="1">ROUND(AO184*(pabij+wnbij)/100,0)</f>
        <v>#VALUE!</v>
      </c>
      <c r="AQ184" s="166">
        <f t="shared" ca="1" si="9"/>
        <v>255</v>
      </c>
      <c r="AR184" s="166">
        <v>0</v>
      </c>
      <c r="AS184" s="166" t="e">
        <f>BerKW!AW184*100</f>
        <v>#VALUE!</v>
      </c>
      <c r="AT184" s="166" t="e">
        <f ca="1">ROUND(BerKW!BR184*100,0)</f>
        <v>#VALUE!</v>
      </c>
      <c r="AU184" s="166">
        <f t="shared" ca="1" si="10"/>
        <v>256</v>
      </c>
      <c r="AV184" s="166">
        <v>0</v>
      </c>
      <c r="AW184" s="166" t="e">
        <f>ROUND(BerKW!AW184*100,0)</f>
        <v>#VALUE!</v>
      </c>
      <c r="AX184" s="166" t="e">
        <f ca="1">ROUND(BerKW!BS184*100,0)</f>
        <v>#VALUE!</v>
      </c>
      <c r="AY184" s="166">
        <f t="shared" ca="1" si="11"/>
        <v>811</v>
      </c>
      <c r="AZ184" s="166">
        <v>0</v>
      </c>
      <c r="BA184" s="166" t="e">
        <f ca="1">IF(fsobij&lt;&gt;0,BerKW!AW184*100,0)</f>
        <v>#VALUE!</v>
      </c>
      <c r="BB184" s="166" t="e">
        <f ca="1">IF(fsobij&lt;&gt;0,ROUND(BerKW!BK184*100,0),0)</f>
        <v>#VALUE!</v>
      </c>
      <c r="BC184" s="166">
        <v>859</v>
      </c>
      <c r="BD184" s="166">
        <v>0</v>
      </c>
      <c r="BE184" s="166" t="e">
        <f ca="1">IF(bijbij&lt;&gt;0,BerKW!AW184*100,0)</f>
        <v>#VALUE!</v>
      </c>
      <c r="BF184" s="166" t="e">
        <f>ROUND(BerKW!BL184*100,0)</f>
        <v>#VALUE!</v>
      </c>
      <c r="BG184" s="167">
        <v>1</v>
      </c>
      <c r="BH184" s="166" t="e">
        <f>BerKW!BF184*100</f>
        <v>#VALUE!</v>
      </c>
      <c r="BI184" s="166" t="str">
        <f>BerKW!BE184</f>
        <v>Corriger</v>
      </c>
      <c r="BJ184" s="162" t="e">
        <f>BerKW!BD184*100</f>
        <v>#VALUE!</v>
      </c>
    </row>
    <row r="185" spans="1:62" ht="14.1" customHeight="1" x14ac:dyDescent="0.3">
      <c r="A185" s="162">
        <f>Ident!A185</f>
        <v>0</v>
      </c>
      <c r="B185" s="162">
        <f>Ident!B185</f>
        <v>0</v>
      </c>
      <c r="C185" s="162">
        <f>Ident!C185</f>
        <v>0</v>
      </c>
      <c r="D185" s="162">
        <f>Ident!D185</f>
        <v>0</v>
      </c>
      <c r="E185" s="162"/>
      <c r="F185" s="163"/>
      <c r="G185" s="162"/>
      <c r="H185" s="164">
        <f>Ident!G185</f>
        <v>0</v>
      </c>
      <c r="I185" s="165">
        <f>Ident!E185</f>
        <v>0</v>
      </c>
      <c r="J185" s="165">
        <f>Ident!F185</f>
        <v>0</v>
      </c>
      <c r="K185" s="166" t="e">
        <f>BerKW!Y185*100</f>
        <v>#VALUE!</v>
      </c>
      <c r="L185" s="166">
        <f>BerKW!Z185</f>
        <v>0</v>
      </c>
      <c r="M185" s="162">
        <f>IF(BerKW!K185=0,0,1)</f>
        <v>0</v>
      </c>
      <c r="N185" s="166" t="e">
        <f>BerKW!L185*100</f>
        <v>#VALUE!</v>
      </c>
      <c r="O185" s="166">
        <f>BerKW!K185*100</f>
        <v>0</v>
      </c>
      <c r="P185" s="162">
        <f>IF(BerKW!AC185=0,0,24)</f>
        <v>24</v>
      </c>
      <c r="Q185" s="166" t="e">
        <f>BerKW!AD185*100</f>
        <v>#VALUE!</v>
      </c>
      <c r="R185" s="166" t="e">
        <f>BerKW!AC185*100</f>
        <v>#VALUE!</v>
      </c>
      <c r="S185" s="162">
        <f>IF(BerKW!AF185=0,0,30)</f>
        <v>30</v>
      </c>
      <c r="T185" s="166" t="e">
        <f>BerKW!AG185*100</f>
        <v>#VALUE!</v>
      </c>
      <c r="U185" s="166" t="e">
        <f>BerKW!AF185*100</f>
        <v>#VALUE!</v>
      </c>
      <c r="V185" s="166">
        <f>IF(BerKW!AI185=0,0,50)</f>
        <v>50</v>
      </c>
      <c r="W185" s="166" t="e">
        <f>BerKW!AJ185*100</f>
        <v>#VALUE!</v>
      </c>
      <c r="X185" s="166" t="e">
        <f>BerKW!AI185*100</f>
        <v>#VALUE!</v>
      </c>
      <c r="Y185" s="162">
        <f>IF(BerKW!AL185=0,0,51)</f>
        <v>51</v>
      </c>
      <c r="Z185" s="166" t="e">
        <f>BerKW!AM185*100</f>
        <v>#VALUE!</v>
      </c>
      <c r="AA185" s="166" t="e">
        <f>BerKW!AL185*100</f>
        <v>#VALUE!</v>
      </c>
      <c r="AB185" s="162">
        <f>IF(BerKW!AO185=0,0,60)</f>
        <v>60</v>
      </c>
      <c r="AC185" s="166" t="e">
        <f>BerKW!AP185*100</f>
        <v>#VALUE!</v>
      </c>
      <c r="AD185" s="166" t="e">
        <f>BerKW!AO185*100</f>
        <v>#VALUE!</v>
      </c>
      <c r="AE185" s="162">
        <f>IF(BerKW!AR185=0,0,61)</f>
        <v>61</v>
      </c>
      <c r="AF185" s="166" t="e">
        <f>BerKW!AS185*100</f>
        <v>#VALUE!</v>
      </c>
      <c r="AG185" s="166" t="e">
        <f>BerKW!AR185*100</f>
        <v>#VALUE!</v>
      </c>
      <c r="AH185" s="162">
        <f>IF(BerKW!AU185=0,0,74)</f>
        <v>74</v>
      </c>
      <c r="AI185" s="166" t="e">
        <f>BerKW!AV185*100</f>
        <v>#VALUE!</v>
      </c>
      <c r="AJ185" s="166" t="e">
        <f>BerKW!AU185*100</f>
        <v>#VALUE!</v>
      </c>
      <c r="AK185" s="162">
        <v>1</v>
      </c>
      <c r="AL185" s="166" t="e">
        <f>ROUND(BerKW!AW185*100,0)</f>
        <v>#VALUE!</v>
      </c>
      <c r="AM185" s="166" t="e">
        <f t="shared" si="8"/>
        <v>#VALUE!</v>
      </c>
      <c r="AN185" s="166">
        <v>0</v>
      </c>
      <c r="AO185" s="166" t="e">
        <f>BerKW!AW185*100</f>
        <v>#VALUE!</v>
      </c>
      <c r="AP185" s="166" t="e">
        <f ca="1">ROUND(AO185*(pabij+wnbij)/100,0)</f>
        <v>#VALUE!</v>
      </c>
      <c r="AQ185" s="166">
        <f t="shared" ca="1" si="9"/>
        <v>255</v>
      </c>
      <c r="AR185" s="166">
        <v>0</v>
      </c>
      <c r="AS185" s="166" t="e">
        <f>BerKW!AW185*100</f>
        <v>#VALUE!</v>
      </c>
      <c r="AT185" s="166" t="e">
        <f ca="1">ROUND(BerKW!BR185*100,0)</f>
        <v>#VALUE!</v>
      </c>
      <c r="AU185" s="166">
        <f t="shared" ca="1" si="10"/>
        <v>256</v>
      </c>
      <c r="AV185" s="166">
        <v>0</v>
      </c>
      <c r="AW185" s="166" t="e">
        <f>ROUND(BerKW!AW185*100,0)</f>
        <v>#VALUE!</v>
      </c>
      <c r="AX185" s="166" t="e">
        <f ca="1">ROUND(BerKW!BS185*100,0)</f>
        <v>#VALUE!</v>
      </c>
      <c r="AY185" s="166">
        <f t="shared" ca="1" si="11"/>
        <v>811</v>
      </c>
      <c r="AZ185" s="166">
        <v>0</v>
      </c>
      <c r="BA185" s="166" t="e">
        <f ca="1">IF(fsobij&lt;&gt;0,BerKW!AW185*100,0)</f>
        <v>#VALUE!</v>
      </c>
      <c r="BB185" s="166" t="e">
        <f ca="1">IF(fsobij&lt;&gt;0,ROUND(BerKW!BK185*100,0),0)</f>
        <v>#VALUE!</v>
      </c>
      <c r="BC185" s="166">
        <v>859</v>
      </c>
      <c r="BD185" s="166">
        <v>0</v>
      </c>
      <c r="BE185" s="166" t="e">
        <f ca="1">IF(bijbij&lt;&gt;0,BerKW!AW185*100,0)</f>
        <v>#VALUE!</v>
      </c>
      <c r="BF185" s="166" t="e">
        <f>ROUND(BerKW!BL185*100,0)</f>
        <v>#VALUE!</v>
      </c>
      <c r="BG185" s="167">
        <v>1</v>
      </c>
      <c r="BH185" s="166" t="e">
        <f>BerKW!BF185*100</f>
        <v>#VALUE!</v>
      </c>
      <c r="BI185" s="166" t="str">
        <f>BerKW!BE185</f>
        <v>Corriger</v>
      </c>
      <c r="BJ185" s="162" t="e">
        <f>BerKW!BD185*100</f>
        <v>#VALUE!</v>
      </c>
    </row>
    <row r="186" spans="1:62" ht="14.1" customHeight="1" x14ac:dyDescent="0.3">
      <c r="A186" s="162">
        <f>Ident!A186</f>
        <v>0</v>
      </c>
      <c r="B186" s="162">
        <f>Ident!B186</f>
        <v>0</v>
      </c>
      <c r="C186" s="162">
        <f>Ident!C186</f>
        <v>0</v>
      </c>
      <c r="D186" s="162">
        <f>Ident!D186</f>
        <v>0</v>
      </c>
      <c r="E186" s="162"/>
      <c r="F186" s="163"/>
      <c r="G186" s="162"/>
      <c r="H186" s="164">
        <f>Ident!G186</f>
        <v>0</v>
      </c>
      <c r="I186" s="165">
        <f>Ident!E186</f>
        <v>0</v>
      </c>
      <c r="J186" s="165">
        <f>Ident!F186</f>
        <v>0</v>
      </c>
      <c r="K186" s="166" t="e">
        <f>BerKW!Y186*100</f>
        <v>#VALUE!</v>
      </c>
      <c r="L186" s="166">
        <f>BerKW!Z186</f>
        <v>0</v>
      </c>
      <c r="M186" s="162">
        <f>IF(BerKW!K186=0,0,1)</f>
        <v>0</v>
      </c>
      <c r="N186" s="166" t="e">
        <f>BerKW!L186*100</f>
        <v>#VALUE!</v>
      </c>
      <c r="O186" s="166">
        <f>BerKW!K186*100</f>
        <v>0</v>
      </c>
      <c r="P186" s="162">
        <f>IF(BerKW!AC186=0,0,24)</f>
        <v>24</v>
      </c>
      <c r="Q186" s="166" t="e">
        <f>BerKW!AD186*100</f>
        <v>#VALUE!</v>
      </c>
      <c r="R186" s="166" t="e">
        <f>BerKW!AC186*100</f>
        <v>#VALUE!</v>
      </c>
      <c r="S186" s="162">
        <f>IF(BerKW!AF186=0,0,30)</f>
        <v>30</v>
      </c>
      <c r="T186" s="166" t="e">
        <f>BerKW!AG186*100</f>
        <v>#VALUE!</v>
      </c>
      <c r="U186" s="166" t="e">
        <f>BerKW!AF186*100</f>
        <v>#VALUE!</v>
      </c>
      <c r="V186" s="166">
        <f>IF(BerKW!AI186=0,0,50)</f>
        <v>50</v>
      </c>
      <c r="W186" s="166" t="e">
        <f>BerKW!AJ186*100</f>
        <v>#VALUE!</v>
      </c>
      <c r="X186" s="166" t="e">
        <f>BerKW!AI186*100</f>
        <v>#VALUE!</v>
      </c>
      <c r="Y186" s="162">
        <f>IF(BerKW!AL186=0,0,51)</f>
        <v>51</v>
      </c>
      <c r="Z186" s="166" t="e">
        <f>BerKW!AM186*100</f>
        <v>#VALUE!</v>
      </c>
      <c r="AA186" s="166" t="e">
        <f>BerKW!AL186*100</f>
        <v>#VALUE!</v>
      </c>
      <c r="AB186" s="162">
        <f>IF(BerKW!AO186=0,0,60)</f>
        <v>60</v>
      </c>
      <c r="AC186" s="166" t="e">
        <f>BerKW!AP186*100</f>
        <v>#VALUE!</v>
      </c>
      <c r="AD186" s="166" t="e">
        <f>BerKW!AO186*100</f>
        <v>#VALUE!</v>
      </c>
      <c r="AE186" s="162">
        <f>IF(BerKW!AR186=0,0,61)</f>
        <v>61</v>
      </c>
      <c r="AF186" s="166" t="e">
        <f>BerKW!AS186*100</f>
        <v>#VALUE!</v>
      </c>
      <c r="AG186" s="166" t="e">
        <f>BerKW!AR186*100</f>
        <v>#VALUE!</v>
      </c>
      <c r="AH186" s="162">
        <f>IF(BerKW!AU186=0,0,74)</f>
        <v>74</v>
      </c>
      <c r="AI186" s="166" t="e">
        <f>BerKW!AV186*100</f>
        <v>#VALUE!</v>
      </c>
      <c r="AJ186" s="166" t="e">
        <f>BerKW!AU186*100</f>
        <v>#VALUE!</v>
      </c>
      <c r="AK186" s="162">
        <v>1</v>
      </c>
      <c r="AL186" s="166" t="e">
        <f>ROUND(BerKW!AW186*100,0)</f>
        <v>#VALUE!</v>
      </c>
      <c r="AM186" s="166" t="e">
        <f t="shared" si="8"/>
        <v>#VALUE!</v>
      </c>
      <c r="AN186" s="166">
        <v>0</v>
      </c>
      <c r="AO186" s="166" t="e">
        <f>BerKW!AW186*100</f>
        <v>#VALUE!</v>
      </c>
      <c r="AP186" s="166" t="e">
        <f ca="1">ROUND(AO186*(pabij+wnbij)/100,0)</f>
        <v>#VALUE!</v>
      </c>
      <c r="AQ186" s="166">
        <f t="shared" ca="1" si="9"/>
        <v>255</v>
      </c>
      <c r="AR186" s="166">
        <v>0</v>
      </c>
      <c r="AS186" s="166" t="e">
        <f>BerKW!AW186*100</f>
        <v>#VALUE!</v>
      </c>
      <c r="AT186" s="166" t="e">
        <f ca="1">ROUND(BerKW!BR186*100,0)</f>
        <v>#VALUE!</v>
      </c>
      <c r="AU186" s="166">
        <f t="shared" ca="1" si="10"/>
        <v>256</v>
      </c>
      <c r="AV186" s="166">
        <v>0</v>
      </c>
      <c r="AW186" s="166" t="e">
        <f>ROUND(BerKW!AW186*100,0)</f>
        <v>#VALUE!</v>
      </c>
      <c r="AX186" s="166" t="e">
        <f ca="1">ROUND(BerKW!BS186*100,0)</f>
        <v>#VALUE!</v>
      </c>
      <c r="AY186" s="166">
        <f t="shared" ca="1" si="11"/>
        <v>811</v>
      </c>
      <c r="AZ186" s="166">
        <v>0</v>
      </c>
      <c r="BA186" s="166" t="e">
        <f ca="1">IF(fsobij&lt;&gt;0,BerKW!AW186*100,0)</f>
        <v>#VALUE!</v>
      </c>
      <c r="BB186" s="166" t="e">
        <f ca="1">IF(fsobij&lt;&gt;0,ROUND(BerKW!BK186*100,0),0)</f>
        <v>#VALUE!</v>
      </c>
      <c r="BC186" s="166">
        <v>859</v>
      </c>
      <c r="BD186" s="166">
        <v>0</v>
      </c>
      <c r="BE186" s="166" t="e">
        <f ca="1">IF(bijbij&lt;&gt;0,BerKW!AW186*100,0)</f>
        <v>#VALUE!</v>
      </c>
      <c r="BF186" s="166" t="e">
        <f>ROUND(BerKW!BL186*100,0)</f>
        <v>#VALUE!</v>
      </c>
      <c r="BG186" s="167">
        <v>1</v>
      </c>
      <c r="BH186" s="166" t="e">
        <f>BerKW!BF186*100</f>
        <v>#VALUE!</v>
      </c>
      <c r="BI186" s="166" t="str">
        <f>BerKW!BE186</f>
        <v>Corriger</v>
      </c>
      <c r="BJ186" s="162" t="e">
        <f>BerKW!BD186*100</f>
        <v>#VALUE!</v>
      </c>
    </row>
    <row r="187" spans="1:62" ht="14.1" customHeight="1" x14ac:dyDescent="0.3">
      <c r="A187" s="162">
        <f>Ident!A187</f>
        <v>0</v>
      </c>
      <c r="B187" s="162">
        <f>Ident!B187</f>
        <v>0</v>
      </c>
      <c r="C187" s="162">
        <f>Ident!C187</f>
        <v>0</v>
      </c>
      <c r="D187" s="162">
        <f>Ident!D187</f>
        <v>0</v>
      </c>
      <c r="E187" s="162"/>
      <c r="F187" s="163"/>
      <c r="G187" s="162"/>
      <c r="H187" s="164">
        <f>Ident!G187</f>
        <v>0</v>
      </c>
      <c r="I187" s="165">
        <f>Ident!E187</f>
        <v>0</v>
      </c>
      <c r="J187" s="165">
        <f>Ident!F187</f>
        <v>0</v>
      </c>
      <c r="K187" s="166" t="e">
        <f>BerKW!Y187*100</f>
        <v>#VALUE!</v>
      </c>
      <c r="L187" s="166">
        <f>BerKW!Z187</f>
        <v>0</v>
      </c>
      <c r="M187" s="162">
        <f>IF(BerKW!K187=0,0,1)</f>
        <v>0</v>
      </c>
      <c r="N187" s="166" t="e">
        <f>BerKW!L187*100</f>
        <v>#VALUE!</v>
      </c>
      <c r="O187" s="166">
        <f>BerKW!K187*100</f>
        <v>0</v>
      </c>
      <c r="P187" s="162">
        <f>IF(BerKW!AC187=0,0,24)</f>
        <v>24</v>
      </c>
      <c r="Q187" s="166" t="e">
        <f>BerKW!AD187*100</f>
        <v>#VALUE!</v>
      </c>
      <c r="R187" s="166" t="e">
        <f>BerKW!AC187*100</f>
        <v>#VALUE!</v>
      </c>
      <c r="S187" s="162">
        <f>IF(BerKW!AF187=0,0,30)</f>
        <v>30</v>
      </c>
      <c r="T187" s="166" t="e">
        <f>BerKW!AG187*100</f>
        <v>#VALUE!</v>
      </c>
      <c r="U187" s="166" t="e">
        <f>BerKW!AF187*100</f>
        <v>#VALUE!</v>
      </c>
      <c r="V187" s="166">
        <f>IF(BerKW!AI187=0,0,50)</f>
        <v>50</v>
      </c>
      <c r="W187" s="166" t="e">
        <f>BerKW!AJ187*100</f>
        <v>#VALUE!</v>
      </c>
      <c r="X187" s="166" t="e">
        <f>BerKW!AI187*100</f>
        <v>#VALUE!</v>
      </c>
      <c r="Y187" s="162">
        <f>IF(BerKW!AL187=0,0,51)</f>
        <v>51</v>
      </c>
      <c r="Z187" s="166" t="e">
        <f>BerKW!AM187*100</f>
        <v>#VALUE!</v>
      </c>
      <c r="AA187" s="166" t="e">
        <f>BerKW!AL187*100</f>
        <v>#VALUE!</v>
      </c>
      <c r="AB187" s="162">
        <f>IF(BerKW!AO187=0,0,60)</f>
        <v>60</v>
      </c>
      <c r="AC187" s="166" t="e">
        <f>BerKW!AP187*100</f>
        <v>#VALUE!</v>
      </c>
      <c r="AD187" s="166" t="e">
        <f>BerKW!AO187*100</f>
        <v>#VALUE!</v>
      </c>
      <c r="AE187" s="162">
        <f>IF(BerKW!AR187=0,0,61)</f>
        <v>61</v>
      </c>
      <c r="AF187" s="166" t="e">
        <f>BerKW!AS187*100</f>
        <v>#VALUE!</v>
      </c>
      <c r="AG187" s="166" t="e">
        <f>BerKW!AR187*100</f>
        <v>#VALUE!</v>
      </c>
      <c r="AH187" s="162">
        <f>IF(BerKW!AU187=0,0,74)</f>
        <v>74</v>
      </c>
      <c r="AI187" s="166" t="e">
        <f>BerKW!AV187*100</f>
        <v>#VALUE!</v>
      </c>
      <c r="AJ187" s="166" t="e">
        <f>BerKW!AU187*100</f>
        <v>#VALUE!</v>
      </c>
      <c r="AK187" s="162">
        <v>1</v>
      </c>
      <c r="AL187" s="166" t="e">
        <f>ROUND(BerKW!AW187*100,0)</f>
        <v>#VALUE!</v>
      </c>
      <c r="AM187" s="166" t="e">
        <f t="shared" si="8"/>
        <v>#VALUE!</v>
      </c>
      <c r="AN187" s="166">
        <v>0</v>
      </c>
      <c r="AO187" s="166" t="e">
        <f>BerKW!AW187*100</f>
        <v>#VALUE!</v>
      </c>
      <c r="AP187" s="166" t="e">
        <f ca="1">ROUND(AO187*(pabij+wnbij)/100,0)</f>
        <v>#VALUE!</v>
      </c>
      <c r="AQ187" s="166">
        <f t="shared" ca="1" si="9"/>
        <v>255</v>
      </c>
      <c r="AR187" s="166">
        <v>0</v>
      </c>
      <c r="AS187" s="166" t="e">
        <f>BerKW!AW187*100</f>
        <v>#VALUE!</v>
      </c>
      <c r="AT187" s="166" t="e">
        <f ca="1">ROUND(BerKW!BR187*100,0)</f>
        <v>#VALUE!</v>
      </c>
      <c r="AU187" s="166">
        <f t="shared" ca="1" si="10"/>
        <v>256</v>
      </c>
      <c r="AV187" s="166">
        <v>0</v>
      </c>
      <c r="AW187" s="166" t="e">
        <f>ROUND(BerKW!AW187*100,0)</f>
        <v>#VALUE!</v>
      </c>
      <c r="AX187" s="166" t="e">
        <f ca="1">ROUND(BerKW!BS187*100,0)</f>
        <v>#VALUE!</v>
      </c>
      <c r="AY187" s="166">
        <f t="shared" ca="1" si="11"/>
        <v>811</v>
      </c>
      <c r="AZ187" s="166">
        <v>0</v>
      </c>
      <c r="BA187" s="166" t="e">
        <f ca="1">IF(fsobij&lt;&gt;0,BerKW!AW187*100,0)</f>
        <v>#VALUE!</v>
      </c>
      <c r="BB187" s="166" t="e">
        <f ca="1">IF(fsobij&lt;&gt;0,ROUND(BerKW!BK187*100,0),0)</f>
        <v>#VALUE!</v>
      </c>
      <c r="BC187" s="166">
        <v>859</v>
      </c>
      <c r="BD187" s="166">
        <v>0</v>
      </c>
      <c r="BE187" s="166" t="e">
        <f ca="1">IF(bijbij&lt;&gt;0,BerKW!AW187*100,0)</f>
        <v>#VALUE!</v>
      </c>
      <c r="BF187" s="166" t="e">
        <f>ROUND(BerKW!BL187*100,0)</f>
        <v>#VALUE!</v>
      </c>
      <c r="BG187" s="167">
        <v>1</v>
      </c>
      <c r="BH187" s="166" t="e">
        <f>BerKW!BF187*100</f>
        <v>#VALUE!</v>
      </c>
      <c r="BI187" s="166" t="str">
        <f>BerKW!BE187</f>
        <v>Corriger</v>
      </c>
      <c r="BJ187" s="162" t="e">
        <f>BerKW!BD187*100</f>
        <v>#VALUE!</v>
      </c>
    </row>
    <row r="188" spans="1:62" ht="14.1" customHeight="1" x14ac:dyDescent="0.3">
      <c r="A188" s="162">
        <f>Ident!A188</f>
        <v>0</v>
      </c>
      <c r="B188" s="162">
        <f>Ident!B188</f>
        <v>0</v>
      </c>
      <c r="C188" s="162">
        <f>Ident!C188</f>
        <v>0</v>
      </c>
      <c r="D188" s="162">
        <f>Ident!D188</f>
        <v>0</v>
      </c>
      <c r="E188" s="162"/>
      <c r="F188" s="163"/>
      <c r="G188" s="162"/>
      <c r="H188" s="164">
        <f>Ident!G188</f>
        <v>0</v>
      </c>
      <c r="I188" s="165">
        <f>Ident!E188</f>
        <v>0</v>
      </c>
      <c r="J188" s="165">
        <f>Ident!F188</f>
        <v>0</v>
      </c>
      <c r="K188" s="166" t="e">
        <f>BerKW!Y188*100</f>
        <v>#VALUE!</v>
      </c>
      <c r="L188" s="166">
        <f>BerKW!Z188</f>
        <v>0</v>
      </c>
      <c r="M188" s="162">
        <f>IF(BerKW!K188=0,0,1)</f>
        <v>0</v>
      </c>
      <c r="N188" s="166" t="e">
        <f>BerKW!L188*100</f>
        <v>#VALUE!</v>
      </c>
      <c r="O188" s="166">
        <f>BerKW!K188*100</f>
        <v>0</v>
      </c>
      <c r="P188" s="162">
        <f>IF(BerKW!AC188=0,0,24)</f>
        <v>24</v>
      </c>
      <c r="Q188" s="166" t="e">
        <f>BerKW!AD188*100</f>
        <v>#VALUE!</v>
      </c>
      <c r="R188" s="166" t="e">
        <f>BerKW!AC188*100</f>
        <v>#VALUE!</v>
      </c>
      <c r="S188" s="162">
        <f>IF(BerKW!AF188=0,0,30)</f>
        <v>30</v>
      </c>
      <c r="T188" s="166" t="e">
        <f>BerKW!AG188*100</f>
        <v>#VALUE!</v>
      </c>
      <c r="U188" s="166" t="e">
        <f>BerKW!AF188*100</f>
        <v>#VALUE!</v>
      </c>
      <c r="V188" s="166">
        <f>IF(BerKW!AI188=0,0,50)</f>
        <v>50</v>
      </c>
      <c r="W188" s="166" t="e">
        <f>BerKW!AJ188*100</f>
        <v>#VALUE!</v>
      </c>
      <c r="X188" s="166" t="e">
        <f>BerKW!AI188*100</f>
        <v>#VALUE!</v>
      </c>
      <c r="Y188" s="162">
        <f>IF(BerKW!AL188=0,0,51)</f>
        <v>51</v>
      </c>
      <c r="Z188" s="166" t="e">
        <f>BerKW!AM188*100</f>
        <v>#VALUE!</v>
      </c>
      <c r="AA188" s="166" t="e">
        <f>BerKW!AL188*100</f>
        <v>#VALUE!</v>
      </c>
      <c r="AB188" s="162">
        <f>IF(BerKW!AO188=0,0,60)</f>
        <v>60</v>
      </c>
      <c r="AC188" s="166" t="e">
        <f>BerKW!AP188*100</f>
        <v>#VALUE!</v>
      </c>
      <c r="AD188" s="166" t="e">
        <f>BerKW!AO188*100</f>
        <v>#VALUE!</v>
      </c>
      <c r="AE188" s="162">
        <f>IF(BerKW!AR188=0,0,61)</f>
        <v>61</v>
      </c>
      <c r="AF188" s="166" t="e">
        <f>BerKW!AS188*100</f>
        <v>#VALUE!</v>
      </c>
      <c r="AG188" s="166" t="e">
        <f>BerKW!AR188*100</f>
        <v>#VALUE!</v>
      </c>
      <c r="AH188" s="162">
        <f>IF(BerKW!AU188=0,0,74)</f>
        <v>74</v>
      </c>
      <c r="AI188" s="166" t="e">
        <f>BerKW!AV188*100</f>
        <v>#VALUE!</v>
      </c>
      <c r="AJ188" s="166" t="e">
        <f>BerKW!AU188*100</f>
        <v>#VALUE!</v>
      </c>
      <c r="AK188" s="162">
        <v>1</v>
      </c>
      <c r="AL188" s="166" t="e">
        <f>ROUND(BerKW!AW188*100,0)</f>
        <v>#VALUE!</v>
      </c>
      <c r="AM188" s="166" t="e">
        <f t="shared" si="8"/>
        <v>#VALUE!</v>
      </c>
      <c r="AN188" s="166">
        <v>0</v>
      </c>
      <c r="AO188" s="166" t="e">
        <f>BerKW!AW188*100</f>
        <v>#VALUE!</v>
      </c>
      <c r="AP188" s="166" t="e">
        <f ca="1">ROUND(AO188*(pabij+wnbij)/100,0)</f>
        <v>#VALUE!</v>
      </c>
      <c r="AQ188" s="166">
        <f t="shared" ca="1" si="9"/>
        <v>255</v>
      </c>
      <c r="AR188" s="166">
        <v>0</v>
      </c>
      <c r="AS188" s="166" t="e">
        <f>BerKW!AW188*100</f>
        <v>#VALUE!</v>
      </c>
      <c r="AT188" s="166" t="e">
        <f ca="1">ROUND(BerKW!BR188*100,0)</f>
        <v>#VALUE!</v>
      </c>
      <c r="AU188" s="166">
        <f t="shared" ca="1" si="10"/>
        <v>256</v>
      </c>
      <c r="AV188" s="166">
        <v>0</v>
      </c>
      <c r="AW188" s="166" t="e">
        <f>ROUND(BerKW!AW188*100,0)</f>
        <v>#VALUE!</v>
      </c>
      <c r="AX188" s="166" t="e">
        <f ca="1">ROUND(BerKW!BS188*100,0)</f>
        <v>#VALUE!</v>
      </c>
      <c r="AY188" s="166">
        <f t="shared" ca="1" si="11"/>
        <v>811</v>
      </c>
      <c r="AZ188" s="166">
        <v>0</v>
      </c>
      <c r="BA188" s="166" t="e">
        <f ca="1">IF(fsobij&lt;&gt;0,BerKW!AW188*100,0)</f>
        <v>#VALUE!</v>
      </c>
      <c r="BB188" s="166" t="e">
        <f ca="1">IF(fsobij&lt;&gt;0,ROUND(BerKW!BK188*100,0),0)</f>
        <v>#VALUE!</v>
      </c>
      <c r="BC188" s="166">
        <v>859</v>
      </c>
      <c r="BD188" s="166">
        <v>0</v>
      </c>
      <c r="BE188" s="166" t="e">
        <f ca="1">IF(bijbij&lt;&gt;0,BerKW!AW188*100,0)</f>
        <v>#VALUE!</v>
      </c>
      <c r="BF188" s="166" t="e">
        <f>ROUND(BerKW!BL188*100,0)</f>
        <v>#VALUE!</v>
      </c>
      <c r="BG188" s="167">
        <v>1</v>
      </c>
      <c r="BH188" s="166" t="e">
        <f>BerKW!BF188*100</f>
        <v>#VALUE!</v>
      </c>
      <c r="BI188" s="166" t="str">
        <f>BerKW!BE188</f>
        <v>Corriger</v>
      </c>
      <c r="BJ188" s="162" t="e">
        <f>BerKW!BD188*100</f>
        <v>#VALUE!</v>
      </c>
    </row>
    <row r="189" spans="1:62" ht="14.1" customHeight="1" x14ac:dyDescent="0.3">
      <c r="A189" s="162">
        <f>Ident!A189</f>
        <v>0</v>
      </c>
      <c r="B189" s="162">
        <f>Ident!B189</f>
        <v>0</v>
      </c>
      <c r="C189" s="162">
        <f>Ident!C189</f>
        <v>0</v>
      </c>
      <c r="D189" s="162">
        <f>Ident!D189</f>
        <v>0</v>
      </c>
      <c r="E189" s="162"/>
      <c r="F189" s="163"/>
      <c r="G189" s="162"/>
      <c r="H189" s="164">
        <f>Ident!G189</f>
        <v>0</v>
      </c>
      <c r="I189" s="165">
        <f>Ident!E189</f>
        <v>0</v>
      </c>
      <c r="J189" s="165">
        <f>Ident!F189</f>
        <v>0</v>
      </c>
      <c r="K189" s="166" t="e">
        <f>BerKW!Y189*100</f>
        <v>#VALUE!</v>
      </c>
      <c r="L189" s="166">
        <f>BerKW!Z189</f>
        <v>0</v>
      </c>
      <c r="M189" s="162">
        <f>IF(BerKW!K189=0,0,1)</f>
        <v>0</v>
      </c>
      <c r="N189" s="166" t="e">
        <f>BerKW!L189*100</f>
        <v>#VALUE!</v>
      </c>
      <c r="O189" s="166">
        <f>BerKW!K189*100</f>
        <v>0</v>
      </c>
      <c r="P189" s="162">
        <f>IF(BerKW!AC189=0,0,24)</f>
        <v>24</v>
      </c>
      <c r="Q189" s="166" t="e">
        <f>BerKW!AD189*100</f>
        <v>#VALUE!</v>
      </c>
      <c r="R189" s="166" t="e">
        <f>BerKW!AC189*100</f>
        <v>#VALUE!</v>
      </c>
      <c r="S189" s="162">
        <f>IF(BerKW!AF189=0,0,30)</f>
        <v>30</v>
      </c>
      <c r="T189" s="166" t="e">
        <f>BerKW!AG189*100</f>
        <v>#VALUE!</v>
      </c>
      <c r="U189" s="166" t="e">
        <f>BerKW!AF189*100</f>
        <v>#VALUE!</v>
      </c>
      <c r="V189" s="166">
        <f>IF(BerKW!AI189=0,0,50)</f>
        <v>50</v>
      </c>
      <c r="W189" s="166" t="e">
        <f>BerKW!AJ189*100</f>
        <v>#VALUE!</v>
      </c>
      <c r="X189" s="166" t="e">
        <f>BerKW!AI189*100</f>
        <v>#VALUE!</v>
      </c>
      <c r="Y189" s="162">
        <f>IF(BerKW!AL189=0,0,51)</f>
        <v>51</v>
      </c>
      <c r="Z189" s="166" t="e">
        <f>BerKW!AM189*100</f>
        <v>#VALUE!</v>
      </c>
      <c r="AA189" s="166" t="e">
        <f>BerKW!AL189*100</f>
        <v>#VALUE!</v>
      </c>
      <c r="AB189" s="162">
        <f>IF(BerKW!AO189=0,0,60)</f>
        <v>60</v>
      </c>
      <c r="AC189" s="166" t="e">
        <f>BerKW!AP189*100</f>
        <v>#VALUE!</v>
      </c>
      <c r="AD189" s="166" t="e">
        <f>BerKW!AO189*100</f>
        <v>#VALUE!</v>
      </c>
      <c r="AE189" s="162">
        <f>IF(BerKW!AR189=0,0,61)</f>
        <v>61</v>
      </c>
      <c r="AF189" s="166" t="e">
        <f>BerKW!AS189*100</f>
        <v>#VALUE!</v>
      </c>
      <c r="AG189" s="166" t="e">
        <f>BerKW!AR189*100</f>
        <v>#VALUE!</v>
      </c>
      <c r="AH189" s="162">
        <f>IF(BerKW!AU189=0,0,74)</f>
        <v>74</v>
      </c>
      <c r="AI189" s="166" t="e">
        <f>BerKW!AV189*100</f>
        <v>#VALUE!</v>
      </c>
      <c r="AJ189" s="166" t="e">
        <f>BerKW!AU189*100</f>
        <v>#VALUE!</v>
      </c>
      <c r="AK189" s="162">
        <v>1</v>
      </c>
      <c r="AL189" s="166" t="e">
        <f>ROUND(BerKW!AW189*100,0)</f>
        <v>#VALUE!</v>
      </c>
      <c r="AM189" s="166" t="e">
        <f t="shared" si="8"/>
        <v>#VALUE!</v>
      </c>
      <c r="AN189" s="166">
        <v>0</v>
      </c>
      <c r="AO189" s="166" t="e">
        <f>BerKW!AW189*100</f>
        <v>#VALUE!</v>
      </c>
      <c r="AP189" s="166" t="e">
        <f ca="1">ROUND(AO189*(pabij+wnbij)/100,0)</f>
        <v>#VALUE!</v>
      </c>
      <c r="AQ189" s="166">
        <f t="shared" ca="1" si="9"/>
        <v>255</v>
      </c>
      <c r="AR189" s="166">
        <v>0</v>
      </c>
      <c r="AS189" s="166" t="e">
        <f>BerKW!AW189*100</f>
        <v>#VALUE!</v>
      </c>
      <c r="AT189" s="166" t="e">
        <f ca="1">ROUND(BerKW!BR189*100,0)</f>
        <v>#VALUE!</v>
      </c>
      <c r="AU189" s="166">
        <f t="shared" ca="1" si="10"/>
        <v>256</v>
      </c>
      <c r="AV189" s="166">
        <v>0</v>
      </c>
      <c r="AW189" s="166" t="e">
        <f>ROUND(BerKW!AW189*100,0)</f>
        <v>#VALUE!</v>
      </c>
      <c r="AX189" s="166" t="e">
        <f ca="1">ROUND(BerKW!BS189*100,0)</f>
        <v>#VALUE!</v>
      </c>
      <c r="AY189" s="166">
        <f t="shared" ca="1" si="11"/>
        <v>811</v>
      </c>
      <c r="AZ189" s="166">
        <v>0</v>
      </c>
      <c r="BA189" s="166" t="e">
        <f ca="1">IF(fsobij&lt;&gt;0,BerKW!AW189*100,0)</f>
        <v>#VALUE!</v>
      </c>
      <c r="BB189" s="166" t="e">
        <f ca="1">IF(fsobij&lt;&gt;0,ROUND(BerKW!BK189*100,0),0)</f>
        <v>#VALUE!</v>
      </c>
      <c r="BC189" s="166">
        <v>859</v>
      </c>
      <c r="BD189" s="166">
        <v>0</v>
      </c>
      <c r="BE189" s="166" t="e">
        <f ca="1">IF(bijbij&lt;&gt;0,BerKW!AW189*100,0)</f>
        <v>#VALUE!</v>
      </c>
      <c r="BF189" s="166" t="e">
        <f>ROUND(BerKW!BL189*100,0)</f>
        <v>#VALUE!</v>
      </c>
      <c r="BG189" s="167">
        <v>1</v>
      </c>
      <c r="BH189" s="166" t="e">
        <f>BerKW!BF189*100</f>
        <v>#VALUE!</v>
      </c>
      <c r="BI189" s="166" t="str">
        <f>BerKW!BE189</f>
        <v>Corriger</v>
      </c>
      <c r="BJ189" s="162" t="e">
        <f>BerKW!BD189*100</f>
        <v>#VALUE!</v>
      </c>
    </row>
    <row r="190" spans="1:62" ht="14.1" customHeight="1" x14ac:dyDescent="0.3">
      <c r="A190" s="162">
        <f>Ident!A190</f>
        <v>0</v>
      </c>
      <c r="B190" s="162">
        <f>Ident!B190</f>
        <v>0</v>
      </c>
      <c r="C190" s="162">
        <f>Ident!C190</f>
        <v>0</v>
      </c>
      <c r="D190" s="162">
        <f>Ident!D190</f>
        <v>0</v>
      </c>
      <c r="E190" s="162"/>
      <c r="F190" s="163"/>
      <c r="G190" s="162"/>
      <c r="H190" s="164">
        <f>Ident!G190</f>
        <v>0</v>
      </c>
      <c r="I190" s="165">
        <f>Ident!E190</f>
        <v>0</v>
      </c>
      <c r="J190" s="165">
        <f>Ident!F190</f>
        <v>0</v>
      </c>
      <c r="K190" s="166" t="e">
        <f>BerKW!Y190*100</f>
        <v>#VALUE!</v>
      </c>
      <c r="L190" s="166">
        <f>BerKW!Z190</f>
        <v>0</v>
      </c>
      <c r="M190" s="162">
        <f>IF(BerKW!K190=0,0,1)</f>
        <v>0</v>
      </c>
      <c r="N190" s="166" t="e">
        <f>BerKW!L190*100</f>
        <v>#VALUE!</v>
      </c>
      <c r="O190" s="166">
        <f>BerKW!K190*100</f>
        <v>0</v>
      </c>
      <c r="P190" s="162">
        <f>IF(BerKW!AC190=0,0,24)</f>
        <v>24</v>
      </c>
      <c r="Q190" s="166" t="e">
        <f>BerKW!AD190*100</f>
        <v>#VALUE!</v>
      </c>
      <c r="R190" s="166" t="e">
        <f>BerKW!AC190*100</f>
        <v>#VALUE!</v>
      </c>
      <c r="S190" s="162">
        <f>IF(BerKW!AF190=0,0,30)</f>
        <v>30</v>
      </c>
      <c r="T190" s="166" t="e">
        <f>BerKW!AG190*100</f>
        <v>#VALUE!</v>
      </c>
      <c r="U190" s="166" t="e">
        <f>BerKW!AF190*100</f>
        <v>#VALUE!</v>
      </c>
      <c r="V190" s="166">
        <f>IF(BerKW!AI190=0,0,50)</f>
        <v>50</v>
      </c>
      <c r="W190" s="166" t="e">
        <f>BerKW!AJ190*100</f>
        <v>#VALUE!</v>
      </c>
      <c r="X190" s="166" t="e">
        <f>BerKW!AI190*100</f>
        <v>#VALUE!</v>
      </c>
      <c r="Y190" s="162">
        <f>IF(BerKW!AL190=0,0,51)</f>
        <v>51</v>
      </c>
      <c r="Z190" s="166" t="e">
        <f>BerKW!AM190*100</f>
        <v>#VALUE!</v>
      </c>
      <c r="AA190" s="166" t="e">
        <f>BerKW!AL190*100</f>
        <v>#VALUE!</v>
      </c>
      <c r="AB190" s="162">
        <f>IF(BerKW!AO190=0,0,60)</f>
        <v>60</v>
      </c>
      <c r="AC190" s="166" t="e">
        <f>BerKW!AP190*100</f>
        <v>#VALUE!</v>
      </c>
      <c r="AD190" s="166" t="e">
        <f>BerKW!AO190*100</f>
        <v>#VALUE!</v>
      </c>
      <c r="AE190" s="162">
        <f>IF(BerKW!AR190=0,0,61)</f>
        <v>61</v>
      </c>
      <c r="AF190" s="166" t="e">
        <f>BerKW!AS190*100</f>
        <v>#VALUE!</v>
      </c>
      <c r="AG190" s="166" t="e">
        <f>BerKW!AR190*100</f>
        <v>#VALUE!</v>
      </c>
      <c r="AH190" s="162">
        <f>IF(BerKW!AU190=0,0,74)</f>
        <v>74</v>
      </c>
      <c r="AI190" s="166" t="e">
        <f>BerKW!AV190*100</f>
        <v>#VALUE!</v>
      </c>
      <c r="AJ190" s="166" t="e">
        <f>BerKW!AU190*100</f>
        <v>#VALUE!</v>
      </c>
      <c r="AK190" s="162">
        <v>1</v>
      </c>
      <c r="AL190" s="166" t="e">
        <f>ROUND(BerKW!AW190*100,0)</f>
        <v>#VALUE!</v>
      </c>
      <c r="AM190" s="166" t="e">
        <f t="shared" si="8"/>
        <v>#VALUE!</v>
      </c>
      <c r="AN190" s="166">
        <v>0</v>
      </c>
      <c r="AO190" s="166" t="e">
        <f>BerKW!AW190*100</f>
        <v>#VALUE!</v>
      </c>
      <c r="AP190" s="166" t="e">
        <f ca="1">ROUND(AO190*(pabij+wnbij)/100,0)</f>
        <v>#VALUE!</v>
      </c>
      <c r="AQ190" s="166">
        <f t="shared" ca="1" si="9"/>
        <v>255</v>
      </c>
      <c r="AR190" s="166">
        <v>0</v>
      </c>
      <c r="AS190" s="166" t="e">
        <f>BerKW!AW190*100</f>
        <v>#VALUE!</v>
      </c>
      <c r="AT190" s="166" t="e">
        <f ca="1">ROUND(BerKW!BR190*100,0)</f>
        <v>#VALUE!</v>
      </c>
      <c r="AU190" s="166">
        <f t="shared" ca="1" si="10"/>
        <v>256</v>
      </c>
      <c r="AV190" s="166">
        <v>0</v>
      </c>
      <c r="AW190" s="166" t="e">
        <f>ROUND(BerKW!AW190*100,0)</f>
        <v>#VALUE!</v>
      </c>
      <c r="AX190" s="166" t="e">
        <f ca="1">ROUND(BerKW!BS190*100,0)</f>
        <v>#VALUE!</v>
      </c>
      <c r="AY190" s="166">
        <f t="shared" ca="1" si="11"/>
        <v>811</v>
      </c>
      <c r="AZ190" s="166">
        <v>0</v>
      </c>
      <c r="BA190" s="166" t="e">
        <f ca="1">IF(fsobij&lt;&gt;0,BerKW!AW190*100,0)</f>
        <v>#VALUE!</v>
      </c>
      <c r="BB190" s="166" t="e">
        <f ca="1">IF(fsobij&lt;&gt;0,ROUND(BerKW!BK190*100,0),0)</f>
        <v>#VALUE!</v>
      </c>
      <c r="BC190" s="166">
        <v>859</v>
      </c>
      <c r="BD190" s="166">
        <v>0</v>
      </c>
      <c r="BE190" s="166" t="e">
        <f ca="1">IF(bijbij&lt;&gt;0,BerKW!AW190*100,0)</f>
        <v>#VALUE!</v>
      </c>
      <c r="BF190" s="166" t="e">
        <f>ROUND(BerKW!BL190*100,0)</f>
        <v>#VALUE!</v>
      </c>
      <c r="BG190" s="167">
        <v>1</v>
      </c>
      <c r="BH190" s="166" t="e">
        <f>BerKW!BF190*100</f>
        <v>#VALUE!</v>
      </c>
      <c r="BI190" s="166" t="str">
        <f>BerKW!BE190</f>
        <v>Corriger</v>
      </c>
      <c r="BJ190" s="162" t="e">
        <f>BerKW!BD190*100</f>
        <v>#VALUE!</v>
      </c>
    </row>
    <row r="191" spans="1:62" ht="14.1" customHeight="1" x14ac:dyDescent="0.3">
      <c r="A191" s="162">
        <f>Ident!A191</f>
        <v>0</v>
      </c>
      <c r="B191" s="162">
        <f>Ident!B191</f>
        <v>0</v>
      </c>
      <c r="C191" s="162">
        <f>Ident!C191</f>
        <v>0</v>
      </c>
      <c r="D191" s="162">
        <f>Ident!D191</f>
        <v>0</v>
      </c>
      <c r="E191" s="162"/>
      <c r="F191" s="163"/>
      <c r="G191" s="162"/>
      <c r="H191" s="164">
        <f>Ident!G191</f>
        <v>0</v>
      </c>
      <c r="I191" s="165">
        <f>Ident!E191</f>
        <v>0</v>
      </c>
      <c r="J191" s="165">
        <f>Ident!F191</f>
        <v>0</v>
      </c>
      <c r="K191" s="166" t="e">
        <f>BerKW!Y191*100</f>
        <v>#VALUE!</v>
      </c>
      <c r="L191" s="166">
        <f>BerKW!Z191</f>
        <v>0</v>
      </c>
      <c r="M191" s="162">
        <f>IF(BerKW!K191=0,0,1)</f>
        <v>0</v>
      </c>
      <c r="N191" s="166" t="e">
        <f>BerKW!L191*100</f>
        <v>#VALUE!</v>
      </c>
      <c r="O191" s="166">
        <f>BerKW!K191*100</f>
        <v>0</v>
      </c>
      <c r="P191" s="162">
        <f>IF(BerKW!AC191=0,0,24)</f>
        <v>24</v>
      </c>
      <c r="Q191" s="166" t="e">
        <f>BerKW!AD191*100</f>
        <v>#VALUE!</v>
      </c>
      <c r="R191" s="166" t="e">
        <f>BerKW!AC191*100</f>
        <v>#VALUE!</v>
      </c>
      <c r="S191" s="162">
        <f>IF(BerKW!AF191=0,0,30)</f>
        <v>30</v>
      </c>
      <c r="T191" s="166" t="e">
        <f>BerKW!AG191*100</f>
        <v>#VALUE!</v>
      </c>
      <c r="U191" s="166" t="e">
        <f>BerKW!AF191*100</f>
        <v>#VALUE!</v>
      </c>
      <c r="V191" s="166">
        <f>IF(BerKW!AI191=0,0,50)</f>
        <v>50</v>
      </c>
      <c r="W191" s="166" t="e">
        <f>BerKW!AJ191*100</f>
        <v>#VALUE!</v>
      </c>
      <c r="X191" s="166" t="e">
        <f>BerKW!AI191*100</f>
        <v>#VALUE!</v>
      </c>
      <c r="Y191" s="162">
        <f>IF(BerKW!AL191=0,0,51)</f>
        <v>51</v>
      </c>
      <c r="Z191" s="166" t="e">
        <f>BerKW!AM191*100</f>
        <v>#VALUE!</v>
      </c>
      <c r="AA191" s="166" t="e">
        <f>BerKW!AL191*100</f>
        <v>#VALUE!</v>
      </c>
      <c r="AB191" s="162">
        <f>IF(BerKW!AO191=0,0,60)</f>
        <v>60</v>
      </c>
      <c r="AC191" s="166" t="e">
        <f>BerKW!AP191*100</f>
        <v>#VALUE!</v>
      </c>
      <c r="AD191" s="166" t="e">
        <f>BerKW!AO191*100</f>
        <v>#VALUE!</v>
      </c>
      <c r="AE191" s="162">
        <f>IF(BerKW!AR191=0,0,61)</f>
        <v>61</v>
      </c>
      <c r="AF191" s="166" t="e">
        <f>BerKW!AS191*100</f>
        <v>#VALUE!</v>
      </c>
      <c r="AG191" s="166" t="e">
        <f>BerKW!AR191*100</f>
        <v>#VALUE!</v>
      </c>
      <c r="AH191" s="162">
        <f>IF(BerKW!AU191=0,0,74)</f>
        <v>74</v>
      </c>
      <c r="AI191" s="166" t="e">
        <f>BerKW!AV191*100</f>
        <v>#VALUE!</v>
      </c>
      <c r="AJ191" s="166" t="e">
        <f>BerKW!AU191*100</f>
        <v>#VALUE!</v>
      </c>
      <c r="AK191" s="162">
        <v>1</v>
      </c>
      <c r="AL191" s="166" t="e">
        <f>ROUND(BerKW!AW191*100,0)</f>
        <v>#VALUE!</v>
      </c>
      <c r="AM191" s="166" t="e">
        <f t="shared" si="8"/>
        <v>#VALUE!</v>
      </c>
      <c r="AN191" s="166">
        <v>0</v>
      </c>
      <c r="AO191" s="166" t="e">
        <f>BerKW!AW191*100</f>
        <v>#VALUE!</v>
      </c>
      <c r="AP191" s="166" t="e">
        <f ca="1">ROUND(AO191*(pabij+wnbij)/100,0)</f>
        <v>#VALUE!</v>
      </c>
      <c r="AQ191" s="166">
        <f t="shared" ca="1" si="9"/>
        <v>255</v>
      </c>
      <c r="AR191" s="166">
        <v>0</v>
      </c>
      <c r="AS191" s="166" t="e">
        <f>BerKW!AW191*100</f>
        <v>#VALUE!</v>
      </c>
      <c r="AT191" s="166" t="e">
        <f ca="1">ROUND(BerKW!BR191*100,0)</f>
        <v>#VALUE!</v>
      </c>
      <c r="AU191" s="166">
        <f t="shared" ca="1" si="10"/>
        <v>256</v>
      </c>
      <c r="AV191" s="166">
        <v>0</v>
      </c>
      <c r="AW191" s="166" t="e">
        <f>ROUND(BerKW!AW191*100,0)</f>
        <v>#VALUE!</v>
      </c>
      <c r="AX191" s="166" t="e">
        <f ca="1">ROUND(BerKW!BS191*100,0)</f>
        <v>#VALUE!</v>
      </c>
      <c r="AY191" s="166">
        <f t="shared" ca="1" si="11"/>
        <v>811</v>
      </c>
      <c r="AZ191" s="166">
        <v>0</v>
      </c>
      <c r="BA191" s="166" t="e">
        <f ca="1">IF(fsobij&lt;&gt;0,BerKW!AW191*100,0)</f>
        <v>#VALUE!</v>
      </c>
      <c r="BB191" s="166" t="e">
        <f ca="1">IF(fsobij&lt;&gt;0,ROUND(BerKW!BK191*100,0),0)</f>
        <v>#VALUE!</v>
      </c>
      <c r="BC191" s="166">
        <v>859</v>
      </c>
      <c r="BD191" s="166">
        <v>0</v>
      </c>
      <c r="BE191" s="166" t="e">
        <f ca="1">IF(bijbij&lt;&gt;0,BerKW!AW191*100,0)</f>
        <v>#VALUE!</v>
      </c>
      <c r="BF191" s="166" t="e">
        <f>ROUND(BerKW!BL191*100,0)</f>
        <v>#VALUE!</v>
      </c>
      <c r="BG191" s="167">
        <v>1</v>
      </c>
      <c r="BH191" s="166" t="e">
        <f>BerKW!BF191*100</f>
        <v>#VALUE!</v>
      </c>
      <c r="BI191" s="166" t="str">
        <f>BerKW!BE191</f>
        <v>Corriger</v>
      </c>
      <c r="BJ191" s="162" t="e">
        <f>BerKW!BD191*100</f>
        <v>#VALUE!</v>
      </c>
    </row>
    <row r="192" spans="1:62" ht="14.1" customHeight="1" x14ac:dyDescent="0.3">
      <c r="A192" s="162">
        <f>Ident!A192</f>
        <v>0</v>
      </c>
      <c r="B192" s="162">
        <f>Ident!B192</f>
        <v>0</v>
      </c>
      <c r="C192" s="162">
        <f>Ident!C192</f>
        <v>0</v>
      </c>
      <c r="D192" s="162">
        <f>Ident!D192</f>
        <v>0</v>
      </c>
      <c r="E192" s="162"/>
      <c r="F192" s="163"/>
      <c r="G192" s="162"/>
      <c r="H192" s="164">
        <f>Ident!G192</f>
        <v>0</v>
      </c>
      <c r="I192" s="165">
        <f>Ident!E192</f>
        <v>0</v>
      </c>
      <c r="J192" s="165">
        <f>Ident!F192</f>
        <v>0</v>
      </c>
      <c r="K192" s="166" t="e">
        <f>BerKW!Y192*100</f>
        <v>#VALUE!</v>
      </c>
      <c r="L192" s="166">
        <f>BerKW!Z192</f>
        <v>0</v>
      </c>
      <c r="M192" s="162">
        <f>IF(BerKW!K192=0,0,1)</f>
        <v>0</v>
      </c>
      <c r="N192" s="166" t="e">
        <f>BerKW!L192*100</f>
        <v>#VALUE!</v>
      </c>
      <c r="O192" s="166">
        <f>BerKW!K192*100</f>
        <v>0</v>
      </c>
      <c r="P192" s="162">
        <f>IF(BerKW!AC192=0,0,24)</f>
        <v>24</v>
      </c>
      <c r="Q192" s="166" t="e">
        <f>BerKW!AD192*100</f>
        <v>#VALUE!</v>
      </c>
      <c r="R192" s="166" t="e">
        <f>BerKW!AC192*100</f>
        <v>#VALUE!</v>
      </c>
      <c r="S192" s="162">
        <f>IF(BerKW!AF192=0,0,30)</f>
        <v>30</v>
      </c>
      <c r="T192" s="166" t="e">
        <f>BerKW!AG192*100</f>
        <v>#VALUE!</v>
      </c>
      <c r="U192" s="166" t="e">
        <f>BerKW!AF192*100</f>
        <v>#VALUE!</v>
      </c>
      <c r="V192" s="166">
        <f>IF(BerKW!AI192=0,0,50)</f>
        <v>50</v>
      </c>
      <c r="W192" s="166" t="e">
        <f>BerKW!AJ192*100</f>
        <v>#VALUE!</v>
      </c>
      <c r="X192" s="166" t="e">
        <f>BerKW!AI192*100</f>
        <v>#VALUE!</v>
      </c>
      <c r="Y192" s="162">
        <f>IF(BerKW!AL192=0,0,51)</f>
        <v>51</v>
      </c>
      <c r="Z192" s="166" t="e">
        <f>BerKW!AM192*100</f>
        <v>#VALUE!</v>
      </c>
      <c r="AA192" s="166" t="e">
        <f>BerKW!AL192*100</f>
        <v>#VALUE!</v>
      </c>
      <c r="AB192" s="162">
        <f>IF(BerKW!AO192=0,0,60)</f>
        <v>60</v>
      </c>
      <c r="AC192" s="166" t="e">
        <f>BerKW!AP192*100</f>
        <v>#VALUE!</v>
      </c>
      <c r="AD192" s="166" t="e">
        <f>BerKW!AO192*100</f>
        <v>#VALUE!</v>
      </c>
      <c r="AE192" s="162">
        <f>IF(BerKW!AR192=0,0,61)</f>
        <v>61</v>
      </c>
      <c r="AF192" s="166" t="e">
        <f>BerKW!AS192*100</f>
        <v>#VALUE!</v>
      </c>
      <c r="AG192" s="166" t="e">
        <f>BerKW!AR192*100</f>
        <v>#VALUE!</v>
      </c>
      <c r="AH192" s="162">
        <f>IF(BerKW!AU192=0,0,74)</f>
        <v>74</v>
      </c>
      <c r="AI192" s="166" t="e">
        <f>BerKW!AV192*100</f>
        <v>#VALUE!</v>
      </c>
      <c r="AJ192" s="166" t="e">
        <f>BerKW!AU192*100</f>
        <v>#VALUE!</v>
      </c>
      <c r="AK192" s="162">
        <v>1</v>
      </c>
      <c r="AL192" s="166" t="e">
        <f>ROUND(BerKW!AW192*100,0)</f>
        <v>#VALUE!</v>
      </c>
      <c r="AM192" s="166" t="e">
        <f t="shared" si="8"/>
        <v>#VALUE!</v>
      </c>
      <c r="AN192" s="166">
        <v>0</v>
      </c>
      <c r="AO192" s="166" t="e">
        <f>BerKW!AW192*100</f>
        <v>#VALUE!</v>
      </c>
      <c r="AP192" s="166" t="e">
        <f ca="1">ROUND(AO192*(pabij+wnbij)/100,0)</f>
        <v>#VALUE!</v>
      </c>
      <c r="AQ192" s="166">
        <f t="shared" ca="1" si="9"/>
        <v>255</v>
      </c>
      <c r="AR192" s="166">
        <v>0</v>
      </c>
      <c r="AS192" s="166" t="e">
        <f>BerKW!AW192*100</f>
        <v>#VALUE!</v>
      </c>
      <c r="AT192" s="166" t="e">
        <f ca="1">ROUND(BerKW!BR192*100,0)</f>
        <v>#VALUE!</v>
      </c>
      <c r="AU192" s="166">
        <f t="shared" ca="1" si="10"/>
        <v>256</v>
      </c>
      <c r="AV192" s="166">
        <v>0</v>
      </c>
      <c r="AW192" s="166" t="e">
        <f>ROUND(BerKW!AW192*100,0)</f>
        <v>#VALUE!</v>
      </c>
      <c r="AX192" s="166" t="e">
        <f ca="1">ROUND(BerKW!BS192*100,0)</f>
        <v>#VALUE!</v>
      </c>
      <c r="AY192" s="166">
        <f t="shared" ca="1" si="11"/>
        <v>811</v>
      </c>
      <c r="AZ192" s="166">
        <v>0</v>
      </c>
      <c r="BA192" s="166" t="e">
        <f ca="1">IF(fsobij&lt;&gt;0,BerKW!AW192*100,0)</f>
        <v>#VALUE!</v>
      </c>
      <c r="BB192" s="166" t="e">
        <f ca="1">IF(fsobij&lt;&gt;0,ROUND(BerKW!BK192*100,0),0)</f>
        <v>#VALUE!</v>
      </c>
      <c r="BC192" s="166">
        <v>859</v>
      </c>
      <c r="BD192" s="166">
        <v>0</v>
      </c>
      <c r="BE192" s="166" t="e">
        <f ca="1">IF(bijbij&lt;&gt;0,BerKW!AW192*100,0)</f>
        <v>#VALUE!</v>
      </c>
      <c r="BF192" s="166" t="e">
        <f>ROUND(BerKW!BL192*100,0)</f>
        <v>#VALUE!</v>
      </c>
      <c r="BG192" s="167">
        <v>1</v>
      </c>
      <c r="BH192" s="166" t="e">
        <f>BerKW!BF192*100</f>
        <v>#VALUE!</v>
      </c>
      <c r="BI192" s="166" t="str">
        <f>BerKW!BE192</f>
        <v>Corriger</v>
      </c>
      <c r="BJ192" s="162" t="e">
        <f>BerKW!BD192*100</f>
        <v>#VALUE!</v>
      </c>
    </row>
    <row r="193" spans="1:62" ht="14.1" customHeight="1" x14ac:dyDescent="0.3">
      <c r="A193" s="162">
        <f>Ident!A193</f>
        <v>0</v>
      </c>
      <c r="B193" s="162">
        <f>Ident!B193</f>
        <v>0</v>
      </c>
      <c r="C193" s="162">
        <f>Ident!C193</f>
        <v>0</v>
      </c>
      <c r="D193" s="162">
        <f>Ident!D193</f>
        <v>0</v>
      </c>
      <c r="E193" s="162"/>
      <c r="F193" s="163"/>
      <c r="G193" s="162"/>
      <c r="H193" s="164">
        <f>Ident!G193</f>
        <v>0</v>
      </c>
      <c r="I193" s="165">
        <f>Ident!E193</f>
        <v>0</v>
      </c>
      <c r="J193" s="165">
        <f>Ident!F193</f>
        <v>0</v>
      </c>
      <c r="K193" s="166" t="e">
        <f>BerKW!Y193*100</f>
        <v>#VALUE!</v>
      </c>
      <c r="L193" s="166">
        <f>BerKW!Z193</f>
        <v>0</v>
      </c>
      <c r="M193" s="162">
        <f>IF(BerKW!K193=0,0,1)</f>
        <v>0</v>
      </c>
      <c r="N193" s="166" t="e">
        <f>BerKW!L193*100</f>
        <v>#VALUE!</v>
      </c>
      <c r="O193" s="166">
        <f>BerKW!K193*100</f>
        <v>0</v>
      </c>
      <c r="P193" s="162">
        <f>IF(BerKW!AC193=0,0,24)</f>
        <v>24</v>
      </c>
      <c r="Q193" s="166" t="e">
        <f>BerKW!AD193*100</f>
        <v>#VALUE!</v>
      </c>
      <c r="R193" s="166" t="e">
        <f>BerKW!AC193*100</f>
        <v>#VALUE!</v>
      </c>
      <c r="S193" s="162">
        <f>IF(BerKW!AF193=0,0,30)</f>
        <v>30</v>
      </c>
      <c r="T193" s="166" t="e">
        <f>BerKW!AG193*100</f>
        <v>#VALUE!</v>
      </c>
      <c r="U193" s="166" t="e">
        <f>BerKW!AF193*100</f>
        <v>#VALUE!</v>
      </c>
      <c r="V193" s="166">
        <f>IF(BerKW!AI193=0,0,50)</f>
        <v>50</v>
      </c>
      <c r="W193" s="166" t="e">
        <f>BerKW!AJ193*100</f>
        <v>#VALUE!</v>
      </c>
      <c r="X193" s="166" t="e">
        <f>BerKW!AI193*100</f>
        <v>#VALUE!</v>
      </c>
      <c r="Y193" s="162">
        <f>IF(BerKW!AL193=0,0,51)</f>
        <v>51</v>
      </c>
      <c r="Z193" s="166" t="e">
        <f>BerKW!AM193*100</f>
        <v>#VALUE!</v>
      </c>
      <c r="AA193" s="166" t="e">
        <f>BerKW!AL193*100</f>
        <v>#VALUE!</v>
      </c>
      <c r="AB193" s="162">
        <f>IF(BerKW!AO193=0,0,60)</f>
        <v>60</v>
      </c>
      <c r="AC193" s="166" t="e">
        <f>BerKW!AP193*100</f>
        <v>#VALUE!</v>
      </c>
      <c r="AD193" s="166" t="e">
        <f>BerKW!AO193*100</f>
        <v>#VALUE!</v>
      </c>
      <c r="AE193" s="162">
        <f>IF(BerKW!AR193=0,0,61)</f>
        <v>61</v>
      </c>
      <c r="AF193" s="166" t="e">
        <f>BerKW!AS193*100</f>
        <v>#VALUE!</v>
      </c>
      <c r="AG193" s="166" t="e">
        <f>BerKW!AR193*100</f>
        <v>#VALUE!</v>
      </c>
      <c r="AH193" s="162">
        <f>IF(BerKW!AU193=0,0,74)</f>
        <v>74</v>
      </c>
      <c r="AI193" s="166" t="e">
        <f>BerKW!AV193*100</f>
        <v>#VALUE!</v>
      </c>
      <c r="AJ193" s="166" t="e">
        <f>BerKW!AU193*100</f>
        <v>#VALUE!</v>
      </c>
      <c r="AK193" s="162">
        <v>1</v>
      </c>
      <c r="AL193" s="166" t="e">
        <f>ROUND(BerKW!AW193*100,0)</f>
        <v>#VALUE!</v>
      </c>
      <c r="AM193" s="166" t="e">
        <f t="shared" si="8"/>
        <v>#VALUE!</v>
      </c>
      <c r="AN193" s="166">
        <v>0</v>
      </c>
      <c r="AO193" s="166" t="e">
        <f>BerKW!AW193*100</f>
        <v>#VALUE!</v>
      </c>
      <c r="AP193" s="166" t="e">
        <f ca="1">ROUND(AO193*(pabij+wnbij)/100,0)</f>
        <v>#VALUE!</v>
      </c>
      <c r="AQ193" s="166">
        <f t="shared" ca="1" si="9"/>
        <v>255</v>
      </c>
      <c r="AR193" s="166">
        <v>0</v>
      </c>
      <c r="AS193" s="166" t="e">
        <f>BerKW!AW193*100</f>
        <v>#VALUE!</v>
      </c>
      <c r="AT193" s="166" t="e">
        <f ca="1">ROUND(BerKW!BR193*100,0)</f>
        <v>#VALUE!</v>
      </c>
      <c r="AU193" s="166">
        <f t="shared" ca="1" si="10"/>
        <v>256</v>
      </c>
      <c r="AV193" s="166">
        <v>0</v>
      </c>
      <c r="AW193" s="166" t="e">
        <f>ROUND(BerKW!AW193*100,0)</f>
        <v>#VALUE!</v>
      </c>
      <c r="AX193" s="166" t="e">
        <f ca="1">ROUND(BerKW!BS193*100,0)</f>
        <v>#VALUE!</v>
      </c>
      <c r="AY193" s="166">
        <f t="shared" ca="1" si="11"/>
        <v>811</v>
      </c>
      <c r="AZ193" s="166">
        <v>0</v>
      </c>
      <c r="BA193" s="166" t="e">
        <f ca="1">IF(fsobij&lt;&gt;0,BerKW!AW193*100,0)</f>
        <v>#VALUE!</v>
      </c>
      <c r="BB193" s="166" t="e">
        <f ca="1">IF(fsobij&lt;&gt;0,ROUND(BerKW!BK193*100,0),0)</f>
        <v>#VALUE!</v>
      </c>
      <c r="BC193" s="166">
        <v>859</v>
      </c>
      <c r="BD193" s="166">
        <v>0</v>
      </c>
      <c r="BE193" s="166" t="e">
        <f ca="1">IF(bijbij&lt;&gt;0,BerKW!AW193*100,0)</f>
        <v>#VALUE!</v>
      </c>
      <c r="BF193" s="166" t="e">
        <f>ROUND(BerKW!BL193*100,0)</f>
        <v>#VALUE!</v>
      </c>
      <c r="BG193" s="167">
        <v>1</v>
      </c>
      <c r="BH193" s="166" t="e">
        <f>BerKW!BF193*100</f>
        <v>#VALUE!</v>
      </c>
      <c r="BI193" s="166" t="str">
        <f>BerKW!BE193</f>
        <v>Corriger</v>
      </c>
      <c r="BJ193" s="162" t="e">
        <f>BerKW!BD193*100</f>
        <v>#VALUE!</v>
      </c>
    </row>
    <row r="194" spans="1:62" ht="14.1" customHeight="1" x14ac:dyDescent="0.3">
      <c r="A194" s="162">
        <f>Ident!A194</f>
        <v>0</v>
      </c>
      <c r="B194" s="162">
        <f>Ident!B194</f>
        <v>0</v>
      </c>
      <c r="C194" s="162">
        <f>Ident!C194</f>
        <v>0</v>
      </c>
      <c r="D194" s="162">
        <f>Ident!D194</f>
        <v>0</v>
      </c>
      <c r="E194" s="162"/>
      <c r="F194" s="163"/>
      <c r="G194" s="162"/>
      <c r="H194" s="164">
        <f>Ident!G194</f>
        <v>0</v>
      </c>
      <c r="I194" s="165">
        <f>Ident!E194</f>
        <v>0</v>
      </c>
      <c r="J194" s="165">
        <f>Ident!F194</f>
        <v>0</v>
      </c>
      <c r="K194" s="166" t="e">
        <f>BerKW!Y194*100</f>
        <v>#VALUE!</v>
      </c>
      <c r="L194" s="166">
        <f>BerKW!Z194</f>
        <v>0</v>
      </c>
      <c r="M194" s="162">
        <f>IF(BerKW!K194=0,0,1)</f>
        <v>0</v>
      </c>
      <c r="N194" s="166" t="e">
        <f>BerKW!L194*100</f>
        <v>#VALUE!</v>
      </c>
      <c r="O194" s="166">
        <f>BerKW!K194*100</f>
        <v>0</v>
      </c>
      <c r="P194" s="162">
        <f>IF(BerKW!AC194=0,0,24)</f>
        <v>24</v>
      </c>
      <c r="Q194" s="166" t="e">
        <f>BerKW!AD194*100</f>
        <v>#VALUE!</v>
      </c>
      <c r="R194" s="166" t="e">
        <f>BerKW!AC194*100</f>
        <v>#VALUE!</v>
      </c>
      <c r="S194" s="162">
        <f>IF(BerKW!AF194=0,0,30)</f>
        <v>30</v>
      </c>
      <c r="T194" s="166" t="e">
        <f>BerKW!AG194*100</f>
        <v>#VALUE!</v>
      </c>
      <c r="U194" s="166" t="e">
        <f>BerKW!AF194*100</f>
        <v>#VALUE!</v>
      </c>
      <c r="V194" s="166">
        <f>IF(BerKW!AI194=0,0,50)</f>
        <v>50</v>
      </c>
      <c r="W194" s="166" t="e">
        <f>BerKW!AJ194*100</f>
        <v>#VALUE!</v>
      </c>
      <c r="X194" s="166" t="e">
        <f>BerKW!AI194*100</f>
        <v>#VALUE!</v>
      </c>
      <c r="Y194" s="162">
        <f>IF(BerKW!AL194=0,0,51)</f>
        <v>51</v>
      </c>
      <c r="Z194" s="166" t="e">
        <f>BerKW!AM194*100</f>
        <v>#VALUE!</v>
      </c>
      <c r="AA194" s="166" t="e">
        <f>BerKW!AL194*100</f>
        <v>#VALUE!</v>
      </c>
      <c r="AB194" s="162">
        <f>IF(BerKW!AO194=0,0,60)</f>
        <v>60</v>
      </c>
      <c r="AC194" s="166" t="e">
        <f>BerKW!AP194*100</f>
        <v>#VALUE!</v>
      </c>
      <c r="AD194" s="166" t="e">
        <f>BerKW!AO194*100</f>
        <v>#VALUE!</v>
      </c>
      <c r="AE194" s="162">
        <f>IF(BerKW!AR194=0,0,61)</f>
        <v>61</v>
      </c>
      <c r="AF194" s="166" t="e">
        <f>BerKW!AS194*100</f>
        <v>#VALUE!</v>
      </c>
      <c r="AG194" s="166" t="e">
        <f>BerKW!AR194*100</f>
        <v>#VALUE!</v>
      </c>
      <c r="AH194" s="162">
        <f>IF(BerKW!AU194=0,0,74)</f>
        <v>74</v>
      </c>
      <c r="AI194" s="166" t="e">
        <f>BerKW!AV194*100</f>
        <v>#VALUE!</v>
      </c>
      <c r="AJ194" s="166" t="e">
        <f>BerKW!AU194*100</f>
        <v>#VALUE!</v>
      </c>
      <c r="AK194" s="162">
        <v>1</v>
      </c>
      <c r="AL194" s="166" t="e">
        <f>ROUND(BerKW!AW194*100,0)</f>
        <v>#VALUE!</v>
      </c>
      <c r="AM194" s="166" t="e">
        <f t="shared" si="8"/>
        <v>#VALUE!</v>
      </c>
      <c r="AN194" s="166">
        <v>0</v>
      </c>
      <c r="AO194" s="166" t="e">
        <f>BerKW!AW194*100</f>
        <v>#VALUE!</v>
      </c>
      <c r="AP194" s="166" t="e">
        <f ca="1">ROUND(AO194*(pabij+wnbij)/100,0)</f>
        <v>#VALUE!</v>
      </c>
      <c r="AQ194" s="166">
        <f t="shared" ca="1" si="9"/>
        <v>255</v>
      </c>
      <c r="AR194" s="166">
        <v>0</v>
      </c>
      <c r="AS194" s="166" t="e">
        <f>BerKW!AW194*100</f>
        <v>#VALUE!</v>
      </c>
      <c r="AT194" s="166" t="e">
        <f ca="1">ROUND(BerKW!BR194*100,0)</f>
        <v>#VALUE!</v>
      </c>
      <c r="AU194" s="166">
        <f t="shared" ca="1" si="10"/>
        <v>256</v>
      </c>
      <c r="AV194" s="166">
        <v>0</v>
      </c>
      <c r="AW194" s="166" t="e">
        <f>ROUND(BerKW!AW194*100,0)</f>
        <v>#VALUE!</v>
      </c>
      <c r="AX194" s="166" t="e">
        <f ca="1">ROUND(BerKW!BS194*100,0)</f>
        <v>#VALUE!</v>
      </c>
      <c r="AY194" s="166">
        <f t="shared" ca="1" si="11"/>
        <v>811</v>
      </c>
      <c r="AZ194" s="166">
        <v>0</v>
      </c>
      <c r="BA194" s="166" t="e">
        <f ca="1">IF(fsobij&lt;&gt;0,BerKW!AW194*100,0)</f>
        <v>#VALUE!</v>
      </c>
      <c r="BB194" s="166" t="e">
        <f ca="1">IF(fsobij&lt;&gt;0,ROUND(BerKW!BK194*100,0),0)</f>
        <v>#VALUE!</v>
      </c>
      <c r="BC194" s="166">
        <v>859</v>
      </c>
      <c r="BD194" s="166">
        <v>0</v>
      </c>
      <c r="BE194" s="166" t="e">
        <f ca="1">IF(bijbij&lt;&gt;0,BerKW!AW194*100,0)</f>
        <v>#VALUE!</v>
      </c>
      <c r="BF194" s="166" t="e">
        <f>ROUND(BerKW!BL194*100,0)</f>
        <v>#VALUE!</v>
      </c>
      <c r="BG194" s="167">
        <v>1</v>
      </c>
      <c r="BH194" s="166" t="e">
        <f>BerKW!BF194*100</f>
        <v>#VALUE!</v>
      </c>
      <c r="BI194" s="166" t="str">
        <f>BerKW!BE194</f>
        <v>Corriger</v>
      </c>
      <c r="BJ194" s="162" t="e">
        <f>BerKW!BD194*100</f>
        <v>#VALUE!</v>
      </c>
    </row>
    <row r="195" spans="1:62" ht="14.1" customHeight="1" x14ac:dyDescent="0.3">
      <c r="A195" s="162">
        <f>Ident!A195</f>
        <v>0</v>
      </c>
      <c r="B195" s="162">
        <f>Ident!B195</f>
        <v>0</v>
      </c>
      <c r="C195" s="162">
        <f>Ident!C195</f>
        <v>0</v>
      </c>
      <c r="D195" s="162">
        <f>Ident!D195</f>
        <v>0</v>
      </c>
      <c r="E195" s="162"/>
      <c r="F195" s="163"/>
      <c r="G195" s="162"/>
      <c r="H195" s="164">
        <f>Ident!G195</f>
        <v>0</v>
      </c>
      <c r="I195" s="165">
        <f>Ident!E195</f>
        <v>0</v>
      </c>
      <c r="J195" s="165">
        <f>Ident!F195</f>
        <v>0</v>
      </c>
      <c r="K195" s="166" t="e">
        <f>BerKW!Y195*100</f>
        <v>#VALUE!</v>
      </c>
      <c r="L195" s="166">
        <f>BerKW!Z195</f>
        <v>0</v>
      </c>
      <c r="M195" s="162">
        <f>IF(BerKW!K195=0,0,1)</f>
        <v>0</v>
      </c>
      <c r="N195" s="166" t="e">
        <f>BerKW!L195*100</f>
        <v>#VALUE!</v>
      </c>
      <c r="O195" s="166">
        <f>BerKW!K195*100</f>
        <v>0</v>
      </c>
      <c r="P195" s="162">
        <f>IF(BerKW!AC195=0,0,24)</f>
        <v>24</v>
      </c>
      <c r="Q195" s="166" t="e">
        <f>BerKW!AD195*100</f>
        <v>#VALUE!</v>
      </c>
      <c r="R195" s="166" t="e">
        <f>BerKW!AC195*100</f>
        <v>#VALUE!</v>
      </c>
      <c r="S195" s="162">
        <f>IF(BerKW!AF195=0,0,30)</f>
        <v>30</v>
      </c>
      <c r="T195" s="166" t="e">
        <f>BerKW!AG195*100</f>
        <v>#VALUE!</v>
      </c>
      <c r="U195" s="166" t="e">
        <f>BerKW!AF195*100</f>
        <v>#VALUE!</v>
      </c>
      <c r="V195" s="166">
        <f>IF(BerKW!AI195=0,0,50)</f>
        <v>50</v>
      </c>
      <c r="W195" s="166" t="e">
        <f>BerKW!AJ195*100</f>
        <v>#VALUE!</v>
      </c>
      <c r="X195" s="166" t="e">
        <f>BerKW!AI195*100</f>
        <v>#VALUE!</v>
      </c>
      <c r="Y195" s="162">
        <f>IF(BerKW!AL195=0,0,51)</f>
        <v>51</v>
      </c>
      <c r="Z195" s="166" t="e">
        <f>BerKW!AM195*100</f>
        <v>#VALUE!</v>
      </c>
      <c r="AA195" s="166" t="e">
        <f>BerKW!AL195*100</f>
        <v>#VALUE!</v>
      </c>
      <c r="AB195" s="162">
        <f>IF(BerKW!AO195=0,0,60)</f>
        <v>60</v>
      </c>
      <c r="AC195" s="166" t="e">
        <f>BerKW!AP195*100</f>
        <v>#VALUE!</v>
      </c>
      <c r="AD195" s="166" t="e">
        <f>BerKW!AO195*100</f>
        <v>#VALUE!</v>
      </c>
      <c r="AE195" s="162">
        <f>IF(BerKW!AR195=0,0,61)</f>
        <v>61</v>
      </c>
      <c r="AF195" s="166" t="e">
        <f>BerKW!AS195*100</f>
        <v>#VALUE!</v>
      </c>
      <c r="AG195" s="166" t="e">
        <f>BerKW!AR195*100</f>
        <v>#VALUE!</v>
      </c>
      <c r="AH195" s="162">
        <f>IF(BerKW!AU195=0,0,74)</f>
        <v>74</v>
      </c>
      <c r="AI195" s="166" t="e">
        <f>BerKW!AV195*100</f>
        <v>#VALUE!</v>
      </c>
      <c r="AJ195" s="166" t="e">
        <f>BerKW!AU195*100</f>
        <v>#VALUE!</v>
      </c>
      <c r="AK195" s="162">
        <v>1</v>
      </c>
      <c r="AL195" s="166" t="e">
        <f>ROUND(BerKW!AW195*100,0)</f>
        <v>#VALUE!</v>
      </c>
      <c r="AM195" s="166" t="e">
        <f t="shared" si="8"/>
        <v>#VALUE!</v>
      </c>
      <c r="AN195" s="166">
        <v>0</v>
      </c>
      <c r="AO195" s="166" t="e">
        <f>BerKW!AW195*100</f>
        <v>#VALUE!</v>
      </c>
      <c r="AP195" s="166" t="e">
        <f ca="1">ROUND(AO195*(pabij+wnbij)/100,0)</f>
        <v>#VALUE!</v>
      </c>
      <c r="AQ195" s="166">
        <f t="shared" ca="1" si="9"/>
        <v>255</v>
      </c>
      <c r="AR195" s="166">
        <v>0</v>
      </c>
      <c r="AS195" s="166" t="e">
        <f>BerKW!AW195*100</f>
        <v>#VALUE!</v>
      </c>
      <c r="AT195" s="166" t="e">
        <f ca="1">ROUND(BerKW!BR195*100,0)</f>
        <v>#VALUE!</v>
      </c>
      <c r="AU195" s="166">
        <f t="shared" ca="1" si="10"/>
        <v>256</v>
      </c>
      <c r="AV195" s="166">
        <v>0</v>
      </c>
      <c r="AW195" s="166" t="e">
        <f>ROUND(BerKW!AW195*100,0)</f>
        <v>#VALUE!</v>
      </c>
      <c r="AX195" s="166" t="e">
        <f ca="1">ROUND(BerKW!BS195*100,0)</f>
        <v>#VALUE!</v>
      </c>
      <c r="AY195" s="166">
        <f t="shared" ca="1" si="11"/>
        <v>811</v>
      </c>
      <c r="AZ195" s="166">
        <v>0</v>
      </c>
      <c r="BA195" s="166" t="e">
        <f ca="1">IF(fsobij&lt;&gt;0,BerKW!AW195*100,0)</f>
        <v>#VALUE!</v>
      </c>
      <c r="BB195" s="166" t="e">
        <f ca="1">IF(fsobij&lt;&gt;0,ROUND(BerKW!BK195*100,0),0)</f>
        <v>#VALUE!</v>
      </c>
      <c r="BC195" s="166">
        <v>859</v>
      </c>
      <c r="BD195" s="166">
        <v>0</v>
      </c>
      <c r="BE195" s="166" t="e">
        <f ca="1">IF(bijbij&lt;&gt;0,BerKW!AW195*100,0)</f>
        <v>#VALUE!</v>
      </c>
      <c r="BF195" s="166" t="e">
        <f>ROUND(BerKW!BL195*100,0)</f>
        <v>#VALUE!</v>
      </c>
      <c r="BG195" s="167">
        <v>1</v>
      </c>
      <c r="BH195" s="166" t="e">
        <f>BerKW!BF195*100</f>
        <v>#VALUE!</v>
      </c>
      <c r="BI195" s="166" t="str">
        <f>BerKW!BE195</f>
        <v>Corriger</v>
      </c>
      <c r="BJ195" s="162" t="e">
        <f>BerKW!BD195*100</f>
        <v>#VALUE!</v>
      </c>
    </row>
    <row r="196" spans="1:62" ht="14.1" customHeight="1" x14ac:dyDescent="0.3">
      <c r="A196" s="162">
        <f>Ident!A196</f>
        <v>0</v>
      </c>
      <c r="B196" s="162">
        <f>Ident!B196</f>
        <v>0</v>
      </c>
      <c r="C196" s="162">
        <f>Ident!C196</f>
        <v>0</v>
      </c>
      <c r="D196" s="162">
        <f>Ident!D196</f>
        <v>0</v>
      </c>
      <c r="E196" s="162"/>
      <c r="F196" s="163"/>
      <c r="G196" s="162"/>
      <c r="H196" s="164">
        <f>Ident!G196</f>
        <v>0</v>
      </c>
      <c r="I196" s="165">
        <f>Ident!E196</f>
        <v>0</v>
      </c>
      <c r="J196" s="165">
        <f>Ident!F196</f>
        <v>0</v>
      </c>
      <c r="K196" s="166" t="e">
        <f>BerKW!Y196*100</f>
        <v>#VALUE!</v>
      </c>
      <c r="L196" s="166">
        <f>BerKW!Z196</f>
        <v>0</v>
      </c>
      <c r="M196" s="162">
        <f>IF(BerKW!K196=0,0,1)</f>
        <v>0</v>
      </c>
      <c r="N196" s="166" t="e">
        <f>BerKW!L196*100</f>
        <v>#VALUE!</v>
      </c>
      <c r="O196" s="166">
        <f>BerKW!K196*100</f>
        <v>0</v>
      </c>
      <c r="P196" s="162">
        <f>IF(BerKW!AC196=0,0,24)</f>
        <v>24</v>
      </c>
      <c r="Q196" s="166" t="e">
        <f>BerKW!AD196*100</f>
        <v>#VALUE!</v>
      </c>
      <c r="R196" s="166" t="e">
        <f>BerKW!AC196*100</f>
        <v>#VALUE!</v>
      </c>
      <c r="S196" s="162">
        <f>IF(BerKW!AF196=0,0,30)</f>
        <v>30</v>
      </c>
      <c r="T196" s="166" t="e">
        <f>BerKW!AG196*100</f>
        <v>#VALUE!</v>
      </c>
      <c r="U196" s="166" t="e">
        <f>BerKW!AF196*100</f>
        <v>#VALUE!</v>
      </c>
      <c r="V196" s="166">
        <f>IF(BerKW!AI196=0,0,50)</f>
        <v>50</v>
      </c>
      <c r="W196" s="166" t="e">
        <f>BerKW!AJ196*100</f>
        <v>#VALUE!</v>
      </c>
      <c r="X196" s="166" t="e">
        <f>BerKW!AI196*100</f>
        <v>#VALUE!</v>
      </c>
      <c r="Y196" s="162">
        <f>IF(BerKW!AL196=0,0,51)</f>
        <v>51</v>
      </c>
      <c r="Z196" s="166" t="e">
        <f>BerKW!AM196*100</f>
        <v>#VALUE!</v>
      </c>
      <c r="AA196" s="166" t="e">
        <f>BerKW!AL196*100</f>
        <v>#VALUE!</v>
      </c>
      <c r="AB196" s="162">
        <f>IF(BerKW!AO196=0,0,60)</f>
        <v>60</v>
      </c>
      <c r="AC196" s="166" t="e">
        <f>BerKW!AP196*100</f>
        <v>#VALUE!</v>
      </c>
      <c r="AD196" s="166" t="e">
        <f>BerKW!AO196*100</f>
        <v>#VALUE!</v>
      </c>
      <c r="AE196" s="162">
        <f>IF(BerKW!AR196=0,0,61)</f>
        <v>61</v>
      </c>
      <c r="AF196" s="166" t="e">
        <f>BerKW!AS196*100</f>
        <v>#VALUE!</v>
      </c>
      <c r="AG196" s="166" t="e">
        <f>BerKW!AR196*100</f>
        <v>#VALUE!</v>
      </c>
      <c r="AH196" s="162">
        <f>IF(BerKW!AU196=0,0,74)</f>
        <v>74</v>
      </c>
      <c r="AI196" s="166" t="e">
        <f>BerKW!AV196*100</f>
        <v>#VALUE!</v>
      </c>
      <c r="AJ196" s="166" t="e">
        <f>BerKW!AU196*100</f>
        <v>#VALUE!</v>
      </c>
      <c r="AK196" s="162">
        <v>1</v>
      </c>
      <c r="AL196" s="166" t="e">
        <f>ROUND(BerKW!AW196*100,0)</f>
        <v>#VALUE!</v>
      </c>
      <c r="AM196" s="166" t="e">
        <f t="shared" ref="AM196:AM259" si="12">IF(user_wg_cat&lt;&gt;wg_cat_ppl,497,wknkengetal)</f>
        <v>#VALUE!</v>
      </c>
      <c r="AN196" s="166">
        <v>0</v>
      </c>
      <c r="AO196" s="166" t="e">
        <f>BerKW!AW196*100</f>
        <v>#VALUE!</v>
      </c>
      <c r="AP196" s="166" t="e">
        <f ca="1">ROUND(AO196*(pabij+wnbij)/100,0)</f>
        <v>#VALUE!</v>
      </c>
      <c r="AQ196" s="166">
        <f t="shared" ref="AQ196:AQ259" ca="1" si="13">IF(bijdrage255&lt;&gt;0,255,0)</f>
        <v>255</v>
      </c>
      <c r="AR196" s="166">
        <v>0</v>
      </c>
      <c r="AS196" s="166" t="e">
        <f>BerKW!AW196*100</f>
        <v>#VALUE!</v>
      </c>
      <c r="AT196" s="166" t="e">
        <f ca="1">ROUND(BerKW!BR196*100,0)</f>
        <v>#VALUE!</v>
      </c>
      <c r="AU196" s="166">
        <f t="shared" ref="AU196:AU259" ca="1" si="14">IF(bijdrage256&lt;&gt;0,256,0)</f>
        <v>256</v>
      </c>
      <c r="AV196" s="166">
        <v>0</v>
      </c>
      <c r="AW196" s="166" t="e">
        <f>ROUND(BerKW!AW196*100,0)</f>
        <v>#VALUE!</v>
      </c>
      <c r="AX196" s="166" t="e">
        <f ca="1">ROUND(BerKW!BS196*100,0)</f>
        <v>#VALUE!</v>
      </c>
      <c r="AY196" s="166">
        <f t="shared" ref="AY196:AY259" ca="1" si="15">IF(fsobij&lt;&gt;0,811,0)</f>
        <v>811</v>
      </c>
      <c r="AZ196" s="166">
        <v>0</v>
      </c>
      <c r="BA196" s="166" t="e">
        <f ca="1">IF(fsobij&lt;&gt;0,BerKW!AW196*100,0)</f>
        <v>#VALUE!</v>
      </c>
      <c r="BB196" s="166" t="e">
        <f ca="1">IF(fsobij&lt;&gt;0,ROUND(BerKW!BK196*100,0),0)</f>
        <v>#VALUE!</v>
      </c>
      <c r="BC196" s="166">
        <v>859</v>
      </c>
      <c r="BD196" s="166">
        <v>0</v>
      </c>
      <c r="BE196" s="166" t="e">
        <f ca="1">IF(bijbij&lt;&gt;0,BerKW!AW196*100,0)</f>
        <v>#VALUE!</v>
      </c>
      <c r="BF196" s="166" t="e">
        <f>ROUND(BerKW!BL196*100,0)</f>
        <v>#VALUE!</v>
      </c>
      <c r="BG196" s="167">
        <v>1</v>
      </c>
      <c r="BH196" s="166" t="e">
        <f>BerKW!BF196*100</f>
        <v>#VALUE!</v>
      </c>
      <c r="BI196" s="166" t="str">
        <f>BerKW!BE196</f>
        <v>Corriger</v>
      </c>
      <c r="BJ196" s="162" t="e">
        <f>BerKW!BD196*100</f>
        <v>#VALUE!</v>
      </c>
    </row>
    <row r="197" spans="1:62" ht="14.1" customHeight="1" x14ac:dyDescent="0.3">
      <c r="A197" s="162">
        <f>Ident!A197</f>
        <v>0</v>
      </c>
      <c r="B197" s="162">
        <f>Ident!B197</f>
        <v>0</v>
      </c>
      <c r="C197" s="162">
        <f>Ident!C197</f>
        <v>0</v>
      </c>
      <c r="D197" s="162">
        <f>Ident!D197</f>
        <v>0</v>
      </c>
      <c r="E197" s="162"/>
      <c r="F197" s="163"/>
      <c r="G197" s="162"/>
      <c r="H197" s="164">
        <f>Ident!G197</f>
        <v>0</v>
      </c>
      <c r="I197" s="165">
        <f>Ident!E197</f>
        <v>0</v>
      </c>
      <c r="J197" s="165">
        <f>Ident!F197</f>
        <v>0</v>
      </c>
      <c r="K197" s="166" t="e">
        <f>BerKW!Y197*100</f>
        <v>#VALUE!</v>
      </c>
      <c r="L197" s="166">
        <f>BerKW!Z197</f>
        <v>0</v>
      </c>
      <c r="M197" s="162">
        <f>IF(BerKW!K197=0,0,1)</f>
        <v>0</v>
      </c>
      <c r="N197" s="166" t="e">
        <f>BerKW!L197*100</f>
        <v>#VALUE!</v>
      </c>
      <c r="O197" s="166">
        <f>BerKW!K197*100</f>
        <v>0</v>
      </c>
      <c r="P197" s="162">
        <f>IF(BerKW!AC197=0,0,24)</f>
        <v>24</v>
      </c>
      <c r="Q197" s="166" t="e">
        <f>BerKW!AD197*100</f>
        <v>#VALUE!</v>
      </c>
      <c r="R197" s="166" t="e">
        <f>BerKW!AC197*100</f>
        <v>#VALUE!</v>
      </c>
      <c r="S197" s="162">
        <f>IF(BerKW!AF197=0,0,30)</f>
        <v>30</v>
      </c>
      <c r="T197" s="166" t="e">
        <f>BerKW!AG197*100</f>
        <v>#VALUE!</v>
      </c>
      <c r="U197" s="166" t="e">
        <f>BerKW!AF197*100</f>
        <v>#VALUE!</v>
      </c>
      <c r="V197" s="166">
        <f>IF(BerKW!AI197=0,0,50)</f>
        <v>50</v>
      </c>
      <c r="W197" s="166" t="e">
        <f>BerKW!AJ197*100</f>
        <v>#VALUE!</v>
      </c>
      <c r="X197" s="166" t="e">
        <f>BerKW!AI197*100</f>
        <v>#VALUE!</v>
      </c>
      <c r="Y197" s="162">
        <f>IF(BerKW!AL197=0,0,51)</f>
        <v>51</v>
      </c>
      <c r="Z197" s="166" t="e">
        <f>BerKW!AM197*100</f>
        <v>#VALUE!</v>
      </c>
      <c r="AA197" s="166" t="e">
        <f>BerKW!AL197*100</f>
        <v>#VALUE!</v>
      </c>
      <c r="AB197" s="162">
        <f>IF(BerKW!AO197=0,0,60)</f>
        <v>60</v>
      </c>
      <c r="AC197" s="166" t="e">
        <f>BerKW!AP197*100</f>
        <v>#VALUE!</v>
      </c>
      <c r="AD197" s="166" t="e">
        <f>BerKW!AO197*100</f>
        <v>#VALUE!</v>
      </c>
      <c r="AE197" s="162">
        <f>IF(BerKW!AR197=0,0,61)</f>
        <v>61</v>
      </c>
      <c r="AF197" s="166" t="e">
        <f>BerKW!AS197*100</f>
        <v>#VALUE!</v>
      </c>
      <c r="AG197" s="166" t="e">
        <f>BerKW!AR197*100</f>
        <v>#VALUE!</v>
      </c>
      <c r="AH197" s="162">
        <f>IF(BerKW!AU197=0,0,74)</f>
        <v>74</v>
      </c>
      <c r="AI197" s="166" t="e">
        <f>BerKW!AV197*100</f>
        <v>#VALUE!</v>
      </c>
      <c r="AJ197" s="166" t="e">
        <f>BerKW!AU197*100</f>
        <v>#VALUE!</v>
      </c>
      <c r="AK197" s="162">
        <v>1</v>
      </c>
      <c r="AL197" s="166" t="e">
        <f>ROUND(BerKW!AW197*100,0)</f>
        <v>#VALUE!</v>
      </c>
      <c r="AM197" s="166" t="e">
        <f t="shared" si="12"/>
        <v>#VALUE!</v>
      </c>
      <c r="AN197" s="166">
        <v>0</v>
      </c>
      <c r="AO197" s="166" t="e">
        <f>BerKW!AW197*100</f>
        <v>#VALUE!</v>
      </c>
      <c r="AP197" s="166" t="e">
        <f ca="1">ROUND(AO197*(pabij+wnbij)/100,0)</f>
        <v>#VALUE!</v>
      </c>
      <c r="AQ197" s="166">
        <f t="shared" ca="1" si="13"/>
        <v>255</v>
      </c>
      <c r="AR197" s="166">
        <v>0</v>
      </c>
      <c r="AS197" s="166" t="e">
        <f>BerKW!AW197*100</f>
        <v>#VALUE!</v>
      </c>
      <c r="AT197" s="166" t="e">
        <f ca="1">ROUND(BerKW!BR197*100,0)</f>
        <v>#VALUE!</v>
      </c>
      <c r="AU197" s="166">
        <f t="shared" ca="1" si="14"/>
        <v>256</v>
      </c>
      <c r="AV197" s="166">
        <v>0</v>
      </c>
      <c r="AW197" s="166" t="e">
        <f>ROUND(BerKW!AW197*100,0)</f>
        <v>#VALUE!</v>
      </c>
      <c r="AX197" s="166" t="e">
        <f ca="1">ROUND(BerKW!BS197*100,0)</f>
        <v>#VALUE!</v>
      </c>
      <c r="AY197" s="166">
        <f t="shared" ca="1" si="15"/>
        <v>811</v>
      </c>
      <c r="AZ197" s="166">
        <v>0</v>
      </c>
      <c r="BA197" s="166" t="e">
        <f ca="1">IF(fsobij&lt;&gt;0,BerKW!AW197*100,0)</f>
        <v>#VALUE!</v>
      </c>
      <c r="BB197" s="166" t="e">
        <f ca="1">IF(fsobij&lt;&gt;0,ROUND(BerKW!BK197*100,0),0)</f>
        <v>#VALUE!</v>
      </c>
      <c r="BC197" s="166">
        <v>859</v>
      </c>
      <c r="BD197" s="166">
        <v>0</v>
      </c>
      <c r="BE197" s="166" t="e">
        <f ca="1">IF(bijbij&lt;&gt;0,BerKW!AW197*100,0)</f>
        <v>#VALUE!</v>
      </c>
      <c r="BF197" s="166" t="e">
        <f>ROUND(BerKW!BL197*100,0)</f>
        <v>#VALUE!</v>
      </c>
      <c r="BG197" s="167">
        <v>1</v>
      </c>
      <c r="BH197" s="166" t="e">
        <f>BerKW!BF197*100</f>
        <v>#VALUE!</v>
      </c>
      <c r="BI197" s="166" t="str">
        <f>BerKW!BE197</f>
        <v>Corriger</v>
      </c>
      <c r="BJ197" s="162" t="e">
        <f>BerKW!BD197*100</f>
        <v>#VALUE!</v>
      </c>
    </row>
    <row r="198" spans="1:62" ht="14.1" customHeight="1" x14ac:dyDescent="0.3">
      <c r="A198" s="162">
        <f>Ident!A198</f>
        <v>0</v>
      </c>
      <c r="B198" s="162">
        <f>Ident!B198</f>
        <v>0</v>
      </c>
      <c r="C198" s="162">
        <f>Ident!C198</f>
        <v>0</v>
      </c>
      <c r="D198" s="162">
        <f>Ident!D198</f>
        <v>0</v>
      </c>
      <c r="E198" s="162"/>
      <c r="F198" s="163"/>
      <c r="G198" s="162"/>
      <c r="H198" s="164">
        <f>Ident!G198</f>
        <v>0</v>
      </c>
      <c r="I198" s="165">
        <f>Ident!E198</f>
        <v>0</v>
      </c>
      <c r="J198" s="165">
        <f>Ident!F198</f>
        <v>0</v>
      </c>
      <c r="K198" s="166" t="e">
        <f>BerKW!Y198*100</f>
        <v>#VALUE!</v>
      </c>
      <c r="L198" s="166">
        <f>BerKW!Z198</f>
        <v>0</v>
      </c>
      <c r="M198" s="162">
        <f>IF(BerKW!K198=0,0,1)</f>
        <v>0</v>
      </c>
      <c r="N198" s="166" t="e">
        <f>BerKW!L198*100</f>
        <v>#VALUE!</v>
      </c>
      <c r="O198" s="166">
        <f>BerKW!K198*100</f>
        <v>0</v>
      </c>
      <c r="P198" s="162">
        <f>IF(BerKW!AC198=0,0,24)</f>
        <v>24</v>
      </c>
      <c r="Q198" s="166" t="e">
        <f>BerKW!AD198*100</f>
        <v>#VALUE!</v>
      </c>
      <c r="R198" s="166" t="e">
        <f>BerKW!AC198*100</f>
        <v>#VALUE!</v>
      </c>
      <c r="S198" s="162">
        <f>IF(BerKW!AF198=0,0,30)</f>
        <v>30</v>
      </c>
      <c r="T198" s="166" t="e">
        <f>BerKW!AG198*100</f>
        <v>#VALUE!</v>
      </c>
      <c r="U198" s="166" t="e">
        <f>BerKW!AF198*100</f>
        <v>#VALUE!</v>
      </c>
      <c r="V198" s="166">
        <f>IF(BerKW!AI198=0,0,50)</f>
        <v>50</v>
      </c>
      <c r="W198" s="166" t="e">
        <f>BerKW!AJ198*100</f>
        <v>#VALUE!</v>
      </c>
      <c r="X198" s="166" t="e">
        <f>BerKW!AI198*100</f>
        <v>#VALUE!</v>
      </c>
      <c r="Y198" s="162">
        <f>IF(BerKW!AL198=0,0,51)</f>
        <v>51</v>
      </c>
      <c r="Z198" s="166" t="e">
        <f>BerKW!AM198*100</f>
        <v>#VALUE!</v>
      </c>
      <c r="AA198" s="166" t="e">
        <f>BerKW!AL198*100</f>
        <v>#VALUE!</v>
      </c>
      <c r="AB198" s="162">
        <f>IF(BerKW!AO198=0,0,60)</f>
        <v>60</v>
      </c>
      <c r="AC198" s="166" t="e">
        <f>BerKW!AP198*100</f>
        <v>#VALUE!</v>
      </c>
      <c r="AD198" s="166" t="e">
        <f>BerKW!AO198*100</f>
        <v>#VALUE!</v>
      </c>
      <c r="AE198" s="162">
        <f>IF(BerKW!AR198=0,0,61)</f>
        <v>61</v>
      </c>
      <c r="AF198" s="166" t="e">
        <f>BerKW!AS198*100</f>
        <v>#VALUE!</v>
      </c>
      <c r="AG198" s="166" t="e">
        <f>BerKW!AR198*100</f>
        <v>#VALUE!</v>
      </c>
      <c r="AH198" s="162">
        <f>IF(BerKW!AU198=0,0,74)</f>
        <v>74</v>
      </c>
      <c r="AI198" s="166" t="e">
        <f>BerKW!AV198*100</f>
        <v>#VALUE!</v>
      </c>
      <c r="AJ198" s="166" t="e">
        <f>BerKW!AU198*100</f>
        <v>#VALUE!</v>
      </c>
      <c r="AK198" s="162">
        <v>1</v>
      </c>
      <c r="AL198" s="166" t="e">
        <f>ROUND(BerKW!AW198*100,0)</f>
        <v>#VALUE!</v>
      </c>
      <c r="AM198" s="166" t="e">
        <f t="shared" si="12"/>
        <v>#VALUE!</v>
      </c>
      <c r="AN198" s="166">
        <v>0</v>
      </c>
      <c r="AO198" s="166" t="e">
        <f>BerKW!AW198*100</f>
        <v>#VALUE!</v>
      </c>
      <c r="AP198" s="166" t="e">
        <f ca="1">ROUND(AO198*(pabij+wnbij)/100,0)</f>
        <v>#VALUE!</v>
      </c>
      <c r="AQ198" s="166">
        <f t="shared" ca="1" si="13"/>
        <v>255</v>
      </c>
      <c r="AR198" s="166">
        <v>0</v>
      </c>
      <c r="AS198" s="166" t="e">
        <f>BerKW!AW198*100</f>
        <v>#VALUE!</v>
      </c>
      <c r="AT198" s="166" t="e">
        <f ca="1">ROUND(BerKW!BR198*100,0)</f>
        <v>#VALUE!</v>
      </c>
      <c r="AU198" s="166">
        <f t="shared" ca="1" si="14"/>
        <v>256</v>
      </c>
      <c r="AV198" s="166">
        <v>0</v>
      </c>
      <c r="AW198" s="166" t="e">
        <f>ROUND(BerKW!AW198*100,0)</f>
        <v>#VALUE!</v>
      </c>
      <c r="AX198" s="166" t="e">
        <f ca="1">ROUND(BerKW!BS198*100,0)</f>
        <v>#VALUE!</v>
      </c>
      <c r="AY198" s="166">
        <f t="shared" ca="1" si="15"/>
        <v>811</v>
      </c>
      <c r="AZ198" s="166">
        <v>0</v>
      </c>
      <c r="BA198" s="166" t="e">
        <f ca="1">IF(fsobij&lt;&gt;0,BerKW!AW198*100,0)</f>
        <v>#VALUE!</v>
      </c>
      <c r="BB198" s="166" t="e">
        <f ca="1">IF(fsobij&lt;&gt;0,ROUND(BerKW!BK198*100,0),0)</f>
        <v>#VALUE!</v>
      </c>
      <c r="BC198" s="166">
        <v>859</v>
      </c>
      <c r="BD198" s="166">
        <v>0</v>
      </c>
      <c r="BE198" s="166" t="e">
        <f ca="1">IF(bijbij&lt;&gt;0,BerKW!AW198*100,0)</f>
        <v>#VALUE!</v>
      </c>
      <c r="BF198" s="166" t="e">
        <f>ROUND(BerKW!BL198*100,0)</f>
        <v>#VALUE!</v>
      </c>
      <c r="BG198" s="167">
        <v>1</v>
      </c>
      <c r="BH198" s="166" t="e">
        <f>BerKW!BF198*100</f>
        <v>#VALUE!</v>
      </c>
      <c r="BI198" s="166" t="str">
        <f>BerKW!BE198</f>
        <v>Corriger</v>
      </c>
      <c r="BJ198" s="162" t="e">
        <f>BerKW!BD198*100</f>
        <v>#VALUE!</v>
      </c>
    </row>
    <row r="199" spans="1:62" ht="14.1" customHeight="1" x14ac:dyDescent="0.3">
      <c r="A199" s="162">
        <f>Ident!A199</f>
        <v>0</v>
      </c>
      <c r="B199" s="162">
        <f>Ident!B199</f>
        <v>0</v>
      </c>
      <c r="C199" s="162">
        <f>Ident!C199</f>
        <v>0</v>
      </c>
      <c r="D199" s="162">
        <f>Ident!D199</f>
        <v>0</v>
      </c>
      <c r="E199" s="162"/>
      <c r="F199" s="163"/>
      <c r="G199" s="162"/>
      <c r="H199" s="164">
        <f>Ident!G199</f>
        <v>0</v>
      </c>
      <c r="I199" s="165">
        <f>Ident!E199</f>
        <v>0</v>
      </c>
      <c r="J199" s="165">
        <f>Ident!F199</f>
        <v>0</v>
      </c>
      <c r="K199" s="166" t="e">
        <f>BerKW!Y199*100</f>
        <v>#VALUE!</v>
      </c>
      <c r="L199" s="166">
        <f>BerKW!Z199</f>
        <v>0</v>
      </c>
      <c r="M199" s="162">
        <f>IF(BerKW!K199=0,0,1)</f>
        <v>0</v>
      </c>
      <c r="N199" s="166" t="e">
        <f>BerKW!L199*100</f>
        <v>#VALUE!</v>
      </c>
      <c r="O199" s="166">
        <f>BerKW!K199*100</f>
        <v>0</v>
      </c>
      <c r="P199" s="162">
        <f>IF(BerKW!AC199=0,0,24)</f>
        <v>24</v>
      </c>
      <c r="Q199" s="166" t="e">
        <f>BerKW!AD199*100</f>
        <v>#VALUE!</v>
      </c>
      <c r="R199" s="166" t="e">
        <f>BerKW!AC199*100</f>
        <v>#VALUE!</v>
      </c>
      <c r="S199" s="162">
        <f>IF(BerKW!AF199=0,0,30)</f>
        <v>30</v>
      </c>
      <c r="T199" s="166" t="e">
        <f>BerKW!AG199*100</f>
        <v>#VALUE!</v>
      </c>
      <c r="U199" s="166" t="e">
        <f>BerKW!AF199*100</f>
        <v>#VALUE!</v>
      </c>
      <c r="V199" s="166">
        <f>IF(BerKW!AI199=0,0,50)</f>
        <v>50</v>
      </c>
      <c r="W199" s="166" t="e">
        <f>BerKW!AJ199*100</f>
        <v>#VALUE!</v>
      </c>
      <c r="X199" s="166" t="e">
        <f>BerKW!AI199*100</f>
        <v>#VALUE!</v>
      </c>
      <c r="Y199" s="162">
        <f>IF(BerKW!AL199=0,0,51)</f>
        <v>51</v>
      </c>
      <c r="Z199" s="166" t="e">
        <f>BerKW!AM199*100</f>
        <v>#VALUE!</v>
      </c>
      <c r="AA199" s="166" t="e">
        <f>BerKW!AL199*100</f>
        <v>#VALUE!</v>
      </c>
      <c r="AB199" s="162">
        <f>IF(BerKW!AO199=0,0,60)</f>
        <v>60</v>
      </c>
      <c r="AC199" s="166" t="e">
        <f>BerKW!AP199*100</f>
        <v>#VALUE!</v>
      </c>
      <c r="AD199" s="166" t="e">
        <f>BerKW!AO199*100</f>
        <v>#VALUE!</v>
      </c>
      <c r="AE199" s="162">
        <f>IF(BerKW!AR199=0,0,61)</f>
        <v>61</v>
      </c>
      <c r="AF199" s="166" t="e">
        <f>BerKW!AS199*100</f>
        <v>#VALUE!</v>
      </c>
      <c r="AG199" s="166" t="e">
        <f>BerKW!AR199*100</f>
        <v>#VALUE!</v>
      </c>
      <c r="AH199" s="162">
        <f>IF(BerKW!AU199=0,0,74)</f>
        <v>74</v>
      </c>
      <c r="AI199" s="166" t="e">
        <f>BerKW!AV199*100</f>
        <v>#VALUE!</v>
      </c>
      <c r="AJ199" s="166" t="e">
        <f>BerKW!AU199*100</f>
        <v>#VALUE!</v>
      </c>
      <c r="AK199" s="162">
        <v>1</v>
      </c>
      <c r="AL199" s="166" t="e">
        <f>ROUND(BerKW!AW199*100,0)</f>
        <v>#VALUE!</v>
      </c>
      <c r="AM199" s="166" t="e">
        <f t="shared" si="12"/>
        <v>#VALUE!</v>
      </c>
      <c r="AN199" s="166">
        <v>0</v>
      </c>
      <c r="AO199" s="166" t="e">
        <f>BerKW!AW199*100</f>
        <v>#VALUE!</v>
      </c>
      <c r="AP199" s="166" t="e">
        <f ca="1">ROUND(AO199*(pabij+wnbij)/100,0)</f>
        <v>#VALUE!</v>
      </c>
      <c r="AQ199" s="166">
        <f t="shared" ca="1" si="13"/>
        <v>255</v>
      </c>
      <c r="AR199" s="166">
        <v>0</v>
      </c>
      <c r="AS199" s="166" t="e">
        <f>BerKW!AW199*100</f>
        <v>#VALUE!</v>
      </c>
      <c r="AT199" s="166" t="e">
        <f ca="1">ROUND(BerKW!BR199*100,0)</f>
        <v>#VALUE!</v>
      </c>
      <c r="AU199" s="166">
        <f t="shared" ca="1" si="14"/>
        <v>256</v>
      </c>
      <c r="AV199" s="166">
        <v>0</v>
      </c>
      <c r="AW199" s="166" t="e">
        <f>ROUND(BerKW!AW199*100,0)</f>
        <v>#VALUE!</v>
      </c>
      <c r="AX199" s="166" t="e">
        <f ca="1">ROUND(BerKW!BS199*100,0)</f>
        <v>#VALUE!</v>
      </c>
      <c r="AY199" s="166">
        <f t="shared" ca="1" si="15"/>
        <v>811</v>
      </c>
      <c r="AZ199" s="166">
        <v>0</v>
      </c>
      <c r="BA199" s="166" t="e">
        <f ca="1">IF(fsobij&lt;&gt;0,BerKW!AW199*100,0)</f>
        <v>#VALUE!</v>
      </c>
      <c r="BB199" s="166" t="e">
        <f ca="1">IF(fsobij&lt;&gt;0,ROUND(BerKW!BK199*100,0),0)</f>
        <v>#VALUE!</v>
      </c>
      <c r="BC199" s="166">
        <v>859</v>
      </c>
      <c r="BD199" s="166">
        <v>0</v>
      </c>
      <c r="BE199" s="166" t="e">
        <f ca="1">IF(bijbij&lt;&gt;0,BerKW!AW199*100,0)</f>
        <v>#VALUE!</v>
      </c>
      <c r="BF199" s="166" t="e">
        <f>ROUND(BerKW!BL199*100,0)</f>
        <v>#VALUE!</v>
      </c>
      <c r="BG199" s="167">
        <v>1</v>
      </c>
      <c r="BH199" s="166" t="e">
        <f>BerKW!BF199*100</f>
        <v>#VALUE!</v>
      </c>
      <c r="BI199" s="166" t="str">
        <f>BerKW!BE199</f>
        <v>Corriger</v>
      </c>
      <c r="BJ199" s="162" t="e">
        <f>BerKW!BD199*100</f>
        <v>#VALUE!</v>
      </c>
    </row>
    <row r="200" spans="1:62" ht="14.1" customHeight="1" x14ac:dyDescent="0.3">
      <c r="A200" s="162">
        <f>Ident!A200</f>
        <v>0</v>
      </c>
      <c r="B200" s="162">
        <f>Ident!B200</f>
        <v>0</v>
      </c>
      <c r="C200" s="162">
        <f>Ident!C200</f>
        <v>0</v>
      </c>
      <c r="D200" s="162">
        <f>Ident!D200</f>
        <v>0</v>
      </c>
      <c r="E200" s="162"/>
      <c r="F200" s="163"/>
      <c r="G200" s="162"/>
      <c r="H200" s="164">
        <f>Ident!G200</f>
        <v>0</v>
      </c>
      <c r="I200" s="165">
        <f>Ident!E200</f>
        <v>0</v>
      </c>
      <c r="J200" s="165">
        <f>Ident!F200</f>
        <v>0</v>
      </c>
      <c r="K200" s="166" t="e">
        <f>BerKW!Y200*100</f>
        <v>#VALUE!</v>
      </c>
      <c r="L200" s="166">
        <f>BerKW!Z200</f>
        <v>0</v>
      </c>
      <c r="M200" s="162">
        <f>IF(BerKW!K200=0,0,1)</f>
        <v>0</v>
      </c>
      <c r="N200" s="166" t="e">
        <f>BerKW!L200*100</f>
        <v>#VALUE!</v>
      </c>
      <c r="O200" s="166">
        <f>BerKW!K200*100</f>
        <v>0</v>
      </c>
      <c r="P200" s="162">
        <f>IF(BerKW!AC200=0,0,24)</f>
        <v>24</v>
      </c>
      <c r="Q200" s="166" t="e">
        <f>BerKW!AD200*100</f>
        <v>#VALUE!</v>
      </c>
      <c r="R200" s="166" t="e">
        <f>BerKW!AC200*100</f>
        <v>#VALUE!</v>
      </c>
      <c r="S200" s="162">
        <f>IF(BerKW!AF200=0,0,30)</f>
        <v>30</v>
      </c>
      <c r="T200" s="166" t="e">
        <f>BerKW!AG200*100</f>
        <v>#VALUE!</v>
      </c>
      <c r="U200" s="166" t="e">
        <f>BerKW!AF200*100</f>
        <v>#VALUE!</v>
      </c>
      <c r="V200" s="166">
        <f>IF(BerKW!AI200=0,0,50)</f>
        <v>50</v>
      </c>
      <c r="W200" s="166" t="e">
        <f>BerKW!AJ200*100</f>
        <v>#VALUE!</v>
      </c>
      <c r="X200" s="166" t="e">
        <f>BerKW!AI200*100</f>
        <v>#VALUE!</v>
      </c>
      <c r="Y200" s="162">
        <f>IF(BerKW!AL200=0,0,51)</f>
        <v>51</v>
      </c>
      <c r="Z200" s="166" t="e">
        <f>BerKW!AM200*100</f>
        <v>#VALUE!</v>
      </c>
      <c r="AA200" s="166" t="e">
        <f>BerKW!AL200*100</f>
        <v>#VALUE!</v>
      </c>
      <c r="AB200" s="162">
        <f>IF(BerKW!AO200=0,0,60)</f>
        <v>60</v>
      </c>
      <c r="AC200" s="166" t="e">
        <f>BerKW!AP200*100</f>
        <v>#VALUE!</v>
      </c>
      <c r="AD200" s="166" t="e">
        <f>BerKW!AO200*100</f>
        <v>#VALUE!</v>
      </c>
      <c r="AE200" s="162">
        <f>IF(BerKW!AR200=0,0,61)</f>
        <v>61</v>
      </c>
      <c r="AF200" s="166" t="e">
        <f>BerKW!AS200*100</f>
        <v>#VALUE!</v>
      </c>
      <c r="AG200" s="166" t="e">
        <f>BerKW!AR200*100</f>
        <v>#VALUE!</v>
      </c>
      <c r="AH200" s="162">
        <f>IF(BerKW!AU200=0,0,74)</f>
        <v>74</v>
      </c>
      <c r="AI200" s="166" t="e">
        <f>BerKW!AV200*100</f>
        <v>#VALUE!</v>
      </c>
      <c r="AJ200" s="166" t="e">
        <f>BerKW!AU200*100</f>
        <v>#VALUE!</v>
      </c>
      <c r="AK200" s="162">
        <v>1</v>
      </c>
      <c r="AL200" s="166" t="e">
        <f>ROUND(BerKW!AW200*100,0)</f>
        <v>#VALUE!</v>
      </c>
      <c r="AM200" s="166" t="e">
        <f t="shared" si="12"/>
        <v>#VALUE!</v>
      </c>
      <c r="AN200" s="166">
        <v>0</v>
      </c>
      <c r="AO200" s="166" t="e">
        <f>BerKW!AW200*100</f>
        <v>#VALUE!</v>
      </c>
      <c r="AP200" s="166" t="e">
        <f ca="1">ROUND(AO200*(pabij+wnbij)/100,0)</f>
        <v>#VALUE!</v>
      </c>
      <c r="AQ200" s="166">
        <f t="shared" ca="1" si="13"/>
        <v>255</v>
      </c>
      <c r="AR200" s="166">
        <v>0</v>
      </c>
      <c r="AS200" s="166" t="e">
        <f>BerKW!AW200*100</f>
        <v>#VALUE!</v>
      </c>
      <c r="AT200" s="166" t="e">
        <f ca="1">ROUND(BerKW!BR200*100,0)</f>
        <v>#VALUE!</v>
      </c>
      <c r="AU200" s="166">
        <f t="shared" ca="1" si="14"/>
        <v>256</v>
      </c>
      <c r="AV200" s="166">
        <v>0</v>
      </c>
      <c r="AW200" s="166" t="e">
        <f>ROUND(BerKW!AW200*100,0)</f>
        <v>#VALUE!</v>
      </c>
      <c r="AX200" s="166" t="e">
        <f ca="1">ROUND(BerKW!BS200*100,0)</f>
        <v>#VALUE!</v>
      </c>
      <c r="AY200" s="166">
        <f t="shared" ca="1" si="15"/>
        <v>811</v>
      </c>
      <c r="AZ200" s="166">
        <v>0</v>
      </c>
      <c r="BA200" s="166" t="e">
        <f ca="1">IF(fsobij&lt;&gt;0,BerKW!AW200*100,0)</f>
        <v>#VALUE!</v>
      </c>
      <c r="BB200" s="166" t="e">
        <f ca="1">IF(fsobij&lt;&gt;0,ROUND(BerKW!BK200*100,0),0)</f>
        <v>#VALUE!</v>
      </c>
      <c r="BC200" s="166">
        <v>859</v>
      </c>
      <c r="BD200" s="166">
        <v>0</v>
      </c>
      <c r="BE200" s="166" t="e">
        <f ca="1">IF(bijbij&lt;&gt;0,BerKW!AW200*100,0)</f>
        <v>#VALUE!</v>
      </c>
      <c r="BF200" s="166" t="e">
        <f>ROUND(BerKW!BL200*100,0)</f>
        <v>#VALUE!</v>
      </c>
      <c r="BG200" s="167">
        <v>1</v>
      </c>
      <c r="BH200" s="166" t="e">
        <f>BerKW!BF200*100</f>
        <v>#VALUE!</v>
      </c>
      <c r="BI200" s="166" t="str">
        <f>BerKW!BE200</f>
        <v>Corriger</v>
      </c>
      <c r="BJ200" s="162" t="e">
        <f>BerKW!BD200*100</f>
        <v>#VALUE!</v>
      </c>
    </row>
    <row r="201" spans="1:62" ht="14.1" customHeight="1" x14ac:dyDescent="0.3">
      <c r="A201" s="162">
        <f>Ident!A201</f>
        <v>0</v>
      </c>
      <c r="B201" s="162">
        <f>Ident!B201</f>
        <v>0</v>
      </c>
      <c r="C201" s="162">
        <f>Ident!C201</f>
        <v>0</v>
      </c>
      <c r="D201" s="162">
        <f>Ident!D201</f>
        <v>0</v>
      </c>
      <c r="E201" s="162"/>
      <c r="F201" s="163"/>
      <c r="G201" s="162"/>
      <c r="H201" s="164">
        <f>Ident!G201</f>
        <v>0</v>
      </c>
      <c r="I201" s="165">
        <f>Ident!E201</f>
        <v>0</v>
      </c>
      <c r="J201" s="165">
        <f>Ident!F201</f>
        <v>0</v>
      </c>
      <c r="K201" s="166" t="e">
        <f>BerKW!Y201*100</f>
        <v>#VALUE!</v>
      </c>
      <c r="L201" s="166">
        <f>BerKW!Z201</f>
        <v>0</v>
      </c>
      <c r="M201" s="162">
        <f>IF(BerKW!K201=0,0,1)</f>
        <v>0</v>
      </c>
      <c r="N201" s="166" t="e">
        <f>BerKW!L201*100</f>
        <v>#VALUE!</v>
      </c>
      <c r="O201" s="166">
        <f>BerKW!K201*100</f>
        <v>0</v>
      </c>
      <c r="P201" s="162">
        <f>IF(BerKW!AC201=0,0,24)</f>
        <v>24</v>
      </c>
      <c r="Q201" s="166" t="e">
        <f>BerKW!AD201*100</f>
        <v>#VALUE!</v>
      </c>
      <c r="R201" s="166" t="e">
        <f>BerKW!AC201*100</f>
        <v>#VALUE!</v>
      </c>
      <c r="S201" s="162">
        <f>IF(BerKW!AF201=0,0,30)</f>
        <v>30</v>
      </c>
      <c r="T201" s="166" t="e">
        <f>BerKW!AG201*100</f>
        <v>#VALUE!</v>
      </c>
      <c r="U201" s="166" t="e">
        <f>BerKW!AF201*100</f>
        <v>#VALUE!</v>
      </c>
      <c r="V201" s="166">
        <f>IF(BerKW!AI201=0,0,50)</f>
        <v>50</v>
      </c>
      <c r="W201" s="166" t="e">
        <f>BerKW!AJ201*100</f>
        <v>#VALUE!</v>
      </c>
      <c r="X201" s="166" t="e">
        <f>BerKW!AI201*100</f>
        <v>#VALUE!</v>
      </c>
      <c r="Y201" s="162">
        <f>IF(BerKW!AL201=0,0,51)</f>
        <v>51</v>
      </c>
      <c r="Z201" s="166" t="e">
        <f>BerKW!AM201*100</f>
        <v>#VALUE!</v>
      </c>
      <c r="AA201" s="166" t="e">
        <f>BerKW!AL201*100</f>
        <v>#VALUE!</v>
      </c>
      <c r="AB201" s="162">
        <f>IF(BerKW!AO201=0,0,60)</f>
        <v>60</v>
      </c>
      <c r="AC201" s="166" t="e">
        <f>BerKW!AP201*100</f>
        <v>#VALUE!</v>
      </c>
      <c r="AD201" s="166" t="e">
        <f>BerKW!AO201*100</f>
        <v>#VALUE!</v>
      </c>
      <c r="AE201" s="162">
        <f>IF(BerKW!AR201=0,0,61)</f>
        <v>61</v>
      </c>
      <c r="AF201" s="166" t="e">
        <f>BerKW!AS201*100</f>
        <v>#VALUE!</v>
      </c>
      <c r="AG201" s="166" t="e">
        <f>BerKW!AR201*100</f>
        <v>#VALUE!</v>
      </c>
      <c r="AH201" s="162">
        <f>IF(BerKW!AU201=0,0,74)</f>
        <v>74</v>
      </c>
      <c r="AI201" s="166" t="e">
        <f>BerKW!AV201*100</f>
        <v>#VALUE!</v>
      </c>
      <c r="AJ201" s="166" t="e">
        <f>BerKW!AU201*100</f>
        <v>#VALUE!</v>
      </c>
      <c r="AK201" s="162">
        <v>1</v>
      </c>
      <c r="AL201" s="166" t="e">
        <f>ROUND(BerKW!AW201*100,0)</f>
        <v>#VALUE!</v>
      </c>
      <c r="AM201" s="166" t="e">
        <f t="shared" si="12"/>
        <v>#VALUE!</v>
      </c>
      <c r="AN201" s="166">
        <v>0</v>
      </c>
      <c r="AO201" s="166" t="e">
        <f>BerKW!AW201*100</f>
        <v>#VALUE!</v>
      </c>
      <c r="AP201" s="166" t="e">
        <f ca="1">ROUND(AO201*(pabij+wnbij)/100,0)</f>
        <v>#VALUE!</v>
      </c>
      <c r="AQ201" s="166">
        <f t="shared" ca="1" si="13"/>
        <v>255</v>
      </c>
      <c r="AR201" s="166">
        <v>0</v>
      </c>
      <c r="AS201" s="166" t="e">
        <f>BerKW!AW201*100</f>
        <v>#VALUE!</v>
      </c>
      <c r="AT201" s="166" t="e">
        <f ca="1">ROUND(BerKW!BR201*100,0)</f>
        <v>#VALUE!</v>
      </c>
      <c r="AU201" s="166">
        <f t="shared" ca="1" si="14"/>
        <v>256</v>
      </c>
      <c r="AV201" s="166">
        <v>0</v>
      </c>
      <c r="AW201" s="166" t="e">
        <f>ROUND(BerKW!AW201*100,0)</f>
        <v>#VALUE!</v>
      </c>
      <c r="AX201" s="166" t="e">
        <f ca="1">ROUND(BerKW!BS201*100,0)</f>
        <v>#VALUE!</v>
      </c>
      <c r="AY201" s="166">
        <f t="shared" ca="1" si="15"/>
        <v>811</v>
      </c>
      <c r="AZ201" s="166">
        <v>0</v>
      </c>
      <c r="BA201" s="166" t="e">
        <f ca="1">IF(fsobij&lt;&gt;0,BerKW!AW201*100,0)</f>
        <v>#VALUE!</v>
      </c>
      <c r="BB201" s="166" t="e">
        <f ca="1">IF(fsobij&lt;&gt;0,ROUND(BerKW!BK201*100,0),0)</f>
        <v>#VALUE!</v>
      </c>
      <c r="BC201" s="166">
        <v>859</v>
      </c>
      <c r="BD201" s="166">
        <v>0</v>
      </c>
      <c r="BE201" s="166" t="e">
        <f ca="1">IF(bijbij&lt;&gt;0,BerKW!AW201*100,0)</f>
        <v>#VALUE!</v>
      </c>
      <c r="BF201" s="166" t="e">
        <f>ROUND(BerKW!BL201*100,0)</f>
        <v>#VALUE!</v>
      </c>
      <c r="BG201" s="167">
        <v>1</v>
      </c>
      <c r="BH201" s="166" t="e">
        <f>BerKW!BF201*100</f>
        <v>#VALUE!</v>
      </c>
      <c r="BI201" s="166" t="str">
        <f>BerKW!BE201</f>
        <v>Corriger</v>
      </c>
      <c r="BJ201" s="162" t="e">
        <f>BerKW!BD201*100</f>
        <v>#VALUE!</v>
      </c>
    </row>
    <row r="202" spans="1:62" ht="14.1" customHeight="1" x14ac:dyDescent="0.3">
      <c r="A202" s="162">
        <f>Ident!A202</f>
        <v>0</v>
      </c>
      <c r="B202" s="162">
        <f>Ident!B202</f>
        <v>0</v>
      </c>
      <c r="C202" s="162">
        <f>Ident!C202</f>
        <v>0</v>
      </c>
      <c r="D202" s="162">
        <f>Ident!D202</f>
        <v>0</v>
      </c>
      <c r="E202" s="162"/>
      <c r="F202" s="163"/>
      <c r="G202" s="162"/>
      <c r="H202" s="164">
        <f>Ident!G202</f>
        <v>0</v>
      </c>
      <c r="I202" s="165">
        <f>Ident!E202</f>
        <v>0</v>
      </c>
      <c r="J202" s="165">
        <f>Ident!F202</f>
        <v>0</v>
      </c>
      <c r="K202" s="166" t="e">
        <f>BerKW!Y202*100</f>
        <v>#VALUE!</v>
      </c>
      <c r="L202" s="166">
        <f>BerKW!Z202</f>
        <v>0</v>
      </c>
      <c r="M202" s="162">
        <f>IF(BerKW!K202=0,0,1)</f>
        <v>0</v>
      </c>
      <c r="N202" s="166" t="e">
        <f>BerKW!L202*100</f>
        <v>#VALUE!</v>
      </c>
      <c r="O202" s="166">
        <f>BerKW!K202*100</f>
        <v>0</v>
      </c>
      <c r="P202" s="162">
        <f>IF(BerKW!AC202=0,0,24)</f>
        <v>24</v>
      </c>
      <c r="Q202" s="166" t="e">
        <f>BerKW!AD202*100</f>
        <v>#VALUE!</v>
      </c>
      <c r="R202" s="166" t="e">
        <f>BerKW!AC202*100</f>
        <v>#VALUE!</v>
      </c>
      <c r="S202" s="162">
        <f>IF(BerKW!AF202=0,0,30)</f>
        <v>30</v>
      </c>
      <c r="T202" s="166" t="e">
        <f>BerKW!AG202*100</f>
        <v>#VALUE!</v>
      </c>
      <c r="U202" s="166" t="e">
        <f>BerKW!AF202*100</f>
        <v>#VALUE!</v>
      </c>
      <c r="V202" s="166">
        <f>IF(BerKW!AI202=0,0,50)</f>
        <v>50</v>
      </c>
      <c r="W202" s="166" t="e">
        <f>BerKW!AJ202*100</f>
        <v>#VALUE!</v>
      </c>
      <c r="X202" s="166" t="e">
        <f>BerKW!AI202*100</f>
        <v>#VALUE!</v>
      </c>
      <c r="Y202" s="162">
        <f>IF(BerKW!AL202=0,0,51)</f>
        <v>51</v>
      </c>
      <c r="Z202" s="166" t="e">
        <f>BerKW!AM202*100</f>
        <v>#VALUE!</v>
      </c>
      <c r="AA202" s="166" t="e">
        <f>BerKW!AL202*100</f>
        <v>#VALUE!</v>
      </c>
      <c r="AB202" s="162">
        <f>IF(BerKW!AO202=0,0,60)</f>
        <v>60</v>
      </c>
      <c r="AC202" s="166" t="e">
        <f>BerKW!AP202*100</f>
        <v>#VALUE!</v>
      </c>
      <c r="AD202" s="166" t="e">
        <f>BerKW!AO202*100</f>
        <v>#VALUE!</v>
      </c>
      <c r="AE202" s="162">
        <f>IF(BerKW!AR202=0,0,61)</f>
        <v>61</v>
      </c>
      <c r="AF202" s="166" t="e">
        <f>BerKW!AS202*100</f>
        <v>#VALUE!</v>
      </c>
      <c r="AG202" s="166" t="e">
        <f>BerKW!AR202*100</f>
        <v>#VALUE!</v>
      </c>
      <c r="AH202" s="162">
        <f>IF(BerKW!AU202=0,0,74)</f>
        <v>74</v>
      </c>
      <c r="AI202" s="166" t="e">
        <f>BerKW!AV202*100</f>
        <v>#VALUE!</v>
      </c>
      <c r="AJ202" s="166" t="e">
        <f>BerKW!AU202*100</f>
        <v>#VALUE!</v>
      </c>
      <c r="AK202" s="162">
        <v>1</v>
      </c>
      <c r="AL202" s="166" t="e">
        <f>ROUND(BerKW!AW202*100,0)</f>
        <v>#VALUE!</v>
      </c>
      <c r="AM202" s="166" t="e">
        <f t="shared" si="12"/>
        <v>#VALUE!</v>
      </c>
      <c r="AN202" s="166">
        <v>0</v>
      </c>
      <c r="AO202" s="166" t="e">
        <f>BerKW!AW202*100</f>
        <v>#VALUE!</v>
      </c>
      <c r="AP202" s="166" t="e">
        <f ca="1">ROUND(AO202*(pabij+wnbij)/100,0)</f>
        <v>#VALUE!</v>
      </c>
      <c r="AQ202" s="166">
        <f t="shared" ca="1" si="13"/>
        <v>255</v>
      </c>
      <c r="AR202" s="166">
        <v>0</v>
      </c>
      <c r="AS202" s="166" t="e">
        <f>BerKW!AW202*100</f>
        <v>#VALUE!</v>
      </c>
      <c r="AT202" s="166" t="e">
        <f ca="1">ROUND(BerKW!BR202*100,0)</f>
        <v>#VALUE!</v>
      </c>
      <c r="AU202" s="166">
        <f t="shared" ca="1" si="14"/>
        <v>256</v>
      </c>
      <c r="AV202" s="166">
        <v>0</v>
      </c>
      <c r="AW202" s="166" t="e">
        <f>ROUND(BerKW!AW202*100,0)</f>
        <v>#VALUE!</v>
      </c>
      <c r="AX202" s="166" t="e">
        <f ca="1">ROUND(BerKW!BS202*100,0)</f>
        <v>#VALUE!</v>
      </c>
      <c r="AY202" s="166">
        <f t="shared" ca="1" si="15"/>
        <v>811</v>
      </c>
      <c r="AZ202" s="166">
        <v>0</v>
      </c>
      <c r="BA202" s="166" t="e">
        <f ca="1">IF(fsobij&lt;&gt;0,BerKW!AW202*100,0)</f>
        <v>#VALUE!</v>
      </c>
      <c r="BB202" s="166" t="e">
        <f ca="1">IF(fsobij&lt;&gt;0,ROUND(BerKW!BK202*100,0),0)</f>
        <v>#VALUE!</v>
      </c>
      <c r="BC202" s="166">
        <v>859</v>
      </c>
      <c r="BD202" s="166">
        <v>0</v>
      </c>
      <c r="BE202" s="166" t="e">
        <f ca="1">IF(bijbij&lt;&gt;0,BerKW!AW202*100,0)</f>
        <v>#VALUE!</v>
      </c>
      <c r="BF202" s="166" t="e">
        <f>ROUND(BerKW!BL202*100,0)</f>
        <v>#VALUE!</v>
      </c>
      <c r="BG202" s="167">
        <v>1</v>
      </c>
      <c r="BH202" s="166" t="e">
        <f>BerKW!BF202*100</f>
        <v>#VALUE!</v>
      </c>
      <c r="BI202" s="166" t="str">
        <f>BerKW!BE202</f>
        <v>Corriger</v>
      </c>
      <c r="BJ202" s="162" t="e">
        <f>BerKW!BD202*100</f>
        <v>#VALUE!</v>
      </c>
    </row>
    <row r="203" spans="1:62" ht="14.1" customHeight="1" x14ac:dyDescent="0.3">
      <c r="A203" s="162">
        <f>Ident!A203</f>
        <v>0</v>
      </c>
      <c r="B203" s="162">
        <f>Ident!B203</f>
        <v>0</v>
      </c>
      <c r="C203" s="162">
        <f>Ident!C203</f>
        <v>0</v>
      </c>
      <c r="D203" s="162">
        <f>Ident!D203</f>
        <v>0</v>
      </c>
      <c r="E203" s="162"/>
      <c r="F203" s="163"/>
      <c r="G203" s="162"/>
      <c r="H203" s="164">
        <f>Ident!G203</f>
        <v>0</v>
      </c>
      <c r="I203" s="165">
        <f>Ident!E203</f>
        <v>0</v>
      </c>
      <c r="J203" s="165">
        <f>Ident!F203</f>
        <v>0</v>
      </c>
      <c r="K203" s="166" t="e">
        <f>BerKW!Y203*100</f>
        <v>#VALUE!</v>
      </c>
      <c r="L203" s="166">
        <f>BerKW!Z203</f>
        <v>0</v>
      </c>
      <c r="M203" s="162">
        <f>IF(BerKW!K203=0,0,1)</f>
        <v>0</v>
      </c>
      <c r="N203" s="166" t="e">
        <f>BerKW!L203*100</f>
        <v>#VALUE!</v>
      </c>
      <c r="O203" s="166">
        <f>BerKW!K203*100</f>
        <v>0</v>
      </c>
      <c r="P203" s="162">
        <f>IF(BerKW!AC203=0,0,24)</f>
        <v>24</v>
      </c>
      <c r="Q203" s="166" t="e">
        <f>BerKW!AD203*100</f>
        <v>#VALUE!</v>
      </c>
      <c r="R203" s="166" t="e">
        <f>BerKW!AC203*100</f>
        <v>#VALUE!</v>
      </c>
      <c r="S203" s="162">
        <f>IF(BerKW!AF203=0,0,30)</f>
        <v>30</v>
      </c>
      <c r="T203" s="166" t="e">
        <f>BerKW!AG203*100</f>
        <v>#VALUE!</v>
      </c>
      <c r="U203" s="166" t="e">
        <f>BerKW!AF203*100</f>
        <v>#VALUE!</v>
      </c>
      <c r="V203" s="166">
        <f>IF(BerKW!AI203=0,0,50)</f>
        <v>50</v>
      </c>
      <c r="W203" s="166" t="e">
        <f>BerKW!AJ203*100</f>
        <v>#VALUE!</v>
      </c>
      <c r="X203" s="166" t="e">
        <f>BerKW!AI203*100</f>
        <v>#VALUE!</v>
      </c>
      <c r="Y203" s="162">
        <f>IF(BerKW!AL203=0,0,51)</f>
        <v>51</v>
      </c>
      <c r="Z203" s="166" t="e">
        <f>BerKW!AM203*100</f>
        <v>#VALUE!</v>
      </c>
      <c r="AA203" s="166" t="e">
        <f>BerKW!AL203*100</f>
        <v>#VALUE!</v>
      </c>
      <c r="AB203" s="162">
        <f>IF(BerKW!AO203=0,0,60)</f>
        <v>60</v>
      </c>
      <c r="AC203" s="166" t="e">
        <f>BerKW!AP203*100</f>
        <v>#VALUE!</v>
      </c>
      <c r="AD203" s="166" t="e">
        <f>BerKW!AO203*100</f>
        <v>#VALUE!</v>
      </c>
      <c r="AE203" s="162">
        <f>IF(BerKW!AR203=0,0,61)</f>
        <v>61</v>
      </c>
      <c r="AF203" s="166" t="e">
        <f>BerKW!AS203*100</f>
        <v>#VALUE!</v>
      </c>
      <c r="AG203" s="166" t="e">
        <f>BerKW!AR203*100</f>
        <v>#VALUE!</v>
      </c>
      <c r="AH203" s="162">
        <f>IF(BerKW!AU203=0,0,74)</f>
        <v>74</v>
      </c>
      <c r="AI203" s="166" t="e">
        <f>BerKW!AV203*100</f>
        <v>#VALUE!</v>
      </c>
      <c r="AJ203" s="166" t="e">
        <f>BerKW!AU203*100</f>
        <v>#VALUE!</v>
      </c>
      <c r="AK203" s="162">
        <v>1</v>
      </c>
      <c r="AL203" s="166" t="e">
        <f>ROUND(BerKW!AW203*100,0)</f>
        <v>#VALUE!</v>
      </c>
      <c r="AM203" s="166" t="e">
        <f t="shared" si="12"/>
        <v>#VALUE!</v>
      </c>
      <c r="AN203" s="166">
        <v>0</v>
      </c>
      <c r="AO203" s="166" t="e">
        <f>BerKW!AW203*100</f>
        <v>#VALUE!</v>
      </c>
      <c r="AP203" s="166" t="e">
        <f ca="1">ROUND(AO203*(pabij+wnbij)/100,0)</f>
        <v>#VALUE!</v>
      </c>
      <c r="AQ203" s="166">
        <f t="shared" ca="1" si="13"/>
        <v>255</v>
      </c>
      <c r="AR203" s="166">
        <v>0</v>
      </c>
      <c r="AS203" s="166" t="e">
        <f>BerKW!AW203*100</f>
        <v>#VALUE!</v>
      </c>
      <c r="AT203" s="166" t="e">
        <f ca="1">ROUND(BerKW!BR203*100,0)</f>
        <v>#VALUE!</v>
      </c>
      <c r="AU203" s="166">
        <f t="shared" ca="1" si="14"/>
        <v>256</v>
      </c>
      <c r="AV203" s="166">
        <v>0</v>
      </c>
      <c r="AW203" s="166" t="e">
        <f>ROUND(BerKW!AW203*100,0)</f>
        <v>#VALUE!</v>
      </c>
      <c r="AX203" s="166" t="e">
        <f ca="1">ROUND(BerKW!BS203*100,0)</f>
        <v>#VALUE!</v>
      </c>
      <c r="AY203" s="166">
        <f t="shared" ca="1" si="15"/>
        <v>811</v>
      </c>
      <c r="AZ203" s="166">
        <v>0</v>
      </c>
      <c r="BA203" s="166" t="e">
        <f ca="1">IF(fsobij&lt;&gt;0,BerKW!AW203*100,0)</f>
        <v>#VALUE!</v>
      </c>
      <c r="BB203" s="166" t="e">
        <f ca="1">IF(fsobij&lt;&gt;0,ROUND(BerKW!BK203*100,0),0)</f>
        <v>#VALUE!</v>
      </c>
      <c r="BC203" s="166">
        <v>859</v>
      </c>
      <c r="BD203" s="166">
        <v>0</v>
      </c>
      <c r="BE203" s="166" t="e">
        <f ca="1">IF(bijbij&lt;&gt;0,BerKW!AW203*100,0)</f>
        <v>#VALUE!</v>
      </c>
      <c r="BF203" s="166" t="e">
        <f>ROUND(BerKW!BL203*100,0)</f>
        <v>#VALUE!</v>
      </c>
      <c r="BG203" s="167">
        <v>1</v>
      </c>
      <c r="BH203" s="166" t="e">
        <f>BerKW!BF203*100</f>
        <v>#VALUE!</v>
      </c>
      <c r="BI203" s="166" t="str">
        <f>BerKW!BE203</f>
        <v>Corriger</v>
      </c>
      <c r="BJ203" s="162" t="e">
        <f>BerKW!BD203*100</f>
        <v>#VALUE!</v>
      </c>
    </row>
    <row r="204" spans="1:62" ht="14.1" customHeight="1" x14ac:dyDescent="0.3">
      <c r="A204" s="162">
        <f>Ident!A204</f>
        <v>0</v>
      </c>
      <c r="B204" s="162">
        <f>Ident!B204</f>
        <v>0</v>
      </c>
      <c r="C204" s="162">
        <f>Ident!C204</f>
        <v>0</v>
      </c>
      <c r="D204" s="162">
        <f>Ident!D204</f>
        <v>0</v>
      </c>
      <c r="E204" s="162"/>
      <c r="F204" s="163"/>
      <c r="G204" s="162"/>
      <c r="H204" s="164">
        <f>Ident!G204</f>
        <v>0</v>
      </c>
      <c r="I204" s="165">
        <f>Ident!E204</f>
        <v>0</v>
      </c>
      <c r="J204" s="165">
        <f>Ident!F204</f>
        <v>0</v>
      </c>
      <c r="K204" s="166" t="e">
        <f>BerKW!Y204*100</f>
        <v>#VALUE!</v>
      </c>
      <c r="L204" s="166">
        <f>BerKW!Z204</f>
        <v>0</v>
      </c>
      <c r="M204" s="162">
        <f>IF(BerKW!K204=0,0,1)</f>
        <v>0</v>
      </c>
      <c r="N204" s="166" t="e">
        <f>BerKW!L204*100</f>
        <v>#VALUE!</v>
      </c>
      <c r="O204" s="166">
        <f>BerKW!K204*100</f>
        <v>0</v>
      </c>
      <c r="P204" s="162">
        <f>IF(BerKW!AC204=0,0,24)</f>
        <v>24</v>
      </c>
      <c r="Q204" s="166" t="e">
        <f>BerKW!AD204*100</f>
        <v>#VALUE!</v>
      </c>
      <c r="R204" s="166" t="e">
        <f>BerKW!AC204*100</f>
        <v>#VALUE!</v>
      </c>
      <c r="S204" s="162">
        <f>IF(BerKW!AF204=0,0,30)</f>
        <v>30</v>
      </c>
      <c r="T204" s="166" t="e">
        <f>BerKW!AG204*100</f>
        <v>#VALUE!</v>
      </c>
      <c r="U204" s="166" t="e">
        <f>BerKW!AF204*100</f>
        <v>#VALUE!</v>
      </c>
      <c r="V204" s="166">
        <f>IF(BerKW!AI204=0,0,50)</f>
        <v>50</v>
      </c>
      <c r="W204" s="166" t="e">
        <f>BerKW!AJ204*100</f>
        <v>#VALUE!</v>
      </c>
      <c r="X204" s="166" t="e">
        <f>BerKW!AI204*100</f>
        <v>#VALUE!</v>
      </c>
      <c r="Y204" s="162">
        <f>IF(BerKW!AL204=0,0,51)</f>
        <v>51</v>
      </c>
      <c r="Z204" s="166" t="e">
        <f>BerKW!AM204*100</f>
        <v>#VALUE!</v>
      </c>
      <c r="AA204" s="166" t="e">
        <f>BerKW!AL204*100</f>
        <v>#VALUE!</v>
      </c>
      <c r="AB204" s="162">
        <f>IF(BerKW!AO204=0,0,60)</f>
        <v>60</v>
      </c>
      <c r="AC204" s="166" t="e">
        <f>BerKW!AP204*100</f>
        <v>#VALUE!</v>
      </c>
      <c r="AD204" s="166" t="e">
        <f>BerKW!AO204*100</f>
        <v>#VALUE!</v>
      </c>
      <c r="AE204" s="162">
        <f>IF(BerKW!AR204=0,0,61)</f>
        <v>61</v>
      </c>
      <c r="AF204" s="166" t="e">
        <f>BerKW!AS204*100</f>
        <v>#VALUE!</v>
      </c>
      <c r="AG204" s="166" t="e">
        <f>BerKW!AR204*100</f>
        <v>#VALUE!</v>
      </c>
      <c r="AH204" s="162">
        <f>IF(BerKW!AU204=0,0,74)</f>
        <v>74</v>
      </c>
      <c r="AI204" s="166" t="e">
        <f>BerKW!AV204*100</f>
        <v>#VALUE!</v>
      </c>
      <c r="AJ204" s="166" t="e">
        <f>BerKW!AU204*100</f>
        <v>#VALUE!</v>
      </c>
      <c r="AK204" s="162">
        <v>1</v>
      </c>
      <c r="AL204" s="166" t="e">
        <f>ROUND(BerKW!AW204*100,0)</f>
        <v>#VALUE!</v>
      </c>
      <c r="AM204" s="166" t="e">
        <f t="shared" si="12"/>
        <v>#VALUE!</v>
      </c>
      <c r="AN204" s="166">
        <v>0</v>
      </c>
      <c r="AO204" s="166" t="e">
        <f>BerKW!AW204*100</f>
        <v>#VALUE!</v>
      </c>
      <c r="AP204" s="166" t="e">
        <f ca="1">ROUND(AO204*(pabij+wnbij)/100,0)</f>
        <v>#VALUE!</v>
      </c>
      <c r="AQ204" s="166">
        <f t="shared" ca="1" si="13"/>
        <v>255</v>
      </c>
      <c r="AR204" s="166">
        <v>0</v>
      </c>
      <c r="AS204" s="166" t="e">
        <f>BerKW!AW204*100</f>
        <v>#VALUE!</v>
      </c>
      <c r="AT204" s="166" t="e">
        <f ca="1">ROUND(BerKW!BR204*100,0)</f>
        <v>#VALUE!</v>
      </c>
      <c r="AU204" s="166">
        <f t="shared" ca="1" si="14"/>
        <v>256</v>
      </c>
      <c r="AV204" s="166">
        <v>0</v>
      </c>
      <c r="AW204" s="166" t="e">
        <f>ROUND(BerKW!AW204*100,0)</f>
        <v>#VALUE!</v>
      </c>
      <c r="AX204" s="166" t="e">
        <f ca="1">ROUND(BerKW!BS204*100,0)</f>
        <v>#VALUE!</v>
      </c>
      <c r="AY204" s="166">
        <f t="shared" ca="1" si="15"/>
        <v>811</v>
      </c>
      <c r="AZ204" s="166">
        <v>0</v>
      </c>
      <c r="BA204" s="166" t="e">
        <f ca="1">IF(fsobij&lt;&gt;0,BerKW!AW204*100,0)</f>
        <v>#VALUE!</v>
      </c>
      <c r="BB204" s="166" t="e">
        <f ca="1">IF(fsobij&lt;&gt;0,ROUND(BerKW!BK204*100,0),0)</f>
        <v>#VALUE!</v>
      </c>
      <c r="BC204" s="166">
        <v>859</v>
      </c>
      <c r="BD204" s="166">
        <v>0</v>
      </c>
      <c r="BE204" s="166" t="e">
        <f ca="1">IF(bijbij&lt;&gt;0,BerKW!AW204*100,0)</f>
        <v>#VALUE!</v>
      </c>
      <c r="BF204" s="166" t="e">
        <f>ROUND(BerKW!BL204*100,0)</f>
        <v>#VALUE!</v>
      </c>
      <c r="BG204" s="167">
        <v>1</v>
      </c>
      <c r="BH204" s="166" t="e">
        <f>BerKW!BF204*100</f>
        <v>#VALUE!</v>
      </c>
      <c r="BI204" s="166" t="str">
        <f>BerKW!BE204</f>
        <v>Corriger</v>
      </c>
      <c r="BJ204" s="162" t="e">
        <f>BerKW!BD204*100</f>
        <v>#VALUE!</v>
      </c>
    </row>
    <row r="205" spans="1:62" ht="14.1" customHeight="1" x14ac:dyDescent="0.3">
      <c r="A205" s="162">
        <f>Ident!A205</f>
        <v>0</v>
      </c>
      <c r="B205" s="162">
        <f>Ident!B205</f>
        <v>0</v>
      </c>
      <c r="C205" s="162">
        <f>Ident!C205</f>
        <v>0</v>
      </c>
      <c r="D205" s="162">
        <f>Ident!D205</f>
        <v>0</v>
      </c>
      <c r="E205" s="162"/>
      <c r="F205" s="163"/>
      <c r="G205" s="162"/>
      <c r="H205" s="164">
        <f>Ident!G205</f>
        <v>0</v>
      </c>
      <c r="I205" s="165">
        <f>Ident!E205</f>
        <v>0</v>
      </c>
      <c r="J205" s="165">
        <f>Ident!F205</f>
        <v>0</v>
      </c>
      <c r="K205" s="166" t="e">
        <f>BerKW!Y205*100</f>
        <v>#VALUE!</v>
      </c>
      <c r="L205" s="166">
        <f>BerKW!Z205</f>
        <v>0</v>
      </c>
      <c r="M205" s="162">
        <f>IF(BerKW!K205=0,0,1)</f>
        <v>0</v>
      </c>
      <c r="N205" s="166" t="e">
        <f>BerKW!L205*100</f>
        <v>#VALUE!</v>
      </c>
      <c r="O205" s="166">
        <f>BerKW!K205*100</f>
        <v>0</v>
      </c>
      <c r="P205" s="162">
        <f>IF(BerKW!AC205=0,0,24)</f>
        <v>24</v>
      </c>
      <c r="Q205" s="166" t="e">
        <f>BerKW!AD205*100</f>
        <v>#VALUE!</v>
      </c>
      <c r="R205" s="166" t="e">
        <f>BerKW!AC205*100</f>
        <v>#VALUE!</v>
      </c>
      <c r="S205" s="162">
        <f>IF(BerKW!AF205=0,0,30)</f>
        <v>30</v>
      </c>
      <c r="T205" s="166" t="e">
        <f>BerKW!AG205*100</f>
        <v>#VALUE!</v>
      </c>
      <c r="U205" s="166" t="e">
        <f>BerKW!AF205*100</f>
        <v>#VALUE!</v>
      </c>
      <c r="V205" s="166">
        <f>IF(BerKW!AI205=0,0,50)</f>
        <v>50</v>
      </c>
      <c r="W205" s="166" t="e">
        <f>BerKW!AJ205*100</f>
        <v>#VALUE!</v>
      </c>
      <c r="X205" s="166" t="e">
        <f>BerKW!AI205*100</f>
        <v>#VALUE!</v>
      </c>
      <c r="Y205" s="162">
        <f>IF(BerKW!AL205=0,0,51)</f>
        <v>51</v>
      </c>
      <c r="Z205" s="166" t="e">
        <f>BerKW!AM205*100</f>
        <v>#VALUE!</v>
      </c>
      <c r="AA205" s="166" t="e">
        <f>BerKW!AL205*100</f>
        <v>#VALUE!</v>
      </c>
      <c r="AB205" s="162">
        <f>IF(BerKW!AO205=0,0,60)</f>
        <v>60</v>
      </c>
      <c r="AC205" s="166" t="e">
        <f>BerKW!AP205*100</f>
        <v>#VALUE!</v>
      </c>
      <c r="AD205" s="166" t="e">
        <f>BerKW!AO205*100</f>
        <v>#VALUE!</v>
      </c>
      <c r="AE205" s="162">
        <f>IF(BerKW!AR205=0,0,61)</f>
        <v>61</v>
      </c>
      <c r="AF205" s="166" t="e">
        <f>BerKW!AS205*100</f>
        <v>#VALUE!</v>
      </c>
      <c r="AG205" s="166" t="e">
        <f>BerKW!AR205*100</f>
        <v>#VALUE!</v>
      </c>
      <c r="AH205" s="162">
        <f>IF(BerKW!AU205=0,0,74)</f>
        <v>74</v>
      </c>
      <c r="AI205" s="166" t="e">
        <f>BerKW!AV205*100</f>
        <v>#VALUE!</v>
      </c>
      <c r="AJ205" s="166" t="e">
        <f>BerKW!AU205*100</f>
        <v>#VALUE!</v>
      </c>
      <c r="AK205" s="162">
        <v>1</v>
      </c>
      <c r="AL205" s="166" t="e">
        <f>ROUND(BerKW!AW205*100,0)</f>
        <v>#VALUE!</v>
      </c>
      <c r="AM205" s="166" t="e">
        <f t="shared" si="12"/>
        <v>#VALUE!</v>
      </c>
      <c r="AN205" s="166">
        <v>0</v>
      </c>
      <c r="AO205" s="166" t="e">
        <f>BerKW!AW205*100</f>
        <v>#VALUE!</v>
      </c>
      <c r="AP205" s="166" t="e">
        <f ca="1">ROUND(AO205*(pabij+wnbij)/100,0)</f>
        <v>#VALUE!</v>
      </c>
      <c r="AQ205" s="166">
        <f t="shared" ca="1" si="13"/>
        <v>255</v>
      </c>
      <c r="AR205" s="166">
        <v>0</v>
      </c>
      <c r="AS205" s="166" t="e">
        <f>BerKW!AW205*100</f>
        <v>#VALUE!</v>
      </c>
      <c r="AT205" s="166" t="e">
        <f ca="1">ROUND(BerKW!BR205*100,0)</f>
        <v>#VALUE!</v>
      </c>
      <c r="AU205" s="166">
        <f t="shared" ca="1" si="14"/>
        <v>256</v>
      </c>
      <c r="AV205" s="166">
        <v>0</v>
      </c>
      <c r="AW205" s="166" t="e">
        <f>ROUND(BerKW!AW205*100,0)</f>
        <v>#VALUE!</v>
      </c>
      <c r="AX205" s="166" t="e">
        <f ca="1">ROUND(BerKW!BS205*100,0)</f>
        <v>#VALUE!</v>
      </c>
      <c r="AY205" s="166">
        <f t="shared" ca="1" si="15"/>
        <v>811</v>
      </c>
      <c r="AZ205" s="166">
        <v>0</v>
      </c>
      <c r="BA205" s="166" t="e">
        <f ca="1">IF(fsobij&lt;&gt;0,BerKW!AW205*100,0)</f>
        <v>#VALUE!</v>
      </c>
      <c r="BB205" s="166" t="e">
        <f ca="1">IF(fsobij&lt;&gt;0,ROUND(BerKW!BK205*100,0),0)</f>
        <v>#VALUE!</v>
      </c>
      <c r="BC205" s="166">
        <v>859</v>
      </c>
      <c r="BD205" s="166">
        <v>0</v>
      </c>
      <c r="BE205" s="166" t="e">
        <f ca="1">IF(bijbij&lt;&gt;0,BerKW!AW205*100,0)</f>
        <v>#VALUE!</v>
      </c>
      <c r="BF205" s="166" t="e">
        <f>ROUND(BerKW!BL205*100,0)</f>
        <v>#VALUE!</v>
      </c>
      <c r="BG205" s="167">
        <v>1</v>
      </c>
      <c r="BH205" s="166" t="e">
        <f>BerKW!BF205*100</f>
        <v>#VALUE!</v>
      </c>
      <c r="BI205" s="166" t="str">
        <f>BerKW!BE205</f>
        <v>Corriger</v>
      </c>
      <c r="BJ205" s="162" t="e">
        <f>BerKW!BD205*100</f>
        <v>#VALUE!</v>
      </c>
    </row>
    <row r="206" spans="1:62" ht="14.1" customHeight="1" x14ac:dyDescent="0.3">
      <c r="A206" s="162">
        <f>Ident!A206</f>
        <v>0</v>
      </c>
      <c r="B206" s="162">
        <f>Ident!B206</f>
        <v>0</v>
      </c>
      <c r="C206" s="162">
        <f>Ident!C206</f>
        <v>0</v>
      </c>
      <c r="D206" s="162">
        <f>Ident!D206</f>
        <v>0</v>
      </c>
      <c r="E206" s="162"/>
      <c r="F206" s="163"/>
      <c r="G206" s="162"/>
      <c r="H206" s="164">
        <f>Ident!G206</f>
        <v>0</v>
      </c>
      <c r="I206" s="165">
        <f>Ident!E206</f>
        <v>0</v>
      </c>
      <c r="J206" s="165">
        <f>Ident!F206</f>
        <v>0</v>
      </c>
      <c r="K206" s="166" t="e">
        <f>BerKW!Y206*100</f>
        <v>#VALUE!</v>
      </c>
      <c r="L206" s="166">
        <f>BerKW!Z206</f>
        <v>0</v>
      </c>
      <c r="M206" s="162">
        <f>IF(BerKW!K206=0,0,1)</f>
        <v>0</v>
      </c>
      <c r="N206" s="166" t="e">
        <f>BerKW!L206*100</f>
        <v>#VALUE!</v>
      </c>
      <c r="O206" s="166">
        <f>BerKW!K206*100</f>
        <v>0</v>
      </c>
      <c r="P206" s="162">
        <f>IF(BerKW!AC206=0,0,24)</f>
        <v>24</v>
      </c>
      <c r="Q206" s="166" t="e">
        <f>BerKW!AD206*100</f>
        <v>#VALUE!</v>
      </c>
      <c r="R206" s="166" t="e">
        <f>BerKW!AC206*100</f>
        <v>#VALUE!</v>
      </c>
      <c r="S206" s="162">
        <f>IF(BerKW!AF206=0,0,30)</f>
        <v>30</v>
      </c>
      <c r="T206" s="166" t="e">
        <f>BerKW!AG206*100</f>
        <v>#VALUE!</v>
      </c>
      <c r="U206" s="166" t="e">
        <f>BerKW!AF206*100</f>
        <v>#VALUE!</v>
      </c>
      <c r="V206" s="166">
        <f>IF(BerKW!AI206=0,0,50)</f>
        <v>50</v>
      </c>
      <c r="W206" s="166" t="e">
        <f>BerKW!AJ206*100</f>
        <v>#VALUE!</v>
      </c>
      <c r="X206" s="166" t="e">
        <f>BerKW!AI206*100</f>
        <v>#VALUE!</v>
      </c>
      <c r="Y206" s="162">
        <f>IF(BerKW!AL206=0,0,51)</f>
        <v>51</v>
      </c>
      <c r="Z206" s="166" t="e">
        <f>BerKW!AM206*100</f>
        <v>#VALUE!</v>
      </c>
      <c r="AA206" s="166" t="e">
        <f>BerKW!AL206*100</f>
        <v>#VALUE!</v>
      </c>
      <c r="AB206" s="162">
        <f>IF(BerKW!AO206=0,0,60)</f>
        <v>60</v>
      </c>
      <c r="AC206" s="166" t="e">
        <f>BerKW!AP206*100</f>
        <v>#VALUE!</v>
      </c>
      <c r="AD206" s="166" t="e">
        <f>BerKW!AO206*100</f>
        <v>#VALUE!</v>
      </c>
      <c r="AE206" s="162">
        <f>IF(BerKW!AR206=0,0,61)</f>
        <v>61</v>
      </c>
      <c r="AF206" s="166" t="e">
        <f>BerKW!AS206*100</f>
        <v>#VALUE!</v>
      </c>
      <c r="AG206" s="166" t="e">
        <f>BerKW!AR206*100</f>
        <v>#VALUE!</v>
      </c>
      <c r="AH206" s="162">
        <f>IF(BerKW!AU206=0,0,74)</f>
        <v>74</v>
      </c>
      <c r="AI206" s="166" t="e">
        <f>BerKW!AV206*100</f>
        <v>#VALUE!</v>
      </c>
      <c r="AJ206" s="166" t="e">
        <f>BerKW!AU206*100</f>
        <v>#VALUE!</v>
      </c>
      <c r="AK206" s="162">
        <v>1</v>
      </c>
      <c r="AL206" s="166" t="e">
        <f>ROUND(BerKW!AW206*100,0)</f>
        <v>#VALUE!</v>
      </c>
      <c r="AM206" s="166" t="e">
        <f t="shared" si="12"/>
        <v>#VALUE!</v>
      </c>
      <c r="AN206" s="166">
        <v>0</v>
      </c>
      <c r="AO206" s="166" t="e">
        <f>BerKW!AW206*100</f>
        <v>#VALUE!</v>
      </c>
      <c r="AP206" s="166" t="e">
        <f ca="1">ROUND(AO206*(pabij+wnbij)/100,0)</f>
        <v>#VALUE!</v>
      </c>
      <c r="AQ206" s="166">
        <f t="shared" ca="1" si="13"/>
        <v>255</v>
      </c>
      <c r="AR206" s="166">
        <v>0</v>
      </c>
      <c r="AS206" s="166" t="e">
        <f>BerKW!AW206*100</f>
        <v>#VALUE!</v>
      </c>
      <c r="AT206" s="166" t="e">
        <f ca="1">ROUND(BerKW!BR206*100,0)</f>
        <v>#VALUE!</v>
      </c>
      <c r="AU206" s="166">
        <f t="shared" ca="1" si="14"/>
        <v>256</v>
      </c>
      <c r="AV206" s="166">
        <v>0</v>
      </c>
      <c r="AW206" s="166" t="e">
        <f>ROUND(BerKW!AW206*100,0)</f>
        <v>#VALUE!</v>
      </c>
      <c r="AX206" s="166" t="e">
        <f ca="1">ROUND(BerKW!BS206*100,0)</f>
        <v>#VALUE!</v>
      </c>
      <c r="AY206" s="166">
        <f t="shared" ca="1" si="15"/>
        <v>811</v>
      </c>
      <c r="AZ206" s="166">
        <v>0</v>
      </c>
      <c r="BA206" s="166" t="e">
        <f ca="1">IF(fsobij&lt;&gt;0,BerKW!AW206*100,0)</f>
        <v>#VALUE!</v>
      </c>
      <c r="BB206" s="166" t="e">
        <f ca="1">IF(fsobij&lt;&gt;0,ROUND(BerKW!BK206*100,0),0)</f>
        <v>#VALUE!</v>
      </c>
      <c r="BC206" s="166">
        <v>859</v>
      </c>
      <c r="BD206" s="166">
        <v>0</v>
      </c>
      <c r="BE206" s="166" t="e">
        <f ca="1">IF(bijbij&lt;&gt;0,BerKW!AW206*100,0)</f>
        <v>#VALUE!</v>
      </c>
      <c r="BF206" s="166" t="e">
        <f>ROUND(BerKW!BL206*100,0)</f>
        <v>#VALUE!</v>
      </c>
      <c r="BG206" s="167">
        <v>1</v>
      </c>
      <c r="BH206" s="166" t="e">
        <f>BerKW!BF206*100</f>
        <v>#VALUE!</v>
      </c>
      <c r="BI206" s="166" t="str">
        <f>BerKW!BE206</f>
        <v>Corriger</v>
      </c>
      <c r="BJ206" s="162" t="e">
        <f>BerKW!BD206*100</f>
        <v>#VALUE!</v>
      </c>
    </row>
    <row r="207" spans="1:62" ht="14.1" customHeight="1" x14ac:dyDescent="0.3">
      <c r="A207" s="162">
        <f>Ident!A207</f>
        <v>0</v>
      </c>
      <c r="B207" s="162">
        <f>Ident!B207</f>
        <v>0</v>
      </c>
      <c r="C207" s="162">
        <f>Ident!C207</f>
        <v>0</v>
      </c>
      <c r="D207" s="162">
        <f>Ident!D207</f>
        <v>0</v>
      </c>
      <c r="E207" s="162"/>
      <c r="F207" s="163"/>
      <c r="G207" s="162"/>
      <c r="H207" s="164">
        <f>Ident!G207</f>
        <v>0</v>
      </c>
      <c r="I207" s="165">
        <f>Ident!E207</f>
        <v>0</v>
      </c>
      <c r="J207" s="165">
        <f>Ident!F207</f>
        <v>0</v>
      </c>
      <c r="K207" s="166" t="e">
        <f>BerKW!Y207*100</f>
        <v>#VALUE!</v>
      </c>
      <c r="L207" s="166">
        <f>BerKW!Z207</f>
        <v>0</v>
      </c>
      <c r="M207" s="162">
        <f>IF(BerKW!K207=0,0,1)</f>
        <v>0</v>
      </c>
      <c r="N207" s="166" t="e">
        <f>BerKW!L207*100</f>
        <v>#VALUE!</v>
      </c>
      <c r="O207" s="166">
        <f>BerKW!K207*100</f>
        <v>0</v>
      </c>
      <c r="P207" s="162">
        <f>IF(BerKW!AC207=0,0,24)</f>
        <v>24</v>
      </c>
      <c r="Q207" s="166" t="e">
        <f>BerKW!AD207*100</f>
        <v>#VALUE!</v>
      </c>
      <c r="R207" s="166" t="e">
        <f>BerKW!AC207*100</f>
        <v>#VALUE!</v>
      </c>
      <c r="S207" s="162">
        <f>IF(BerKW!AF207=0,0,30)</f>
        <v>30</v>
      </c>
      <c r="T207" s="166" t="e">
        <f>BerKW!AG207*100</f>
        <v>#VALUE!</v>
      </c>
      <c r="U207" s="166" t="e">
        <f>BerKW!AF207*100</f>
        <v>#VALUE!</v>
      </c>
      <c r="V207" s="166">
        <f>IF(BerKW!AI207=0,0,50)</f>
        <v>50</v>
      </c>
      <c r="W207" s="166" t="e">
        <f>BerKW!AJ207*100</f>
        <v>#VALUE!</v>
      </c>
      <c r="X207" s="166" t="e">
        <f>BerKW!AI207*100</f>
        <v>#VALUE!</v>
      </c>
      <c r="Y207" s="162">
        <f>IF(BerKW!AL207=0,0,51)</f>
        <v>51</v>
      </c>
      <c r="Z207" s="166" t="e">
        <f>BerKW!AM207*100</f>
        <v>#VALUE!</v>
      </c>
      <c r="AA207" s="166" t="e">
        <f>BerKW!AL207*100</f>
        <v>#VALUE!</v>
      </c>
      <c r="AB207" s="162">
        <f>IF(BerKW!AO207=0,0,60)</f>
        <v>60</v>
      </c>
      <c r="AC207" s="166" t="e">
        <f>BerKW!AP207*100</f>
        <v>#VALUE!</v>
      </c>
      <c r="AD207" s="166" t="e">
        <f>BerKW!AO207*100</f>
        <v>#VALUE!</v>
      </c>
      <c r="AE207" s="162">
        <f>IF(BerKW!AR207=0,0,61)</f>
        <v>61</v>
      </c>
      <c r="AF207" s="166" t="e">
        <f>BerKW!AS207*100</f>
        <v>#VALUE!</v>
      </c>
      <c r="AG207" s="166" t="e">
        <f>BerKW!AR207*100</f>
        <v>#VALUE!</v>
      </c>
      <c r="AH207" s="162">
        <f>IF(BerKW!AU207=0,0,74)</f>
        <v>74</v>
      </c>
      <c r="AI207" s="166" t="e">
        <f>BerKW!AV207*100</f>
        <v>#VALUE!</v>
      </c>
      <c r="AJ207" s="166" t="e">
        <f>BerKW!AU207*100</f>
        <v>#VALUE!</v>
      </c>
      <c r="AK207" s="162">
        <v>1</v>
      </c>
      <c r="AL207" s="166" t="e">
        <f>ROUND(BerKW!AW207*100,0)</f>
        <v>#VALUE!</v>
      </c>
      <c r="AM207" s="166" t="e">
        <f t="shared" si="12"/>
        <v>#VALUE!</v>
      </c>
      <c r="AN207" s="166">
        <v>0</v>
      </c>
      <c r="AO207" s="166" t="e">
        <f>BerKW!AW207*100</f>
        <v>#VALUE!</v>
      </c>
      <c r="AP207" s="166" t="e">
        <f ca="1">ROUND(AO207*(pabij+wnbij)/100,0)</f>
        <v>#VALUE!</v>
      </c>
      <c r="AQ207" s="166">
        <f t="shared" ca="1" si="13"/>
        <v>255</v>
      </c>
      <c r="AR207" s="166">
        <v>0</v>
      </c>
      <c r="AS207" s="166" t="e">
        <f>BerKW!AW207*100</f>
        <v>#VALUE!</v>
      </c>
      <c r="AT207" s="166" t="e">
        <f ca="1">ROUND(BerKW!BR207*100,0)</f>
        <v>#VALUE!</v>
      </c>
      <c r="AU207" s="166">
        <f t="shared" ca="1" si="14"/>
        <v>256</v>
      </c>
      <c r="AV207" s="166">
        <v>0</v>
      </c>
      <c r="AW207" s="166" t="e">
        <f>ROUND(BerKW!AW207*100,0)</f>
        <v>#VALUE!</v>
      </c>
      <c r="AX207" s="166" t="e">
        <f ca="1">ROUND(BerKW!BS207*100,0)</f>
        <v>#VALUE!</v>
      </c>
      <c r="AY207" s="166">
        <f t="shared" ca="1" si="15"/>
        <v>811</v>
      </c>
      <c r="AZ207" s="166">
        <v>0</v>
      </c>
      <c r="BA207" s="166" t="e">
        <f ca="1">IF(fsobij&lt;&gt;0,BerKW!AW207*100,0)</f>
        <v>#VALUE!</v>
      </c>
      <c r="BB207" s="166" t="e">
        <f ca="1">IF(fsobij&lt;&gt;0,ROUND(BerKW!BK207*100,0),0)</f>
        <v>#VALUE!</v>
      </c>
      <c r="BC207" s="166">
        <v>859</v>
      </c>
      <c r="BD207" s="166">
        <v>0</v>
      </c>
      <c r="BE207" s="166" t="e">
        <f ca="1">IF(bijbij&lt;&gt;0,BerKW!AW207*100,0)</f>
        <v>#VALUE!</v>
      </c>
      <c r="BF207" s="166" t="e">
        <f>ROUND(BerKW!BL207*100,0)</f>
        <v>#VALUE!</v>
      </c>
      <c r="BG207" s="167">
        <v>1</v>
      </c>
      <c r="BH207" s="166" t="e">
        <f>BerKW!BF207*100</f>
        <v>#VALUE!</v>
      </c>
      <c r="BI207" s="166" t="str">
        <f>BerKW!BE207</f>
        <v>Corriger</v>
      </c>
      <c r="BJ207" s="162" t="e">
        <f>BerKW!BD207*100</f>
        <v>#VALUE!</v>
      </c>
    </row>
    <row r="208" spans="1:62" ht="14.1" customHeight="1" x14ac:dyDescent="0.3">
      <c r="A208" s="162">
        <f>Ident!A208</f>
        <v>0</v>
      </c>
      <c r="B208" s="162">
        <f>Ident!B208</f>
        <v>0</v>
      </c>
      <c r="C208" s="162">
        <f>Ident!C208</f>
        <v>0</v>
      </c>
      <c r="D208" s="162">
        <f>Ident!D208</f>
        <v>0</v>
      </c>
      <c r="E208" s="162"/>
      <c r="F208" s="163"/>
      <c r="G208" s="162"/>
      <c r="H208" s="164">
        <f>Ident!G208</f>
        <v>0</v>
      </c>
      <c r="I208" s="165">
        <f>Ident!E208</f>
        <v>0</v>
      </c>
      <c r="J208" s="165">
        <f>Ident!F208</f>
        <v>0</v>
      </c>
      <c r="K208" s="166" t="e">
        <f>BerKW!Y208*100</f>
        <v>#VALUE!</v>
      </c>
      <c r="L208" s="166">
        <f>BerKW!Z208</f>
        <v>0</v>
      </c>
      <c r="M208" s="162">
        <f>IF(BerKW!K208=0,0,1)</f>
        <v>0</v>
      </c>
      <c r="N208" s="166" t="e">
        <f>BerKW!L208*100</f>
        <v>#VALUE!</v>
      </c>
      <c r="O208" s="166">
        <f>BerKW!K208*100</f>
        <v>0</v>
      </c>
      <c r="P208" s="162">
        <f>IF(BerKW!AC208=0,0,24)</f>
        <v>24</v>
      </c>
      <c r="Q208" s="166" t="e">
        <f>BerKW!AD208*100</f>
        <v>#VALUE!</v>
      </c>
      <c r="R208" s="166" t="e">
        <f>BerKW!AC208*100</f>
        <v>#VALUE!</v>
      </c>
      <c r="S208" s="162">
        <f>IF(BerKW!AF208=0,0,30)</f>
        <v>30</v>
      </c>
      <c r="T208" s="166" t="e">
        <f>BerKW!AG208*100</f>
        <v>#VALUE!</v>
      </c>
      <c r="U208" s="166" t="e">
        <f>BerKW!AF208*100</f>
        <v>#VALUE!</v>
      </c>
      <c r="V208" s="166">
        <f>IF(BerKW!AI208=0,0,50)</f>
        <v>50</v>
      </c>
      <c r="W208" s="166" t="e">
        <f>BerKW!AJ208*100</f>
        <v>#VALUE!</v>
      </c>
      <c r="X208" s="166" t="e">
        <f>BerKW!AI208*100</f>
        <v>#VALUE!</v>
      </c>
      <c r="Y208" s="162">
        <f>IF(BerKW!AL208=0,0,51)</f>
        <v>51</v>
      </c>
      <c r="Z208" s="166" t="e">
        <f>BerKW!AM208*100</f>
        <v>#VALUE!</v>
      </c>
      <c r="AA208" s="166" t="e">
        <f>BerKW!AL208*100</f>
        <v>#VALUE!</v>
      </c>
      <c r="AB208" s="162">
        <f>IF(BerKW!AO208=0,0,60)</f>
        <v>60</v>
      </c>
      <c r="AC208" s="166" t="e">
        <f>BerKW!AP208*100</f>
        <v>#VALUE!</v>
      </c>
      <c r="AD208" s="166" t="e">
        <f>BerKW!AO208*100</f>
        <v>#VALUE!</v>
      </c>
      <c r="AE208" s="162">
        <f>IF(BerKW!AR208=0,0,61)</f>
        <v>61</v>
      </c>
      <c r="AF208" s="166" t="e">
        <f>BerKW!AS208*100</f>
        <v>#VALUE!</v>
      </c>
      <c r="AG208" s="166" t="e">
        <f>BerKW!AR208*100</f>
        <v>#VALUE!</v>
      </c>
      <c r="AH208" s="162">
        <f>IF(BerKW!AU208=0,0,74)</f>
        <v>74</v>
      </c>
      <c r="AI208" s="166" t="e">
        <f>BerKW!AV208*100</f>
        <v>#VALUE!</v>
      </c>
      <c r="AJ208" s="166" t="e">
        <f>BerKW!AU208*100</f>
        <v>#VALUE!</v>
      </c>
      <c r="AK208" s="162">
        <v>1</v>
      </c>
      <c r="AL208" s="166" t="e">
        <f>ROUND(BerKW!AW208*100,0)</f>
        <v>#VALUE!</v>
      </c>
      <c r="AM208" s="166" t="e">
        <f t="shared" si="12"/>
        <v>#VALUE!</v>
      </c>
      <c r="AN208" s="166">
        <v>0</v>
      </c>
      <c r="AO208" s="166" t="e">
        <f>BerKW!AW208*100</f>
        <v>#VALUE!</v>
      </c>
      <c r="AP208" s="166" t="e">
        <f ca="1">ROUND(AO208*(pabij+wnbij)/100,0)</f>
        <v>#VALUE!</v>
      </c>
      <c r="AQ208" s="166">
        <f t="shared" ca="1" si="13"/>
        <v>255</v>
      </c>
      <c r="AR208" s="166">
        <v>0</v>
      </c>
      <c r="AS208" s="166" t="e">
        <f>BerKW!AW208*100</f>
        <v>#VALUE!</v>
      </c>
      <c r="AT208" s="166" t="e">
        <f ca="1">ROUND(BerKW!BR208*100,0)</f>
        <v>#VALUE!</v>
      </c>
      <c r="AU208" s="166">
        <f t="shared" ca="1" si="14"/>
        <v>256</v>
      </c>
      <c r="AV208" s="166">
        <v>0</v>
      </c>
      <c r="AW208" s="166" t="e">
        <f>ROUND(BerKW!AW208*100,0)</f>
        <v>#VALUE!</v>
      </c>
      <c r="AX208" s="166" t="e">
        <f ca="1">ROUND(BerKW!BS208*100,0)</f>
        <v>#VALUE!</v>
      </c>
      <c r="AY208" s="166">
        <f t="shared" ca="1" si="15"/>
        <v>811</v>
      </c>
      <c r="AZ208" s="166">
        <v>0</v>
      </c>
      <c r="BA208" s="166" t="e">
        <f ca="1">IF(fsobij&lt;&gt;0,BerKW!AW208*100,0)</f>
        <v>#VALUE!</v>
      </c>
      <c r="BB208" s="166" t="e">
        <f ca="1">IF(fsobij&lt;&gt;0,ROUND(BerKW!BK208*100,0),0)</f>
        <v>#VALUE!</v>
      </c>
      <c r="BC208" s="166">
        <v>859</v>
      </c>
      <c r="BD208" s="166">
        <v>0</v>
      </c>
      <c r="BE208" s="166" t="e">
        <f ca="1">IF(bijbij&lt;&gt;0,BerKW!AW208*100,0)</f>
        <v>#VALUE!</v>
      </c>
      <c r="BF208" s="166" t="e">
        <f>ROUND(BerKW!BL208*100,0)</f>
        <v>#VALUE!</v>
      </c>
      <c r="BG208" s="167">
        <v>1</v>
      </c>
      <c r="BH208" s="166" t="e">
        <f>BerKW!BF208*100</f>
        <v>#VALUE!</v>
      </c>
      <c r="BI208" s="166" t="str">
        <f>BerKW!BE208</f>
        <v>Corriger</v>
      </c>
      <c r="BJ208" s="162" t="e">
        <f>BerKW!BD208*100</f>
        <v>#VALUE!</v>
      </c>
    </row>
    <row r="209" spans="1:62" ht="14.1" customHeight="1" x14ac:dyDescent="0.3">
      <c r="A209" s="162">
        <f>Ident!A209</f>
        <v>0</v>
      </c>
      <c r="B209" s="162">
        <f>Ident!B209</f>
        <v>0</v>
      </c>
      <c r="C209" s="162">
        <f>Ident!C209</f>
        <v>0</v>
      </c>
      <c r="D209" s="162">
        <f>Ident!D209</f>
        <v>0</v>
      </c>
      <c r="E209" s="162"/>
      <c r="F209" s="163"/>
      <c r="G209" s="162"/>
      <c r="H209" s="164">
        <f>Ident!G209</f>
        <v>0</v>
      </c>
      <c r="I209" s="165">
        <f>Ident!E209</f>
        <v>0</v>
      </c>
      <c r="J209" s="165">
        <f>Ident!F209</f>
        <v>0</v>
      </c>
      <c r="K209" s="166" t="e">
        <f>BerKW!Y209*100</f>
        <v>#VALUE!</v>
      </c>
      <c r="L209" s="166">
        <f>BerKW!Z209</f>
        <v>0</v>
      </c>
      <c r="M209" s="162">
        <f>IF(BerKW!K209=0,0,1)</f>
        <v>0</v>
      </c>
      <c r="N209" s="166" t="e">
        <f>BerKW!L209*100</f>
        <v>#VALUE!</v>
      </c>
      <c r="O209" s="166">
        <f>BerKW!K209*100</f>
        <v>0</v>
      </c>
      <c r="P209" s="162">
        <f>IF(BerKW!AC209=0,0,24)</f>
        <v>24</v>
      </c>
      <c r="Q209" s="166" t="e">
        <f>BerKW!AD209*100</f>
        <v>#VALUE!</v>
      </c>
      <c r="R209" s="166" t="e">
        <f>BerKW!AC209*100</f>
        <v>#VALUE!</v>
      </c>
      <c r="S209" s="162">
        <f>IF(BerKW!AF209=0,0,30)</f>
        <v>30</v>
      </c>
      <c r="T209" s="166" t="e">
        <f>BerKW!AG209*100</f>
        <v>#VALUE!</v>
      </c>
      <c r="U209" s="166" t="e">
        <f>BerKW!AF209*100</f>
        <v>#VALUE!</v>
      </c>
      <c r="V209" s="166">
        <f>IF(BerKW!AI209=0,0,50)</f>
        <v>50</v>
      </c>
      <c r="W209" s="166" t="e">
        <f>BerKW!AJ209*100</f>
        <v>#VALUE!</v>
      </c>
      <c r="X209" s="166" t="e">
        <f>BerKW!AI209*100</f>
        <v>#VALUE!</v>
      </c>
      <c r="Y209" s="162">
        <f>IF(BerKW!AL209=0,0,51)</f>
        <v>51</v>
      </c>
      <c r="Z209" s="166" t="e">
        <f>BerKW!AM209*100</f>
        <v>#VALUE!</v>
      </c>
      <c r="AA209" s="166" t="e">
        <f>BerKW!AL209*100</f>
        <v>#VALUE!</v>
      </c>
      <c r="AB209" s="162">
        <f>IF(BerKW!AO209=0,0,60)</f>
        <v>60</v>
      </c>
      <c r="AC209" s="166" t="e">
        <f>BerKW!AP209*100</f>
        <v>#VALUE!</v>
      </c>
      <c r="AD209" s="166" t="e">
        <f>BerKW!AO209*100</f>
        <v>#VALUE!</v>
      </c>
      <c r="AE209" s="162">
        <f>IF(BerKW!AR209=0,0,61)</f>
        <v>61</v>
      </c>
      <c r="AF209" s="166" t="e">
        <f>BerKW!AS209*100</f>
        <v>#VALUE!</v>
      </c>
      <c r="AG209" s="166" t="e">
        <f>BerKW!AR209*100</f>
        <v>#VALUE!</v>
      </c>
      <c r="AH209" s="162">
        <f>IF(BerKW!AU209=0,0,74)</f>
        <v>74</v>
      </c>
      <c r="AI209" s="166" t="e">
        <f>BerKW!AV209*100</f>
        <v>#VALUE!</v>
      </c>
      <c r="AJ209" s="166" t="e">
        <f>BerKW!AU209*100</f>
        <v>#VALUE!</v>
      </c>
      <c r="AK209" s="162">
        <v>1</v>
      </c>
      <c r="AL209" s="166" t="e">
        <f>ROUND(BerKW!AW209*100,0)</f>
        <v>#VALUE!</v>
      </c>
      <c r="AM209" s="166" t="e">
        <f t="shared" si="12"/>
        <v>#VALUE!</v>
      </c>
      <c r="AN209" s="166">
        <v>0</v>
      </c>
      <c r="AO209" s="166" t="e">
        <f>BerKW!AW209*100</f>
        <v>#VALUE!</v>
      </c>
      <c r="AP209" s="166" t="e">
        <f ca="1">ROUND(AO209*(pabij+wnbij)/100,0)</f>
        <v>#VALUE!</v>
      </c>
      <c r="AQ209" s="166">
        <f t="shared" ca="1" si="13"/>
        <v>255</v>
      </c>
      <c r="AR209" s="166">
        <v>0</v>
      </c>
      <c r="AS209" s="166" t="e">
        <f>BerKW!AW209*100</f>
        <v>#VALUE!</v>
      </c>
      <c r="AT209" s="166" t="e">
        <f ca="1">ROUND(BerKW!BR209*100,0)</f>
        <v>#VALUE!</v>
      </c>
      <c r="AU209" s="166">
        <f t="shared" ca="1" si="14"/>
        <v>256</v>
      </c>
      <c r="AV209" s="166">
        <v>0</v>
      </c>
      <c r="AW209" s="166" t="e">
        <f>ROUND(BerKW!AW209*100,0)</f>
        <v>#VALUE!</v>
      </c>
      <c r="AX209" s="166" t="e">
        <f ca="1">ROUND(BerKW!BS209*100,0)</f>
        <v>#VALUE!</v>
      </c>
      <c r="AY209" s="166">
        <f t="shared" ca="1" si="15"/>
        <v>811</v>
      </c>
      <c r="AZ209" s="166">
        <v>0</v>
      </c>
      <c r="BA209" s="166" t="e">
        <f ca="1">IF(fsobij&lt;&gt;0,BerKW!AW209*100,0)</f>
        <v>#VALUE!</v>
      </c>
      <c r="BB209" s="166" t="e">
        <f ca="1">IF(fsobij&lt;&gt;0,ROUND(BerKW!BK209*100,0),0)</f>
        <v>#VALUE!</v>
      </c>
      <c r="BC209" s="166">
        <v>859</v>
      </c>
      <c r="BD209" s="166">
        <v>0</v>
      </c>
      <c r="BE209" s="166" t="e">
        <f ca="1">IF(bijbij&lt;&gt;0,BerKW!AW209*100,0)</f>
        <v>#VALUE!</v>
      </c>
      <c r="BF209" s="166" t="e">
        <f>ROUND(BerKW!BL209*100,0)</f>
        <v>#VALUE!</v>
      </c>
      <c r="BG209" s="167">
        <v>1</v>
      </c>
      <c r="BH209" s="166" t="e">
        <f>BerKW!BF209*100</f>
        <v>#VALUE!</v>
      </c>
      <c r="BI209" s="166" t="str">
        <f>BerKW!BE209</f>
        <v>Corriger</v>
      </c>
      <c r="BJ209" s="162" t="e">
        <f>BerKW!BD209*100</f>
        <v>#VALUE!</v>
      </c>
    </row>
    <row r="210" spans="1:62" ht="14.1" customHeight="1" x14ac:dyDescent="0.3">
      <c r="A210" s="162">
        <f>Ident!A210</f>
        <v>0</v>
      </c>
      <c r="B210" s="162">
        <f>Ident!B210</f>
        <v>0</v>
      </c>
      <c r="C210" s="162">
        <f>Ident!C210</f>
        <v>0</v>
      </c>
      <c r="D210" s="162">
        <f>Ident!D210</f>
        <v>0</v>
      </c>
      <c r="E210" s="162"/>
      <c r="F210" s="163"/>
      <c r="G210" s="162"/>
      <c r="H210" s="164">
        <f>Ident!G210</f>
        <v>0</v>
      </c>
      <c r="I210" s="165">
        <f>Ident!E210</f>
        <v>0</v>
      </c>
      <c r="J210" s="165">
        <f>Ident!F210</f>
        <v>0</v>
      </c>
      <c r="K210" s="166" t="e">
        <f>BerKW!Y210*100</f>
        <v>#VALUE!</v>
      </c>
      <c r="L210" s="166">
        <f>BerKW!Z210</f>
        <v>0</v>
      </c>
      <c r="M210" s="162">
        <f>IF(BerKW!K210=0,0,1)</f>
        <v>0</v>
      </c>
      <c r="N210" s="166" t="e">
        <f>BerKW!L210*100</f>
        <v>#VALUE!</v>
      </c>
      <c r="O210" s="166">
        <f>BerKW!K210*100</f>
        <v>0</v>
      </c>
      <c r="P210" s="162">
        <f>IF(BerKW!AC210=0,0,24)</f>
        <v>24</v>
      </c>
      <c r="Q210" s="166" t="e">
        <f>BerKW!AD210*100</f>
        <v>#VALUE!</v>
      </c>
      <c r="R210" s="166" t="e">
        <f>BerKW!AC210*100</f>
        <v>#VALUE!</v>
      </c>
      <c r="S210" s="162">
        <f>IF(BerKW!AF210=0,0,30)</f>
        <v>30</v>
      </c>
      <c r="T210" s="166" t="e">
        <f>BerKW!AG210*100</f>
        <v>#VALUE!</v>
      </c>
      <c r="U210" s="166" t="e">
        <f>BerKW!AF210*100</f>
        <v>#VALUE!</v>
      </c>
      <c r="V210" s="166">
        <f>IF(BerKW!AI210=0,0,50)</f>
        <v>50</v>
      </c>
      <c r="W210" s="166" t="e">
        <f>BerKW!AJ210*100</f>
        <v>#VALUE!</v>
      </c>
      <c r="X210" s="166" t="e">
        <f>BerKW!AI210*100</f>
        <v>#VALUE!</v>
      </c>
      <c r="Y210" s="162">
        <f>IF(BerKW!AL210=0,0,51)</f>
        <v>51</v>
      </c>
      <c r="Z210" s="166" t="e">
        <f>BerKW!AM210*100</f>
        <v>#VALUE!</v>
      </c>
      <c r="AA210" s="166" t="e">
        <f>BerKW!AL210*100</f>
        <v>#VALUE!</v>
      </c>
      <c r="AB210" s="162">
        <f>IF(BerKW!AO210=0,0,60)</f>
        <v>60</v>
      </c>
      <c r="AC210" s="166" t="e">
        <f>BerKW!AP210*100</f>
        <v>#VALUE!</v>
      </c>
      <c r="AD210" s="166" t="e">
        <f>BerKW!AO210*100</f>
        <v>#VALUE!</v>
      </c>
      <c r="AE210" s="162">
        <f>IF(BerKW!AR210=0,0,61)</f>
        <v>61</v>
      </c>
      <c r="AF210" s="166" t="e">
        <f>BerKW!AS210*100</f>
        <v>#VALUE!</v>
      </c>
      <c r="AG210" s="166" t="e">
        <f>BerKW!AR210*100</f>
        <v>#VALUE!</v>
      </c>
      <c r="AH210" s="162">
        <f>IF(BerKW!AU210=0,0,74)</f>
        <v>74</v>
      </c>
      <c r="AI210" s="166" t="e">
        <f>BerKW!AV210*100</f>
        <v>#VALUE!</v>
      </c>
      <c r="AJ210" s="166" t="e">
        <f>BerKW!AU210*100</f>
        <v>#VALUE!</v>
      </c>
      <c r="AK210" s="162">
        <v>1</v>
      </c>
      <c r="AL210" s="166" t="e">
        <f>ROUND(BerKW!AW210*100,0)</f>
        <v>#VALUE!</v>
      </c>
      <c r="AM210" s="166" t="e">
        <f t="shared" si="12"/>
        <v>#VALUE!</v>
      </c>
      <c r="AN210" s="166">
        <v>0</v>
      </c>
      <c r="AO210" s="166" t="e">
        <f>BerKW!AW210*100</f>
        <v>#VALUE!</v>
      </c>
      <c r="AP210" s="166" t="e">
        <f ca="1">ROUND(AO210*(pabij+wnbij)/100,0)</f>
        <v>#VALUE!</v>
      </c>
      <c r="AQ210" s="166">
        <f t="shared" ca="1" si="13"/>
        <v>255</v>
      </c>
      <c r="AR210" s="166">
        <v>0</v>
      </c>
      <c r="AS210" s="166" t="e">
        <f>BerKW!AW210*100</f>
        <v>#VALUE!</v>
      </c>
      <c r="AT210" s="166" t="e">
        <f ca="1">ROUND(BerKW!BR210*100,0)</f>
        <v>#VALUE!</v>
      </c>
      <c r="AU210" s="166">
        <f t="shared" ca="1" si="14"/>
        <v>256</v>
      </c>
      <c r="AV210" s="166">
        <v>0</v>
      </c>
      <c r="AW210" s="166" t="e">
        <f>ROUND(BerKW!AW210*100,0)</f>
        <v>#VALUE!</v>
      </c>
      <c r="AX210" s="166" t="e">
        <f ca="1">ROUND(BerKW!BS210*100,0)</f>
        <v>#VALUE!</v>
      </c>
      <c r="AY210" s="166">
        <f t="shared" ca="1" si="15"/>
        <v>811</v>
      </c>
      <c r="AZ210" s="166">
        <v>0</v>
      </c>
      <c r="BA210" s="166" t="e">
        <f ca="1">IF(fsobij&lt;&gt;0,BerKW!AW210*100,0)</f>
        <v>#VALUE!</v>
      </c>
      <c r="BB210" s="166" t="e">
        <f ca="1">IF(fsobij&lt;&gt;0,ROUND(BerKW!BK210*100,0),0)</f>
        <v>#VALUE!</v>
      </c>
      <c r="BC210" s="166">
        <v>859</v>
      </c>
      <c r="BD210" s="166">
        <v>0</v>
      </c>
      <c r="BE210" s="166" t="e">
        <f ca="1">IF(bijbij&lt;&gt;0,BerKW!AW210*100,0)</f>
        <v>#VALUE!</v>
      </c>
      <c r="BF210" s="166" t="e">
        <f>ROUND(BerKW!BL210*100,0)</f>
        <v>#VALUE!</v>
      </c>
      <c r="BG210" s="167">
        <v>1</v>
      </c>
      <c r="BH210" s="166" t="e">
        <f>BerKW!BF210*100</f>
        <v>#VALUE!</v>
      </c>
      <c r="BI210" s="166" t="str">
        <f>BerKW!BE210</f>
        <v>Corriger</v>
      </c>
      <c r="BJ210" s="162" t="e">
        <f>BerKW!BD210*100</f>
        <v>#VALUE!</v>
      </c>
    </row>
    <row r="211" spans="1:62" ht="14.1" customHeight="1" x14ac:dyDescent="0.3">
      <c r="A211" s="162">
        <f>Ident!A211</f>
        <v>0</v>
      </c>
      <c r="B211" s="162">
        <f>Ident!B211</f>
        <v>0</v>
      </c>
      <c r="C211" s="162">
        <f>Ident!C211</f>
        <v>0</v>
      </c>
      <c r="D211" s="162">
        <f>Ident!D211</f>
        <v>0</v>
      </c>
      <c r="E211" s="162"/>
      <c r="F211" s="163"/>
      <c r="G211" s="162"/>
      <c r="H211" s="164">
        <f>Ident!G211</f>
        <v>0</v>
      </c>
      <c r="I211" s="165">
        <f>Ident!E211</f>
        <v>0</v>
      </c>
      <c r="J211" s="165">
        <f>Ident!F211</f>
        <v>0</v>
      </c>
      <c r="K211" s="166" t="e">
        <f>BerKW!Y211*100</f>
        <v>#VALUE!</v>
      </c>
      <c r="L211" s="166">
        <f>BerKW!Z211</f>
        <v>0</v>
      </c>
      <c r="M211" s="162">
        <f>IF(BerKW!K211=0,0,1)</f>
        <v>0</v>
      </c>
      <c r="N211" s="166" t="e">
        <f>BerKW!L211*100</f>
        <v>#VALUE!</v>
      </c>
      <c r="O211" s="166">
        <f>BerKW!K211*100</f>
        <v>0</v>
      </c>
      <c r="P211" s="162">
        <f>IF(BerKW!AC211=0,0,24)</f>
        <v>24</v>
      </c>
      <c r="Q211" s="166" t="e">
        <f>BerKW!AD211*100</f>
        <v>#VALUE!</v>
      </c>
      <c r="R211" s="166" t="e">
        <f>BerKW!AC211*100</f>
        <v>#VALUE!</v>
      </c>
      <c r="S211" s="162">
        <f>IF(BerKW!AF211=0,0,30)</f>
        <v>30</v>
      </c>
      <c r="T211" s="166" t="e">
        <f>BerKW!AG211*100</f>
        <v>#VALUE!</v>
      </c>
      <c r="U211" s="166" t="e">
        <f>BerKW!AF211*100</f>
        <v>#VALUE!</v>
      </c>
      <c r="V211" s="166">
        <f>IF(BerKW!AI211=0,0,50)</f>
        <v>50</v>
      </c>
      <c r="W211" s="166" t="e">
        <f>BerKW!AJ211*100</f>
        <v>#VALUE!</v>
      </c>
      <c r="X211" s="166" t="e">
        <f>BerKW!AI211*100</f>
        <v>#VALUE!</v>
      </c>
      <c r="Y211" s="162">
        <f>IF(BerKW!AL211=0,0,51)</f>
        <v>51</v>
      </c>
      <c r="Z211" s="166" t="e">
        <f>BerKW!AM211*100</f>
        <v>#VALUE!</v>
      </c>
      <c r="AA211" s="166" t="e">
        <f>BerKW!AL211*100</f>
        <v>#VALUE!</v>
      </c>
      <c r="AB211" s="162">
        <f>IF(BerKW!AO211=0,0,60)</f>
        <v>60</v>
      </c>
      <c r="AC211" s="166" t="e">
        <f>BerKW!AP211*100</f>
        <v>#VALUE!</v>
      </c>
      <c r="AD211" s="166" t="e">
        <f>BerKW!AO211*100</f>
        <v>#VALUE!</v>
      </c>
      <c r="AE211" s="162">
        <f>IF(BerKW!AR211=0,0,61)</f>
        <v>61</v>
      </c>
      <c r="AF211" s="166" t="e">
        <f>BerKW!AS211*100</f>
        <v>#VALUE!</v>
      </c>
      <c r="AG211" s="166" t="e">
        <f>BerKW!AR211*100</f>
        <v>#VALUE!</v>
      </c>
      <c r="AH211" s="162">
        <f>IF(BerKW!AU211=0,0,74)</f>
        <v>74</v>
      </c>
      <c r="AI211" s="166" t="e">
        <f>BerKW!AV211*100</f>
        <v>#VALUE!</v>
      </c>
      <c r="AJ211" s="166" t="e">
        <f>BerKW!AU211*100</f>
        <v>#VALUE!</v>
      </c>
      <c r="AK211" s="162">
        <v>1</v>
      </c>
      <c r="AL211" s="166" t="e">
        <f>ROUND(BerKW!AW211*100,0)</f>
        <v>#VALUE!</v>
      </c>
      <c r="AM211" s="166" t="e">
        <f t="shared" si="12"/>
        <v>#VALUE!</v>
      </c>
      <c r="AN211" s="166">
        <v>0</v>
      </c>
      <c r="AO211" s="166" t="e">
        <f>BerKW!AW211*100</f>
        <v>#VALUE!</v>
      </c>
      <c r="AP211" s="166" t="e">
        <f ca="1">ROUND(AO211*(pabij+wnbij)/100,0)</f>
        <v>#VALUE!</v>
      </c>
      <c r="AQ211" s="166">
        <f t="shared" ca="1" si="13"/>
        <v>255</v>
      </c>
      <c r="AR211" s="166">
        <v>0</v>
      </c>
      <c r="AS211" s="166" t="e">
        <f>BerKW!AW211*100</f>
        <v>#VALUE!</v>
      </c>
      <c r="AT211" s="166" t="e">
        <f ca="1">ROUND(BerKW!BR211*100,0)</f>
        <v>#VALUE!</v>
      </c>
      <c r="AU211" s="166">
        <f t="shared" ca="1" si="14"/>
        <v>256</v>
      </c>
      <c r="AV211" s="166">
        <v>0</v>
      </c>
      <c r="AW211" s="166" t="e">
        <f>ROUND(BerKW!AW211*100,0)</f>
        <v>#VALUE!</v>
      </c>
      <c r="AX211" s="166" t="e">
        <f ca="1">ROUND(BerKW!BS211*100,0)</f>
        <v>#VALUE!</v>
      </c>
      <c r="AY211" s="166">
        <f t="shared" ca="1" si="15"/>
        <v>811</v>
      </c>
      <c r="AZ211" s="166">
        <v>0</v>
      </c>
      <c r="BA211" s="166" t="e">
        <f ca="1">IF(fsobij&lt;&gt;0,BerKW!AW211*100,0)</f>
        <v>#VALUE!</v>
      </c>
      <c r="BB211" s="166" t="e">
        <f ca="1">IF(fsobij&lt;&gt;0,ROUND(BerKW!BK211*100,0),0)</f>
        <v>#VALUE!</v>
      </c>
      <c r="BC211" s="166">
        <v>859</v>
      </c>
      <c r="BD211" s="166">
        <v>0</v>
      </c>
      <c r="BE211" s="166" t="e">
        <f ca="1">IF(bijbij&lt;&gt;0,BerKW!AW211*100,0)</f>
        <v>#VALUE!</v>
      </c>
      <c r="BF211" s="166" t="e">
        <f>ROUND(BerKW!BL211*100,0)</f>
        <v>#VALUE!</v>
      </c>
      <c r="BG211" s="167">
        <v>1</v>
      </c>
      <c r="BH211" s="166" t="e">
        <f>BerKW!BF211*100</f>
        <v>#VALUE!</v>
      </c>
      <c r="BI211" s="166" t="str">
        <f>BerKW!BE211</f>
        <v>Corriger</v>
      </c>
      <c r="BJ211" s="162" t="e">
        <f>BerKW!BD211*100</f>
        <v>#VALUE!</v>
      </c>
    </row>
    <row r="212" spans="1:62" ht="14.1" customHeight="1" x14ac:dyDescent="0.3">
      <c r="A212" s="162">
        <f>Ident!A212</f>
        <v>0</v>
      </c>
      <c r="B212" s="162">
        <f>Ident!B212</f>
        <v>0</v>
      </c>
      <c r="C212" s="162">
        <f>Ident!C212</f>
        <v>0</v>
      </c>
      <c r="D212" s="162">
        <f>Ident!D212</f>
        <v>0</v>
      </c>
      <c r="E212" s="162"/>
      <c r="F212" s="163"/>
      <c r="G212" s="162"/>
      <c r="H212" s="164">
        <f>Ident!G212</f>
        <v>0</v>
      </c>
      <c r="I212" s="165">
        <f>Ident!E212</f>
        <v>0</v>
      </c>
      <c r="J212" s="165">
        <f>Ident!F212</f>
        <v>0</v>
      </c>
      <c r="K212" s="166" t="e">
        <f>BerKW!Y212*100</f>
        <v>#VALUE!</v>
      </c>
      <c r="L212" s="166">
        <f>BerKW!Z212</f>
        <v>0</v>
      </c>
      <c r="M212" s="162">
        <f>IF(BerKW!K212=0,0,1)</f>
        <v>0</v>
      </c>
      <c r="N212" s="166" t="e">
        <f>BerKW!L212*100</f>
        <v>#VALUE!</v>
      </c>
      <c r="O212" s="166">
        <f>BerKW!K212*100</f>
        <v>0</v>
      </c>
      <c r="P212" s="162">
        <f>IF(BerKW!AC212=0,0,24)</f>
        <v>24</v>
      </c>
      <c r="Q212" s="166" t="e">
        <f>BerKW!AD212*100</f>
        <v>#VALUE!</v>
      </c>
      <c r="R212" s="166" t="e">
        <f>BerKW!AC212*100</f>
        <v>#VALUE!</v>
      </c>
      <c r="S212" s="162">
        <f>IF(BerKW!AF212=0,0,30)</f>
        <v>30</v>
      </c>
      <c r="T212" s="166" t="e">
        <f>BerKW!AG212*100</f>
        <v>#VALUE!</v>
      </c>
      <c r="U212" s="166" t="e">
        <f>BerKW!AF212*100</f>
        <v>#VALUE!</v>
      </c>
      <c r="V212" s="166">
        <f>IF(BerKW!AI212=0,0,50)</f>
        <v>50</v>
      </c>
      <c r="W212" s="166" t="e">
        <f>BerKW!AJ212*100</f>
        <v>#VALUE!</v>
      </c>
      <c r="X212" s="166" t="e">
        <f>BerKW!AI212*100</f>
        <v>#VALUE!</v>
      </c>
      <c r="Y212" s="162">
        <f>IF(BerKW!AL212=0,0,51)</f>
        <v>51</v>
      </c>
      <c r="Z212" s="166" t="e">
        <f>BerKW!AM212*100</f>
        <v>#VALUE!</v>
      </c>
      <c r="AA212" s="166" t="e">
        <f>BerKW!AL212*100</f>
        <v>#VALUE!</v>
      </c>
      <c r="AB212" s="162">
        <f>IF(BerKW!AO212=0,0,60)</f>
        <v>60</v>
      </c>
      <c r="AC212" s="166" t="e">
        <f>BerKW!AP212*100</f>
        <v>#VALUE!</v>
      </c>
      <c r="AD212" s="166" t="e">
        <f>BerKW!AO212*100</f>
        <v>#VALUE!</v>
      </c>
      <c r="AE212" s="162">
        <f>IF(BerKW!AR212=0,0,61)</f>
        <v>61</v>
      </c>
      <c r="AF212" s="166" t="e">
        <f>BerKW!AS212*100</f>
        <v>#VALUE!</v>
      </c>
      <c r="AG212" s="166" t="e">
        <f>BerKW!AR212*100</f>
        <v>#VALUE!</v>
      </c>
      <c r="AH212" s="162">
        <f>IF(BerKW!AU212=0,0,74)</f>
        <v>74</v>
      </c>
      <c r="AI212" s="166" t="e">
        <f>BerKW!AV212*100</f>
        <v>#VALUE!</v>
      </c>
      <c r="AJ212" s="166" t="e">
        <f>BerKW!AU212*100</f>
        <v>#VALUE!</v>
      </c>
      <c r="AK212" s="162">
        <v>1</v>
      </c>
      <c r="AL212" s="166" t="e">
        <f>ROUND(BerKW!AW212*100,0)</f>
        <v>#VALUE!</v>
      </c>
      <c r="AM212" s="166" t="e">
        <f t="shared" si="12"/>
        <v>#VALUE!</v>
      </c>
      <c r="AN212" s="166">
        <v>0</v>
      </c>
      <c r="AO212" s="166" t="e">
        <f>BerKW!AW212*100</f>
        <v>#VALUE!</v>
      </c>
      <c r="AP212" s="166" t="e">
        <f ca="1">ROUND(AO212*(pabij+wnbij)/100,0)</f>
        <v>#VALUE!</v>
      </c>
      <c r="AQ212" s="166">
        <f t="shared" ca="1" si="13"/>
        <v>255</v>
      </c>
      <c r="AR212" s="166">
        <v>0</v>
      </c>
      <c r="AS212" s="166" t="e">
        <f>BerKW!AW212*100</f>
        <v>#VALUE!</v>
      </c>
      <c r="AT212" s="166" t="e">
        <f ca="1">ROUND(BerKW!BR212*100,0)</f>
        <v>#VALUE!</v>
      </c>
      <c r="AU212" s="166">
        <f t="shared" ca="1" si="14"/>
        <v>256</v>
      </c>
      <c r="AV212" s="166">
        <v>0</v>
      </c>
      <c r="AW212" s="166" t="e">
        <f>ROUND(BerKW!AW212*100,0)</f>
        <v>#VALUE!</v>
      </c>
      <c r="AX212" s="166" t="e">
        <f ca="1">ROUND(BerKW!BS212*100,0)</f>
        <v>#VALUE!</v>
      </c>
      <c r="AY212" s="166">
        <f t="shared" ca="1" si="15"/>
        <v>811</v>
      </c>
      <c r="AZ212" s="166">
        <v>0</v>
      </c>
      <c r="BA212" s="166" t="e">
        <f ca="1">IF(fsobij&lt;&gt;0,BerKW!AW212*100,0)</f>
        <v>#VALUE!</v>
      </c>
      <c r="BB212" s="166" t="e">
        <f ca="1">IF(fsobij&lt;&gt;0,ROUND(BerKW!BK212*100,0),0)</f>
        <v>#VALUE!</v>
      </c>
      <c r="BC212" s="166">
        <v>859</v>
      </c>
      <c r="BD212" s="166">
        <v>0</v>
      </c>
      <c r="BE212" s="166" t="e">
        <f ca="1">IF(bijbij&lt;&gt;0,BerKW!AW212*100,0)</f>
        <v>#VALUE!</v>
      </c>
      <c r="BF212" s="166" t="e">
        <f>ROUND(BerKW!BL212*100,0)</f>
        <v>#VALUE!</v>
      </c>
      <c r="BG212" s="167">
        <v>1</v>
      </c>
      <c r="BH212" s="166" t="e">
        <f>BerKW!BF212*100</f>
        <v>#VALUE!</v>
      </c>
      <c r="BI212" s="166" t="str">
        <f>BerKW!BE212</f>
        <v>Corriger</v>
      </c>
      <c r="BJ212" s="162" t="e">
        <f>BerKW!BD212*100</f>
        <v>#VALUE!</v>
      </c>
    </row>
    <row r="213" spans="1:62" ht="14.1" customHeight="1" x14ac:dyDescent="0.3">
      <c r="A213" s="162">
        <f>Ident!A213</f>
        <v>0</v>
      </c>
      <c r="B213" s="162">
        <f>Ident!B213</f>
        <v>0</v>
      </c>
      <c r="C213" s="162">
        <f>Ident!C213</f>
        <v>0</v>
      </c>
      <c r="D213" s="162">
        <f>Ident!D213</f>
        <v>0</v>
      </c>
      <c r="E213" s="162"/>
      <c r="F213" s="163"/>
      <c r="G213" s="162"/>
      <c r="H213" s="164">
        <f>Ident!G213</f>
        <v>0</v>
      </c>
      <c r="I213" s="165">
        <f>Ident!E213</f>
        <v>0</v>
      </c>
      <c r="J213" s="165">
        <f>Ident!F213</f>
        <v>0</v>
      </c>
      <c r="K213" s="166" t="e">
        <f>BerKW!Y213*100</f>
        <v>#VALUE!</v>
      </c>
      <c r="L213" s="166">
        <f>BerKW!Z213</f>
        <v>0</v>
      </c>
      <c r="M213" s="162">
        <f>IF(BerKW!K213=0,0,1)</f>
        <v>0</v>
      </c>
      <c r="N213" s="166" t="e">
        <f>BerKW!L213*100</f>
        <v>#VALUE!</v>
      </c>
      <c r="O213" s="166">
        <f>BerKW!K213*100</f>
        <v>0</v>
      </c>
      <c r="P213" s="162">
        <f>IF(BerKW!AC213=0,0,24)</f>
        <v>24</v>
      </c>
      <c r="Q213" s="166" t="e">
        <f>BerKW!AD213*100</f>
        <v>#VALUE!</v>
      </c>
      <c r="R213" s="166" t="e">
        <f>BerKW!AC213*100</f>
        <v>#VALUE!</v>
      </c>
      <c r="S213" s="162">
        <f>IF(BerKW!AF213=0,0,30)</f>
        <v>30</v>
      </c>
      <c r="T213" s="166" t="e">
        <f>BerKW!AG213*100</f>
        <v>#VALUE!</v>
      </c>
      <c r="U213" s="166" t="e">
        <f>BerKW!AF213*100</f>
        <v>#VALUE!</v>
      </c>
      <c r="V213" s="166">
        <f>IF(BerKW!AI213=0,0,50)</f>
        <v>50</v>
      </c>
      <c r="W213" s="166" t="e">
        <f>BerKW!AJ213*100</f>
        <v>#VALUE!</v>
      </c>
      <c r="X213" s="166" t="e">
        <f>BerKW!AI213*100</f>
        <v>#VALUE!</v>
      </c>
      <c r="Y213" s="162">
        <f>IF(BerKW!AL213=0,0,51)</f>
        <v>51</v>
      </c>
      <c r="Z213" s="166" t="e">
        <f>BerKW!AM213*100</f>
        <v>#VALUE!</v>
      </c>
      <c r="AA213" s="166" t="e">
        <f>BerKW!AL213*100</f>
        <v>#VALUE!</v>
      </c>
      <c r="AB213" s="162">
        <f>IF(BerKW!AO213=0,0,60)</f>
        <v>60</v>
      </c>
      <c r="AC213" s="166" t="e">
        <f>BerKW!AP213*100</f>
        <v>#VALUE!</v>
      </c>
      <c r="AD213" s="166" t="e">
        <f>BerKW!AO213*100</f>
        <v>#VALUE!</v>
      </c>
      <c r="AE213" s="162">
        <f>IF(BerKW!AR213=0,0,61)</f>
        <v>61</v>
      </c>
      <c r="AF213" s="166" t="e">
        <f>BerKW!AS213*100</f>
        <v>#VALUE!</v>
      </c>
      <c r="AG213" s="166" t="e">
        <f>BerKW!AR213*100</f>
        <v>#VALUE!</v>
      </c>
      <c r="AH213" s="162">
        <f>IF(BerKW!AU213=0,0,74)</f>
        <v>74</v>
      </c>
      <c r="AI213" s="166" t="e">
        <f>BerKW!AV213*100</f>
        <v>#VALUE!</v>
      </c>
      <c r="AJ213" s="166" t="e">
        <f>BerKW!AU213*100</f>
        <v>#VALUE!</v>
      </c>
      <c r="AK213" s="162">
        <v>1</v>
      </c>
      <c r="AL213" s="166" t="e">
        <f>ROUND(BerKW!AW213*100,0)</f>
        <v>#VALUE!</v>
      </c>
      <c r="AM213" s="166" t="e">
        <f t="shared" si="12"/>
        <v>#VALUE!</v>
      </c>
      <c r="AN213" s="166">
        <v>0</v>
      </c>
      <c r="AO213" s="166" t="e">
        <f>BerKW!AW213*100</f>
        <v>#VALUE!</v>
      </c>
      <c r="AP213" s="166" t="e">
        <f ca="1">ROUND(AO213*(pabij+wnbij)/100,0)</f>
        <v>#VALUE!</v>
      </c>
      <c r="AQ213" s="166">
        <f t="shared" ca="1" si="13"/>
        <v>255</v>
      </c>
      <c r="AR213" s="166">
        <v>0</v>
      </c>
      <c r="AS213" s="166" t="e">
        <f>BerKW!AW213*100</f>
        <v>#VALUE!</v>
      </c>
      <c r="AT213" s="166" t="e">
        <f ca="1">ROUND(BerKW!BR213*100,0)</f>
        <v>#VALUE!</v>
      </c>
      <c r="AU213" s="166">
        <f t="shared" ca="1" si="14"/>
        <v>256</v>
      </c>
      <c r="AV213" s="166">
        <v>0</v>
      </c>
      <c r="AW213" s="166" t="e">
        <f>ROUND(BerKW!AW213*100,0)</f>
        <v>#VALUE!</v>
      </c>
      <c r="AX213" s="166" t="e">
        <f ca="1">ROUND(BerKW!BS213*100,0)</f>
        <v>#VALUE!</v>
      </c>
      <c r="AY213" s="166">
        <f t="shared" ca="1" si="15"/>
        <v>811</v>
      </c>
      <c r="AZ213" s="166">
        <v>0</v>
      </c>
      <c r="BA213" s="166" t="e">
        <f ca="1">IF(fsobij&lt;&gt;0,BerKW!AW213*100,0)</f>
        <v>#VALUE!</v>
      </c>
      <c r="BB213" s="166" t="e">
        <f ca="1">IF(fsobij&lt;&gt;0,ROUND(BerKW!BK213*100,0),0)</f>
        <v>#VALUE!</v>
      </c>
      <c r="BC213" s="166">
        <v>859</v>
      </c>
      <c r="BD213" s="166">
        <v>0</v>
      </c>
      <c r="BE213" s="166" t="e">
        <f ca="1">IF(bijbij&lt;&gt;0,BerKW!AW213*100,0)</f>
        <v>#VALUE!</v>
      </c>
      <c r="BF213" s="166" t="e">
        <f>ROUND(BerKW!BL213*100,0)</f>
        <v>#VALUE!</v>
      </c>
      <c r="BG213" s="167">
        <v>1</v>
      </c>
      <c r="BH213" s="166" t="e">
        <f>BerKW!BF213*100</f>
        <v>#VALUE!</v>
      </c>
      <c r="BI213" s="166" t="str">
        <f>BerKW!BE213</f>
        <v>Corriger</v>
      </c>
      <c r="BJ213" s="162" t="e">
        <f>BerKW!BD213*100</f>
        <v>#VALUE!</v>
      </c>
    </row>
    <row r="214" spans="1:62" ht="14.1" customHeight="1" x14ac:dyDescent="0.3">
      <c r="A214" s="162">
        <f>Ident!A214</f>
        <v>0</v>
      </c>
      <c r="B214" s="162">
        <f>Ident!B214</f>
        <v>0</v>
      </c>
      <c r="C214" s="162">
        <f>Ident!C214</f>
        <v>0</v>
      </c>
      <c r="D214" s="162">
        <f>Ident!D214</f>
        <v>0</v>
      </c>
      <c r="E214" s="162"/>
      <c r="F214" s="163"/>
      <c r="G214" s="162"/>
      <c r="H214" s="164">
        <f>Ident!G214</f>
        <v>0</v>
      </c>
      <c r="I214" s="165">
        <f>Ident!E214</f>
        <v>0</v>
      </c>
      <c r="J214" s="165">
        <f>Ident!F214</f>
        <v>0</v>
      </c>
      <c r="K214" s="166" t="e">
        <f>BerKW!Y214*100</f>
        <v>#VALUE!</v>
      </c>
      <c r="L214" s="166">
        <f>BerKW!Z214</f>
        <v>0</v>
      </c>
      <c r="M214" s="162">
        <f>IF(BerKW!K214=0,0,1)</f>
        <v>0</v>
      </c>
      <c r="N214" s="166" t="e">
        <f>BerKW!L214*100</f>
        <v>#VALUE!</v>
      </c>
      <c r="O214" s="166">
        <f>BerKW!K214*100</f>
        <v>0</v>
      </c>
      <c r="P214" s="162">
        <f>IF(BerKW!AC214=0,0,24)</f>
        <v>24</v>
      </c>
      <c r="Q214" s="166" t="e">
        <f>BerKW!AD214*100</f>
        <v>#VALUE!</v>
      </c>
      <c r="R214" s="166" t="e">
        <f>BerKW!AC214*100</f>
        <v>#VALUE!</v>
      </c>
      <c r="S214" s="162">
        <f>IF(BerKW!AF214=0,0,30)</f>
        <v>30</v>
      </c>
      <c r="T214" s="166" t="e">
        <f>BerKW!AG214*100</f>
        <v>#VALUE!</v>
      </c>
      <c r="U214" s="166" t="e">
        <f>BerKW!AF214*100</f>
        <v>#VALUE!</v>
      </c>
      <c r="V214" s="166">
        <f>IF(BerKW!AI214=0,0,50)</f>
        <v>50</v>
      </c>
      <c r="W214" s="166" t="e">
        <f>BerKW!AJ214*100</f>
        <v>#VALUE!</v>
      </c>
      <c r="X214" s="166" t="e">
        <f>BerKW!AI214*100</f>
        <v>#VALUE!</v>
      </c>
      <c r="Y214" s="162">
        <f>IF(BerKW!AL214=0,0,51)</f>
        <v>51</v>
      </c>
      <c r="Z214" s="166" t="e">
        <f>BerKW!AM214*100</f>
        <v>#VALUE!</v>
      </c>
      <c r="AA214" s="166" t="e">
        <f>BerKW!AL214*100</f>
        <v>#VALUE!</v>
      </c>
      <c r="AB214" s="162">
        <f>IF(BerKW!AO214=0,0,60)</f>
        <v>60</v>
      </c>
      <c r="AC214" s="166" t="e">
        <f>BerKW!AP214*100</f>
        <v>#VALUE!</v>
      </c>
      <c r="AD214" s="166" t="e">
        <f>BerKW!AO214*100</f>
        <v>#VALUE!</v>
      </c>
      <c r="AE214" s="162">
        <f>IF(BerKW!AR214=0,0,61)</f>
        <v>61</v>
      </c>
      <c r="AF214" s="166" t="e">
        <f>BerKW!AS214*100</f>
        <v>#VALUE!</v>
      </c>
      <c r="AG214" s="166" t="e">
        <f>BerKW!AR214*100</f>
        <v>#VALUE!</v>
      </c>
      <c r="AH214" s="162">
        <f>IF(BerKW!AU214=0,0,74)</f>
        <v>74</v>
      </c>
      <c r="AI214" s="166" t="e">
        <f>BerKW!AV214*100</f>
        <v>#VALUE!</v>
      </c>
      <c r="AJ214" s="166" t="e">
        <f>BerKW!AU214*100</f>
        <v>#VALUE!</v>
      </c>
      <c r="AK214" s="162">
        <v>1</v>
      </c>
      <c r="AL214" s="166" t="e">
        <f>ROUND(BerKW!AW214*100,0)</f>
        <v>#VALUE!</v>
      </c>
      <c r="AM214" s="166" t="e">
        <f t="shared" si="12"/>
        <v>#VALUE!</v>
      </c>
      <c r="AN214" s="166">
        <v>0</v>
      </c>
      <c r="AO214" s="166" t="e">
        <f>BerKW!AW214*100</f>
        <v>#VALUE!</v>
      </c>
      <c r="AP214" s="166" t="e">
        <f ca="1">ROUND(AO214*(pabij+wnbij)/100,0)</f>
        <v>#VALUE!</v>
      </c>
      <c r="AQ214" s="166">
        <f t="shared" ca="1" si="13"/>
        <v>255</v>
      </c>
      <c r="AR214" s="166">
        <v>0</v>
      </c>
      <c r="AS214" s="166" t="e">
        <f>BerKW!AW214*100</f>
        <v>#VALUE!</v>
      </c>
      <c r="AT214" s="166" t="e">
        <f ca="1">ROUND(BerKW!BR214*100,0)</f>
        <v>#VALUE!</v>
      </c>
      <c r="AU214" s="166">
        <f t="shared" ca="1" si="14"/>
        <v>256</v>
      </c>
      <c r="AV214" s="166">
        <v>0</v>
      </c>
      <c r="AW214" s="166" t="e">
        <f>ROUND(BerKW!AW214*100,0)</f>
        <v>#VALUE!</v>
      </c>
      <c r="AX214" s="166" t="e">
        <f ca="1">ROUND(BerKW!BS214*100,0)</f>
        <v>#VALUE!</v>
      </c>
      <c r="AY214" s="166">
        <f t="shared" ca="1" si="15"/>
        <v>811</v>
      </c>
      <c r="AZ214" s="166">
        <v>0</v>
      </c>
      <c r="BA214" s="166" t="e">
        <f ca="1">IF(fsobij&lt;&gt;0,BerKW!AW214*100,0)</f>
        <v>#VALUE!</v>
      </c>
      <c r="BB214" s="166" t="e">
        <f ca="1">IF(fsobij&lt;&gt;0,ROUND(BerKW!BK214*100,0),0)</f>
        <v>#VALUE!</v>
      </c>
      <c r="BC214" s="166">
        <v>859</v>
      </c>
      <c r="BD214" s="166">
        <v>0</v>
      </c>
      <c r="BE214" s="166" t="e">
        <f ca="1">IF(bijbij&lt;&gt;0,BerKW!AW214*100,0)</f>
        <v>#VALUE!</v>
      </c>
      <c r="BF214" s="166" t="e">
        <f>ROUND(BerKW!BL214*100,0)</f>
        <v>#VALUE!</v>
      </c>
      <c r="BG214" s="167">
        <v>1</v>
      </c>
      <c r="BH214" s="166" t="e">
        <f>BerKW!BF214*100</f>
        <v>#VALUE!</v>
      </c>
      <c r="BI214" s="166" t="str">
        <f>BerKW!BE214</f>
        <v>Corriger</v>
      </c>
      <c r="BJ214" s="162" t="e">
        <f>BerKW!BD214*100</f>
        <v>#VALUE!</v>
      </c>
    </row>
    <row r="215" spans="1:62" ht="14.1" customHeight="1" x14ac:dyDescent="0.3">
      <c r="A215" s="162">
        <f>Ident!A215</f>
        <v>0</v>
      </c>
      <c r="B215" s="162">
        <f>Ident!B215</f>
        <v>0</v>
      </c>
      <c r="C215" s="162">
        <f>Ident!C215</f>
        <v>0</v>
      </c>
      <c r="D215" s="162">
        <f>Ident!D215</f>
        <v>0</v>
      </c>
      <c r="E215" s="162"/>
      <c r="F215" s="163"/>
      <c r="G215" s="162"/>
      <c r="H215" s="164">
        <f>Ident!G215</f>
        <v>0</v>
      </c>
      <c r="I215" s="165">
        <f>Ident!E215</f>
        <v>0</v>
      </c>
      <c r="J215" s="165">
        <f>Ident!F215</f>
        <v>0</v>
      </c>
      <c r="K215" s="166" t="e">
        <f>BerKW!Y215*100</f>
        <v>#VALUE!</v>
      </c>
      <c r="L215" s="166">
        <f>BerKW!Z215</f>
        <v>0</v>
      </c>
      <c r="M215" s="162">
        <f>IF(BerKW!K215=0,0,1)</f>
        <v>0</v>
      </c>
      <c r="N215" s="166" t="e">
        <f>BerKW!L215*100</f>
        <v>#VALUE!</v>
      </c>
      <c r="O215" s="166">
        <f>BerKW!K215*100</f>
        <v>0</v>
      </c>
      <c r="P215" s="162">
        <f>IF(BerKW!AC215=0,0,24)</f>
        <v>24</v>
      </c>
      <c r="Q215" s="166" t="e">
        <f>BerKW!AD215*100</f>
        <v>#VALUE!</v>
      </c>
      <c r="R215" s="166" t="e">
        <f>BerKW!AC215*100</f>
        <v>#VALUE!</v>
      </c>
      <c r="S215" s="162">
        <f>IF(BerKW!AF215=0,0,30)</f>
        <v>30</v>
      </c>
      <c r="T215" s="166" t="e">
        <f>BerKW!AG215*100</f>
        <v>#VALUE!</v>
      </c>
      <c r="U215" s="166" t="e">
        <f>BerKW!AF215*100</f>
        <v>#VALUE!</v>
      </c>
      <c r="V215" s="166">
        <f>IF(BerKW!AI215=0,0,50)</f>
        <v>50</v>
      </c>
      <c r="W215" s="166" t="e">
        <f>BerKW!AJ215*100</f>
        <v>#VALUE!</v>
      </c>
      <c r="X215" s="166" t="e">
        <f>BerKW!AI215*100</f>
        <v>#VALUE!</v>
      </c>
      <c r="Y215" s="162">
        <f>IF(BerKW!AL215=0,0,51)</f>
        <v>51</v>
      </c>
      <c r="Z215" s="166" t="e">
        <f>BerKW!AM215*100</f>
        <v>#VALUE!</v>
      </c>
      <c r="AA215" s="166" t="e">
        <f>BerKW!AL215*100</f>
        <v>#VALUE!</v>
      </c>
      <c r="AB215" s="162">
        <f>IF(BerKW!AO215=0,0,60)</f>
        <v>60</v>
      </c>
      <c r="AC215" s="166" t="e">
        <f>BerKW!AP215*100</f>
        <v>#VALUE!</v>
      </c>
      <c r="AD215" s="166" t="e">
        <f>BerKW!AO215*100</f>
        <v>#VALUE!</v>
      </c>
      <c r="AE215" s="162">
        <f>IF(BerKW!AR215=0,0,61)</f>
        <v>61</v>
      </c>
      <c r="AF215" s="166" t="e">
        <f>BerKW!AS215*100</f>
        <v>#VALUE!</v>
      </c>
      <c r="AG215" s="166" t="e">
        <f>BerKW!AR215*100</f>
        <v>#VALUE!</v>
      </c>
      <c r="AH215" s="162">
        <f>IF(BerKW!AU215=0,0,74)</f>
        <v>74</v>
      </c>
      <c r="AI215" s="166" t="e">
        <f>BerKW!AV215*100</f>
        <v>#VALUE!</v>
      </c>
      <c r="AJ215" s="166" t="e">
        <f>BerKW!AU215*100</f>
        <v>#VALUE!</v>
      </c>
      <c r="AK215" s="162">
        <v>1</v>
      </c>
      <c r="AL215" s="166" t="e">
        <f>ROUND(BerKW!AW215*100,0)</f>
        <v>#VALUE!</v>
      </c>
      <c r="AM215" s="166" t="e">
        <f t="shared" si="12"/>
        <v>#VALUE!</v>
      </c>
      <c r="AN215" s="166">
        <v>0</v>
      </c>
      <c r="AO215" s="166" t="e">
        <f>BerKW!AW215*100</f>
        <v>#VALUE!</v>
      </c>
      <c r="AP215" s="166" t="e">
        <f ca="1">ROUND(AO215*(pabij+wnbij)/100,0)</f>
        <v>#VALUE!</v>
      </c>
      <c r="AQ215" s="166">
        <f t="shared" ca="1" si="13"/>
        <v>255</v>
      </c>
      <c r="AR215" s="166">
        <v>0</v>
      </c>
      <c r="AS215" s="166" t="e">
        <f>BerKW!AW215*100</f>
        <v>#VALUE!</v>
      </c>
      <c r="AT215" s="166" t="e">
        <f ca="1">ROUND(BerKW!BR215*100,0)</f>
        <v>#VALUE!</v>
      </c>
      <c r="AU215" s="166">
        <f t="shared" ca="1" si="14"/>
        <v>256</v>
      </c>
      <c r="AV215" s="166">
        <v>0</v>
      </c>
      <c r="AW215" s="166" t="e">
        <f>ROUND(BerKW!AW215*100,0)</f>
        <v>#VALUE!</v>
      </c>
      <c r="AX215" s="166" t="e">
        <f ca="1">ROUND(BerKW!BS215*100,0)</f>
        <v>#VALUE!</v>
      </c>
      <c r="AY215" s="166">
        <f t="shared" ca="1" si="15"/>
        <v>811</v>
      </c>
      <c r="AZ215" s="166">
        <v>0</v>
      </c>
      <c r="BA215" s="166" t="e">
        <f ca="1">IF(fsobij&lt;&gt;0,BerKW!AW215*100,0)</f>
        <v>#VALUE!</v>
      </c>
      <c r="BB215" s="166" t="e">
        <f ca="1">IF(fsobij&lt;&gt;0,ROUND(BerKW!BK215*100,0),0)</f>
        <v>#VALUE!</v>
      </c>
      <c r="BC215" s="166">
        <v>859</v>
      </c>
      <c r="BD215" s="166">
        <v>0</v>
      </c>
      <c r="BE215" s="166" t="e">
        <f ca="1">IF(bijbij&lt;&gt;0,BerKW!AW215*100,0)</f>
        <v>#VALUE!</v>
      </c>
      <c r="BF215" s="166" t="e">
        <f>ROUND(BerKW!BL215*100,0)</f>
        <v>#VALUE!</v>
      </c>
      <c r="BG215" s="167">
        <v>1</v>
      </c>
      <c r="BH215" s="166" t="e">
        <f>BerKW!BF215*100</f>
        <v>#VALUE!</v>
      </c>
      <c r="BI215" s="166" t="str">
        <f>BerKW!BE215</f>
        <v>Corriger</v>
      </c>
      <c r="BJ215" s="162" t="e">
        <f>BerKW!BD215*100</f>
        <v>#VALUE!</v>
      </c>
    </row>
    <row r="216" spans="1:62" ht="14.1" customHeight="1" x14ac:dyDescent="0.3">
      <c r="A216" s="162">
        <f>Ident!A216</f>
        <v>0</v>
      </c>
      <c r="B216" s="162">
        <f>Ident!B216</f>
        <v>0</v>
      </c>
      <c r="C216" s="162">
        <f>Ident!C216</f>
        <v>0</v>
      </c>
      <c r="D216" s="162">
        <f>Ident!D216</f>
        <v>0</v>
      </c>
      <c r="E216" s="162"/>
      <c r="F216" s="163"/>
      <c r="G216" s="162"/>
      <c r="H216" s="164">
        <f>Ident!G216</f>
        <v>0</v>
      </c>
      <c r="I216" s="165">
        <f>Ident!E216</f>
        <v>0</v>
      </c>
      <c r="J216" s="165">
        <f>Ident!F216</f>
        <v>0</v>
      </c>
      <c r="K216" s="166" t="e">
        <f>BerKW!Y216*100</f>
        <v>#VALUE!</v>
      </c>
      <c r="L216" s="166">
        <f>BerKW!Z216</f>
        <v>0</v>
      </c>
      <c r="M216" s="162">
        <f>IF(BerKW!K216=0,0,1)</f>
        <v>0</v>
      </c>
      <c r="N216" s="166" t="e">
        <f>BerKW!L216*100</f>
        <v>#VALUE!</v>
      </c>
      <c r="O216" s="166">
        <f>BerKW!K216*100</f>
        <v>0</v>
      </c>
      <c r="P216" s="162">
        <f>IF(BerKW!AC216=0,0,24)</f>
        <v>24</v>
      </c>
      <c r="Q216" s="166" t="e">
        <f>BerKW!AD216*100</f>
        <v>#VALUE!</v>
      </c>
      <c r="R216" s="166" t="e">
        <f>BerKW!AC216*100</f>
        <v>#VALUE!</v>
      </c>
      <c r="S216" s="162">
        <f>IF(BerKW!AF216=0,0,30)</f>
        <v>30</v>
      </c>
      <c r="T216" s="166" t="e">
        <f>BerKW!AG216*100</f>
        <v>#VALUE!</v>
      </c>
      <c r="U216" s="166" t="e">
        <f>BerKW!AF216*100</f>
        <v>#VALUE!</v>
      </c>
      <c r="V216" s="166">
        <f>IF(BerKW!AI216=0,0,50)</f>
        <v>50</v>
      </c>
      <c r="W216" s="166" t="e">
        <f>BerKW!AJ216*100</f>
        <v>#VALUE!</v>
      </c>
      <c r="X216" s="166" t="e">
        <f>BerKW!AI216*100</f>
        <v>#VALUE!</v>
      </c>
      <c r="Y216" s="162">
        <f>IF(BerKW!AL216=0,0,51)</f>
        <v>51</v>
      </c>
      <c r="Z216" s="166" t="e">
        <f>BerKW!AM216*100</f>
        <v>#VALUE!</v>
      </c>
      <c r="AA216" s="166" t="e">
        <f>BerKW!AL216*100</f>
        <v>#VALUE!</v>
      </c>
      <c r="AB216" s="162">
        <f>IF(BerKW!AO216=0,0,60)</f>
        <v>60</v>
      </c>
      <c r="AC216" s="166" t="e">
        <f>BerKW!AP216*100</f>
        <v>#VALUE!</v>
      </c>
      <c r="AD216" s="166" t="e">
        <f>BerKW!AO216*100</f>
        <v>#VALUE!</v>
      </c>
      <c r="AE216" s="162">
        <f>IF(BerKW!AR216=0,0,61)</f>
        <v>61</v>
      </c>
      <c r="AF216" s="166" t="e">
        <f>BerKW!AS216*100</f>
        <v>#VALUE!</v>
      </c>
      <c r="AG216" s="166" t="e">
        <f>BerKW!AR216*100</f>
        <v>#VALUE!</v>
      </c>
      <c r="AH216" s="162">
        <f>IF(BerKW!AU216=0,0,74)</f>
        <v>74</v>
      </c>
      <c r="AI216" s="166" t="e">
        <f>BerKW!AV216*100</f>
        <v>#VALUE!</v>
      </c>
      <c r="AJ216" s="166" t="e">
        <f>BerKW!AU216*100</f>
        <v>#VALUE!</v>
      </c>
      <c r="AK216" s="162">
        <v>1</v>
      </c>
      <c r="AL216" s="166" t="e">
        <f>ROUND(BerKW!AW216*100,0)</f>
        <v>#VALUE!</v>
      </c>
      <c r="AM216" s="166" t="e">
        <f t="shared" si="12"/>
        <v>#VALUE!</v>
      </c>
      <c r="AN216" s="166">
        <v>0</v>
      </c>
      <c r="AO216" s="166" t="e">
        <f>BerKW!AW216*100</f>
        <v>#VALUE!</v>
      </c>
      <c r="AP216" s="166" t="e">
        <f ca="1">ROUND(AO216*(pabij+wnbij)/100,0)</f>
        <v>#VALUE!</v>
      </c>
      <c r="AQ216" s="166">
        <f t="shared" ca="1" si="13"/>
        <v>255</v>
      </c>
      <c r="AR216" s="166">
        <v>0</v>
      </c>
      <c r="AS216" s="166" t="e">
        <f>BerKW!AW216*100</f>
        <v>#VALUE!</v>
      </c>
      <c r="AT216" s="166" t="e">
        <f ca="1">ROUND(BerKW!BR216*100,0)</f>
        <v>#VALUE!</v>
      </c>
      <c r="AU216" s="166">
        <f t="shared" ca="1" si="14"/>
        <v>256</v>
      </c>
      <c r="AV216" s="166">
        <v>0</v>
      </c>
      <c r="AW216" s="166" t="e">
        <f>ROUND(BerKW!AW216*100,0)</f>
        <v>#VALUE!</v>
      </c>
      <c r="AX216" s="166" t="e">
        <f ca="1">ROUND(BerKW!BS216*100,0)</f>
        <v>#VALUE!</v>
      </c>
      <c r="AY216" s="166">
        <f t="shared" ca="1" si="15"/>
        <v>811</v>
      </c>
      <c r="AZ216" s="166">
        <v>0</v>
      </c>
      <c r="BA216" s="166" t="e">
        <f ca="1">IF(fsobij&lt;&gt;0,BerKW!AW216*100,0)</f>
        <v>#VALUE!</v>
      </c>
      <c r="BB216" s="166" t="e">
        <f ca="1">IF(fsobij&lt;&gt;0,ROUND(BerKW!BK216*100,0),0)</f>
        <v>#VALUE!</v>
      </c>
      <c r="BC216" s="166">
        <v>859</v>
      </c>
      <c r="BD216" s="166">
        <v>0</v>
      </c>
      <c r="BE216" s="166" t="e">
        <f ca="1">IF(bijbij&lt;&gt;0,BerKW!AW216*100,0)</f>
        <v>#VALUE!</v>
      </c>
      <c r="BF216" s="166" t="e">
        <f>ROUND(BerKW!BL216*100,0)</f>
        <v>#VALUE!</v>
      </c>
      <c r="BG216" s="167">
        <v>1</v>
      </c>
      <c r="BH216" s="166" t="e">
        <f>BerKW!BF216*100</f>
        <v>#VALUE!</v>
      </c>
      <c r="BI216" s="166" t="str">
        <f>BerKW!BE216</f>
        <v>Corriger</v>
      </c>
      <c r="BJ216" s="162" t="e">
        <f>BerKW!BD216*100</f>
        <v>#VALUE!</v>
      </c>
    </row>
    <row r="217" spans="1:62" ht="14.1" customHeight="1" x14ac:dyDescent="0.3">
      <c r="A217" s="162">
        <f>Ident!A217</f>
        <v>0</v>
      </c>
      <c r="B217" s="162">
        <f>Ident!B217</f>
        <v>0</v>
      </c>
      <c r="C217" s="162">
        <f>Ident!C217</f>
        <v>0</v>
      </c>
      <c r="D217" s="162">
        <f>Ident!D217</f>
        <v>0</v>
      </c>
      <c r="E217" s="162"/>
      <c r="F217" s="163"/>
      <c r="G217" s="162"/>
      <c r="H217" s="164">
        <f>Ident!G217</f>
        <v>0</v>
      </c>
      <c r="I217" s="165">
        <f>Ident!E217</f>
        <v>0</v>
      </c>
      <c r="J217" s="165">
        <f>Ident!F217</f>
        <v>0</v>
      </c>
      <c r="K217" s="166" t="e">
        <f>BerKW!Y217*100</f>
        <v>#VALUE!</v>
      </c>
      <c r="L217" s="166">
        <f>BerKW!Z217</f>
        <v>0</v>
      </c>
      <c r="M217" s="162">
        <f>IF(BerKW!K217=0,0,1)</f>
        <v>0</v>
      </c>
      <c r="N217" s="166" t="e">
        <f>BerKW!L217*100</f>
        <v>#VALUE!</v>
      </c>
      <c r="O217" s="166">
        <f>BerKW!K217*100</f>
        <v>0</v>
      </c>
      <c r="P217" s="162">
        <f>IF(BerKW!AC217=0,0,24)</f>
        <v>24</v>
      </c>
      <c r="Q217" s="166" t="e">
        <f>BerKW!AD217*100</f>
        <v>#VALUE!</v>
      </c>
      <c r="R217" s="166" t="e">
        <f>BerKW!AC217*100</f>
        <v>#VALUE!</v>
      </c>
      <c r="S217" s="162">
        <f>IF(BerKW!AF217=0,0,30)</f>
        <v>30</v>
      </c>
      <c r="T217" s="166" t="e">
        <f>BerKW!AG217*100</f>
        <v>#VALUE!</v>
      </c>
      <c r="U217" s="166" t="e">
        <f>BerKW!AF217*100</f>
        <v>#VALUE!</v>
      </c>
      <c r="V217" s="166">
        <f>IF(BerKW!AI217=0,0,50)</f>
        <v>50</v>
      </c>
      <c r="W217" s="166" t="e">
        <f>BerKW!AJ217*100</f>
        <v>#VALUE!</v>
      </c>
      <c r="X217" s="166" t="e">
        <f>BerKW!AI217*100</f>
        <v>#VALUE!</v>
      </c>
      <c r="Y217" s="162">
        <f>IF(BerKW!AL217=0,0,51)</f>
        <v>51</v>
      </c>
      <c r="Z217" s="166" t="e">
        <f>BerKW!AM217*100</f>
        <v>#VALUE!</v>
      </c>
      <c r="AA217" s="166" t="e">
        <f>BerKW!AL217*100</f>
        <v>#VALUE!</v>
      </c>
      <c r="AB217" s="162">
        <f>IF(BerKW!AO217=0,0,60)</f>
        <v>60</v>
      </c>
      <c r="AC217" s="166" t="e">
        <f>BerKW!AP217*100</f>
        <v>#VALUE!</v>
      </c>
      <c r="AD217" s="166" t="e">
        <f>BerKW!AO217*100</f>
        <v>#VALUE!</v>
      </c>
      <c r="AE217" s="162">
        <f>IF(BerKW!AR217=0,0,61)</f>
        <v>61</v>
      </c>
      <c r="AF217" s="166" t="e">
        <f>BerKW!AS217*100</f>
        <v>#VALUE!</v>
      </c>
      <c r="AG217" s="166" t="e">
        <f>BerKW!AR217*100</f>
        <v>#VALUE!</v>
      </c>
      <c r="AH217" s="162">
        <f>IF(BerKW!AU217=0,0,74)</f>
        <v>74</v>
      </c>
      <c r="AI217" s="166" t="e">
        <f>BerKW!AV217*100</f>
        <v>#VALUE!</v>
      </c>
      <c r="AJ217" s="166" t="e">
        <f>BerKW!AU217*100</f>
        <v>#VALUE!</v>
      </c>
      <c r="AK217" s="162">
        <v>1</v>
      </c>
      <c r="AL217" s="166" t="e">
        <f>ROUND(BerKW!AW217*100,0)</f>
        <v>#VALUE!</v>
      </c>
      <c r="AM217" s="166" t="e">
        <f t="shared" si="12"/>
        <v>#VALUE!</v>
      </c>
      <c r="AN217" s="166">
        <v>0</v>
      </c>
      <c r="AO217" s="166" t="e">
        <f>BerKW!AW217*100</f>
        <v>#VALUE!</v>
      </c>
      <c r="AP217" s="166" t="e">
        <f ca="1">ROUND(AO217*(pabij+wnbij)/100,0)</f>
        <v>#VALUE!</v>
      </c>
      <c r="AQ217" s="166">
        <f t="shared" ca="1" si="13"/>
        <v>255</v>
      </c>
      <c r="AR217" s="166">
        <v>0</v>
      </c>
      <c r="AS217" s="166" t="e">
        <f>BerKW!AW217*100</f>
        <v>#VALUE!</v>
      </c>
      <c r="AT217" s="166" t="e">
        <f ca="1">ROUND(BerKW!BR217*100,0)</f>
        <v>#VALUE!</v>
      </c>
      <c r="AU217" s="166">
        <f t="shared" ca="1" si="14"/>
        <v>256</v>
      </c>
      <c r="AV217" s="166">
        <v>0</v>
      </c>
      <c r="AW217" s="166" t="e">
        <f>ROUND(BerKW!AW217*100,0)</f>
        <v>#VALUE!</v>
      </c>
      <c r="AX217" s="166" t="e">
        <f ca="1">ROUND(BerKW!BS217*100,0)</f>
        <v>#VALUE!</v>
      </c>
      <c r="AY217" s="166">
        <f t="shared" ca="1" si="15"/>
        <v>811</v>
      </c>
      <c r="AZ217" s="166">
        <v>0</v>
      </c>
      <c r="BA217" s="166" t="e">
        <f ca="1">IF(fsobij&lt;&gt;0,BerKW!AW217*100,0)</f>
        <v>#VALUE!</v>
      </c>
      <c r="BB217" s="166" t="e">
        <f ca="1">IF(fsobij&lt;&gt;0,ROUND(BerKW!BK217*100,0),0)</f>
        <v>#VALUE!</v>
      </c>
      <c r="BC217" s="166">
        <v>859</v>
      </c>
      <c r="BD217" s="166">
        <v>0</v>
      </c>
      <c r="BE217" s="166" t="e">
        <f ca="1">IF(bijbij&lt;&gt;0,BerKW!AW217*100,0)</f>
        <v>#VALUE!</v>
      </c>
      <c r="BF217" s="166" t="e">
        <f>ROUND(BerKW!BL217*100,0)</f>
        <v>#VALUE!</v>
      </c>
      <c r="BG217" s="167">
        <v>1</v>
      </c>
      <c r="BH217" s="166" t="e">
        <f>BerKW!BF217*100</f>
        <v>#VALUE!</v>
      </c>
      <c r="BI217" s="166" t="str">
        <f>BerKW!BE217</f>
        <v>Corriger</v>
      </c>
      <c r="BJ217" s="162" t="e">
        <f>BerKW!BD217*100</f>
        <v>#VALUE!</v>
      </c>
    </row>
    <row r="218" spans="1:62" ht="14.1" customHeight="1" x14ac:dyDescent="0.3">
      <c r="A218" s="162">
        <f>Ident!A218</f>
        <v>0</v>
      </c>
      <c r="B218" s="162">
        <f>Ident!B218</f>
        <v>0</v>
      </c>
      <c r="C218" s="162">
        <f>Ident!C218</f>
        <v>0</v>
      </c>
      <c r="D218" s="162">
        <f>Ident!D218</f>
        <v>0</v>
      </c>
      <c r="E218" s="162"/>
      <c r="F218" s="163"/>
      <c r="G218" s="162"/>
      <c r="H218" s="164">
        <f>Ident!G218</f>
        <v>0</v>
      </c>
      <c r="I218" s="165">
        <f>Ident!E218</f>
        <v>0</v>
      </c>
      <c r="J218" s="165">
        <f>Ident!F218</f>
        <v>0</v>
      </c>
      <c r="K218" s="166" t="e">
        <f>BerKW!Y218*100</f>
        <v>#VALUE!</v>
      </c>
      <c r="L218" s="166">
        <f>BerKW!Z218</f>
        <v>0</v>
      </c>
      <c r="M218" s="162">
        <f>IF(BerKW!K218=0,0,1)</f>
        <v>0</v>
      </c>
      <c r="N218" s="166" t="e">
        <f>BerKW!L218*100</f>
        <v>#VALUE!</v>
      </c>
      <c r="O218" s="166">
        <f>BerKW!K218*100</f>
        <v>0</v>
      </c>
      <c r="P218" s="162">
        <f>IF(BerKW!AC218=0,0,24)</f>
        <v>24</v>
      </c>
      <c r="Q218" s="166" t="e">
        <f>BerKW!AD218*100</f>
        <v>#VALUE!</v>
      </c>
      <c r="R218" s="166" t="e">
        <f>BerKW!AC218*100</f>
        <v>#VALUE!</v>
      </c>
      <c r="S218" s="162">
        <f>IF(BerKW!AF218=0,0,30)</f>
        <v>30</v>
      </c>
      <c r="T218" s="166" t="e">
        <f>BerKW!AG218*100</f>
        <v>#VALUE!</v>
      </c>
      <c r="U218" s="166" t="e">
        <f>BerKW!AF218*100</f>
        <v>#VALUE!</v>
      </c>
      <c r="V218" s="166">
        <f>IF(BerKW!AI218=0,0,50)</f>
        <v>50</v>
      </c>
      <c r="W218" s="166" t="e">
        <f>BerKW!AJ218*100</f>
        <v>#VALUE!</v>
      </c>
      <c r="X218" s="166" t="e">
        <f>BerKW!AI218*100</f>
        <v>#VALUE!</v>
      </c>
      <c r="Y218" s="162">
        <f>IF(BerKW!AL218=0,0,51)</f>
        <v>51</v>
      </c>
      <c r="Z218" s="166" t="e">
        <f>BerKW!AM218*100</f>
        <v>#VALUE!</v>
      </c>
      <c r="AA218" s="166" t="e">
        <f>BerKW!AL218*100</f>
        <v>#VALUE!</v>
      </c>
      <c r="AB218" s="162">
        <f>IF(BerKW!AO218=0,0,60)</f>
        <v>60</v>
      </c>
      <c r="AC218" s="166" t="e">
        <f>BerKW!AP218*100</f>
        <v>#VALUE!</v>
      </c>
      <c r="AD218" s="166" t="e">
        <f>BerKW!AO218*100</f>
        <v>#VALUE!</v>
      </c>
      <c r="AE218" s="162">
        <f>IF(BerKW!AR218=0,0,61)</f>
        <v>61</v>
      </c>
      <c r="AF218" s="166" t="e">
        <f>BerKW!AS218*100</f>
        <v>#VALUE!</v>
      </c>
      <c r="AG218" s="166" t="e">
        <f>BerKW!AR218*100</f>
        <v>#VALUE!</v>
      </c>
      <c r="AH218" s="162">
        <f>IF(BerKW!AU218=0,0,74)</f>
        <v>74</v>
      </c>
      <c r="AI218" s="166" t="e">
        <f>BerKW!AV218*100</f>
        <v>#VALUE!</v>
      </c>
      <c r="AJ218" s="166" t="e">
        <f>BerKW!AU218*100</f>
        <v>#VALUE!</v>
      </c>
      <c r="AK218" s="162">
        <v>1</v>
      </c>
      <c r="AL218" s="166" t="e">
        <f>ROUND(BerKW!AW218*100,0)</f>
        <v>#VALUE!</v>
      </c>
      <c r="AM218" s="166" t="e">
        <f t="shared" si="12"/>
        <v>#VALUE!</v>
      </c>
      <c r="AN218" s="166">
        <v>0</v>
      </c>
      <c r="AO218" s="166" t="e">
        <f>BerKW!AW218*100</f>
        <v>#VALUE!</v>
      </c>
      <c r="AP218" s="166" t="e">
        <f ca="1">ROUND(AO218*(pabij+wnbij)/100,0)</f>
        <v>#VALUE!</v>
      </c>
      <c r="AQ218" s="166">
        <f t="shared" ca="1" si="13"/>
        <v>255</v>
      </c>
      <c r="AR218" s="166">
        <v>0</v>
      </c>
      <c r="AS218" s="166" t="e">
        <f>BerKW!AW218*100</f>
        <v>#VALUE!</v>
      </c>
      <c r="AT218" s="166" t="e">
        <f ca="1">ROUND(BerKW!BR218*100,0)</f>
        <v>#VALUE!</v>
      </c>
      <c r="AU218" s="166">
        <f t="shared" ca="1" si="14"/>
        <v>256</v>
      </c>
      <c r="AV218" s="166">
        <v>0</v>
      </c>
      <c r="AW218" s="166" t="e">
        <f>ROUND(BerKW!AW218*100,0)</f>
        <v>#VALUE!</v>
      </c>
      <c r="AX218" s="166" t="e">
        <f ca="1">ROUND(BerKW!BS218*100,0)</f>
        <v>#VALUE!</v>
      </c>
      <c r="AY218" s="166">
        <f t="shared" ca="1" si="15"/>
        <v>811</v>
      </c>
      <c r="AZ218" s="166">
        <v>0</v>
      </c>
      <c r="BA218" s="166" t="e">
        <f ca="1">IF(fsobij&lt;&gt;0,BerKW!AW218*100,0)</f>
        <v>#VALUE!</v>
      </c>
      <c r="BB218" s="166" t="e">
        <f ca="1">IF(fsobij&lt;&gt;0,ROUND(BerKW!BK218*100,0),0)</f>
        <v>#VALUE!</v>
      </c>
      <c r="BC218" s="166">
        <v>859</v>
      </c>
      <c r="BD218" s="166">
        <v>0</v>
      </c>
      <c r="BE218" s="166" t="e">
        <f ca="1">IF(bijbij&lt;&gt;0,BerKW!AW218*100,0)</f>
        <v>#VALUE!</v>
      </c>
      <c r="BF218" s="166" t="e">
        <f>ROUND(BerKW!BL218*100,0)</f>
        <v>#VALUE!</v>
      </c>
      <c r="BG218" s="167">
        <v>1</v>
      </c>
      <c r="BH218" s="166" t="e">
        <f>BerKW!BF218*100</f>
        <v>#VALUE!</v>
      </c>
      <c r="BI218" s="166" t="str">
        <f>BerKW!BE218</f>
        <v>Corriger</v>
      </c>
      <c r="BJ218" s="162" t="e">
        <f>BerKW!BD218*100</f>
        <v>#VALUE!</v>
      </c>
    </row>
    <row r="219" spans="1:62" ht="14.1" customHeight="1" x14ac:dyDescent="0.3">
      <c r="A219" s="162">
        <f>Ident!A219</f>
        <v>0</v>
      </c>
      <c r="B219" s="162">
        <f>Ident!B219</f>
        <v>0</v>
      </c>
      <c r="C219" s="162">
        <f>Ident!C219</f>
        <v>0</v>
      </c>
      <c r="D219" s="162">
        <f>Ident!D219</f>
        <v>0</v>
      </c>
      <c r="E219" s="162"/>
      <c r="F219" s="163"/>
      <c r="G219" s="162"/>
      <c r="H219" s="164">
        <f>Ident!G219</f>
        <v>0</v>
      </c>
      <c r="I219" s="165">
        <f>Ident!E219</f>
        <v>0</v>
      </c>
      <c r="J219" s="165">
        <f>Ident!F219</f>
        <v>0</v>
      </c>
      <c r="K219" s="166" t="e">
        <f>BerKW!Y219*100</f>
        <v>#VALUE!</v>
      </c>
      <c r="L219" s="166">
        <f>BerKW!Z219</f>
        <v>0</v>
      </c>
      <c r="M219" s="162">
        <f>IF(BerKW!K219=0,0,1)</f>
        <v>0</v>
      </c>
      <c r="N219" s="166" t="e">
        <f>BerKW!L219*100</f>
        <v>#VALUE!</v>
      </c>
      <c r="O219" s="166">
        <f>BerKW!K219*100</f>
        <v>0</v>
      </c>
      <c r="P219" s="162">
        <f>IF(BerKW!AC219=0,0,24)</f>
        <v>24</v>
      </c>
      <c r="Q219" s="166" t="e">
        <f>BerKW!AD219*100</f>
        <v>#VALUE!</v>
      </c>
      <c r="R219" s="166" t="e">
        <f>BerKW!AC219*100</f>
        <v>#VALUE!</v>
      </c>
      <c r="S219" s="162">
        <f>IF(BerKW!AF219=0,0,30)</f>
        <v>30</v>
      </c>
      <c r="T219" s="166" t="e">
        <f>BerKW!AG219*100</f>
        <v>#VALUE!</v>
      </c>
      <c r="U219" s="166" t="e">
        <f>BerKW!AF219*100</f>
        <v>#VALUE!</v>
      </c>
      <c r="V219" s="166">
        <f>IF(BerKW!AI219=0,0,50)</f>
        <v>50</v>
      </c>
      <c r="W219" s="166" t="e">
        <f>BerKW!AJ219*100</f>
        <v>#VALUE!</v>
      </c>
      <c r="X219" s="166" t="e">
        <f>BerKW!AI219*100</f>
        <v>#VALUE!</v>
      </c>
      <c r="Y219" s="162">
        <f>IF(BerKW!AL219=0,0,51)</f>
        <v>51</v>
      </c>
      <c r="Z219" s="166" t="e">
        <f>BerKW!AM219*100</f>
        <v>#VALUE!</v>
      </c>
      <c r="AA219" s="166" t="e">
        <f>BerKW!AL219*100</f>
        <v>#VALUE!</v>
      </c>
      <c r="AB219" s="162">
        <f>IF(BerKW!AO219=0,0,60)</f>
        <v>60</v>
      </c>
      <c r="AC219" s="166" t="e">
        <f>BerKW!AP219*100</f>
        <v>#VALUE!</v>
      </c>
      <c r="AD219" s="166" t="e">
        <f>BerKW!AO219*100</f>
        <v>#VALUE!</v>
      </c>
      <c r="AE219" s="162">
        <f>IF(BerKW!AR219=0,0,61)</f>
        <v>61</v>
      </c>
      <c r="AF219" s="166" t="e">
        <f>BerKW!AS219*100</f>
        <v>#VALUE!</v>
      </c>
      <c r="AG219" s="166" t="e">
        <f>BerKW!AR219*100</f>
        <v>#VALUE!</v>
      </c>
      <c r="AH219" s="162">
        <f>IF(BerKW!AU219=0,0,74)</f>
        <v>74</v>
      </c>
      <c r="AI219" s="166" t="e">
        <f>BerKW!AV219*100</f>
        <v>#VALUE!</v>
      </c>
      <c r="AJ219" s="166" t="e">
        <f>BerKW!AU219*100</f>
        <v>#VALUE!</v>
      </c>
      <c r="AK219" s="162">
        <v>1</v>
      </c>
      <c r="AL219" s="166" t="e">
        <f>ROUND(BerKW!AW219*100,0)</f>
        <v>#VALUE!</v>
      </c>
      <c r="AM219" s="166" t="e">
        <f t="shared" si="12"/>
        <v>#VALUE!</v>
      </c>
      <c r="AN219" s="166">
        <v>0</v>
      </c>
      <c r="AO219" s="166" t="e">
        <f>BerKW!AW219*100</f>
        <v>#VALUE!</v>
      </c>
      <c r="AP219" s="166" t="e">
        <f ca="1">ROUND(AO219*(pabij+wnbij)/100,0)</f>
        <v>#VALUE!</v>
      </c>
      <c r="AQ219" s="166">
        <f t="shared" ca="1" si="13"/>
        <v>255</v>
      </c>
      <c r="AR219" s="166">
        <v>0</v>
      </c>
      <c r="AS219" s="166" t="e">
        <f>BerKW!AW219*100</f>
        <v>#VALUE!</v>
      </c>
      <c r="AT219" s="166" t="e">
        <f ca="1">ROUND(BerKW!BR219*100,0)</f>
        <v>#VALUE!</v>
      </c>
      <c r="AU219" s="166">
        <f t="shared" ca="1" si="14"/>
        <v>256</v>
      </c>
      <c r="AV219" s="166">
        <v>0</v>
      </c>
      <c r="AW219" s="166" t="e">
        <f>ROUND(BerKW!AW219*100,0)</f>
        <v>#VALUE!</v>
      </c>
      <c r="AX219" s="166" t="e">
        <f ca="1">ROUND(BerKW!BS219*100,0)</f>
        <v>#VALUE!</v>
      </c>
      <c r="AY219" s="166">
        <f t="shared" ca="1" si="15"/>
        <v>811</v>
      </c>
      <c r="AZ219" s="166">
        <v>0</v>
      </c>
      <c r="BA219" s="166" t="e">
        <f ca="1">IF(fsobij&lt;&gt;0,BerKW!AW219*100,0)</f>
        <v>#VALUE!</v>
      </c>
      <c r="BB219" s="166" t="e">
        <f ca="1">IF(fsobij&lt;&gt;0,ROUND(BerKW!BK219*100,0),0)</f>
        <v>#VALUE!</v>
      </c>
      <c r="BC219" s="166">
        <v>859</v>
      </c>
      <c r="BD219" s="166">
        <v>0</v>
      </c>
      <c r="BE219" s="166" t="e">
        <f ca="1">IF(bijbij&lt;&gt;0,BerKW!AW219*100,0)</f>
        <v>#VALUE!</v>
      </c>
      <c r="BF219" s="166" t="e">
        <f>ROUND(BerKW!BL219*100,0)</f>
        <v>#VALUE!</v>
      </c>
      <c r="BG219" s="167">
        <v>1</v>
      </c>
      <c r="BH219" s="166" t="e">
        <f>BerKW!BF219*100</f>
        <v>#VALUE!</v>
      </c>
      <c r="BI219" s="166" t="str">
        <f>BerKW!BE219</f>
        <v>Corriger</v>
      </c>
      <c r="BJ219" s="162" t="e">
        <f>BerKW!BD219*100</f>
        <v>#VALUE!</v>
      </c>
    </row>
    <row r="220" spans="1:62" ht="14.1" customHeight="1" x14ac:dyDescent="0.3">
      <c r="A220" s="162">
        <f>Ident!A220</f>
        <v>0</v>
      </c>
      <c r="B220" s="162">
        <f>Ident!B220</f>
        <v>0</v>
      </c>
      <c r="C220" s="162">
        <f>Ident!C220</f>
        <v>0</v>
      </c>
      <c r="D220" s="162">
        <f>Ident!D220</f>
        <v>0</v>
      </c>
      <c r="E220" s="162"/>
      <c r="F220" s="163"/>
      <c r="G220" s="162"/>
      <c r="H220" s="164">
        <f>Ident!G220</f>
        <v>0</v>
      </c>
      <c r="I220" s="165">
        <f>Ident!E220</f>
        <v>0</v>
      </c>
      <c r="J220" s="165">
        <f>Ident!F220</f>
        <v>0</v>
      </c>
      <c r="K220" s="166" t="e">
        <f>BerKW!Y220*100</f>
        <v>#VALUE!</v>
      </c>
      <c r="L220" s="166">
        <f>BerKW!Z220</f>
        <v>0</v>
      </c>
      <c r="M220" s="162">
        <f>IF(BerKW!K220=0,0,1)</f>
        <v>0</v>
      </c>
      <c r="N220" s="166" t="e">
        <f>BerKW!L220*100</f>
        <v>#VALUE!</v>
      </c>
      <c r="O220" s="166">
        <f>BerKW!K220*100</f>
        <v>0</v>
      </c>
      <c r="P220" s="162">
        <f>IF(BerKW!AC220=0,0,24)</f>
        <v>24</v>
      </c>
      <c r="Q220" s="166" t="e">
        <f>BerKW!AD220*100</f>
        <v>#VALUE!</v>
      </c>
      <c r="R220" s="166" t="e">
        <f>BerKW!AC220*100</f>
        <v>#VALUE!</v>
      </c>
      <c r="S220" s="162">
        <f>IF(BerKW!AF220=0,0,30)</f>
        <v>30</v>
      </c>
      <c r="T220" s="166" t="e">
        <f>BerKW!AG220*100</f>
        <v>#VALUE!</v>
      </c>
      <c r="U220" s="166" t="e">
        <f>BerKW!AF220*100</f>
        <v>#VALUE!</v>
      </c>
      <c r="V220" s="166">
        <f>IF(BerKW!AI220=0,0,50)</f>
        <v>50</v>
      </c>
      <c r="W220" s="166" t="e">
        <f>BerKW!AJ220*100</f>
        <v>#VALUE!</v>
      </c>
      <c r="X220" s="166" t="e">
        <f>BerKW!AI220*100</f>
        <v>#VALUE!</v>
      </c>
      <c r="Y220" s="162">
        <f>IF(BerKW!AL220=0,0,51)</f>
        <v>51</v>
      </c>
      <c r="Z220" s="166" t="e">
        <f>BerKW!AM220*100</f>
        <v>#VALUE!</v>
      </c>
      <c r="AA220" s="166" t="e">
        <f>BerKW!AL220*100</f>
        <v>#VALUE!</v>
      </c>
      <c r="AB220" s="162">
        <f>IF(BerKW!AO220=0,0,60)</f>
        <v>60</v>
      </c>
      <c r="AC220" s="166" t="e">
        <f>BerKW!AP220*100</f>
        <v>#VALUE!</v>
      </c>
      <c r="AD220" s="166" t="e">
        <f>BerKW!AO220*100</f>
        <v>#VALUE!</v>
      </c>
      <c r="AE220" s="162">
        <f>IF(BerKW!AR220=0,0,61)</f>
        <v>61</v>
      </c>
      <c r="AF220" s="166" t="e">
        <f>BerKW!AS220*100</f>
        <v>#VALUE!</v>
      </c>
      <c r="AG220" s="166" t="e">
        <f>BerKW!AR220*100</f>
        <v>#VALUE!</v>
      </c>
      <c r="AH220" s="162">
        <f>IF(BerKW!AU220=0,0,74)</f>
        <v>74</v>
      </c>
      <c r="AI220" s="166" t="e">
        <f>BerKW!AV220*100</f>
        <v>#VALUE!</v>
      </c>
      <c r="AJ220" s="166" t="e">
        <f>BerKW!AU220*100</f>
        <v>#VALUE!</v>
      </c>
      <c r="AK220" s="162">
        <v>1</v>
      </c>
      <c r="AL220" s="166" t="e">
        <f>ROUND(BerKW!AW220*100,0)</f>
        <v>#VALUE!</v>
      </c>
      <c r="AM220" s="166" t="e">
        <f t="shared" si="12"/>
        <v>#VALUE!</v>
      </c>
      <c r="AN220" s="166">
        <v>0</v>
      </c>
      <c r="AO220" s="166" t="e">
        <f>BerKW!AW220*100</f>
        <v>#VALUE!</v>
      </c>
      <c r="AP220" s="166" t="e">
        <f ca="1">ROUND(AO220*(pabij+wnbij)/100,0)</f>
        <v>#VALUE!</v>
      </c>
      <c r="AQ220" s="166">
        <f t="shared" ca="1" si="13"/>
        <v>255</v>
      </c>
      <c r="AR220" s="166">
        <v>0</v>
      </c>
      <c r="AS220" s="166" t="e">
        <f>BerKW!AW220*100</f>
        <v>#VALUE!</v>
      </c>
      <c r="AT220" s="166" t="e">
        <f ca="1">ROUND(BerKW!BR220*100,0)</f>
        <v>#VALUE!</v>
      </c>
      <c r="AU220" s="166">
        <f t="shared" ca="1" si="14"/>
        <v>256</v>
      </c>
      <c r="AV220" s="166">
        <v>0</v>
      </c>
      <c r="AW220" s="166" t="e">
        <f>ROUND(BerKW!AW220*100,0)</f>
        <v>#VALUE!</v>
      </c>
      <c r="AX220" s="166" t="e">
        <f ca="1">ROUND(BerKW!BS220*100,0)</f>
        <v>#VALUE!</v>
      </c>
      <c r="AY220" s="166">
        <f t="shared" ca="1" si="15"/>
        <v>811</v>
      </c>
      <c r="AZ220" s="166">
        <v>0</v>
      </c>
      <c r="BA220" s="166" t="e">
        <f ca="1">IF(fsobij&lt;&gt;0,BerKW!AW220*100,0)</f>
        <v>#VALUE!</v>
      </c>
      <c r="BB220" s="166" t="e">
        <f ca="1">IF(fsobij&lt;&gt;0,ROUND(BerKW!BK220*100,0),0)</f>
        <v>#VALUE!</v>
      </c>
      <c r="BC220" s="166">
        <v>859</v>
      </c>
      <c r="BD220" s="166">
        <v>0</v>
      </c>
      <c r="BE220" s="166" t="e">
        <f ca="1">IF(bijbij&lt;&gt;0,BerKW!AW220*100,0)</f>
        <v>#VALUE!</v>
      </c>
      <c r="BF220" s="166" t="e">
        <f>ROUND(BerKW!BL220*100,0)</f>
        <v>#VALUE!</v>
      </c>
      <c r="BG220" s="167">
        <v>1</v>
      </c>
      <c r="BH220" s="166" t="e">
        <f>BerKW!BF220*100</f>
        <v>#VALUE!</v>
      </c>
      <c r="BI220" s="166" t="str">
        <f>BerKW!BE220</f>
        <v>Corriger</v>
      </c>
      <c r="BJ220" s="162" t="e">
        <f>BerKW!BD220*100</f>
        <v>#VALUE!</v>
      </c>
    </row>
    <row r="221" spans="1:62" ht="14.1" customHeight="1" x14ac:dyDescent="0.3">
      <c r="A221" s="162">
        <f>Ident!A221</f>
        <v>0</v>
      </c>
      <c r="B221" s="162">
        <f>Ident!B221</f>
        <v>0</v>
      </c>
      <c r="C221" s="162">
        <f>Ident!C221</f>
        <v>0</v>
      </c>
      <c r="D221" s="162">
        <f>Ident!D221</f>
        <v>0</v>
      </c>
      <c r="E221" s="162"/>
      <c r="F221" s="163"/>
      <c r="G221" s="162"/>
      <c r="H221" s="164">
        <f>Ident!G221</f>
        <v>0</v>
      </c>
      <c r="I221" s="165">
        <f>Ident!E221</f>
        <v>0</v>
      </c>
      <c r="J221" s="165">
        <f>Ident!F221</f>
        <v>0</v>
      </c>
      <c r="K221" s="166" t="e">
        <f>BerKW!Y221*100</f>
        <v>#VALUE!</v>
      </c>
      <c r="L221" s="166">
        <f>BerKW!Z221</f>
        <v>0</v>
      </c>
      <c r="M221" s="162">
        <f>IF(BerKW!K221=0,0,1)</f>
        <v>0</v>
      </c>
      <c r="N221" s="166" t="e">
        <f>BerKW!L221*100</f>
        <v>#VALUE!</v>
      </c>
      <c r="O221" s="166">
        <f>BerKW!K221*100</f>
        <v>0</v>
      </c>
      <c r="P221" s="162">
        <f>IF(BerKW!AC221=0,0,24)</f>
        <v>24</v>
      </c>
      <c r="Q221" s="166" t="e">
        <f>BerKW!AD221*100</f>
        <v>#VALUE!</v>
      </c>
      <c r="R221" s="166" t="e">
        <f>BerKW!AC221*100</f>
        <v>#VALUE!</v>
      </c>
      <c r="S221" s="162">
        <f>IF(BerKW!AF221=0,0,30)</f>
        <v>30</v>
      </c>
      <c r="T221" s="166" t="e">
        <f>BerKW!AG221*100</f>
        <v>#VALUE!</v>
      </c>
      <c r="U221" s="166" t="e">
        <f>BerKW!AF221*100</f>
        <v>#VALUE!</v>
      </c>
      <c r="V221" s="166">
        <f>IF(BerKW!AI221=0,0,50)</f>
        <v>50</v>
      </c>
      <c r="W221" s="166" t="e">
        <f>BerKW!AJ221*100</f>
        <v>#VALUE!</v>
      </c>
      <c r="X221" s="166" t="e">
        <f>BerKW!AI221*100</f>
        <v>#VALUE!</v>
      </c>
      <c r="Y221" s="162">
        <f>IF(BerKW!AL221=0,0,51)</f>
        <v>51</v>
      </c>
      <c r="Z221" s="166" t="e">
        <f>BerKW!AM221*100</f>
        <v>#VALUE!</v>
      </c>
      <c r="AA221" s="166" t="e">
        <f>BerKW!AL221*100</f>
        <v>#VALUE!</v>
      </c>
      <c r="AB221" s="162">
        <f>IF(BerKW!AO221=0,0,60)</f>
        <v>60</v>
      </c>
      <c r="AC221" s="166" t="e">
        <f>BerKW!AP221*100</f>
        <v>#VALUE!</v>
      </c>
      <c r="AD221" s="166" t="e">
        <f>BerKW!AO221*100</f>
        <v>#VALUE!</v>
      </c>
      <c r="AE221" s="162">
        <f>IF(BerKW!AR221=0,0,61)</f>
        <v>61</v>
      </c>
      <c r="AF221" s="166" t="e">
        <f>BerKW!AS221*100</f>
        <v>#VALUE!</v>
      </c>
      <c r="AG221" s="166" t="e">
        <f>BerKW!AR221*100</f>
        <v>#VALUE!</v>
      </c>
      <c r="AH221" s="162">
        <f>IF(BerKW!AU221=0,0,74)</f>
        <v>74</v>
      </c>
      <c r="AI221" s="166" t="e">
        <f>BerKW!AV221*100</f>
        <v>#VALUE!</v>
      </c>
      <c r="AJ221" s="166" t="e">
        <f>BerKW!AU221*100</f>
        <v>#VALUE!</v>
      </c>
      <c r="AK221" s="162">
        <v>1</v>
      </c>
      <c r="AL221" s="166" t="e">
        <f>ROUND(BerKW!AW221*100,0)</f>
        <v>#VALUE!</v>
      </c>
      <c r="AM221" s="166" t="e">
        <f t="shared" si="12"/>
        <v>#VALUE!</v>
      </c>
      <c r="AN221" s="166">
        <v>0</v>
      </c>
      <c r="AO221" s="166" t="e">
        <f>BerKW!AW221*100</f>
        <v>#VALUE!</v>
      </c>
      <c r="AP221" s="166" t="e">
        <f ca="1">ROUND(AO221*(pabij+wnbij)/100,0)</f>
        <v>#VALUE!</v>
      </c>
      <c r="AQ221" s="166">
        <f t="shared" ca="1" si="13"/>
        <v>255</v>
      </c>
      <c r="AR221" s="166">
        <v>0</v>
      </c>
      <c r="AS221" s="166" t="e">
        <f>BerKW!AW221*100</f>
        <v>#VALUE!</v>
      </c>
      <c r="AT221" s="166" t="e">
        <f ca="1">ROUND(BerKW!BR221*100,0)</f>
        <v>#VALUE!</v>
      </c>
      <c r="AU221" s="166">
        <f t="shared" ca="1" si="14"/>
        <v>256</v>
      </c>
      <c r="AV221" s="166">
        <v>0</v>
      </c>
      <c r="AW221" s="166" t="e">
        <f>ROUND(BerKW!AW221*100,0)</f>
        <v>#VALUE!</v>
      </c>
      <c r="AX221" s="166" t="e">
        <f ca="1">ROUND(BerKW!BS221*100,0)</f>
        <v>#VALUE!</v>
      </c>
      <c r="AY221" s="166">
        <f t="shared" ca="1" si="15"/>
        <v>811</v>
      </c>
      <c r="AZ221" s="166">
        <v>0</v>
      </c>
      <c r="BA221" s="166" t="e">
        <f ca="1">IF(fsobij&lt;&gt;0,BerKW!AW221*100,0)</f>
        <v>#VALUE!</v>
      </c>
      <c r="BB221" s="166" t="e">
        <f ca="1">IF(fsobij&lt;&gt;0,ROUND(BerKW!BK221*100,0),0)</f>
        <v>#VALUE!</v>
      </c>
      <c r="BC221" s="166">
        <v>859</v>
      </c>
      <c r="BD221" s="166">
        <v>0</v>
      </c>
      <c r="BE221" s="166" t="e">
        <f ca="1">IF(bijbij&lt;&gt;0,BerKW!AW221*100,0)</f>
        <v>#VALUE!</v>
      </c>
      <c r="BF221" s="166" t="e">
        <f>ROUND(BerKW!BL221*100,0)</f>
        <v>#VALUE!</v>
      </c>
      <c r="BG221" s="167">
        <v>1</v>
      </c>
      <c r="BH221" s="166" t="e">
        <f>BerKW!BF221*100</f>
        <v>#VALUE!</v>
      </c>
      <c r="BI221" s="166" t="str">
        <f>BerKW!BE221</f>
        <v>Corriger</v>
      </c>
      <c r="BJ221" s="162" t="e">
        <f>BerKW!BD221*100</f>
        <v>#VALUE!</v>
      </c>
    </row>
    <row r="222" spans="1:62" ht="14.1" customHeight="1" x14ac:dyDescent="0.3">
      <c r="A222" s="162">
        <f>Ident!A222</f>
        <v>0</v>
      </c>
      <c r="B222" s="162">
        <f>Ident!B222</f>
        <v>0</v>
      </c>
      <c r="C222" s="162">
        <f>Ident!C222</f>
        <v>0</v>
      </c>
      <c r="D222" s="162">
        <f>Ident!D222</f>
        <v>0</v>
      </c>
      <c r="E222" s="162"/>
      <c r="F222" s="163"/>
      <c r="G222" s="162"/>
      <c r="H222" s="164">
        <f>Ident!G222</f>
        <v>0</v>
      </c>
      <c r="I222" s="165">
        <f>Ident!E222</f>
        <v>0</v>
      </c>
      <c r="J222" s="165">
        <f>Ident!F222</f>
        <v>0</v>
      </c>
      <c r="K222" s="166" t="e">
        <f>BerKW!Y222*100</f>
        <v>#VALUE!</v>
      </c>
      <c r="L222" s="166">
        <f>BerKW!Z222</f>
        <v>0</v>
      </c>
      <c r="M222" s="162">
        <f>IF(BerKW!K222=0,0,1)</f>
        <v>0</v>
      </c>
      <c r="N222" s="166" t="e">
        <f>BerKW!L222*100</f>
        <v>#VALUE!</v>
      </c>
      <c r="O222" s="166">
        <f>BerKW!K222*100</f>
        <v>0</v>
      </c>
      <c r="P222" s="162">
        <f>IF(BerKW!AC222=0,0,24)</f>
        <v>24</v>
      </c>
      <c r="Q222" s="166" t="e">
        <f>BerKW!AD222*100</f>
        <v>#VALUE!</v>
      </c>
      <c r="R222" s="166" t="e">
        <f>BerKW!AC222*100</f>
        <v>#VALUE!</v>
      </c>
      <c r="S222" s="162">
        <f>IF(BerKW!AF222=0,0,30)</f>
        <v>30</v>
      </c>
      <c r="T222" s="166" t="e">
        <f>BerKW!AG222*100</f>
        <v>#VALUE!</v>
      </c>
      <c r="U222" s="166" t="e">
        <f>BerKW!AF222*100</f>
        <v>#VALUE!</v>
      </c>
      <c r="V222" s="166">
        <f>IF(BerKW!AI222=0,0,50)</f>
        <v>50</v>
      </c>
      <c r="W222" s="166" t="e">
        <f>BerKW!AJ222*100</f>
        <v>#VALUE!</v>
      </c>
      <c r="X222" s="166" t="e">
        <f>BerKW!AI222*100</f>
        <v>#VALUE!</v>
      </c>
      <c r="Y222" s="162">
        <f>IF(BerKW!AL222=0,0,51)</f>
        <v>51</v>
      </c>
      <c r="Z222" s="166" t="e">
        <f>BerKW!AM222*100</f>
        <v>#VALUE!</v>
      </c>
      <c r="AA222" s="166" t="e">
        <f>BerKW!AL222*100</f>
        <v>#VALUE!</v>
      </c>
      <c r="AB222" s="162">
        <f>IF(BerKW!AO222=0,0,60)</f>
        <v>60</v>
      </c>
      <c r="AC222" s="166" t="e">
        <f>BerKW!AP222*100</f>
        <v>#VALUE!</v>
      </c>
      <c r="AD222" s="166" t="e">
        <f>BerKW!AO222*100</f>
        <v>#VALUE!</v>
      </c>
      <c r="AE222" s="162">
        <f>IF(BerKW!AR222=0,0,61)</f>
        <v>61</v>
      </c>
      <c r="AF222" s="166" t="e">
        <f>BerKW!AS222*100</f>
        <v>#VALUE!</v>
      </c>
      <c r="AG222" s="166" t="e">
        <f>BerKW!AR222*100</f>
        <v>#VALUE!</v>
      </c>
      <c r="AH222" s="162">
        <f>IF(BerKW!AU222=0,0,74)</f>
        <v>74</v>
      </c>
      <c r="AI222" s="166" t="e">
        <f>BerKW!AV222*100</f>
        <v>#VALUE!</v>
      </c>
      <c r="AJ222" s="166" t="e">
        <f>BerKW!AU222*100</f>
        <v>#VALUE!</v>
      </c>
      <c r="AK222" s="162">
        <v>1</v>
      </c>
      <c r="AL222" s="166" t="e">
        <f>ROUND(BerKW!AW222*100,0)</f>
        <v>#VALUE!</v>
      </c>
      <c r="AM222" s="166" t="e">
        <f t="shared" si="12"/>
        <v>#VALUE!</v>
      </c>
      <c r="AN222" s="166">
        <v>0</v>
      </c>
      <c r="AO222" s="166" t="e">
        <f>BerKW!AW222*100</f>
        <v>#VALUE!</v>
      </c>
      <c r="AP222" s="166" t="e">
        <f ca="1">ROUND(AO222*(pabij+wnbij)/100,0)</f>
        <v>#VALUE!</v>
      </c>
      <c r="AQ222" s="166">
        <f t="shared" ca="1" si="13"/>
        <v>255</v>
      </c>
      <c r="AR222" s="166">
        <v>0</v>
      </c>
      <c r="AS222" s="166" t="e">
        <f>BerKW!AW222*100</f>
        <v>#VALUE!</v>
      </c>
      <c r="AT222" s="166" t="e">
        <f ca="1">ROUND(BerKW!BR222*100,0)</f>
        <v>#VALUE!</v>
      </c>
      <c r="AU222" s="166">
        <f t="shared" ca="1" si="14"/>
        <v>256</v>
      </c>
      <c r="AV222" s="166">
        <v>0</v>
      </c>
      <c r="AW222" s="166" t="e">
        <f>ROUND(BerKW!AW222*100,0)</f>
        <v>#VALUE!</v>
      </c>
      <c r="AX222" s="166" t="e">
        <f ca="1">ROUND(BerKW!BS222*100,0)</f>
        <v>#VALUE!</v>
      </c>
      <c r="AY222" s="166">
        <f t="shared" ca="1" si="15"/>
        <v>811</v>
      </c>
      <c r="AZ222" s="166">
        <v>0</v>
      </c>
      <c r="BA222" s="166" t="e">
        <f ca="1">IF(fsobij&lt;&gt;0,BerKW!AW222*100,0)</f>
        <v>#VALUE!</v>
      </c>
      <c r="BB222" s="166" t="e">
        <f ca="1">IF(fsobij&lt;&gt;0,ROUND(BerKW!BK222*100,0),0)</f>
        <v>#VALUE!</v>
      </c>
      <c r="BC222" s="166">
        <v>859</v>
      </c>
      <c r="BD222" s="166">
        <v>0</v>
      </c>
      <c r="BE222" s="166" t="e">
        <f ca="1">IF(bijbij&lt;&gt;0,BerKW!AW222*100,0)</f>
        <v>#VALUE!</v>
      </c>
      <c r="BF222" s="166" t="e">
        <f>ROUND(BerKW!BL222*100,0)</f>
        <v>#VALUE!</v>
      </c>
      <c r="BG222" s="167">
        <v>1</v>
      </c>
      <c r="BH222" s="166" t="e">
        <f>BerKW!BF222*100</f>
        <v>#VALUE!</v>
      </c>
      <c r="BI222" s="166" t="str">
        <f>BerKW!BE222</f>
        <v>Corriger</v>
      </c>
      <c r="BJ222" s="162" t="e">
        <f>BerKW!BD222*100</f>
        <v>#VALUE!</v>
      </c>
    </row>
    <row r="223" spans="1:62" ht="14.1" customHeight="1" x14ac:dyDescent="0.3">
      <c r="A223" s="162">
        <f>Ident!A223</f>
        <v>0</v>
      </c>
      <c r="B223" s="162">
        <f>Ident!B223</f>
        <v>0</v>
      </c>
      <c r="C223" s="162">
        <f>Ident!C223</f>
        <v>0</v>
      </c>
      <c r="D223" s="162">
        <f>Ident!D223</f>
        <v>0</v>
      </c>
      <c r="E223" s="162"/>
      <c r="F223" s="163"/>
      <c r="G223" s="162"/>
      <c r="H223" s="164">
        <f>Ident!G223</f>
        <v>0</v>
      </c>
      <c r="I223" s="165">
        <f>Ident!E223</f>
        <v>0</v>
      </c>
      <c r="J223" s="165">
        <f>Ident!F223</f>
        <v>0</v>
      </c>
      <c r="K223" s="166" t="e">
        <f>BerKW!Y223*100</f>
        <v>#VALUE!</v>
      </c>
      <c r="L223" s="166">
        <f>BerKW!Z223</f>
        <v>0</v>
      </c>
      <c r="M223" s="162">
        <f>IF(BerKW!K223=0,0,1)</f>
        <v>0</v>
      </c>
      <c r="N223" s="166" t="e">
        <f>BerKW!L223*100</f>
        <v>#VALUE!</v>
      </c>
      <c r="O223" s="166">
        <f>BerKW!K223*100</f>
        <v>0</v>
      </c>
      <c r="P223" s="162">
        <f>IF(BerKW!AC223=0,0,24)</f>
        <v>24</v>
      </c>
      <c r="Q223" s="166" t="e">
        <f>BerKW!AD223*100</f>
        <v>#VALUE!</v>
      </c>
      <c r="R223" s="166" t="e">
        <f>BerKW!AC223*100</f>
        <v>#VALUE!</v>
      </c>
      <c r="S223" s="162">
        <f>IF(BerKW!AF223=0,0,30)</f>
        <v>30</v>
      </c>
      <c r="T223" s="166" t="e">
        <f>BerKW!AG223*100</f>
        <v>#VALUE!</v>
      </c>
      <c r="U223" s="166" t="e">
        <f>BerKW!AF223*100</f>
        <v>#VALUE!</v>
      </c>
      <c r="V223" s="166">
        <f>IF(BerKW!AI223=0,0,50)</f>
        <v>50</v>
      </c>
      <c r="W223" s="166" t="e">
        <f>BerKW!AJ223*100</f>
        <v>#VALUE!</v>
      </c>
      <c r="X223" s="166" t="e">
        <f>BerKW!AI223*100</f>
        <v>#VALUE!</v>
      </c>
      <c r="Y223" s="162">
        <f>IF(BerKW!AL223=0,0,51)</f>
        <v>51</v>
      </c>
      <c r="Z223" s="166" t="e">
        <f>BerKW!AM223*100</f>
        <v>#VALUE!</v>
      </c>
      <c r="AA223" s="166" t="e">
        <f>BerKW!AL223*100</f>
        <v>#VALUE!</v>
      </c>
      <c r="AB223" s="162">
        <f>IF(BerKW!AO223=0,0,60)</f>
        <v>60</v>
      </c>
      <c r="AC223" s="166" t="e">
        <f>BerKW!AP223*100</f>
        <v>#VALUE!</v>
      </c>
      <c r="AD223" s="166" t="e">
        <f>BerKW!AO223*100</f>
        <v>#VALUE!</v>
      </c>
      <c r="AE223" s="162">
        <f>IF(BerKW!AR223=0,0,61)</f>
        <v>61</v>
      </c>
      <c r="AF223" s="166" t="e">
        <f>BerKW!AS223*100</f>
        <v>#VALUE!</v>
      </c>
      <c r="AG223" s="166" t="e">
        <f>BerKW!AR223*100</f>
        <v>#VALUE!</v>
      </c>
      <c r="AH223" s="162">
        <f>IF(BerKW!AU223=0,0,74)</f>
        <v>74</v>
      </c>
      <c r="AI223" s="166" t="e">
        <f>BerKW!AV223*100</f>
        <v>#VALUE!</v>
      </c>
      <c r="AJ223" s="166" t="e">
        <f>BerKW!AU223*100</f>
        <v>#VALUE!</v>
      </c>
      <c r="AK223" s="162">
        <v>1</v>
      </c>
      <c r="AL223" s="166" t="e">
        <f>ROUND(BerKW!AW223*100,0)</f>
        <v>#VALUE!</v>
      </c>
      <c r="AM223" s="166" t="e">
        <f t="shared" si="12"/>
        <v>#VALUE!</v>
      </c>
      <c r="AN223" s="166">
        <v>0</v>
      </c>
      <c r="AO223" s="166" t="e">
        <f>BerKW!AW223*100</f>
        <v>#VALUE!</v>
      </c>
      <c r="AP223" s="166" t="e">
        <f ca="1">ROUND(AO223*(pabij+wnbij)/100,0)</f>
        <v>#VALUE!</v>
      </c>
      <c r="AQ223" s="166">
        <f t="shared" ca="1" si="13"/>
        <v>255</v>
      </c>
      <c r="AR223" s="166">
        <v>0</v>
      </c>
      <c r="AS223" s="166" t="e">
        <f>BerKW!AW223*100</f>
        <v>#VALUE!</v>
      </c>
      <c r="AT223" s="166" t="e">
        <f ca="1">ROUND(BerKW!BR223*100,0)</f>
        <v>#VALUE!</v>
      </c>
      <c r="AU223" s="166">
        <f t="shared" ca="1" si="14"/>
        <v>256</v>
      </c>
      <c r="AV223" s="166">
        <v>0</v>
      </c>
      <c r="AW223" s="166" t="e">
        <f>ROUND(BerKW!AW223*100,0)</f>
        <v>#VALUE!</v>
      </c>
      <c r="AX223" s="166" t="e">
        <f ca="1">ROUND(BerKW!BS223*100,0)</f>
        <v>#VALUE!</v>
      </c>
      <c r="AY223" s="166">
        <f t="shared" ca="1" si="15"/>
        <v>811</v>
      </c>
      <c r="AZ223" s="166">
        <v>0</v>
      </c>
      <c r="BA223" s="166" t="e">
        <f ca="1">IF(fsobij&lt;&gt;0,BerKW!AW223*100,0)</f>
        <v>#VALUE!</v>
      </c>
      <c r="BB223" s="166" t="e">
        <f ca="1">IF(fsobij&lt;&gt;0,ROUND(BerKW!BK223*100,0),0)</f>
        <v>#VALUE!</v>
      </c>
      <c r="BC223" s="166">
        <v>859</v>
      </c>
      <c r="BD223" s="166">
        <v>0</v>
      </c>
      <c r="BE223" s="166" t="e">
        <f ca="1">IF(bijbij&lt;&gt;0,BerKW!AW223*100,0)</f>
        <v>#VALUE!</v>
      </c>
      <c r="BF223" s="166" t="e">
        <f>ROUND(BerKW!BL223*100,0)</f>
        <v>#VALUE!</v>
      </c>
      <c r="BG223" s="167">
        <v>1</v>
      </c>
      <c r="BH223" s="166" t="e">
        <f>BerKW!BF223*100</f>
        <v>#VALUE!</v>
      </c>
      <c r="BI223" s="166" t="str">
        <f>BerKW!BE223</f>
        <v>Corriger</v>
      </c>
      <c r="BJ223" s="162" t="e">
        <f>BerKW!BD223*100</f>
        <v>#VALUE!</v>
      </c>
    </row>
    <row r="224" spans="1:62" ht="14.1" customHeight="1" x14ac:dyDescent="0.3">
      <c r="A224" s="162">
        <f>Ident!A224</f>
        <v>0</v>
      </c>
      <c r="B224" s="162">
        <f>Ident!B224</f>
        <v>0</v>
      </c>
      <c r="C224" s="162">
        <f>Ident!C224</f>
        <v>0</v>
      </c>
      <c r="D224" s="162">
        <f>Ident!D224</f>
        <v>0</v>
      </c>
      <c r="E224" s="162"/>
      <c r="F224" s="163"/>
      <c r="G224" s="162"/>
      <c r="H224" s="164">
        <f>Ident!G224</f>
        <v>0</v>
      </c>
      <c r="I224" s="165">
        <f>Ident!E224</f>
        <v>0</v>
      </c>
      <c r="J224" s="165">
        <f>Ident!F224</f>
        <v>0</v>
      </c>
      <c r="K224" s="166" t="e">
        <f>BerKW!Y224*100</f>
        <v>#VALUE!</v>
      </c>
      <c r="L224" s="166">
        <f>BerKW!Z224</f>
        <v>0</v>
      </c>
      <c r="M224" s="162">
        <f>IF(BerKW!K224=0,0,1)</f>
        <v>0</v>
      </c>
      <c r="N224" s="166" t="e">
        <f>BerKW!L224*100</f>
        <v>#VALUE!</v>
      </c>
      <c r="O224" s="166">
        <f>BerKW!K224*100</f>
        <v>0</v>
      </c>
      <c r="P224" s="162">
        <f>IF(BerKW!AC224=0,0,24)</f>
        <v>24</v>
      </c>
      <c r="Q224" s="166" t="e">
        <f>BerKW!AD224*100</f>
        <v>#VALUE!</v>
      </c>
      <c r="R224" s="166" t="e">
        <f>BerKW!AC224*100</f>
        <v>#VALUE!</v>
      </c>
      <c r="S224" s="162">
        <f>IF(BerKW!AF224=0,0,30)</f>
        <v>30</v>
      </c>
      <c r="T224" s="166" t="e">
        <f>BerKW!AG224*100</f>
        <v>#VALUE!</v>
      </c>
      <c r="U224" s="166" t="e">
        <f>BerKW!AF224*100</f>
        <v>#VALUE!</v>
      </c>
      <c r="V224" s="166">
        <f>IF(BerKW!AI224=0,0,50)</f>
        <v>50</v>
      </c>
      <c r="W224" s="166" t="e">
        <f>BerKW!AJ224*100</f>
        <v>#VALUE!</v>
      </c>
      <c r="X224" s="166" t="e">
        <f>BerKW!AI224*100</f>
        <v>#VALUE!</v>
      </c>
      <c r="Y224" s="162">
        <f>IF(BerKW!AL224=0,0,51)</f>
        <v>51</v>
      </c>
      <c r="Z224" s="166" t="e">
        <f>BerKW!AM224*100</f>
        <v>#VALUE!</v>
      </c>
      <c r="AA224" s="166" t="e">
        <f>BerKW!AL224*100</f>
        <v>#VALUE!</v>
      </c>
      <c r="AB224" s="162">
        <f>IF(BerKW!AO224=0,0,60)</f>
        <v>60</v>
      </c>
      <c r="AC224" s="166" t="e">
        <f>BerKW!AP224*100</f>
        <v>#VALUE!</v>
      </c>
      <c r="AD224" s="166" t="e">
        <f>BerKW!AO224*100</f>
        <v>#VALUE!</v>
      </c>
      <c r="AE224" s="162">
        <f>IF(BerKW!AR224=0,0,61)</f>
        <v>61</v>
      </c>
      <c r="AF224" s="166" t="e">
        <f>BerKW!AS224*100</f>
        <v>#VALUE!</v>
      </c>
      <c r="AG224" s="166" t="e">
        <f>BerKW!AR224*100</f>
        <v>#VALUE!</v>
      </c>
      <c r="AH224" s="162">
        <f>IF(BerKW!AU224=0,0,74)</f>
        <v>74</v>
      </c>
      <c r="AI224" s="166" t="e">
        <f>BerKW!AV224*100</f>
        <v>#VALUE!</v>
      </c>
      <c r="AJ224" s="166" t="e">
        <f>BerKW!AU224*100</f>
        <v>#VALUE!</v>
      </c>
      <c r="AK224" s="162">
        <v>1</v>
      </c>
      <c r="AL224" s="166" t="e">
        <f>ROUND(BerKW!AW224*100,0)</f>
        <v>#VALUE!</v>
      </c>
      <c r="AM224" s="166" t="e">
        <f t="shared" si="12"/>
        <v>#VALUE!</v>
      </c>
      <c r="AN224" s="166">
        <v>0</v>
      </c>
      <c r="AO224" s="166" t="e">
        <f>BerKW!AW224*100</f>
        <v>#VALUE!</v>
      </c>
      <c r="AP224" s="166" t="e">
        <f ca="1">ROUND(AO224*(pabij+wnbij)/100,0)</f>
        <v>#VALUE!</v>
      </c>
      <c r="AQ224" s="166">
        <f t="shared" ca="1" si="13"/>
        <v>255</v>
      </c>
      <c r="AR224" s="166">
        <v>0</v>
      </c>
      <c r="AS224" s="166" t="e">
        <f>BerKW!AW224*100</f>
        <v>#VALUE!</v>
      </c>
      <c r="AT224" s="166" t="e">
        <f ca="1">ROUND(BerKW!BR224*100,0)</f>
        <v>#VALUE!</v>
      </c>
      <c r="AU224" s="166">
        <f t="shared" ca="1" si="14"/>
        <v>256</v>
      </c>
      <c r="AV224" s="166">
        <v>0</v>
      </c>
      <c r="AW224" s="166" t="e">
        <f>ROUND(BerKW!AW224*100,0)</f>
        <v>#VALUE!</v>
      </c>
      <c r="AX224" s="166" t="e">
        <f ca="1">ROUND(BerKW!BS224*100,0)</f>
        <v>#VALUE!</v>
      </c>
      <c r="AY224" s="166">
        <f t="shared" ca="1" si="15"/>
        <v>811</v>
      </c>
      <c r="AZ224" s="166">
        <v>0</v>
      </c>
      <c r="BA224" s="166" t="e">
        <f ca="1">IF(fsobij&lt;&gt;0,BerKW!AW224*100,0)</f>
        <v>#VALUE!</v>
      </c>
      <c r="BB224" s="166" t="e">
        <f ca="1">IF(fsobij&lt;&gt;0,ROUND(BerKW!BK224*100,0),0)</f>
        <v>#VALUE!</v>
      </c>
      <c r="BC224" s="166">
        <v>859</v>
      </c>
      <c r="BD224" s="166">
        <v>0</v>
      </c>
      <c r="BE224" s="166" t="e">
        <f ca="1">IF(bijbij&lt;&gt;0,BerKW!AW224*100,0)</f>
        <v>#VALUE!</v>
      </c>
      <c r="BF224" s="166" t="e">
        <f>ROUND(BerKW!BL224*100,0)</f>
        <v>#VALUE!</v>
      </c>
      <c r="BG224" s="167">
        <v>1</v>
      </c>
      <c r="BH224" s="166" t="e">
        <f>BerKW!BF224*100</f>
        <v>#VALUE!</v>
      </c>
      <c r="BI224" s="166" t="str">
        <f>BerKW!BE224</f>
        <v>Corriger</v>
      </c>
      <c r="BJ224" s="162" t="e">
        <f>BerKW!BD224*100</f>
        <v>#VALUE!</v>
      </c>
    </row>
    <row r="225" spans="1:62" ht="14.1" customHeight="1" x14ac:dyDescent="0.3">
      <c r="A225" s="162">
        <f>Ident!A225</f>
        <v>0</v>
      </c>
      <c r="B225" s="162">
        <f>Ident!B225</f>
        <v>0</v>
      </c>
      <c r="C225" s="162">
        <f>Ident!C225</f>
        <v>0</v>
      </c>
      <c r="D225" s="162">
        <f>Ident!D225</f>
        <v>0</v>
      </c>
      <c r="E225" s="162"/>
      <c r="F225" s="163"/>
      <c r="G225" s="162"/>
      <c r="H225" s="164">
        <f>Ident!G225</f>
        <v>0</v>
      </c>
      <c r="I225" s="165">
        <f>Ident!E225</f>
        <v>0</v>
      </c>
      <c r="J225" s="165">
        <f>Ident!F225</f>
        <v>0</v>
      </c>
      <c r="K225" s="166" t="e">
        <f>BerKW!Y225*100</f>
        <v>#VALUE!</v>
      </c>
      <c r="L225" s="166">
        <f>BerKW!Z225</f>
        <v>0</v>
      </c>
      <c r="M225" s="162">
        <f>IF(BerKW!K225=0,0,1)</f>
        <v>0</v>
      </c>
      <c r="N225" s="166" t="e">
        <f>BerKW!L225*100</f>
        <v>#VALUE!</v>
      </c>
      <c r="O225" s="166">
        <f>BerKW!K225*100</f>
        <v>0</v>
      </c>
      <c r="P225" s="162">
        <f>IF(BerKW!AC225=0,0,24)</f>
        <v>24</v>
      </c>
      <c r="Q225" s="166" t="e">
        <f>BerKW!AD225*100</f>
        <v>#VALUE!</v>
      </c>
      <c r="R225" s="166" t="e">
        <f>BerKW!AC225*100</f>
        <v>#VALUE!</v>
      </c>
      <c r="S225" s="162">
        <f>IF(BerKW!AF225=0,0,30)</f>
        <v>30</v>
      </c>
      <c r="T225" s="166" t="e">
        <f>BerKW!AG225*100</f>
        <v>#VALUE!</v>
      </c>
      <c r="U225" s="166" t="e">
        <f>BerKW!AF225*100</f>
        <v>#VALUE!</v>
      </c>
      <c r="V225" s="166">
        <f>IF(BerKW!AI225=0,0,50)</f>
        <v>50</v>
      </c>
      <c r="W225" s="166" t="e">
        <f>BerKW!AJ225*100</f>
        <v>#VALUE!</v>
      </c>
      <c r="X225" s="166" t="e">
        <f>BerKW!AI225*100</f>
        <v>#VALUE!</v>
      </c>
      <c r="Y225" s="162">
        <f>IF(BerKW!AL225=0,0,51)</f>
        <v>51</v>
      </c>
      <c r="Z225" s="166" t="e">
        <f>BerKW!AM225*100</f>
        <v>#VALUE!</v>
      </c>
      <c r="AA225" s="166" t="e">
        <f>BerKW!AL225*100</f>
        <v>#VALUE!</v>
      </c>
      <c r="AB225" s="162">
        <f>IF(BerKW!AO225=0,0,60)</f>
        <v>60</v>
      </c>
      <c r="AC225" s="166" t="e">
        <f>BerKW!AP225*100</f>
        <v>#VALUE!</v>
      </c>
      <c r="AD225" s="166" t="e">
        <f>BerKW!AO225*100</f>
        <v>#VALUE!</v>
      </c>
      <c r="AE225" s="162">
        <f>IF(BerKW!AR225=0,0,61)</f>
        <v>61</v>
      </c>
      <c r="AF225" s="166" t="e">
        <f>BerKW!AS225*100</f>
        <v>#VALUE!</v>
      </c>
      <c r="AG225" s="166" t="e">
        <f>BerKW!AR225*100</f>
        <v>#VALUE!</v>
      </c>
      <c r="AH225" s="162">
        <f>IF(BerKW!AU225=0,0,74)</f>
        <v>74</v>
      </c>
      <c r="AI225" s="166" t="e">
        <f>BerKW!AV225*100</f>
        <v>#VALUE!</v>
      </c>
      <c r="AJ225" s="166" t="e">
        <f>BerKW!AU225*100</f>
        <v>#VALUE!</v>
      </c>
      <c r="AK225" s="162">
        <v>1</v>
      </c>
      <c r="AL225" s="166" t="e">
        <f>ROUND(BerKW!AW225*100,0)</f>
        <v>#VALUE!</v>
      </c>
      <c r="AM225" s="166" t="e">
        <f t="shared" si="12"/>
        <v>#VALUE!</v>
      </c>
      <c r="AN225" s="166">
        <v>0</v>
      </c>
      <c r="AO225" s="166" t="e">
        <f>BerKW!AW225*100</f>
        <v>#VALUE!</v>
      </c>
      <c r="AP225" s="166" t="e">
        <f ca="1">ROUND(AO225*(pabij+wnbij)/100,0)</f>
        <v>#VALUE!</v>
      </c>
      <c r="AQ225" s="166">
        <f t="shared" ca="1" si="13"/>
        <v>255</v>
      </c>
      <c r="AR225" s="166">
        <v>0</v>
      </c>
      <c r="AS225" s="166" t="e">
        <f>BerKW!AW225*100</f>
        <v>#VALUE!</v>
      </c>
      <c r="AT225" s="166" t="e">
        <f ca="1">ROUND(BerKW!BR225*100,0)</f>
        <v>#VALUE!</v>
      </c>
      <c r="AU225" s="166">
        <f t="shared" ca="1" si="14"/>
        <v>256</v>
      </c>
      <c r="AV225" s="166">
        <v>0</v>
      </c>
      <c r="AW225" s="166" t="e">
        <f>ROUND(BerKW!AW225*100,0)</f>
        <v>#VALUE!</v>
      </c>
      <c r="AX225" s="166" t="e">
        <f ca="1">ROUND(BerKW!BS225*100,0)</f>
        <v>#VALUE!</v>
      </c>
      <c r="AY225" s="166">
        <f t="shared" ca="1" si="15"/>
        <v>811</v>
      </c>
      <c r="AZ225" s="166">
        <v>0</v>
      </c>
      <c r="BA225" s="166" t="e">
        <f ca="1">IF(fsobij&lt;&gt;0,BerKW!AW225*100,0)</f>
        <v>#VALUE!</v>
      </c>
      <c r="BB225" s="166" t="e">
        <f ca="1">IF(fsobij&lt;&gt;0,ROUND(BerKW!BK225*100,0),0)</f>
        <v>#VALUE!</v>
      </c>
      <c r="BC225" s="166">
        <v>859</v>
      </c>
      <c r="BD225" s="166">
        <v>0</v>
      </c>
      <c r="BE225" s="166" t="e">
        <f ca="1">IF(bijbij&lt;&gt;0,BerKW!AW225*100,0)</f>
        <v>#VALUE!</v>
      </c>
      <c r="BF225" s="166" t="e">
        <f>ROUND(BerKW!BL225*100,0)</f>
        <v>#VALUE!</v>
      </c>
      <c r="BG225" s="167">
        <v>1</v>
      </c>
      <c r="BH225" s="166" t="e">
        <f>BerKW!BF225*100</f>
        <v>#VALUE!</v>
      </c>
      <c r="BI225" s="166" t="str">
        <f>BerKW!BE225</f>
        <v>Corriger</v>
      </c>
      <c r="BJ225" s="162" t="e">
        <f>BerKW!BD225*100</f>
        <v>#VALUE!</v>
      </c>
    </row>
    <row r="226" spans="1:62" ht="14.1" customHeight="1" x14ac:dyDescent="0.3">
      <c r="A226" s="162">
        <f>Ident!A226</f>
        <v>0</v>
      </c>
      <c r="B226" s="162">
        <f>Ident!B226</f>
        <v>0</v>
      </c>
      <c r="C226" s="162">
        <f>Ident!C226</f>
        <v>0</v>
      </c>
      <c r="D226" s="162">
        <f>Ident!D226</f>
        <v>0</v>
      </c>
      <c r="E226" s="162"/>
      <c r="F226" s="163"/>
      <c r="G226" s="162"/>
      <c r="H226" s="164">
        <f>Ident!G226</f>
        <v>0</v>
      </c>
      <c r="I226" s="165">
        <f>Ident!E226</f>
        <v>0</v>
      </c>
      <c r="J226" s="165">
        <f>Ident!F226</f>
        <v>0</v>
      </c>
      <c r="K226" s="166" t="e">
        <f>BerKW!Y226*100</f>
        <v>#VALUE!</v>
      </c>
      <c r="L226" s="166">
        <f>BerKW!Z226</f>
        <v>0</v>
      </c>
      <c r="M226" s="162">
        <f>IF(BerKW!K226=0,0,1)</f>
        <v>0</v>
      </c>
      <c r="N226" s="166" t="e">
        <f>BerKW!L226*100</f>
        <v>#VALUE!</v>
      </c>
      <c r="O226" s="166">
        <f>BerKW!K226*100</f>
        <v>0</v>
      </c>
      <c r="P226" s="162">
        <f>IF(BerKW!AC226=0,0,24)</f>
        <v>24</v>
      </c>
      <c r="Q226" s="166" t="e">
        <f>BerKW!AD226*100</f>
        <v>#VALUE!</v>
      </c>
      <c r="R226" s="166" t="e">
        <f>BerKW!AC226*100</f>
        <v>#VALUE!</v>
      </c>
      <c r="S226" s="162">
        <f>IF(BerKW!AF226=0,0,30)</f>
        <v>30</v>
      </c>
      <c r="T226" s="166" t="e">
        <f>BerKW!AG226*100</f>
        <v>#VALUE!</v>
      </c>
      <c r="U226" s="166" t="e">
        <f>BerKW!AF226*100</f>
        <v>#VALUE!</v>
      </c>
      <c r="V226" s="166">
        <f>IF(BerKW!AI226=0,0,50)</f>
        <v>50</v>
      </c>
      <c r="W226" s="166" t="e">
        <f>BerKW!AJ226*100</f>
        <v>#VALUE!</v>
      </c>
      <c r="X226" s="166" t="e">
        <f>BerKW!AI226*100</f>
        <v>#VALUE!</v>
      </c>
      <c r="Y226" s="162">
        <f>IF(BerKW!AL226=0,0,51)</f>
        <v>51</v>
      </c>
      <c r="Z226" s="166" t="e">
        <f>BerKW!AM226*100</f>
        <v>#VALUE!</v>
      </c>
      <c r="AA226" s="166" t="e">
        <f>BerKW!AL226*100</f>
        <v>#VALUE!</v>
      </c>
      <c r="AB226" s="162">
        <f>IF(BerKW!AO226=0,0,60)</f>
        <v>60</v>
      </c>
      <c r="AC226" s="166" t="e">
        <f>BerKW!AP226*100</f>
        <v>#VALUE!</v>
      </c>
      <c r="AD226" s="166" t="e">
        <f>BerKW!AO226*100</f>
        <v>#VALUE!</v>
      </c>
      <c r="AE226" s="162">
        <f>IF(BerKW!AR226=0,0,61)</f>
        <v>61</v>
      </c>
      <c r="AF226" s="166" t="e">
        <f>BerKW!AS226*100</f>
        <v>#VALUE!</v>
      </c>
      <c r="AG226" s="166" t="e">
        <f>BerKW!AR226*100</f>
        <v>#VALUE!</v>
      </c>
      <c r="AH226" s="162">
        <f>IF(BerKW!AU226=0,0,74)</f>
        <v>74</v>
      </c>
      <c r="AI226" s="166" t="e">
        <f>BerKW!AV226*100</f>
        <v>#VALUE!</v>
      </c>
      <c r="AJ226" s="166" t="e">
        <f>BerKW!AU226*100</f>
        <v>#VALUE!</v>
      </c>
      <c r="AK226" s="162">
        <v>1</v>
      </c>
      <c r="AL226" s="166" t="e">
        <f>ROUND(BerKW!AW226*100,0)</f>
        <v>#VALUE!</v>
      </c>
      <c r="AM226" s="166" t="e">
        <f t="shared" si="12"/>
        <v>#VALUE!</v>
      </c>
      <c r="AN226" s="166">
        <v>0</v>
      </c>
      <c r="AO226" s="166" t="e">
        <f>BerKW!AW226*100</f>
        <v>#VALUE!</v>
      </c>
      <c r="AP226" s="166" t="e">
        <f ca="1">ROUND(AO226*(pabij+wnbij)/100,0)</f>
        <v>#VALUE!</v>
      </c>
      <c r="AQ226" s="166">
        <f t="shared" ca="1" si="13"/>
        <v>255</v>
      </c>
      <c r="AR226" s="166">
        <v>0</v>
      </c>
      <c r="AS226" s="166" t="e">
        <f>BerKW!AW226*100</f>
        <v>#VALUE!</v>
      </c>
      <c r="AT226" s="166" t="e">
        <f ca="1">ROUND(BerKW!BR226*100,0)</f>
        <v>#VALUE!</v>
      </c>
      <c r="AU226" s="166">
        <f t="shared" ca="1" si="14"/>
        <v>256</v>
      </c>
      <c r="AV226" s="166">
        <v>0</v>
      </c>
      <c r="AW226" s="166" t="e">
        <f>ROUND(BerKW!AW226*100,0)</f>
        <v>#VALUE!</v>
      </c>
      <c r="AX226" s="166" t="e">
        <f ca="1">ROUND(BerKW!BS226*100,0)</f>
        <v>#VALUE!</v>
      </c>
      <c r="AY226" s="166">
        <f t="shared" ca="1" si="15"/>
        <v>811</v>
      </c>
      <c r="AZ226" s="166">
        <v>0</v>
      </c>
      <c r="BA226" s="166" t="e">
        <f ca="1">IF(fsobij&lt;&gt;0,BerKW!AW226*100,0)</f>
        <v>#VALUE!</v>
      </c>
      <c r="BB226" s="166" t="e">
        <f ca="1">IF(fsobij&lt;&gt;0,ROUND(BerKW!BK226*100,0),0)</f>
        <v>#VALUE!</v>
      </c>
      <c r="BC226" s="166">
        <v>859</v>
      </c>
      <c r="BD226" s="166">
        <v>0</v>
      </c>
      <c r="BE226" s="166" t="e">
        <f ca="1">IF(bijbij&lt;&gt;0,BerKW!AW226*100,0)</f>
        <v>#VALUE!</v>
      </c>
      <c r="BF226" s="166" t="e">
        <f>ROUND(BerKW!BL226*100,0)</f>
        <v>#VALUE!</v>
      </c>
      <c r="BG226" s="167">
        <v>1</v>
      </c>
      <c r="BH226" s="166" t="e">
        <f>BerKW!BF226*100</f>
        <v>#VALUE!</v>
      </c>
      <c r="BI226" s="166" t="str">
        <f>BerKW!BE226</f>
        <v>Corriger</v>
      </c>
      <c r="BJ226" s="162" t="e">
        <f>BerKW!BD226*100</f>
        <v>#VALUE!</v>
      </c>
    </row>
    <row r="227" spans="1:62" ht="14.1" customHeight="1" x14ac:dyDescent="0.3">
      <c r="A227" s="162">
        <f>Ident!A227</f>
        <v>0</v>
      </c>
      <c r="B227" s="162">
        <f>Ident!B227</f>
        <v>0</v>
      </c>
      <c r="C227" s="162">
        <f>Ident!C227</f>
        <v>0</v>
      </c>
      <c r="D227" s="162">
        <f>Ident!D227</f>
        <v>0</v>
      </c>
      <c r="E227" s="162"/>
      <c r="F227" s="163"/>
      <c r="G227" s="162"/>
      <c r="H227" s="164">
        <f>Ident!G227</f>
        <v>0</v>
      </c>
      <c r="I227" s="165">
        <f>Ident!E227</f>
        <v>0</v>
      </c>
      <c r="J227" s="165">
        <f>Ident!F227</f>
        <v>0</v>
      </c>
      <c r="K227" s="166" t="e">
        <f>BerKW!Y227*100</f>
        <v>#VALUE!</v>
      </c>
      <c r="L227" s="166">
        <f>BerKW!Z227</f>
        <v>0</v>
      </c>
      <c r="M227" s="162">
        <f>IF(BerKW!K227=0,0,1)</f>
        <v>0</v>
      </c>
      <c r="N227" s="166" t="e">
        <f>BerKW!L227*100</f>
        <v>#VALUE!</v>
      </c>
      <c r="O227" s="166">
        <f>BerKW!K227*100</f>
        <v>0</v>
      </c>
      <c r="P227" s="162">
        <f>IF(BerKW!AC227=0,0,24)</f>
        <v>24</v>
      </c>
      <c r="Q227" s="166" t="e">
        <f>BerKW!AD227*100</f>
        <v>#VALUE!</v>
      </c>
      <c r="R227" s="166" t="e">
        <f>BerKW!AC227*100</f>
        <v>#VALUE!</v>
      </c>
      <c r="S227" s="162">
        <f>IF(BerKW!AF227=0,0,30)</f>
        <v>30</v>
      </c>
      <c r="T227" s="166" t="e">
        <f>BerKW!AG227*100</f>
        <v>#VALUE!</v>
      </c>
      <c r="U227" s="166" t="e">
        <f>BerKW!AF227*100</f>
        <v>#VALUE!</v>
      </c>
      <c r="V227" s="166">
        <f>IF(BerKW!AI227=0,0,50)</f>
        <v>50</v>
      </c>
      <c r="W227" s="166" t="e">
        <f>BerKW!AJ227*100</f>
        <v>#VALUE!</v>
      </c>
      <c r="X227" s="166" t="e">
        <f>BerKW!AI227*100</f>
        <v>#VALUE!</v>
      </c>
      <c r="Y227" s="162">
        <f>IF(BerKW!AL227=0,0,51)</f>
        <v>51</v>
      </c>
      <c r="Z227" s="166" t="e">
        <f>BerKW!AM227*100</f>
        <v>#VALUE!</v>
      </c>
      <c r="AA227" s="166" t="e">
        <f>BerKW!AL227*100</f>
        <v>#VALUE!</v>
      </c>
      <c r="AB227" s="162">
        <f>IF(BerKW!AO227=0,0,60)</f>
        <v>60</v>
      </c>
      <c r="AC227" s="166" t="e">
        <f>BerKW!AP227*100</f>
        <v>#VALUE!</v>
      </c>
      <c r="AD227" s="166" t="e">
        <f>BerKW!AO227*100</f>
        <v>#VALUE!</v>
      </c>
      <c r="AE227" s="162">
        <f>IF(BerKW!AR227=0,0,61)</f>
        <v>61</v>
      </c>
      <c r="AF227" s="166" t="e">
        <f>BerKW!AS227*100</f>
        <v>#VALUE!</v>
      </c>
      <c r="AG227" s="166" t="e">
        <f>BerKW!AR227*100</f>
        <v>#VALUE!</v>
      </c>
      <c r="AH227" s="162">
        <f>IF(BerKW!AU227=0,0,74)</f>
        <v>74</v>
      </c>
      <c r="AI227" s="166" t="e">
        <f>BerKW!AV227*100</f>
        <v>#VALUE!</v>
      </c>
      <c r="AJ227" s="166" t="e">
        <f>BerKW!AU227*100</f>
        <v>#VALUE!</v>
      </c>
      <c r="AK227" s="162">
        <v>1</v>
      </c>
      <c r="AL227" s="166" t="e">
        <f>ROUND(BerKW!AW227*100,0)</f>
        <v>#VALUE!</v>
      </c>
      <c r="AM227" s="166" t="e">
        <f t="shared" si="12"/>
        <v>#VALUE!</v>
      </c>
      <c r="AN227" s="166">
        <v>0</v>
      </c>
      <c r="AO227" s="166" t="e">
        <f>BerKW!AW227*100</f>
        <v>#VALUE!</v>
      </c>
      <c r="AP227" s="166" t="e">
        <f ca="1">ROUND(AO227*(pabij+wnbij)/100,0)</f>
        <v>#VALUE!</v>
      </c>
      <c r="AQ227" s="166">
        <f t="shared" ca="1" si="13"/>
        <v>255</v>
      </c>
      <c r="AR227" s="166">
        <v>0</v>
      </c>
      <c r="AS227" s="166" t="e">
        <f>BerKW!AW227*100</f>
        <v>#VALUE!</v>
      </c>
      <c r="AT227" s="166" t="e">
        <f ca="1">ROUND(BerKW!BR227*100,0)</f>
        <v>#VALUE!</v>
      </c>
      <c r="AU227" s="166">
        <f t="shared" ca="1" si="14"/>
        <v>256</v>
      </c>
      <c r="AV227" s="166">
        <v>0</v>
      </c>
      <c r="AW227" s="166" t="e">
        <f>ROUND(BerKW!AW227*100,0)</f>
        <v>#VALUE!</v>
      </c>
      <c r="AX227" s="166" t="e">
        <f ca="1">ROUND(BerKW!BS227*100,0)</f>
        <v>#VALUE!</v>
      </c>
      <c r="AY227" s="166">
        <f t="shared" ca="1" si="15"/>
        <v>811</v>
      </c>
      <c r="AZ227" s="166">
        <v>0</v>
      </c>
      <c r="BA227" s="166" t="e">
        <f ca="1">IF(fsobij&lt;&gt;0,BerKW!AW227*100,0)</f>
        <v>#VALUE!</v>
      </c>
      <c r="BB227" s="166" t="e">
        <f ca="1">IF(fsobij&lt;&gt;0,ROUND(BerKW!BK227*100,0),0)</f>
        <v>#VALUE!</v>
      </c>
      <c r="BC227" s="166">
        <v>859</v>
      </c>
      <c r="BD227" s="166">
        <v>0</v>
      </c>
      <c r="BE227" s="166" t="e">
        <f ca="1">IF(bijbij&lt;&gt;0,BerKW!AW227*100,0)</f>
        <v>#VALUE!</v>
      </c>
      <c r="BF227" s="166" t="e">
        <f>ROUND(BerKW!BL227*100,0)</f>
        <v>#VALUE!</v>
      </c>
      <c r="BG227" s="167">
        <v>1</v>
      </c>
      <c r="BH227" s="166" t="e">
        <f>BerKW!BF227*100</f>
        <v>#VALUE!</v>
      </c>
      <c r="BI227" s="166" t="str">
        <f>BerKW!BE227</f>
        <v>Corriger</v>
      </c>
      <c r="BJ227" s="162" t="e">
        <f>BerKW!BD227*100</f>
        <v>#VALUE!</v>
      </c>
    </row>
    <row r="228" spans="1:62" ht="14.1" customHeight="1" x14ac:dyDescent="0.3">
      <c r="A228" s="162">
        <f>Ident!A228</f>
        <v>0</v>
      </c>
      <c r="B228" s="162">
        <f>Ident!B228</f>
        <v>0</v>
      </c>
      <c r="C228" s="162">
        <f>Ident!C228</f>
        <v>0</v>
      </c>
      <c r="D228" s="162">
        <f>Ident!D228</f>
        <v>0</v>
      </c>
      <c r="E228" s="162"/>
      <c r="F228" s="163"/>
      <c r="G228" s="162"/>
      <c r="H228" s="164">
        <f>Ident!G228</f>
        <v>0</v>
      </c>
      <c r="I228" s="165">
        <f>Ident!E228</f>
        <v>0</v>
      </c>
      <c r="J228" s="165">
        <f>Ident!F228</f>
        <v>0</v>
      </c>
      <c r="K228" s="166" t="e">
        <f>BerKW!Y228*100</f>
        <v>#VALUE!</v>
      </c>
      <c r="L228" s="166">
        <f>BerKW!Z228</f>
        <v>0</v>
      </c>
      <c r="M228" s="162">
        <f>IF(BerKW!K228=0,0,1)</f>
        <v>0</v>
      </c>
      <c r="N228" s="166" t="e">
        <f>BerKW!L228*100</f>
        <v>#VALUE!</v>
      </c>
      <c r="O228" s="166">
        <f>BerKW!K228*100</f>
        <v>0</v>
      </c>
      <c r="P228" s="162">
        <f>IF(BerKW!AC228=0,0,24)</f>
        <v>24</v>
      </c>
      <c r="Q228" s="166" t="e">
        <f>BerKW!AD228*100</f>
        <v>#VALUE!</v>
      </c>
      <c r="R228" s="166" t="e">
        <f>BerKW!AC228*100</f>
        <v>#VALUE!</v>
      </c>
      <c r="S228" s="162">
        <f>IF(BerKW!AF228=0,0,30)</f>
        <v>30</v>
      </c>
      <c r="T228" s="166" t="e">
        <f>BerKW!AG228*100</f>
        <v>#VALUE!</v>
      </c>
      <c r="U228" s="166" t="e">
        <f>BerKW!AF228*100</f>
        <v>#VALUE!</v>
      </c>
      <c r="V228" s="166">
        <f>IF(BerKW!AI228=0,0,50)</f>
        <v>50</v>
      </c>
      <c r="W228" s="166" t="e">
        <f>BerKW!AJ228*100</f>
        <v>#VALUE!</v>
      </c>
      <c r="X228" s="166" t="e">
        <f>BerKW!AI228*100</f>
        <v>#VALUE!</v>
      </c>
      <c r="Y228" s="162">
        <f>IF(BerKW!AL228=0,0,51)</f>
        <v>51</v>
      </c>
      <c r="Z228" s="166" t="e">
        <f>BerKW!AM228*100</f>
        <v>#VALUE!</v>
      </c>
      <c r="AA228" s="166" t="e">
        <f>BerKW!AL228*100</f>
        <v>#VALUE!</v>
      </c>
      <c r="AB228" s="162">
        <f>IF(BerKW!AO228=0,0,60)</f>
        <v>60</v>
      </c>
      <c r="AC228" s="166" t="e">
        <f>BerKW!AP228*100</f>
        <v>#VALUE!</v>
      </c>
      <c r="AD228" s="166" t="e">
        <f>BerKW!AO228*100</f>
        <v>#VALUE!</v>
      </c>
      <c r="AE228" s="162">
        <f>IF(BerKW!AR228=0,0,61)</f>
        <v>61</v>
      </c>
      <c r="AF228" s="166" t="e">
        <f>BerKW!AS228*100</f>
        <v>#VALUE!</v>
      </c>
      <c r="AG228" s="166" t="e">
        <f>BerKW!AR228*100</f>
        <v>#VALUE!</v>
      </c>
      <c r="AH228" s="162">
        <f>IF(BerKW!AU228=0,0,74)</f>
        <v>74</v>
      </c>
      <c r="AI228" s="166" t="e">
        <f>BerKW!AV228*100</f>
        <v>#VALUE!</v>
      </c>
      <c r="AJ228" s="166" t="e">
        <f>BerKW!AU228*100</f>
        <v>#VALUE!</v>
      </c>
      <c r="AK228" s="162">
        <v>1</v>
      </c>
      <c r="AL228" s="166" t="e">
        <f>ROUND(BerKW!AW228*100,0)</f>
        <v>#VALUE!</v>
      </c>
      <c r="AM228" s="166" t="e">
        <f t="shared" si="12"/>
        <v>#VALUE!</v>
      </c>
      <c r="AN228" s="166">
        <v>0</v>
      </c>
      <c r="AO228" s="166" t="e">
        <f>BerKW!AW228*100</f>
        <v>#VALUE!</v>
      </c>
      <c r="AP228" s="166" t="e">
        <f ca="1">ROUND(AO228*(pabij+wnbij)/100,0)</f>
        <v>#VALUE!</v>
      </c>
      <c r="AQ228" s="166">
        <f t="shared" ca="1" si="13"/>
        <v>255</v>
      </c>
      <c r="AR228" s="166">
        <v>0</v>
      </c>
      <c r="AS228" s="166" t="e">
        <f>BerKW!AW228*100</f>
        <v>#VALUE!</v>
      </c>
      <c r="AT228" s="166" t="e">
        <f ca="1">ROUND(BerKW!BR228*100,0)</f>
        <v>#VALUE!</v>
      </c>
      <c r="AU228" s="166">
        <f t="shared" ca="1" si="14"/>
        <v>256</v>
      </c>
      <c r="AV228" s="166">
        <v>0</v>
      </c>
      <c r="AW228" s="166" t="e">
        <f>ROUND(BerKW!AW228*100,0)</f>
        <v>#VALUE!</v>
      </c>
      <c r="AX228" s="166" t="e">
        <f ca="1">ROUND(BerKW!BS228*100,0)</f>
        <v>#VALUE!</v>
      </c>
      <c r="AY228" s="166">
        <f t="shared" ca="1" si="15"/>
        <v>811</v>
      </c>
      <c r="AZ228" s="166">
        <v>0</v>
      </c>
      <c r="BA228" s="166" t="e">
        <f ca="1">IF(fsobij&lt;&gt;0,BerKW!AW228*100,0)</f>
        <v>#VALUE!</v>
      </c>
      <c r="BB228" s="166" t="e">
        <f ca="1">IF(fsobij&lt;&gt;0,ROUND(BerKW!BK228*100,0),0)</f>
        <v>#VALUE!</v>
      </c>
      <c r="BC228" s="166">
        <v>859</v>
      </c>
      <c r="BD228" s="166">
        <v>0</v>
      </c>
      <c r="BE228" s="166" t="e">
        <f ca="1">IF(bijbij&lt;&gt;0,BerKW!AW228*100,0)</f>
        <v>#VALUE!</v>
      </c>
      <c r="BF228" s="166" t="e">
        <f>ROUND(BerKW!BL228*100,0)</f>
        <v>#VALUE!</v>
      </c>
      <c r="BG228" s="167">
        <v>1</v>
      </c>
      <c r="BH228" s="166" t="e">
        <f>BerKW!BF228*100</f>
        <v>#VALUE!</v>
      </c>
      <c r="BI228" s="166" t="str">
        <f>BerKW!BE228</f>
        <v>Corriger</v>
      </c>
      <c r="BJ228" s="162" t="e">
        <f>BerKW!BD228*100</f>
        <v>#VALUE!</v>
      </c>
    </row>
    <row r="229" spans="1:62" ht="14.1" customHeight="1" x14ac:dyDescent="0.3">
      <c r="A229" s="162">
        <f>Ident!A229</f>
        <v>0</v>
      </c>
      <c r="B229" s="162">
        <f>Ident!B229</f>
        <v>0</v>
      </c>
      <c r="C229" s="162">
        <f>Ident!C229</f>
        <v>0</v>
      </c>
      <c r="D229" s="162">
        <f>Ident!D229</f>
        <v>0</v>
      </c>
      <c r="E229" s="162"/>
      <c r="F229" s="163"/>
      <c r="G229" s="162"/>
      <c r="H229" s="164">
        <f>Ident!G229</f>
        <v>0</v>
      </c>
      <c r="I229" s="165">
        <f>Ident!E229</f>
        <v>0</v>
      </c>
      <c r="J229" s="165">
        <f>Ident!F229</f>
        <v>0</v>
      </c>
      <c r="K229" s="166" t="e">
        <f>BerKW!Y229*100</f>
        <v>#VALUE!</v>
      </c>
      <c r="L229" s="166">
        <f>BerKW!Z229</f>
        <v>0</v>
      </c>
      <c r="M229" s="162">
        <f>IF(BerKW!K229=0,0,1)</f>
        <v>0</v>
      </c>
      <c r="N229" s="166" t="e">
        <f>BerKW!L229*100</f>
        <v>#VALUE!</v>
      </c>
      <c r="O229" s="166">
        <f>BerKW!K229*100</f>
        <v>0</v>
      </c>
      <c r="P229" s="162">
        <f>IF(BerKW!AC229=0,0,24)</f>
        <v>24</v>
      </c>
      <c r="Q229" s="166" t="e">
        <f>BerKW!AD229*100</f>
        <v>#VALUE!</v>
      </c>
      <c r="R229" s="166" t="e">
        <f>BerKW!AC229*100</f>
        <v>#VALUE!</v>
      </c>
      <c r="S229" s="162">
        <f>IF(BerKW!AF229=0,0,30)</f>
        <v>30</v>
      </c>
      <c r="T229" s="166" t="e">
        <f>BerKW!AG229*100</f>
        <v>#VALUE!</v>
      </c>
      <c r="U229" s="166" t="e">
        <f>BerKW!AF229*100</f>
        <v>#VALUE!</v>
      </c>
      <c r="V229" s="166">
        <f>IF(BerKW!AI229=0,0,50)</f>
        <v>50</v>
      </c>
      <c r="W229" s="166" t="e">
        <f>BerKW!AJ229*100</f>
        <v>#VALUE!</v>
      </c>
      <c r="X229" s="166" t="e">
        <f>BerKW!AI229*100</f>
        <v>#VALUE!</v>
      </c>
      <c r="Y229" s="162">
        <f>IF(BerKW!AL229=0,0,51)</f>
        <v>51</v>
      </c>
      <c r="Z229" s="166" t="e">
        <f>BerKW!AM229*100</f>
        <v>#VALUE!</v>
      </c>
      <c r="AA229" s="166" t="e">
        <f>BerKW!AL229*100</f>
        <v>#VALUE!</v>
      </c>
      <c r="AB229" s="162">
        <f>IF(BerKW!AO229=0,0,60)</f>
        <v>60</v>
      </c>
      <c r="AC229" s="166" t="e">
        <f>BerKW!AP229*100</f>
        <v>#VALUE!</v>
      </c>
      <c r="AD229" s="166" t="e">
        <f>BerKW!AO229*100</f>
        <v>#VALUE!</v>
      </c>
      <c r="AE229" s="162">
        <f>IF(BerKW!AR229=0,0,61)</f>
        <v>61</v>
      </c>
      <c r="AF229" s="166" t="e">
        <f>BerKW!AS229*100</f>
        <v>#VALUE!</v>
      </c>
      <c r="AG229" s="166" t="e">
        <f>BerKW!AR229*100</f>
        <v>#VALUE!</v>
      </c>
      <c r="AH229" s="162">
        <f>IF(BerKW!AU229=0,0,74)</f>
        <v>74</v>
      </c>
      <c r="AI229" s="166" t="e">
        <f>BerKW!AV229*100</f>
        <v>#VALUE!</v>
      </c>
      <c r="AJ229" s="166" t="e">
        <f>BerKW!AU229*100</f>
        <v>#VALUE!</v>
      </c>
      <c r="AK229" s="162">
        <v>1</v>
      </c>
      <c r="AL229" s="166" t="e">
        <f>ROUND(BerKW!AW229*100,0)</f>
        <v>#VALUE!</v>
      </c>
      <c r="AM229" s="166" t="e">
        <f t="shared" si="12"/>
        <v>#VALUE!</v>
      </c>
      <c r="AN229" s="166">
        <v>0</v>
      </c>
      <c r="AO229" s="166" t="e">
        <f>BerKW!AW229*100</f>
        <v>#VALUE!</v>
      </c>
      <c r="AP229" s="166" t="e">
        <f ca="1">ROUND(AO229*(pabij+wnbij)/100,0)</f>
        <v>#VALUE!</v>
      </c>
      <c r="AQ229" s="166">
        <f t="shared" ca="1" si="13"/>
        <v>255</v>
      </c>
      <c r="AR229" s="166">
        <v>0</v>
      </c>
      <c r="AS229" s="166" t="e">
        <f>BerKW!AW229*100</f>
        <v>#VALUE!</v>
      </c>
      <c r="AT229" s="166" t="e">
        <f ca="1">ROUND(BerKW!BR229*100,0)</f>
        <v>#VALUE!</v>
      </c>
      <c r="AU229" s="166">
        <f t="shared" ca="1" si="14"/>
        <v>256</v>
      </c>
      <c r="AV229" s="166">
        <v>0</v>
      </c>
      <c r="AW229" s="166" t="e">
        <f>ROUND(BerKW!AW229*100,0)</f>
        <v>#VALUE!</v>
      </c>
      <c r="AX229" s="166" t="e">
        <f ca="1">ROUND(BerKW!BS229*100,0)</f>
        <v>#VALUE!</v>
      </c>
      <c r="AY229" s="166">
        <f t="shared" ca="1" si="15"/>
        <v>811</v>
      </c>
      <c r="AZ229" s="166">
        <v>0</v>
      </c>
      <c r="BA229" s="166" t="e">
        <f ca="1">IF(fsobij&lt;&gt;0,BerKW!AW229*100,0)</f>
        <v>#VALUE!</v>
      </c>
      <c r="BB229" s="166" t="e">
        <f ca="1">IF(fsobij&lt;&gt;0,ROUND(BerKW!BK229*100,0),0)</f>
        <v>#VALUE!</v>
      </c>
      <c r="BC229" s="166">
        <v>859</v>
      </c>
      <c r="BD229" s="166">
        <v>0</v>
      </c>
      <c r="BE229" s="166" t="e">
        <f ca="1">IF(bijbij&lt;&gt;0,BerKW!AW229*100,0)</f>
        <v>#VALUE!</v>
      </c>
      <c r="BF229" s="166" t="e">
        <f>ROUND(BerKW!BL229*100,0)</f>
        <v>#VALUE!</v>
      </c>
      <c r="BG229" s="167">
        <v>1</v>
      </c>
      <c r="BH229" s="166" t="e">
        <f>BerKW!BF229*100</f>
        <v>#VALUE!</v>
      </c>
      <c r="BI229" s="166" t="str">
        <f>BerKW!BE229</f>
        <v>Corriger</v>
      </c>
      <c r="BJ229" s="162" t="e">
        <f>BerKW!BD229*100</f>
        <v>#VALUE!</v>
      </c>
    </row>
    <row r="230" spans="1:62" ht="14.1" customHeight="1" x14ac:dyDescent="0.3">
      <c r="A230" s="162">
        <f>Ident!A230</f>
        <v>0</v>
      </c>
      <c r="B230" s="162">
        <f>Ident!B230</f>
        <v>0</v>
      </c>
      <c r="C230" s="162">
        <f>Ident!C230</f>
        <v>0</v>
      </c>
      <c r="D230" s="162">
        <f>Ident!D230</f>
        <v>0</v>
      </c>
      <c r="E230" s="162"/>
      <c r="F230" s="163"/>
      <c r="G230" s="162"/>
      <c r="H230" s="164">
        <f>Ident!G230</f>
        <v>0</v>
      </c>
      <c r="I230" s="165">
        <f>Ident!E230</f>
        <v>0</v>
      </c>
      <c r="J230" s="165">
        <f>Ident!F230</f>
        <v>0</v>
      </c>
      <c r="K230" s="166" t="e">
        <f>BerKW!Y230*100</f>
        <v>#VALUE!</v>
      </c>
      <c r="L230" s="166">
        <f>BerKW!Z230</f>
        <v>0</v>
      </c>
      <c r="M230" s="162">
        <f>IF(BerKW!K230=0,0,1)</f>
        <v>0</v>
      </c>
      <c r="N230" s="166" t="e">
        <f>BerKW!L230*100</f>
        <v>#VALUE!</v>
      </c>
      <c r="O230" s="166">
        <f>BerKW!K230*100</f>
        <v>0</v>
      </c>
      <c r="P230" s="162">
        <f>IF(BerKW!AC230=0,0,24)</f>
        <v>24</v>
      </c>
      <c r="Q230" s="166" t="e">
        <f>BerKW!AD230*100</f>
        <v>#VALUE!</v>
      </c>
      <c r="R230" s="166" t="e">
        <f>BerKW!AC230*100</f>
        <v>#VALUE!</v>
      </c>
      <c r="S230" s="162">
        <f>IF(BerKW!AF230=0,0,30)</f>
        <v>30</v>
      </c>
      <c r="T230" s="166" t="e">
        <f>BerKW!AG230*100</f>
        <v>#VALUE!</v>
      </c>
      <c r="U230" s="166" t="e">
        <f>BerKW!AF230*100</f>
        <v>#VALUE!</v>
      </c>
      <c r="V230" s="166">
        <f>IF(BerKW!AI230=0,0,50)</f>
        <v>50</v>
      </c>
      <c r="W230" s="166" t="e">
        <f>BerKW!AJ230*100</f>
        <v>#VALUE!</v>
      </c>
      <c r="X230" s="166" t="e">
        <f>BerKW!AI230*100</f>
        <v>#VALUE!</v>
      </c>
      <c r="Y230" s="162">
        <f>IF(BerKW!AL230=0,0,51)</f>
        <v>51</v>
      </c>
      <c r="Z230" s="166" t="e">
        <f>BerKW!AM230*100</f>
        <v>#VALUE!</v>
      </c>
      <c r="AA230" s="166" t="e">
        <f>BerKW!AL230*100</f>
        <v>#VALUE!</v>
      </c>
      <c r="AB230" s="162">
        <f>IF(BerKW!AO230=0,0,60)</f>
        <v>60</v>
      </c>
      <c r="AC230" s="166" t="e">
        <f>BerKW!AP230*100</f>
        <v>#VALUE!</v>
      </c>
      <c r="AD230" s="166" t="e">
        <f>BerKW!AO230*100</f>
        <v>#VALUE!</v>
      </c>
      <c r="AE230" s="162">
        <f>IF(BerKW!AR230=0,0,61)</f>
        <v>61</v>
      </c>
      <c r="AF230" s="166" t="e">
        <f>BerKW!AS230*100</f>
        <v>#VALUE!</v>
      </c>
      <c r="AG230" s="166" t="e">
        <f>BerKW!AR230*100</f>
        <v>#VALUE!</v>
      </c>
      <c r="AH230" s="162">
        <f>IF(BerKW!AU230=0,0,74)</f>
        <v>74</v>
      </c>
      <c r="AI230" s="166" t="e">
        <f>BerKW!AV230*100</f>
        <v>#VALUE!</v>
      </c>
      <c r="AJ230" s="166" t="e">
        <f>BerKW!AU230*100</f>
        <v>#VALUE!</v>
      </c>
      <c r="AK230" s="162">
        <v>1</v>
      </c>
      <c r="AL230" s="166" t="e">
        <f>ROUND(BerKW!AW230*100,0)</f>
        <v>#VALUE!</v>
      </c>
      <c r="AM230" s="166" t="e">
        <f t="shared" si="12"/>
        <v>#VALUE!</v>
      </c>
      <c r="AN230" s="166">
        <v>0</v>
      </c>
      <c r="AO230" s="166" t="e">
        <f>BerKW!AW230*100</f>
        <v>#VALUE!</v>
      </c>
      <c r="AP230" s="166" t="e">
        <f ca="1">ROUND(AO230*(pabij+wnbij)/100,0)</f>
        <v>#VALUE!</v>
      </c>
      <c r="AQ230" s="166">
        <f t="shared" ca="1" si="13"/>
        <v>255</v>
      </c>
      <c r="AR230" s="166">
        <v>0</v>
      </c>
      <c r="AS230" s="166" t="e">
        <f>BerKW!AW230*100</f>
        <v>#VALUE!</v>
      </c>
      <c r="AT230" s="166" t="e">
        <f ca="1">ROUND(BerKW!BR230*100,0)</f>
        <v>#VALUE!</v>
      </c>
      <c r="AU230" s="166">
        <f t="shared" ca="1" si="14"/>
        <v>256</v>
      </c>
      <c r="AV230" s="166">
        <v>0</v>
      </c>
      <c r="AW230" s="166" t="e">
        <f>ROUND(BerKW!AW230*100,0)</f>
        <v>#VALUE!</v>
      </c>
      <c r="AX230" s="166" t="e">
        <f ca="1">ROUND(BerKW!BS230*100,0)</f>
        <v>#VALUE!</v>
      </c>
      <c r="AY230" s="166">
        <f t="shared" ca="1" si="15"/>
        <v>811</v>
      </c>
      <c r="AZ230" s="166">
        <v>0</v>
      </c>
      <c r="BA230" s="166" t="e">
        <f ca="1">IF(fsobij&lt;&gt;0,BerKW!AW230*100,0)</f>
        <v>#VALUE!</v>
      </c>
      <c r="BB230" s="166" t="e">
        <f ca="1">IF(fsobij&lt;&gt;0,ROUND(BerKW!BK230*100,0),0)</f>
        <v>#VALUE!</v>
      </c>
      <c r="BC230" s="166">
        <v>859</v>
      </c>
      <c r="BD230" s="166">
        <v>0</v>
      </c>
      <c r="BE230" s="166" t="e">
        <f ca="1">IF(bijbij&lt;&gt;0,BerKW!AW230*100,0)</f>
        <v>#VALUE!</v>
      </c>
      <c r="BF230" s="166" t="e">
        <f>ROUND(BerKW!BL230*100,0)</f>
        <v>#VALUE!</v>
      </c>
      <c r="BG230" s="167">
        <v>1</v>
      </c>
      <c r="BH230" s="166" t="e">
        <f>BerKW!BF230*100</f>
        <v>#VALUE!</v>
      </c>
      <c r="BI230" s="166" t="str">
        <f>BerKW!BE230</f>
        <v>Corriger</v>
      </c>
      <c r="BJ230" s="162" t="e">
        <f>BerKW!BD230*100</f>
        <v>#VALUE!</v>
      </c>
    </row>
    <row r="231" spans="1:62" ht="14.1" customHeight="1" x14ac:dyDescent="0.3">
      <c r="A231" s="162">
        <f>Ident!A231</f>
        <v>0</v>
      </c>
      <c r="B231" s="162">
        <f>Ident!B231</f>
        <v>0</v>
      </c>
      <c r="C231" s="162">
        <f>Ident!C231</f>
        <v>0</v>
      </c>
      <c r="D231" s="162">
        <f>Ident!D231</f>
        <v>0</v>
      </c>
      <c r="E231" s="162"/>
      <c r="F231" s="163"/>
      <c r="G231" s="162"/>
      <c r="H231" s="164">
        <f>Ident!G231</f>
        <v>0</v>
      </c>
      <c r="I231" s="165">
        <f>Ident!E231</f>
        <v>0</v>
      </c>
      <c r="J231" s="165">
        <f>Ident!F231</f>
        <v>0</v>
      </c>
      <c r="K231" s="166" t="e">
        <f>BerKW!Y231*100</f>
        <v>#VALUE!</v>
      </c>
      <c r="L231" s="166">
        <f>BerKW!Z231</f>
        <v>0</v>
      </c>
      <c r="M231" s="162">
        <f>IF(BerKW!K231=0,0,1)</f>
        <v>0</v>
      </c>
      <c r="N231" s="166" t="e">
        <f>BerKW!L231*100</f>
        <v>#VALUE!</v>
      </c>
      <c r="O231" s="166">
        <f>BerKW!K231*100</f>
        <v>0</v>
      </c>
      <c r="P231" s="162">
        <f>IF(BerKW!AC231=0,0,24)</f>
        <v>24</v>
      </c>
      <c r="Q231" s="166" t="e">
        <f>BerKW!AD231*100</f>
        <v>#VALUE!</v>
      </c>
      <c r="R231" s="166" t="e">
        <f>BerKW!AC231*100</f>
        <v>#VALUE!</v>
      </c>
      <c r="S231" s="162">
        <f>IF(BerKW!AF231=0,0,30)</f>
        <v>30</v>
      </c>
      <c r="T231" s="166" t="e">
        <f>BerKW!AG231*100</f>
        <v>#VALUE!</v>
      </c>
      <c r="U231" s="166" t="e">
        <f>BerKW!AF231*100</f>
        <v>#VALUE!</v>
      </c>
      <c r="V231" s="166">
        <f>IF(BerKW!AI231=0,0,50)</f>
        <v>50</v>
      </c>
      <c r="W231" s="166" t="e">
        <f>BerKW!AJ231*100</f>
        <v>#VALUE!</v>
      </c>
      <c r="X231" s="166" t="e">
        <f>BerKW!AI231*100</f>
        <v>#VALUE!</v>
      </c>
      <c r="Y231" s="162">
        <f>IF(BerKW!AL231=0,0,51)</f>
        <v>51</v>
      </c>
      <c r="Z231" s="166" t="e">
        <f>BerKW!AM231*100</f>
        <v>#VALUE!</v>
      </c>
      <c r="AA231" s="166" t="e">
        <f>BerKW!AL231*100</f>
        <v>#VALUE!</v>
      </c>
      <c r="AB231" s="162">
        <f>IF(BerKW!AO231=0,0,60)</f>
        <v>60</v>
      </c>
      <c r="AC231" s="166" t="e">
        <f>BerKW!AP231*100</f>
        <v>#VALUE!</v>
      </c>
      <c r="AD231" s="166" t="e">
        <f>BerKW!AO231*100</f>
        <v>#VALUE!</v>
      </c>
      <c r="AE231" s="162">
        <f>IF(BerKW!AR231=0,0,61)</f>
        <v>61</v>
      </c>
      <c r="AF231" s="166" t="e">
        <f>BerKW!AS231*100</f>
        <v>#VALUE!</v>
      </c>
      <c r="AG231" s="166" t="e">
        <f>BerKW!AR231*100</f>
        <v>#VALUE!</v>
      </c>
      <c r="AH231" s="162">
        <f>IF(BerKW!AU231=0,0,74)</f>
        <v>74</v>
      </c>
      <c r="AI231" s="166" t="e">
        <f>BerKW!AV231*100</f>
        <v>#VALUE!</v>
      </c>
      <c r="AJ231" s="166" t="e">
        <f>BerKW!AU231*100</f>
        <v>#VALUE!</v>
      </c>
      <c r="AK231" s="162">
        <v>1</v>
      </c>
      <c r="AL231" s="166" t="e">
        <f>ROUND(BerKW!AW231*100,0)</f>
        <v>#VALUE!</v>
      </c>
      <c r="AM231" s="166" t="e">
        <f t="shared" si="12"/>
        <v>#VALUE!</v>
      </c>
      <c r="AN231" s="166">
        <v>0</v>
      </c>
      <c r="AO231" s="166" t="e">
        <f>BerKW!AW231*100</f>
        <v>#VALUE!</v>
      </c>
      <c r="AP231" s="166" t="e">
        <f ca="1">ROUND(AO231*(pabij+wnbij)/100,0)</f>
        <v>#VALUE!</v>
      </c>
      <c r="AQ231" s="166">
        <f t="shared" ca="1" si="13"/>
        <v>255</v>
      </c>
      <c r="AR231" s="166">
        <v>0</v>
      </c>
      <c r="AS231" s="166" t="e">
        <f>BerKW!AW231*100</f>
        <v>#VALUE!</v>
      </c>
      <c r="AT231" s="166" t="e">
        <f ca="1">ROUND(BerKW!BR231*100,0)</f>
        <v>#VALUE!</v>
      </c>
      <c r="AU231" s="166">
        <f t="shared" ca="1" si="14"/>
        <v>256</v>
      </c>
      <c r="AV231" s="166">
        <v>0</v>
      </c>
      <c r="AW231" s="166" t="e">
        <f>ROUND(BerKW!AW231*100,0)</f>
        <v>#VALUE!</v>
      </c>
      <c r="AX231" s="166" t="e">
        <f ca="1">ROUND(BerKW!BS231*100,0)</f>
        <v>#VALUE!</v>
      </c>
      <c r="AY231" s="166">
        <f t="shared" ca="1" si="15"/>
        <v>811</v>
      </c>
      <c r="AZ231" s="166">
        <v>0</v>
      </c>
      <c r="BA231" s="166" t="e">
        <f ca="1">IF(fsobij&lt;&gt;0,BerKW!AW231*100,0)</f>
        <v>#VALUE!</v>
      </c>
      <c r="BB231" s="166" t="e">
        <f ca="1">IF(fsobij&lt;&gt;0,ROUND(BerKW!BK231*100,0),0)</f>
        <v>#VALUE!</v>
      </c>
      <c r="BC231" s="166">
        <v>859</v>
      </c>
      <c r="BD231" s="166">
        <v>0</v>
      </c>
      <c r="BE231" s="166" t="e">
        <f ca="1">IF(bijbij&lt;&gt;0,BerKW!AW231*100,0)</f>
        <v>#VALUE!</v>
      </c>
      <c r="BF231" s="166" t="e">
        <f>ROUND(BerKW!BL231*100,0)</f>
        <v>#VALUE!</v>
      </c>
      <c r="BG231" s="167">
        <v>1</v>
      </c>
      <c r="BH231" s="166" t="e">
        <f>BerKW!BF231*100</f>
        <v>#VALUE!</v>
      </c>
      <c r="BI231" s="166" t="str">
        <f>BerKW!BE231</f>
        <v>Corriger</v>
      </c>
      <c r="BJ231" s="162" t="e">
        <f>BerKW!BD231*100</f>
        <v>#VALUE!</v>
      </c>
    </row>
    <row r="232" spans="1:62" ht="14.1" customHeight="1" x14ac:dyDescent="0.3">
      <c r="A232" s="162">
        <f>Ident!A232</f>
        <v>0</v>
      </c>
      <c r="B232" s="162">
        <f>Ident!B232</f>
        <v>0</v>
      </c>
      <c r="C232" s="162">
        <f>Ident!C232</f>
        <v>0</v>
      </c>
      <c r="D232" s="162">
        <f>Ident!D232</f>
        <v>0</v>
      </c>
      <c r="E232" s="162"/>
      <c r="F232" s="163"/>
      <c r="G232" s="162"/>
      <c r="H232" s="164">
        <f>Ident!G232</f>
        <v>0</v>
      </c>
      <c r="I232" s="165">
        <f>Ident!E232</f>
        <v>0</v>
      </c>
      <c r="J232" s="165">
        <f>Ident!F232</f>
        <v>0</v>
      </c>
      <c r="K232" s="166" t="e">
        <f>BerKW!Y232*100</f>
        <v>#VALUE!</v>
      </c>
      <c r="L232" s="166">
        <f>BerKW!Z232</f>
        <v>0</v>
      </c>
      <c r="M232" s="162">
        <f>IF(BerKW!K232=0,0,1)</f>
        <v>0</v>
      </c>
      <c r="N232" s="166" t="e">
        <f>BerKW!L232*100</f>
        <v>#VALUE!</v>
      </c>
      <c r="O232" s="166">
        <f>BerKW!K232*100</f>
        <v>0</v>
      </c>
      <c r="P232" s="162">
        <f>IF(BerKW!AC232=0,0,24)</f>
        <v>24</v>
      </c>
      <c r="Q232" s="166" t="e">
        <f>BerKW!AD232*100</f>
        <v>#VALUE!</v>
      </c>
      <c r="R232" s="166" t="e">
        <f>BerKW!AC232*100</f>
        <v>#VALUE!</v>
      </c>
      <c r="S232" s="162">
        <f>IF(BerKW!AF232=0,0,30)</f>
        <v>30</v>
      </c>
      <c r="T232" s="166" t="e">
        <f>BerKW!AG232*100</f>
        <v>#VALUE!</v>
      </c>
      <c r="U232" s="166" t="e">
        <f>BerKW!AF232*100</f>
        <v>#VALUE!</v>
      </c>
      <c r="V232" s="166">
        <f>IF(BerKW!AI232=0,0,50)</f>
        <v>50</v>
      </c>
      <c r="W232" s="166" t="e">
        <f>BerKW!AJ232*100</f>
        <v>#VALUE!</v>
      </c>
      <c r="X232" s="166" t="e">
        <f>BerKW!AI232*100</f>
        <v>#VALUE!</v>
      </c>
      <c r="Y232" s="162">
        <f>IF(BerKW!AL232=0,0,51)</f>
        <v>51</v>
      </c>
      <c r="Z232" s="166" t="e">
        <f>BerKW!AM232*100</f>
        <v>#VALUE!</v>
      </c>
      <c r="AA232" s="166" t="e">
        <f>BerKW!AL232*100</f>
        <v>#VALUE!</v>
      </c>
      <c r="AB232" s="162">
        <f>IF(BerKW!AO232=0,0,60)</f>
        <v>60</v>
      </c>
      <c r="AC232" s="166" t="e">
        <f>BerKW!AP232*100</f>
        <v>#VALUE!</v>
      </c>
      <c r="AD232" s="166" t="e">
        <f>BerKW!AO232*100</f>
        <v>#VALUE!</v>
      </c>
      <c r="AE232" s="162">
        <f>IF(BerKW!AR232=0,0,61)</f>
        <v>61</v>
      </c>
      <c r="AF232" s="166" t="e">
        <f>BerKW!AS232*100</f>
        <v>#VALUE!</v>
      </c>
      <c r="AG232" s="166" t="e">
        <f>BerKW!AR232*100</f>
        <v>#VALUE!</v>
      </c>
      <c r="AH232" s="162">
        <f>IF(BerKW!AU232=0,0,74)</f>
        <v>74</v>
      </c>
      <c r="AI232" s="166" t="e">
        <f>BerKW!AV232*100</f>
        <v>#VALUE!</v>
      </c>
      <c r="AJ232" s="166" t="e">
        <f>BerKW!AU232*100</f>
        <v>#VALUE!</v>
      </c>
      <c r="AK232" s="162">
        <v>1</v>
      </c>
      <c r="AL232" s="166" t="e">
        <f>ROUND(BerKW!AW232*100,0)</f>
        <v>#VALUE!</v>
      </c>
      <c r="AM232" s="166" t="e">
        <f t="shared" si="12"/>
        <v>#VALUE!</v>
      </c>
      <c r="AN232" s="166">
        <v>0</v>
      </c>
      <c r="AO232" s="166" t="e">
        <f>BerKW!AW232*100</f>
        <v>#VALUE!</v>
      </c>
      <c r="AP232" s="166" t="e">
        <f ca="1">ROUND(AO232*(pabij+wnbij)/100,0)</f>
        <v>#VALUE!</v>
      </c>
      <c r="AQ232" s="166">
        <f t="shared" ca="1" si="13"/>
        <v>255</v>
      </c>
      <c r="AR232" s="166">
        <v>0</v>
      </c>
      <c r="AS232" s="166" t="e">
        <f>BerKW!AW232*100</f>
        <v>#VALUE!</v>
      </c>
      <c r="AT232" s="166" t="e">
        <f ca="1">ROUND(BerKW!BR232*100,0)</f>
        <v>#VALUE!</v>
      </c>
      <c r="AU232" s="166">
        <f t="shared" ca="1" si="14"/>
        <v>256</v>
      </c>
      <c r="AV232" s="166">
        <v>0</v>
      </c>
      <c r="AW232" s="166" t="e">
        <f>ROUND(BerKW!AW232*100,0)</f>
        <v>#VALUE!</v>
      </c>
      <c r="AX232" s="166" t="e">
        <f ca="1">ROUND(BerKW!BS232*100,0)</f>
        <v>#VALUE!</v>
      </c>
      <c r="AY232" s="166">
        <f t="shared" ca="1" si="15"/>
        <v>811</v>
      </c>
      <c r="AZ232" s="166">
        <v>0</v>
      </c>
      <c r="BA232" s="166" t="e">
        <f ca="1">IF(fsobij&lt;&gt;0,BerKW!AW232*100,0)</f>
        <v>#VALUE!</v>
      </c>
      <c r="BB232" s="166" t="e">
        <f ca="1">IF(fsobij&lt;&gt;0,ROUND(BerKW!BK232*100,0),0)</f>
        <v>#VALUE!</v>
      </c>
      <c r="BC232" s="166">
        <v>859</v>
      </c>
      <c r="BD232" s="166">
        <v>0</v>
      </c>
      <c r="BE232" s="166" t="e">
        <f ca="1">IF(bijbij&lt;&gt;0,BerKW!AW232*100,0)</f>
        <v>#VALUE!</v>
      </c>
      <c r="BF232" s="166" t="e">
        <f>ROUND(BerKW!BL232*100,0)</f>
        <v>#VALUE!</v>
      </c>
      <c r="BG232" s="167">
        <v>1</v>
      </c>
      <c r="BH232" s="166" t="e">
        <f>BerKW!BF232*100</f>
        <v>#VALUE!</v>
      </c>
      <c r="BI232" s="166" t="str">
        <f>BerKW!BE232</f>
        <v>Corriger</v>
      </c>
      <c r="BJ232" s="162" t="e">
        <f>BerKW!BD232*100</f>
        <v>#VALUE!</v>
      </c>
    </row>
    <row r="233" spans="1:62" ht="14.1" customHeight="1" x14ac:dyDescent="0.3">
      <c r="A233" s="162">
        <f>Ident!A233</f>
        <v>0</v>
      </c>
      <c r="B233" s="162">
        <f>Ident!B233</f>
        <v>0</v>
      </c>
      <c r="C233" s="162">
        <f>Ident!C233</f>
        <v>0</v>
      </c>
      <c r="D233" s="162">
        <f>Ident!D233</f>
        <v>0</v>
      </c>
      <c r="E233" s="162"/>
      <c r="F233" s="163"/>
      <c r="G233" s="162"/>
      <c r="H233" s="164">
        <f>Ident!G233</f>
        <v>0</v>
      </c>
      <c r="I233" s="165">
        <f>Ident!E233</f>
        <v>0</v>
      </c>
      <c r="J233" s="165">
        <f>Ident!F233</f>
        <v>0</v>
      </c>
      <c r="K233" s="166" t="e">
        <f>BerKW!Y233*100</f>
        <v>#VALUE!</v>
      </c>
      <c r="L233" s="166">
        <f>BerKW!Z233</f>
        <v>0</v>
      </c>
      <c r="M233" s="162">
        <f>IF(BerKW!K233=0,0,1)</f>
        <v>0</v>
      </c>
      <c r="N233" s="166" t="e">
        <f>BerKW!L233*100</f>
        <v>#VALUE!</v>
      </c>
      <c r="O233" s="166">
        <f>BerKW!K233*100</f>
        <v>0</v>
      </c>
      <c r="P233" s="162">
        <f>IF(BerKW!AC233=0,0,24)</f>
        <v>24</v>
      </c>
      <c r="Q233" s="166" t="e">
        <f>BerKW!AD233*100</f>
        <v>#VALUE!</v>
      </c>
      <c r="R233" s="166" t="e">
        <f>BerKW!AC233*100</f>
        <v>#VALUE!</v>
      </c>
      <c r="S233" s="162">
        <f>IF(BerKW!AF233=0,0,30)</f>
        <v>30</v>
      </c>
      <c r="T233" s="166" t="e">
        <f>BerKW!AG233*100</f>
        <v>#VALUE!</v>
      </c>
      <c r="U233" s="166" t="e">
        <f>BerKW!AF233*100</f>
        <v>#VALUE!</v>
      </c>
      <c r="V233" s="166">
        <f>IF(BerKW!AI233=0,0,50)</f>
        <v>50</v>
      </c>
      <c r="W233" s="166" t="e">
        <f>BerKW!AJ233*100</f>
        <v>#VALUE!</v>
      </c>
      <c r="X233" s="166" t="e">
        <f>BerKW!AI233*100</f>
        <v>#VALUE!</v>
      </c>
      <c r="Y233" s="162">
        <f>IF(BerKW!AL233=0,0,51)</f>
        <v>51</v>
      </c>
      <c r="Z233" s="166" t="e">
        <f>BerKW!AM233*100</f>
        <v>#VALUE!</v>
      </c>
      <c r="AA233" s="166" t="e">
        <f>BerKW!AL233*100</f>
        <v>#VALUE!</v>
      </c>
      <c r="AB233" s="162">
        <f>IF(BerKW!AO233=0,0,60)</f>
        <v>60</v>
      </c>
      <c r="AC233" s="166" t="e">
        <f>BerKW!AP233*100</f>
        <v>#VALUE!</v>
      </c>
      <c r="AD233" s="166" t="e">
        <f>BerKW!AO233*100</f>
        <v>#VALUE!</v>
      </c>
      <c r="AE233" s="162">
        <f>IF(BerKW!AR233=0,0,61)</f>
        <v>61</v>
      </c>
      <c r="AF233" s="166" t="e">
        <f>BerKW!AS233*100</f>
        <v>#VALUE!</v>
      </c>
      <c r="AG233" s="166" t="e">
        <f>BerKW!AR233*100</f>
        <v>#VALUE!</v>
      </c>
      <c r="AH233" s="162">
        <f>IF(BerKW!AU233=0,0,74)</f>
        <v>74</v>
      </c>
      <c r="AI233" s="166" t="e">
        <f>BerKW!AV233*100</f>
        <v>#VALUE!</v>
      </c>
      <c r="AJ233" s="166" t="e">
        <f>BerKW!AU233*100</f>
        <v>#VALUE!</v>
      </c>
      <c r="AK233" s="162">
        <v>1</v>
      </c>
      <c r="AL233" s="166" t="e">
        <f>ROUND(BerKW!AW233*100,0)</f>
        <v>#VALUE!</v>
      </c>
      <c r="AM233" s="166" t="e">
        <f t="shared" si="12"/>
        <v>#VALUE!</v>
      </c>
      <c r="AN233" s="166">
        <v>0</v>
      </c>
      <c r="AO233" s="166" t="e">
        <f>BerKW!AW233*100</f>
        <v>#VALUE!</v>
      </c>
      <c r="AP233" s="166" t="e">
        <f ca="1">ROUND(AO233*(pabij+wnbij)/100,0)</f>
        <v>#VALUE!</v>
      </c>
      <c r="AQ233" s="166">
        <f t="shared" ca="1" si="13"/>
        <v>255</v>
      </c>
      <c r="AR233" s="166">
        <v>0</v>
      </c>
      <c r="AS233" s="166" t="e">
        <f>BerKW!AW233*100</f>
        <v>#VALUE!</v>
      </c>
      <c r="AT233" s="166" t="e">
        <f ca="1">ROUND(BerKW!BR233*100,0)</f>
        <v>#VALUE!</v>
      </c>
      <c r="AU233" s="166">
        <f t="shared" ca="1" si="14"/>
        <v>256</v>
      </c>
      <c r="AV233" s="166">
        <v>0</v>
      </c>
      <c r="AW233" s="166" t="e">
        <f>ROUND(BerKW!AW233*100,0)</f>
        <v>#VALUE!</v>
      </c>
      <c r="AX233" s="166" t="e">
        <f ca="1">ROUND(BerKW!BS233*100,0)</f>
        <v>#VALUE!</v>
      </c>
      <c r="AY233" s="166">
        <f t="shared" ca="1" si="15"/>
        <v>811</v>
      </c>
      <c r="AZ233" s="166">
        <v>0</v>
      </c>
      <c r="BA233" s="166" t="e">
        <f ca="1">IF(fsobij&lt;&gt;0,BerKW!AW233*100,0)</f>
        <v>#VALUE!</v>
      </c>
      <c r="BB233" s="166" t="e">
        <f ca="1">IF(fsobij&lt;&gt;0,ROUND(BerKW!BK233*100,0),0)</f>
        <v>#VALUE!</v>
      </c>
      <c r="BC233" s="166">
        <v>859</v>
      </c>
      <c r="BD233" s="166">
        <v>0</v>
      </c>
      <c r="BE233" s="166" t="e">
        <f ca="1">IF(bijbij&lt;&gt;0,BerKW!AW233*100,0)</f>
        <v>#VALUE!</v>
      </c>
      <c r="BF233" s="166" t="e">
        <f>ROUND(BerKW!BL233*100,0)</f>
        <v>#VALUE!</v>
      </c>
      <c r="BG233" s="167">
        <v>1</v>
      </c>
      <c r="BH233" s="166" t="e">
        <f>BerKW!BF233*100</f>
        <v>#VALUE!</v>
      </c>
      <c r="BI233" s="166" t="str">
        <f>BerKW!BE233</f>
        <v>Corriger</v>
      </c>
      <c r="BJ233" s="162" t="e">
        <f>BerKW!BD233*100</f>
        <v>#VALUE!</v>
      </c>
    </row>
    <row r="234" spans="1:62" ht="14.1" customHeight="1" x14ac:dyDescent="0.3">
      <c r="A234" s="162">
        <f>Ident!A234</f>
        <v>0</v>
      </c>
      <c r="B234" s="162">
        <f>Ident!B234</f>
        <v>0</v>
      </c>
      <c r="C234" s="162">
        <f>Ident!C234</f>
        <v>0</v>
      </c>
      <c r="D234" s="162">
        <f>Ident!D234</f>
        <v>0</v>
      </c>
      <c r="E234" s="162"/>
      <c r="F234" s="163"/>
      <c r="G234" s="162"/>
      <c r="H234" s="164">
        <f>Ident!G234</f>
        <v>0</v>
      </c>
      <c r="I234" s="165">
        <f>Ident!E234</f>
        <v>0</v>
      </c>
      <c r="J234" s="165">
        <f>Ident!F234</f>
        <v>0</v>
      </c>
      <c r="K234" s="166" t="e">
        <f>BerKW!Y234*100</f>
        <v>#VALUE!</v>
      </c>
      <c r="L234" s="166">
        <f>BerKW!Z234</f>
        <v>0</v>
      </c>
      <c r="M234" s="162">
        <f>IF(BerKW!K234=0,0,1)</f>
        <v>0</v>
      </c>
      <c r="N234" s="166" t="e">
        <f>BerKW!L234*100</f>
        <v>#VALUE!</v>
      </c>
      <c r="O234" s="166">
        <f>BerKW!K234*100</f>
        <v>0</v>
      </c>
      <c r="P234" s="162">
        <f>IF(BerKW!AC234=0,0,24)</f>
        <v>24</v>
      </c>
      <c r="Q234" s="166" t="e">
        <f>BerKW!AD234*100</f>
        <v>#VALUE!</v>
      </c>
      <c r="R234" s="166" t="e">
        <f>BerKW!AC234*100</f>
        <v>#VALUE!</v>
      </c>
      <c r="S234" s="162">
        <f>IF(BerKW!AF234=0,0,30)</f>
        <v>30</v>
      </c>
      <c r="T234" s="166" t="e">
        <f>BerKW!AG234*100</f>
        <v>#VALUE!</v>
      </c>
      <c r="U234" s="166" t="e">
        <f>BerKW!AF234*100</f>
        <v>#VALUE!</v>
      </c>
      <c r="V234" s="166">
        <f>IF(BerKW!AI234=0,0,50)</f>
        <v>50</v>
      </c>
      <c r="W234" s="166" t="e">
        <f>BerKW!AJ234*100</f>
        <v>#VALUE!</v>
      </c>
      <c r="X234" s="166" t="e">
        <f>BerKW!AI234*100</f>
        <v>#VALUE!</v>
      </c>
      <c r="Y234" s="162">
        <f>IF(BerKW!AL234=0,0,51)</f>
        <v>51</v>
      </c>
      <c r="Z234" s="166" t="e">
        <f>BerKW!AM234*100</f>
        <v>#VALUE!</v>
      </c>
      <c r="AA234" s="166" t="e">
        <f>BerKW!AL234*100</f>
        <v>#VALUE!</v>
      </c>
      <c r="AB234" s="162">
        <f>IF(BerKW!AO234=0,0,60)</f>
        <v>60</v>
      </c>
      <c r="AC234" s="166" t="e">
        <f>BerKW!AP234*100</f>
        <v>#VALUE!</v>
      </c>
      <c r="AD234" s="166" t="e">
        <f>BerKW!AO234*100</f>
        <v>#VALUE!</v>
      </c>
      <c r="AE234" s="162">
        <f>IF(BerKW!AR234=0,0,61)</f>
        <v>61</v>
      </c>
      <c r="AF234" s="166" t="e">
        <f>BerKW!AS234*100</f>
        <v>#VALUE!</v>
      </c>
      <c r="AG234" s="166" t="e">
        <f>BerKW!AR234*100</f>
        <v>#VALUE!</v>
      </c>
      <c r="AH234" s="162">
        <f>IF(BerKW!AU234=0,0,74)</f>
        <v>74</v>
      </c>
      <c r="AI234" s="166" t="e">
        <f>BerKW!AV234*100</f>
        <v>#VALUE!</v>
      </c>
      <c r="AJ234" s="166" t="e">
        <f>BerKW!AU234*100</f>
        <v>#VALUE!</v>
      </c>
      <c r="AK234" s="162">
        <v>1</v>
      </c>
      <c r="AL234" s="166" t="e">
        <f>ROUND(BerKW!AW234*100,0)</f>
        <v>#VALUE!</v>
      </c>
      <c r="AM234" s="166" t="e">
        <f t="shared" si="12"/>
        <v>#VALUE!</v>
      </c>
      <c r="AN234" s="166">
        <v>0</v>
      </c>
      <c r="AO234" s="166" t="e">
        <f>BerKW!AW234*100</f>
        <v>#VALUE!</v>
      </c>
      <c r="AP234" s="166" t="e">
        <f ca="1">ROUND(AO234*(pabij+wnbij)/100,0)</f>
        <v>#VALUE!</v>
      </c>
      <c r="AQ234" s="166">
        <f t="shared" ca="1" si="13"/>
        <v>255</v>
      </c>
      <c r="AR234" s="166">
        <v>0</v>
      </c>
      <c r="AS234" s="166" t="e">
        <f>BerKW!AW234*100</f>
        <v>#VALUE!</v>
      </c>
      <c r="AT234" s="166" t="e">
        <f ca="1">ROUND(BerKW!BR234*100,0)</f>
        <v>#VALUE!</v>
      </c>
      <c r="AU234" s="166">
        <f t="shared" ca="1" si="14"/>
        <v>256</v>
      </c>
      <c r="AV234" s="166">
        <v>0</v>
      </c>
      <c r="AW234" s="166" t="e">
        <f>ROUND(BerKW!AW234*100,0)</f>
        <v>#VALUE!</v>
      </c>
      <c r="AX234" s="166" t="e">
        <f ca="1">ROUND(BerKW!BS234*100,0)</f>
        <v>#VALUE!</v>
      </c>
      <c r="AY234" s="166">
        <f t="shared" ca="1" si="15"/>
        <v>811</v>
      </c>
      <c r="AZ234" s="166">
        <v>0</v>
      </c>
      <c r="BA234" s="166" t="e">
        <f ca="1">IF(fsobij&lt;&gt;0,BerKW!AW234*100,0)</f>
        <v>#VALUE!</v>
      </c>
      <c r="BB234" s="166" t="e">
        <f ca="1">IF(fsobij&lt;&gt;0,ROUND(BerKW!BK234*100,0),0)</f>
        <v>#VALUE!</v>
      </c>
      <c r="BC234" s="166">
        <v>859</v>
      </c>
      <c r="BD234" s="166">
        <v>0</v>
      </c>
      <c r="BE234" s="166" t="e">
        <f ca="1">IF(bijbij&lt;&gt;0,BerKW!AW234*100,0)</f>
        <v>#VALUE!</v>
      </c>
      <c r="BF234" s="166" t="e">
        <f>ROUND(BerKW!BL234*100,0)</f>
        <v>#VALUE!</v>
      </c>
      <c r="BG234" s="167">
        <v>1</v>
      </c>
      <c r="BH234" s="166" t="e">
        <f>BerKW!BF234*100</f>
        <v>#VALUE!</v>
      </c>
      <c r="BI234" s="166" t="str">
        <f>BerKW!BE234</f>
        <v>Corriger</v>
      </c>
      <c r="BJ234" s="162" t="e">
        <f>BerKW!BD234*100</f>
        <v>#VALUE!</v>
      </c>
    </row>
    <row r="235" spans="1:62" ht="14.1" customHeight="1" x14ac:dyDescent="0.3">
      <c r="A235" s="162">
        <f>Ident!A235</f>
        <v>0</v>
      </c>
      <c r="B235" s="162">
        <f>Ident!B235</f>
        <v>0</v>
      </c>
      <c r="C235" s="162">
        <f>Ident!C235</f>
        <v>0</v>
      </c>
      <c r="D235" s="162">
        <f>Ident!D235</f>
        <v>0</v>
      </c>
      <c r="E235" s="162"/>
      <c r="F235" s="163"/>
      <c r="G235" s="162"/>
      <c r="H235" s="164">
        <f>Ident!G235</f>
        <v>0</v>
      </c>
      <c r="I235" s="165">
        <f>Ident!E235</f>
        <v>0</v>
      </c>
      <c r="J235" s="165">
        <f>Ident!F235</f>
        <v>0</v>
      </c>
      <c r="K235" s="166" t="e">
        <f>BerKW!Y235*100</f>
        <v>#VALUE!</v>
      </c>
      <c r="L235" s="166">
        <f>BerKW!Z235</f>
        <v>0</v>
      </c>
      <c r="M235" s="162">
        <f>IF(BerKW!K235=0,0,1)</f>
        <v>0</v>
      </c>
      <c r="N235" s="166" t="e">
        <f>BerKW!L235*100</f>
        <v>#VALUE!</v>
      </c>
      <c r="O235" s="166">
        <f>BerKW!K235*100</f>
        <v>0</v>
      </c>
      <c r="P235" s="162">
        <f>IF(BerKW!AC235=0,0,24)</f>
        <v>24</v>
      </c>
      <c r="Q235" s="166" t="e">
        <f>BerKW!AD235*100</f>
        <v>#VALUE!</v>
      </c>
      <c r="R235" s="166" t="e">
        <f>BerKW!AC235*100</f>
        <v>#VALUE!</v>
      </c>
      <c r="S235" s="162">
        <f>IF(BerKW!AF235=0,0,30)</f>
        <v>30</v>
      </c>
      <c r="T235" s="166" t="e">
        <f>BerKW!AG235*100</f>
        <v>#VALUE!</v>
      </c>
      <c r="U235" s="166" t="e">
        <f>BerKW!AF235*100</f>
        <v>#VALUE!</v>
      </c>
      <c r="V235" s="166">
        <f>IF(BerKW!AI235=0,0,50)</f>
        <v>50</v>
      </c>
      <c r="W235" s="166" t="e">
        <f>BerKW!AJ235*100</f>
        <v>#VALUE!</v>
      </c>
      <c r="X235" s="166" t="e">
        <f>BerKW!AI235*100</f>
        <v>#VALUE!</v>
      </c>
      <c r="Y235" s="162">
        <f>IF(BerKW!AL235=0,0,51)</f>
        <v>51</v>
      </c>
      <c r="Z235" s="166" t="e">
        <f>BerKW!AM235*100</f>
        <v>#VALUE!</v>
      </c>
      <c r="AA235" s="166" t="e">
        <f>BerKW!AL235*100</f>
        <v>#VALUE!</v>
      </c>
      <c r="AB235" s="162">
        <f>IF(BerKW!AO235=0,0,60)</f>
        <v>60</v>
      </c>
      <c r="AC235" s="166" t="e">
        <f>BerKW!AP235*100</f>
        <v>#VALUE!</v>
      </c>
      <c r="AD235" s="166" t="e">
        <f>BerKW!AO235*100</f>
        <v>#VALUE!</v>
      </c>
      <c r="AE235" s="162">
        <f>IF(BerKW!AR235=0,0,61)</f>
        <v>61</v>
      </c>
      <c r="AF235" s="166" t="e">
        <f>BerKW!AS235*100</f>
        <v>#VALUE!</v>
      </c>
      <c r="AG235" s="166" t="e">
        <f>BerKW!AR235*100</f>
        <v>#VALUE!</v>
      </c>
      <c r="AH235" s="162">
        <f>IF(BerKW!AU235=0,0,74)</f>
        <v>74</v>
      </c>
      <c r="AI235" s="166" t="e">
        <f>BerKW!AV235*100</f>
        <v>#VALUE!</v>
      </c>
      <c r="AJ235" s="166" t="e">
        <f>BerKW!AU235*100</f>
        <v>#VALUE!</v>
      </c>
      <c r="AK235" s="162">
        <v>1</v>
      </c>
      <c r="AL235" s="166" t="e">
        <f>ROUND(BerKW!AW235*100,0)</f>
        <v>#VALUE!</v>
      </c>
      <c r="AM235" s="166" t="e">
        <f t="shared" si="12"/>
        <v>#VALUE!</v>
      </c>
      <c r="AN235" s="166">
        <v>0</v>
      </c>
      <c r="AO235" s="166" t="e">
        <f>BerKW!AW235*100</f>
        <v>#VALUE!</v>
      </c>
      <c r="AP235" s="166" t="e">
        <f ca="1">ROUND(AO235*(pabij+wnbij)/100,0)</f>
        <v>#VALUE!</v>
      </c>
      <c r="AQ235" s="166">
        <f t="shared" ca="1" si="13"/>
        <v>255</v>
      </c>
      <c r="AR235" s="166">
        <v>0</v>
      </c>
      <c r="AS235" s="166" t="e">
        <f>BerKW!AW235*100</f>
        <v>#VALUE!</v>
      </c>
      <c r="AT235" s="166" t="e">
        <f ca="1">ROUND(BerKW!BR235*100,0)</f>
        <v>#VALUE!</v>
      </c>
      <c r="AU235" s="166">
        <f t="shared" ca="1" si="14"/>
        <v>256</v>
      </c>
      <c r="AV235" s="166">
        <v>0</v>
      </c>
      <c r="AW235" s="166" t="e">
        <f>ROUND(BerKW!AW235*100,0)</f>
        <v>#VALUE!</v>
      </c>
      <c r="AX235" s="166" t="e">
        <f ca="1">ROUND(BerKW!BS235*100,0)</f>
        <v>#VALUE!</v>
      </c>
      <c r="AY235" s="166">
        <f t="shared" ca="1" si="15"/>
        <v>811</v>
      </c>
      <c r="AZ235" s="166">
        <v>0</v>
      </c>
      <c r="BA235" s="166" t="e">
        <f ca="1">IF(fsobij&lt;&gt;0,BerKW!AW235*100,0)</f>
        <v>#VALUE!</v>
      </c>
      <c r="BB235" s="166" t="e">
        <f ca="1">IF(fsobij&lt;&gt;0,ROUND(BerKW!BK235*100,0),0)</f>
        <v>#VALUE!</v>
      </c>
      <c r="BC235" s="166">
        <v>859</v>
      </c>
      <c r="BD235" s="166">
        <v>0</v>
      </c>
      <c r="BE235" s="166" t="e">
        <f ca="1">IF(bijbij&lt;&gt;0,BerKW!AW235*100,0)</f>
        <v>#VALUE!</v>
      </c>
      <c r="BF235" s="166" t="e">
        <f>ROUND(BerKW!BL235*100,0)</f>
        <v>#VALUE!</v>
      </c>
      <c r="BG235" s="167">
        <v>1</v>
      </c>
      <c r="BH235" s="166" t="e">
        <f>BerKW!BF235*100</f>
        <v>#VALUE!</v>
      </c>
      <c r="BI235" s="166" t="str">
        <f>BerKW!BE235</f>
        <v>Corriger</v>
      </c>
      <c r="BJ235" s="162" t="e">
        <f>BerKW!BD235*100</f>
        <v>#VALUE!</v>
      </c>
    </row>
    <row r="236" spans="1:62" ht="14.1" customHeight="1" x14ac:dyDescent="0.3">
      <c r="A236" s="162">
        <f>Ident!A236</f>
        <v>0</v>
      </c>
      <c r="B236" s="162">
        <f>Ident!B236</f>
        <v>0</v>
      </c>
      <c r="C236" s="162">
        <f>Ident!C236</f>
        <v>0</v>
      </c>
      <c r="D236" s="162">
        <f>Ident!D236</f>
        <v>0</v>
      </c>
      <c r="E236" s="162"/>
      <c r="F236" s="163"/>
      <c r="G236" s="162"/>
      <c r="H236" s="164">
        <f>Ident!G236</f>
        <v>0</v>
      </c>
      <c r="I236" s="165">
        <f>Ident!E236</f>
        <v>0</v>
      </c>
      <c r="J236" s="165">
        <f>Ident!F236</f>
        <v>0</v>
      </c>
      <c r="K236" s="166" t="e">
        <f>BerKW!Y236*100</f>
        <v>#VALUE!</v>
      </c>
      <c r="L236" s="166">
        <f>BerKW!Z236</f>
        <v>0</v>
      </c>
      <c r="M236" s="162">
        <f>IF(BerKW!K236=0,0,1)</f>
        <v>0</v>
      </c>
      <c r="N236" s="166" t="e">
        <f>BerKW!L236*100</f>
        <v>#VALUE!</v>
      </c>
      <c r="O236" s="166">
        <f>BerKW!K236*100</f>
        <v>0</v>
      </c>
      <c r="P236" s="162">
        <f>IF(BerKW!AC236=0,0,24)</f>
        <v>24</v>
      </c>
      <c r="Q236" s="166" t="e">
        <f>BerKW!AD236*100</f>
        <v>#VALUE!</v>
      </c>
      <c r="R236" s="166" t="e">
        <f>BerKW!AC236*100</f>
        <v>#VALUE!</v>
      </c>
      <c r="S236" s="162">
        <f>IF(BerKW!AF236=0,0,30)</f>
        <v>30</v>
      </c>
      <c r="T236" s="166" t="e">
        <f>BerKW!AG236*100</f>
        <v>#VALUE!</v>
      </c>
      <c r="U236" s="166" t="e">
        <f>BerKW!AF236*100</f>
        <v>#VALUE!</v>
      </c>
      <c r="V236" s="166">
        <f>IF(BerKW!AI236=0,0,50)</f>
        <v>50</v>
      </c>
      <c r="W236" s="166" t="e">
        <f>BerKW!AJ236*100</f>
        <v>#VALUE!</v>
      </c>
      <c r="X236" s="166" t="e">
        <f>BerKW!AI236*100</f>
        <v>#VALUE!</v>
      </c>
      <c r="Y236" s="162">
        <f>IF(BerKW!AL236=0,0,51)</f>
        <v>51</v>
      </c>
      <c r="Z236" s="166" t="e">
        <f>BerKW!AM236*100</f>
        <v>#VALUE!</v>
      </c>
      <c r="AA236" s="166" t="e">
        <f>BerKW!AL236*100</f>
        <v>#VALUE!</v>
      </c>
      <c r="AB236" s="162">
        <f>IF(BerKW!AO236=0,0,60)</f>
        <v>60</v>
      </c>
      <c r="AC236" s="166" t="e">
        <f>BerKW!AP236*100</f>
        <v>#VALUE!</v>
      </c>
      <c r="AD236" s="166" t="e">
        <f>BerKW!AO236*100</f>
        <v>#VALUE!</v>
      </c>
      <c r="AE236" s="162">
        <f>IF(BerKW!AR236=0,0,61)</f>
        <v>61</v>
      </c>
      <c r="AF236" s="166" t="e">
        <f>BerKW!AS236*100</f>
        <v>#VALUE!</v>
      </c>
      <c r="AG236" s="166" t="e">
        <f>BerKW!AR236*100</f>
        <v>#VALUE!</v>
      </c>
      <c r="AH236" s="162">
        <f>IF(BerKW!AU236=0,0,74)</f>
        <v>74</v>
      </c>
      <c r="AI236" s="166" t="e">
        <f>BerKW!AV236*100</f>
        <v>#VALUE!</v>
      </c>
      <c r="AJ236" s="166" t="e">
        <f>BerKW!AU236*100</f>
        <v>#VALUE!</v>
      </c>
      <c r="AK236" s="162">
        <v>1</v>
      </c>
      <c r="AL236" s="166" t="e">
        <f>ROUND(BerKW!AW236*100,0)</f>
        <v>#VALUE!</v>
      </c>
      <c r="AM236" s="166" t="e">
        <f t="shared" si="12"/>
        <v>#VALUE!</v>
      </c>
      <c r="AN236" s="166">
        <v>0</v>
      </c>
      <c r="AO236" s="166" t="e">
        <f>BerKW!AW236*100</f>
        <v>#VALUE!</v>
      </c>
      <c r="AP236" s="166" t="e">
        <f ca="1">ROUND(AO236*(pabij+wnbij)/100,0)</f>
        <v>#VALUE!</v>
      </c>
      <c r="AQ236" s="166">
        <f t="shared" ca="1" si="13"/>
        <v>255</v>
      </c>
      <c r="AR236" s="166">
        <v>0</v>
      </c>
      <c r="AS236" s="166" t="e">
        <f>BerKW!AW236*100</f>
        <v>#VALUE!</v>
      </c>
      <c r="AT236" s="166" t="e">
        <f ca="1">ROUND(BerKW!BR236*100,0)</f>
        <v>#VALUE!</v>
      </c>
      <c r="AU236" s="166">
        <f t="shared" ca="1" si="14"/>
        <v>256</v>
      </c>
      <c r="AV236" s="166">
        <v>0</v>
      </c>
      <c r="AW236" s="166" t="e">
        <f>ROUND(BerKW!AW236*100,0)</f>
        <v>#VALUE!</v>
      </c>
      <c r="AX236" s="166" t="e">
        <f ca="1">ROUND(BerKW!BS236*100,0)</f>
        <v>#VALUE!</v>
      </c>
      <c r="AY236" s="166">
        <f t="shared" ca="1" si="15"/>
        <v>811</v>
      </c>
      <c r="AZ236" s="166">
        <v>0</v>
      </c>
      <c r="BA236" s="166" t="e">
        <f ca="1">IF(fsobij&lt;&gt;0,BerKW!AW236*100,0)</f>
        <v>#VALUE!</v>
      </c>
      <c r="BB236" s="166" t="e">
        <f ca="1">IF(fsobij&lt;&gt;0,ROUND(BerKW!BK236*100,0),0)</f>
        <v>#VALUE!</v>
      </c>
      <c r="BC236" s="166">
        <v>859</v>
      </c>
      <c r="BD236" s="166">
        <v>0</v>
      </c>
      <c r="BE236" s="166" t="e">
        <f ca="1">IF(bijbij&lt;&gt;0,BerKW!AW236*100,0)</f>
        <v>#VALUE!</v>
      </c>
      <c r="BF236" s="166" t="e">
        <f>ROUND(BerKW!BL236*100,0)</f>
        <v>#VALUE!</v>
      </c>
      <c r="BG236" s="167">
        <v>1</v>
      </c>
      <c r="BH236" s="166" t="e">
        <f>BerKW!BF236*100</f>
        <v>#VALUE!</v>
      </c>
      <c r="BI236" s="166" t="str">
        <f>BerKW!BE236</f>
        <v>Corriger</v>
      </c>
      <c r="BJ236" s="162" t="e">
        <f>BerKW!BD236*100</f>
        <v>#VALUE!</v>
      </c>
    </row>
    <row r="237" spans="1:62" ht="14.1" customHeight="1" x14ac:dyDescent="0.3">
      <c r="A237" s="162">
        <f>Ident!A237</f>
        <v>0</v>
      </c>
      <c r="B237" s="162">
        <f>Ident!B237</f>
        <v>0</v>
      </c>
      <c r="C237" s="162">
        <f>Ident!C237</f>
        <v>0</v>
      </c>
      <c r="D237" s="162">
        <f>Ident!D237</f>
        <v>0</v>
      </c>
      <c r="E237" s="162"/>
      <c r="F237" s="163"/>
      <c r="G237" s="162"/>
      <c r="H237" s="164">
        <f>Ident!G237</f>
        <v>0</v>
      </c>
      <c r="I237" s="165">
        <f>Ident!E237</f>
        <v>0</v>
      </c>
      <c r="J237" s="165">
        <f>Ident!F237</f>
        <v>0</v>
      </c>
      <c r="K237" s="166" t="e">
        <f>BerKW!Y237*100</f>
        <v>#VALUE!</v>
      </c>
      <c r="L237" s="166">
        <f>BerKW!Z237</f>
        <v>0</v>
      </c>
      <c r="M237" s="162">
        <f>IF(BerKW!K237=0,0,1)</f>
        <v>0</v>
      </c>
      <c r="N237" s="166" t="e">
        <f>BerKW!L237*100</f>
        <v>#VALUE!</v>
      </c>
      <c r="O237" s="166">
        <f>BerKW!K237*100</f>
        <v>0</v>
      </c>
      <c r="P237" s="162">
        <f>IF(BerKW!AC237=0,0,24)</f>
        <v>24</v>
      </c>
      <c r="Q237" s="166" t="e">
        <f>BerKW!AD237*100</f>
        <v>#VALUE!</v>
      </c>
      <c r="R237" s="166" t="e">
        <f>BerKW!AC237*100</f>
        <v>#VALUE!</v>
      </c>
      <c r="S237" s="162">
        <f>IF(BerKW!AF237=0,0,30)</f>
        <v>30</v>
      </c>
      <c r="T237" s="166" t="e">
        <f>BerKW!AG237*100</f>
        <v>#VALUE!</v>
      </c>
      <c r="U237" s="166" t="e">
        <f>BerKW!AF237*100</f>
        <v>#VALUE!</v>
      </c>
      <c r="V237" s="166">
        <f>IF(BerKW!AI237=0,0,50)</f>
        <v>50</v>
      </c>
      <c r="W237" s="166" t="e">
        <f>BerKW!AJ237*100</f>
        <v>#VALUE!</v>
      </c>
      <c r="X237" s="166" t="e">
        <f>BerKW!AI237*100</f>
        <v>#VALUE!</v>
      </c>
      <c r="Y237" s="162">
        <f>IF(BerKW!AL237=0,0,51)</f>
        <v>51</v>
      </c>
      <c r="Z237" s="166" t="e">
        <f>BerKW!AM237*100</f>
        <v>#VALUE!</v>
      </c>
      <c r="AA237" s="166" t="e">
        <f>BerKW!AL237*100</f>
        <v>#VALUE!</v>
      </c>
      <c r="AB237" s="162">
        <f>IF(BerKW!AO237=0,0,60)</f>
        <v>60</v>
      </c>
      <c r="AC237" s="166" t="e">
        <f>BerKW!AP237*100</f>
        <v>#VALUE!</v>
      </c>
      <c r="AD237" s="166" t="e">
        <f>BerKW!AO237*100</f>
        <v>#VALUE!</v>
      </c>
      <c r="AE237" s="162">
        <f>IF(BerKW!AR237=0,0,61)</f>
        <v>61</v>
      </c>
      <c r="AF237" s="166" t="e">
        <f>BerKW!AS237*100</f>
        <v>#VALUE!</v>
      </c>
      <c r="AG237" s="166" t="e">
        <f>BerKW!AR237*100</f>
        <v>#VALUE!</v>
      </c>
      <c r="AH237" s="162">
        <f>IF(BerKW!AU237=0,0,74)</f>
        <v>74</v>
      </c>
      <c r="AI237" s="166" t="e">
        <f>BerKW!AV237*100</f>
        <v>#VALUE!</v>
      </c>
      <c r="AJ237" s="166" t="e">
        <f>BerKW!AU237*100</f>
        <v>#VALUE!</v>
      </c>
      <c r="AK237" s="162">
        <v>1</v>
      </c>
      <c r="AL237" s="166" t="e">
        <f>ROUND(BerKW!AW237*100,0)</f>
        <v>#VALUE!</v>
      </c>
      <c r="AM237" s="166" t="e">
        <f t="shared" si="12"/>
        <v>#VALUE!</v>
      </c>
      <c r="AN237" s="166">
        <v>0</v>
      </c>
      <c r="AO237" s="166" t="e">
        <f>BerKW!AW237*100</f>
        <v>#VALUE!</v>
      </c>
      <c r="AP237" s="166" t="e">
        <f ca="1">ROUND(AO237*(pabij+wnbij)/100,0)</f>
        <v>#VALUE!</v>
      </c>
      <c r="AQ237" s="166">
        <f t="shared" ca="1" si="13"/>
        <v>255</v>
      </c>
      <c r="AR237" s="166">
        <v>0</v>
      </c>
      <c r="AS237" s="166" t="e">
        <f>BerKW!AW237*100</f>
        <v>#VALUE!</v>
      </c>
      <c r="AT237" s="166" t="e">
        <f ca="1">ROUND(BerKW!BR237*100,0)</f>
        <v>#VALUE!</v>
      </c>
      <c r="AU237" s="166">
        <f t="shared" ca="1" si="14"/>
        <v>256</v>
      </c>
      <c r="AV237" s="166">
        <v>0</v>
      </c>
      <c r="AW237" s="166" t="e">
        <f>ROUND(BerKW!AW237*100,0)</f>
        <v>#VALUE!</v>
      </c>
      <c r="AX237" s="166" t="e">
        <f ca="1">ROUND(BerKW!BS237*100,0)</f>
        <v>#VALUE!</v>
      </c>
      <c r="AY237" s="166">
        <f t="shared" ca="1" si="15"/>
        <v>811</v>
      </c>
      <c r="AZ237" s="166">
        <v>0</v>
      </c>
      <c r="BA237" s="166" t="e">
        <f ca="1">IF(fsobij&lt;&gt;0,BerKW!AW237*100,0)</f>
        <v>#VALUE!</v>
      </c>
      <c r="BB237" s="166" t="e">
        <f ca="1">IF(fsobij&lt;&gt;0,ROUND(BerKW!BK237*100,0),0)</f>
        <v>#VALUE!</v>
      </c>
      <c r="BC237" s="166">
        <v>859</v>
      </c>
      <c r="BD237" s="166">
        <v>0</v>
      </c>
      <c r="BE237" s="166" t="e">
        <f ca="1">IF(bijbij&lt;&gt;0,BerKW!AW237*100,0)</f>
        <v>#VALUE!</v>
      </c>
      <c r="BF237" s="166" t="e">
        <f>ROUND(BerKW!BL237*100,0)</f>
        <v>#VALUE!</v>
      </c>
      <c r="BG237" s="167">
        <v>1</v>
      </c>
      <c r="BH237" s="166" t="e">
        <f>BerKW!BF237*100</f>
        <v>#VALUE!</v>
      </c>
      <c r="BI237" s="166" t="str">
        <f>BerKW!BE237</f>
        <v>Corriger</v>
      </c>
      <c r="BJ237" s="162" t="e">
        <f>BerKW!BD237*100</f>
        <v>#VALUE!</v>
      </c>
    </row>
    <row r="238" spans="1:62" ht="14.1" customHeight="1" x14ac:dyDescent="0.3">
      <c r="A238" s="162">
        <f>Ident!A238</f>
        <v>0</v>
      </c>
      <c r="B238" s="162">
        <f>Ident!B238</f>
        <v>0</v>
      </c>
      <c r="C238" s="162">
        <f>Ident!C238</f>
        <v>0</v>
      </c>
      <c r="D238" s="162">
        <f>Ident!D238</f>
        <v>0</v>
      </c>
      <c r="E238" s="162"/>
      <c r="F238" s="163"/>
      <c r="G238" s="162"/>
      <c r="H238" s="164">
        <f>Ident!G238</f>
        <v>0</v>
      </c>
      <c r="I238" s="165">
        <f>Ident!E238</f>
        <v>0</v>
      </c>
      <c r="J238" s="165">
        <f>Ident!F238</f>
        <v>0</v>
      </c>
      <c r="K238" s="166" t="e">
        <f>BerKW!Y238*100</f>
        <v>#VALUE!</v>
      </c>
      <c r="L238" s="166">
        <f>BerKW!Z238</f>
        <v>0</v>
      </c>
      <c r="M238" s="162">
        <f>IF(BerKW!K238=0,0,1)</f>
        <v>0</v>
      </c>
      <c r="N238" s="166" t="e">
        <f>BerKW!L238*100</f>
        <v>#VALUE!</v>
      </c>
      <c r="O238" s="166">
        <f>BerKW!K238*100</f>
        <v>0</v>
      </c>
      <c r="P238" s="162">
        <f>IF(BerKW!AC238=0,0,24)</f>
        <v>24</v>
      </c>
      <c r="Q238" s="166" t="e">
        <f>BerKW!AD238*100</f>
        <v>#VALUE!</v>
      </c>
      <c r="R238" s="166" t="e">
        <f>BerKW!AC238*100</f>
        <v>#VALUE!</v>
      </c>
      <c r="S238" s="162">
        <f>IF(BerKW!AF238=0,0,30)</f>
        <v>30</v>
      </c>
      <c r="T238" s="166" t="e">
        <f>BerKW!AG238*100</f>
        <v>#VALUE!</v>
      </c>
      <c r="U238" s="166" t="e">
        <f>BerKW!AF238*100</f>
        <v>#VALUE!</v>
      </c>
      <c r="V238" s="166">
        <f>IF(BerKW!AI238=0,0,50)</f>
        <v>50</v>
      </c>
      <c r="W238" s="166" t="e">
        <f>BerKW!AJ238*100</f>
        <v>#VALUE!</v>
      </c>
      <c r="X238" s="166" t="e">
        <f>BerKW!AI238*100</f>
        <v>#VALUE!</v>
      </c>
      <c r="Y238" s="162">
        <f>IF(BerKW!AL238=0,0,51)</f>
        <v>51</v>
      </c>
      <c r="Z238" s="166" t="e">
        <f>BerKW!AM238*100</f>
        <v>#VALUE!</v>
      </c>
      <c r="AA238" s="166" t="e">
        <f>BerKW!AL238*100</f>
        <v>#VALUE!</v>
      </c>
      <c r="AB238" s="162">
        <f>IF(BerKW!AO238=0,0,60)</f>
        <v>60</v>
      </c>
      <c r="AC238" s="166" t="e">
        <f>BerKW!AP238*100</f>
        <v>#VALUE!</v>
      </c>
      <c r="AD238" s="166" t="e">
        <f>BerKW!AO238*100</f>
        <v>#VALUE!</v>
      </c>
      <c r="AE238" s="162">
        <f>IF(BerKW!AR238=0,0,61)</f>
        <v>61</v>
      </c>
      <c r="AF238" s="166" t="e">
        <f>BerKW!AS238*100</f>
        <v>#VALUE!</v>
      </c>
      <c r="AG238" s="166" t="e">
        <f>BerKW!AR238*100</f>
        <v>#VALUE!</v>
      </c>
      <c r="AH238" s="162">
        <f>IF(BerKW!AU238=0,0,74)</f>
        <v>74</v>
      </c>
      <c r="AI238" s="166" t="e">
        <f>BerKW!AV238*100</f>
        <v>#VALUE!</v>
      </c>
      <c r="AJ238" s="166" t="e">
        <f>BerKW!AU238*100</f>
        <v>#VALUE!</v>
      </c>
      <c r="AK238" s="162">
        <v>1</v>
      </c>
      <c r="AL238" s="166" t="e">
        <f>ROUND(BerKW!AW238*100,0)</f>
        <v>#VALUE!</v>
      </c>
      <c r="AM238" s="166" t="e">
        <f t="shared" si="12"/>
        <v>#VALUE!</v>
      </c>
      <c r="AN238" s="166">
        <v>0</v>
      </c>
      <c r="AO238" s="166" t="e">
        <f>BerKW!AW238*100</f>
        <v>#VALUE!</v>
      </c>
      <c r="AP238" s="166" t="e">
        <f ca="1">ROUND(AO238*(pabij+wnbij)/100,0)</f>
        <v>#VALUE!</v>
      </c>
      <c r="AQ238" s="166">
        <f t="shared" ca="1" si="13"/>
        <v>255</v>
      </c>
      <c r="AR238" s="166">
        <v>0</v>
      </c>
      <c r="AS238" s="166" t="e">
        <f>BerKW!AW238*100</f>
        <v>#VALUE!</v>
      </c>
      <c r="AT238" s="166" t="e">
        <f ca="1">ROUND(BerKW!BR238*100,0)</f>
        <v>#VALUE!</v>
      </c>
      <c r="AU238" s="166">
        <f t="shared" ca="1" si="14"/>
        <v>256</v>
      </c>
      <c r="AV238" s="166">
        <v>0</v>
      </c>
      <c r="AW238" s="166" t="e">
        <f>ROUND(BerKW!AW238*100,0)</f>
        <v>#VALUE!</v>
      </c>
      <c r="AX238" s="166" t="e">
        <f ca="1">ROUND(BerKW!BS238*100,0)</f>
        <v>#VALUE!</v>
      </c>
      <c r="AY238" s="166">
        <f t="shared" ca="1" si="15"/>
        <v>811</v>
      </c>
      <c r="AZ238" s="166">
        <v>0</v>
      </c>
      <c r="BA238" s="166" t="e">
        <f ca="1">IF(fsobij&lt;&gt;0,BerKW!AW238*100,0)</f>
        <v>#VALUE!</v>
      </c>
      <c r="BB238" s="166" t="e">
        <f ca="1">IF(fsobij&lt;&gt;0,ROUND(BerKW!BK238*100,0),0)</f>
        <v>#VALUE!</v>
      </c>
      <c r="BC238" s="166">
        <v>859</v>
      </c>
      <c r="BD238" s="166">
        <v>0</v>
      </c>
      <c r="BE238" s="166" t="e">
        <f ca="1">IF(bijbij&lt;&gt;0,BerKW!AW238*100,0)</f>
        <v>#VALUE!</v>
      </c>
      <c r="BF238" s="166" t="e">
        <f>ROUND(BerKW!BL238*100,0)</f>
        <v>#VALUE!</v>
      </c>
      <c r="BG238" s="167">
        <v>1</v>
      </c>
      <c r="BH238" s="166" t="e">
        <f>BerKW!BF238*100</f>
        <v>#VALUE!</v>
      </c>
      <c r="BI238" s="166" t="str">
        <f>BerKW!BE238</f>
        <v>Corriger</v>
      </c>
      <c r="BJ238" s="162" t="e">
        <f>BerKW!BD238*100</f>
        <v>#VALUE!</v>
      </c>
    </row>
    <row r="239" spans="1:62" ht="14.1" customHeight="1" x14ac:dyDescent="0.3">
      <c r="A239" s="162">
        <f>Ident!A239</f>
        <v>0</v>
      </c>
      <c r="B239" s="162">
        <f>Ident!B239</f>
        <v>0</v>
      </c>
      <c r="C239" s="162">
        <f>Ident!C239</f>
        <v>0</v>
      </c>
      <c r="D239" s="162">
        <f>Ident!D239</f>
        <v>0</v>
      </c>
      <c r="E239" s="162"/>
      <c r="F239" s="163"/>
      <c r="G239" s="162"/>
      <c r="H239" s="164">
        <f>Ident!G239</f>
        <v>0</v>
      </c>
      <c r="I239" s="165">
        <f>Ident!E239</f>
        <v>0</v>
      </c>
      <c r="J239" s="165">
        <f>Ident!F239</f>
        <v>0</v>
      </c>
      <c r="K239" s="166" t="e">
        <f>BerKW!Y239*100</f>
        <v>#VALUE!</v>
      </c>
      <c r="L239" s="166">
        <f>BerKW!Z239</f>
        <v>0</v>
      </c>
      <c r="M239" s="162">
        <f>IF(BerKW!K239=0,0,1)</f>
        <v>0</v>
      </c>
      <c r="N239" s="166" t="e">
        <f>BerKW!L239*100</f>
        <v>#VALUE!</v>
      </c>
      <c r="O239" s="166">
        <f>BerKW!K239*100</f>
        <v>0</v>
      </c>
      <c r="P239" s="162">
        <f>IF(BerKW!AC239=0,0,24)</f>
        <v>24</v>
      </c>
      <c r="Q239" s="166" t="e">
        <f>BerKW!AD239*100</f>
        <v>#VALUE!</v>
      </c>
      <c r="R239" s="166" t="e">
        <f>BerKW!AC239*100</f>
        <v>#VALUE!</v>
      </c>
      <c r="S239" s="162">
        <f>IF(BerKW!AF239=0,0,30)</f>
        <v>30</v>
      </c>
      <c r="T239" s="166" t="e">
        <f>BerKW!AG239*100</f>
        <v>#VALUE!</v>
      </c>
      <c r="U239" s="166" t="e">
        <f>BerKW!AF239*100</f>
        <v>#VALUE!</v>
      </c>
      <c r="V239" s="166">
        <f>IF(BerKW!AI239=0,0,50)</f>
        <v>50</v>
      </c>
      <c r="W239" s="166" t="e">
        <f>BerKW!AJ239*100</f>
        <v>#VALUE!</v>
      </c>
      <c r="X239" s="166" t="e">
        <f>BerKW!AI239*100</f>
        <v>#VALUE!</v>
      </c>
      <c r="Y239" s="162">
        <f>IF(BerKW!AL239=0,0,51)</f>
        <v>51</v>
      </c>
      <c r="Z239" s="166" t="e">
        <f>BerKW!AM239*100</f>
        <v>#VALUE!</v>
      </c>
      <c r="AA239" s="166" t="e">
        <f>BerKW!AL239*100</f>
        <v>#VALUE!</v>
      </c>
      <c r="AB239" s="162">
        <f>IF(BerKW!AO239=0,0,60)</f>
        <v>60</v>
      </c>
      <c r="AC239" s="166" t="e">
        <f>BerKW!AP239*100</f>
        <v>#VALUE!</v>
      </c>
      <c r="AD239" s="166" t="e">
        <f>BerKW!AO239*100</f>
        <v>#VALUE!</v>
      </c>
      <c r="AE239" s="162">
        <f>IF(BerKW!AR239=0,0,61)</f>
        <v>61</v>
      </c>
      <c r="AF239" s="166" t="e">
        <f>BerKW!AS239*100</f>
        <v>#VALUE!</v>
      </c>
      <c r="AG239" s="166" t="e">
        <f>BerKW!AR239*100</f>
        <v>#VALUE!</v>
      </c>
      <c r="AH239" s="162">
        <f>IF(BerKW!AU239=0,0,74)</f>
        <v>74</v>
      </c>
      <c r="AI239" s="166" t="e">
        <f>BerKW!AV239*100</f>
        <v>#VALUE!</v>
      </c>
      <c r="AJ239" s="166" t="e">
        <f>BerKW!AU239*100</f>
        <v>#VALUE!</v>
      </c>
      <c r="AK239" s="162">
        <v>1</v>
      </c>
      <c r="AL239" s="166" t="e">
        <f>ROUND(BerKW!AW239*100,0)</f>
        <v>#VALUE!</v>
      </c>
      <c r="AM239" s="166" t="e">
        <f t="shared" si="12"/>
        <v>#VALUE!</v>
      </c>
      <c r="AN239" s="166">
        <v>0</v>
      </c>
      <c r="AO239" s="166" t="e">
        <f>BerKW!AW239*100</f>
        <v>#VALUE!</v>
      </c>
      <c r="AP239" s="166" t="e">
        <f ca="1">ROUND(AO239*(pabij+wnbij)/100,0)</f>
        <v>#VALUE!</v>
      </c>
      <c r="AQ239" s="166">
        <f t="shared" ca="1" si="13"/>
        <v>255</v>
      </c>
      <c r="AR239" s="166">
        <v>0</v>
      </c>
      <c r="AS239" s="166" t="e">
        <f>BerKW!AW239*100</f>
        <v>#VALUE!</v>
      </c>
      <c r="AT239" s="166" t="e">
        <f ca="1">ROUND(BerKW!BR239*100,0)</f>
        <v>#VALUE!</v>
      </c>
      <c r="AU239" s="166">
        <f t="shared" ca="1" si="14"/>
        <v>256</v>
      </c>
      <c r="AV239" s="166">
        <v>0</v>
      </c>
      <c r="AW239" s="166" t="e">
        <f>ROUND(BerKW!AW239*100,0)</f>
        <v>#VALUE!</v>
      </c>
      <c r="AX239" s="166" t="e">
        <f ca="1">ROUND(BerKW!BS239*100,0)</f>
        <v>#VALUE!</v>
      </c>
      <c r="AY239" s="166">
        <f t="shared" ca="1" si="15"/>
        <v>811</v>
      </c>
      <c r="AZ239" s="166">
        <v>0</v>
      </c>
      <c r="BA239" s="166" t="e">
        <f ca="1">IF(fsobij&lt;&gt;0,BerKW!AW239*100,0)</f>
        <v>#VALUE!</v>
      </c>
      <c r="BB239" s="166" t="e">
        <f ca="1">IF(fsobij&lt;&gt;0,ROUND(BerKW!BK239*100,0),0)</f>
        <v>#VALUE!</v>
      </c>
      <c r="BC239" s="166">
        <v>859</v>
      </c>
      <c r="BD239" s="166">
        <v>0</v>
      </c>
      <c r="BE239" s="166" t="e">
        <f ca="1">IF(bijbij&lt;&gt;0,BerKW!AW239*100,0)</f>
        <v>#VALUE!</v>
      </c>
      <c r="BF239" s="166" t="e">
        <f>ROUND(BerKW!BL239*100,0)</f>
        <v>#VALUE!</v>
      </c>
      <c r="BG239" s="167">
        <v>1</v>
      </c>
      <c r="BH239" s="166" t="e">
        <f>BerKW!BF239*100</f>
        <v>#VALUE!</v>
      </c>
      <c r="BI239" s="166" t="str">
        <f>BerKW!BE239</f>
        <v>Corriger</v>
      </c>
      <c r="BJ239" s="162" t="e">
        <f>BerKW!BD239*100</f>
        <v>#VALUE!</v>
      </c>
    </row>
    <row r="240" spans="1:62" ht="14.1" customHeight="1" x14ac:dyDescent="0.3">
      <c r="A240" s="162">
        <f>Ident!A240</f>
        <v>0</v>
      </c>
      <c r="B240" s="162">
        <f>Ident!B240</f>
        <v>0</v>
      </c>
      <c r="C240" s="162">
        <f>Ident!C240</f>
        <v>0</v>
      </c>
      <c r="D240" s="162">
        <f>Ident!D240</f>
        <v>0</v>
      </c>
      <c r="E240" s="162"/>
      <c r="F240" s="163"/>
      <c r="G240" s="162"/>
      <c r="H240" s="164">
        <f>Ident!G240</f>
        <v>0</v>
      </c>
      <c r="I240" s="165">
        <f>Ident!E240</f>
        <v>0</v>
      </c>
      <c r="J240" s="165">
        <f>Ident!F240</f>
        <v>0</v>
      </c>
      <c r="K240" s="166" t="e">
        <f>BerKW!Y240*100</f>
        <v>#VALUE!</v>
      </c>
      <c r="L240" s="166">
        <f>BerKW!Z240</f>
        <v>0</v>
      </c>
      <c r="M240" s="162">
        <f>IF(BerKW!K240=0,0,1)</f>
        <v>0</v>
      </c>
      <c r="N240" s="166" t="e">
        <f>BerKW!L240*100</f>
        <v>#VALUE!</v>
      </c>
      <c r="O240" s="166">
        <f>BerKW!K240*100</f>
        <v>0</v>
      </c>
      <c r="P240" s="162">
        <f>IF(BerKW!AC240=0,0,24)</f>
        <v>24</v>
      </c>
      <c r="Q240" s="166" t="e">
        <f>BerKW!AD240*100</f>
        <v>#VALUE!</v>
      </c>
      <c r="R240" s="166" t="e">
        <f>BerKW!AC240*100</f>
        <v>#VALUE!</v>
      </c>
      <c r="S240" s="162">
        <f>IF(BerKW!AF240=0,0,30)</f>
        <v>30</v>
      </c>
      <c r="T240" s="166" t="e">
        <f>BerKW!AG240*100</f>
        <v>#VALUE!</v>
      </c>
      <c r="U240" s="166" t="e">
        <f>BerKW!AF240*100</f>
        <v>#VALUE!</v>
      </c>
      <c r="V240" s="166">
        <f>IF(BerKW!AI240=0,0,50)</f>
        <v>50</v>
      </c>
      <c r="W240" s="166" t="e">
        <f>BerKW!AJ240*100</f>
        <v>#VALUE!</v>
      </c>
      <c r="X240" s="166" t="e">
        <f>BerKW!AI240*100</f>
        <v>#VALUE!</v>
      </c>
      <c r="Y240" s="162">
        <f>IF(BerKW!AL240=0,0,51)</f>
        <v>51</v>
      </c>
      <c r="Z240" s="166" t="e">
        <f>BerKW!AM240*100</f>
        <v>#VALUE!</v>
      </c>
      <c r="AA240" s="166" t="e">
        <f>BerKW!AL240*100</f>
        <v>#VALUE!</v>
      </c>
      <c r="AB240" s="162">
        <f>IF(BerKW!AO240=0,0,60)</f>
        <v>60</v>
      </c>
      <c r="AC240" s="166" t="e">
        <f>BerKW!AP240*100</f>
        <v>#VALUE!</v>
      </c>
      <c r="AD240" s="166" t="e">
        <f>BerKW!AO240*100</f>
        <v>#VALUE!</v>
      </c>
      <c r="AE240" s="162">
        <f>IF(BerKW!AR240=0,0,61)</f>
        <v>61</v>
      </c>
      <c r="AF240" s="166" t="e">
        <f>BerKW!AS240*100</f>
        <v>#VALUE!</v>
      </c>
      <c r="AG240" s="166" t="e">
        <f>BerKW!AR240*100</f>
        <v>#VALUE!</v>
      </c>
      <c r="AH240" s="162">
        <f>IF(BerKW!AU240=0,0,74)</f>
        <v>74</v>
      </c>
      <c r="AI240" s="166" t="e">
        <f>BerKW!AV240*100</f>
        <v>#VALUE!</v>
      </c>
      <c r="AJ240" s="166" t="e">
        <f>BerKW!AU240*100</f>
        <v>#VALUE!</v>
      </c>
      <c r="AK240" s="162">
        <v>1</v>
      </c>
      <c r="AL240" s="166" t="e">
        <f>ROUND(BerKW!AW240*100,0)</f>
        <v>#VALUE!</v>
      </c>
      <c r="AM240" s="166" t="e">
        <f t="shared" si="12"/>
        <v>#VALUE!</v>
      </c>
      <c r="AN240" s="166">
        <v>0</v>
      </c>
      <c r="AO240" s="166" t="e">
        <f>BerKW!AW240*100</f>
        <v>#VALUE!</v>
      </c>
      <c r="AP240" s="166" t="e">
        <f ca="1">ROUND(AO240*(pabij+wnbij)/100,0)</f>
        <v>#VALUE!</v>
      </c>
      <c r="AQ240" s="166">
        <f t="shared" ca="1" si="13"/>
        <v>255</v>
      </c>
      <c r="AR240" s="166">
        <v>0</v>
      </c>
      <c r="AS240" s="166" t="e">
        <f>BerKW!AW240*100</f>
        <v>#VALUE!</v>
      </c>
      <c r="AT240" s="166" t="e">
        <f ca="1">ROUND(BerKW!BR240*100,0)</f>
        <v>#VALUE!</v>
      </c>
      <c r="AU240" s="166">
        <f t="shared" ca="1" si="14"/>
        <v>256</v>
      </c>
      <c r="AV240" s="166">
        <v>0</v>
      </c>
      <c r="AW240" s="166" t="e">
        <f>ROUND(BerKW!AW240*100,0)</f>
        <v>#VALUE!</v>
      </c>
      <c r="AX240" s="166" t="e">
        <f ca="1">ROUND(BerKW!BS240*100,0)</f>
        <v>#VALUE!</v>
      </c>
      <c r="AY240" s="166">
        <f t="shared" ca="1" si="15"/>
        <v>811</v>
      </c>
      <c r="AZ240" s="166">
        <v>0</v>
      </c>
      <c r="BA240" s="166" t="e">
        <f ca="1">IF(fsobij&lt;&gt;0,BerKW!AW240*100,0)</f>
        <v>#VALUE!</v>
      </c>
      <c r="BB240" s="166" t="e">
        <f ca="1">IF(fsobij&lt;&gt;0,ROUND(BerKW!BK240*100,0),0)</f>
        <v>#VALUE!</v>
      </c>
      <c r="BC240" s="166">
        <v>859</v>
      </c>
      <c r="BD240" s="166">
        <v>0</v>
      </c>
      <c r="BE240" s="166" t="e">
        <f ca="1">IF(bijbij&lt;&gt;0,BerKW!AW240*100,0)</f>
        <v>#VALUE!</v>
      </c>
      <c r="BF240" s="166" t="e">
        <f>ROUND(BerKW!BL240*100,0)</f>
        <v>#VALUE!</v>
      </c>
      <c r="BG240" s="167">
        <v>1</v>
      </c>
      <c r="BH240" s="166" t="e">
        <f>BerKW!BF240*100</f>
        <v>#VALUE!</v>
      </c>
      <c r="BI240" s="166" t="str">
        <f>BerKW!BE240</f>
        <v>Corriger</v>
      </c>
      <c r="BJ240" s="162" t="e">
        <f>BerKW!BD240*100</f>
        <v>#VALUE!</v>
      </c>
    </row>
    <row r="241" spans="1:62" ht="14.1" customHeight="1" x14ac:dyDescent="0.3">
      <c r="A241" s="162">
        <f>Ident!A241</f>
        <v>0</v>
      </c>
      <c r="B241" s="162">
        <f>Ident!B241</f>
        <v>0</v>
      </c>
      <c r="C241" s="162">
        <f>Ident!C241</f>
        <v>0</v>
      </c>
      <c r="D241" s="162">
        <f>Ident!D241</f>
        <v>0</v>
      </c>
      <c r="E241" s="162"/>
      <c r="F241" s="163"/>
      <c r="G241" s="162"/>
      <c r="H241" s="164">
        <f>Ident!G241</f>
        <v>0</v>
      </c>
      <c r="I241" s="165">
        <f>Ident!E241</f>
        <v>0</v>
      </c>
      <c r="J241" s="165">
        <f>Ident!F241</f>
        <v>0</v>
      </c>
      <c r="K241" s="166" t="e">
        <f>BerKW!Y241*100</f>
        <v>#VALUE!</v>
      </c>
      <c r="L241" s="166">
        <f>BerKW!Z241</f>
        <v>0</v>
      </c>
      <c r="M241" s="162">
        <f>IF(BerKW!K241=0,0,1)</f>
        <v>0</v>
      </c>
      <c r="N241" s="166" t="e">
        <f>BerKW!L241*100</f>
        <v>#VALUE!</v>
      </c>
      <c r="O241" s="166">
        <f>BerKW!K241*100</f>
        <v>0</v>
      </c>
      <c r="P241" s="162">
        <f>IF(BerKW!AC241=0,0,24)</f>
        <v>24</v>
      </c>
      <c r="Q241" s="166" t="e">
        <f>BerKW!AD241*100</f>
        <v>#VALUE!</v>
      </c>
      <c r="R241" s="166" t="e">
        <f>BerKW!AC241*100</f>
        <v>#VALUE!</v>
      </c>
      <c r="S241" s="162">
        <f>IF(BerKW!AF241=0,0,30)</f>
        <v>30</v>
      </c>
      <c r="T241" s="166" t="e">
        <f>BerKW!AG241*100</f>
        <v>#VALUE!</v>
      </c>
      <c r="U241" s="166" t="e">
        <f>BerKW!AF241*100</f>
        <v>#VALUE!</v>
      </c>
      <c r="V241" s="166">
        <f>IF(BerKW!AI241=0,0,50)</f>
        <v>50</v>
      </c>
      <c r="W241" s="166" t="e">
        <f>BerKW!AJ241*100</f>
        <v>#VALUE!</v>
      </c>
      <c r="X241" s="166" t="e">
        <f>BerKW!AI241*100</f>
        <v>#VALUE!</v>
      </c>
      <c r="Y241" s="162">
        <f>IF(BerKW!AL241=0,0,51)</f>
        <v>51</v>
      </c>
      <c r="Z241" s="166" t="e">
        <f>BerKW!AM241*100</f>
        <v>#VALUE!</v>
      </c>
      <c r="AA241" s="166" t="e">
        <f>BerKW!AL241*100</f>
        <v>#VALUE!</v>
      </c>
      <c r="AB241" s="162">
        <f>IF(BerKW!AO241=0,0,60)</f>
        <v>60</v>
      </c>
      <c r="AC241" s="166" t="e">
        <f>BerKW!AP241*100</f>
        <v>#VALUE!</v>
      </c>
      <c r="AD241" s="166" t="e">
        <f>BerKW!AO241*100</f>
        <v>#VALUE!</v>
      </c>
      <c r="AE241" s="162">
        <f>IF(BerKW!AR241=0,0,61)</f>
        <v>61</v>
      </c>
      <c r="AF241" s="166" t="e">
        <f>BerKW!AS241*100</f>
        <v>#VALUE!</v>
      </c>
      <c r="AG241" s="166" t="e">
        <f>BerKW!AR241*100</f>
        <v>#VALUE!</v>
      </c>
      <c r="AH241" s="162">
        <f>IF(BerKW!AU241=0,0,74)</f>
        <v>74</v>
      </c>
      <c r="AI241" s="166" t="e">
        <f>BerKW!AV241*100</f>
        <v>#VALUE!</v>
      </c>
      <c r="AJ241" s="166" t="e">
        <f>BerKW!AU241*100</f>
        <v>#VALUE!</v>
      </c>
      <c r="AK241" s="162">
        <v>1</v>
      </c>
      <c r="AL241" s="166" t="e">
        <f>ROUND(BerKW!AW241*100,0)</f>
        <v>#VALUE!</v>
      </c>
      <c r="AM241" s="166" t="e">
        <f t="shared" si="12"/>
        <v>#VALUE!</v>
      </c>
      <c r="AN241" s="166">
        <v>0</v>
      </c>
      <c r="AO241" s="166" t="e">
        <f>BerKW!AW241*100</f>
        <v>#VALUE!</v>
      </c>
      <c r="AP241" s="166" t="e">
        <f ca="1">ROUND(AO241*(pabij+wnbij)/100,0)</f>
        <v>#VALUE!</v>
      </c>
      <c r="AQ241" s="166">
        <f t="shared" ca="1" si="13"/>
        <v>255</v>
      </c>
      <c r="AR241" s="166">
        <v>0</v>
      </c>
      <c r="AS241" s="166" t="e">
        <f>BerKW!AW241*100</f>
        <v>#VALUE!</v>
      </c>
      <c r="AT241" s="166" t="e">
        <f ca="1">ROUND(BerKW!BR241*100,0)</f>
        <v>#VALUE!</v>
      </c>
      <c r="AU241" s="166">
        <f t="shared" ca="1" si="14"/>
        <v>256</v>
      </c>
      <c r="AV241" s="166">
        <v>0</v>
      </c>
      <c r="AW241" s="166" t="e">
        <f>ROUND(BerKW!AW241*100,0)</f>
        <v>#VALUE!</v>
      </c>
      <c r="AX241" s="166" t="e">
        <f ca="1">ROUND(BerKW!BS241*100,0)</f>
        <v>#VALUE!</v>
      </c>
      <c r="AY241" s="166">
        <f t="shared" ca="1" si="15"/>
        <v>811</v>
      </c>
      <c r="AZ241" s="166">
        <v>0</v>
      </c>
      <c r="BA241" s="166" t="e">
        <f ca="1">IF(fsobij&lt;&gt;0,BerKW!AW241*100,0)</f>
        <v>#VALUE!</v>
      </c>
      <c r="BB241" s="166" t="e">
        <f ca="1">IF(fsobij&lt;&gt;0,ROUND(BerKW!BK241*100,0),0)</f>
        <v>#VALUE!</v>
      </c>
      <c r="BC241" s="166">
        <v>859</v>
      </c>
      <c r="BD241" s="166">
        <v>0</v>
      </c>
      <c r="BE241" s="166" t="e">
        <f ca="1">IF(bijbij&lt;&gt;0,BerKW!AW241*100,0)</f>
        <v>#VALUE!</v>
      </c>
      <c r="BF241" s="166" t="e">
        <f>ROUND(BerKW!BL241*100,0)</f>
        <v>#VALUE!</v>
      </c>
      <c r="BG241" s="167">
        <v>1</v>
      </c>
      <c r="BH241" s="166" t="e">
        <f>BerKW!BF241*100</f>
        <v>#VALUE!</v>
      </c>
      <c r="BI241" s="166" t="str">
        <f>BerKW!BE241</f>
        <v>Corriger</v>
      </c>
      <c r="BJ241" s="162" t="e">
        <f>BerKW!BD241*100</f>
        <v>#VALUE!</v>
      </c>
    </row>
    <row r="242" spans="1:62" ht="14.1" customHeight="1" x14ac:dyDescent="0.3">
      <c r="A242" s="162">
        <f>Ident!A242</f>
        <v>0</v>
      </c>
      <c r="B242" s="162">
        <f>Ident!B242</f>
        <v>0</v>
      </c>
      <c r="C242" s="162">
        <f>Ident!C242</f>
        <v>0</v>
      </c>
      <c r="D242" s="162">
        <f>Ident!D242</f>
        <v>0</v>
      </c>
      <c r="E242" s="162"/>
      <c r="F242" s="163"/>
      <c r="G242" s="162"/>
      <c r="H242" s="164">
        <f>Ident!G242</f>
        <v>0</v>
      </c>
      <c r="I242" s="165">
        <f>Ident!E242</f>
        <v>0</v>
      </c>
      <c r="J242" s="165">
        <f>Ident!F242</f>
        <v>0</v>
      </c>
      <c r="K242" s="166" t="e">
        <f>BerKW!Y242*100</f>
        <v>#VALUE!</v>
      </c>
      <c r="L242" s="166">
        <f>BerKW!Z242</f>
        <v>0</v>
      </c>
      <c r="M242" s="162">
        <f>IF(BerKW!K242=0,0,1)</f>
        <v>0</v>
      </c>
      <c r="N242" s="166" t="e">
        <f>BerKW!L242*100</f>
        <v>#VALUE!</v>
      </c>
      <c r="O242" s="166">
        <f>BerKW!K242*100</f>
        <v>0</v>
      </c>
      <c r="P242" s="162">
        <f>IF(BerKW!AC242=0,0,24)</f>
        <v>24</v>
      </c>
      <c r="Q242" s="166" t="e">
        <f>BerKW!AD242*100</f>
        <v>#VALUE!</v>
      </c>
      <c r="R242" s="166" t="e">
        <f>BerKW!AC242*100</f>
        <v>#VALUE!</v>
      </c>
      <c r="S242" s="162">
        <f>IF(BerKW!AF242=0,0,30)</f>
        <v>30</v>
      </c>
      <c r="T242" s="166" t="e">
        <f>BerKW!AG242*100</f>
        <v>#VALUE!</v>
      </c>
      <c r="U242" s="166" t="e">
        <f>BerKW!AF242*100</f>
        <v>#VALUE!</v>
      </c>
      <c r="V242" s="166">
        <f>IF(BerKW!AI242=0,0,50)</f>
        <v>50</v>
      </c>
      <c r="W242" s="166" t="e">
        <f>BerKW!AJ242*100</f>
        <v>#VALUE!</v>
      </c>
      <c r="X242" s="166" t="e">
        <f>BerKW!AI242*100</f>
        <v>#VALUE!</v>
      </c>
      <c r="Y242" s="162">
        <f>IF(BerKW!AL242=0,0,51)</f>
        <v>51</v>
      </c>
      <c r="Z242" s="166" t="e">
        <f>BerKW!AM242*100</f>
        <v>#VALUE!</v>
      </c>
      <c r="AA242" s="166" t="e">
        <f>BerKW!AL242*100</f>
        <v>#VALUE!</v>
      </c>
      <c r="AB242" s="162">
        <f>IF(BerKW!AO242=0,0,60)</f>
        <v>60</v>
      </c>
      <c r="AC242" s="166" t="e">
        <f>BerKW!AP242*100</f>
        <v>#VALUE!</v>
      </c>
      <c r="AD242" s="166" t="e">
        <f>BerKW!AO242*100</f>
        <v>#VALUE!</v>
      </c>
      <c r="AE242" s="162">
        <f>IF(BerKW!AR242=0,0,61)</f>
        <v>61</v>
      </c>
      <c r="AF242" s="166" t="e">
        <f>BerKW!AS242*100</f>
        <v>#VALUE!</v>
      </c>
      <c r="AG242" s="166" t="e">
        <f>BerKW!AR242*100</f>
        <v>#VALUE!</v>
      </c>
      <c r="AH242" s="162">
        <f>IF(BerKW!AU242=0,0,74)</f>
        <v>74</v>
      </c>
      <c r="AI242" s="166" t="e">
        <f>BerKW!AV242*100</f>
        <v>#VALUE!</v>
      </c>
      <c r="AJ242" s="166" t="e">
        <f>BerKW!AU242*100</f>
        <v>#VALUE!</v>
      </c>
      <c r="AK242" s="162">
        <v>1</v>
      </c>
      <c r="AL242" s="166" t="e">
        <f>ROUND(BerKW!AW242*100,0)</f>
        <v>#VALUE!</v>
      </c>
      <c r="AM242" s="166" t="e">
        <f t="shared" si="12"/>
        <v>#VALUE!</v>
      </c>
      <c r="AN242" s="166">
        <v>0</v>
      </c>
      <c r="AO242" s="166" t="e">
        <f>BerKW!AW242*100</f>
        <v>#VALUE!</v>
      </c>
      <c r="AP242" s="166" t="e">
        <f ca="1">ROUND(AO242*(pabij+wnbij)/100,0)</f>
        <v>#VALUE!</v>
      </c>
      <c r="AQ242" s="166">
        <f t="shared" ca="1" si="13"/>
        <v>255</v>
      </c>
      <c r="AR242" s="166">
        <v>0</v>
      </c>
      <c r="AS242" s="166" t="e">
        <f>BerKW!AW242*100</f>
        <v>#VALUE!</v>
      </c>
      <c r="AT242" s="166" t="e">
        <f ca="1">ROUND(BerKW!BR242*100,0)</f>
        <v>#VALUE!</v>
      </c>
      <c r="AU242" s="166">
        <f t="shared" ca="1" si="14"/>
        <v>256</v>
      </c>
      <c r="AV242" s="166">
        <v>0</v>
      </c>
      <c r="AW242" s="166" t="e">
        <f>ROUND(BerKW!AW242*100,0)</f>
        <v>#VALUE!</v>
      </c>
      <c r="AX242" s="166" t="e">
        <f ca="1">ROUND(BerKW!BS242*100,0)</f>
        <v>#VALUE!</v>
      </c>
      <c r="AY242" s="166">
        <f t="shared" ca="1" si="15"/>
        <v>811</v>
      </c>
      <c r="AZ242" s="166">
        <v>0</v>
      </c>
      <c r="BA242" s="166" t="e">
        <f ca="1">IF(fsobij&lt;&gt;0,BerKW!AW242*100,0)</f>
        <v>#VALUE!</v>
      </c>
      <c r="BB242" s="166" t="e">
        <f ca="1">IF(fsobij&lt;&gt;0,ROUND(BerKW!BK242*100,0),0)</f>
        <v>#VALUE!</v>
      </c>
      <c r="BC242" s="166">
        <v>859</v>
      </c>
      <c r="BD242" s="166">
        <v>0</v>
      </c>
      <c r="BE242" s="166" t="e">
        <f ca="1">IF(bijbij&lt;&gt;0,BerKW!AW242*100,0)</f>
        <v>#VALUE!</v>
      </c>
      <c r="BF242" s="166" t="e">
        <f>ROUND(BerKW!BL242*100,0)</f>
        <v>#VALUE!</v>
      </c>
      <c r="BG242" s="167">
        <v>1</v>
      </c>
      <c r="BH242" s="166" t="e">
        <f>BerKW!BF242*100</f>
        <v>#VALUE!</v>
      </c>
      <c r="BI242" s="166" t="str">
        <f>BerKW!BE242</f>
        <v>Corriger</v>
      </c>
      <c r="BJ242" s="162" t="e">
        <f>BerKW!BD242*100</f>
        <v>#VALUE!</v>
      </c>
    </row>
    <row r="243" spans="1:62" ht="14.1" customHeight="1" x14ac:dyDescent="0.3">
      <c r="A243" s="162">
        <f>Ident!A243</f>
        <v>0</v>
      </c>
      <c r="B243" s="162">
        <f>Ident!B243</f>
        <v>0</v>
      </c>
      <c r="C243" s="162">
        <f>Ident!C243</f>
        <v>0</v>
      </c>
      <c r="D243" s="162">
        <f>Ident!D243</f>
        <v>0</v>
      </c>
      <c r="E243" s="162"/>
      <c r="F243" s="163"/>
      <c r="G243" s="162"/>
      <c r="H243" s="164">
        <f>Ident!G243</f>
        <v>0</v>
      </c>
      <c r="I243" s="165">
        <f>Ident!E243</f>
        <v>0</v>
      </c>
      <c r="J243" s="165">
        <f>Ident!F243</f>
        <v>0</v>
      </c>
      <c r="K243" s="166" t="e">
        <f>BerKW!Y243*100</f>
        <v>#VALUE!</v>
      </c>
      <c r="L243" s="166">
        <f>BerKW!Z243</f>
        <v>0</v>
      </c>
      <c r="M243" s="162">
        <f>IF(BerKW!K243=0,0,1)</f>
        <v>0</v>
      </c>
      <c r="N243" s="166" t="e">
        <f>BerKW!L243*100</f>
        <v>#VALUE!</v>
      </c>
      <c r="O243" s="166">
        <f>BerKW!K243*100</f>
        <v>0</v>
      </c>
      <c r="P243" s="162">
        <f>IF(BerKW!AC243=0,0,24)</f>
        <v>24</v>
      </c>
      <c r="Q243" s="166" t="e">
        <f>BerKW!AD243*100</f>
        <v>#VALUE!</v>
      </c>
      <c r="R243" s="166" t="e">
        <f>BerKW!AC243*100</f>
        <v>#VALUE!</v>
      </c>
      <c r="S243" s="162">
        <f>IF(BerKW!AF243=0,0,30)</f>
        <v>30</v>
      </c>
      <c r="T243" s="166" t="e">
        <f>BerKW!AG243*100</f>
        <v>#VALUE!</v>
      </c>
      <c r="U243" s="166" t="e">
        <f>BerKW!AF243*100</f>
        <v>#VALUE!</v>
      </c>
      <c r="V243" s="166">
        <f>IF(BerKW!AI243=0,0,50)</f>
        <v>50</v>
      </c>
      <c r="W243" s="166" t="e">
        <f>BerKW!AJ243*100</f>
        <v>#VALUE!</v>
      </c>
      <c r="X243" s="166" t="e">
        <f>BerKW!AI243*100</f>
        <v>#VALUE!</v>
      </c>
      <c r="Y243" s="162">
        <f>IF(BerKW!AL243=0,0,51)</f>
        <v>51</v>
      </c>
      <c r="Z243" s="166" t="e">
        <f>BerKW!AM243*100</f>
        <v>#VALUE!</v>
      </c>
      <c r="AA243" s="166" t="e">
        <f>BerKW!AL243*100</f>
        <v>#VALUE!</v>
      </c>
      <c r="AB243" s="162">
        <f>IF(BerKW!AO243=0,0,60)</f>
        <v>60</v>
      </c>
      <c r="AC243" s="166" t="e">
        <f>BerKW!AP243*100</f>
        <v>#VALUE!</v>
      </c>
      <c r="AD243" s="166" t="e">
        <f>BerKW!AO243*100</f>
        <v>#VALUE!</v>
      </c>
      <c r="AE243" s="162">
        <f>IF(BerKW!AR243=0,0,61)</f>
        <v>61</v>
      </c>
      <c r="AF243" s="166" t="e">
        <f>BerKW!AS243*100</f>
        <v>#VALUE!</v>
      </c>
      <c r="AG243" s="166" t="e">
        <f>BerKW!AR243*100</f>
        <v>#VALUE!</v>
      </c>
      <c r="AH243" s="162">
        <f>IF(BerKW!AU243=0,0,74)</f>
        <v>74</v>
      </c>
      <c r="AI243" s="166" t="e">
        <f>BerKW!AV243*100</f>
        <v>#VALUE!</v>
      </c>
      <c r="AJ243" s="166" t="e">
        <f>BerKW!AU243*100</f>
        <v>#VALUE!</v>
      </c>
      <c r="AK243" s="162">
        <v>1</v>
      </c>
      <c r="AL243" s="166" t="e">
        <f>ROUND(BerKW!AW243*100,0)</f>
        <v>#VALUE!</v>
      </c>
      <c r="AM243" s="166" t="e">
        <f t="shared" si="12"/>
        <v>#VALUE!</v>
      </c>
      <c r="AN243" s="166">
        <v>0</v>
      </c>
      <c r="AO243" s="166" t="e">
        <f>BerKW!AW243*100</f>
        <v>#VALUE!</v>
      </c>
      <c r="AP243" s="166" t="e">
        <f ca="1">ROUND(AO243*(pabij+wnbij)/100,0)</f>
        <v>#VALUE!</v>
      </c>
      <c r="AQ243" s="166">
        <f t="shared" ca="1" si="13"/>
        <v>255</v>
      </c>
      <c r="AR243" s="166">
        <v>0</v>
      </c>
      <c r="AS243" s="166" t="e">
        <f>BerKW!AW243*100</f>
        <v>#VALUE!</v>
      </c>
      <c r="AT243" s="166" t="e">
        <f ca="1">ROUND(BerKW!BR243*100,0)</f>
        <v>#VALUE!</v>
      </c>
      <c r="AU243" s="166">
        <f t="shared" ca="1" si="14"/>
        <v>256</v>
      </c>
      <c r="AV243" s="166">
        <v>0</v>
      </c>
      <c r="AW243" s="166" t="e">
        <f>ROUND(BerKW!AW243*100,0)</f>
        <v>#VALUE!</v>
      </c>
      <c r="AX243" s="166" t="e">
        <f ca="1">ROUND(BerKW!BS243*100,0)</f>
        <v>#VALUE!</v>
      </c>
      <c r="AY243" s="166">
        <f t="shared" ca="1" si="15"/>
        <v>811</v>
      </c>
      <c r="AZ243" s="166">
        <v>0</v>
      </c>
      <c r="BA243" s="166" t="e">
        <f ca="1">IF(fsobij&lt;&gt;0,BerKW!AW243*100,0)</f>
        <v>#VALUE!</v>
      </c>
      <c r="BB243" s="166" t="e">
        <f ca="1">IF(fsobij&lt;&gt;0,ROUND(BerKW!BK243*100,0),0)</f>
        <v>#VALUE!</v>
      </c>
      <c r="BC243" s="166">
        <v>859</v>
      </c>
      <c r="BD243" s="166">
        <v>0</v>
      </c>
      <c r="BE243" s="166" t="e">
        <f ca="1">IF(bijbij&lt;&gt;0,BerKW!AW243*100,0)</f>
        <v>#VALUE!</v>
      </c>
      <c r="BF243" s="166" t="e">
        <f>ROUND(BerKW!BL243*100,0)</f>
        <v>#VALUE!</v>
      </c>
      <c r="BG243" s="167">
        <v>1</v>
      </c>
      <c r="BH243" s="166" t="e">
        <f>BerKW!BF243*100</f>
        <v>#VALUE!</v>
      </c>
      <c r="BI243" s="166" t="str">
        <f>BerKW!BE243</f>
        <v>Corriger</v>
      </c>
      <c r="BJ243" s="162" t="e">
        <f>BerKW!BD243*100</f>
        <v>#VALUE!</v>
      </c>
    </row>
    <row r="244" spans="1:62" ht="14.1" customHeight="1" x14ac:dyDescent="0.3">
      <c r="A244" s="162">
        <f>Ident!A244</f>
        <v>0</v>
      </c>
      <c r="B244" s="162">
        <f>Ident!B244</f>
        <v>0</v>
      </c>
      <c r="C244" s="162">
        <f>Ident!C244</f>
        <v>0</v>
      </c>
      <c r="D244" s="162">
        <f>Ident!D244</f>
        <v>0</v>
      </c>
      <c r="E244" s="162"/>
      <c r="F244" s="163"/>
      <c r="G244" s="162"/>
      <c r="H244" s="164">
        <f>Ident!G244</f>
        <v>0</v>
      </c>
      <c r="I244" s="165">
        <f>Ident!E244</f>
        <v>0</v>
      </c>
      <c r="J244" s="165">
        <f>Ident!F244</f>
        <v>0</v>
      </c>
      <c r="K244" s="166" t="e">
        <f>BerKW!Y244*100</f>
        <v>#VALUE!</v>
      </c>
      <c r="L244" s="166">
        <f>BerKW!Z244</f>
        <v>0</v>
      </c>
      <c r="M244" s="162">
        <f>IF(BerKW!K244=0,0,1)</f>
        <v>0</v>
      </c>
      <c r="N244" s="166" t="e">
        <f>BerKW!L244*100</f>
        <v>#VALUE!</v>
      </c>
      <c r="O244" s="166">
        <f>BerKW!K244*100</f>
        <v>0</v>
      </c>
      <c r="P244" s="162">
        <f>IF(BerKW!AC244=0,0,24)</f>
        <v>24</v>
      </c>
      <c r="Q244" s="166" t="e">
        <f>BerKW!AD244*100</f>
        <v>#VALUE!</v>
      </c>
      <c r="R244" s="166" t="e">
        <f>BerKW!AC244*100</f>
        <v>#VALUE!</v>
      </c>
      <c r="S244" s="162">
        <f>IF(BerKW!AF244=0,0,30)</f>
        <v>30</v>
      </c>
      <c r="T244" s="166" t="e">
        <f>BerKW!AG244*100</f>
        <v>#VALUE!</v>
      </c>
      <c r="U244" s="166" t="e">
        <f>BerKW!AF244*100</f>
        <v>#VALUE!</v>
      </c>
      <c r="V244" s="166">
        <f>IF(BerKW!AI244=0,0,50)</f>
        <v>50</v>
      </c>
      <c r="W244" s="166" t="e">
        <f>BerKW!AJ244*100</f>
        <v>#VALUE!</v>
      </c>
      <c r="X244" s="166" t="e">
        <f>BerKW!AI244*100</f>
        <v>#VALUE!</v>
      </c>
      <c r="Y244" s="162">
        <f>IF(BerKW!AL244=0,0,51)</f>
        <v>51</v>
      </c>
      <c r="Z244" s="166" t="e">
        <f>BerKW!AM244*100</f>
        <v>#VALUE!</v>
      </c>
      <c r="AA244" s="166" t="e">
        <f>BerKW!AL244*100</f>
        <v>#VALUE!</v>
      </c>
      <c r="AB244" s="162">
        <f>IF(BerKW!AO244=0,0,60)</f>
        <v>60</v>
      </c>
      <c r="AC244" s="166" t="e">
        <f>BerKW!AP244*100</f>
        <v>#VALUE!</v>
      </c>
      <c r="AD244" s="166" t="e">
        <f>BerKW!AO244*100</f>
        <v>#VALUE!</v>
      </c>
      <c r="AE244" s="162">
        <f>IF(BerKW!AR244=0,0,61)</f>
        <v>61</v>
      </c>
      <c r="AF244" s="166" t="e">
        <f>BerKW!AS244*100</f>
        <v>#VALUE!</v>
      </c>
      <c r="AG244" s="166" t="e">
        <f>BerKW!AR244*100</f>
        <v>#VALUE!</v>
      </c>
      <c r="AH244" s="162">
        <f>IF(BerKW!AU244=0,0,74)</f>
        <v>74</v>
      </c>
      <c r="AI244" s="166" t="e">
        <f>BerKW!AV244*100</f>
        <v>#VALUE!</v>
      </c>
      <c r="AJ244" s="166" t="e">
        <f>BerKW!AU244*100</f>
        <v>#VALUE!</v>
      </c>
      <c r="AK244" s="162">
        <v>1</v>
      </c>
      <c r="AL244" s="166" t="e">
        <f>ROUND(BerKW!AW244*100,0)</f>
        <v>#VALUE!</v>
      </c>
      <c r="AM244" s="166" t="e">
        <f t="shared" si="12"/>
        <v>#VALUE!</v>
      </c>
      <c r="AN244" s="166">
        <v>0</v>
      </c>
      <c r="AO244" s="166" t="e">
        <f>BerKW!AW244*100</f>
        <v>#VALUE!</v>
      </c>
      <c r="AP244" s="166" t="e">
        <f ca="1">ROUND(AO244*(pabij+wnbij)/100,0)</f>
        <v>#VALUE!</v>
      </c>
      <c r="AQ244" s="166">
        <f t="shared" ca="1" si="13"/>
        <v>255</v>
      </c>
      <c r="AR244" s="166">
        <v>0</v>
      </c>
      <c r="AS244" s="166" t="e">
        <f>BerKW!AW244*100</f>
        <v>#VALUE!</v>
      </c>
      <c r="AT244" s="166" t="e">
        <f ca="1">ROUND(BerKW!BR244*100,0)</f>
        <v>#VALUE!</v>
      </c>
      <c r="AU244" s="166">
        <f t="shared" ca="1" si="14"/>
        <v>256</v>
      </c>
      <c r="AV244" s="166">
        <v>0</v>
      </c>
      <c r="AW244" s="166" t="e">
        <f>ROUND(BerKW!AW244*100,0)</f>
        <v>#VALUE!</v>
      </c>
      <c r="AX244" s="166" t="e">
        <f ca="1">ROUND(BerKW!BS244*100,0)</f>
        <v>#VALUE!</v>
      </c>
      <c r="AY244" s="166">
        <f t="shared" ca="1" si="15"/>
        <v>811</v>
      </c>
      <c r="AZ244" s="166">
        <v>0</v>
      </c>
      <c r="BA244" s="166" t="e">
        <f ca="1">IF(fsobij&lt;&gt;0,BerKW!AW244*100,0)</f>
        <v>#VALUE!</v>
      </c>
      <c r="BB244" s="166" t="e">
        <f ca="1">IF(fsobij&lt;&gt;0,ROUND(BerKW!BK244*100,0),0)</f>
        <v>#VALUE!</v>
      </c>
      <c r="BC244" s="166">
        <v>859</v>
      </c>
      <c r="BD244" s="166">
        <v>0</v>
      </c>
      <c r="BE244" s="166" t="e">
        <f ca="1">IF(bijbij&lt;&gt;0,BerKW!AW244*100,0)</f>
        <v>#VALUE!</v>
      </c>
      <c r="BF244" s="166" t="e">
        <f>ROUND(BerKW!BL244*100,0)</f>
        <v>#VALUE!</v>
      </c>
      <c r="BG244" s="167">
        <v>1</v>
      </c>
      <c r="BH244" s="166" t="e">
        <f>BerKW!BF244*100</f>
        <v>#VALUE!</v>
      </c>
      <c r="BI244" s="166" t="str">
        <f>BerKW!BE244</f>
        <v>Corriger</v>
      </c>
      <c r="BJ244" s="162" t="e">
        <f>BerKW!BD244*100</f>
        <v>#VALUE!</v>
      </c>
    </row>
    <row r="245" spans="1:62" ht="14.1" customHeight="1" x14ac:dyDescent="0.3">
      <c r="A245" s="162">
        <f>Ident!A245</f>
        <v>0</v>
      </c>
      <c r="B245" s="162">
        <f>Ident!B245</f>
        <v>0</v>
      </c>
      <c r="C245" s="162">
        <f>Ident!C245</f>
        <v>0</v>
      </c>
      <c r="D245" s="162">
        <f>Ident!D245</f>
        <v>0</v>
      </c>
      <c r="E245" s="162"/>
      <c r="F245" s="163"/>
      <c r="G245" s="162"/>
      <c r="H245" s="164">
        <f>Ident!G245</f>
        <v>0</v>
      </c>
      <c r="I245" s="165">
        <f>Ident!E245</f>
        <v>0</v>
      </c>
      <c r="J245" s="165">
        <f>Ident!F245</f>
        <v>0</v>
      </c>
      <c r="K245" s="166" t="e">
        <f>BerKW!Y245*100</f>
        <v>#VALUE!</v>
      </c>
      <c r="L245" s="166">
        <f>BerKW!Z245</f>
        <v>0</v>
      </c>
      <c r="M245" s="162">
        <f>IF(BerKW!K245=0,0,1)</f>
        <v>0</v>
      </c>
      <c r="N245" s="166" t="e">
        <f>BerKW!L245*100</f>
        <v>#VALUE!</v>
      </c>
      <c r="O245" s="166">
        <f>BerKW!K245*100</f>
        <v>0</v>
      </c>
      <c r="P245" s="162">
        <f>IF(BerKW!AC245=0,0,24)</f>
        <v>24</v>
      </c>
      <c r="Q245" s="166" t="e">
        <f>BerKW!AD245*100</f>
        <v>#VALUE!</v>
      </c>
      <c r="R245" s="166" t="e">
        <f>BerKW!AC245*100</f>
        <v>#VALUE!</v>
      </c>
      <c r="S245" s="162">
        <f>IF(BerKW!AF245=0,0,30)</f>
        <v>30</v>
      </c>
      <c r="T245" s="166" t="e">
        <f>BerKW!AG245*100</f>
        <v>#VALUE!</v>
      </c>
      <c r="U245" s="166" t="e">
        <f>BerKW!AF245*100</f>
        <v>#VALUE!</v>
      </c>
      <c r="V245" s="166">
        <f>IF(BerKW!AI245=0,0,50)</f>
        <v>50</v>
      </c>
      <c r="W245" s="166" t="e">
        <f>BerKW!AJ245*100</f>
        <v>#VALUE!</v>
      </c>
      <c r="X245" s="166" t="e">
        <f>BerKW!AI245*100</f>
        <v>#VALUE!</v>
      </c>
      <c r="Y245" s="162">
        <f>IF(BerKW!AL245=0,0,51)</f>
        <v>51</v>
      </c>
      <c r="Z245" s="166" t="e">
        <f>BerKW!AM245*100</f>
        <v>#VALUE!</v>
      </c>
      <c r="AA245" s="166" t="e">
        <f>BerKW!AL245*100</f>
        <v>#VALUE!</v>
      </c>
      <c r="AB245" s="162">
        <f>IF(BerKW!AO245=0,0,60)</f>
        <v>60</v>
      </c>
      <c r="AC245" s="166" t="e">
        <f>BerKW!AP245*100</f>
        <v>#VALUE!</v>
      </c>
      <c r="AD245" s="166" t="e">
        <f>BerKW!AO245*100</f>
        <v>#VALUE!</v>
      </c>
      <c r="AE245" s="162">
        <f>IF(BerKW!AR245=0,0,61)</f>
        <v>61</v>
      </c>
      <c r="AF245" s="166" t="e">
        <f>BerKW!AS245*100</f>
        <v>#VALUE!</v>
      </c>
      <c r="AG245" s="166" t="e">
        <f>BerKW!AR245*100</f>
        <v>#VALUE!</v>
      </c>
      <c r="AH245" s="162">
        <f>IF(BerKW!AU245=0,0,74)</f>
        <v>74</v>
      </c>
      <c r="AI245" s="166" t="e">
        <f>BerKW!AV245*100</f>
        <v>#VALUE!</v>
      </c>
      <c r="AJ245" s="166" t="e">
        <f>BerKW!AU245*100</f>
        <v>#VALUE!</v>
      </c>
      <c r="AK245" s="162">
        <v>1</v>
      </c>
      <c r="AL245" s="166" t="e">
        <f>ROUND(BerKW!AW245*100,0)</f>
        <v>#VALUE!</v>
      </c>
      <c r="AM245" s="166" t="e">
        <f t="shared" si="12"/>
        <v>#VALUE!</v>
      </c>
      <c r="AN245" s="166">
        <v>0</v>
      </c>
      <c r="AO245" s="166" t="e">
        <f>BerKW!AW245*100</f>
        <v>#VALUE!</v>
      </c>
      <c r="AP245" s="166" t="e">
        <f ca="1">ROUND(AO245*(pabij+wnbij)/100,0)</f>
        <v>#VALUE!</v>
      </c>
      <c r="AQ245" s="166">
        <f t="shared" ca="1" si="13"/>
        <v>255</v>
      </c>
      <c r="AR245" s="166">
        <v>0</v>
      </c>
      <c r="AS245" s="166" t="e">
        <f>BerKW!AW245*100</f>
        <v>#VALUE!</v>
      </c>
      <c r="AT245" s="166" t="e">
        <f ca="1">ROUND(BerKW!BR245*100,0)</f>
        <v>#VALUE!</v>
      </c>
      <c r="AU245" s="166">
        <f t="shared" ca="1" si="14"/>
        <v>256</v>
      </c>
      <c r="AV245" s="166">
        <v>0</v>
      </c>
      <c r="AW245" s="166" t="e">
        <f>ROUND(BerKW!AW245*100,0)</f>
        <v>#VALUE!</v>
      </c>
      <c r="AX245" s="166" t="e">
        <f ca="1">ROUND(BerKW!BS245*100,0)</f>
        <v>#VALUE!</v>
      </c>
      <c r="AY245" s="166">
        <f t="shared" ca="1" si="15"/>
        <v>811</v>
      </c>
      <c r="AZ245" s="166">
        <v>0</v>
      </c>
      <c r="BA245" s="166" t="e">
        <f ca="1">IF(fsobij&lt;&gt;0,BerKW!AW245*100,0)</f>
        <v>#VALUE!</v>
      </c>
      <c r="BB245" s="166" t="e">
        <f ca="1">IF(fsobij&lt;&gt;0,ROUND(BerKW!BK245*100,0),0)</f>
        <v>#VALUE!</v>
      </c>
      <c r="BC245" s="166">
        <v>859</v>
      </c>
      <c r="BD245" s="166">
        <v>0</v>
      </c>
      <c r="BE245" s="166" t="e">
        <f ca="1">IF(bijbij&lt;&gt;0,BerKW!AW245*100,0)</f>
        <v>#VALUE!</v>
      </c>
      <c r="BF245" s="166" t="e">
        <f>ROUND(BerKW!BL245*100,0)</f>
        <v>#VALUE!</v>
      </c>
      <c r="BG245" s="167">
        <v>1</v>
      </c>
      <c r="BH245" s="166" t="e">
        <f>BerKW!BF245*100</f>
        <v>#VALUE!</v>
      </c>
      <c r="BI245" s="166" t="str">
        <f>BerKW!BE245</f>
        <v>Corriger</v>
      </c>
      <c r="BJ245" s="162" t="e">
        <f>BerKW!BD245*100</f>
        <v>#VALUE!</v>
      </c>
    </row>
    <row r="246" spans="1:62" ht="14.1" customHeight="1" x14ac:dyDescent="0.3">
      <c r="A246" s="162">
        <f>Ident!A246</f>
        <v>0</v>
      </c>
      <c r="B246" s="162">
        <f>Ident!B246</f>
        <v>0</v>
      </c>
      <c r="C246" s="162">
        <f>Ident!C246</f>
        <v>0</v>
      </c>
      <c r="D246" s="162">
        <f>Ident!D246</f>
        <v>0</v>
      </c>
      <c r="E246" s="162"/>
      <c r="F246" s="163"/>
      <c r="G246" s="162"/>
      <c r="H246" s="164">
        <f>Ident!G246</f>
        <v>0</v>
      </c>
      <c r="I246" s="165">
        <f>Ident!E246</f>
        <v>0</v>
      </c>
      <c r="J246" s="165">
        <f>Ident!F246</f>
        <v>0</v>
      </c>
      <c r="K246" s="166" t="e">
        <f>BerKW!Y246*100</f>
        <v>#VALUE!</v>
      </c>
      <c r="L246" s="166">
        <f>BerKW!Z246</f>
        <v>0</v>
      </c>
      <c r="M246" s="162">
        <f>IF(BerKW!K246=0,0,1)</f>
        <v>0</v>
      </c>
      <c r="N246" s="166" t="e">
        <f>BerKW!L246*100</f>
        <v>#VALUE!</v>
      </c>
      <c r="O246" s="166">
        <f>BerKW!K246*100</f>
        <v>0</v>
      </c>
      <c r="P246" s="162">
        <f>IF(BerKW!AC246=0,0,24)</f>
        <v>24</v>
      </c>
      <c r="Q246" s="166" t="e">
        <f>BerKW!AD246*100</f>
        <v>#VALUE!</v>
      </c>
      <c r="R246" s="166" t="e">
        <f>BerKW!AC246*100</f>
        <v>#VALUE!</v>
      </c>
      <c r="S246" s="162">
        <f>IF(BerKW!AF246=0,0,30)</f>
        <v>30</v>
      </c>
      <c r="T246" s="166" t="e">
        <f>BerKW!AG246*100</f>
        <v>#VALUE!</v>
      </c>
      <c r="U246" s="166" t="e">
        <f>BerKW!AF246*100</f>
        <v>#VALUE!</v>
      </c>
      <c r="V246" s="166">
        <f>IF(BerKW!AI246=0,0,50)</f>
        <v>50</v>
      </c>
      <c r="W246" s="166" t="e">
        <f>BerKW!AJ246*100</f>
        <v>#VALUE!</v>
      </c>
      <c r="X246" s="166" t="e">
        <f>BerKW!AI246*100</f>
        <v>#VALUE!</v>
      </c>
      <c r="Y246" s="162">
        <f>IF(BerKW!AL246=0,0,51)</f>
        <v>51</v>
      </c>
      <c r="Z246" s="166" t="e">
        <f>BerKW!AM246*100</f>
        <v>#VALUE!</v>
      </c>
      <c r="AA246" s="166" t="e">
        <f>BerKW!AL246*100</f>
        <v>#VALUE!</v>
      </c>
      <c r="AB246" s="162">
        <f>IF(BerKW!AO246=0,0,60)</f>
        <v>60</v>
      </c>
      <c r="AC246" s="166" t="e">
        <f>BerKW!AP246*100</f>
        <v>#VALUE!</v>
      </c>
      <c r="AD246" s="166" t="e">
        <f>BerKW!AO246*100</f>
        <v>#VALUE!</v>
      </c>
      <c r="AE246" s="162">
        <f>IF(BerKW!AR246=0,0,61)</f>
        <v>61</v>
      </c>
      <c r="AF246" s="166" t="e">
        <f>BerKW!AS246*100</f>
        <v>#VALUE!</v>
      </c>
      <c r="AG246" s="166" t="e">
        <f>BerKW!AR246*100</f>
        <v>#VALUE!</v>
      </c>
      <c r="AH246" s="162">
        <f>IF(BerKW!AU246=0,0,74)</f>
        <v>74</v>
      </c>
      <c r="AI246" s="166" t="e">
        <f>BerKW!AV246*100</f>
        <v>#VALUE!</v>
      </c>
      <c r="AJ246" s="166" t="e">
        <f>BerKW!AU246*100</f>
        <v>#VALUE!</v>
      </c>
      <c r="AK246" s="162">
        <v>1</v>
      </c>
      <c r="AL246" s="166" t="e">
        <f>ROUND(BerKW!AW246*100,0)</f>
        <v>#VALUE!</v>
      </c>
      <c r="AM246" s="166" t="e">
        <f t="shared" si="12"/>
        <v>#VALUE!</v>
      </c>
      <c r="AN246" s="166">
        <v>0</v>
      </c>
      <c r="AO246" s="166" t="e">
        <f>BerKW!AW246*100</f>
        <v>#VALUE!</v>
      </c>
      <c r="AP246" s="166" t="e">
        <f ca="1">ROUND(AO246*(pabij+wnbij)/100,0)</f>
        <v>#VALUE!</v>
      </c>
      <c r="AQ246" s="166">
        <f t="shared" ca="1" si="13"/>
        <v>255</v>
      </c>
      <c r="AR246" s="166">
        <v>0</v>
      </c>
      <c r="AS246" s="166" t="e">
        <f>BerKW!AW246*100</f>
        <v>#VALUE!</v>
      </c>
      <c r="AT246" s="166" t="e">
        <f ca="1">ROUND(BerKW!BR246*100,0)</f>
        <v>#VALUE!</v>
      </c>
      <c r="AU246" s="166">
        <f t="shared" ca="1" si="14"/>
        <v>256</v>
      </c>
      <c r="AV246" s="166">
        <v>0</v>
      </c>
      <c r="AW246" s="166" t="e">
        <f>ROUND(BerKW!AW246*100,0)</f>
        <v>#VALUE!</v>
      </c>
      <c r="AX246" s="166" t="e">
        <f ca="1">ROUND(BerKW!BS246*100,0)</f>
        <v>#VALUE!</v>
      </c>
      <c r="AY246" s="166">
        <f t="shared" ca="1" si="15"/>
        <v>811</v>
      </c>
      <c r="AZ246" s="166">
        <v>0</v>
      </c>
      <c r="BA246" s="166" t="e">
        <f ca="1">IF(fsobij&lt;&gt;0,BerKW!AW246*100,0)</f>
        <v>#VALUE!</v>
      </c>
      <c r="BB246" s="166" t="e">
        <f ca="1">IF(fsobij&lt;&gt;0,ROUND(BerKW!BK246*100,0),0)</f>
        <v>#VALUE!</v>
      </c>
      <c r="BC246" s="166">
        <v>859</v>
      </c>
      <c r="BD246" s="166">
        <v>0</v>
      </c>
      <c r="BE246" s="166" t="e">
        <f ca="1">IF(bijbij&lt;&gt;0,BerKW!AW246*100,0)</f>
        <v>#VALUE!</v>
      </c>
      <c r="BF246" s="166" t="e">
        <f>ROUND(BerKW!BL246*100,0)</f>
        <v>#VALUE!</v>
      </c>
      <c r="BG246" s="167">
        <v>1</v>
      </c>
      <c r="BH246" s="166" t="e">
        <f>BerKW!BF246*100</f>
        <v>#VALUE!</v>
      </c>
      <c r="BI246" s="166" t="str">
        <f>BerKW!BE246</f>
        <v>Corriger</v>
      </c>
      <c r="BJ246" s="162" t="e">
        <f>BerKW!BD246*100</f>
        <v>#VALUE!</v>
      </c>
    </row>
    <row r="247" spans="1:62" ht="14.1" customHeight="1" x14ac:dyDescent="0.3">
      <c r="A247" s="162">
        <f>Ident!A247</f>
        <v>0</v>
      </c>
      <c r="B247" s="162">
        <f>Ident!B247</f>
        <v>0</v>
      </c>
      <c r="C247" s="162">
        <f>Ident!C247</f>
        <v>0</v>
      </c>
      <c r="D247" s="162">
        <f>Ident!D247</f>
        <v>0</v>
      </c>
      <c r="E247" s="162"/>
      <c r="F247" s="163"/>
      <c r="G247" s="162"/>
      <c r="H247" s="164">
        <f>Ident!G247</f>
        <v>0</v>
      </c>
      <c r="I247" s="165">
        <f>Ident!E247</f>
        <v>0</v>
      </c>
      <c r="J247" s="165">
        <f>Ident!F247</f>
        <v>0</v>
      </c>
      <c r="K247" s="166" t="e">
        <f>BerKW!Y247*100</f>
        <v>#VALUE!</v>
      </c>
      <c r="L247" s="166">
        <f>BerKW!Z247</f>
        <v>0</v>
      </c>
      <c r="M247" s="162">
        <f>IF(BerKW!K247=0,0,1)</f>
        <v>0</v>
      </c>
      <c r="N247" s="166" t="e">
        <f>BerKW!L247*100</f>
        <v>#VALUE!</v>
      </c>
      <c r="O247" s="166">
        <f>BerKW!K247*100</f>
        <v>0</v>
      </c>
      <c r="P247" s="162">
        <f>IF(BerKW!AC247=0,0,24)</f>
        <v>24</v>
      </c>
      <c r="Q247" s="166" t="e">
        <f>BerKW!AD247*100</f>
        <v>#VALUE!</v>
      </c>
      <c r="R247" s="166" t="e">
        <f>BerKW!AC247*100</f>
        <v>#VALUE!</v>
      </c>
      <c r="S247" s="162">
        <f>IF(BerKW!AF247=0,0,30)</f>
        <v>30</v>
      </c>
      <c r="T247" s="166" t="e">
        <f>BerKW!AG247*100</f>
        <v>#VALUE!</v>
      </c>
      <c r="U247" s="166" t="e">
        <f>BerKW!AF247*100</f>
        <v>#VALUE!</v>
      </c>
      <c r="V247" s="166">
        <f>IF(BerKW!AI247=0,0,50)</f>
        <v>50</v>
      </c>
      <c r="W247" s="166" t="e">
        <f>BerKW!AJ247*100</f>
        <v>#VALUE!</v>
      </c>
      <c r="X247" s="166" t="e">
        <f>BerKW!AI247*100</f>
        <v>#VALUE!</v>
      </c>
      <c r="Y247" s="162">
        <f>IF(BerKW!AL247=0,0,51)</f>
        <v>51</v>
      </c>
      <c r="Z247" s="166" t="e">
        <f>BerKW!AM247*100</f>
        <v>#VALUE!</v>
      </c>
      <c r="AA247" s="166" t="e">
        <f>BerKW!AL247*100</f>
        <v>#VALUE!</v>
      </c>
      <c r="AB247" s="162">
        <f>IF(BerKW!AO247=0,0,60)</f>
        <v>60</v>
      </c>
      <c r="AC247" s="166" t="e">
        <f>BerKW!AP247*100</f>
        <v>#VALUE!</v>
      </c>
      <c r="AD247" s="166" t="e">
        <f>BerKW!AO247*100</f>
        <v>#VALUE!</v>
      </c>
      <c r="AE247" s="162">
        <f>IF(BerKW!AR247=0,0,61)</f>
        <v>61</v>
      </c>
      <c r="AF247" s="166" t="e">
        <f>BerKW!AS247*100</f>
        <v>#VALUE!</v>
      </c>
      <c r="AG247" s="166" t="e">
        <f>BerKW!AR247*100</f>
        <v>#VALUE!</v>
      </c>
      <c r="AH247" s="162">
        <f>IF(BerKW!AU247=0,0,74)</f>
        <v>74</v>
      </c>
      <c r="AI247" s="166" t="e">
        <f>BerKW!AV247*100</f>
        <v>#VALUE!</v>
      </c>
      <c r="AJ247" s="166" t="e">
        <f>BerKW!AU247*100</f>
        <v>#VALUE!</v>
      </c>
      <c r="AK247" s="162">
        <v>1</v>
      </c>
      <c r="AL247" s="166" t="e">
        <f>ROUND(BerKW!AW247*100,0)</f>
        <v>#VALUE!</v>
      </c>
      <c r="AM247" s="166" t="e">
        <f t="shared" si="12"/>
        <v>#VALUE!</v>
      </c>
      <c r="AN247" s="166">
        <v>0</v>
      </c>
      <c r="AO247" s="166" t="e">
        <f>BerKW!AW247*100</f>
        <v>#VALUE!</v>
      </c>
      <c r="AP247" s="166" t="e">
        <f ca="1">ROUND(AO247*(pabij+wnbij)/100,0)</f>
        <v>#VALUE!</v>
      </c>
      <c r="AQ247" s="166">
        <f t="shared" ca="1" si="13"/>
        <v>255</v>
      </c>
      <c r="AR247" s="166">
        <v>0</v>
      </c>
      <c r="AS247" s="166" t="e">
        <f>BerKW!AW247*100</f>
        <v>#VALUE!</v>
      </c>
      <c r="AT247" s="166" t="e">
        <f ca="1">ROUND(BerKW!BR247*100,0)</f>
        <v>#VALUE!</v>
      </c>
      <c r="AU247" s="166">
        <f t="shared" ca="1" si="14"/>
        <v>256</v>
      </c>
      <c r="AV247" s="166">
        <v>0</v>
      </c>
      <c r="AW247" s="166" t="e">
        <f>ROUND(BerKW!AW247*100,0)</f>
        <v>#VALUE!</v>
      </c>
      <c r="AX247" s="166" t="e">
        <f ca="1">ROUND(BerKW!BS247*100,0)</f>
        <v>#VALUE!</v>
      </c>
      <c r="AY247" s="166">
        <f t="shared" ca="1" si="15"/>
        <v>811</v>
      </c>
      <c r="AZ247" s="166">
        <v>0</v>
      </c>
      <c r="BA247" s="166" t="e">
        <f ca="1">IF(fsobij&lt;&gt;0,BerKW!AW247*100,0)</f>
        <v>#VALUE!</v>
      </c>
      <c r="BB247" s="166" t="e">
        <f ca="1">IF(fsobij&lt;&gt;0,ROUND(BerKW!BK247*100,0),0)</f>
        <v>#VALUE!</v>
      </c>
      <c r="BC247" s="166">
        <v>859</v>
      </c>
      <c r="BD247" s="166">
        <v>0</v>
      </c>
      <c r="BE247" s="166" t="e">
        <f ca="1">IF(bijbij&lt;&gt;0,BerKW!AW247*100,0)</f>
        <v>#VALUE!</v>
      </c>
      <c r="BF247" s="166" t="e">
        <f>ROUND(BerKW!BL247*100,0)</f>
        <v>#VALUE!</v>
      </c>
      <c r="BG247" s="167">
        <v>1</v>
      </c>
      <c r="BH247" s="166" t="e">
        <f>BerKW!BF247*100</f>
        <v>#VALUE!</v>
      </c>
      <c r="BI247" s="166" t="str">
        <f>BerKW!BE247</f>
        <v>Corriger</v>
      </c>
      <c r="BJ247" s="162" t="e">
        <f>BerKW!BD247*100</f>
        <v>#VALUE!</v>
      </c>
    </row>
    <row r="248" spans="1:62" ht="14.1" customHeight="1" x14ac:dyDescent="0.3">
      <c r="A248" s="162">
        <f>Ident!A248</f>
        <v>0</v>
      </c>
      <c r="B248" s="162">
        <f>Ident!B248</f>
        <v>0</v>
      </c>
      <c r="C248" s="162">
        <f>Ident!C248</f>
        <v>0</v>
      </c>
      <c r="D248" s="162">
        <f>Ident!D248</f>
        <v>0</v>
      </c>
      <c r="E248" s="162"/>
      <c r="F248" s="163"/>
      <c r="G248" s="162"/>
      <c r="H248" s="164">
        <f>Ident!G248</f>
        <v>0</v>
      </c>
      <c r="I248" s="165">
        <f>Ident!E248</f>
        <v>0</v>
      </c>
      <c r="J248" s="165">
        <f>Ident!F248</f>
        <v>0</v>
      </c>
      <c r="K248" s="166" t="e">
        <f>BerKW!Y248*100</f>
        <v>#VALUE!</v>
      </c>
      <c r="L248" s="166">
        <f>BerKW!Z248</f>
        <v>0</v>
      </c>
      <c r="M248" s="162">
        <f>IF(BerKW!K248=0,0,1)</f>
        <v>0</v>
      </c>
      <c r="N248" s="166" t="e">
        <f>BerKW!L248*100</f>
        <v>#VALUE!</v>
      </c>
      <c r="O248" s="166">
        <f>BerKW!K248*100</f>
        <v>0</v>
      </c>
      <c r="P248" s="162">
        <f>IF(BerKW!AC248=0,0,24)</f>
        <v>24</v>
      </c>
      <c r="Q248" s="166" t="e">
        <f>BerKW!AD248*100</f>
        <v>#VALUE!</v>
      </c>
      <c r="R248" s="166" t="e">
        <f>BerKW!AC248*100</f>
        <v>#VALUE!</v>
      </c>
      <c r="S248" s="162">
        <f>IF(BerKW!AF248=0,0,30)</f>
        <v>30</v>
      </c>
      <c r="T248" s="166" t="e">
        <f>BerKW!AG248*100</f>
        <v>#VALUE!</v>
      </c>
      <c r="U248" s="166" t="e">
        <f>BerKW!AF248*100</f>
        <v>#VALUE!</v>
      </c>
      <c r="V248" s="166">
        <f>IF(BerKW!AI248=0,0,50)</f>
        <v>50</v>
      </c>
      <c r="W248" s="166" t="e">
        <f>BerKW!AJ248*100</f>
        <v>#VALUE!</v>
      </c>
      <c r="X248" s="166" t="e">
        <f>BerKW!AI248*100</f>
        <v>#VALUE!</v>
      </c>
      <c r="Y248" s="162">
        <f>IF(BerKW!AL248=0,0,51)</f>
        <v>51</v>
      </c>
      <c r="Z248" s="166" t="e">
        <f>BerKW!AM248*100</f>
        <v>#VALUE!</v>
      </c>
      <c r="AA248" s="166" t="e">
        <f>BerKW!AL248*100</f>
        <v>#VALUE!</v>
      </c>
      <c r="AB248" s="162">
        <f>IF(BerKW!AO248=0,0,60)</f>
        <v>60</v>
      </c>
      <c r="AC248" s="166" t="e">
        <f>BerKW!AP248*100</f>
        <v>#VALUE!</v>
      </c>
      <c r="AD248" s="166" t="e">
        <f>BerKW!AO248*100</f>
        <v>#VALUE!</v>
      </c>
      <c r="AE248" s="162">
        <f>IF(BerKW!AR248=0,0,61)</f>
        <v>61</v>
      </c>
      <c r="AF248" s="166" t="e">
        <f>BerKW!AS248*100</f>
        <v>#VALUE!</v>
      </c>
      <c r="AG248" s="166" t="e">
        <f>BerKW!AR248*100</f>
        <v>#VALUE!</v>
      </c>
      <c r="AH248" s="162">
        <f>IF(BerKW!AU248=0,0,74)</f>
        <v>74</v>
      </c>
      <c r="AI248" s="166" t="e">
        <f>BerKW!AV248*100</f>
        <v>#VALUE!</v>
      </c>
      <c r="AJ248" s="166" t="e">
        <f>BerKW!AU248*100</f>
        <v>#VALUE!</v>
      </c>
      <c r="AK248" s="162">
        <v>1</v>
      </c>
      <c r="AL248" s="166" t="e">
        <f>ROUND(BerKW!AW248*100,0)</f>
        <v>#VALUE!</v>
      </c>
      <c r="AM248" s="166" t="e">
        <f t="shared" si="12"/>
        <v>#VALUE!</v>
      </c>
      <c r="AN248" s="166">
        <v>0</v>
      </c>
      <c r="AO248" s="166" t="e">
        <f>BerKW!AW248*100</f>
        <v>#VALUE!</v>
      </c>
      <c r="AP248" s="166" t="e">
        <f ca="1">ROUND(AO248*(pabij+wnbij)/100,0)</f>
        <v>#VALUE!</v>
      </c>
      <c r="AQ248" s="166">
        <f t="shared" ca="1" si="13"/>
        <v>255</v>
      </c>
      <c r="AR248" s="166">
        <v>0</v>
      </c>
      <c r="AS248" s="166" t="e">
        <f>BerKW!AW248*100</f>
        <v>#VALUE!</v>
      </c>
      <c r="AT248" s="166" t="e">
        <f ca="1">ROUND(BerKW!BR248*100,0)</f>
        <v>#VALUE!</v>
      </c>
      <c r="AU248" s="166">
        <f t="shared" ca="1" si="14"/>
        <v>256</v>
      </c>
      <c r="AV248" s="166">
        <v>0</v>
      </c>
      <c r="AW248" s="166" t="e">
        <f>ROUND(BerKW!AW248*100,0)</f>
        <v>#VALUE!</v>
      </c>
      <c r="AX248" s="166" t="e">
        <f ca="1">ROUND(BerKW!BS248*100,0)</f>
        <v>#VALUE!</v>
      </c>
      <c r="AY248" s="166">
        <f t="shared" ca="1" si="15"/>
        <v>811</v>
      </c>
      <c r="AZ248" s="166">
        <v>0</v>
      </c>
      <c r="BA248" s="166" t="e">
        <f ca="1">IF(fsobij&lt;&gt;0,BerKW!AW248*100,0)</f>
        <v>#VALUE!</v>
      </c>
      <c r="BB248" s="166" t="e">
        <f ca="1">IF(fsobij&lt;&gt;0,ROUND(BerKW!BK248*100,0),0)</f>
        <v>#VALUE!</v>
      </c>
      <c r="BC248" s="166">
        <v>859</v>
      </c>
      <c r="BD248" s="166">
        <v>0</v>
      </c>
      <c r="BE248" s="166" t="e">
        <f ca="1">IF(bijbij&lt;&gt;0,BerKW!AW248*100,0)</f>
        <v>#VALUE!</v>
      </c>
      <c r="BF248" s="166" t="e">
        <f>ROUND(BerKW!BL248*100,0)</f>
        <v>#VALUE!</v>
      </c>
      <c r="BG248" s="167">
        <v>1</v>
      </c>
      <c r="BH248" s="166" t="e">
        <f>BerKW!BF248*100</f>
        <v>#VALUE!</v>
      </c>
      <c r="BI248" s="166" t="str">
        <f>BerKW!BE248</f>
        <v>Corriger</v>
      </c>
      <c r="BJ248" s="162" t="e">
        <f>BerKW!BD248*100</f>
        <v>#VALUE!</v>
      </c>
    </row>
    <row r="249" spans="1:62" ht="14.1" customHeight="1" x14ac:dyDescent="0.3">
      <c r="A249" s="162">
        <f>Ident!A249</f>
        <v>0</v>
      </c>
      <c r="B249" s="162">
        <f>Ident!B249</f>
        <v>0</v>
      </c>
      <c r="C249" s="162">
        <f>Ident!C249</f>
        <v>0</v>
      </c>
      <c r="D249" s="162">
        <f>Ident!D249</f>
        <v>0</v>
      </c>
      <c r="E249" s="162"/>
      <c r="F249" s="163"/>
      <c r="G249" s="162"/>
      <c r="H249" s="164">
        <f>Ident!G249</f>
        <v>0</v>
      </c>
      <c r="I249" s="165">
        <f>Ident!E249</f>
        <v>0</v>
      </c>
      <c r="J249" s="165">
        <f>Ident!F249</f>
        <v>0</v>
      </c>
      <c r="K249" s="166" t="e">
        <f>BerKW!Y249*100</f>
        <v>#VALUE!</v>
      </c>
      <c r="L249" s="166">
        <f>BerKW!Z249</f>
        <v>0</v>
      </c>
      <c r="M249" s="162">
        <f>IF(BerKW!K249=0,0,1)</f>
        <v>0</v>
      </c>
      <c r="N249" s="166" t="e">
        <f>BerKW!L249*100</f>
        <v>#VALUE!</v>
      </c>
      <c r="O249" s="166">
        <f>BerKW!K249*100</f>
        <v>0</v>
      </c>
      <c r="P249" s="162">
        <f>IF(BerKW!AC249=0,0,24)</f>
        <v>24</v>
      </c>
      <c r="Q249" s="166" t="e">
        <f>BerKW!AD249*100</f>
        <v>#VALUE!</v>
      </c>
      <c r="R249" s="166" t="e">
        <f>BerKW!AC249*100</f>
        <v>#VALUE!</v>
      </c>
      <c r="S249" s="162">
        <f>IF(BerKW!AF249=0,0,30)</f>
        <v>30</v>
      </c>
      <c r="T249" s="166" t="e">
        <f>BerKW!AG249*100</f>
        <v>#VALUE!</v>
      </c>
      <c r="U249" s="166" t="e">
        <f>BerKW!AF249*100</f>
        <v>#VALUE!</v>
      </c>
      <c r="V249" s="166">
        <f>IF(BerKW!AI249=0,0,50)</f>
        <v>50</v>
      </c>
      <c r="W249" s="166" t="e">
        <f>BerKW!AJ249*100</f>
        <v>#VALUE!</v>
      </c>
      <c r="X249" s="166" t="e">
        <f>BerKW!AI249*100</f>
        <v>#VALUE!</v>
      </c>
      <c r="Y249" s="162">
        <f>IF(BerKW!AL249=0,0,51)</f>
        <v>51</v>
      </c>
      <c r="Z249" s="166" t="e">
        <f>BerKW!AM249*100</f>
        <v>#VALUE!</v>
      </c>
      <c r="AA249" s="166" t="e">
        <f>BerKW!AL249*100</f>
        <v>#VALUE!</v>
      </c>
      <c r="AB249" s="162">
        <f>IF(BerKW!AO249=0,0,60)</f>
        <v>60</v>
      </c>
      <c r="AC249" s="166" t="e">
        <f>BerKW!AP249*100</f>
        <v>#VALUE!</v>
      </c>
      <c r="AD249" s="166" t="e">
        <f>BerKW!AO249*100</f>
        <v>#VALUE!</v>
      </c>
      <c r="AE249" s="162">
        <f>IF(BerKW!AR249=0,0,61)</f>
        <v>61</v>
      </c>
      <c r="AF249" s="166" t="e">
        <f>BerKW!AS249*100</f>
        <v>#VALUE!</v>
      </c>
      <c r="AG249" s="166" t="e">
        <f>BerKW!AR249*100</f>
        <v>#VALUE!</v>
      </c>
      <c r="AH249" s="162">
        <f>IF(BerKW!AU249=0,0,74)</f>
        <v>74</v>
      </c>
      <c r="AI249" s="166" t="e">
        <f>BerKW!AV249*100</f>
        <v>#VALUE!</v>
      </c>
      <c r="AJ249" s="166" t="e">
        <f>BerKW!AU249*100</f>
        <v>#VALUE!</v>
      </c>
      <c r="AK249" s="162">
        <v>1</v>
      </c>
      <c r="AL249" s="166" t="e">
        <f>ROUND(BerKW!AW249*100,0)</f>
        <v>#VALUE!</v>
      </c>
      <c r="AM249" s="166" t="e">
        <f t="shared" si="12"/>
        <v>#VALUE!</v>
      </c>
      <c r="AN249" s="166">
        <v>0</v>
      </c>
      <c r="AO249" s="166" t="e">
        <f>BerKW!AW249*100</f>
        <v>#VALUE!</v>
      </c>
      <c r="AP249" s="166" t="e">
        <f ca="1">ROUND(AO249*(pabij+wnbij)/100,0)</f>
        <v>#VALUE!</v>
      </c>
      <c r="AQ249" s="166">
        <f t="shared" ca="1" si="13"/>
        <v>255</v>
      </c>
      <c r="AR249" s="166">
        <v>0</v>
      </c>
      <c r="AS249" s="166" t="e">
        <f>BerKW!AW249*100</f>
        <v>#VALUE!</v>
      </c>
      <c r="AT249" s="166" t="e">
        <f ca="1">ROUND(BerKW!BR249*100,0)</f>
        <v>#VALUE!</v>
      </c>
      <c r="AU249" s="166">
        <f t="shared" ca="1" si="14"/>
        <v>256</v>
      </c>
      <c r="AV249" s="166">
        <v>0</v>
      </c>
      <c r="AW249" s="166" t="e">
        <f>ROUND(BerKW!AW249*100,0)</f>
        <v>#VALUE!</v>
      </c>
      <c r="AX249" s="166" t="e">
        <f ca="1">ROUND(BerKW!BS249*100,0)</f>
        <v>#VALUE!</v>
      </c>
      <c r="AY249" s="166">
        <f t="shared" ca="1" si="15"/>
        <v>811</v>
      </c>
      <c r="AZ249" s="166">
        <v>0</v>
      </c>
      <c r="BA249" s="166" t="e">
        <f ca="1">IF(fsobij&lt;&gt;0,BerKW!AW249*100,0)</f>
        <v>#VALUE!</v>
      </c>
      <c r="BB249" s="166" t="e">
        <f ca="1">IF(fsobij&lt;&gt;0,ROUND(BerKW!BK249*100,0),0)</f>
        <v>#VALUE!</v>
      </c>
      <c r="BC249" s="166">
        <v>859</v>
      </c>
      <c r="BD249" s="166">
        <v>0</v>
      </c>
      <c r="BE249" s="166" t="e">
        <f ca="1">IF(bijbij&lt;&gt;0,BerKW!AW249*100,0)</f>
        <v>#VALUE!</v>
      </c>
      <c r="BF249" s="166" t="e">
        <f>ROUND(BerKW!BL249*100,0)</f>
        <v>#VALUE!</v>
      </c>
      <c r="BG249" s="167">
        <v>1</v>
      </c>
      <c r="BH249" s="166" t="e">
        <f>BerKW!BF249*100</f>
        <v>#VALUE!</v>
      </c>
      <c r="BI249" s="166" t="str">
        <f>BerKW!BE249</f>
        <v>Corriger</v>
      </c>
      <c r="BJ249" s="162" t="e">
        <f>BerKW!BD249*100</f>
        <v>#VALUE!</v>
      </c>
    </row>
    <row r="250" spans="1:62" ht="14.1" customHeight="1" x14ac:dyDescent="0.3">
      <c r="A250" s="162">
        <f>Ident!A250</f>
        <v>0</v>
      </c>
      <c r="B250" s="162">
        <f>Ident!B250</f>
        <v>0</v>
      </c>
      <c r="C250" s="162">
        <f>Ident!C250</f>
        <v>0</v>
      </c>
      <c r="D250" s="162">
        <f>Ident!D250</f>
        <v>0</v>
      </c>
      <c r="E250" s="162"/>
      <c r="F250" s="163"/>
      <c r="G250" s="162"/>
      <c r="H250" s="164">
        <f>Ident!G250</f>
        <v>0</v>
      </c>
      <c r="I250" s="165">
        <f>Ident!E250</f>
        <v>0</v>
      </c>
      <c r="J250" s="165">
        <f>Ident!F250</f>
        <v>0</v>
      </c>
      <c r="K250" s="166" t="e">
        <f>BerKW!Y250*100</f>
        <v>#VALUE!</v>
      </c>
      <c r="L250" s="166">
        <f>BerKW!Z250</f>
        <v>0</v>
      </c>
      <c r="M250" s="162">
        <f>IF(BerKW!K250=0,0,1)</f>
        <v>0</v>
      </c>
      <c r="N250" s="166" t="e">
        <f>BerKW!L250*100</f>
        <v>#VALUE!</v>
      </c>
      <c r="O250" s="166">
        <f>BerKW!K250*100</f>
        <v>0</v>
      </c>
      <c r="P250" s="162">
        <f>IF(BerKW!AC250=0,0,24)</f>
        <v>24</v>
      </c>
      <c r="Q250" s="166" t="e">
        <f>BerKW!AD250*100</f>
        <v>#VALUE!</v>
      </c>
      <c r="R250" s="166" t="e">
        <f>BerKW!AC250*100</f>
        <v>#VALUE!</v>
      </c>
      <c r="S250" s="162">
        <f>IF(BerKW!AF250=0,0,30)</f>
        <v>30</v>
      </c>
      <c r="T250" s="166" t="e">
        <f>BerKW!AG250*100</f>
        <v>#VALUE!</v>
      </c>
      <c r="U250" s="166" t="e">
        <f>BerKW!AF250*100</f>
        <v>#VALUE!</v>
      </c>
      <c r="V250" s="166">
        <f>IF(BerKW!AI250=0,0,50)</f>
        <v>50</v>
      </c>
      <c r="W250" s="166" t="e">
        <f>BerKW!AJ250*100</f>
        <v>#VALUE!</v>
      </c>
      <c r="X250" s="166" t="e">
        <f>BerKW!AI250*100</f>
        <v>#VALUE!</v>
      </c>
      <c r="Y250" s="162">
        <f>IF(BerKW!AL250=0,0,51)</f>
        <v>51</v>
      </c>
      <c r="Z250" s="166" t="e">
        <f>BerKW!AM250*100</f>
        <v>#VALUE!</v>
      </c>
      <c r="AA250" s="166" t="e">
        <f>BerKW!AL250*100</f>
        <v>#VALUE!</v>
      </c>
      <c r="AB250" s="162">
        <f>IF(BerKW!AO250=0,0,60)</f>
        <v>60</v>
      </c>
      <c r="AC250" s="166" t="e">
        <f>BerKW!AP250*100</f>
        <v>#VALUE!</v>
      </c>
      <c r="AD250" s="166" t="e">
        <f>BerKW!AO250*100</f>
        <v>#VALUE!</v>
      </c>
      <c r="AE250" s="162">
        <f>IF(BerKW!AR250=0,0,61)</f>
        <v>61</v>
      </c>
      <c r="AF250" s="166" t="e">
        <f>BerKW!AS250*100</f>
        <v>#VALUE!</v>
      </c>
      <c r="AG250" s="166" t="e">
        <f>BerKW!AR250*100</f>
        <v>#VALUE!</v>
      </c>
      <c r="AH250" s="162">
        <f>IF(BerKW!AU250=0,0,74)</f>
        <v>74</v>
      </c>
      <c r="AI250" s="166" t="e">
        <f>BerKW!AV250*100</f>
        <v>#VALUE!</v>
      </c>
      <c r="AJ250" s="166" t="e">
        <f>BerKW!AU250*100</f>
        <v>#VALUE!</v>
      </c>
      <c r="AK250" s="162">
        <v>1</v>
      </c>
      <c r="AL250" s="166" t="e">
        <f>ROUND(BerKW!AW250*100,0)</f>
        <v>#VALUE!</v>
      </c>
      <c r="AM250" s="166" t="e">
        <f t="shared" si="12"/>
        <v>#VALUE!</v>
      </c>
      <c r="AN250" s="166">
        <v>0</v>
      </c>
      <c r="AO250" s="166" t="e">
        <f>BerKW!AW250*100</f>
        <v>#VALUE!</v>
      </c>
      <c r="AP250" s="166" t="e">
        <f ca="1">ROUND(AO250*(pabij+wnbij)/100,0)</f>
        <v>#VALUE!</v>
      </c>
      <c r="AQ250" s="166">
        <f t="shared" ca="1" si="13"/>
        <v>255</v>
      </c>
      <c r="AR250" s="166">
        <v>0</v>
      </c>
      <c r="AS250" s="166" t="e">
        <f>BerKW!AW250*100</f>
        <v>#VALUE!</v>
      </c>
      <c r="AT250" s="166" t="e">
        <f ca="1">ROUND(BerKW!BR250*100,0)</f>
        <v>#VALUE!</v>
      </c>
      <c r="AU250" s="166">
        <f t="shared" ca="1" si="14"/>
        <v>256</v>
      </c>
      <c r="AV250" s="166">
        <v>0</v>
      </c>
      <c r="AW250" s="166" t="e">
        <f>ROUND(BerKW!AW250*100,0)</f>
        <v>#VALUE!</v>
      </c>
      <c r="AX250" s="166" t="e">
        <f ca="1">ROUND(BerKW!BS250*100,0)</f>
        <v>#VALUE!</v>
      </c>
      <c r="AY250" s="166">
        <f t="shared" ca="1" si="15"/>
        <v>811</v>
      </c>
      <c r="AZ250" s="166">
        <v>0</v>
      </c>
      <c r="BA250" s="166" t="e">
        <f ca="1">IF(fsobij&lt;&gt;0,BerKW!AW250*100,0)</f>
        <v>#VALUE!</v>
      </c>
      <c r="BB250" s="166" t="e">
        <f ca="1">IF(fsobij&lt;&gt;0,ROUND(BerKW!BK250*100,0),0)</f>
        <v>#VALUE!</v>
      </c>
      <c r="BC250" s="166">
        <v>859</v>
      </c>
      <c r="BD250" s="166">
        <v>0</v>
      </c>
      <c r="BE250" s="166" t="e">
        <f ca="1">IF(bijbij&lt;&gt;0,BerKW!AW250*100,0)</f>
        <v>#VALUE!</v>
      </c>
      <c r="BF250" s="166" t="e">
        <f>ROUND(BerKW!BL250*100,0)</f>
        <v>#VALUE!</v>
      </c>
      <c r="BG250" s="167">
        <v>1</v>
      </c>
      <c r="BH250" s="166" t="e">
        <f>BerKW!BF250*100</f>
        <v>#VALUE!</v>
      </c>
      <c r="BI250" s="166" t="str">
        <f>BerKW!BE250</f>
        <v>Corriger</v>
      </c>
      <c r="BJ250" s="162" t="e">
        <f>BerKW!BD250*100</f>
        <v>#VALUE!</v>
      </c>
    </row>
    <row r="251" spans="1:62" ht="14.1" customHeight="1" x14ac:dyDescent="0.3">
      <c r="A251" s="162">
        <f>Ident!A251</f>
        <v>0</v>
      </c>
      <c r="B251" s="162">
        <f>Ident!B251</f>
        <v>0</v>
      </c>
      <c r="C251" s="162">
        <f>Ident!C251</f>
        <v>0</v>
      </c>
      <c r="D251" s="162">
        <f>Ident!D251</f>
        <v>0</v>
      </c>
      <c r="E251" s="162"/>
      <c r="F251" s="163"/>
      <c r="G251" s="162"/>
      <c r="H251" s="164">
        <f>Ident!G251</f>
        <v>0</v>
      </c>
      <c r="I251" s="165">
        <f>Ident!E251</f>
        <v>0</v>
      </c>
      <c r="J251" s="165">
        <f>Ident!F251</f>
        <v>0</v>
      </c>
      <c r="K251" s="166" t="e">
        <f>BerKW!Y251*100</f>
        <v>#VALUE!</v>
      </c>
      <c r="L251" s="166">
        <f>BerKW!Z251</f>
        <v>0</v>
      </c>
      <c r="M251" s="162">
        <f>IF(BerKW!K251=0,0,1)</f>
        <v>0</v>
      </c>
      <c r="N251" s="166" t="e">
        <f>BerKW!L251*100</f>
        <v>#VALUE!</v>
      </c>
      <c r="O251" s="166">
        <f>BerKW!K251*100</f>
        <v>0</v>
      </c>
      <c r="P251" s="162">
        <f>IF(BerKW!AC251=0,0,24)</f>
        <v>24</v>
      </c>
      <c r="Q251" s="166" t="e">
        <f>BerKW!AD251*100</f>
        <v>#VALUE!</v>
      </c>
      <c r="R251" s="166" t="e">
        <f>BerKW!AC251*100</f>
        <v>#VALUE!</v>
      </c>
      <c r="S251" s="162">
        <f>IF(BerKW!AF251=0,0,30)</f>
        <v>30</v>
      </c>
      <c r="T251" s="166" t="e">
        <f>BerKW!AG251*100</f>
        <v>#VALUE!</v>
      </c>
      <c r="U251" s="166" t="e">
        <f>BerKW!AF251*100</f>
        <v>#VALUE!</v>
      </c>
      <c r="V251" s="166">
        <f>IF(BerKW!AI251=0,0,50)</f>
        <v>50</v>
      </c>
      <c r="W251" s="166" t="e">
        <f>BerKW!AJ251*100</f>
        <v>#VALUE!</v>
      </c>
      <c r="X251" s="166" t="e">
        <f>BerKW!AI251*100</f>
        <v>#VALUE!</v>
      </c>
      <c r="Y251" s="162">
        <f>IF(BerKW!AL251=0,0,51)</f>
        <v>51</v>
      </c>
      <c r="Z251" s="166" t="e">
        <f>BerKW!AM251*100</f>
        <v>#VALUE!</v>
      </c>
      <c r="AA251" s="166" t="e">
        <f>BerKW!AL251*100</f>
        <v>#VALUE!</v>
      </c>
      <c r="AB251" s="162">
        <f>IF(BerKW!AO251=0,0,60)</f>
        <v>60</v>
      </c>
      <c r="AC251" s="166" t="e">
        <f>BerKW!AP251*100</f>
        <v>#VALUE!</v>
      </c>
      <c r="AD251" s="166" t="e">
        <f>BerKW!AO251*100</f>
        <v>#VALUE!</v>
      </c>
      <c r="AE251" s="162">
        <f>IF(BerKW!AR251=0,0,61)</f>
        <v>61</v>
      </c>
      <c r="AF251" s="166" t="e">
        <f>BerKW!AS251*100</f>
        <v>#VALUE!</v>
      </c>
      <c r="AG251" s="166" t="e">
        <f>BerKW!AR251*100</f>
        <v>#VALUE!</v>
      </c>
      <c r="AH251" s="162">
        <f>IF(BerKW!AU251=0,0,74)</f>
        <v>74</v>
      </c>
      <c r="AI251" s="166" t="e">
        <f>BerKW!AV251*100</f>
        <v>#VALUE!</v>
      </c>
      <c r="AJ251" s="166" t="e">
        <f>BerKW!AU251*100</f>
        <v>#VALUE!</v>
      </c>
      <c r="AK251" s="162">
        <v>1</v>
      </c>
      <c r="AL251" s="166" t="e">
        <f>ROUND(BerKW!AW251*100,0)</f>
        <v>#VALUE!</v>
      </c>
      <c r="AM251" s="166" t="e">
        <f t="shared" si="12"/>
        <v>#VALUE!</v>
      </c>
      <c r="AN251" s="166">
        <v>0</v>
      </c>
      <c r="AO251" s="166" t="e">
        <f>BerKW!AW251*100</f>
        <v>#VALUE!</v>
      </c>
      <c r="AP251" s="166" t="e">
        <f ca="1">ROUND(AO251*(pabij+wnbij)/100,0)</f>
        <v>#VALUE!</v>
      </c>
      <c r="AQ251" s="166">
        <f t="shared" ca="1" si="13"/>
        <v>255</v>
      </c>
      <c r="AR251" s="166">
        <v>0</v>
      </c>
      <c r="AS251" s="166" t="e">
        <f>BerKW!AW251*100</f>
        <v>#VALUE!</v>
      </c>
      <c r="AT251" s="166" t="e">
        <f ca="1">ROUND(BerKW!BR251*100,0)</f>
        <v>#VALUE!</v>
      </c>
      <c r="AU251" s="166">
        <f t="shared" ca="1" si="14"/>
        <v>256</v>
      </c>
      <c r="AV251" s="166">
        <v>0</v>
      </c>
      <c r="AW251" s="166" t="e">
        <f>ROUND(BerKW!AW251*100,0)</f>
        <v>#VALUE!</v>
      </c>
      <c r="AX251" s="166" t="e">
        <f ca="1">ROUND(BerKW!BS251*100,0)</f>
        <v>#VALUE!</v>
      </c>
      <c r="AY251" s="166">
        <f t="shared" ca="1" si="15"/>
        <v>811</v>
      </c>
      <c r="AZ251" s="166">
        <v>0</v>
      </c>
      <c r="BA251" s="166" t="e">
        <f ca="1">IF(fsobij&lt;&gt;0,BerKW!AW251*100,0)</f>
        <v>#VALUE!</v>
      </c>
      <c r="BB251" s="166" t="e">
        <f ca="1">IF(fsobij&lt;&gt;0,ROUND(BerKW!BK251*100,0),0)</f>
        <v>#VALUE!</v>
      </c>
      <c r="BC251" s="166">
        <v>859</v>
      </c>
      <c r="BD251" s="166">
        <v>0</v>
      </c>
      <c r="BE251" s="166" t="e">
        <f ca="1">IF(bijbij&lt;&gt;0,BerKW!AW251*100,0)</f>
        <v>#VALUE!</v>
      </c>
      <c r="BF251" s="166" t="e">
        <f>ROUND(BerKW!BL251*100,0)</f>
        <v>#VALUE!</v>
      </c>
      <c r="BG251" s="167">
        <v>1</v>
      </c>
      <c r="BH251" s="166" t="e">
        <f>BerKW!BF251*100</f>
        <v>#VALUE!</v>
      </c>
      <c r="BI251" s="166" t="str">
        <f>BerKW!BE251</f>
        <v>Corriger</v>
      </c>
      <c r="BJ251" s="162" t="e">
        <f>BerKW!BD251*100</f>
        <v>#VALUE!</v>
      </c>
    </row>
    <row r="252" spans="1:62" ht="14.1" customHeight="1" x14ac:dyDescent="0.3">
      <c r="A252" s="162">
        <f>Ident!A252</f>
        <v>0</v>
      </c>
      <c r="B252" s="162">
        <f>Ident!B252</f>
        <v>0</v>
      </c>
      <c r="C252" s="162">
        <f>Ident!C252</f>
        <v>0</v>
      </c>
      <c r="D252" s="162">
        <f>Ident!D252</f>
        <v>0</v>
      </c>
      <c r="E252" s="162"/>
      <c r="F252" s="163"/>
      <c r="G252" s="162"/>
      <c r="H252" s="164">
        <f>Ident!G252</f>
        <v>0</v>
      </c>
      <c r="I252" s="165">
        <f>Ident!E252</f>
        <v>0</v>
      </c>
      <c r="J252" s="165">
        <f>Ident!F252</f>
        <v>0</v>
      </c>
      <c r="K252" s="166" t="e">
        <f>BerKW!Y252*100</f>
        <v>#VALUE!</v>
      </c>
      <c r="L252" s="166">
        <f>BerKW!Z252</f>
        <v>0</v>
      </c>
      <c r="M252" s="162">
        <f>IF(BerKW!K252=0,0,1)</f>
        <v>0</v>
      </c>
      <c r="N252" s="166" t="e">
        <f>BerKW!L252*100</f>
        <v>#VALUE!</v>
      </c>
      <c r="O252" s="166">
        <f>BerKW!K252*100</f>
        <v>0</v>
      </c>
      <c r="P252" s="162">
        <f>IF(BerKW!AC252=0,0,24)</f>
        <v>24</v>
      </c>
      <c r="Q252" s="166" t="e">
        <f>BerKW!AD252*100</f>
        <v>#VALUE!</v>
      </c>
      <c r="R252" s="166" t="e">
        <f>BerKW!AC252*100</f>
        <v>#VALUE!</v>
      </c>
      <c r="S252" s="162">
        <f>IF(BerKW!AF252=0,0,30)</f>
        <v>30</v>
      </c>
      <c r="T252" s="166" t="e">
        <f>BerKW!AG252*100</f>
        <v>#VALUE!</v>
      </c>
      <c r="U252" s="166" t="e">
        <f>BerKW!AF252*100</f>
        <v>#VALUE!</v>
      </c>
      <c r="V252" s="166">
        <f>IF(BerKW!AI252=0,0,50)</f>
        <v>50</v>
      </c>
      <c r="W252" s="166" t="e">
        <f>BerKW!AJ252*100</f>
        <v>#VALUE!</v>
      </c>
      <c r="X252" s="166" t="e">
        <f>BerKW!AI252*100</f>
        <v>#VALUE!</v>
      </c>
      <c r="Y252" s="162">
        <f>IF(BerKW!AL252=0,0,51)</f>
        <v>51</v>
      </c>
      <c r="Z252" s="166" t="e">
        <f>BerKW!AM252*100</f>
        <v>#VALUE!</v>
      </c>
      <c r="AA252" s="166" t="e">
        <f>BerKW!AL252*100</f>
        <v>#VALUE!</v>
      </c>
      <c r="AB252" s="162">
        <f>IF(BerKW!AO252=0,0,60)</f>
        <v>60</v>
      </c>
      <c r="AC252" s="166" t="e">
        <f>BerKW!AP252*100</f>
        <v>#VALUE!</v>
      </c>
      <c r="AD252" s="166" t="e">
        <f>BerKW!AO252*100</f>
        <v>#VALUE!</v>
      </c>
      <c r="AE252" s="162">
        <f>IF(BerKW!AR252=0,0,61)</f>
        <v>61</v>
      </c>
      <c r="AF252" s="166" t="e">
        <f>BerKW!AS252*100</f>
        <v>#VALUE!</v>
      </c>
      <c r="AG252" s="166" t="e">
        <f>BerKW!AR252*100</f>
        <v>#VALUE!</v>
      </c>
      <c r="AH252" s="162">
        <f>IF(BerKW!AU252=0,0,74)</f>
        <v>74</v>
      </c>
      <c r="AI252" s="166" t="e">
        <f>BerKW!AV252*100</f>
        <v>#VALUE!</v>
      </c>
      <c r="AJ252" s="166" t="e">
        <f>BerKW!AU252*100</f>
        <v>#VALUE!</v>
      </c>
      <c r="AK252" s="162">
        <v>1</v>
      </c>
      <c r="AL252" s="166" t="e">
        <f>ROUND(BerKW!AW252*100,0)</f>
        <v>#VALUE!</v>
      </c>
      <c r="AM252" s="166" t="e">
        <f t="shared" si="12"/>
        <v>#VALUE!</v>
      </c>
      <c r="AN252" s="166">
        <v>0</v>
      </c>
      <c r="AO252" s="166" t="e">
        <f>BerKW!AW252*100</f>
        <v>#VALUE!</v>
      </c>
      <c r="AP252" s="166" t="e">
        <f ca="1">ROUND(AO252*(pabij+wnbij)/100,0)</f>
        <v>#VALUE!</v>
      </c>
      <c r="AQ252" s="166">
        <f t="shared" ca="1" si="13"/>
        <v>255</v>
      </c>
      <c r="AR252" s="166">
        <v>0</v>
      </c>
      <c r="AS252" s="166" t="e">
        <f>BerKW!AW252*100</f>
        <v>#VALUE!</v>
      </c>
      <c r="AT252" s="166" t="e">
        <f ca="1">ROUND(BerKW!BR252*100,0)</f>
        <v>#VALUE!</v>
      </c>
      <c r="AU252" s="166">
        <f t="shared" ca="1" si="14"/>
        <v>256</v>
      </c>
      <c r="AV252" s="166">
        <v>0</v>
      </c>
      <c r="AW252" s="166" t="e">
        <f>ROUND(BerKW!AW252*100,0)</f>
        <v>#VALUE!</v>
      </c>
      <c r="AX252" s="166" t="e">
        <f ca="1">ROUND(BerKW!BS252*100,0)</f>
        <v>#VALUE!</v>
      </c>
      <c r="AY252" s="166">
        <f t="shared" ca="1" si="15"/>
        <v>811</v>
      </c>
      <c r="AZ252" s="166">
        <v>0</v>
      </c>
      <c r="BA252" s="166" t="e">
        <f ca="1">IF(fsobij&lt;&gt;0,BerKW!AW252*100,0)</f>
        <v>#VALUE!</v>
      </c>
      <c r="BB252" s="166" t="e">
        <f ca="1">IF(fsobij&lt;&gt;0,ROUND(BerKW!BK252*100,0),0)</f>
        <v>#VALUE!</v>
      </c>
      <c r="BC252" s="166">
        <v>859</v>
      </c>
      <c r="BD252" s="166">
        <v>0</v>
      </c>
      <c r="BE252" s="166" t="e">
        <f ca="1">IF(bijbij&lt;&gt;0,BerKW!AW252*100,0)</f>
        <v>#VALUE!</v>
      </c>
      <c r="BF252" s="166" t="e">
        <f>ROUND(BerKW!BL252*100,0)</f>
        <v>#VALUE!</v>
      </c>
      <c r="BG252" s="167">
        <v>1</v>
      </c>
      <c r="BH252" s="166" t="e">
        <f>BerKW!BF252*100</f>
        <v>#VALUE!</v>
      </c>
      <c r="BI252" s="166" t="str">
        <f>BerKW!BE252</f>
        <v>Corriger</v>
      </c>
      <c r="BJ252" s="162" t="e">
        <f>BerKW!BD252*100</f>
        <v>#VALUE!</v>
      </c>
    </row>
    <row r="253" spans="1:62" ht="14.1" customHeight="1" x14ac:dyDescent="0.3">
      <c r="A253" s="162">
        <f>Ident!A253</f>
        <v>0</v>
      </c>
      <c r="B253" s="162">
        <f>Ident!B253</f>
        <v>0</v>
      </c>
      <c r="C253" s="162">
        <f>Ident!C253</f>
        <v>0</v>
      </c>
      <c r="D253" s="162">
        <f>Ident!D253</f>
        <v>0</v>
      </c>
      <c r="E253" s="162"/>
      <c r="F253" s="163"/>
      <c r="G253" s="162"/>
      <c r="H253" s="164">
        <f>Ident!G253</f>
        <v>0</v>
      </c>
      <c r="I253" s="165">
        <f>Ident!E253</f>
        <v>0</v>
      </c>
      <c r="J253" s="165">
        <f>Ident!F253</f>
        <v>0</v>
      </c>
      <c r="K253" s="166" t="e">
        <f>BerKW!Y253*100</f>
        <v>#VALUE!</v>
      </c>
      <c r="L253" s="166">
        <f>BerKW!Z253</f>
        <v>0</v>
      </c>
      <c r="M253" s="162">
        <f>IF(BerKW!K253=0,0,1)</f>
        <v>0</v>
      </c>
      <c r="N253" s="166" t="e">
        <f>BerKW!L253*100</f>
        <v>#VALUE!</v>
      </c>
      <c r="O253" s="166">
        <f>BerKW!K253*100</f>
        <v>0</v>
      </c>
      <c r="P253" s="162">
        <f>IF(BerKW!AC253=0,0,24)</f>
        <v>24</v>
      </c>
      <c r="Q253" s="166" t="e">
        <f>BerKW!AD253*100</f>
        <v>#VALUE!</v>
      </c>
      <c r="R253" s="166" t="e">
        <f>BerKW!AC253*100</f>
        <v>#VALUE!</v>
      </c>
      <c r="S253" s="162">
        <f>IF(BerKW!AF253=0,0,30)</f>
        <v>30</v>
      </c>
      <c r="T253" s="166" t="e">
        <f>BerKW!AG253*100</f>
        <v>#VALUE!</v>
      </c>
      <c r="U253" s="166" t="e">
        <f>BerKW!AF253*100</f>
        <v>#VALUE!</v>
      </c>
      <c r="V253" s="166">
        <f>IF(BerKW!AI253=0,0,50)</f>
        <v>50</v>
      </c>
      <c r="W253" s="166" t="e">
        <f>BerKW!AJ253*100</f>
        <v>#VALUE!</v>
      </c>
      <c r="X253" s="166" t="e">
        <f>BerKW!AI253*100</f>
        <v>#VALUE!</v>
      </c>
      <c r="Y253" s="162">
        <f>IF(BerKW!AL253=0,0,51)</f>
        <v>51</v>
      </c>
      <c r="Z253" s="166" t="e">
        <f>BerKW!AM253*100</f>
        <v>#VALUE!</v>
      </c>
      <c r="AA253" s="166" t="e">
        <f>BerKW!AL253*100</f>
        <v>#VALUE!</v>
      </c>
      <c r="AB253" s="162">
        <f>IF(BerKW!AO253=0,0,60)</f>
        <v>60</v>
      </c>
      <c r="AC253" s="166" t="e">
        <f>BerKW!AP253*100</f>
        <v>#VALUE!</v>
      </c>
      <c r="AD253" s="166" t="e">
        <f>BerKW!AO253*100</f>
        <v>#VALUE!</v>
      </c>
      <c r="AE253" s="162">
        <f>IF(BerKW!AR253=0,0,61)</f>
        <v>61</v>
      </c>
      <c r="AF253" s="166" t="e">
        <f>BerKW!AS253*100</f>
        <v>#VALUE!</v>
      </c>
      <c r="AG253" s="166" t="e">
        <f>BerKW!AR253*100</f>
        <v>#VALUE!</v>
      </c>
      <c r="AH253" s="162">
        <f>IF(BerKW!AU253=0,0,74)</f>
        <v>74</v>
      </c>
      <c r="AI253" s="166" t="e">
        <f>BerKW!AV253*100</f>
        <v>#VALUE!</v>
      </c>
      <c r="AJ253" s="166" t="e">
        <f>BerKW!AU253*100</f>
        <v>#VALUE!</v>
      </c>
      <c r="AK253" s="162">
        <v>1</v>
      </c>
      <c r="AL253" s="166" t="e">
        <f>ROUND(BerKW!AW253*100,0)</f>
        <v>#VALUE!</v>
      </c>
      <c r="AM253" s="166" t="e">
        <f t="shared" si="12"/>
        <v>#VALUE!</v>
      </c>
      <c r="AN253" s="166">
        <v>0</v>
      </c>
      <c r="AO253" s="166" t="e">
        <f>BerKW!AW253*100</f>
        <v>#VALUE!</v>
      </c>
      <c r="AP253" s="166" t="e">
        <f ca="1">ROUND(AO253*(pabij+wnbij)/100,0)</f>
        <v>#VALUE!</v>
      </c>
      <c r="AQ253" s="166">
        <f t="shared" ca="1" si="13"/>
        <v>255</v>
      </c>
      <c r="AR253" s="166">
        <v>0</v>
      </c>
      <c r="AS253" s="166" t="e">
        <f>BerKW!AW253*100</f>
        <v>#VALUE!</v>
      </c>
      <c r="AT253" s="166" t="e">
        <f ca="1">ROUND(BerKW!BR253*100,0)</f>
        <v>#VALUE!</v>
      </c>
      <c r="AU253" s="166">
        <f t="shared" ca="1" si="14"/>
        <v>256</v>
      </c>
      <c r="AV253" s="166">
        <v>0</v>
      </c>
      <c r="AW253" s="166" t="e">
        <f>ROUND(BerKW!AW253*100,0)</f>
        <v>#VALUE!</v>
      </c>
      <c r="AX253" s="166" t="e">
        <f ca="1">ROUND(BerKW!BS253*100,0)</f>
        <v>#VALUE!</v>
      </c>
      <c r="AY253" s="166">
        <f t="shared" ca="1" si="15"/>
        <v>811</v>
      </c>
      <c r="AZ253" s="166">
        <v>0</v>
      </c>
      <c r="BA253" s="166" t="e">
        <f ca="1">IF(fsobij&lt;&gt;0,BerKW!AW253*100,0)</f>
        <v>#VALUE!</v>
      </c>
      <c r="BB253" s="166" t="e">
        <f ca="1">IF(fsobij&lt;&gt;0,ROUND(BerKW!BK253*100,0),0)</f>
        <v>#VALUE!</v>
      </c>
      <c r="BC253" s="166">
        <v>859</v>
      </c>
      <c r="BD253" s="166">
        <v>0</v>
      </c>
      <c r="BE253" s="166" t="e">
        <f ca="1">IF(bijbij&lt;&gt;0,BerKW!AW253*100,0)</f>
        <v>#VALUE!</v>
      </c>
      <c r="BF253" s="166" t="e">
        <f>ROUND(BerKW!BL253*100,0)</f>
        <v>#VALUE!</v>
      </c>
      <c r="BG253" s="167">
        <v>1</v>
      </c>
      <c r="BH253" s="166" t="e">
        <f>BerKW!BF253*100</f>
        <v>#VALUE!</v>
      </c>
      <c r="BI253" s="166" t="str">
        <f>BerKW!BE253</f>
        <v>Corriger</v>
      </c>
      <c r="BJ253" s="162" t="e">
        <f>BerKW!BD253*100</f>
        <v>#VALUE!</v>
      </c>
    </row>
    <row r="254" spans="1:62" ht="14.1" customHeight="1" x14ac:dyDescent="0.3">
      <c r="A254" s="162">
        <f>Ident!A254</f>
        <v>0</v>
      </c>
      <c r="B254" s="162">
        <f>Ident!B254</f>
        <v>0</v>
      </c>
      <c r="C254" s="162">
        <f>Ident!C254</f>
        <v>0</v>
      </c>
      <c r="D254" s="162">
        <f>Ident!D254</f>
        <v>0</v>
      </c>
      <c r="E254" s="162"/>
      <c r="F254" s="163"/>
      <c r="G254" s="162"/>
      <c r="H254" s="164">
        <f>Ident!G254</f>
        <v>0</v>
      </c>
      <c r="I254" s="165">
        <f>Ident!E254</f>
        <v>0</v>
      </c>
      <c r="J254" s="165">
        <f>Ident!F254</f>
        <v>0</v>
      </c>
      <c r="K254" s="166" t="e">
        <f>BerKW!Y254*100</f>
        <v>#VALUE!</v>
      </c>
      <c r="L254" s="166">
        <f>BerKW!Z254</f>
        <v>0</v>
      </c>
      <c r="M254" s="162">
        <f>IF(BerKW!K254=0,0,1)</f>
        <v>0</v>
      </c>
      <c r="N254" s="166" t="e">
        <f>BerKW!L254*100</f>
        <v>#VALUE!</v>
      </c>
      <c r="O254" s="166">
        <f>BerKW!K254*100</f>
        <v>0</v>
      </c>
      <c r="P254" s="162">
        <f>IF(BerKW!AC254=0,0,24)</f>
        <v>24</v>
      </c>
      <c r="Q254" s="166" t="e">
        <f>BerKW!AD254*100</f>
        <v>#VALUE!</v>
      </c>
      <c r="R254" s="166" t="e">
        <f>BerKW!AC254*100</f>
        <v>#VALUE!</v>
      </c>
      <c r="S254" s="162">
        <f>IF(BerKW!AF254=0,0,30)</f>
        <v>30</v>
      </c>
      <c r="T254" s="166" t="e">
        <f>BerKW!AG254*100</f>
        <v>#VALUE!</v>
      </c>
      <c r="U254" s="166" t="e">
        <f>BerKW!AF254*100</f>
        <v>#VALUE!</v>
      </c>
      <c r="V254" s="166">
        <f>IF(BerKW!AI254=0,0,50)</f>
        <v>50</v>
      </c>
      <c r="W254" s="166" t="e">
        <f>BerKW!AJ254*100</f>
        <v>#VALUE!</v>
      </c>
      <c r="X254" s="166" t="e">
        <f>BerKW!AI254*100</f>
        <v>#VALUE!</v>
      </c>
      <c r="Y254" s="162">
        <f>IF(BerKW!AL254=0,0,51)</f>
        <v>51</v>
      </c>
      <c r="Z254" s="166" t="e">
        <f>BerKW!AM254*100</f>
        <v>#VALUE!</v>
      </c>
      <c r="AA254" s="166" t="e">
        <f>BerKW!AL254*100</f>
        <v>#VALUE!</v>
      </c>
      <c r="AB254" s="162">
        <f>IF(BerKW!AO254=0,0,60)</f>
        <v>60</v>
      </c>
      <c r="AC254" s="166" t="e">
        <f>BerKW!AP254*100</f>
        <v>#VALUE!</v>
      </c>
      <c r="AD254" s="166" t="e">
        <f>BerKW!AO254*100</f>
        <v>#VALUE!</v>
      </c>
      <c r="AE254" s="162">
        <f>IF(BerKW!AR254=0,0,61)</f>
        <v>61</v>
      </c>
      <c r="AF254" s="166" t="e">
        <f>BerKW!AS254*100</f>
        <v>#VALUE!</v>
      </c>
      <c r="AG254" s="166" t="e">
        <f>BerKW!AR254*100</f>
        <v>#VALUE!</v>
      </c>
      <c r="AH254" s="162">
        <f>IF(BerKW!AU254=0,0,74)</f>
        <v>74</v>
      </c>
      <c r="AI254" s="166" t="e">
        <f>BerKW!AV254*100</f>
        <v>#VALUE!</v>
      </c>
      <c r="AJ254" s="166" t="e">
        <f>BerKW!AU254*100</f>
        <v>#VALUE!</v>
      </c>
      <c r="AK254" s="162">
        <v>1</v>
      </c>
      <c r="AL254" s="166" t="e">
        <f>ROUND(BerKW!AW254*100,0)</f>
        <v>#VALUE!</v>
      </c>
      <c r="AM254" s="166" t="e">
        <f t="shared" si="12"/>
        <v>#VALUE!</v>
      </c>
      <c r="AN254" s="166">
        <v>0</v>
      </c>
      <c r="AO254" s="166" t="e">
        <f>BerKW!AW254*100</f>
        <v>#VALUE!</v>
      </c>
      <c r="AP254" s="166" t="e">
        <f ca="1">ROUND(AO254*(pabij+wnbij)/100,0)</f>
        <v>#VALUE!</v>
      </c>
      <c r="AQ254" s="166">
        <f t="shared" ca="1" si="13"/>
        <v>255</v>
      </c>
      <c r="AR254" s="166">
        <v>0</v>
      </c>
      <c r="AS254" s="166" t="e">
        <f>BerKW!AW254*100</f>
        <v>#VALUE!</v>
      </c>
      <c r="AT254" s="166" t="e">
        <f ca="1">ROUND(BerKW!BR254*100,0)</f>
        <v>#VALUE!</v>
      </c>
      <c r="AU254" s="166">
        <f t="shared" ca="1" si="14"/>
        <v>256</v>
      </c>
      <c r="AV254" s="166">
        <v>0</v>
      </c>
      <c r="AW254" s="166" t="e">
        <f>ROUND(BerKW!AW254*100,0)</f>
        <v>#VALUE!</v>
      </c>
      <c r="AX254" s="166" t="e">
        <f ca="1">ROUND(BerKW!BS254*100,0)</f>
        <v>#VALUE!</v>
      </c>
      <c r="AY254" s="166">
        <f t="shared" ca="1" si="15"/>
        <v>811</v>
      </c>
      <c r="AZ254" s="166">
        <v>0</v>
      </c>
      <c r="BA254" s="166" t="e">
        <f ca="1">IF(fsobij&lt;&gt;0,BerKW!AW254*100,0)</f>
        <v>#VALUE!</v>
      </c>
      <c r="BB254" s="166" t="e">
        <f ca="1">IF(fsobij&lt;&gt;0,ROUND(BerKW!BK254*100,0),0)</f>
        <v>#VALUE!</v>
      </c>
      <c r="BC254" s="166">
        <v>859</v>
      </c>
      <c r="BD254" s="166">
        <v>0</v>
      </c>
      <c r="BE254" s="166" t="e">
        <f ca="1">IF(bijbij&lt;&gt;0,BerKW!AW254*100,0)</f>
        <v>#VALUE!</v>
      </c>
      <c r="BF254" s="166" t="e">
        <f>ROUND(BerKW!BL254*100,0)</f>
        <v>#VALUE!</v>
      </c>
      <c r="BG254" s="167">
        <v>1</v>
      </c>
      <c r="BH254" s="166" t="e">
        <f>BerKW!BF254*100</f>
        <v>#VALUE!</v>
      </c>
      <c r="BI254" s="166" t="str">
        <f>BerKW!BE254</f>
        <v>Corriger</v>
      </c>
      <c r="BJ254" s="162" t="e">
        <f>BerKW!BD254*100</f>
        <v>#VALUE!</v>
      </c>
    </row>
    <row r="255" spans="1:62" ht="14.1" customHeight="1" x14ac:dyDescent="0.3">
      <c r="A255" s="162">
        <f>Ident!A255</f>
        <v>0</v>
      </c>
      <c r="B255" s="162">
        <f>Ident!B255</f>
        <v>0</v>
      </c>
      <c r="C255" s="162">
        <f>Ident!C255</f>
        <v>0</v>
      </c>
      <c r="D255" s="162">
        <f>Ident!D255</f>
        <v>0</v>
      </c>
      <c r="E255" s="162"/>
      <c r="F255" s="163"/>
      <c r="G255" s="162"/>
      <c r="H255" s="164">
        <f>Ident!G255</f>
        <v>0</v>
      </c>
      <c r="I255" s="165">
        <f>Ident!E255</f>
        <v>0</v>
      </c>
      <c r="J255" s="165">
        <f>Ident!F255</f>
        <v>0</v>
      </c>
      <c r="K255" s="166" t="e">
        <f>BerKW!Y255*100</f>
        <v>#VALUE!</v>
      </c>
      <c r="L255" s="166">
        <f>BerKW!Z255</f>
        <v>0</v>
      </c>
      <c r="M255" s="162">
        <f>IF(BerKW!K255=0,0,1)</f>
        <v>0</v>
      </c>
      <c r="N255" s="166" t="e">
        <f>BerKW!L255*100</f>
        <v>#VALUE!</v>
      </c>
      <c r="O255" s="166">
        <f>BerKW!K255*100</f>
        <v>0</v>
      </c>
      <c r="P255" s="162">
        <f>IF(BerKW!AC255=0,0,24)</f>
        <v>24</v>
      </c>
      <c r="Q255" s="166" t="e">
        <f>BerKW!AD255*100</f>
        <v>#VALUE!</v>
      </c>
      <c r="R255" s="166" t="e">
        <f>BerKW!AC255*100</f>
        <v>#VALUE!</v>
      </c>
      <c r="S255" s="162">
        <f>IF(BerKW!AF255=0,0,30)</f>
        <v>30</v>
      </c>
      <c r="T255" s="166" t="e">
        <f>BerKW!AG255*100</f>
        <v>#VALUE!</v>
      </c>
      <c r="U255" s="166" t="e">
        <f>BerKW!AF255*100</f>
        <v>#VALUE!</v>
      </c>
      <c r="V255" s="166">
        <f>IF(BerKW!AI255=0,0,50)</f>
        <v>50</v>
      </c>
      <c r="W255" s="166" t="e">
        <f>BerKW!AJ255*100</f>
        <v>#VALUE!</v>
      </c>
      <c r="X255" s="166" t="e">
        <f>BerKW!AI255*100</f>
        <v>#VALUE!</v>
      </c>
      <c r="Y255" s="162">
        <f>IF(BerKW!AL255=0,0,51)</f>
        <v>51</v>
      </c>
      <c r="Z255" s="166" t="e">
        <f>BerKW!AM255*100</f>
        <v>#VALUE!</v>
      </c>
      <c r="AA255" s="166" t="e">
        <f>BerKW!AL255*100</f>
        <v>#VALUE!</v>
      </c>
      <c r="AB255" s="162">
        <f>IF(BerKW!AO255=0,0,60)</f>
        <v>60</v>
      </c>
      <c r="AC255" s="166" t="e">
        <f>BerKW!AP255*100</f>
        <v>#VALUE!</v>
      </c>
      <c r="AD255" s="166" t="e">
        <f>BerKW!AO255*100</f>
        <v>#VALUE!</v>
      </c>
      <c r="AE255" s="162">
        <f>IF(BerKW!AR255=0,0,61)</f>
        <v>61</v>
      </c>
      <c r="AF255" s="166" t="e">
        <f>BerKW!AS255*100</f>
        <v>#VALUE!</v>
      </c>
      <c r="AG255" s="166" t="e">
        <f>BerKW!AR255*100</f>
        <v>#VALUE!</v>
      </c>
      <c r="AH255" s="162">
        <f>IF(BerKW!AU255=0,0,74)</f>
        <v>74</v>
      </c>
      <c r="AI255" s="166" t="e">
        <f>BerKW!AV255*100</f>
        <v>#VALUE!</v>
      </c>
      <c r="AJ255" s="166" t="e">
        <f>BerKW!AU255*100</f>
        <v>#VALUE!</v>
      </c>
      <c r="AK255" s="162">
        <v>1</v>
      </c>
      <c r="AL255" s="166" t="e">
        <f>ROUND(BerKW!AW255*100,0)</f>
        <v>#VALUE!</v>
      </c>
      <c r="AM255" s="166" t="e">
        <f t="shared" si="12"/>
        <v>#VALUE!</v>
      </c>
      <c r="AN255" s="166">
        <v>0</v>
      </c>
      <c r="AO255" s="166" t="e">
        <f>BerKW!AW255*100</f>
        <v>#VALUE!</v>
      </c>
      <c r="AP255" s="166" t="e">
        <f ca="1">ROUND(AO255*(pabij+wnbij)/100,0)</f>
        <v>#VALUE!</v>
      </c>
      <c r="AQ255" s="166">
        <f t="shared" ca="1" si="13"/>
        <v>255</v>
      </c>
      <c r="AR255" s="166">
        <v>0</v>
      </c>
      <c r="AS255" s="166" t="e">
        <f>BerKW!AW255*100</f>
        <v>#VALUE!</v>
      </c>
      <c r="AT255" s="166" t="e">
        <f ca="1">ROUND(BerKW!BR255*100,0)</f>
        <v>#VALUE!</v>
      </c>
      <c r="AU255" s="166">
        <f t="shared" ca="1" si="14"/>
        <v>256</v>
      </c>
      <c r="AV255" s="166">
        <v>0</v>
      </c>
      <c r="AW255" s="166" t="e">
        <f>ROUND(BerKW!AW255*100,0)</f>
        <v>#VALUE!</v>
      </c>
      <c r="AX255" s="166" t="e">
        <f ca="1">ROUND(BerKW!BS255*100,0)</f>
        <v>#VALUE!</v>
      </c>
      <c r="AY255" s="166">
        <f t="shared" ca="1" si="15"/>
        <v>811</v>
      </c>
      <c r="AZ255" s="166">
        <v>0</v>
      </c>
      <c r="BA255" s="166" t="e">
        <f ca="1">IF(fsobij&lt;&gt;0,BerKW!AW255*100,0)</f>
        <v>#VALUE!</v>
      </c>
      <c r="BB255" s="166" t="e">
        <f ca="1">IF(fsobij&lt;&gt;0,ROUND(BerKW!BK255*100,0),0)</f>
        <v>#VALUE!</v>
      </c>
      <c r="BC255" s="166">
        <v>859</v>
      </c>
      <c r="BD255" s="166">
        <v>0</v>
      </c>
      <c r="BE255" s="166" t="e">
        <f ca="1">IF(bijbij&lt;&gt;0,BerKW!AW255*100,0)</f>
        <v>#VALUE!</v>
      </c>
      <c r="BF255" s="166" t="e">
        <f>ROUND(BerKW!BL255*100,0)</f>
        <v>#VALUE!</v>
      </c>
      <c r="BG255" s="167">
        <v>1</v>
      </c>
      <c r="BH255" s="166" t="e">
        <f>BerKW!BF255*100</f>
        <v>#VALUE!</v>
      </c>
      <c r="BI255" s="166" t="str">
        <f>BerKW!BE255</f>
        <v>Corriger</v>
      </c>
      <c r="BJ255" s="162" t="e">
        <f>BerKW!BD255*100</f>
        <v>#VALUE!</v>
      </c>
    </row>
    <row r="256" spans="1:62" ht="14.1" customHeight="1" x14ac:dyDescent="0.3">
      <c r="A256" s="162">
        <f>Ident!A256</f>
        <v>0</v>
      </c>
      <c r="B256" s="162">
        <f>Ident!B256</f>
        <v>0</v>
      </c>
      <c r="C256" s="162">
        <f>Ident!C256</f>
        <v>0</v>
      </c>
      <c r="D256" s="162">
        <f>Ident!D256</f>
        <v>0</v>
      </c>
      <c r="E256" s="162"/>
      <c r="F256" s="163"/>
      <c r="G256" s="162"/>
      <c r="H256" s="164">
        <f>Ident!G256</f>
        <v>0</v>
      </c>
      <c r="I256" s="165">
        <f>Ident!E256</f>
        <v>0</v>
      </c>
      <c r="J256" s="165">
        <f>Ident!F256</f>
        <v>0</v>
      </c>
      <c r="K256" s="166" t="e">
        <f>BerKW!Y256*100</f>
        <v>#VALUE!</v>
      </c>
      <c r="L256" s="166">
        <f>BerKW!Z256</f>
        <v>0</v>
      </c>
      <c r="M256" s="162">
        <f>IF(BerKW!K256=0,0,1)</f>
        <v>0</v>
      </c>
      <c r="N256" s="166" t="e">
        <f>BerKW!L256*100</f>
        <v>#VALUE!</v>
      </c>
      <c r="O256" s="166">
        <f>BerKW!K256*100</f>
        <v>0</v>
      </c>
      <c r="P256" s="162">
        <f>IF(BerKW!AC256=0,0,24)</f>
        <v>24</v>
      </c>
      <c r="Q256" s="166" t="e">
        <f>BerKW!AD256*100</f>
        <v>#VALUE!</v>
      </c>
      <c r="R256" s="166" t="e">
        <f>BerKW!AC256*100</f>
        <v>#VALUE!</v>
      </c>
      <c r="S256" s="162">
        <f>IF(BerKW!AF256=0,0,30)</f>
        <v>30</v>
      </c>
      <c r="T256" s="166" t="e">
        <f>BerKW!AG256*100</f>
        <v>#VALUE!</v>
      </c>
      <c r="U256" s="166" t="e">
        <f>BerKW!AF256*100</f>
        <v>#VALUE!</v>
      </c>
      <c r="V256" s="166">
        <f>IF(BerKW!AI256=0,0,50)</f>
        <v>50</v>
      </c>
      <c r="W256" s="166" t="e">
        <f>BerKW!AJ256*100</f>
        <v>#VALUE!</v>
      </c>
      <c r="X256" s="166" t="e">
        <f>BerKW!AI256*100</f>
        <v>#VALUE!</v>
      </c>
      <c r="Y256" s="162">
        <f>IF(BerKW!AL256=0,0,51)</f>
        <v>51</v>
      </c>
      <c r="Z256" s="166" t="e">
        <f>BerKW!AM256*100</f>
        <v>#VALUE!</v>
      </c>
      <c r="AA256" s="166" t="e">
        <f>BerKW!AL256*100</f>
        <v>#VALUE!</v>
      </c>
      <c r="AB256" s="162">
        <f>IF(BerKW!AO256=0,0,60)</f>
        <v>60</v>
      </c>
      <c r="AC256" s="166" t="e">
        <f>BerKW!AP256*100</f>
        <v>#VALUE!</v>
      </c>
      <c r="AD256" s="166" t="e">
        <f>BerKW!AO256*100</f>
        <v>#VALUE!</v>
      </c>
      <c r="AE256" s="162">
        <f>IF(BerKW!AR256=0,0,61)</f>
        <v>61</v>
      </c>
      <c r="AF256" s="166" t="e">
        <f>BerKW!AS256*100</f>
        <v>#VALUE!</v>
      </c>
      <c r="AG256" s="166" t="e">
        <f>BerKW!AR256*100</f>
        <v>#VALUE!</v>
      </c>
      <c r="AH256" s="162">
        <f>IF(BerKW!AU256=0,0,74)</f>
        <v>74</v>
      </c>
      <c r="AI256" s="166" t="e">
        <f>BerKW!AV256*100</f>
        <v>#VALUE!</v>
      </c>
      <c r="AJ256" s="166" t="e">
        <f>BerKW!AU256*100</f>
        <v>#VALUE!</v>
      </c>
      <c r="AK256" s="162">
        <v>1</v>
      </c>
      <c r="AL256" s="166" t="e">
        <f>ROUND(BerKW!AW256*100,0)</f>
        <v>#VALUE!</v>
      </c>
      <c r="AM256" s="166" t="e">
        <f t="shared" si="12"/>
        <v>#VALUE!</v>
      </c>
      <c r="AN256" s="166">
        <v>0</v>
      </c>
      <c r="AO256" s="166" t="e">
        <f>BerKW!AW256*100</f>
        <v>#VALUE!</v>
      </c>
      <c r="AP256" s="166" t="e">
        <f ca="1">ROUND(AO256*(pabij+wnbij)/100,0)</f>
        <v>#VALUE!</v>
      </c>
      <c r="AQ256" s="166">
        <f t="shared" ca="1" si="13"/>
        <v>255</v>
      </c>
      <c r="AR256" s="166">
        <v>0</v>
      </c>
      <c r="AS256" s="166" t="e">
        <f>BerKW!AW256*100</f>
        <v>#VALUE!</v>
      </c>
      <c r="AT256" s="166" t="e">
        <f ca="1">ROUND(BerKW!BR256*100,0)</f>
        <v>#VALUE!</v>
      </c>
      <c r="AU256" s="166">
        <f t="shared" ca="1" si="14"/>
        <v>256</v>
      </c>
      <c r="AV256" s="166">
        <v>0</v>
      </c>
      <c r="AW256" s="166" t="e">
        <f>ROUND(BerKW!AW256*100,0)</f>
        <v>#VALUE!</v>
      </c>
      <c r="AX256" s="166" t="e">
        <f ca="1">ROUND(BerKW!BS256*100,0)</f>
        <v>#VALUE!</v>
      </c>
      <c r="AY256" s="166">
        <f t="shared" ca="1" si="15"/>
        <v>811</v>
      </c>
      <c r="AZ256" s="166">
        <v>0</v>
      </c>
      <c r="BA256" s="166" t="e">
        <f ca="1">IF(fsobij&lt;&gt;0,BerKW!AW256*100,0)</f>
        <v>#VALUE!</v>
      </c>
      <c r="BB256" s="166" t="e">
        <f ca="1">IF(fsobij&lt;&gt;0,ROUND(BerKW!BK256*100,0),0)</f>
        <v>#VALUE!</v>
      </c>
      <c r="BC256" s="166">
        <v>859</v>
      </c>
      <c r="BD256" s="166">
        <v>0</v>
      </c>
      <c r="BE256" s="166" t="e">
        <f ca="1">IF(bijbij&lt;&gt;0,BerKW!AW256*100,0)</f>
        <v>#VALUE!</v>
      </c>
      <c r="BF256" s="166" t="e">
        <f>ROUND(BerKW!BL256*100,0)</f>
        <v>#VALUE!</v>
      </c>
      <c r="BG256" s="167">
        <v>1</v>
      </c>
      <c r="BH256" s="166" t="e">
        <f>BerKW!BF256*100</f>
        <v>#VALUE!</v>
      </c>
      <c r="BI256" s="166" t="str">
        <f>BerKW!BE256</f>
        <v>Corriger</v>
      </c>
      <c r="BJ256" s="162" t="e">
        <f>BerKW!BD256*100</f>
        <v>#VALUE!</v>
      </c>
    </row>
    <row r="257" spans="1:62" ht="14.1" customHeight="1" x14ac:dyDescent="0.3">
      <c r="A257" s="162">
        <f>Ident!A257</f>
        <v>0</v>
      </c>
      <c r="B257" s="162">
        <f>Ident!B257</f>
        <v>0</v>
      </c>
      <c r="C257" s="162">
        <f>Ident!C257</f>
        <v>0</v>
      </c>
      <c r="D257" s="162">
        <f>Ident!D257</f>
        <v>0</v>
      </c>
      <c r="E257" s="162"/>
      <c r="F257" s="163"/>
      <c r="G257" s="162"/>
      <c r="H257" s="164">
        <f>Ident!G257</f>
        <v>0</v>
      </c>
      <c r="I257" s="165">
        <f>Ident!E257</f>
        <v>0</v>
      </c>
      <c r="J257" s="165">
        <f>Ident!F257</f>
        <v>0</v>
      </c>
      <c r="K257" s="166" t="e">
        <f>BerKW!Y257*100</f>
        <v>#VALUE!</v>
      </c>
      <c r="L257" s="166">
        <f>BerKW!Z257</f>
        <v>0</v>
      </c>
      <c r="M257" s="162">
        <f>IF(BerKW!K257=0,0,1)</f>
        <v>0</v>
      </c>
      <c r="N257" s="166" t="e">
        <f>BerKW!L257*100</f>
        <v>#VALUE!</v>
      </c>
      <c r="O257" s="166">
        <f>BerKW!K257*100</f>
        <v>0</v>
      </c>
      <c r="P257" s="162">
        <f>IF(BerKW!AC257=0,0,24)</f>
        <v>24</v>
      </c>
      <c r="Q257" s="166" t="e">
        <f>BerKW!AD257*100</f>
        <v>#VALUE!</v>
      </c>
      <c r="R257" s="166" t="e">
        <f>BerKW!AC257*100</f>
        <v>#VALUE!</v>
      </c>
      <c r="S257" s="162">
        <f>IF(BerKW!AF257=0,0,30)</f>
        <v>30</v>
      </c>
      <c r="T257" s="166" t="e">
        <f>BerKW!AG257*100</f>
        <v>#VALUE!</v>
      </c>
      <c r="U257" s="166" t="e">
        <f>BerKW!AF257*100</f>
        <v>#VALUE!</v>
      </c>
      <c r="V257" s="166">
        <f>IF(BerKW!AI257=0,0,50)</f>
        <v>50</v>
      </c>
      <c r="W257" s="166" t="e">
        <f>BerKW!AJ257*100</f>
        <v>#VALUE!</v>
      </c>
      <c r="X257" s="166" t="e">
        <f>BerKW!AI257*100</f>
        <v>#VALUE!</v>
      </c>
      <c r="Y257" s="162">
        <f>IF(BerKW!AL257=0,0,51)</f>
        <v>51</v>
      </c>
      <c r="Z257" s="166" t="e">
        <f>BerKW!AM257*100</f>
        <v>#VALUE!</v>
      </c>
      <c r="AA257" s="166" t="e">
        <f>BerKW!AL257*100</f>
        <v>#VALUE!</v>
      </c>
      <c r="AB257" s="162">
        <f>IF(BerKW!AO257=0,0,60)</f>
        <v>60</v>
      </c>
      <c r="AC257" s="166" t="e">
        <f>BerKW!AP257*100</f>
        <v>#VALUE!</v>
      </c>
      <c r="AD257" s="166" t="e">
        <f>BerKW!AO257*100</f>
        <v>#VALUE!</v>
      </c>
      <c r="AE257" s="162">
        <f>IF(BerKW!AR257=0,0,61)</f>
        <v>61</v>
      </c>
      <c r="AF257" s="166" t="e">
        <f>BerKW!AS257*100</f>
        <v>#VALUE!</v>
      </c>
      <c r="AG257" s="166" t="e">
        <f>BerKW!AR257*100</f>
        <v>#VALUE!</v>
      </c>
      <c r="AH257" s="162">
        <f>IF(BerKW!AU257=0,0,74)</f>
        <v>74</v>
      </c>
      <c r="AI257" s="166" t="e">
        <f>BerKW!AV257*100</f>
        <v>#VALUE!</v>
      </c>
      <c r="AJ257" s="166" t="e">
        <f>BerKW!AU257*100</f>
        <v>#VALUE!</v>
      </c>
      <c r="AK257" s="162">
        <v>1</v>
      </c>
      <c r="AL257" s="166" t="e">
        <f>ROUND(BerKW!AW257*100,0)</f>
        <v>#VALUE!</v>
      </c>
      <c r="AM257" s="166" t="e">
        <f t="shared" si="12"/>
        <v>#VALUE!</v>
      </c>
      <c r="AN257" s="166">
        <v>0</v>
      </c>
      <c r="AO257" s="166" t="e">
        <f>BerKW!AW257*100</f>
        <v>#VALUE!</v>
      </c>
      <c r="AP257" s="166" t="e">
        <f ca="1">ROUND(AO257*(pabij+wnbij)/100,0)</f>
        <v>#VALUE!</v>
      </c>
      <c r="AQ257" s="166">
        <f t="shared" ca="1" si="13"/>
        <v>255</v>
      </c>
      <c r="AR257" s="166">
        <v>0</v>
      </c>
      <c r="AS257" s="166" t="e">
        <f>BerKW!AW257*100</f>
        <v>#VALUE!</v>
      </c>
      <c r="AT257" s="166" t="e">
        <f ca="1">ROUND(BerKW!BR257*100,0)</f>
        <v>#VALUE!</v>
      </c>
      <c r="AU257" s="166">
        <f t="shared" ca="1" si="14"/>
        <v>256</v>
      </c>
      <c r="AV257" s="166">
        <v>0</v>
      </c>
      <c r="AW257" s="166" t="e">
        <f>ROUND(BerKW!AW257*100,0)</f>
        <v>#VALUE!</v>
      </c>
      <c r="AX257" s="166" t="e">
        <f ca="1">ROUND(BerKW!BS257*100,0)</f>
        <v>#VALUE!</v>
      </c>
      <c r="AY257" s="166">
        <f t="shared" ca="1" si="15"/>
        <v>811</v>
      </c>
      <c r="AZ257" s="166">
        <v>0</v>
      </c>
      <c r="BA257" s="166" t="e">
        <f ca="1">IF(fsobij&lt;&gt;0,BerKW!AW257*100,0)</f>
        <v>#VALUE!</v>
      </c>
      <c r="BB257" s="166" t="e">
        <f ca="1">IF(fsobij&lt;&gt;0,ROUND(BerKW!BK257*100,0),0)</f>
        <v>#VALUE!</v>
      </c>
      <c r="BC257" s="166">
        <v>859</v>
      </c>
      <c r="BD257" s="166">
        <v>0</v>
      </c>
      <c r="BE257" s="166" t="e">
        <f ca="1">IF(bijbij&lt;&gt;0,BerKW!AW257*100,0)</f>
        <v>#VALUE!</v>
      </c>
      <c r="BF257" s="166" t="e">
        <f>ROUND(BerKW!BL257*100,0)</f>
        <v>#VALUE!</v>
      </c>
      <c r="BG257" s="167">
        <v>1</v>
      </c>
      <c r="BH257" s="166" t="e">
        <f>BerKW!BF257*100</f>
        <v>#VALUE!</v>
      </c>
      <c r="BI257" s="166" t="str">
        <f>BerKW!BE257</f>
        <v>Corriger</v>
      </c>
      <c r="BJ257" s="162" t="e">
        <f>BerKW!BD257*100</f>
        <v>#VALUE!</v>
      </c>
    </row>
    <row r="258" spans="1:62" ht="14.1" customHeight="1" x14ac:dyDescent="0.3">
      <c r="A258" s="162">
        <f>Ident!A258</f>
        <v>0</v>
      </c>
      <c r="B258" s="162">
        <f>Ident!B258</f>
        <v>0</v>
      </c>
      <c r="C258" s="162">
        <f>Ident!C258</f>
        <v>0</v>
      </c>
      <c r="D258" s="162">
        <f>Ident!D258</f>
        <v>0</v>
      </c>
      <c r="E258" s="162"/>
      <c r="F258" s="163"/>
      <c r="G258" s="162"/>
      <c r="H258" s="164">
        <f>Ident!G258</f>
        <v>0</v>
      </c>
      <c r="I258" s="165">
        <f>Ident!E258</f>
        <v>0</v>
      </c>
      <c r="J258" s="165">
        <f>Ident!F258</f>
        <v>0</v>
      </c>
      <c r="K258" s="166" t="e">
        <f>BerKW!Y258*100</f>
        <v>#VALUE!</v>
      </c>
      <c r="L258" s="166">
        <f>BerKW!Z258</f>
        <v>0</v>
      </c>
      <c r="M258" s="162">
        <f>IF(BerKW!K258=0,0,1)</f>
        <v>0</v>
      </c>
      <c r="N258" s="166" t="e">
        <f>BerKW!L258*100</f>
        <v>#VALUE!</v>
      </c>
      <c r="O258" s="166">
        <f>BerKW!K258*100</f>
        <v>0</v>
      </c>
      <c r="P258" s="162">
        <f>IF(BerKW!AC258=0,0,24)</f>
        <v>24</v>
      </c>
      <c r="Q258" s="166" t="e">
        <f>BerKW!AD258*100</f>
        <v>#VALUE!</v>
      </c>
      <c r="R258" s="166" t="e">
        <f>BerKW!AC258*100</f>
        <v>#VALUE!</v>
      </c>
      <c r="S258" s="162">
        <f>IF(BerKW!AF258=0,0,30)</f>
        <v>30</v>
      </c>
      <c r="T258" s="166" t="e">
        <f>BerKW!AG258*100</f>
        <v>#VALUE!</v>
      </c>
      <c r="U258" s="166" t="e">
        <f>BerKW!AF258*100</f>
        <v>#VALUE!</v>
      </c>
      <c r="V258" s="166">
        <f>IF(BerKW!AI258=0,0,50)</f>
        <v>50</v>
      </c>
      <c r="W258" s="166" t="e">
        <f>BerKW!AJ258*100</f>
        <v>#VALUE!</v>
      </c>
      <c r="X258" s="166" t="e">
        <f>BerKW!AI258*100</f>
        <v>#VALUE!</v>
      </c>
      <c r="Y258" s="162">
        <f>IF(BerKW!AL258=0,0,51)</f>
        <v>51</v>
      </c>
      <c r="Z258" s="166" t="e">
        <f>BerKW!AM258*100</f>
        <v>#VALUE!</v>
      </c>
      <c r="AA258" s="166" t="e">
        <f>BerKW!AL258*100</f>
        <v>#VALUE!</v>
      </c>
      <c r="AB258" s="162">
        <f>IF(BerKW!AO258=0,0,60)</f>
        <v>60</v>
      </c>
      <c r="AC258" s="166" t="e">
        <f>BerKW!AP258*100</f>
        <v>#VALUE!</v>
      </c>
      <c r="AD258" s="166" t="e">
        <f>BerKW!AO258*100</f>
        <v>#VALUE!</v>
      </c>
      <c r="AE258" s="162">
        <f>IF(BerKW!AR258=0,0,61)</f>
        <v>61</v>
      </c>
      <c r="AF258" s="166" t="e">
        <f>BerKW!AS258*100</f>
        <v>#VALUE!</v>
      </c>
      <c r="AG258" s="166" t="e">
        <f>BerKW!AR258*100</f>
        <v>#VALUE!</v>
      </c>
      <c r="AH258" s="162">
        <f>IF(BerKW!AU258=0,0,74)</f>
        <v>74</v>
      </c>
      <c r="AI258" s="166" t="e">
        <f>BerKW!AV258*100</f>
        <v>#VALUE!</v>
      </c>
      <c r="AJ258" s="166" t="e">
        <f>BerKW!AU258*100</f>
        <v>#VALUE!</v>
      </c>
      <c r="AK258" s="162">
        <v>1</v>
      </c>
      <c r="AL258" s="166" t="e">
        <f>ROUND(BerKW!AW258*100,0)</f>
        <v>#VALUE!</v>
      </c>
      <c r="AM258" s="166" t="e">
        <f t="shared" si="12"/>
        <v>#VALUE!</v>
      </c>
      <c r="AN258" s="166">
        <v>0</v>
      </c>
      <c r="AO258" s="166" t="e">
        <f>BerKW!AW258*100</f>
        <v>#VALUE!</v>
      </c>
      <c r="AP258" s="166" t="e">
        <f ca="1">ROUND(AO258*(pabij+wnbij)/100,0)</f>
        <v>#VALUE!</v>
      </c>
      <c r="AQ258" s="166">
        <f t="shared" ca="1" si="13"/>
        <v>255</v>
      </c>
      <c r="AR258" s="166">
        <v>0</v>
      </c>
      <c r="AS258" s="166" t="e">
        <f>BerKW!AW258*100</f>
        <v>#VALUE!</v>
      </c>
      <c r="AT258" s="166" t="e">
        <f ca="1">ROUND(BerKW!BR258*100,0)</f>
        <v>#VALUE!</v>
      </c>
      <c r="AU258" s="166">
        <f t="shared" ca="1" si="14"/>
        <v>256</v>
      </c>
      <c r="AV258" s="166">
        <v>0</v>
      </c>
      <c r="AW258" s="166" t="e">
        <f>ROUND(BerKW!AW258*100,0)</f>
        <v>#VALUE!</v>
      </c>
      <c r="AX258" s="166" t="e">
        <f ca="1">ROUND(BerKW!BS258*100,0)</f>
        <v>#VALUE!</v>
      </c>
      <c r="AY258" s="166">
        <f t="shared" ca="1" si="15"/>
        <v>811</v>
      </c>
      <c r="AZ258" s="166">
        <v>0</v>
      </c>
      <c r="BA258" s="166" t="e">
        <f ca="1">IF(fsobij&lt;&gt;0,BerKW!AW258*100,0)</f>
        <v>#VALUE!</v>
      </c>
      <c r="BB258" s="166" t="e">
        <f ca="1">IF(fsobij&lt;&gt;0,ROUND(BerKW!BK258*100,0),0)</f>
        <v>#VALUE!</v>
      </c>
      <c r="BC258" s="166">
        <v>859</v>
      </c>
      <c r="BD258" s="166">
        <v>0</v>
      </c>
      <c r="BE258" s="166" t="e">
        <f ca="1">IF(bijbij&lt;&gt;0,BerKW!AW258*100,0)</f>
        <v>#VALUE!</v>
      </c>
      <c r="BF258" s="166" t="e">
        <f>ROUND(BerKW!BL258*100,0)</f>
        <v>#VALUE!</v>
      </c>
      <c r="BG258" s="167">
        <v>1</v>
      </c>
      <c r="BH258" s="166" t="e">
        <f>BerKW!BF258*100</f>
        <v>#VALUE!</v>
      </c>
      <c r="BI258" s="166" t="str">
        <f>BerKW!BE258</f>
        <v>Corriger</v>
      </c>
      <c r="BJ258" s="162" t="e">
        <f>BerKW!BD258*100</f>
        <v>#VALUE!</v>
      </c>
    </row>
    <row r="259" spans="1:62" ht="14.1" customHeight="1" x14ac:dyDescent="0.3">
      <c r="A259" s="162">
        <f>Ident!A259</f>
        <v>0</v>
      </c>
      <c r="B259" s="162">
        <f>Ident!B259</f>
        <v>0</v>
      </c>
      <c r="C259" s="162">
        <f>Ident!C259</f>
        <v>0</v>
      </c>
      <c r="D259" s="162">
        <f>Ident!D259</f>
        <v>0</v>
      </c>
      <c r="E259" s="162"/>
      <c r="F259" s="163"/>
      <c r="G259" s="162"/>
      <c r="H259" s="164">
        <f>Ident!G259</f>
        <v>0</v>
      </c>
      <c r="I259" s="165">
        <f>Ident!E259</f>
        <v>0</v>
      </c>
      <c r="J259" s="165">
        <f>Ident!F259</f>
        <v>0</v>
      </c>
      <c r="K259" s="166" t="e">
        <f>BerKW!Y259*100</f>
        <v>#VALUE!</v>
      </c>
      <c r="L259" s="166">
        <f>BerKW!Z259</f>
        <v>0</v>
      </c>
      <c r="M259" s="162">
        <f>IF(BerKW!K259=0,0,1)</f>
        <v>0</v>
      </c>
      <c r="N259" s="166" t="e">
        <f>BerKW!L259*100</f>
        <v>#VALUE!</v>
      </c>
      <c r="O259" s="166">
        <f>BerKW!K259*100</f>
        <v>0</v>
      </c>
      <c r="P259" s="162">
        <f>IF(BerKW!AC259=0,0,24)</f>
        <v>24</v>
      </c>
      <c r="Q259" s="166" t="e">
        <f>BerKW!AD259*100</f>
        <v>#VALUE!</v>
      </c>
      <c r="R259" s="166" t="e">
        <f>BerKW!AC259*100</f>
        <v>#VALUE!</v>
      </c>
      <c r="S259" s="162">
        <f>IF(BerKW!AF259=0,0,30)</f>
        <v>30</v>
      </c>
      <c r="T259" s="166" t="e">
        <f>BerKW!AG259*100</f>
        <v>#VALUE!</v>
      </c>
      <c r="U259" s="166" t="e">
        <f>BerKW!AF259*100</f>
        <v>#VALUE!</v>
      </c>
      <c r="V259" s="166">
        <f>IF(BerKW!AI259=0,0,50)</f>
        <v>50</v>
      </c>
      <c r="W259" s="166" t="e">
        <f>BerKW!AJ259*100</f>
        <v>#VALUE!</v>
      </c>
      <c r="X259" s="166" t="e">
        <f>BerKW!AI259*100</f>
        <v>#VALUE!</v>
      </c>
      <c r="Y259" s="162">
        <f>IF(BerKW!AL259=0,0,51)</f>
        <v>51</v>
      </c>
      <c r="Z259" s="166" t="e">
        <f>BerKW!AM259*100</f>
        <v>#VALUE!</v>
      </c>
      <c r="AA259" s="166" t="e">
        <f>BerKW!AL259*100</f>
        <v>#VALUE!</v>
      </c>
      <c r="AB259" s="162">
        <f>IF(BerKW!AO259=0,0,60)</f>
        <v>60</v>
      </c>
      <c r="AC259" s="166" t="e">
        <f>BerKW!AP259*100</f>
        <v>#VALUE!</v>
      </c>
      <c r="AD259" s="166" t="e">
        <f>BerKW!AO259*100</f>
        <v>#VALUE!</v>
      </c>
      <c r="AE259" s="162">
        <f>IF(BerKW!AR259=0,0,61)</f>
        <v>61</v>
      </c>
      <c r="AF259" s="166" t="e">
        <f>BerKW!AS259*100</f>
        <v>#VALUE!</v>
      </c>
      <c r="AG259" s="166" t="e">
        <f>BerKW!AR259*100</f>
        <v>#VALUE!</v>
      </c>
      <c r="AH259" s="162">
        <f>IF(BerKW!AU259=0,0,74)</f>
        <v>74</v>
      </c>
      <c r="AI259" s="166" t="e">
        <f>BerKW!AV259*100</f>
        <v>#VALUE!</v>
      </c>
      <c r="AJ259" s="166" t="e">
        <f>BerKW!AU259*100</f>
        <v>#VALUE!</v>
      </c>
      <c r="AK259" s="162">
        <v>1</v>
      </c>
      <c r="AL259" s="166" t="e">
        <f>ROUND(BerKW!AW259*100,0)</f>
        <v>#VALUE!</v>
      </c>
      <c r="AM259" s="166" t="e">
        <f t="shared" si="12"/>
        <v>#VALUE!</v>
      </c>
      <c r="AN259" s="166">
        <v>0</v>
      </c>
      <c r="AO259" s="166" t="e">
        <f>BerKW!AW259*100</f>
        <v>#VALUE!</v>
      </c>
      <c r="AP259" s="166" t="e">
        <f ca="1">ROUND(AO259*(pabij+wnbij)/100,0)</f>
        <v>#VALUE!</v>
      </c>
      <c r="AQ259" s="166">
        <f t="shared" ca="1" si="13"/>
        <v>255</v>
      </c>
      <c r="AR259" s="166">
        <v>0</v>
      </c>
      <c r="AS259" s="166" t="e">
        <f>BerKW!AW259*100</f>
        <v>#VALUE!</v>
      </c>
      <c r="AT259" s="166" t="e">
        <f ca="1">ROUND(BerKW!BR259*100,0)</f>
        <v>#VALUE!</v>
      </c>
      <c r="AU259" s="166">
        <f t="shared" ca="1" si="14"/>
        <v>256</v>
      </c>
      <c r="AV259" s="166">
        <v>0</v>
      </c>
      <c r="AW259" s="166" t="e">
        <f>ROUND(BerKW!AW259*100,0)</f>
        <v>#VALUE!</v>
      </c>
      <c r="AX259" s="166" t="e">
        <f ca="1">ROUND(BerKW!BS259*100,0)</f>
        <v>#VALUE!</v>
      </c>
      <c r="AY259" s="166">
        <f t="shared" ca="1" si="15"/>
        <v>811</v>
      </c>
      <c r="AZ259" s="166">
        <v>0</v>
      </c>
      <c r="BA259" s="166" t="e">
        <f ca="1">IF(fsobij&lt;&gt;0,BerKW!AW259*100,0)</f>
        <v>#VALUE!</v>
      </c>
      <c r="BB259" s="166" t="e">
        <f ca="1">IF(fsobij&lt;&gt;0,ROUND(BerKW!BK259*100,0),0)</f>
        <v>#VALUE!</v>
      </c>
      <c r="BC259" s="166">
        <v>859</v>
      </c>
      <c r="BD259" s="166">
        <v>0</v>
      </c>
      <c r="BE259" s="166" t="e">
        <f ca="1">IF(bijbij&lt;&gt;0,BerKW!AW259*100,0)</f>
        <v>#VALUE!</v>
      </c>
      <c r="BF259" s="166" t="e">
        <f>ROUND(BerKW!BL259*100,0)</f>
        <v>#VALUE!</v>
      </c>
      <c r="BG259" s="167">
        <v>1</v>
      </c>
      <c r="BH259" s="166" t="e">
        <f>BerKW!BF259*100</f>
        <v>#VALUE!</v>
      </c>
      <c r="BI259" s="166" t="str">
        <f>BerKW!BE259</f>
        <v>Corriger</v>
      </c>
      <c r="BJ259" s="162" t="e">
        <f>BerKW!BD259*100</f>
        <v>#VALUE!</v>
      </c>
    </row>
    <row r="260" spans="1:62" ht="14.1" customHeight="1" x14ac:dyDescent="0.3">
      <c r="A260" s="162">
        <f>Ident!A260</f>
        <v>0</v>
      </c>
      <c r="B260" s="162">
        <f>Ident!B260</f>
        <v>0</v>
      </c>
      <c r="C260" s="162">
        <f>Ident!C260</f>
        <v>0</v>
      </c>
      <c r="D260" s="162">
        <f>Ident!D260</f>
        <v>0</v>
      </c>
      <c r="E260" s="162"/>
      <c r="F260" s="163"/>
      <c r="G260" s="162"/>
      <c r="H260" s="164">
        <f>Ident!G260</f>
        <v>0</v>
      </c>
      <c r="I260" s="165">
        <f>Ident!E260</f>
        <v>0</v>
      </c>
      <c r="J260" s="165">
        <f>Ident!F260</f>
        <v>0</v>
      </c>
      <c r="K260" s="166" t="e">
        <f>BerKW!Y260*100</f>
        <v>#VALUE!</v>
      </c>
      <c r="L260" s="166">
        <f>BerKW!Z260</f>
        <v>0</v>
      </c>
      <c r="M260" s="162">
        <f>IF(BerKW!K260=0,0,1)</f>
        <v>0</v>
      </c>
      <c r="N260" s="166" t="e">
        <f>BerKW!L260*100</f>
        <v>#VALUE!</v>
      </c>
      <c r="O260" s="166">
        <f>BerKW!K260*100</f>
        <v>0</v>
      </c>
      <c r="P260" s="162">
        <f>IF(BerKW!AC260=0,0,24)</f>
        <v>24</v>
      </c>
      <c r="Q260" s="166" t="e">
        <f>BerKW!AD260*100</f>
        <v>#VALUE!</v>
      </c>
      <c r="R260" s="166" t="e">
        <f>BerKW!AC260*100</f>
        <v>#VALUE!</v>
      </c>
      <c r="S260" s="162">
        <f>IF(BerKW!AF260=0,0,30)</f>
        <v>30</v>
      </c>
      <c r="T260" s="166" t="e">
        <f>BerKW!AG260*100</f>
        <v>#VALUE!</v>
      </c>
      <c r="U260" s="166" t="e">
        <f>BerKW!AF260*100</f>
        <v>#VALUE!</v>
      </c>
      <c r="V260" s="166">
        <f>IF(BerKW!AI260=0,0,50)</f>
        <v>50</v>
      </c>
      <c r="W260" s="166" t="e">
        <f>BerKW!AJ260*100</f>
        <v>#VALUE!</v>
      </c>
      <c r="X260" s="166" t="e">
        <f>BerKW!AI260*100</f>
        <v>#VALUE!</v>
      </c>
      <c r="Y260" s="162">
        <f>IF(BerKW!AL260=0,0,51)</f>
        <v>51</v>
      </c>
      <c r="Z260" s="166" t="e">
        <f>BerKW!AM260*100</f>
        <v>#VALUE!</v>
      </c>
      <c r="AA260" s="166" t="e">
        <f>BerKW!AL260*100</f>
        <v>#VALUE!</v>
      </c>
      <c r="AB260" s="162">
        <f>IF(BerKW!AO260=0,0,60)</f>
        <v>60</v>
      </c>
      <c r="AC260" s="166" t="e">
        <f>BerKW!AP260*100</f>
        <v>#VALUE!</v>
      </c>
      <c r="AD260" s="166" t="e">
        <f>BerKW!AO260*100</f>
        <v>#VALUE!</v>
      </c>
      <c r="AE260" s="162">
        <f>IF(BerKW!AR260=0,0,61)</f>
        <v>61</v>
      </c>
      <c r="AF260" s="166" t="e">
        <f>BerKW!AS260*100</f>
        <v>#VALUE!</v>
      </c>
      <c r="AG260" s="166" t="e">
        <f>BerKW!AR260*100</f>
        <v>#VALUE!</v>
      </c>
      <c r="AH260" s="162">
        <f>IF(BerKW!AU260=0,0,74)</f>
        <v>74</v>
      </c>
      <c r="AI260" s="166" t="e">
        <f>BerKW!AV260*100</f>
        <v>#VALUE!</v>
      </c>
      <c r="AJ260" s="166" t="e">
        <f>BerKW!AU260*100</f>
        <v>#VALUE!</v>
      </c>
      <c r="AK260" s="162">
        <v>1</v>
      </c>
      <c r="AL260" s="166" t="e">
        <f>ROUND(BerKW!AW260*100,0)</f>
        <v>#VALUE!</v>
      </c>
      <c r="AM260" s="166" t="e">
        <f t="shared" ref="AM260:AM300" si="16">IF(user_wg_cat&lt;&gt;wg_cat_ppl,497,wknkengetal)</f>
        <v>#VALUE!</v>
      </c>
      <c r="AN260" s="166">
        <v>0</v>
      </c>
      <c r="AO260" s="166" t="e">
        <f>BerKW!AW260*100</f>
        <v>#VALUE!</v>
      </c>
      <c r="AP260" s="166" t="e">
        <f ca="1">ROUND(AO260*(pabij+wnbij)/100,0)</f>
        <v>#VALUE!</v>
      </c>
      <c r="AQ260" s="166">
        <f t="shared" ref="AQ260:AQ300" ca="1" si="17">IF(bijdrage255&lt;&gt;0,255,0)</f>
        <v>255</v>
      </c>
      <c r="AR260" s="166">
        <v>0</v>
      </c>
      <c r="AS260" s="166" t="e">
        <f>BerKW!AW260*100</f>
        <v>#VALUE!</v>
      </c>
      <c r="AT260" s="166" t="e">
        <f ca="1">ROUND(BerKW!BR260*100,0)</f>
        <v>#VALUE!</v>
      </c>
      <c r="AU260" s="166">
        <f t="shared" ref="AU260:AU300" ca="1" si="18">IF(bijdrage256&lt;&gt;0,256,0)</f>
        <v>256</v>
      </c>
      <c r="AV260" s="166">
        <v>0</v>
      </c>
      <c r="AW260" s="166" t="e">
        <f>ROUND(BerKW!AW260*100,0)</f>
        <v>#VALUE!</v>
      </c>
      <c r="AX260" s="166" t="e">
        <f ca="1">ROUND(BerKW!BS260*100,0)</f>
        <v>#VALUE!</v>
      </c>
      <c r="AY260" s="166">
        <f t="shared" ref="AY260:AY300" ca="1" si="19">IF(fsobij&lt;&gt;0,811,0)</f>
        <v>811</v>
      </c>
      <c r="AZ260" s="166">
        <v>0</v>
      </c>
      <c r="BA260" s="166" t="e">
        <f ca="1">IF(fsobij&lt;&gt;0,BerKW!AW260*100,0)</f>
        <v>#VALUE!</v>
      </c>
      <c r="BB260" s="166" t="e">
        <f ca="1">IF(fsobij&lt;&gt;0,ROUND(BerKW!BK260*100,0),0)</f>
        <v>#VALUE!</v>
      </c>
      <c r="BC260" s="166">
        <v>859</v>
      </c>
      <c r="BD260" s="166">
        <v>0</v>
      </c>
      <c r="BE260" s="166" t="e">
        <f ca="1">IF(bijbij&lt;&gt;0,BerKW!AW260*100,0)</f>
        <v>#VALUE!</v>
      </c>
      <c r="BF260" s="166" t="e">
        <f>ROUND(BerKW!BL260*100,0)</f>
        <v>#VALUE!</v>
      </c>
      <c r="BG260" s="167">
        <v>1</v>
      </c>
      <c r="BH260" s="166" t="e">
        <f>BerKW!BF260*100</f>
        <v>#VALUE!</v>
      </c>
      <c r="BI260" s="166" t="str">
        <f>BerKW!BE260</f>
        <v>Corriger</v>
      </c>
      <c r="BJ260" s="162" t="e">
        <f>BerKW!BD260*100</f>
        <v>#VALUE!</v>
      </c>
    </row>
    <row r="261" spans="1:62" ht="14.1" customHeight="1" x14ac:dyDescent="0.3">
      <c r="A261" s="162">
        <f>Ident!A261</f>
        <v>0</v>
      </c>
      <c r="B261" s="162">
        <f>Ident!B261</f>
        <v>0</v>
      </c>
      <c r="C261" s="162">
        <f>Ident!C261</f>
        <v>0</v>
      </c>
      <c r="D261" s="162">
        <f>Ident!D261</f>
        <v>0</v>
      </c>
      <c r="E261" s="162"/>
      <c r="F261" s="163"/>
      <c r="G261" s="162"/>
      <c r="H261" s="164">
        <f>Ident!G261</f>
        <v>0</v>
      </c>
      <c r="I261" s="165">
        <f>Ident!E261</f>
        <v>0</v>
      </c>
      <c r="J261" s="165">
        <f>Ident!F261</f>
        <v>0</v>
      </c>
      <c r="K261" s="166" t="e">
        <f>BerKW!Y261*100</f>
        <v>#VALUE!</v>
      </c>
      <c r="L261" s="166">
        <f>BerKW!Z261</f>
        <v>0</v>
      </c>
      <c r="M261" s="162">
        <f>IF(BerKW!K261=0,0,1)</f>
        <v>0</v>
      </c>
      <c r="N261" s="166" t="e">
        <f>BerKW!L261*100</f>
        <v>#VALUE!</v>
      </c>
      <c r="O261" s="166">
        <f>BerKW!K261*100</f>
        <v>0</v>
      </c>
      <c r="P261" s="162">
        <f>IF(BerKW!AC261=0,0,24)</f>
        <v>24</v>
      </c>
      <c r="Q261" s="166" t="e">
        <f>BerKW!AD261*100</f>
        <v>#VALUE!</v>
      </c>
      <c r="R261" s="166" t="e">
        <f>BerKW!AC261*100</f>
        <v>#VALUE!</v>
      </c>
      <c r="S261" s="162">
        <f>IF(BerKW!AF261=0,0,30)</f>
        <v>30</v>
      </c>
      <c r="T261" s="166" t="e">
        <f>BerKW!AG261*100</f>
        <v>#VALUE!</v>
      </c>
      <c r="U261" s="166" t="e">
        <f>BerKW!AF261*100</f>
        <v>#VALUE!</v>
      </c>
      <c r="V261" s="166">
        <f>IF(BerKW!AI261=0,0,50)</f>
        <v>50</v>
      </c>
      <c r="W261" s="166" t="e">
        <f>BerKW!AJ261*100</f>
        <v>#VALUE!</v>
      </c>
      <c r="X261" s="166" t="e">
        <f>BerKW!AI261*100</f>
        <v>#VALUE!</v>
      </c>
      <c r="Y261" s="162">
        <f>IF(BerKW!AL261=0,0,51)</f>
        <v>51</v>
      </c>
      <c r="Z261" s="166" t="e">
        <f>BerKW!AM261*100</f>
        <v>#VALUE!</v>
      </c>
      <c r="AA261" s="166" t="e">
        <f>BerKW!AL261*100</f>
        <v>#VALUE!</v>
      </c>
      <c r="AB261" s="162">
        <f>IF(BerKW!AO261=0,0,60)</f>
        <v>60</v>
      </c>
      <c r="AC261" s="166" t="e">
        <f>BerKW!AP261*100</f>
        <v>#VALUE!</v>
      </c>
      <c r="AD261" s="166" t="e">
        <f>BerKW!AO261*100</f>
        <v>#VALUE!</v>
      </c>
      <c r="AE261" s="162">
        <f>IF(BerKW!AR261=0,0,61)</f>
        <v>61</v>
      </c>
      <c r="AF261" s="166" t="e">
        <f>BerKW!AS261*100</f>
        <v>#VALUE!</v>
      </c>
      <c r="AG261" s="166" t="e">
        <f>BerKW!AR261*100</f>
        <v>#VALUE!</v>
      </c>
      <c r="AH261" s="162">
        <f>IF(BerKW!AU261=0,0,74)</f>
        <v>74</v>
      </c>
      <c r="AI261" s="166" t="e">
        <f>BerKW!AV261*100</f>
        <v>#VALUE!</v>
      </c>
      <c r="AJ261" s="166" t="e">
        <f>BerKW!AU261*100</f>
        <v>#VALUE!</v>
      </c>
      <c r="AK261" s="162">
        <v>1</v>
      </c>
      <c r="AL261" s="166" t="e">
        <f>ROUND(BerKW!AW261*100,0)</f>
        <v>#VALUE!</v>
      </c>
      <c r="AM261" s="166" t="e">
        <f t="shared" si="16"/>
        <v>#VALUE!</v>
      </c>
      <c r="AN261" s="166">
        <v>0</v>
      </c>
      <c r="AO261" s="166" t="e">
        <f>BerKW!AW261*100</f>
        <v>#VALUE!</v>
      </c>
      <c r="AP261" s="166" t="e">
        <f ca="1">ROUND(AO261*(pabij+wnbij)/100,0)</f>
        <v>#VALUE!</v>
      </c>
      <c r="AQ261" s="166">
        <f t="shared" ca="1" si="17"/>
        <v>255</v>
      </c>
      <c r="AR261" s="166">
        <v>0</v>
      </c>
      <c r="AS261" s="166" t="e">
        <f>BerKW!AW261*100</f>
        <v>#VALUE!</v>
      </c>
      <c r="AT261" s="166" t="e">
        <f ca="1">ROUND(BerKW!BR261*100,0)</f>
        <v>#VALUE!</v>
      </c>
      <c r="AU261" s="166">
        <f t="shared" ca="1" si="18"/>
        <v>256</v>
      </c>
      <c r="AV261" s="166">
        <v>0</v>
      </c>
      <c r="AW261" s="166" t="e">
        <f>ROUND(BerKW!AW261*100,0)</f>
        <v>#VALUE!</v>
      </c>
      <c r="AX261" s="166" t="e">
        <f ca="1">ROUND(BerKW!BS261*100,0)</f>
        <v>#VALUE!</v>
      </c>
      <c r="AY261" s="166">
        <f t="shared" ca="1" si="19"/>
        <v>811</v>
      </c>
      <c r="AZ261" s="166">
        <v>0</v>
      </c>
      <c r="BA261" s="166" t="e">
        <f ca="1">IF(fsobij&lt;&gt;0,BerKW!AW261*100,0)</f>
        <v>#VALUE!</v>
      </c>
      <c r="BB261" s="166" t="e">
        <f ca="1">IF(fsobij&lt;&gt;0,ROUND(BerKW!BK261*100,0),0)</f>
        <v>#VALUE!</v>
      </c>
      <c r="BC261" s="166">
        <v>859</v>
      </c>
      <c r="BD261" s="166">
        <v>0</v>
      </c>
      <c r="BE261" s="166" t="e">
        <f ca="1">IF(bijbij&lt;&gt;0,BerKW!AW261*100,0)</f>
        <v>#VALUE!</v>
      </c>
      <c r="BF261" s="166" t="e">
        <f>ROUND(BerKW!BL261*100,0)</f>
        <v>#VALUE!</v>
      </c>
      <c r="BG261" s="167">
        <v>1</v>
      </c>
      <c r="BH261" s="166" t="e">
        <f>BerKW!BF261*100</f>
        <v>#VALUE!</v>
      </c>
      <c r="BI261" s="166" t="str">
        <f>BerKW!BE261</f>
        <v>Corriger</v>
      </c>
      <c r="BJ261" s="162" t="e">
        <f>BerKW!BD261*100</f>
        <v>#VALUE!</v>
      </c>
    </row>
    <row r="262" spans="1:62" ht="14.1" customHeight="1" x14ac:dyDescent="0.3">
      <c r="A262" s="162">
        <f>Ident!A262</f>
        <v>0</v>
      </c>
      <c r="B262" s="162">
        <f>Ident!B262</f>
        <v>0</v>
      </c>
      <c r="C262" s="162">
        <f>Ident!C262</f>
        <v>0</v>
      </c>
      <c r="D262" s="162">
        <f>Ident!D262</f>
        <v>0</v>
      </c>
      <c r="E262" s="162"/>
      <c r="F262" s="163"/>
      <c r="G262" s="162"/>
      <c r="H262" s="164">
        <f>Ident!G262</f>
        <v>0</v>
      </c>
      <c r="I262" s="165">
        <f>Ident!E262</f>
        <v>0</v>
      </c>
      <c r="J262" s="165">
        <f>Ident!F262</f>
        <v>0</v>
      </c>
      <c r="K262" s="166" t="e">
        <f>BerKW!Y262*100</f>
        <v>#VALUE!</v>
      </c>
      <c r="L262" s="166">
        <f>BerKW!Z262</f>
        <v>0</v>
      </c>
      <c r="M262" s="162">
        <f>IF(BerKW!K262=0,0,1)</f>
        <v>0</v>
      </c>
      <c r="N262" s="166" t="e">
        <f>BerKW!L262*100</f>
        <v>#VALUE!</v>
      </c>
      <c r="O262" s="166">
        <f>BerKW!K262*100</f>
        <v>0</v>
      </c>
      <c r="P262" s="162">
        <f>IF(BerKW!AC262=0,0,24)</f>
        <v>24</v>
      </c>
      <c r="Q262" s="166" t="e">
        <f>BerKW!AD262*100</f>
        <v>#VALUE!</v>
      </c>
      <c r="R262" s="166" t="e">
        <f>BerKW!AC262*100</f>
        <v>#VALUE!</v>
      </c>
      <c r="S262" s="162">
        <f>IF(BerKW!AF262=0,0,30)</f>
        <v>30</v>
      </c>
      <c r="T262" s="166" t="e">
        <f>BerKW!AG262*100</f>
        <v>#VALUE!</v>
      </c>
      <c r="U262" s="166" t="e">
        <f>BerKW!AF262*100</f>
        <v>#VALUE!</v>
      </c>
      <c r="V262" s="166">
        <f>IF(BerKW!AI262=0,0,50)</f>
        <v>50</v>
      </c>
      <c r="W262" s="166" t="e">
        <f>BerKW!AJ262*100</f>
        <v>#VALUE!</v>
      </c>
      <c r="X262" s="166" t="e">
        <f>BerKW!AI262*100</f>
        <v>#VALUE!</v>
      </c>
      <c r="Y262" s="162">
        <f>IF(BerKW!AL262=0,0,51)</f>
        <v>51</v>
      </c>
      <c r="Z262" s="166" t="e">
        <f>BerKW!AM262*100</f>
        <v>#VALUE!</v>
      </c>
      <c r="AA262" s="166" t="e">
        <f>BerKW!AL262*100</f>
        <v>#VALUE!</v>
      </c>
      <c r="AB262" s="162">
        <f>IF(BerKW!AO262=0,0,60)</f>
        <v>60</v>
      </c>
      <c r="AC262" s="166" t="e">
        <f>BerKW!AP262*100</f>
        <v>#VALUE!</v>
      </c>
      <c r="AD262" s="166" t="e">
        <f>BerKW!AO262*100</f>
        <v>#VALUE!</v>
      </c>
      <c r="AE262" s="162">
        <f>IF(BerKW!AR262=0,0,61)</f>
        <v>61</v>
      </c>
      <c r="AF262" s="166" t="e">
        <f>BerKW!AS262*100</f>
        <v>#VALUE!</v>
      </c>
      <c r="AG262" s="166" t="e">
        <f>BerKW!AR262*100</f>
        <v>#VALUE!</v>
      </c>
      <c r="AH262" s="162">
        <f>IF(BerKW!AU262=0,0,74)</f>
        <v>74</v>
      </c>
      <c r="AI262" s="166" t="e">
        <f>BerKW!AV262*100</f>
        <v>#VALUE!</v>
      </c>
      <c r="AJ262" s="166" t="e">
        <f>BerKW!AU262*100</f>
        <v>#VALUE!</v>
      </c>
      <c r="AK262" s="162">
        <v>1</v>
      </c>
      <c r="AL262" s="166" t="e">
        <f>ROUND(BerKW!AW262*100,0)</f>
        <v>#VALUE!</v>
      </c>
      <c r="AM262" s="166" t="e">
        <f t="shared" si="16"/>
        <v>#VALUE!</v>
      </c>
      <c r="AN262" s="166">
        <v>0</v>
      </c>
      <c r="AO262" s="166" t="e">
        <f>BerKW!AW262*100</f>
        <v>#VALUE!</v>
      </c>
      <c r="AP262" s="166" t="e">
        <f ca="1">ROUND(AO262*(pabij+wnbij)/100,0)</f>
        <v>#VALUE!</v>
      </c>
      <c r="AQ262" s="166">
        <f t="shared" ca="1" si="17"/>
        <v>255</v>
      </c>
      <c r="AR262" s="166">
        <v>0</v>
      </c>
      <c r="AS262" s="166" t="e">
        <f>BerKW!AW262*100</f>
        <v>#VALUE!</v>
      </c>
      <c r="AT262" s="166" t="e">
        <f ca="1">ROUND(BerKW!BR262*100,0)</f>
        <v>#VALUE!</v>
      </c>
      <c r="AU262" s="166">
        <f t="shared" ca="1" si="18"/>
        <v>256</v>
      </c>
      <c r="AV262" s="166">
        <v>0</v>
      </c>
      <c r="AW262" s="166" t="e">
        <f>ROUND(BerKW!AW262*100,0)</f>
        <v>#VALUE!</v>
      </c>
      <c r="AX262" s="166" t="e">
        <f ca="1">ROUND(BerKW!BS262*100,0)</f>
        <v>#VALUE!</v>
      </c>
      <c r="AY262" s="166">
        <f t="shared" ca="1" si="19"/>
        <v>811</v>
      </c>
      <c r="AZ262" s="166">
        <v>0</v>
      </c>
      <c r="BA262" s="166" t="e">
        <f ca="1">IF(fsobij&lt;&gt;0,BerKW!AW262*100,0)</f>
        <v>#VALUE!</v>
      </c>
      <c r="BB262" s="166" t="e">
        <f ca="1">IF(fsobij&lt;&gt;0,ROUND(BerKW!BK262*100,0),0)</f>
        <v>#VALUE!</v>
      </c>
      <c r="BC262" s="166">
        <v>859</v>
      </c>
      <c r="BD262" s="166">
        <v>0</v>
      </c>
      <c r="BE262" s="166" t="e">
        <f ca="1">IF(bijbij&lt;&gt;0,BerKW!AW262*100,0)</f>
        <v>#VALUE!</v>
      </c>
      <c r="BF262" s="166" t="e">
        <f>ROUND(BerKW!BL262*100,0)</f>
        <v>#VALUE!</v>
      </c>
      <c r="BG262" s="167">
        <v>1</v>
      </c>
      <c r="BH262" s="166" t="e">
        <f>BerKW!BF262*100</f>
        <v>#VALUE!</v>
      </c>
      <c r="BI262" s="166" t="str">
        <f>BerKW!BE262</f>
        <v>Corriger</v>
      </c>
      <c r="BJ262" s="162" t="e">
        <f>BerKW!BD262*100</f>
        <v>#VALUE!</v>
      </c>
    </row>
    <row r="263" spans="1:62" ht="14.1" customHeight="1" x14ac:dyDescent="0.3">
      <c r="A263" s="162">
        <f>Ident!A263</f>
        <v>0</v>
      </c>
      <c r="B263" s="162">
        <f>Ident!B263</f>
        <v>0</v>
      </c>
      <c r="C263" s="162">
        <f>Ident!C263</f>
        <v>0</v>
      </c>
      <c r="D263" s="162">
        <f>Ident!D263</f>
        <v>0</v>
      </c>
      <c r="E263" s="162"/>
      <c r="F263" s="163"/>
      <c r="G263" s="162"/>
      <c r="H263" s="164">
        <f>Ident!G263</f>
        <v>0</v>
      </c>
      <c r="I263" s="165">
        <f>Ident!E263</f>
        <v>0</v>
      </c>
      <c r="J263" s="165">
        <f>Ident!F263</f>
        <v>0</v>
      </c>
      <c r="K263" s="166" t="e">
        <f>BerKW!Y263*100</f>
        <v>#VALUE!</v>
      </c>
      <c r="L263" s="166">
        <f>BerKW!Z263</f>
        <v>0</v>
      </c>
      <c r="M263" s="162">
        <f>IF(BerKW!K263=0,0,1)</f>
        <v>0</v>
      </c>
      <c r="N263" s="166" t="e">
        <f>BerKW!L263*100</f>
        <v>#VALUE!</v>
      </c>
      <c r="O263" s="166">
        <f>BerKW!K263*100</f>
        <v>0</v>
      </c>
      <c r="P263" s="162">
        <f>IF(BerKW!AC263=0,0,24)</f>
        <v>24</v>
      </c>
      <c r="Q263" s="166" t="e">
        <f>BerKW!AD263*100</f>
        <v>#VALUE!</v>
      </c>
      <c r="R263" s="166" t="e">
        <f>BerKW!AC263*100</f>
        <v>#VALUE!</v>
      </c>
      <c r="S263" s="162">
        <f>IF(BerKW!AF263=0,0,30)</f>
        <v>30</v>
      </c>
      <c r="T263" s="166" t="e">
        <f>BerKW!AG263*100</f>
        <v>#VALUE!</v>
      </c>
      <c r="U263" s="166" t="e">
        <f>BerKW!AF263*100</f>
        <v>#VALUE!</v>
      </c>
      <c r="V263" s="166">
        <f>IF(BerKW!AI263=0,0,50)</f>
        <v>50</v>
      </c>
      <c r="W263" s="166" t="e">
        <f>BerKW!AJ263*100</f>
        <v>#VALUE!</v>
      </c>
      <c r="X263" s="166" t="e">
        <f>BerKW!AI263*100</f>
        <v>#VALUE!</v>
      </c>
      <c r="Y263" s="162">
        <f>IF(BerKW!AL263=0,0,51)</f>
        <v>51</v>
      </c>
      <c r="Z263" s="166" t="e">
        <f>BerKW!AM263*100</f>
        <v>#VALUE!</v>
      </c>
      <c r="AA263" s="166" t="e">
        <f>BerKW!AL263*100</f>
        <v>#VALUE!</v>
      </c>
      <c r="AB263" s="162">
        <f>IF(BerKW!AO263=0,0,60)</f>
        <v>60</v>
      </c>
      <c r="AC263" s="166" t="e">
        <f>BerKW!AP263*100</f>
        <v>#VALUE!</v>
      </c>
      <c r="AD263" s="166" t="e">
        <f>BerKW!AO263*100</f>
        <v>#VALUE!</v>
      </c>
      <c r="AE263" s="162">
        <f>IF(BerKW!AR263=0,0,61)</f>
        <v>61</v>
      </c>
      <c r="AF263" s="166" t="e">
        <f>BerKW!AS263*100</f>
        <v>#VALUE!</v>
      </c>
      <c r="AG263" s="166" t="e">
        <f>BerKW!AR263*100</f>
        <v>#VALUE!</v>
      </c>
      <c r="AH263" s="162">
        <f>IF(BerKW!AU263=0,0,74)</f>
        <v>74</v>
      </c>
      <c r="AI263" s="166" t="e">
        <f>BerKW!AV263*100</f>
        <v>#VALUE!</v>
      </c>
      <c r="AJ263" s="166" t="e">
        <f>BerKW!AU263*100</f>
        <v>#VALUE!</v>
      </c>
      <c r="AK263" s="162">
        <v>1</v>
      </c>
      <c r="AL263" s="166" t="e">
        <f>ROUND(BerKW!AW263*100,0)</f>
        <v>#VALUE!</v>
      </c>
      <c r="AM263" s="166" t="e">
        <f t="shared" si="16"/>
        <v>#VALUE!</v>
      </c>
      <c r="AN263" s="166">
        <v>0</v>
      </c>
      <c r="AO263" s="166" t="e">
        <f>BerKW!AW263*100</f>
        <v>#VALUE!</v>
      </c>
      <c r="AP263" s="166" t="e">
        <f ca="1">ROUND(AO263*(pabij+wnbij)/100,0)</f>
        <v>#VALUE!</v>
      </c>
      <c r="AQ263" s="166">
        <f t="shared" ca="1" si="17"/>
        <v>255</v>
      </c>
      <c r="AR263" s="166">
        <v>0</v>
      </c>
      <c r="AS263" s="166" t="e">
        <f>BerKW!AW263*100</f>
        <v>#VALUE!</v>
      </c>
      <c r="AT263" s="166" t="e">
        <f ca="1">ROUND(BerKW!BR263*100,0)</f>
        <v>#VALUE!</v>
      </c>
      <c r="AU263" s="166">
        <f t="shared" ca="1" si="18"/>
        <v>256</v>
      </c>
      <c r="AV263" s="166">
        <v>0</v>
      </c>
      <c r="AW263" s="166" t="e">
        <f>ROUND(BerKW!AW263*100,0)</f>
        <v>#VALUE!</v>
      </c>
      <c r="AX263" s="166" t="e">
        <f ca="1">ROUND(BerKW!BS263*100,0)</f>
        <v>#VALUE!</v>
      </c>
      <c r="AY263" s="166">
        <f t="shared" ca="1" si="19"/>
        <v>811</v>
      </c>
      <c r="AZ263" s="166">
        <v>0</v>
      </c>
      <c r="BA263" s="166" t="e">
        <f ca="1">IF(fsobij&lt;&gt;0,BerKW!AW263*100,0)</f>
        <v>#VALUE!</v>
      </c>
      <c r="BB263" s="166" t="e">
        <f ca="1">IF(fsobij&lt;&gt;0,ROUND(BerKW!BK263*100,0),0)</f>
        <v>#VALUE!</v>
      </c>
      <c r="BC263" s="166">
        <v>859</v>
      </c>
      <c r="BD263" s="166">
        <v>0</v>
      </c>
      <c r="BE263" s="166" t="e">
        <f ca="1">IF(bijbij&lt;&gt;0,BerKW!AW263*100,0)</f>
        <v>#VALUE!</v>
      </c>
      <c r="BF263" s="166" t="e">
        <f>ROUND(BerKW!BL263*100,0)</f>
        <v>#VALUE!</v>
      </c>
      <c r="BG263" s="167">
        <v>1</v>
      </c>
      <c r="BH263" s="166" t="e">
        <f>BerKW!BF263*100</f>
        <v>#VALUE!</v>
      </c>
      <c r="BI263" s="166" t="str">
        <f>BerKW!BE263</f>
        <v>Corriger</v>
      </c>
      <c r="BJ263" s="162" t="e">
        <f>BerKW!BD263*100</f>
        <v>#VALUE!</v>
      </c>
    </row>
    <row r="264" spans="1:62" ht="14.1" customHeight="1" x14ac:dyDescent="0.3">
      <c r="A264" s="162">
        <f>Ident!A264</f>
        <v>0</v>
      </c>
      <c r="B264" s="162">
        <f>Ident!B264</f>
        <v>0</v>
      </c>
      <c r="C264" s="162">
        <f>Ident!C264</f>
        <v>0</v>
      </c>
      <c r="D264" s="162">
        <f>Ident!D264</f>
        <v>0</v>
      </c>
      <c r="E264" s="162"/>
      <c r="F264" s="163"/>
      <c r="G264" s="162"/>
      <c r="H264" s="164">
        <f>Ident!G264</f>
        <v>0</v>
      </c>
      <c r="I264" s="165">
        <f>Ident!E264</f>
        <v>0</v>
      </c>
      <c r="J264" s="165">
        <f>Ident!F264</f>
        <v>0</v>
      </c>
      <c r="K264" s="166" t="e">
        <f>BerKW!Y264*100</f>
        <v>#VALUE!</v>
      </c>
      <c r="L264" s="166">
        <f>BerKW!Z264</f>
        <v>0</v>
      </c>
      <c r="M264" s="162">
        <f>IF(BerKW!K264=0,0,1)</f>
        <v>0</v>
      </c>
      <c r="N264" s="166" t="e">
        <f>BerKW!L264*100</f>
        <v>#VALUE!</v>
      </c>
      <c r="O264" s="166">
        <f>BerKW!K264*100</f>
        <v>0</v>
      </c>
      <c r="P264" s="162">
        <f>IF(BerKW!AC264=0,0,24)</f>
        <v>24</v>
      </c>
      <c r="Q264" s="166" t="e">
        <f>BerKW!AD264*100</f>
        <v>#VALUE!</v>
      </c>
      <c r="R264" s="166" t="e">
        <f>BerKW!AC264*100</f>
        <v>#VALUE!</v>
      </c>
      <c r="S264" s="162">
        <f>IF(BerKW!AF264=0,0,30)</f>
        <v>30</v>
      </c>
      <c r="T264" s="166" t="e">
        <f>BerKW!AG264*100</f>
        <v>#VALUE!</v>
      </c>
      <c r="U264" s="166" t="e">
        <f>BerKW!AF264*100</f>
        <v>#VALUE!</v>
      </c>
      <c r="V264" s="166">
        <f>IF(BerKW!AI264=0,0,50)</f>
        <v>50</v>
      </c>
      <c r="W264" s="166" t="e">
        <f>BerKW!AJ264*100</f>
        <v>#VALUE!</v>
      </c>
      <c r="X264" s="166" t="e">
        <f>BerKW!AI264*100</f>
        <v>#VALUE!</v>
      </c>
      <c r="Y264" s="162">
        <f>IF(BerKW!AL264=0,0,51)</f>
        <v>51</v>
      </c>
      <c r="Z264" s="166" t="e">
        <f>BerKW!AM264*100</f>
        <v>#VALUE!</v>
      </c>
      <c r="AA264" s="166" t="e">
        <f>BerKW!AL264*100</f>
        <v>#VALUE!</v>
      </c>
      <c r="AB264" s="162">
        <f>IF(BerKW!AO264=0,0,60)</f>
        <v>60</v>
      </c>
      <c r="AC264" s="166" t="e">
        <f>BerKW!AP264*100</f>
        <v>#VALUE!</v>
      </c>
      <c r="AD264" s="166" t="e">
        <f>BerKW!AO264*100</f>
        <v>#VALUE!</v>
      </c>
      <c r="AE264" s="162">
        <f>IF(BerKW!AR264=0,0,61)</f>
        <v>61</v>
      </c>
      <c r="AF264" s="166" t="e">
        <f>BerKW!AS264*100</f>
        <v>#VALUE!</v>
      </c>
      <c r="AG264" s="166" t="e">
        <f>BerKW!AR264*100</f>
        <v>#VALUE!</v>
      </c>
      <c r="AH264" s="162">
        <f>IF(BerKW!AU264=0,0,74)</f>
        <v>74</v>
      </c>
      <c r="AI264" s="166" t="e">
        <f>BerKW!AV264*100</f>
        <v>#VALUE!</v>
      </c>
      <c r="AJ264" s="166" t="e">
        <f>BerKW!AU264*100</f>
        <v>#VALUE!</v>
      </c>
      <c r="AK264" s="162">
        <v>1</v>
      </c>
      <c r="AL264" s="166" t="e">
        <f>ROUND(BerKW!AW264*100,0)</f>
        <v>#VALUE!</v>
      </c>
      <c r="AM264" s="166" t="e">
        <f t="shared" si="16"/>
        <v>#VALUE!</v>
      </c>
      <c r="AN264" s="166">
        <v>0</v>
      </c>
      <c r="AO264" s="166" t="e">
        <f>BerKW!AW264*100</f>
        <v>#VALUE!</v>
      </c>
      <c r="AP264" s="166" t="e">
        <f ca="1">ROUND(AO264*(pabij+wnbij)/100,0)</f>
        <v>#VALUE!</v>
      </c>
      <c r="AQ264" s="166">
        <f t="shared" ca="1" si="17"/>
        <v>255</v>
      </c>
      <c r="AR264" s="166">
        <v>0</v>
      </c>
      <c r="AS264" s="166" t="e">
        <f>BerKW!AW264*100</f>
        <v>#VALUE!</v>
      </c>
      <c r="AT264" s="166" t="e">
        <f ca="1">ROUND(BerKW!BR264*100,0)</f>
        <v>#VALUE!</v>
      </c>
      <c r="AU264" s="166">
        <f t="shared" ca="1" si="18"/>
        <v>256</v>
      </c>
      <c r="AV264" s="166">
        <v>0</v>
      </c>
      <c r="AW264" s="166" t="e">
        <f>ROUND(BerKW!AW264*100,0)</f>
        <v>#VALUE!</v>
      </c>
      <c r="AX264" s="166" t="e">
        <f ca="1">ROUND(BerKW!BS264*100,0)</f>
        <v>#VALUE!</v>
      </c>
      <c r="AY264" s="166">
        <f t="shared" ca="1" si="19"/>
        <v>811</v>
      </c>
      <c r="AZ264" s="166">
        <v>0</v>
      </c>
      <c r="BA264" s="166" t="e">
        <f ca="1">IF(fsobij&lt;&gt;0,BerKW!AW264*100,0)</f>
        <v>#VALUE!</v>
      </c>
      <c r="BB264" s="166" t="e">
        <f ca="1">IF(fsobij&lt;&gt;0,ROUND(BerKW!BK264*100,0),0)</f>
        <v>#VALUE!</v>
      </c>
      <c r="BC264" s="166">
        <v>859</v>
      </c>
      <c r="BD264" s="166">
        <v>0</v>
      </c>
      <c r="BE264" s="166" t="e">
        <f ca="1">IF(bijbij&lt;&gt;0,BerKW!AW264*100,0)</f>
        <v>#VALUE!</v>
      </c>
      <c r="BF264" s="166" t="e">
        <f>ROUND(BerKW!BL264*100,0)</f>
        <v>#VALUE!</v>
      </c>
      <c r="BG264" s="167">
        <v>1</v>
      </c>
      <c r="BH264" s="166" t="e">
        <f>BerKW!BF264*100</f>
        <v>#VALUE!</v>
      </c>
      <c r="BI264" s="166" t="str">
        <f>BerKW!BE264</f>
        <v>Corriger</v>
      </c>
      <c r="BJ264" s="162" t="e">
        <f>BerKW!BD264*100</f>
        <v>#VALUE!</v>
      </c>
    </row>
    <row r="265" spans="1:62" ht="14.1" customHeight="1" x14ac:dyDescent="0.3">
      <c r="A265" s="162">
        <f>Ident!A265</f>
        <v>0</v>
      </c>
      <c r="B265" s="162">
        <f>Ident!B265</f>
        <v>0</v>
      </c>
      <c r="C265" s="162">
        <f>Ident!C265</f>
        <v>0</v>
      </c>
      <c r="D265" s="162">
        <f>Ident!D265</f>
        <v>0</v>
      </c>
      <c r="E265" s="162"/>
      <c r="F265" s="163"/>
      <c r="G265" s="162"/>
      <c r="H265" s="164">
        <f>Ident!G265</f>
        <v>0</v>
      </c>
      <c r="I265" s="165">
        <f>Ident!E265</f>
        <v>0</v>
      </c>
      <c r="J265" s="165">
        <f>Ident!F265</f>
        <v>0</v>
      </c>
      <c r="K265" s="166" t="e">
        <f>BerKW!Y265*100</f>
        <v>#VALUE!</v>
      </c>
      <c r="L265" s="166">
        <f>BerKW!Z265</f>
        <v>0</v>
      </c>
      <c r="M265" s="162">
        <f>IF(BerKW!K265=0,0,1)</f>
        <v>0</v>
      </c>
      <c r="N265" s="166" t="e">
        <f>BerKW!L265*100</f>
        <v>#VALUE!</v>
      </c>
      <c r="O265" s="166">
        <f>BerKW!K265*100</f>
        <v>0</v>
      </c>
      <c r="P265" s="162">
        <f>IF(BerKW!AC265=0,0,24)</f>
        <v>24</v>
      </c>
      <c r="Q265" s="166" t="e">
        <f>BerKW!AD265*100</f>
        <v>#VALUE!</v>
      </c>
      <c r="R265" s="166" t="e">
        <f>BerKW!AC265*100</f>
        <v>#VALUE!</v>
      </c>
      <c r="S265" s="162">
        <f>IF(BerKW!AF265=0,0,30)</f>
        <v>30</v>
      </c>
      <c r="T265" s="166" t="e">
        <f>BerKW!AG265*100</f>
        <v>#VALUE!</v>
      </c>
      <c r="U265" s="166" t="e">
        <f>BerKW!AF265*100</f>
        <v>#VALUE!</v>
      </c>
      <c r="V265" s="166">
        <f>IF(BerKW!AI265=0,0,50)</f>
        <v>50</v>
      </c>
      <c r="W265" s="166" t="e">
        <f>BerKW!AJ265*100</f>
        <v>#VALUE!</v>
      </c>
      <c r="X265" s="166" t="e">
        <f>BerKW!AI265*100</f>
        <v>#VALUE!</v>
      </c>
      <c r="Y265" s="162">
        <f>IF(BerKW!AL265=0,0,51)</f>
        <v>51</v>
      </c>
      <c r="Z265" s="166" t="e">
        <f>BerKW!AM265*100</f>
        <v>#VALUE!</v>
      </c>
      <c r="AA265" s="166" t="e">
        <f>BerKW!AL265*100</f>
        <v>#VALUE!</v>
      </c>
      <c r="AB265" s="162">
        <f>IF(BerKW!AO265=0,0,60)</f>
        <v>60</v>
      </c>
      <c r="AC265" s="166" t="e">
        <f>BerKW!AP265*100</f>
        <v>#VALUE!</v>
      </c>
      <c r="AD265" s="166" t="e">
        <f>BerKW!AO265*100</f>
        <v>#VALUE!</v>
      </c>
      <c r="AE265" s="162">
        <f>IF(BerKW!AR265=0,0,61)</f>
        <v>61</v>
      </c>
      <c r="AF265" s="166" t="e">
        <f>BerKW!AS265*100</f>
        <v>#VALUE!</v>
      </c>
      <c r="AG265" s="166" t="e">
        <f>BerKW!AR265*100</f>
        <v>#VALUE!</v>
      </c>
      <c r="AH265" s="162">
        <f>IF(BerKW!AU265=0,0,74)</f>
        <v>74</v>
      </c>
      <c r="AI265" s="166" t="e">
        <f>BerKW!AV265*100</f>
        <v>#VALUE!</v>
      </c>
      <c r="AJ265" s="166" t="e">
        <f>BerKW!AU265*100</f>
        <v>#VALUE!</v>
      </c>
      <c r="AK265" s="162">
        <v>1</v>
      </c>
      <c r="AL265" s="166" t="e">
        <f>ROUND(BerKW!AW265*100,0)</f>
        <v>#VALUE!</v>
      </c>
      <c r="AM265" s="166" t="e">
        <f t="shared" si="16"/>
        <v>#VALUE!</v>
      </c>
      <c r="AN265" s="166">
        <v>0</v>
      </c>
      <c r="AO265" s="166" t="e">
        <f>BerKW!AW265*100</f>
        <v>#VALUE!</v>
      </c>
      <c r="AP265" s="166" t="e">
        <f ca="1">ROUND(AO265*(pabij+wnbij)/100,0)</f>
        <v>#VALUE!</v>
      </c>
      <c r="AQ265" s="166">
        <f t="shared" ca="1" si="17"/>
        <v>255</v>
      </c>
      <c r="AR265" s="166">
        <v>0</v>
      </c>
      <c r="AS265" s="166" t="e">
        <f>BerKW!AW265*100</f>
        <v>#VALUE!</v>
      </c>
      <c r="AT265" s="166" t="e">
        <f ca="1">ROUND(BerKW!BR265*100,0)</f>
        <v>#VALUE!</v>
      </c>
      <c r="AU265" s="166">
        <f t="shared" ca="1" si="18"/>
        <v>256</v>
      </c>
      <c r="AV265" s="166">
        <v>0</v>
      </c>
      <c r="AW265" s="166" t="e">
        <f>ROUND(BerKW!AW265*100,0)</f>
        <v>#VALUE!</v>
      </c>
      <c r="AX265" s="166" t="e">
        <f ca="1">ROUND(BerKW!BS265*100,0)</f>
        <v>#VALUE!</v>
      </c>
      <c r="AY265" s="166">
        <f t="shared" ca="1" si="19"/>
        <v>811</v>
      </c>
      <c r="AZ265" s="166">
        <v>0</v>
      </c>
      <c r="BA265" s="166" t="e">
        <f ca="1">IF(fsobij&lt;&gt;0,BerKW!AW265*100,0)</f>
        <v>#VALUE!</v>
      </c>
      <c r="BB265" s="166" t="e">
        <f ca="1">IF(fsobij&lt;&gt;0,ROUND(BerKW!BK265*100,0),0)</f>
        <v>#VALUE!</v>
      </c>
      <c r="BC265" s="166">
        <v>859</v>
      </c>
      <c r="BD265" s="166">
        <v>0</v>
      </c>
      <c r="BE265" s="166" t="e">
        <f ca="1">IF(bijbij&lt;&gt;0,BerKW!AW265*100,0)</f>
        <v>#VALUE!</v>
      </c>
      <c r="BF265" s="166" t="e">
        <f>ROUND(BerKW!BL265*100,0)</f>
        <v>#VALUE!</v>
      </c>
      <c r="BG265" s="167">
        <v>1</v>
      </c>
      <c r="BH265" s="166" t="e">
        <f>BerKW!BF265*100</f>
        <v>#VALUE!</v>
      </c>
      <c r="BI265" s="166" t="str">
        <f>BerKW!BE265</f>
        <v>Corriger</v>
      </c>
      <c r="BJ265" s="162" t="e">
        <f>BerKW!BD265*100</f>
        <v>#VALUE!</v>
      </c>
    </row>
    <row r="266" spans="1:62" ht="14.1" customHeight="1" x14ac:dyDescent="0.3">
      <c r="A266" s="162">
        <f>Ident!A266</f>
        <v>0</v>
      </c>
      <c r="B266" s="162">
        <f>Ident!B266</f>
        <v>0</v>
      </c>
      <c r="C266" s="162">
        <f>Ident!C266</f>
        <v>0</v>
      </c>
      <c r="D266" s="162">
        <f>Ident!D266</f>
        <v>0</v>
      </c>
      <c r="E266" s="162"/>
      <c r="F266" s="163"/>
      <c r="G266" s="162"/>
      <c r="H266" s="164">
        <f>Ident!G266</f>
        <v>0</v>
      </c>
      <c r="I266" s="165">
        <f>Ident!E266</f>
        <v>0</v>
      </c>
      <c r="J266" s="165">
        <f>Ident!F266</f>
        <v>0</v>
      </c>
      <c r="K266" s="166" t="e">
        <f>BerKW!Y266*100</f>
        <v>#VALUE!</v>
      </c>
      <c r="L266" s="166">
        <f>BerKW!Z266</f>
        <v>0</v>
      </c>
      <c r="M266" s="162">
        <f>IF(BerKW!K266=0,0,1)</f>
        <v>0</v>
      </c>
      <c r="N266" s="166" t="e">
        <f>BerKW!L266*100</f>
        <v>#VALUE!</v>
      </c>
      <c r="O266" s="166">
        <f>BerKW!K266*100</f>
        <v>0</v>
      </c>
      <c r="P266" s="162">
        <f>IF(BerKW!AC266=0,0,24)</f>
        <v>24</v>
      </c>
      <c r="Q266" s="166" t="e">
        <f>BerKW!AD266*100</f>
        <v>#VALUE!</v>
      </c>
      <c r="R266" s="166" t="e">
        <f>BerKW!AC266*100</f>
        <v>#VALUE!</v>
      </c>
      <c r="S266" s="162">
        <f>IF(BerKW!AF266=0,0,30)</f>
        <v>30</v>
      </c>
      <c r="T266" s="166" t="e">
        <f>BerKW!AG266*100</f>
        <v>#VALUE!</v>
      </c>
      <c r="U266" s="166" t="e">
        <f>BerKW!AF266*100</f>
        <v>#VALUE!</v>
      </c>
      <c r="V266" s="166">
        <f>IF(BerKW!AI266=0,0,50)</f>
        <v>50</v>
      </c>
      <c r="W266" s="166" t="e">
        <f>BerKW!AJ266*100</f>
        <v>#VALUE!</v>
      </c>
      <c r="X266" s="166" t="e">
        <f>BerKW!AI266*100</f>
        <v>#VALUE!</v>
      </c>
      <c r="Y266" s="162">
        <f>IF(BerKW!AL266=0,0,51)</f>
        <v>51</v>
      </c>
      <c r="Z266" s="166" t="e">
        <f>BerKW!AM266*100</f>
        <v>#VALUE!</v>
      </c>
      <c r="AA266" s="166" t="e">
        <f>BerKW!AL266*100</f>
        <v>#VALUE!</v>
      </c>
      <c r="AB266" s="162">
        <f>IF(BerKW!AO266=0,0,60)</f>
        <v>60</v>
      </c>
      <c r="AC266" s="166" t="e">
        <f>BerKW!AP266*100</f>
        <v>#VALUE!</v>
      </c>
      <c r="AD266" s="166" t="e">
        <f>BerKW!AO266*100</f>
        <v>#VALUE!</v>
      </c>
      <c r="AE266" s="162">
        <f>IF(BerKW!AR266=0,0,61)</f>
        <v>61</v>
      </c>
      <c r="AF266" s="166" t="e">
        <f>BerKW!AS266*100</f>
        <v>#VALUE!</v>
      </c>
      <c r="AG266" s="166" t="e">
        <f>BerKW!AR266*100</f>
        <v>#VALUE!</v>
      </c>
      <c r="AH266" s="162">
        <f>IF(BerKW!AU266=0,0,74)</f>
        <v>74</v>
      </c>
      <c r="AI266" s="166" t="e">
        <f>BerKW!AV266*100</f>
        <v>#VALUE!</v>
      </c>
      <c r="AJ266" s="166" t="e">
        <f>BerKW!AU266*100</f>
        <v>#VALUE!</v>
      </c>
      <c r="AK266" s="162">
        <v>1</v>
      </c>
      <c r="AL266" s="166" t="e">
        <f>ROUND(BerKW!AW266*100,0)</f>
        <v>#VALUE!</v>
      </c>
      <c r="AM266" s="166" t="e">
        <f t="shared" si="16"/>
        <v>#VALUE!</v>
      </c>
      <c r="AN266" s="166">
        <v>0</v>
      </c>
      <c r="AO266" s="166" t="e">
        <f>BerKW!AW266*100</f>
        <v>#VALUE!</v>
      </c>
      <c r="AP266" s="166" t="e">
        <f ca="1">ROUND(AO266*(pabij+wnbij)/100,0)</f>
        <v>#VALUE!</v>
      </c>
      <c r="AQ266" s="166">
        <f t="shared" ca="1" si="17"/>
        <v>255</v>
      </c>
      <c r="AR266" s="166">
        <v>0</v>
      </c>
      <c r="AS266" s="166" t="e">
        <f>BerKW!AW266*100</f>
        <v>#VALUE!</v>
      </c>
      <c r="AT266" s="166" t="e">
        <f ca="1">ROUND(BerKW!BR266*100,0)</f>
        <v>#VALUE!</v>
      </c>
      <c r="AU266" s="166">
        <f t="shared" ca="1" si="18"/>
        <v>256</v>
      </c>
      <c r="AV266" s="166">
        <v>0</v>
      </c>
      <c r="AW266" s="166" t="e">
        <f>ROUND(BerKW!AW266*100,0)</f>
        <v>#VALUE!</v>
      </c>
      <c r="AX266" s="166" t="e">
        <f ca="1">ROUND(BerKW!BS266*100,0)</f>
        <v>#VALUE!</v>
      </c>
      <c r="AY266" s="166">
        <f t="shared" ca="1" si="19"/>
        <v>811</v>
      </c>
      <c r="AZ266" s="166">
        <v>0</v>
      </c>
      <c r="BA266" s="166" t="e">
        <f ca="1">IF(fsobij&lt;&gt;0,BerKW!AW266*100,0)</f>
        <v>#VALUE!</v>
      </c>
      <c r="BB266" s="166" t="e">
        <f ca="1">IF(fsobij&lt;&gt;0,ROUND(BerKW!BK266*100,0),0)</f>
        <v>#VALUE!</v>
      </c>
      <c r="BC266" s="166">
        <v>859</v>
      </c>
      <c r="BD266" s="166">
        <v>0</v>
      </c>
      <c r="BE266" s="166" t="e">
        <f ca="1">IF(bijbij&lt;&gt;0,BerKW!AW266*100,0)</f>
        <v>#VALUE!</v>
      </c>
      <c r="BF266" s="166" t="e">
        <f>ROUND(BerKW!BL266*100,0)</f>
        <v>#VALUE!</v>
      </c>
      <c r="BG266" s="167">
        <v>1</v>
      </c>
      <c r="BH266" s="166" t="e">
        <f>BerKW!BF266*100</f>
        <v>#VALUE!</v>
      </c>
      <c r="BI266" s="166" t="str">
        <f>BerKW!BE266</f>
        <v>Corriger</v>
      </c>
      <c r="BJ266" s="162" t="e">
        <f>BerKW!BD266*100</f>
        <v>#VALUE!</v>
      </c>
    </row>
    <row r="267" spans="1:62" ht="14.1" customHeight="1" x14ac:dyDescent="0.3">
      <c r="A267" s="162">
        <f>Ident!A267</f>
        <v>0</v>
      </c>
      <c r="B267" s="162">
        <f>Ident!B267</f>
        <v>0</v>
      </c>
      <c r="C267" s="162">
        <f>Ident!C267</f>
        <v>0</v>
      </c>
      <c r="D267" s="162">
        <f>Ident!D267</f>
        <v>0</v>
      </c>
      <c r="E267" s="162"/>
      <c r="F267" s="163"/>
      <c r="G267" s="162"/>
      <c r="H267" s="164">
        <f>Ident!G267</f>
        <v>0</v>
      </c>
      <c r="I267" s="165">
        <f>Ident!E267</f>
        <v>0</v>
      </c>
      <c r="J267" s="165">
        <f>Ident!F267</f>
        <v>0</v>
      </c>
      <c r="K267" s="166" t="e">
        <f>BerKW!Y267*100</f>
        <v>#VALUE!</v>
      </c>
      <c r="L267" s="166">
        <f>BerKW!Z267</f>
        <v>0</v>
      </c>
      <c r="M267" s="162">
        <f>IF(BerKW!K267=0,0,1)</f>
        <v>0</v>
      </c>
      <c r="N267" s="166" t="e">
        <f>BerKW!L267*100</f>
        <v>#VALUE!</v>
      </c>
      <c r="O267" s="166">
        <f>BerKW!K267*100</f>
        <v>0</v>
      </c>
      <c r="P267" s="162">
        <f>IF(BerKW!AC267=0,0,24)</f>
        <v>24</v>
      </c>
      <c r="Q267" s="166" t="e">
        <f>BerKW!AD267*100</f>
        <v>#VALUE!</v>
      </c>
      <c r="R267" s="166" t="e">
        <f>BerKW!AC267*100</f>
        <v>#VALUE!</v>
      </c>
      <c r="S267" s="162">
        <f>IF(BerKW!AF267=0,0,30)</f>
        <v>30</v>
      </c>
      <c r="T267" s="166" t="e">
        <f>BerKW!AG267*100</f>
        <v>#VALUE!</v>
      </c>
      <c r="U267" s="166" t="e">
        <f>BerKW!AF267*100</f>
        <v>#VALUE!</v>
      </c>
      <c r="V267" s="166">
        <f>IF(BerKW!AI267=0,0,50)</f>
        <v>50</v>
      </c>
      <c r="W267" s="166" t="e">
        <f>BerKW!AJ267*100</f>
        <v>#VALUE!</v>
      </c>
      <c r="X267" s="166" t="e">
        <f>BerKW!AI267*100</f>
        <v>#VALUE!</v>
      </c>
      <c r="Y267" s="162">
        <f>IF(BerKW!AL267=0,0,51)</f>
        <v>51</v>
      </c>
      <c r="Z267" s="166" t="e">
        <f>BerKW!AM267*100</f>
        <v>#VALUE!</v>
      </c>
      <c r="AA267" s="166" t="e">
        <f>BerKW!AL267*100</f>
        <v>#VALUE!</v>
      </c>
      <c r="AB267" s="162">
        <f>IF(BerKW!AO267=0,0,60)</f>
        <v>60</v>
      </c>
      <c r="AC267" s="166" t="e">
        <f>BerKW!AP267*100</f>
        <v>#VALUE!</v>
      </c>
      <c r="AD267" s="166" t="e">
        <f>BerKW!AO267*100</f>
        <v>#VALUE!</v>
      </c>
      <c r="AE267" s="162">
        <f>IF(BerKW!AR267=0,0,61)</f>
        <v>61</v>
      </c>
      <c r="AF267" s="166" t="e">
        <f>BerKW!AS267*100</f>
        <v>#VALUE!</v>
      </c>
      <c r="AG267" s="166" t="e">
        <f>BerKW!AR267*100</f>
        <v>#VALUE!</v>
      </c>
      <c r="AH267" s="162">
        <f>IF(BerKW!AU267=0,0,74)</f>
        <v>74</v>
      </c>
      <c r="AI267" s="166" t="e">
        <f>BerKW!AV267*100</f>
        <v>#VALUE!</v>
      </c>
      <c r="AJ267" s="166" t="e">
        <f>BerKW!AU267*100</f>
        <v>#VALUE!</v>
      </c>
      <c r="AK267" s="162">
        <v>1</v>
      </c>
      <c r="AL267" s="166" t="e">
        <f>ROUND(BerKW!AW267*100,0)</f>
        <v>#VALUE!</v>
      </c>
      <c r="AM267" s="166" t="e">
        <f t="shared" si="16"/>
        <v>#VALUE!</v>
      </c>
      <c r="AN267" s="166">
        <v>0</v>
      </c>
      <c r="AO267" s="166" t="e">
        <f>BerKW!AW267*100</f>
        <v>#VALUE!</v>
      </c>
      <c r="AP267" s="166" t="e">
        <f ca="1">ROUND(AO267*(pabij+wnbij)/100,0)</f>
        <v>#VALUE!</v>
      </c>
      <c r="AQ267" s="166">
        <f t="shared" ca="1" si="17"/>
        <v>255</v>
      </c>
      <c r="AR267" s="166">
        <v>0</v>
      </c>
      <c r="AS267" s="166" t="e">
        <f>BerKW!AW267*100</f>
        <v>#VALUE!</v>
      </c>
      <c r="AT267" s="166" t="e">
        <f ca="1">ROUND(BerKW!BR267*100,0)</f>
        <v>#VALUE!</v>
      </c>
      <c r="AU267" s="166">
        <f t="shared" ca="1" si="18"/>
        <v>256</v>
      </c>
      <c r="AV267" s="166">
        <v>0</v>
      </c>
      <c r="AW267" s="166" t="e">
        <f>ROUND(BerKW!AW267*100,0)</f>
        <v>#VALUE!</v>
      </c>
      <c r="AX267" s="166" t="e">
        <f ca="1">ROUND(BerKW!BS267*100,0)</f>
        <v>#VALUE!</v>
      </c>
      <c r="AY267" s="166">
        <f t="shared" ca="1" si="19"/>
        <v>811</v>
      </c>
      <c r="AZ267" s="166">
        <v>0</v>
      </c>
      <c r="BA267" s="166" t="e">
        <f ca="1">IF(fsobij&lt;&gt;0,BerKW!AW267*100,0)</f>
        <v>#VALUE!</v>
      </c>
      <c r="BB267" s="166" t="e">
        <f ca="1">IF(fsobij&lt;&gt;0,ROUND(BerKW!BK267*100,0),0)</f>
        <v>#VALUE!</v>
      </c>
      <c r="BC267" s="166">
        <v>859</v>
      </c>
      <c r="BD267" s="166">
        <v>0</v>
      </c>
      <c r="BE267" s="166" t="e">
        <f ca="1">IF(bijbij&lt;&gt;0,BerKW!AW267*100,0)</f>
        <v>#VALUE!</v>
      </c>
      <c r="BF267" s="166" t="e">
        <f>ROUND(BerKW!BL267*100,0)</f>
        <v>#VALUE!</v>
      </c>
      <c r="BG267" s="167">
        <v>1</v>
      </c>
      <c r="BH267" s="166" t="e">
        <f>BerKW!BF267*100</f>
        <v>#VALUE!</v>
      </c>
      <c r="BI267" s="166" t="str">
        <f>BerKW!BE267</f>
        <v>Corriger</v>
      </c>
      <c r="BJ267" s="162" t="e">
        <f>BerKW!BD267*100</f>
        <v>#VALUE!</v>
      </c>
    </row>
    <row r="268" spans="1:62" ht="14.1" customHeight="1" x14ac:dyDescent="0.3">
      <c r="A268" s="162">
        <f>Ident!A268</f>
        <v>0</v>
      </c>
      <c r="B268" s="162">
        <f>Ident!B268</f>
        <v>0</v>
      </c>
      <c r="C268" s="162">
        <f>Ident!C268</f>
        <v>0</v>
      </c>
      <c r="D268" s="162">
        <f>Ident!D268</f>
        <v>0</v>
      </c>
      <c r="E268" s="162"/>
      <c r="F268" s="163"/>
      <c r="G268" s="162"/>
      <c r="H268" s="164">
        <f>Ident!G268</f>
        <v>0</v>
      </c>
      <c r="I268" s="165">
        <f>Ident!E268</f>
        <v>0</v>
      </c>
      <c r="J268" s="165">
        <f>Ident!F268</f>
        <v>0</v>
      </c>
      <c r="K268" s="166" t="e">
        <f>BerKW!Y268*100</f>
        <v>#VALUE!</v>
      </c>
      <c r="L268" s="166">
        <f>BerKW!Z268</f>
        <v>0</v>
      </c>
      <c r="M268" s="162">
        <f>IF(BerKW!K268=0,0,1)</f>
        <v>0</v>
      </c>
      <c r="N268" s="166" t="e">
        <f>BerKW!L268*100</f>
        <v>#VALUE!</v>
      </c>
      <c r="O268" s="166">
        <f>BerKW!K268*100</f>
        <v>0</v>
      </c>
      <c r="P268" s="162">
        <f>IF(BerKW!AC268=0,0,24)</f>
        <v>24</v>
      </c>
      <c r="Q268" s="166" t="e">
        <f>BerKW!AD268*100</f>
        <v>#VALUE!</v>
      </c>
      <c r="R268" s="166" t="e">
        <f>BerKW!AC268*100</f>
        <v>#VALUE!</v>
      </c>
      <c r="S268" s="162">
        <f>IF(BerKW!AF268=0,0,30)</f>
        <v>30</v>
      </c>
      <c r="T268" s="166" t="e">
        <f>BerKW!AG268*100</f>
        <v>#VALUE!</v>
      </c>
      <c r="U268" s="166" t="e">
        <f>BerKW!AF268*100</f>
        <v>#VALUE!</v>
      </c>
      <c r="V268" s="166">
        <f>IF(BerKW!AI268=0,0,50)</f>
        <v>50</v>
      </c>
      <c r="W268" s="166" t="e">
        <f>BerKW!AJ268*100</f>
        <v>#VALUE!</v>
      </c>
      <c r="X268" s="166" t="e">
        <f>BerKW!AI268*100</f>
        <v>#VALUE!</v>
      </c>
      <c r="Y268" s="162">
        <f>IF(BerKW!AL268=0,0,51)</f>
        <v>51</v>
      </c>
      <c r="Z268" s="166" t="e">
        <f>BerKW!AM268*100</f>
        <v>#VALUE!</v>
      </c>
      <c r="AA268" s="166" t="e">
        <f>BerKW!AL268*100</f>
        <v>#VALUE!</v>
      </c>
      <c r="AB268" s="162">
        <f>IF(BerKW!AO268=0,0,60)</f>
        <v>60</v>
      </c>
      <c r="AC268" s="166" t="e">
        <f>BerKW!AP268*100</f>
        <v>#VALUE!</v>
      </c>
      <c r="AD268" s="166" t="e">
        <f>BerKW!AO268*100</f>
        <v>#VALUE!</v>
      </c>
      <c r="AE268" s="162">
        <f>IF(BerKW!AR268=0,0,61)</f>
        <v>61</v>
      </c>
      <c r="AF268" s="166" t="e">
        <f>BerKW!AS268*100</f>
        <v>#VALUE!</v>
      </c>
      <c r="AG268" s="166" t="e">
        <f>BerKW!AR268*100</f>
        <v>#VALUE!</v>
      </c>
      <c r="AH268" s="162">
        <f>IF(BerKW!AU268=0,0,74)</f>
        <v>74</v>
      </c>
      <c r="AI268" s="166" t="e">
        <f>BerKW!AV268*100</f>
        <v>#VALUE!</v>
      </c>
      <c r="AJ268" s="166" t="e">
        <f>BerKW!AU268*100</f>
        <v>#VALUE!</v>
      </c>
      <c r="AK268" s="162">
        <v>1</v>
      </c>
      <c r="AL268" s="166" t="e">
        <f>ROUND(BerKW!AW268*100,0)</f>
        <v>#VALUE!</v>
      </c>
      <c r="AM268" s="166" t="e">
        <f t="shared" si="16"/>
        <v>#VALUE!</v>
      </c>
      <c r="AN268" s="166">
        <v>0</v>
      </c>
      <c r="AO268" s="166" t="e">
        <f>BerKW!AW268*100</f>
        <v>#VALUE!</v>
      </c>
      <c r="AP268" s="166" t="e">
        <f ca="1">ROUND(AO268*(pabij+wnbij)/100,0)</f>
        <v>#VALUE!</v>
      </c>
      <c r="AQ268" s="166">
        <f t="shared" ca="1" si="17"/>
        <v>255</v>
      </c>
      <c r="AR268" s="166">
        <v>0</v>
      </c>
      <c r="AS268" s="166" t="e">
        <f>BerKW!AW268*100</f>
        <v>#VALUE!</v>
      </c>
      <c r="AT268" s="166" t="e">
        <f ca="1">ROUND(BerKW!BR268*100,0)</f>
        <v>#VALUE!</v>
      </c>
      <c r="AU268" s="166">
        <f t="shared" ca="1" si="18"/>
        <v>256</v>
      </c>
      <c r="AV268" s="166">
        <v>0</v>
      </c>
      <c r="AW268" s="166" t="e">
        <f>ROUND(BerKW!AW268*100,0)</f>
        <v>#VALUE!</v>
      </c>
      <c r="AX268" s="166" t="e">
        <f ca="1">ROUND(BerKW!BS268*100,0)</f>
        <v>#VALUE!</v>
      </c>
      <c r="AY268" s="166">
        <f t="shared" ca="1" si="19"/>
        <v>811</v>
      </c>
      <c r="AZ268" s="166">
        <v>0</v>
      </c>
      <c r="BA268" s="166" t="e">
        <f ca="1">IF(fsobij&lt;&gt;0,BerKW!AW268*100,0)</f>
        <v>#VALUE!</v>
      </c>
      <c r="BB268" s="166" t="e">
        <f ca="1">IF(fsobij&lt;&gt;0,ROUND(BerKW!BK268*100,0),0)</f>
        <v>#VALUE!</v>
      </c>
      <c r="BC268" s="166">
        <v>859</v>
      </c>
      <c r="BD268" s="166">
        <v>0</v>
      </c>
      <c r="BE268" s="166" t="e">
        <f ca="1">IF(bijbij&lt;&gt;0,BerKW!AW268*100,0)</f>
        <v>#VALUE!</v>
      </c>
      <c r="BF268" s="166" t="e">
        <f>ROUND(BerKW!BL268*100,0)</f>
        <v>#VALUE!</v>
      </c>
      <c r="BG268" s="167">
        <v>1</v>
      </c>
      <c r="BH268" s="166" t="e">
        <f>BerKW!BF268*100</f>
        <v>#VALUE!</v>
      </c>
      <c r="BI268" s="166" t="str">
        <f>BerKW!BE268</f>
        <v>Corriger</v>
      </c>
      <c r="BJ268" s="162" t="e">
        <f>BerKW!BD268*100</f>
        <v>#VALUE!</v>
      </c>
    </row>
    <row r="269" spans="1:62" ht="14.1" customHeight="1" x14ac:dyDescent="0.3">
      <c r="A269" s="162">
        <f>Ident!A269</f>
        <v>0</v>
      </c>
      <c r="B269" s="162">
        <f>Ident!B269</f>
        <v>0</v>
      </c>
      <c r="C269" s="162">
        <f>Ident!C269</f>
        <v>0</v>
      </c>
      <c r="D269" s="162">
        <f>Ident!D269</f>
        <v>0</v>
      </c>
      <c r="E269" s="162"/>
      <c r="F269" s="163"/>
      <c r="G269" s="162"/>
      <c r="H269" s="164">
        <f>Ident!G269</f>
        <v>0</v>
      </c>
      <c r="I269" s="165">
        <f>Ident!E269</f>
        <v>0</v>
      </c>
      <c r="J269" s="165">
        <f>Ident!F269</f>
        <v>0</v>
      </c>
      <c r="K269" s="166" t="e">
        <f>BerKW!Y269*100</f>
        <v>#VALUE!</v>
      </c>
      <c r="L269" s="166">
        <f>BerKW!Z269</f>
        <v>0</v>
      </c>
      <c r="M269" s="162">
        <f>IF(BerKW!K269=0,0,1)</f>
        <v>0</v>
      </c>
      <c r="N269" s="166" t="e">
        <f>BerKW!L269*100</f>
        <v>#VALUE!</v>
      </c>
      <c r="O269" s="166">
        <f>BerKW!K269*100</f>
        <v>0</v>
      </c>
      <c r="P269" s="162">
        <f>IF(BerKW!AC269=0,0,24)</f>
        <v>24</v>
      </c>
      <c r="Q269" s="166" t="e">
        <f>BerKW!AD269*100</f>
        <v>#VALUE!</v>
      </c>
      <c r="R269" s="166" t="e">
        <f>BerKW!AC269*100</f>
        <v>#VALUE!</v>
      </c>
      <c r="S269" s="162">
        <f>IF(BerKW!AF269=0,0,30)</f>
        <v>30</v>
      </c>
      <c r="T269" s="166" t="e">
        <f>BerKW!AG269*100</f>
        <v>#VALUE!</v>
      </c>
      <c r="U269" s="166" t="e">
        <f>BerKW!AF269*100</f>
        <v>#VALUE!</v>
      </c>
      <c r="V269" s="166">
        <f>IF(BerKW!AI269=0,0,50)</f>
        <v>50</v>
      </c>
      <c r="W269" s="166" t="e">
        <f>BerKW!AJ269*100</f>
        <v>#VALUE!</v>
      </c>
      <c r="X269" s="166" t="e">
        <f>BerKW!AI269*100</f>
        <v>#VALUE!</v>
      </c>
      <c r="Y269" s="162">
        <f>IF(BerKW!AL269=0,0,51)</f>
        <v>51</v>
      </c>
      <c r="Z269" s="166" t="e">
        <f>BerKW!AM269*100</f>
        <v>#VALUE!</v>
      </c>
      <c r="AA269" s="166" t="e">
        <f>BerKW!AL269*100</f>
        <v>#VALUE!</v>
      </c>
      <c r="AB269" s="162">
        <f>IF(BerKW!AO269=0,0,60)</f>
        <v>60</v>
      </c>
      <c r="AC269" s="166" t="e">
        <f>BerKW!AP269*100</f>
        <v>#VALUE!</v>
      </c>
      <c r="AD269" s="166" t="e">
        <f>BerKW!AO269*100</f>
        <v>#VALUE!</v>
      </c>
      <c r="AE269" s="162">
        <f>IF(BerKW!AR269=0,0,61)</f>
        <v>61</v>
      </c>
      <c r="AF269" s="166" t="e">
        <f>BerKW!AS269*100</f>
        <v>#VALUE!</v>
      </c>
      <c r="AG269" s="166" t="e">
        <f>BerKW!AR269*100</f>
        <v>#VALUE!</v>
      </c>
      <c r="AH269" s="162">
        <f>IF(BerKW!AU269=0,0,74)</f>
        <v>74</v>
      </c>
      <c r="AI269" s="166" t="e">
        <f>BerKW!AV269*100</f>
        <v>#VALUE!</v>
      </c>
      <c r="AJ269" s="166" t="e">
        <f>BerKW!AU269*100</f>
        <v>#VALUE!</v>
      </c>
      <c r="AK269" s="162">
        <v>1</v>
      </c>
      <c r="AL269" s="166" t="e">
        <f>ROUND(BerKW!AW269*100,0)</f>
        <v>#VALUE!</v>
      </c>
      <c r="AM269" s="166" t="e">
        <f t="shared" si="16"/>
        <v>#VALUE!</v>
      </c>
      <c r="AN269" s="166">
        <v>0</v>
      </c>
      <c r="AO269" s="166" t="e">
        <f>BerKW!AW269*100</f>
        <v>#VALUE!</v>
      </c>
      <c r="AP269" s="166" t="e">
        <f ca="1">ROUND(AO269*(pabij+wnbij)/100,0)</f>
        <v>#VALUE!</v>
      </c>
      <c r="AQ269" s="166">
        <f t="shared" ca="1" si="17"/>
        <v>255</v>
      </c>
      <c r="AR269" s="166">
        <v>0</v>
      </c>
      <c r="AS269" s="166" t="e">
        <f>BerKW!AW269*100</f>
        <v>#VALUE!</v>
      </c>
      <c r="AT269" s="166" t="e">
        <f ca="1">ROUND(BerKW!BR269*100,0)</f>
        <v>#VALUE!</v>
      </c>
      <c r="AU269" s="166">
        <f t="shared" ca="1" si="18"/>
        <v>256</v>
      </c>
      <c r="AV269" s="166">
        <v>0</v>
      </c>
      <c r="AW269" s="166" t="e">
        <f>ROUND(BerKW!AW269*100,0)</f>
        <v>#VALUE!</v>
      </c>
      <c r="AX269" s="166" t="e">
        <f ca="1">ROUND(BerKW!BS269*100,0)</f>
        <v>#VALUE!</v>
      </c>
      <c r="AY269" s="166">
        <f t="shared" ca="1" si="19"/>
        <v>811</v>
      </c>
      <c r="AZ269" s="166">
        <v>0</v>
      </c>
      <c r="BA269" s="166" t="e">
        <f ca="1">IF(fsobij&lt;&gt;0,BerKW!AW269*100,0)</f>
        <v>#VALUE!</v>
      </c>
      <c r="BB269" s="166" t="e">
        <f ca="1">IF(fsobij&lt;&gt;0,ROUND(BerKW!BK269*100,0),0)</f>
        <v>#VALUE!</v>
      </c>
      <c r="BC269" s="166">
        <v>859</v>
      </c>
      <c r="BD269" s="166">
        <v>0</v>
      </c>
      <c r="BE269" s="166" t="e">
        <f ca="1">IF(bijbij&lt;&gt;0,BerKW!AW269*100,0)</f>
        <v>#VALUE!</v>
      </c>
      <c r="BF269" s="166" t="e">
        <f>ROUND(BerKW!BL269*100,0)</f>
        <v>#VALUE!</v>
      </c>
      <c r="BG269" s="167">
        <v>1</v>
      </c>
      <c r="BH269" s="166" t="e">
        <f>BerKW!BF269*100</f>
        <v>#VALUE!</v>
      </c>
      <c r="BI269" s="166" t="str">
        <f>BerKW!BE269</f>
        <v>Corriger</v>
      </c>
      <c r="BJ269" s="162" t="e">
        <f>BerKW!BD269*100</f>
        <v>#VALUE!</v>
      </c>
    </row>
    <row r="270" spans="1:62" ht="14.1" customHeight="1" x14ac:dyDescent="0.3">
      <c r="A270" s="162">
        <f>Ident!A270</f>
        <v>0</v>
      </c>
      <c r="B270" s="162">
        <f>Ident!B270</f>
        <v>0</v>
      </c>
      <c r="C270" s="162">
        <f>Ident!C270</f>
        <v>0</v>
      </c>
      <c r="D270" s="162">
        <f>Ident!D270</f>
        <v>0</v>
      </c>
      <c r="E270" s="162"/>
      <c r="F270" s="163"/>
      <c r="G270" s="162"/>
      <c r="H270" s="164">
        <f>Ident!G270</f>
        <v>0</v>
      </c>
      <c r="I270" s="165">
        <f>Ident!E270</f>
        <v>0</v>
      </c>
      <c r="J270" s="165">
        <f>Ident!F270</f>
        <v>0</v>
      </c>
      <c r="K270" s="166" t="e">
        <f>BerKW!Y270*100</f>
        <v>#VALUE!</v>
      </c>
      <c r="L270" s="166">
        <f>BerKW!Z270</f>
        <v>0</v>
      </c>
      <c r="M270" s="162">
        <f>IF(BerKW!K270=0,0,1)</f>
        <v>0</v>
      </c>
      <c r="N270" s="166" t="e">
        <f>BerKW!L270*100</f>
        <v>#VALUE!</v>
      </c>
      <c r="O270" s="166">
        <f>BerKW!K270*100</f>
        <v>0</v>
      </c>
      <c r="P270" s="162">
        <f>IF(BerKW!AC270=0,0,24)</f>
        <v>24</v>
      </c>
      <c r="Q270" s="166" t="e">
        <f>BerKW!AD270*100</f>
        <v>#VALUE!</v>
      </c>
      <c r="R270" s="166" t="e">
        <f>BerKW!AC270*100</f>
        <v>#VALUE!</v>
      </c>
      <c r="S270" s="162">
        <f>IF(BerKW!AF270=0,0,30)</f>
        <v>30</v>
      </c>
      <c r="T270" s="166" t="e">
        <f>BerKW!AG270*100</f>
        <v>#VALUE!</v>
      </c>
      <c r="U270" s="166" t="e">
        <f>BerKW!AF270*100</f>
        <v>#VALUE!</v>
      </c>
      <c r="V270" s="166">
        <f>IF(BerKW!AI270=0,0,50)</f>
        <v>50</v>
      </c>
      <c r="W270" s="166" t="e">
        <f>BerKW!AJ270*100</f>
        <v>#VALUE!</v>
      </c>
      <c r="X270" s="166" t="e">
        <f>BerKW!AI270*100</f>
        <v>#VALUE!</v>
      </c>
      <c r="Y270" s="162">
        <f>IF(BerKW!AL270=0,0,51)</f>
        <v>51</v>
      </c>
      <c r="Z270" s="166" t="e">
        <f>BerKW!AM270*100</f>
        <v>#VALUE!</v>
      </c>
      <c r="AA270" s="166" t="e">
        <f>BerKW!AL270*100</f>
        <v>#VALUE!</v>
      </c>
      <c r="AB270" s="162">
        <f>IF(BerKW!AO270=0,0,60)</f>
        <v>60</v>
      </c>
      <c r="AC270" s="166" t="e">
        <f>BerKW!AP270*100</f>
        <v>#VALUE!</v>
      </c>
      <c r="AD270" s="166" t="e">
        <f>BerKW!AO270*100</f>
        <v>#VALUE!</v>
      </c>
      <c r="AE270" s="162">
        <f>IF(BerKW!AR270=0,0,61)</f>
        <v>61</v>
      </c>
      <c r="AF270" s="166" t="e">
        <f>BerKW!AS270*100</f>
        <v>#VALUE!</v>
      </c>
      <c r="AG270" s="166" t="e">
        <f>BerKW!AR270*100</f>
        <v>#VALUE!</v>
      </c>
      <c r="AH270" s="162">
        <f>IF(BerKW!AU270=0,0,74)</f>
        <v>74</v>
      </c>
      <c r="AI270" s="166" t="e">
        <f>BerKW!AV270*100</f>
        <v>#VALUE!</v>
      </c>
      <c r="AJ270" s="166" t="e">
        <f>BerKW!AU270*100</f>
        <v>#VALUE!</v>
      </c>
      <c r="AK270" s="162">
        <v>1</v>
      </c>
      <c r="AL270" s="166" t="e">
        <f>ROUND(BerKW!AW270*100,0)</f>
        <v>#VALUE!</v>
      </c>
      <c r="AM270" s="166" t="e">
        <f t="shared" si="16"/>
        <v>#VALUE!</v>
      </c>
      <c r="AN270" s="166">
        <v>0</v>
      </c>
      <c r="AO270" s="166" t="e">
        <f>BerKW!AW270*100</f>
        <v>#VALUE!</v>
      </c>
      <c r="AP270" s="166" t="e">
        <f ca="1">ROUND(AO270*(pabij+wnbij)/100,0)</f>
        <v>#VALUE!</v>
      </c>
      <c r="AQ270" s="166">
        <f t="shared" ca="1" si="17"/>
        <v>255</v>
      </c>
      <c r="AR270" s="166">
        <v>0</v>
      </c>
      <c r="AS270" s="166" t="e">
        <f>BerKW!AW270*100</f>
        <v>#VALUE!</v>
      </c>
      <c r="AT270" s="166" t="e">
        <f ca="1">ROUND(BerKW!BR270*100,0)</f>
        <v>#VALUE!</v>
      </c>
      <c r="AU270" s="166">
        <f t="shared" ca="1" si="18"/>
        <v>256</v>
      </c>
      <c r="AV270" s="166">
        <v>0</v>
      </c>
      <c r="AW270" s="166" t="e">
        <f>ROUND(BerKW!AW270*100,0)</f>
        <v>#VALUE!</v>
      </c>
      <c r="AX270" s="166" t="e">
        <f ca="1">ROUND(BerKW!BS270*100,0)</f>
        <v>#VALUE!</v>
      </c>
      <c r="AY270" s="166">
        <f t="shared" ca="1" si="19"/>
        <v>811</v>
      </c>
      <c r="AZ270" s="166">
        <v>0</v>
      </c>
      <c r="BA270" s="166" t="e">
        <f ca="1">IF(fsobij&lt;&gt;0,BerKW!AW270*100,0)</f>
        <v>#VALUE!</v>
      </c>
      <c r="BB270" s="166" t="e">
        <f ca="1">IF(fsobij&lt;&gt;0,ROUND(BerKW!BK270*100,0),0)</f>
        <v>#VALUE!</v>
      </c>
      <c r="BC270" s="166">
        <v>859</v>
      </c>
      <c r="BD270" s="166">
        <v>0</v>
      </c>
      <c r="BE270" s="166" t="e">
        <f ca="1">IF(bijbij&lt;&gt;0,BerKW!AW270*100,0)</f>
        <v>#VALUE!</v>
      </c>
      <c r="BF270" s="166" t="e">
        <f>ROUND(BerKW!BL270*100,0)</f>
        <v>#VALUE!</v>
      </c>
      <c r="BG270" s="167">
        <v>1</v>
      </c>
      <c r="BH270" s="166" t="e">
        <f>BerKW!BF270*100</f>
        <v>#VALUE!</v>
      </c>
      <c r="BI270" s="166" t="str">
        <f>BerKW!BE270</f>
        <v>Corriger</v>
      </c>
      <c r="BJ270" s="162" t="e">
        <f>BerKW!BD270*100</f>
        <v>#VALUE!</v>
      </c>
    </row>
    <row r="271" spans="1:62" ht="14.1" customHeight="1" x14ac:dyDescent="0.3">
      <c r="A271" s="162">
        <f>Ident!A271</f>
        <v>0</v>
      </c>
      <c r="B271" s="162">
        <f>Ident!B271</f>
        <v>0</v>
      </c>
      <c r="C271" s="162">
        <f>Ident!C271</f>
        <v>0</v>
      </c>
      <c r="D271" s="162">
        <f>Ident!D271</f>
        <v>0</v>
      </c>
      <c r="E271" s="162"/>
      <c r="F271" s="163"/>
      <c r="G271" s="162"/>
      <c r="H271" s="164">
        <f>Ident!G271</f>
        <v>0</v>
      </c>
      <c r="I271" s="165">
        <f>Ident!E271</f>
        <v>0</v>
      </c>
      <c r="J271" s="165">
        <f>Ident!F271</f>
        <v>0</v>
      </c>
      <c r="K271" s="166" t="e">
        <f>BerKW!Y271*100</f>
        <v>#VALUE!</v>
      </c>
      <c r="L271" s="166">
        <f>BerKW!Z271</f>
        <v>0</v>
      </c>
      <c r="M271" s="162">
        <f>IF(BerKW!K271=0,0,1)</f>
        <v>0</v>
      </c>
      <c r="N271" s="166" t="e">
        <f>BerKW!L271*100</f>
        <v>#VALUE!</v>
      </c>
      <c r="O271" s="166">
        <f>BerKW!K271*100</f>
        <v>0</v>
      </c>
      <c r="P271" s="162">
        <f>IF(BerKW!AC271=0,0,24)</f>
        <v>24</v>
      </c>
      <c r="Q271" s="166" t="e">
        <f>BerKW!AD271*100</f>
        <v>#VALUE!</v>
      </c>
      <c r="R271" s="166" t="e">
        <f>BerKW!AC271*100</f>
        <v>#VALUE!</v>
      </c>
      <c r="S271" s="162">
        <f>IF(BerKW!AF271=0,0,30)</f>
        <v>30</v>
      </c>
      <c r="T271" s="166" t="e">
        <f>BerKW!AG271*100</f>
        <v>#VALUE!</v>
      </c>
      <c r="U271" s="166" t="e">
        <f>BerKW!AF271*100</f>
        <v>#VALUE!</v>
      </c>
      <c r="V271" s="166">
        <f>IF(BerKW!AI271=0,0,50)</f>
        <v>50</v>
      </c>
      <c r="W271" s="166" t="e">
        <f>BerKW!AJ271*100</f>
        <v>#VALUE!</v>
      </c>
      <c r="X271" s="166" t="e">
        <f>BerKW!AI271*100</f>
        <v>#VALUE!</v>
      </c>
      <c r="Y271" s="162">
        <f>IF(BerKW!AL271=0,0,51)</f>
        <v>51</v>
      </c>
      <c r="Z271" s="166" t="e">
        <f>BerKW!AM271*100</f>
        <v>#VALUE!</v>
      </c>
      <c r="AA271" s="166" t="e">
        <f>BerKW!AL271*100</f>
        <v>#VALUE!</v>
      </c>
      <c r="AB271" s="162">
        <f>IF(BerKW!AO271=0,0,60)</f>
        <v>60</v>
      </c>
      <c r="AC271" s="166" t="e">
        <f>BerKW!AP271*100</f>
        <v>#VALUE!</v>
      </c>
      <c r="AD271" s="166" t="e">
        <f>BerKW!AO271*100</f>
        <v>#VALUE!</v>
      </c>
      <c r="AE271" s="162">
        <f>IF(BerKW!AR271=0,0,61)</f>
        <v>61</v>
      </c>
      <c r="AF271" s="166" t="e">
        <f>BerKW!AS271*100</f>
        <v>#VALUE!</v>
      </c>
      <c r="AG271" s="166" t="e">
        <f>BerKW!AR271*100</f>
        <v>#VALUE!</v>
      </c>
      <c r="AH271" s="162">
        <f>IF(BerKW!AU271=0,0,74)</f>
        <v>74</v>
      </c>
      <c r="AI271" s="166" t="e">
        <f>BerKW!AV271*100</f>
        <v>#VALUE!</v>
      </c>
      <c r="AJ271" s="166" t="e">
        <f>BerKW!AU271*100</f>
        <v>#VALUE!</v>
      </c>
      <c r="AK271" s="162">
        <v>1</v>
      </c>
      <c r="AL271" s="166" t="e">
        <f>ROUND(BerKW!AW271*100,0)</f>
        <v>#VALUE!</v>
      </c>
      <c r="AM271" s="166" t="e">
        <f t="shared" si="16"/>
        <v>#VALUE!</v>
      </c>
      <c r="AN271" s="166">
        <v>0</v>
      </c>
      <c r="AO271" s="166" t="e">
        <f>BerKW!AW271*100</f>
        <v>#VALUE!</v>
      </c>
      <c r="AP271" s="166" t="e">
        <f ca="1">ROUND(AO271*(pabij+wnbij)/100,0)</f>
        <v>#VALUE!</v>
      </c>
      <c r="AQ271" s="166">
        <f t="shared" ca="1" si="17"/>
        <v>255</v>
      </c>
      <c r="AR271" s="166">
        <v>0</v>
      </c>
      <c r="AS271" s="166" t="e">
        <f>BerKW!AW271*100</f>
        <v>#VALUE!</v>
      </c>
      <c r="AT271" s="166" t="e">
        <f ca="1">ROUND(BerKW!BR271*100,0)</f>
        <v>#VALUE!</v>
      </c>
      <c r="AU271" s="166">
        <f t="shared" ca="1" si="18"/>
        <v>256</v>
      </c>
      <c r="AV271" s="166">
        <v>0</v>
      </c>
      <c r="AW271" s="166" t="e">
        <f>ROUND(BerKW!AW271*100,0)</f>
        <v>#VALUE!</v>
      </c>
      <c r="AX271" s="166" t="e">
        <f ca="1">ROUND(BerKW!BS271*100,0)</f>
        <v>#VALUE!</v>
      </c>
      <c r="AY271" s="166">
        <f t="shared" ca="1" si="19"/>
        <v>811</v>
      </c>
      <c r="AZ271" s="166">
        <v>0</v>
      </c>
      <c r="BA271" s="166" t="e">
        <f ca="1">IF(fsobij&lt;&gt;0,BerKW!AW271*100,0)</f>
        <v>#VALUE!</v>
      </c>
      <c r="BB271" s="166" t="e">
        <f ca="1">IF(fsobij&lt;&gt;0,ROUND(BerKW!BK271*100,0),0)</f>
        <v>#VALUE!</v>
      </c>
      <c r="BC271" s="166">
        <v>859</v>
      </c>
      <c r="BD271" s="166">
        <v>0</v>
      </c>
      <c r="BE271" s="166" t="e">
        <f ca="1">IF(bijbij&lt;&gt;0,BerKW!AW271*100,0)</f>
        <v>#VALUE!</v>
      </c>
      <c r="BF271" s="166" t="e">
        <f>ROUND(BerKW!BL271*100,0)</f>
        <v>#VALUE!</v>
      </c>
      <c r="BG271" s="167">
        <v>1</v>
      </c>
      <c r="BH271" s="166" t="e">
        <f>BerKW!BF271*100</f>
        <v>#VALUE!</v>
      </c>
      <c r="BI271" s="166" t="str">
        <f>BerKW!BE271</f>
        <v>Corriger</v>
      </c>
      <c r="BJ271" s="162" t="e">
        <f>BerKW!BD271*100</f>
        <v>#VALUE!</v>
      </c>
    </row>
    <row r="272" spans="1:62" ht="14.1" customHeight="1" x14ac:dyDescent="0.3">
      <c r="A272" s="162">
        <f>Ident!A272</f>
        <v>0</v>
      </c>
      <c r="B272" s="162">
        <f>Ident!B272</f>
        <v>0</v>
      </c>
      <c r="C272" s="162">
        <f>Ident!C272</f>
        <v>0</v>
      </c>
      <c r="D272" s="162">
        <f>Ident!D272</f>
        <v>0</v>
      </c>
      <c r="E272" s="162"/>
      <c r="F272" s="163"/>
      <c r="G272" s="162"/>
      <c r="H272" s="164">
        <f>Ident!G272</f>
        <v>0</v>
      </c>
      <c r="I272" s="165">
        <f>Ident!E272</f>
        <v>0</v>
      </c>
      <c r="J272" s="165">
        <f>Ident!F272</f>
        <v>0</v>
      </c>
      <c r="K272" s="166" t="e">
        <f>BerKW!Y272*100</f>
        <v>#VALUE!</v>
      </c>
      <c r="L272" s="166">
        <f>BerKW!Z272</f>
        <v>0</v>
      </c>
      <c r="M272" s="162">
        <f>IF(BerKW!K272=0,0,1)</f>
        <v>0</v>
      </c>
      <c r="N272" s="166" t="e">
        <f>BerKW!L272*100</f>
        <v>#VALUE!</v>
      </c>
      <c r="O272" s="166">
        <f>BerKW!K272*100</f>
        <v>0</v>
      </c>
      <c r="P272" s="162">
        <f>IF(BerKW!AC272=0,0,24)</f>
        <v>24</v>
      </c>
      <c r="Q272" s="166" t="e">
        <f>BerKW!AD272*100</f>
        <v>#VALUE!</v>
      </c>
      <c r="R272" s="166" t="e">
        <f>BerKW!AC272*100</f>
        <v>#VALUE!</v>
      </c>
      <c r="S272" s="162">
        <f>IF(BerKW!AF272=0,0,30)</f>
        <v>30</v>
      </c>
      <c r="T272" s="166" t="e">
        <f>BerKW!AG272*100</f>
        <v>#VALUE!</v>
      </c>
      <c r="U272" s="166" t="e">
        <f>BerKW!AF272*100</f>
        <v>#VALUE!</v>
      </c>
      <c r="V272" s="166">
        <f>IF(BerKW!AI272=0,0,50)</f>
        <v>50</v>
      </c>
      <c r="W272" s="166" t="e">
        <f>BerKW!AJ272*100</f>
        <v>#VALUE!</v>
      </c>
      <c r="X272" s="166" t="e">
        <f>BerKW!AI272*100</f>
        <v>#VALUE!</v>
      </c>
      <c r="Y272" s="162">
        <f>IF(BerKW!AL272=0,0,51)</f>
        <v>51</v>
      </c>
      <c r="Z272" s="166" t="e">
        <f>BerKW!AM272*100</f>
        <v>#VALUE!</v>
      </c>
      <c r="AA272" s="166" t="e">
        <f>BerKW!AL272*100</f>
        <v>#VALUE!</v>
      </c>
      <c r="AB272" s="162">
        <f>IF(BerKW!AO272=0,0,60)</f>
        <v>60</v>
      </c>
      <c r="AC272" s="166" t="e">
        <f>BerKW!AP272*100</f>
        <v>#VALUE!</v>
      </c>
      <c r="AD272" s="166" t="e">
        <f>BerKW!AO272*100</f>
        <v>#VALUE!</v>
      </c>
      <c r="AE272" s="162">
        <f>IF(BerKW!AR272=0,0,61)</f>
        <v>61</v>
      </c>
      <c r="AF272" s="166" t="e">
        <f>BerKW!AS272*100</f>
        <v>#VALUE!</v>
      </c>
      <c r="AG272" s="166" t="e">
        <f>BerKW!AR272*100</f>
        <v>#VALUE!</v>
      </c>
      <c r="AH272" s="162">
        <f>IF(BerKW!AU272=0,0,74)</f>
        <v>74</v>
      </c>
      <c r="AI272" s="166" t="e">
        <f>BerKW!AV272*100</f>
        <v>#VALUE!</v>
      </c>
      <c r="AJ272" s="166" t="e">
        <f>BerKW!AU272*100</f>
        <v>#VALUE!</v>
      </c>
      <c r="AK272" s="162">
        <v>1</v>
      </c>
      <c r="AL272" s="166" t="e">
        <f>ROUND(BerKW!AW272*100,0)</f>
        <v>#VALUE!</v>
      </c>
      <c r="AM272" s="166" t="e">
        <f t="shared" si="16"/>
        <v>#VALUE!</v>
      </c>
      <c r="AN272" s="166">
        <v>0</v>
      </c>
      <c r="AO272" s="166" t="e">
        <f>BerKW!AW272*100</f>
        <v>#VALUE!</v>
      </c>
      <c r="AP272" s="166" t="e">
        <f ca="1">ROUND(AO272*(pabij+wnbij)/100,0)</f>
        <v>#VALUE!</v>
      </c>
      <c r="AQ272" s="166">
        <f t="shared" ca="1" si="17"/>
        <v>255</v>
      </c>
      <c r="AR272" s="166">
        <v>0</v>
      </c>
      <c r="AS272" s="166" t="e">
        <f>BerKW!AW272*100</f>
        <v>#VALUE!</v>
      </c>
      <c r="AT272" s="166" t="e">
        <f ca="1">ROUND(BerKW!BR272*100,0)</f>
        <v>#VALUE!</v>
      </c>
      <c r="AU272" s="166">
        <f t="shared" ca="1" si="18"/>
        <v>256</v>
      </c>
      <c r="AV272" s="166">
        <v>0</v>
      </c>
      <c r="AW272" s="166" t="e">
        <f>ROUND(BerKW!AW272*100,0)</f>
        <v>#VALUE!</v>
      </c>
      <c r="AX272" s="166" t="e">
        <f ca="1">ROUND(BerKW!BS272*100,0)</f>
        <v>#VALUE!</v>
      </c>
      <c r="AY272" s="166">
        <f t="shared" ca="1" si="19"/>
        <v>811</v>
      </c>
      <c r="AZ272" s="166">
        <v>0</v>
      </c>
      <c r="BA272" s="166" t="e">
        <f ca="1">IF(fsobij&lt;&gt;0,BerKW!AW272*100,0)</f>
        <v>#VALUE!</v>
      </c>
      <c r="BB272" s="166" t="e">
        <f ca="1">IF(fsobij&lt;&gt;0,ROUND(BerKW!BK272*100,0),0)</f>
        <v>#VALUE!</v>
      </c>
      <c r="BC272" s="166">
        <v>859</v>
      </c>
      <c r="BD272" s="166">
        <v>0</v>
      </c>
      <c r="BE272" s="166" t="e">
        <f ca="1">IF(bijbij&lt;&gt;0,BerKW!AW272*100,0)</f>
        <v>#VALUE!</v>
      </c>
      <c r="BF272" s="166" t="e">
        <f>ROUND(BerKW!BL272*100,0)</f>
        <v>#VALUE!</v>
      </c>
      <c r="BG272" s="167">
        <v>1</v>
      </c>
      <c r="BH272" s="166" t="e">
        <f>BerKW!BF272*100</f>
        <v>#VALUE!</v>
      </c>
      <c r="BI272" s="166" t="str">
        <f>BerKW!BE272</f>
        <v>Corriger</v>
      </c>
      <c r="BJ272" s="162" t="e">
        <f>BerKW!BD272*100</f>
        <v>#VALUE!</v>
      </c>
    </row>
    <row r="273" spans="1:62" ht="14.1" customHeight="1" x14ac:dyDescent="0.3">
      <c r="A273" s="162">
        <f>Ident!A273</f>
        <v>0</v>
      </c>
      <c r="B273" s="162">
        <f>Ident!B273</f>
        <v>0</v>
      </c>
      <c r="C273" s="162">
        <f>Ident!C273</f>
        <v>0</v>
      </c>
      <c r="D273" s="162">
        <f>Ident!D273</f>
        <v>0</v>
      </c>
      <c r="E273" s="162"/>
      <c r="F273" s="163"/>
      <c r="G273" s="162"/>
      <c r="H273" s="164">
        <f>Ident!G273</f>
        <v>0</v>
      </c>
      <c r="I273" s="165">
        <f>Ident!E273</f>
        <v>0</v>
      </c>
      <c r="J273" s="165">
        <f>Ident!F273</f>
        <v>0</v>
      </c>
      <c r="K273" s="166" t="e">
        <f>BerKW!Y273*100</f>
        <v>#VALUE!</v>
      </c>
      <c r="L273" s="166">
        <f>BerKW!Z273</f>
        <v>0</v>
      </c>
      <c r="M273" s="162">
        <f>IF(BerKW!K273=0,0,1)</f>
        <v>0</v>
      </c>
      <c r="N273" s="166" t="e">
        <f>BerKW!L273*100</f>
        <v>#VALUE!</v>
      </c>
      <c r="O273" s="166">
        <f>BerKW!K273*100</f>
        <v>0</v>
      </c>
      <c r="P273" s="162">
        <f>IF(BerKW!AC273=0,0,24)</f>
        <v>24</v>
      </c>
      <c r="Q273" s="166" t="e">
        <f>BerKW!AD273*100</f>
        <v>#VALUE!</v>
      </c>
      <c r="R273" s="166" t="e">
        <f>BerKW!AC273*100</f>
        <v>#VALUE!</v>
      </c>
      <c r="S273" s="162">
        <f>IF(BerKW!AF273=0,0,30)</f>
        <v>30</v>
      </c>
      <c r="T273" s="166" t="e">
        <f>BerKW!AG273*100</f>
        <v>#VALUE!</v>
      </c>
      <c r="U273" s="166" t="e">
        <f>BerKW!AF273*100</f>
        <v>#VALUE!</v>
      </c>
      <c r="V273" s="166">
        <f>IF(BerKW!AI273=0,0,50)</f>
        <v>50</v>
      </c>
      <c r="W273" s="166" t="e">
        <f>BerKW!AJ273*100</f>
        <v>#VALUE!</v>
      </c>
      <c r="X273" s="166" t="e">
        <f>BerKW!AI273*100</f>
        <v>#VALUE!</v>
      </c>
      <c r="Y273" s="162">
        <f>IF(BerKW!AL273=0,0,51)</f>
        <v>51</v>
      </c>
      <c r="Z273" s="166" t="e">
        <f>BerKW!AM273*100</f>
        <v>#VALUE!</v>
      </c>
      <c r="AA273" s="166" t="e">
        <f>BerKW!AL273*100</f>
        <v>#VALUE!</v>
      </c>
      <c r="AB273" s="162">
        <f>IF(BerKW!AO273=0,0,60)</f>
        <v>60</v>
      </c>
      <c r="AC273" s="166" t="e">
        <f>BerKW!AP273*100</f>
        <v>#VALUE!</v>
      </c>
      <c r="AD273" s="166" t="e">
        <f>BerKW!AO273*100</f>
        <v>#VALUE!</v>
      </c>
      <c r="AE273" s="162">
        <f>IF(BerKW!AR273=0,0,61)</f>
        <v>61</v>
      </c>
      <c r="AF273" s="166" t="e">
        <f>BerKW!AS273*100</f>
        <v>#VALUE!</v>
      </c>
      <c r="AG273" s="166" t="e">
        <f>BerKW!AR273*100</f>
        <v>#VALUE!</v>
      </c>
      <c r="AH273" s="162">
        <f>IF(BerKW!AU273=0,0,74)</f>
        <v>74</v>
      </c>
      <c r="AI273" s="166" t="e">
        <f>BerKW!AV273*100</f>
        <v>#VALUE!</v>
      </c>
      <c r="AJ273" s="166" t="e">
        <f>BerKW!AU273*100</f>
        <v>#VALUE!</v>
      </c>
      <c r="AK273" s="162">
        <v>1</v>
      </c>
      <c r="AL273" s="166" t="e">
        <f>ROUND(BerKW!AW273*100,0)</f>
        <v>#VALUE!</v>
      </c>
      <c r="AM273" s="166" t="e">
        <f t="shared" si="16"/>
        <v>#VALUE!</v>
      </c>
      <c r="AN273" s="166">
        <v>0</v>
      </c>
      <c r="AO273" s="166" t="e">
        <f>BerKW!AW273*100</f>
        <v>#VALUE!</v>
      </c>
      <c r="AP273" s="166" t="e">
        <f ca="1">ROUND(AO273*(pabij+wnbij)/100,0)</f>
        <v>#VALUE!</v>
      </c>
      <c r="AQ273" s="166">
        <f t="shared" ca="1" si="17"/>
        <v>255</v>
      </c>
      <c r="AR273" s="166">
        <v>0</v>
      </c>
      <c r="AS273" s="166" t="e">
        <f>BerKW!AW273*100</f>
        <v>#VALUE!</v>
      </c>
      <c r="AT273" s="166" t="e">
        <f ca="1">ROUND(BerKW!BR273*100,0)</f>
        <v>#VALUE!</v>
      </c>
      <c r="AU273" s="166">
        <f t="shared" ca="1" si="18"/>
        <v>256</v>
      </c>
      <c r="AV273" s="166">
        <v>0</v>
      </c>
      <c r="AW273" s="166" t="e">
        <f>ROUND(BerKW!AW273*100,0)</f>
        <v>#VALUE!</v>
      </c>
      <c r="AX273" s="166" t="e">
        <f ca="1">ROUND(BerKW!BS273*100,0)</f>
        <v>#VALUE!</v>
      </c>
      <c r="AY273" s="166">
        <f t="shared" ca="1" si="19"/>
        <v>811</v>
      </c>
      <c r="AZ273" s="166">
        <v>0</v>
      </c>
      <c r="BA273" s="166" t="e">
        <f ca="1">IF(fsobij&lt;&gt;0,BerKW!AW273*100,0)</f>
        <v>#VALUE!</v>
      </c>
      <c r="BB273" s="166" t="e">
        <f ca="1">IF(fsobij&lt;&gt;0,ROUND(BerKW!BK273*100,0),0)</f>
        <v>#VALUE!</v>
      </c>
      <c r="BC273" s="166">
        <v>859</v>
      </c>
      <c r="BD273" s="166">
        <v>0</v>
      </c>
      <c r="BE273" s="166" t="e">
        <f ca="1">IF(bijbij&lt;&gt;0,BerKW!AW273*100,0)</f>
        <v>#VALUE!</v>
      </c>
      <c r="BF273" s="166" t="e">
        <f>ROUND(BerKW!BL273*100,0)</f>
        <v>#VALUE!</v>
      </c>
      <c r="BG273" s="167">
        <v>1</v>
      </c>
      <c r="BH273" s="166" t="e">
        <f>BerKW!BF273*100</f>
        <v>#VALUE!</v>
      </c>
      <c r="BI273" s="166" t="str">
        <f>BerKW!BE273</f>
        <v>Corriger</v>
      </c>
      <c r="BJ273" s="162" t="e">
        <f>BerKW!BD273*100</f>
        <v>#VALUE!</v>
      </c>
    </row>
    <row r="274" spans="1:62" ht="14.1" customHeight="1" x14ac:dyDescent="0.3">
      <c r="A274" s="162">
        <f>Ident!A274</f>
        <v>0</v>
      </c>
      <c r="B274" s="162">
        <f>Ident!B274</f>
        <v>0</v>
      </c>
      <c r="C274" s="162">
        <f>Ident!C274</f>
        <v>0</v>
      </c>
      <c r="D274" s="162">
        <f>Ident!D274</f>
        <v>0</v>
      </c>
      <c r="E274" s="162"/>
      <c r="F274" s="163"/>
      <c r="G274" s="162"/>
      <c r="H274" s="164">
        <f>Ident!G274</f>
        <v>0</v>
      </c>
      <c r="I274" s="165">
        <f>Ident!E274</f>
        <v>0</v>
      </c>
      <c r="J274" s="165">
        <f>Ident!F274</f>
        <v>0</v>
      </c>
      <c r="K274" s="166" t="e">
        <f>BerKW!Y274*100</f>
        <v>#VALUE!</v>
      </c>
      <c r="L274" s="166">
        <f>BerKW!Z274</f>
        <v>0</v>
      </c>
      <c r="M274" s="162">
        <f>IF(BerKW!K274=0,0,1)</f>
        <v>0</v>
      </c>
      <c r="N274" s="166" t="e">
        <f>BerKW!L274*100</f>
        <v>#VALUE!</v>
      </c>
      <c r="O274" s="166">
        <f>BerKW!K274*100</f>
        <v>0</v>
      </c>
      <c r="P274" s="162">
        <f>IF(BerKW!AC274=0,0,24)</f>
        <v>24</v>
      </c>
      <c r="Q274" s="166" t="e">
        <f>BerKW!AD274*100</f>
        <v>#VALUE!</v>
      </c>
      <c r="R274" s="166" t="e">
        <f>BerKW!AC274*100</f>
        <v>#VALUE!</v>
      </c>
      <c r="S274" s="162">
        <f>IF(BerKW!AF274=0,0,30)</f>
        <v>30</v>
      </c>
      <c r="T274" s="166" t="e">
        <f>BerKW!AG274*100</f>
        <v>#VALUE!</v>
      </c>
      <c r="U274" s="166" t="e">
        <f>BerKW!AF274*100</f>
        <v>#VALUE!</v>
      </c>
      <c r="V274" s="166">
        <f>IF(BerKW!AI274=0,0,50)</f>
        <v>50</v>
      </c>
      <c r="W274" s="166" t="e">
        <f>BerKW!AJ274*100</f>
        <v>#VALUE!</v>
      </c>
      <c r="X274" s="166" t="e">
        <f>BerKW!AI274*100</f>
        <v>#VALUE!</v>
      </c>
      <c r="Y274" s="162">
        <f>IF(BerKW!AL274=0,0,51)</f>
        <v>51</v>
      </c>
      <c r="Z274" s="166" t="e">
        <f>BerKW!AM274*100</f>
        <v>#VALUE!</v>
      </c>
      <c r="AA274" s="166" t="e">
        <f>BerKW!AL274*100</f>
        <v>#VALUE!</v>
      </c>
      <c r="AB274" s="162">
        <f>IF(BerKW!AO274=0,0,60)</f>
        <v>60</v>
      </c>
      <c r="AC274" s="166" t="e">
        <f>BerKW!AP274*100</f>
        <v>#VALUE!</v>
      </c>
      <c r="AD274" s="166" t="e">
        <f>BerKW!AO274*100</f>
        <v>#VALUE!</v>
      </c>
      <c r="AE274" s="162">
        <f>IF(BerKW!AR274=0,0,61)</f>
        <v>61</v>
      </c>
      <c r="AF274" s="166" t="e">
        <f>BerKW!AS274*100</f>
        <v>#VALUE!</v>
      </c>
      <c r="AG274" s="166" t="e">
        <f>BerKW!AR274*100</f>
        <v>#VALUE!</v>
      </c>
      <c r="AH274" s="162">
        <f>IF(BerKW!AU274=0,0,74)</f>
        <v>74</v>
      </c>
      <c r="AI274" s="166" t="e">
        <f>BerKW!AV274*100</f>
        <v>#VALUE!</v>
      </c>
      <c r="AJ274" s="166" t="e">
        <f>BerKW!AU274*100</f>
        <v>#VALUE!</v>
      </c>
      <c r="AK274" s="162">
        <v>1</v>
      </c>
      <c r="AL274" s="166" t="e">
        <f>ROUND(BerKW!AW274*100,0)</f>
        <v>#VALUE!</v>
      </c>
      <c r="AM274" s="166" t="e">
        <f t="shared" si="16"/>
        <v>#VALUE!</v>
      </c>
      <c r="AN274" s="166">
        <v>0</v>
      </c>
      <c r="AO274" s="166" t="e">
        <f>BerKW!AW274*100</f>
        <v>#VALUE!</v>
      </c>
      <c r="AP274" s="166" t="e">
        <f ca="1">ROUND(AO274*(pabij+wnbij)/100,0)</f>
        <v>#VALUE!</v>
      </c>
      <c r="AQ274" s="166">
        <f t="shared" ca="1" si="17"/>
        <v>255</v>
      </c>
      <c r="AR274" s="166">
        <v>0</v>
      </c>
      <c r="AS274" s="166" t="e">
        <f>BerKW!AW274*100</f>
        <v>#VALUE!</v>
      </c>
      <c r="AT274" s="166" t="e">
        <f ca="1">ROUND(BerKW!BR274*100,0)</f>
        <v>#VALUE!</v>
      </c>
      <c r="AU274" s="166">
        <f t="shared" ca="1" si="18"/>
        <v>256</v>
      </c>
      <c r="AV274" s="166">
        <v>0</v>
      </c>
      <c r="AW274" s="166" t="e">
        <f>ROUND(BerKW!AW274*100,0)</f>
        <v>#VALUE!</v>
      </c>
      <c r="AX274" s="166" t="e">
        <f ca="1">ROUND(BerKW!BS274*100,0)</f>
        <v>#VALUE!</v>
      </c>
      <c r="AY274" s="166">
        <f t="shared" ca="1" si="19"/>
        <v>811</v>
      </c>
      <c r="AZ274" s="166">
        <v>0</v>
      </c>
      <c r="BA274" s="166" t="e">
        <f ca="1">IF(fsobij&lt;&gt;0,BerKW!AW274*100,0)</f>
        <v>#VALUE!</v>
      </c>
      <c r="BB274" s="166" t="e">
        <f ca="1">IF(fsobij&lt;&gt;0,ROUND(BerKW!BK274*100,0),0)</f>
        <v>#VALUE!</v>
      </c>
      <c r="BC274" s="166">
        <v>859</v>
      </c>
      <c r="BD274" s="166">
        <v>0</v>
      </c>
      <c r="BE274" s="166" t="e">
        <f ca="1">IF(bijbij&lt;&gt;0,BerKW!AW274*100,0)</f>
        <v>#VALUE!</v>
      </c>
      <c r="BF274" s="166" t="e">
        <f>ROUND(BerKW!BL274*100,0)</f>
        <v>#VALUE!</v>
      </c>
      <c r="BG274" s="167">
        <v>1</v>
      </c>
      <c r="BH274" s="166" t="e">
        <f>BerKW!BF274*100</f>
        <v>#VALUE!</v>
      </c>
      <c r="BI274" s="166" t="str">
        <f>BerKW!BE274</f>
        <v>Corriger</v>
      </c>
      <c r="BJ274" s="162" t="e">
        <f>BerKW!BD274*100</f>
        <v>#VALUE!</v>
      </c>
    </row>
    <row r="275" spans="1:62" ht="14.1" customHeight="1" x14ac:dyDescent="0.3">
      <c r="A275" s="162">
        <f>Ident!A275</f>
        <v>0</v>
      </c>
      <c r="B275" s="162">
        <f>Ident!B275</f>
        <v>0</v>
      </c>
      <c r="C275" s="162">
        <f>Ident!C275</f>
        <v>0</v>
      </c>
      <c r="D275" s="162">
        <f>Ident!D275</f>
        <v>0</v>
      </c>
      <c r="E275" s="162"/>
      <c r="F275" s="163"/>
      <c r="G275" s="162"/>
      <c r="H275" s="164">
        <f>Ident!G275</f>
        <v>0</v>
      </c>
      <c r="I275" s="165">
        <f>Ident!E275</f>
        <v>0</v>
      </c>
      <c r="J275" s="165">
        <f>Ident!F275</f>
        <v>0</v>
      </c>
      <c r="K275" s="166" t="e">
        <f>BerKW!Y275*100</f>
        <v>#VALUE!</v>
      </c>
      <c r="L275" s="166">
        <f>BerKW!Z275</f>
        <v>0</v>
      </c>
      <c r="M275" s="162">
        <f>IF(BerKW!K275=0,0,1)</f>
        <v>0</v>
      </c>
      <c r="N275" s="166" t="e">
        <f>BerKW!L275*100</f>
        <v>#VALUE!</v>
      </c>
      <c r="O275" s="166">
        <f>BerKW!K275*100</f>
        <v>0</v>
      </c>
      <c r="P275" s="162">
        <f>IF(BerKW!AC275=0,0,24)</f>
        <v>24</v>
      </c>
      <c r="Q275" s="166" t="e">
        <f>BerKW!AD275*100</f>
        <v>#VALUE!</v>
      </c>
      <c r="R275" s="166" t="e">
        <f>BerKW!AC275*100</f>
        <v>#VALUE!</v>
      </c>
      <c r="S275" s="162">
        <f>IF(BerKW!AF275=0,0,30)</f>
        <v>30</v>
      </c>
      <c r="T275" s="166" t="e">
        <f>BerKW!AG275*100</f>
        <v>#VALUE!</v>
      </c>
      <c r="U275" s="166" t="e">
        <f>BerKW!AF275*100</f>
        <v>#VALUE!</v>
      </c>
      <c r="V275" s="166">
        <f>IF(BerKW!AI275=0,0,50)</f>
        <v>50</v>
      </c>
      <c r="W275" s="166" t="e">
        <f>BerKW!AJ275*100</f>
        <v>#VALUE!</v>
      </c>
      <c r="X275" s="166" t="e">
        <f>BerKW!AI275*100</f>
        <v>#VALUE!</v>
      </c>
      <c r="Y275" s="162">
        <f>IF(BerKW!AL275=0,0,51)</f>
        <v>51</v>
      </c>
      <c r="Z275" s="166" t="e">
        <f>BerKW!AM275*100</f>
        <v>#VALUE!</v>
      </c>
      <c r="AA275" s="166" t="e">
        <f>BerKW!AL275*100</f>
        <v>#VALUE!</v>
      </c>
      <c r="AB275" s="162">
        <f>IF(BerKW!AO275=0,0,60)</f>
        <v>60</v>
      </c>
      <c r="AC275" s="166" t="e">
        <f>BerKW!AP275*100</f>
        <v>#VALUE!</v>
      </c>
      <c r="AD275" s="166" t="e">
        <f>BerKW!AO275*100</f>
        <v>#VALUE!</v>
      </c>
      <c r="AE275" s="162">
        <f>IF(BerKW!AR275=0,0,61)</f>
        <v>61</v>
      </c>
      <c r="AF275" s="166" t="e">
        <f>BerKW!AS275*100</f>
        <v>#VALUE!</v>
      </c>
      <c r="AG275" s="166" t="e">
        <f>BerKW!AR275*100</f>
        <v>#VALUE!</v>
      </c>
      <c r="AH275" s="162">
        <f>IF(BerKW!AU275=0,0,74)</f>
        <v>74</v>
      </c>
      <c r="AI275" s="166" t="e">
        <f>BerKW!AV275*100</f>
        <v>#VALUE!</v>
      </c>
      <c r="AJ275" s="166" t="e">
        <f>BerKW!AU275*100</f>
        <v>#VALUE!</v>
      </c>
      <c r="AK275" s="162">
        <v>1</v>
      </c>
      <c r="AL275" s="166" t="e">
        <f>ROUND(BerKW!AW275*100,0)</f>
        <v>#VALUE!</v>
      </c>
      <c r="AM275" s="166" t="e">
        <f t="shared" si="16"/>
        <v>#VALUE!</v>
      </c>
      <c r="AN275" s="166">
        <v>0</v>
      </c>
      <c r="AO275" s="166" t="e">
        <f>BerKW!AW275*100</f>
        <v>#VALUE!</v>
      </c>
      <c r="AP275" s="166" t="e">
        <f ca="1">ROUND(AO275*(pabij+wnbij)/100,0)</f>
        <v>#VALUE!</v>
      </c>
      <c r="AQ275" s="166">
        <f t="shared" ca="1" si="17"/>
        <v>255</v>
      </c>
      <c r="AR275" s="166">
        <v>0</v>
      </c>
      <c r="AS275" s="166" t="e">
        <f>BerKW!AW275*100</f>
        <v>#VALUE!</v>
      </c>
      <c r="AT275" s="166" t="e">
        <f ca="1">ROUND(BerKW!BR275*100,0)</f>
        <v>#VALUE!</v>
      </c>
      <c r="AU275" s="166">
        <f t="shared" ca="1" si="18"/>
        <v>256</v>
      </c>
      <c r="AV275" s="166">
        <v>0</v>
      </c>
      <c r="AW275" s="166" t="e">
        <f>ROUND(BerKW!AW275*100,0)</f>
        <v>#VALUE!</v>
      </c>
      <c r="AX275" s="166" t="e">
        <f ca="1">ROUND(BerKW!BS275*100,0)</f>
        <v>#VALUE!</v>
      </c>
      <c r="AY275" s="166">
        <f t="shared" ca="1" si="19"/>
        <v>811</v>
      </c>
      <c r="AZ275" s="166">
        <v>0</v>
      </c>
      <c r="BA275" s="166" t="e">
        <f ca="1">IF(fsobij&lt;&gt;0,BerKW!AW275*100,0)</f>
        <v>#VALUE!</v>
      </c>
      <c r="BB275" s="166" t="e">
        <f ca="1">IF(fsobij&lt;&gt;0,ROUND(BerKW!BK275*100,0),0)</f>
        <v>#VALUE!</v>
      </c>
      <c r="BC275" s="166">
        <v>859</v>
      </c>
      <c r="BD275" s="166">
        <v>0</v>
      </c>
      <c r="BE275" s="166" t="e">
        <f ca="1">IF(bijbij&lt;&gt;0,BerKW!AW275*100,0)</f>
        <v>#VALUE!</v>
      </c>
      <c r="BF275" s="166" t="e">
        <f>ROUND(BerKW!BL275*100,0)</f>
        <v>#VALUE!</v>
      </c>
      <c r="BG275" s="167">
        <v>1</v>
      </c>
      <c r="BH275" s="166" t="e">
        <f>BerKW!BF275*100</f>
        <v>#VALUE!</v>
      </c>
      <c r="BI275" s="166" t="str">
        <f>BerKW!BE275</f>
        <v>Corriger</v>
      </c>
      <c r="BJ275" s="162" t="e">
        <f>BerKW!BD275*100</f>
        <v>#VALUE!</v>
      </c>
    </row>
    <row r="276" spans="1:62" ht="14.1" customHeight="1" x14ac:dyDescent="0.3">
      <c r="A276" s="162">
        <f>Ident!A276</f>
        <v>0</v>
      </c>
      <c r="B276" s="162">
        <f>Ident!B276</f>
        <v>0</v>
      </c>
      <c r="C276" s="162">
        <f>Ident!C276</f>
        <v>0</v>
      </c>
      <c r="D276" s="162">
        <f>Ident!D276</f>
        <v>0</v>
      </c>
      <c r="E276" s="162"/>
      <c r="F276" s="163"/>
      <c r="G276" s="162"/>
      <c r="H276" s="164">
        <f>Ident!G276</f>
        <v>0</v>
      </c>
      <c r="I276" s="165">
        <f>Ident!E276</f>
        <v>0</v>
      </c>
      <c r="J276" s="165">
        <f>Ident!F276</f>
        <v>0</v>
      </c>
      <c r="K276" s="166" t="e">
        <f>BerKW!Y276*100</f>
        <v>#VALUE!</v>
      </c>
      <c r="L276" s="166">
        <f>BerKW!Z276</f>
        <v>0</v>
      </c>
      <c r="M276" s="162">
        <f>IF(BerKW!K276=0,0,1)</f>
        <v>0</v>
      </c>
      <c r="N276" s="166" t="e">
        <f>BerKW!L276*100</f>
        <v>#VALUE!</v>
      </c>
      <c r="O276" s="166">
        <f>BerKW!K276*100</f>
        <v>0</v>
      </c>
      <c r="P276" s="162">
        <f>IF(BerKW!AC276=0,0,24)</f>
        <v>24</v>
      </c>
      <c r="Q276" s="166" t="e">
        <f>BerKW!AD276*100</f>
        <v>#VALUE!</v>
      </c>
      <c r="R276" s="166" t="e">
        <f>BerKW!AC276*100</f>
        <v>#VALUE!</v>
      </c>
      <c r="S276" s="162">
        <f>IF(BerKW!AF276=0,0,30)</f>
        <v>30</v>
      </c>
      <c r="T276" s="166" t="e">
        <f>BerKW!AG276*100</f>
        <v>#VALUE!</v>
      </c>
      <c r="U276" s="166" t="e">
        <f>BerKW!AF276*100</f>
        <v>#VALUE!</v>
      </c>
      <c r="V276" s="166">
        <f>IF(BerKW!AI276=0,0,50)</f>
        <v>50</v>
      </c>
      <c r="W276" s="166" t="e">
        <f>BerKW!AJ276*100</f>
        <v>#VALUE!</v>
      </c>
      <c r="X276" s="166" t="e">
        <f>BerKW!AI276*100</f>
        <v>#VALUE!</v>
      </c>
      <c r="Y276" s="162">
        <f>IF(BerKW!AL276=0,0,51)</f>
        <v>51</v>
      </c>
      <c r="Z276" s="166" t="e">
        <f>BerKW!AM276*100</f>
        <v>#VALUE!</v>
      </c>
      <c r="AA276" s="166" t="e">
        <f>BerKW!AL276*100</f>
        <v>#VALUE!</v>
      </c>
      <c r="AB276" s="162">
        <f>IF(BerKW!AO276=0,0,60)</f>
        <v>60</v>
      </c>
      <c r="AC276" s="166" t="e">
        <f>BerKW!AP276*100</f>
        <v>#VALUE!</v>
      </c>
      <c r="AD276" s="166" t="e">
        <f>BerKW!AO276*100</f>
        <v>#VALUE!</v>
      </c>
      <c r="AE276" s="162">
        <f>IF(BerKW!AR276=0,0,61)</f>
        <v>61</v>
      </c>
      <c r="AF276" s="166" t="e">
        <f>BerKW!AS276*100</f>
        <v>#VALUE!</v>
      </c>
      <c r="AG276" s="166" t="e">
        <f>BerKW!AR276*100</f>
        <v>#VALUE!</v>
      </c>
      <c r="AH276" s="162">
        <f>IF(BerKW!AU276=0,0,74)</f>
        <v>74</v>
      </c>
      <c r="AI276" s="166" t="e">
        <f>BerKW!AV276*100</f>
        <v>#VALUE!</v>
      </c>
      <c r="AJ276" s="166" t="e">
        <f>BerKW!AU276*100</f>
        <v>#VALUE!</v>
      </c>
      <c r="AK276" s="162">
        <v>1</v>
      </c>
      <c r="AL276" s="166" t="e">
        <f>ROUND(BerKW!AW276*100,0)</f>
        <v>#VALUE!</v>
      </c>
      <c r="AM276" s="166" t="e">
        <f t="shared" si="16"/>
        <v>#VALUE!</v>
      </c>
      <c r="AN276" s="166">
        <v>0</v>
      </c>
      <c r="AO276" s="166" t="e">
        <f>BerKW!AW276*100</f>
        <v>#VALUE!</v>
      </c>
      <c r="AP276" s="166" t="e">
        <f ca="1">ROUND(AO276*(pabij+wnbij)/100,0)</f>
        <v>#VALUE!</v>
      </c>
      <c r="AQ276" s="166">
        <f t="shared" ca="1" si="17"/>
        <v>255</v>
      </c>
      <c r="AR276" s="166">
        <v>0</v>
      </c>
      <c r="AS276" s="166" t="e">
        <f>BerKW!AW276*100</f>
        <v>#VALUE!</v>
      </c>
      <c r="AT276" s="166" t="e">
        <f ca="1">ROUND(BerKW!BR276*100,0)</f>
        <v>#VALUE!</v>
      </c>
      <c r="AU276" s="166">
        <f t="shared" ca="1" si="18"/>
        <v>256</v>
      </c>
      <c r="AV276" s="166">
        <v>0</v>
      </c>
      <c r="AW276" s="166" t="e">
        <f>ROUND(BerKW!AW276*100,0)</f>
        <v>#VALUE!</v>
      </c>
      <c r="AX276" s="166" t="e">
        <f ca="1">ROUND(BerKW!BS276*100,0)</f>
        <v>#VALUE!</v>
      </c>
      <c r="AY276" s="166">
        <f t="shared" ca="1" si="19"/>
        <v>811</v>
      </c>
      <c r="AZ276" s="166">
        <v>0</v>
      </c>
      <c r="BA276" s="166" t="e">
        <f ca="1">IF(fsobij&lt;&gt;0,BerKW!AW276*100,0)</f>
        <v>#VALUE!</v>
      </c>
      <c r="BB276" s="166" t="e">
        <f ca="1">IF(fsobij&lt;&gt;0,ROUND(BerKW!BK276*100,0),0)</f>
        <v>#VALUE!</v>
      </c>
      <c r="BC276" s="166">
        <v>859</v>
      </c>
      <c r="BD276" s="166">
        <v>0</v>
      </c>
      <c r="BE276" s="166" t="e">
        <f ca="1">IF(bijbij&lt;&gt;0,BerKW!AW276*100,0)</f>
        <v>#VALUE!</v>
      </c>
      <c r="BF276" s="166" t="e">
        <f>ROUND(BerKW!BL276*100,0)</f>
        <v>#VALUE!</v>
      </c>
      <c r="BG276" s="167">
        <v>1</v>
      </c>
      <c r="BH276" s="166" t="e">
        <f>BerKW!BF276*100</f>
        <v>#VALUE!</v>
      </c>
      <c r="BI276" s="166" t="str">
        <f>BerKW!BE276</f>
        <v>Corriger</v>
      </c>
      <c r="BJ276" s="162" t="e">
        <f>BerKW!BD276*100</f>
        <v>#VALUE!</v>
      </c>
    </row>
    <row r="277" spans="1:62" ht="14.1" customHeight="1" x14ac:dyDescent="0.3">
      <c r="A277" s="162">
        <f>Ident!A277</f>
        <v>0</v>
      </c>
      <c r="B277" s="162">
        <f>Ident!B277</f>
        <v>0</v>
      </c>
      <c r="C277" s="162">
        <f>Ident!C277</f>
        <v>0</v>
      </c>
      <c r="D277" s="162">
        <f>Ident!D277</f>
        <v>0</v>
      </c>
      <c r="E277" s="162"/>
      <c r="F277" s="163"/>
      <c r="G277" s="162"/>
      <c r="H277" s="164">
        <f>Ident!G277</f>
        <v>0</v>
      </c>
      <c r="I277" s="165">
        <f>Ident!E277</f>
        <v>0</v>
      </c>
      <c r="J277" s="165">
        <f>Ident!F277</f>
        <v>0</v>
      </c>
      <c r="K277" s="166" t="e">
        <f>BerKW!Y277*100</f>
        <v>#VALUE!</v>
      </c>
      <c r="L277" s="166">
        <f>BerKW!Z277</f>
        <v>0</v>
      </c>
      <c r="M277" s="162">
        <f>IF(BerKW!K277=0,0,1)</f>
        <v>0</v>
      </c>
      <c r="N277" s="166" t="e">
        <f>BerKW!L277*100</f>
        <v>#VALUE!</v>
      </c>
      <c r="O277" s="166">
        <f>BerKW!K277*100</f>
        <v>0</v>
      </c>
      <c r="P277" s="162">
        <f>IF(BerKW!AC277=0,0,24)</f>
        <v>24</v>
      </c>
      <c r="Q277" s="166" t="e">
        <f>BerKW!AD277*100</f>
        <v>#VALUE!</v>
      </c>
      <c r="R277" s="166" t="e">
        <f>BerKW!AC277*100</f>
        <v>#VALUE!</v>
      </c>
      <c r="S277" s="162">
        <f>IF(BerKW!AF277=0,0,30)</f>
        <v>30</v>
      </c>
      <c r="T277" s="166" t="e">
        <f>BerKW!AG277*100</f>
        <v>#VALUE!</v>
      </c>
      <c r="U277" s="166" t="e">
        <f>BerKW!AF277*100</f>
        <v>#VALUE!</v>
      </c>
      <c r="V277" s="166">
        <f>IF(BerKW!AI277=0,0,50)</f>
        <v>50</v>
      </c>
      <c r="W277" s="166" t="e">
        <f>BerKW!AJ277*100</f>
        <v>#VALUE!</v>
      </c>
      <c r="X277" s="166" t="e">
        <f>BerKW!AI277*100</f>
        <v>#VALUE!</v>
      </c>
      <c r="Y277" s="162">
        <f>IF(BerKW!AL277=0,0,51)</f>
        <v>51</v>
      </c>
      <c r="Z277" s="166" t="e">
        <f>BerKW!AM277*100</f>
        <v>#VALUE!</v>
      </c>
      <c r="AA277" s="166" t="e">
        <f>BerKW!AL277*100</f>
        <v>#VALUE!</v>
      </c>
      <c r="AB277" s="162">
        <f>IF(BerKW!AO277=0,0,60)</f>
        <v>60</v>
      </c>
      <c r="AC277" s="166" t="e">
        <f>BerKW!AP277*100</f>
        <v>#VALUE!</v>
      </c>
      <c r="AD277" s="166" t="e">
        <f>BerKW!AO277*100</f>
        <v>#VALUE!</v>
      </c>
      <c r="AE277" s="162">
        <f>IF(BerKW!AR277=0,0,61)</f>
        <v>61</v>
      </c>
      <c r="AF277" s="166" t="e">
        <f>BerKW!AS277*100</f>
        <v>#VALUE!</v>
      </c>
      <c r="AG277" s="166" t="e">
        <f>BerKW!AR277*100</f>
        <v>#VALUE!</v>
      </c>
      <c r="AH277" s="162">
        <f>IF(BerKW!AU277=0,0,74)</f>
        <v>74</v>
      </c>
      <c r="AI277" s="166" t="e">
        <f>BerKW!AV277*100</f>
        <v>#VALUE!</v>
      </c>
      <c r="AJ277" s="166" t="e">
        <f>BerKW!AU277*100</f>
        <v>#VALUE!</v>
      </c>
      <c r="AK277" s="162">
        <v>1</v>
      </c>
      <c r="AL277" s="166" t="e">
        <f>ROUND(BerKW!AW277*100,0)</f>
        <v>#VALUE!</v>
      </c>
      <c r="AM277" s="166" t="e">
        <f t="shared" si="16"/>
        <v>#VALUE!</v>
      </c>
      <c r="AN277" s="166">
        <v>0</v>
      </c>
      <c r="AO277" s="166" t="e">
        <f>BerKW!AW277*100</f>
        <v>#VALUE!</v>
      </c>
      <c r="AP277" s="166" t="e">
        <f ca="1">ROUND(AO277*(pabij+wnbij)/100,0)</f>
        <v>#VALUE!</v>
      </c>
      <c r="AQ277" s="166">
        <f t="shared" ca="1" si="17"/>
        <v>255</v>
      </c>
      <c r="AR277" s="166">
        <v>0</v>
      </c>
      <c r="AS277" s="166" t="e">
        <f>BerKW!AW277*100</f>
        <v>#VALUE!</v>
      </c>
      <c r="AT277" s="166" t="e">
        <f ca="1">ROUND(BerKW!BR277*100,0)</f>
        <v>#VALUE!</v>
      </c>
      <c r="AU277" s="166">
        <f t="shared" ca="1" si="18"/>
        <v>256</v>
      </c>
      <c r="AV277" s="166">
        <v>0</v>
      </c>
      <c r="AW277" s="166" t="e">
        <f>ROUND(BerKW!AW277*100,0)</f>
        <v>#VALUE!</v>
      </c>
      <c r="AX277" s="166" t="e">
        <f ca="1">ROUND(BerKW!BS277*100,0)</f>
        <v>#VALUE!</v>
      </c>
      <c r="AY277" s="166">
        <f t="shared" ca="1" si="19"/>
        <v>811</v>
      </c>
      <c r="AZ277" s="166">
        <v>0</v>
      </c>
      <c r="BA277" s="166" t="e">
        <f ca="1">IF(fsobij&lt;&gt;0,BerKW!AW277*100,0)</f>
        <v>#VALUE!</v>
      </c>
      <c r="BB277" s="166" t="e">
        <f ca="1">IF(fsobij&lt;&gt;0,ROUND(BerKW!BK277*100,0),0)</f>
        <v>#VALUE!</v>
      </c>
      <c r="BC277" s="166">
        <v>859</v>
      </c>
      <c r="BD277" s="166">
        <v>0</v>
      </c>
      <c r="BE277" s="166" t="e">
        <f ca="1">IF(bijbij&lt;&gt;0,BerKW!AW277*100,0)</f>
        <v>#VALUE!</v>
      </c>
      <c r="BF277" s="166" t="e">
        <f>ROUND(BerKW!BL277*100,0)</f>
        <v>#VALUE!</v>
      </c>
      <c r="BG277" s="167">
        <v>1</v>
      </c>
      <c r="BH277" s="166" t="e">
        <f>BerKW!BF277*100</f>
        <v>#VALUE!</v>
      </c>
      <c r="BI277" s="166" t="str">
        <f>BerKW!BE277</f>
        <v>Corriger</v>
      </c>
      <c r="BJ277" s="162" t="e">
        <f>BerKW!BD277*100</f>
        <v>#VALUE!</v>
      </c>
    </row>
    <row r="278" spans="1:62" ht="14.1" customHeight="1" x14ac:dyDescent="0.3">
      <c r="A278" s="162">
        <f>Ident!A278</f>
        <v>0</v>
      </c>
      <c r="B278" s="162">
        <f>Ident!B278</f>
        <v>0</v>
      </c>
      <c r="C278" s="162">
        <f>Ident!C278</f>
        <v>0</v>
      </c>
      <c r="D278" s="162">
        <f>Ident!D278</f>
        <v>0</v>
      </c>
      <c r="E278" s="162"/>
      <c r="F278" s="163"/>
      <c r="G278" s="162"/>
      <c r="H278" s="164">
        <f>Ident!G278</f>
        <v>0</v>
      </c>
      <c r="I278" s="165">
        <f>Ident!E278</f>
        <v>0</v>
      </c>
      <c r="J278" s="165">
        <f>Ident!F278</f>
        <v>0</v>
      </c>
      <c r="K278" s="166" t="e">
        <f>BerKW!Y278*100</f>
        <v>#VALUE!</v>
      </c>
      <c r="L278" s="166">
        <f>BerKW!Z278</f>
        <v>0</v>
      </c>
      <c r="M278" s="162">
        <f>IF(BerKW!K278=0,0,1)</f>
        <v>0</v>
      </c>
      <c r="N278" s="166" t="e">
        <f>BerKW!L278*100</f>
        <v>#VALUE!</v>
      </c>
      <c r="O278" s="166">
        <f>BerKW!K278*100</f>
        <v>0</v>
      </c>
      <c r="P278" s="162">
        <f>IF(BerKW!AC278=0,0,24)</f>
        <v>24</v>
      </c>
      <c r="Q278" s="166" t="e">
        <f>BerKW!AD278*100</f>
        <v>#VALUE!</v>
      </c>
      <c r="R278" s="166" t="e">
        <f>BerKW!AC278*100</f>
        <v>#VALUE!</v>
      </c>
      <c r="S278" s="162">
        <f>IF(BerKW!AF278=0,0,30)</f>
        <v>30</v>
      </c>
      <c r="T278" s="166" t="e">
        <f>BerKW!AG278*100</f>
        <v>#VALUE!</v>
      </c>
      <c r="U278" s="166" t="e">
        <f>BerKW!AF278*100</f>
        <v>#VALUE!</v>
      </c>
      <c r="V278" s="166">
        <f>IF(BerKW!AI278=0,0,50)</f>
        <v>50</v>
      </c>
      <c r="W278" s="166" t="e">
        <f>BerKW!AJ278*100</f>
        <v>#VALUE!</v>
      </c>
      <c r="X278" s="166" t="e">
        <f>BerKW!AI278*100</f>
        <v>#VALUE!</v>
      </c>
      <c r="Y278" s="162">
        <f>IF(BerKW!AL278=0,0,51)</f>
        <v>51</v>
      </c>
      <c r="Z278" s="166" t="e">
        <f>BerKW!AM278*100</f>
        <v>#VALUE!</v>
      </c>
      <c r="AA278" s="166" t="e">
        <f>BerKW!AL278*100</f>
        <v>#VALUE!</v>
      </c>
      <c r="AB278" s="162">
        <f>IF(BerKW!AO278=0,0,60)</f>
        <v>60</v>
      </c>
      <c r="AC278" s="166" t="e">
        <f>BerKW!AP278*100</f>
        <v>#VALUE!</v>
      </c>
      <c r="AD278" s="166" t="e">
        <f>BerKW!AO278*100</f>
        <v>#VALUE!</v>
      </c>
      <c r="AE278" s="162">
        <f>IF(BerKW!AR278=0,0,61)</f>
        <v>61</v>
      </c>
      <c r="AF278" s="166" t="e">
        <f>BerKW!AS278*100</f>
        <v>#VALUE!</v>
      </c>
      <c r="AG278" s="166" t="e">
        <f>BerKW!AR278*100</f>
        <v>#VALUE!</v>
      </c>
      <c r="AH278" s="162">
        <f>IF(BerKW!AU278=0,0,74)</f>
        <v>74</v>
      </c>
      <c r="AI278" s="166" t="e">
        <f>BerKW!AV278*100</f>
        <v>#VALUE!</v>
      </c>
      <c r="AJ278" s="166" t="e">
        <f>BerKW!AU278*100</f>
        <v>#VALUE!</v>
      </c>
      <c r="AK278" s="162">
        <v>1</v>
      </c>
      <c r="AL278" s="166" t="e">
        <f>ROUND(BerKW!AW278*100,0)</f>
        <v>#VALUE!</v>
      </c>
      <c r="AM278" s="166" t="e">
        <f t="shared" si="16"/>
        <v>#VALUE!</v>
      </c>
      <c r="AN278" s="166">
        <v>0</v>
      </c>
      <c r="AO278" s="166" t="e">
        <f>BerKW!AW278*100</f>
        <v>#VALUE!</v>
      </c>
      <c r="AP278" s="166" t="e">
        <f ca="1">ROUND(AO278*(pabij+wnbij)/100,0)</f>
        <v>#VALUE!</v>
      </c>
      <c r="AQ278" s="166">
        <f t="shared" ca="1" si="17"/>
        <v>255</v>
      </c>
      <c r="AR278" s="166">
        <v>0</v>
      </c>
      <c r="AS278" s="166" t="e">
        <f>BerKW!AW278*100</f>
        <v>#VALUE!</v>
      </c>
      <c r="AT278" s="166" t="e">
        <f ca="1">ROUND(BerKW!BR278*100,0)</f>
        <v>#VALUE!</v>
      </c>
      <c r="AU278" s="166">
        <f t="shared" ca="1" si="18"/>
        <v>256</v>
      </c>
      <c r="AV278" s="166">
        <v>0</v>
      </c>
      <c r="AW278" s="166" t="e">
        <f>ROUND(BerKW!AW278*100,0)</f>
        <v>#VALUE!</v>
      </c>
      <c r="AX278" s="166" t="e">
        <f ca="1">ROUND(BerKW!BS278*100,0)</f>
        <v>#VALUE!</v>
      </c>
      <c r="AY278" s="166">
        <f t="shared" ca="1" si="19"/>
        <v>811</v>
      </c>
      <c r="AZ278" s="166">
        <v>0</v>
      </c>
      <c r="BA278" s="166" t="e">
        <f ca="1">IF(fsobij&lt;&gt;0,BerKW!AW278*100,0)</f>
        <v>#VALUE!</v>
      </c>
      <c r="BB278" s="166" t="e">
        <f ca="1">IF(fsobij&lt;&gt;0,ROUND(BerKW!BK278*100,0),0)</f>
        <v>#VALUE!</v>
      </c>
      <c r="BC278" s="166">
        <v>859</v>
      </c>
      <c r="BD278" s="166">
        <v>0</v>
      </c>
      <c r="BE278" s="166" t="e">
        <f ca="1">IF(bijbij&lt;&gt;0,BerKW!AW278*100,0)</f>
        <v>#VALUE!</v>
      </c>
      <c r="BF278" s="166" t="e">
        <f>ROUND(BerKW!BL278*100,0)</f>
        <v>#VALUE!</v>
      </c>
      <c r="BG278" s="167">
        <v>1</v>
      </c>
      <c r="BH278" s="166" t="e">
        <f>BerKW!BF278*100</f>
        <v>#VALUE!</v>
      </c>
      <c r="BI278" s="166" t="str">
        <f>BerKW!BE278</f>
        <v>Corriger</v>
      </c>
      <c r="BJ278" s="162" t="e">
        <f>BerKW!BD278*100</f>
        <v>#VALUE!</v>
      </c>
    </row>
    <row r="279" spans="1:62" ht="14.1" customHeight="1" x14ac:dyDescent="0.3">
      <c r="A279" s="162">
        <f>Ident!A279</f>
        <v>0</v>
      </c>
      <c r="B279" s="162">
        <f>Ident!B279</f>
        <v>0</v>
      </c>
      <c r="C279" s="162">
        <f>Ident!C279</f>
        <v>0</v>
      </c>
      <c r="D279" s="162">
        <f>Ident!D279</f>
        <v>0</v>
      </c>
      <c r="E279" s="162"/>
      <c r="F279" s="163"/>
      <c r="G279" s="162"/>
      <c r="H279" s="164">
        <f>Ident!G279</f>
        <v>0</v>
      </c>
      <c r="I279" s="165">
        <f>Ident!E279</f>
        <v>0</v>
      </c>
      <c r="J279" s="165">
        <f>Ident!F279</f>
        <v>0</v>
      </c>
      <c r="K279" s="166" t="e">
        <f>BerKW!Y279*100</f>
        <v>#VALUE!</v>
      </c>
      <c r="L279" s="166">
        <f>BerKW!Z279</f>
        <v>0</v>
      </c>
      <c r="M279" s="162">
        <f>IF(BerKW!K279=0,0,1)</f>
        <v>0</v>
      </c>
      <c r="N279" s="166" t="e">
        <f>BerKW!L279*100</f>
        <v>#VALUE!</v>
      </c>
      <c r="O279" s="166">
        <f>BerKW!K279*100</f>
        <v>0</v>
      </c>
      <c r="P279" s="162">
        <f>IF(BerKW!AC279=0,0,24)</f>
        <v>24</v>
      </c>
      <c r="Q279" s="166" t="e">
        <f>BerKW!AD279*100</f>
        <v>#VALUE!</v>
      </c>
      <c r="R279" s="166" t="e">
        <f>BerKW!AC279*100</f>
        <v>#VALUE!</v>
      </c>
      <c r="S279" s="162">
        <f>IF(BerKW!AF279=0,0,30)</f>
        <v>30</v>
      </c>
      <c r="T279" s="166" t="e">
        <f>BerKW!AG279*100</f>
        <v>#VALUE!</v>
      </c>
      <c r="U279" s="166" t="e">
        <f>BerKW!AF279*100</f>
        <v>#VALUE!</v>
      </c>
      <c r="V279" s="166">
        <f>IF(BerKW!AI279=0,0,50)</f>
        <v>50</v>
      </c>
      <c r="W279" s="166" t="e">
        <f>BerKW!AJ279*100</f>
        <v>#VALUE!</v>
      </c>
      <c r="X279" s="166" t="e">
        <f>BerKW!AI279*100</f>
        <v>#VALUE!</v>
      </c>
      <c r="Y279" s="162">
        <f>IF(BerKW!AL279=0,0,51)</f>
        <v>51</v>
      </c>
      <c r="Z279" s="166" t="e">
        <f>BerKW!AM279*100</f>
        <v>#VALUE!</v>
      </c>
      <c r="AA279" s="166" t="e">
        <f>BerKW!AL279*100</f>
        <v>#VALUE!</v>
      </c>
      <c r="AB279" s="162">
        <f>IF(BerKW!AO279=0,0,60)</f>
        <v>60</v>
      </c>
      <c r="AC279" s="166" t="e">
        <f>BerKW!AP279*100</f>
        <v>#VALUE!</v>
      </c>
      <c r="AD279" s="166" t="e">
        <f>BerKW!AO279*100</f>
        <v>#VALUE!</v>
      </c>
      <c r="AE279" s="162">
        <f>IF(BerKW!AR279=0,0,61)</f>
        <v>61</v>
      </c>
      <c r="AF279" s="166" t="e">
        <f>BerKW!AS279*100</f>
        <v>#VALUE!</v>
      </c>
      <c r="AG279" s="166" t="e">
        <f>BerKW!AR279*100</f>
        <v>#VALUE!</v>
      </c>
      <c r="AH279" s="162">
        <f>IF(BerKW!AU279=0,0,74)</f>
        <v>74</v>
      </c>
      <c r="AI279" s="166" t="e">
        <f>BerKW!AV279*100</f>
        <v>#VALUE!</v>
      </c>
      <c r="AJ279" s="166" t="e">
        <f>BerKW!AU279*100</f>
        <v>#VALUE!</v>
      </c>
      <c r="AK279" s="162">
        <v>1</v>
      </c>
      <c r="AL279" s="166" t="e">
        <f>ROUND(BerKW!AW279*100,0)</f>
        <v>#VALUE!</v>
      </c>
      <c r="AM279" s="166" t="e">
        <f t="shared" si="16"/>
        <v>#VALUE!</v>
      </c>
      <c r="AN279" s="166">
        <v>0</v>
      </c>
      <c r="AO279" s="166" t="e">
        <f>BerKW!AW279*100</f>
        <v>#VALUE!</v>
      </c>
      <c r="AP279" s="166" t="e">
        <f ca="1">ROUND(AO279*(pabij+wnbij)/100,0)</f>
        <v>#VALUE!</v>
      </c>
      <c r="AQ279" s="166">
        <f t="shared" ca="1" si="17"/>
        <v>255</v>
      </c>
      <c r="AR279" s="166">
        <v>0</v>
      </c>
      <c r="AS279" s="166" t="e">
        <f>BerKW!AW279*100</f>
        <v>#VALUE!</v>
      </c>
      <c r="AT279" s="166" t="e">
        <f ca="1">ROUND(BerKW!BR279*100,0)</f>
        <v>#VALUE!</v>
      </c>
      <c r="AU279" s="166">
        <f t="shared" ca="1" si="18"/>
        <v>256</v>
      </c>
      <c r="AV279" s="166">
        <v>0</v>
      </c>
      <c r="AW279" s="166" t="e">
        <f>ROUND(BerKW!AW279*100,0)</f>
        <v>#VALUE!</v>
      </c>
      <c r="AX279" s="166" t="e">
        <f ca="1">ROUND(BerKW!BS279*100,0)</f>
        <v>#VALUE!</v>
      </c>
      <c r="AY279" s="166">
        <f t="shared" ca="1" si="19"/>
        <v>811</v>
      </c>
      <c r="AZ279" s="166">
        <v>0</v>
      </c>
      <c r="BA279" s="166" t="e">
        <f ca="1">IF(fsobij&lt;&gt;0,BerKW!AW279*100,0)</f>
        <v>#VALUE!</v>
      </c>
      <c r="BB279" s="166" t="e">
        <f ca="1">IF(fsobij&lt;&gt;0,ROUND(BerKW!BK279*100,0),0)</f>
        <v>#VALUE!</v>
      </c>
      <c r="BC279" s="166">
        <v>859</v>
      </c>
      <c r="BD279" s="166">
        <v>0</v>
      </c>
      <c r="BE279" s="166" t="e">
        <f ca="1">IF(bijbij&lt;&gt;0,BerKW!AW279*100,0)</f>
        <v>#VALUE!</v>
      </c>
      <c r="BF279" s="166" t="e">
        <f>ROUND(BerKW!BL279*100,0)</f>
        <v>#VALUE!</v>
      </c>
      <c r="BG279" s="167">
        <v>1</v>
      </c>
      <c r="BH279" s="166" t="e">
        <f>BerKW!BF279*100</f>
        <v>#VALUE!</v>
      </c>
      <c r="BI279" s="166" t="str">
        <f>BerKW!BE279</f>
        <v>Corriger</v>
      </c>
      <c r="BJ279" s="162" t="e">
        <f>BerKW!BD279*100</f>
        <v>#VALUE!</v>
      </c>
    </row>
    <row r="280" spans="1:62" ht="14.1" customHeight="1" x14ac:dyDescent="0.3">
      <c r="A280" s="162">
        <f>Ident!A280</f>
        <v>0</v>
      </c>
      <c r="B280" s="162">
        <f>Ident!B280</f>
        <v>0</v>
      </c>
      <c r="C280" s="162">
        <f>Ident!C280</f>
        <v>0</v>
      </c>
      <c r="D280" s="162">
        <f>Ident!D280</f>
        <v>0</v>
      </c>
      <c r="E280" s="162"/>
      <c r="F280" s="163"/>
      <c r="G280" s="162"/>
      <c r="H280" s="164">
        <f>Ident!G280</f>
        <v>0</v>
      </c>
      <c r="I280" s="165">
        <f>Ident!E280</f>
        <v>0</v>
      </c>
      <c r="J280" s="165">
        <f>Ident!F280</f>
        <v>0</v>
      </c>
      <c r="K280" s="166" t="e">
        <f>BerKW!Y280*100</f>
        <v>#VALUE!</v>
      </c>
      <c r="L280" s="166">
        <f>BerKW!Z280</f>
        <v>0</v>
      </c>
      <c r="M280" s="162">
        <f>IF(BerKW!K280=0,0,1)</f>
        <v>0</v>
      </c>
      <c r="N280" s="166" t="e">
        <f>BerKW!L280*100</f>
        <v>#VALUE!</v>
      </c>
      <c r="O280" s="166">
        <f>BerKW!K280*100</f>
        <v>0</v>
      </c>
      <c r="P280" s="162">
        <f>IF(BerKW!AC280=0,0,24)</f>
        <v>24</v>
      </c>
      <c r="Q280" s="166" t="e">
        <f>BerKW!AD280*100</f>
        <v>#VALUE!</v>
      </c>
      <c r="R280" s="166" t="e">
        <f>BerKW!AC280*100</f>
        <v>#VALUE!</v>
      </c>
      <c r="S280" s="162">
        <f>IF(BerKW!AF280=0,0,30)</f>
        <v>30</v>
      </c>
      <c r="T280" s="166" t="e">
        <f>BerKW!AG280*100</f>
        <v>#VALUE!</v>
      </c>
      <c r="U280" s="166" t="e">
        <f>BerKW!AF280*100</f>
        <v>#VALUE!</v>
      </c>
      <c r="V280" s="166">
        <f>IF(BerKW!AI280=0,0,50)</f>
        <v>50</v>
      </c>
      <c r="W280" s="166" t="e">
        <f>BerKW!AJ280*100</f>
        <v>#VALUE!</v>
      </c>
      <c r="X280" s="166" t="e">
        <f>BerKW!AI280*100</f>
        <v>#VALUE!</v>
      </c>
      <c r="Y280" s="162">
        <f>IF(BerKW!AL280=0,0,51)</f>
        <v>51</v>
      </c>
      <c r="Z280" s="166" t="e">
        <f>BerKW!AM280*100</f>
        <v>#VALUE!</v>
      </c>
      <c r="AA280" s="166" t="e">
        <f>BerKW!AL280*100</f>
        <v>#VALUE!</v>
      </c>
      <c r="AB280" s="162">
        <f>IF(BerKW!AO280=0,0,60)</f>
        <v>60</v>
      </c>
      <c r="AC280" s="166" t="e">
        <f>BerKW!AP280*100</f>
        <v>#VALUE!</v>
      </c>
      <c r="AD280" s="166" t="e">
        <f>BerKW!AO280*100</f>
        <v>#VALUE!</v>
      </c>
      <c r="AE280" s="162">
        <f>IF(BerKW!AR280=0,0,61)</f>
        <v>61</v>
      </c>
      <c r="AF280" s="166" t="e">
        <f>BerKW!AS280*100</f>
        <v>#VALUE!</v>
      </c>
      <c r="AG280" s="166" t="e">
        <f>BerKW!AR280*100</f>
        <v>#VALUE!</v>
      </c>
      <c r="AH280" s="162">
        <f>IF(BerKW!AU280=0,0,74)</f>
        <v>74</v>
      </c>
      <c r="AI280" s="166" t="e">
        <f>BerKW!AV280*100</f>
        <v>#VALUE!</v>
      </c>
      <c r="AJ280" s="166" t="e">
        <f>BerKW!AU280*100</f>
        <v>#VALUE!</v>
      </c>
      <c r="AK280" s="162">
        <v>1</v>
      </c>
      <c r="AL280" s="166" t="e">
        <f>ROUND(BerKW!AW280*100,0)</f>
        <v>#VALUE!</v>
      </c>
      <c r="AM280" s="166" t="e">
        <f t="shared" si="16"/>
        <v>#VALUE!</v>
      </c>
      <c r="AN280" s="166">
        <v>0</v>
      </c>
      <c r="AO280" s="166" t="e">
        <f>BerKW!AW280*100</f>
        <v>#VALUE!</v>
      </c>
      <c r="AP280" s="166" t="e">
        <f ca="1">ROUND(AO280*(pabij+wnbij)/100,0)</f>
        <v>#VALUE!</v>
      </c>
      <c r="AQ280" s="166">
        <f t="shared" ca="1" si="17"/>
        <v>255</v>
      </c>
      <c r="AR280" s="166">
        <v>0</v>
      </c>
      <c r="AS280" s="166" t="e">
        <f>BerKW!AW280*100</f>
        <v>#VALUE!</v>
      </c>
      <c r="AT280" s="166" t="e">
        <f ca="1">ROUND(BerKW!BR280*100,0)</f>
        <v>#VALUE!</v>
      </c>
      <c r="AU280" s="166">
        <f t="shared" ca="1" si="18"/>
        <v>256</v>
      </c>
      <c r="AV280" s="166">
        <v>0</v>
      </c>
      <c r="AW280" s="166" t="e">
        <f>ROUND(BerKW!AW280*100,0)</f>
        <v>#VALUE!</v>
      </c>
      <c r="AX280" s="166" t="e">
        <f ca="1">ROUND(BerKW!BS280*100,0)</f>
        <v>#VALUE!</v>
      </c>
      <c r="AY280" s="166">
        <f t="shared" ca="1" si="19"/>
        <v>811</v>
      </c>
      <c r="AZ280" s="166">
        <v>0</v>
      </c>
      <c r="BA280" s="166" t="e">
        <f ca="1">IF(fsobij&lt;&gt;0,BerKW!AW280*100,0)</f>
        <v>#VALUE!</v>
      </c>
      <c r="BB280" s="166" t="e">
        <f ca="1">IF(fsobij&lt;&gt;0,ROUND(BerKW!BK280*100,0),0)</f>
        <v>#VALUE!</v>
      </c>
      <c r="BC280" s="166">
        <v>859</v>
      </c>
      <c r="BD280" s="166">
        <v>0</v>
      </c>
      <c r="BE280" s="166" t="e">
        <f ca="1">IF(bijbij&lt;&gt;0,BerKW!AW280*100,0)</f>
        <v>#VALUE!</v>
      </c>
      <c r="BF280" s="166" t="e">
        <f>ROUND(BerKW!BL280*100,0)</f>
        <v>#VALUE!</v>
      </c>
      <c r="BG280" s="167">
        <v>1</v>
      </c>
      <c r="BH280" s="166" t="e">
        <f>BerKW!BF280*100</f>
        <v>#VALUE!</v>
      </c>
      <c r="BI280" s="166" t="str">
        <f>BerKW!BE280</f>
        <v>Corriger</v>
      </c>
      <c r="BJ280" s="162" t="e">
        <f>BerKW!BD280*100</f>
        <v>#VALUE!</v>
      </c>
    </row>
    <row r="281" spans="1:62" ht="14.1" customHeight="1" x14ac:dyDescent="0.3">
      <c r="A281" s="162">
        <f>Ident!A281</f>
        <v>0</v>
      </c>
      <c r="B281" s="162">
        <f>Ident!B281</f>
        <v>0</v>
      </c>
      <c r="C281" s="162">
        <f>Ident!C281</f>
        <v>0</v>
      </c>
      <c r="D281" s="162">
        <f>Ident!D281</f>
        <v>0</v>
      </c>
      <c r="E281" s="162"/>
      <c r="F281" s="163"/>
      <c r="G281" s="162"/>
      <c r="H281" s="164">
        <f>Ident!G281</f>
        <v>0</v>
      </c>
      <c r="I281" s="165">
        <f>Ident!E281</f>
        <v>0</v>
      </c>
      <c r="J281" s="165">
        <f>Ident!F281</f>
        <v>0</v>
      </c>
      <c r="K281" s="166" t="e">
        <f>BerKW!Y281*100</f>
        <v>#VALUE!</v>
      </c>
      <c r="L281" s="166">
        <f>BerKW!Z281</f>
        <v>0</v>
      </c>
      <c r="M281" s="162">
        <f>IF(BerKW!K281=0,0,1)</f>
        <v>0</v>
      </c>
      <c r="N281" s="166" t="e">
        <f>BerKW!L281*100</f>
        <v>#VALUE!</v>
      </c>
      <c r="O281" s="166">
        <f>BerKW!K281*100</f>
        <v>0</v>
      </c>
      <c r="P281" s="162">
        <f>IF(BerKW!AC281=0,0,24)</f>
        <v>24</v>
      </c>
      <c r="Q281" s="166" t="e">
        <f>BerKW!AD281*100</f>
        <v>#VALUE!</v>
      </c>
      <c r="R281" s="166" t="e">
        <f>BerKW!AC281*100</f>
        <v>#VALUE!</v>
      </c>
      <c r="S281" s="162">
        <f>IF(BerKW!AF281=0,0,30)</f>
        <v>30</v>
      </c>
      <c r="T281" s="166" t="e">
        <f>BerKW!AG281*100</f>
        <v>#VALUE!</v>
      </c>
      <c r="U281" s="166" t="e">
        <f>BerKW!AF281*100</f>
        <v>#VALUE!</v>
      </c>
      <c r="V281" s="166">
        <f>IF(BerKW!AI281=0,0,50)</f>
        <v>50</v>
      </c>
      <c r="W281" s="166" t="e">
        <f>BerKW!AJ281*100</f>
        <v>#VALUE!</v>
      </c>
      <c r="X281" s="166" t="e">
        <f>BerKW!AI281*100</f>
        <v>#VALUE!</v>
      </c>
      <c r="Y281" s="162">
        <f>IF(BerKW!AL281=0,0,51)</f>
        <v>51</v>
      </c>
      <c r="Z281" s="166" t="e">
        <f>BerKW!AM281*100</f>
        <v>#VALUE!</v>
      </c>
      <c r="AA281" s="166" t="e">
        <f>BerKW!AL281*100</f>
        <v>#VALUE!</v>
      </c>
      <c r="AB281" s="162">
        <f>IF(BerKW!AO281=0,0,60)</f>
        <v>60</v>
      </c>
      <c r="AC281" s="166" t="e">
        <f>BerKW!AP281*100</f>
        <v>#VALUE!</v>
      </c>
      <c r="AD281" s="166" t="e">
        <f>BerKW!AO281*100</f>
        <v>#VALUE!</v>
      </c>
      <c r="AE281" s="162">
        <f>IF(BerKW!AR281=0,0,61)</f>
        <v>61</v>
      </c>
      <c r="AF281" s="166" t="e">
        <f>BerKW!AS281*100</f>
        <v>#VALUE!</v>
      </c>
      <c r="AG281" s="166" t="e">
        <f>BerKW!AR281*100</f>
        <v>#VALUE!</v>
      </c>
      <c r="AH281" s="162">
        <f>IF(BerKW!AU281=0,0,74)</f>
        <v>74</v>
      </c>
      <c r="AI281" s="166" t="e">
        <f>BerKW!AV281*100</f>
        <v>#VALUE!</v>
      </c>
      <c r="AJ281" s="166" t="e">
        <f>BerKW!AU281*100</f>
        <v>#VALUE!</v>
      </c>
      <c r="AK281" s="162">
        <v>1</v>
      </c>
      <c r="AL281" s="166" t="e">
        <f>ROUND(BerKW!AW281*100,0)</f>
        <v>#VALUE!</v>
      </c>
      <c r="AM281" s="166" t="e">
        <f t="shared" si="16"/>
        <v>#VALUE!</v>
      </c>
      <c r="AN281" s="166">
        <v>0</v>
      </c>
      <c r="AO281" s="166" t="e">
        <f>BerKW!AW281*100</f>
        <v>#VALUE!</v>
      </c>
      <c r="AP281" s="166" t="e">
        <f ca="1">ROUND(AO281*(pabij+wnbij)/100,0)</f>
        <v>#VALUE!</v>
      </c>
      <c r="AQ281" s="166">
        <f t="shared" ca="1" si="17"/>
        <v>255</v>
      </c>
      <c r="AR281" s="166">
        <v>0</v>
      </c>
      <c r="AS281" s="166" t="e">
        <f>BerKW!AW281*100</f>
        <v>#VALUE!</v>
      </c>
      <c r="AT281" s="166" t="e">
        <f ca="1">ROUND(BerKW!BR281*100,0)</f>
        <v>#VALUE!</v>
      </c>
      <c r="AU281" s="166">
        <f t="shared" ca="1" si="18"/>
        <v>256</v>
      </c>
      <c r="AV281" s="166">
        <v>0</v>
      </c>
      <c r="AW281" s="166" t="e">
        <f>ROUND(BerKW!AW281*100,0)</f>
        <v>#VALUE!</v>
      </c>
      <c r="AX281" s="166" t="e">
        <f ca="1">ROUND(BerKW!BS281*100,0)</f>
        <v>#VALUE!</v>
      </c>
      <c r="AY281" s="166">
        <f t="shared" ca="1" si="19"/>
        <v>811</v>
      </c>
      <c r="AZ281" s="166">
        <v>0</v>
      </c>
      <c r="BA281" s="166" t="e">
        <f ca="1">IF(fsobij&lt;&gt;0,BerKW!AW281*100,0)</f>
        <v>#VALUE!</v>
      </c>
      <c r="BB281" s="166" t="e">
        <f ca="1">IF(fsobij&lt;&gt;0,ROUND(BerKW!BK281*100,0),0)</f>
        <v>#VALUE!</v>
      </c>
      <c r="BC281" s="166">
        <v>859</v>
      </c>
      <c r="BD281" s="166">
        <v>0</v>
      </c>
      <c r="BE281" s="166" t="e">
        <f ca="1">IF(bijbij&lt;&gt;0,BerKW!AW281*100,0)</f>
        <v>#VALUE!</v>
      </c>
      <c r="BF281" s="166" t="e">
        <f>ROUND(BerKW!BL281*100,0)</f>
        <v>#VALUE!</v>
      </c>
      <c r="BG281" s="167">
        <v>1</v>
      </c>
      <c r="BH281" s="166" t="e">
        <f>BerKW!BF281*100</f>
        <v>#VALUE!</v>
      </c>
      <c r="BI281" s="166" t="str">
        <f>BerKW!BE281</f>
        <v>Corriger</v>
      </c>
      <c r="BJ281" s="162" t="e">
        <f>BerKW!BD281*100</f>
        <v>#VALUE!</v>
      </c>
    </row>
    <row r="282" spans="1:62" ht="14.1" customHeight="1" x14ac:dyDescent="0.3">
      <c r="A282" s="162">
        <f>Ident!A282</f>
        <v>0</v>
      </c>
      <c r="B282" s="162">
        <f>Ident!B282</f>
        <v>0</v>
      </c>
      <c r="C282" s="162">
        <f>Ident!C282</f>
        <v>0</v>
      </c>
      <c r="D282" s="162">
        <f>Ident!D282</f>
        <v>0</v>
      </c>
      <c r="E282" s="162"/>
      <c r="F282" s="163"/>
      <c r="G282" s="162"/>
      <c r="H282" s="164">
        <f>Ident!G282</f>
        <v>0</v>
      </c>
      <c r="I282" s="165">
        <f>Ident!E282</f>
        <v>0</v>
      </c>
      <c r="J282" s="165">
        <f>Ident!F282</f>
        <v>0</v>
      </c>
      <c r="K282" s="166" t="e">
        <f>BerKW!Y282*100</f>
        <v>#VALUE!</v>
      </c>
      <c r="L282" s="166">
        <f>BerKW!Z282</f>
        <v>0</v>
      </c>
      <c r="M282" s="162">
        <f>IF(BerKW!K282=0,0,1)</f>
        <v>0</v>
      </c>
      <c r="N282" s="166" t="e">
        <f>BerKW!L282*100</f>
        <v>#VALUE!</v>
      </c>
      <c r="O282" s="166">
        <f>BerKW!K282*100</f>
        <v>0</v>
      </c>
      <c r="P282" s="162">
        <f>IF(BerKW!AC282=0,0,24)</f>
        <v>24</v>
      </c>
      <c r="Q282" s="166" t="e">
        <f>BerKW!AD282*100</f>
        <v>#VALUE!</v>
      </c>
      <c r="R282" s="166" t="e">
        <f>BerKW!AC282*100</f>
        <v>#VALUE!</v>
      </c>
      <c r="S282" s="162">
        <f>IF(BerKW!AF282=0,0,30)</f>
        <v>30</v>
      </c>
      <c r="T282" s="166" t="e">
        <f>BerKW!AG282*100</f>
        <v>#VALUE!</v>
      </c>
      <c r="U282" s="166" t="e">
        <f>BerKW!AF282*100</f>
        <v>#VALUE!</v>
      </c>
      <c r="V282" s="166">
        <f>IF(BerKW!AI282=0,0,50)</f>
        <v>50</v>
      </c>
      <c r="W282" s="166" t="e">
        <f>BerKW!AJ282*100</f>
        <v>#VALUE!</v>
      </c>
      <c r="X282" s="166" t="e">
        <f>BerKW!AI282*100</f>
        <v>#VALUE!</v>
      </c>
      <c r="Y282" s="162">
        <f>IF(BerKW!AL282=0,0,51)</f>
        <v>51</v>
      </c>
      <c r="Z282" s="166" t="e">
        <f>BerKW!AM282*100</f>
        <v>#VALUE!</v>
      </c>
      <c r="AA282" s="166" t="e">
        <f>BerKW!AL282*100</f>
        <v>#VALUE!</v>
      </c>
      <c r="AB282" s="162">
        <f>IF(BerKW!AO282=0,0,60)</f>
        <v>60</v>
      </c>
      <c r="AC282" s="166" t="e">
        <f>BerKW!AP282*100</f>
        <v>#VALUE!</v>
      </c>
      <c r="AD282" s="166" t="e">
        <f>BerKW!AO282*100</f>
        <v>#VALUE!</v>
      </c>
      <c r="AE282" s="162">
        <f>IF(BerKW!AR282=0,0,61)</f>
        <v>61</v>
      </c>
      <c r="AF282" s="166" t="e">
        <f>BerKW!AS282*100</f>
        <v>#VALUE!</v>
      </c>
      <c r="AG282" s="166" t="e">
        <f>BerKW!AR282*100</f>
        <v>#VALUE!</v>
      </c>
      <c r="AH282" s="162">
        <f>IF(BerKW!AU282=0,0,74)</f>
        <v>74</v>
      </c>
      <c r="AI282" s="166" t="e">
        <f>BerKW!AV282*100</f>
        <v>#VALUE!</v>
      </c>
      <c r="AJ282" s="166" t="e">
        <f>BerKW!AU282*100</f>
        <v>#VALUE!</v>
      </c>
      <c r="AK282" s="162">
        <v>1</v>
      </c>
      <c r="AL282" s="166" t="e">
        <f>ROUND(BerKW!AW282*100,0)</f>
        <v>#VALUE!</v>
      </c>
      <c r="AM282" s="166" t="e">
        <f t="shared" si="16"/>
        <v>#VALUE!</v>
      </c>
      <c r="AN282" s="166">
        <v>0</v>
      </c>
      <c r="AO282" s="166" t="e">
        <f>BerKW!AW282*100</f>
        <v>#VALUE!</v>
      </c>
      <c r="AP282" s="166" t="e">
        <f ca="1">ROUND(AO282*(pabij+wnbij)/100,0)</f>
        <v>#VALUE!</v>
      </c>
      <c r="AQ282" s="166">
        <f t="shared" ca="1" si="17"/>
        <v>255</v>
      </c>
      <c r="AR282" s="166">
        <v>0</v>
      </c>
      <c r="AS282" s="166" t="e">
        <f>BerKW!AW282*100</f>
        <v>#VALUE!</v>
      </c>
      <c r="AT282" s="166" t="e">
        <f ca="1">ROUND(BerKW!BR282*100,0)</f>
        <v>#VALUE!</v>
      </c>
      <c r="AU282" s="166">
        <f t="shared" ca="1" si="18"/>
        <v>256</v>
      </c>
      <c r="AV282" s="166">
        <v>0</v>
      </c>
      <c r="AW282" s="166" t="e">
        <f>ROUND(BerKW!AW282*100,0)</f>
        <v>#VALUE!</v>
      </c>
      <c r="AX282" s="166" t="e">
        <f ca="1">ROUND(BerKW!BS282*100,0)</f>
        <v>#VALUE!</v>
      </c>
      <c r="AY282" s="166">
        <f t="shared" ca="1" si="19"/>
        <v>811</v>
      </c>
      <c r="AZ282" s="166">
        <v>0</v>
      </c>
      <c r="BA282" s="166" t="e">
        <f ca="1">IF(fsobij&lt;&gt;0,BerKW!AW282*100,0)</f>
        <v>#VALUE!</v>
      </c>
      <c r="BB282" s="166" t="e">
        <f ca="1">IF(fsobij&lt;&gt;0,ROUND(BerKW!BK282*100,0),0)</f>
        <v>#VALUE!</v>
      </c>
      <c r="BC282" s="166">
        <v>859</v>
      </c>
      <c r="BD282" s="166">
        <v>0</v>
      </c>
      <c r="BE282" s="166" t="e">
        <f ca="1">IF(bijbij&lt;&gt;0,BerKW!AW282*100,0)</f>
        <v>#VALUE!</v>
      </c>
      <c r="BF282" s="166" t="e">
        <f>ROUND(BerKW!BL282*100,0)</f>
        <v>#VALUE!</v>
      </c>
      <c r="BG282" s="167">
        <v>1</v>
      </c>
      <c r="BH282" s="166" t="e">
        <f>BerKW!BF282*100</f>
        <v>#VALUE!</v>
      </c>
      <c r="BI282" s="166" t="str">
        <f>BerKW!BE282</f>
        <v>Corriger</v>
      </c>
      <c r="BJ282" s="162" t="e">
        <f>BerKW!BD282*100</f>
        <v>#VALUE!</v>
      </c>
    </row>
    <row r="283" spans="1:62" ht="14.1" customHeight="1" x14ac:dyDescent="0.3">
      <c r="A283" s="162">
        <f>Ident!A283</f>
        <v>0</v>
      </c>
      <c r="B283" s="162">
        <f>Ident!B283</f>
        <v>0</v>
      </c>
      <c r="C283" s="162">
        <f>Ident!C283</f>
        <v>0</v>
      </c>
      <c r="D283" s="162">
        <f>Ident!D283</f>
        <v>0</v>
      </c>
      <c r="E283" s="162"/>
      <c r="F283" s="163"/>
      <c r="G283" s="162"/>
      <c r="H283" s="164">
        <f>Ident!G283</f>
        <v>0</v>
      </c>
      <c r="I283" s="165">
        <f>Ident!E283</f>
        <v>0</v>
      </c>
      <c r="J283" s="165">
        <f>Ident!F283</f>
        <v>0</v>
      </c>
      <c r="K283" s="166" t="e">
        <f>BerKW!Y283*100</f>
        <v>#VALUE!</v>
      </c>
      <c r="L283" s="166">
        <f>BerKW!Z283</f>
        <v>0</v>
      </c>
      <c r="M283" s="162">
        <f>IF(BerKW!K283=0,0,1)</f>
        <v>0</v>
      </c>
      <c r="N283" s="166" t="e">
        <f>BerKW!L283*100</f>
        <v>#VALUE!</v>
      </c>
      <c r="O283" s="166">
        <f>BerKW!K283*100</f>
        <v>0</v>
      </c>
      <c r="P283" s="162">
        <f>IF(BerKW!AC283=0,0,24)</f>
        <v>24</v>
      </c>
      <c r="Q283" s="166" t="e">
        <f>BerKW!AD283*100</f>
        <v>#VALUE!</v>
      </c>
      <c r="R283" s="166" t="e">
        <f>BerKW!AC283*100</f>
        <v>#VALUE!</v>
      </c>
      <c r="S283" s="162">
        <f>IF(BerKW!AF283=0,0,30)</f>
        <v>30</v>
      </c>
      <c r="T283" s="166" t="e">
        <f>BerKW!AG283*100</f>
        <v>#VALUE!</v>
      </c>
      <c r="U283" s="166" t="e">
        <f>BerKW!AF283*100</f>
        <v>#VALUE!</v>
      </c>
      <c r="V283" s="166">
        <f>IF(BerKW!AI283=0,0,50)</f>
        <v>50</v>
      </c>
      <c r="W283" s="166" t="e">
        <f>BerKW!AJ283*100</f>
        <v>#VALUE!</v>
      </c>
      <c r="X283" s="166" t="e">
        <f>BerKW!AI283*100</f>
        <v>#VALUE!</v>
      </c>
      <c r="Y283" s="162">
        <f>IF(BerKW!AL283=0,0,51)</f>
        <v>51</v>
      </c>
      <c r="Z283" s="166" t="e">
        <f>BerKW!AM283*100</f>
        <v>#VALUE!</v>
      </c>
      <c r="AA283" s="166" t="e">
        <f>BerKW!AL283*100</f>
        <v>#VALUE!</v>
      </c>
      <c r="AB283" s="162">
        <f>IF(BerKW!AO283=0,0,60)</f>
        <v>60</v>
      </c>
      <c r="AC283" s="166" t="e">
        <f>BerKW!AP283*100</f>
        <v>#VALUE!</v>
      </c>
      <c r="AD283" s="166" t="e">
        <f>BerKW!AO283*100</f>
        <v>#VALUE!</v>
      </c>
      <c r="AE283" s="162">
        <f>IF(BerKW!AR283=0,0,61)</f>
        <v>61</v>
      </c>
      <c r="AF283" s="166" t="e">
        <f>BerKW!AS283*100</f>
        <v>#VALUE!</v>
      </c>
      <c r="AG283" s="166" t="e">
        <f>BerKW!AR283*100</f>
        <v>#VALUE!</v>
      </c>
      <c r="AH283" s="162">
        <f>IF(BerKW!AU283=0,0,74)</f>
        <v>74</v>
      </c>
      <c r="AI283" s="166" t="e">
        <f>BerKW!AV283*100</f>
        <v>#VALUE!</v>
      </c>
      <c r="AJ283" s="166" t="e">
        <f>BerKW!AU283*100</f>
        <v>#VALUE!</v>
      </c>
      <c r="AK283" s="162">
        <v>1</v>
      </c>
      <c r="AL283" s="166" t="e">
        <f>ROUND(BerKW!AW283*100,0)</f>
        <v>#VALUE!</v>
      </c>
      <c r="AM283" s="166" t="e">
        <f t="shared" si="16"/>
        <v>#VALUE!</v>
      </c>
      <c r="AN283" s="166">
        <v>0</v>
      </c>
      <c r="AO283" s="166" t="e">
        <f>BerKW!AW283*100</f>
        <v>#VALUE!</v>
      </c>
      <c r="AP283" s="166" t="e">
        <f ca="1">ROUND(AO283*(pabij+wnbij)/100,0)</f>
        <v>#VALUE!</v>
      </c>
      <c r="AQ283" s="166">
        <f t="shared" ca="1" si="17"/>
        <v>255</v>
      </c>
      <c r="AR283" s="166">
        <v>0</v>
      </c>
      <c r="AS283" s="166" t="e">
        <f>BerKW!AW283*100</f>
        <v>#VALUE!</v>
      </c>
      <c r="AT283" s="166" t="e">
        <f ca="1">ROUND(BerKW!BR283*100,0)</f>
        <v>#VALUE!</v>
      </c>
      <c r="AU283" s="166">
        <f t="shared" ca="1" si="18"/>
        <v>256</v>
      </c>
      <c r="AV283" s="166">
        <v>0</v>
      </c>
      <c r="AW283" s="166" t="e">
        <f>ROUND(BerKW!AW283*100,0)</f>
        <v>#VALUE!</v>
      </c>
      <c r="AX283" s="166" t="e">
        <f ca="1">ROUND(BerKW!BS283*100,0)</f>
        <v>#VALUE!</v>
      </c>
      <c r="AY283" s="166">
        <f t="shared" ca="1" si="19"/>
        <v>811</v>
      </c>
      <c r="AZ283" s="166">
        <v>0</v>
      </c>
      <c r="BA283" s="166" t="e">
        <f ca="1">IF(fsobij&lt;&gt;0,BerKW!AW283*100,0)</f>
        <v>#VALUE!</v>
      </c>
      <c r="BB283" s="166" t="e">
        <f ca="1">IF(fsobij&lt;&gt;0,ROUND(BerKW!BK283*100,0),0)</f>
        <v>#VALUE!</v>
      </c>
      <c r="BC283" s="166">
        <v>859</v>
      </c>
      <c r="BD283" s="166">
        <v>0</v>
      </c>
      <c r="BE283" s="166" t="e">
        <f ca="1">IF(bijbij&lt;&gt;0,BerKW!AW283*100,0)</f>
        <v>#VALUE!</v>
      </c>
      <c r="BF283" s="166" t="e">
        <f>ROUND(BerKW!BL283*100,0)</f>
        <v>#VALUE!</v>
      </c>
      <c r="BG283" s="167">
        <v>1</v>
      </c>
      <c r="BH283" s="166" t="e">
        <f>BerKW!BF283*100</f>
        <v>#VALUE!</v>
      </c>
      <c r="BI283" s="166" t="str">
        <f>BerKW!BE283</f>
        <v>Corriger</v>
      </c>
      <c r="BJ283" s="162" t="e">
        <f>BerKW!BD283*100</f>
        <v>#VALUE!</v>
      </c>
    </row>
    <row r="284" spans="1:62" ht="14.1" customHeight="1" x14ac:dyDescent="0.3">
      <c r="A284" s="162">
        <f>Ident!A284</f>
        <v>0</v>
      </c>
      <c r="B284" s="162">
        <f>Ident!B284</f>
        <v>0</v>
      </c>
      <c r="C284" s="162">
        <f>Ident!C284</f>
        <v>0</v>
      </c>
      <c r="D284" s="162">
        <f>Ident!D284</f>
        <v>0</v>
      </c>
      <c r="E284" s="162"/>
      <c r="F284" s="163"/>
      <c r="G284" s="162"/>
      <c r="H284" s="164">
        <f>Ident!G284</f>
        <v>0</v>
      </c>
      <c r="I284" s="165">
        <f>Ident!E284</f>
        <v>0</v>
      </c>
      <c r="J284" s="165">
        <f>Ident!F284</f>
        <v>0</v>
      </c>
      <c r="K284" s="166" t="e">
        <f>BerKW!Y284*100</f>
        <v>#VALUE!</v>
      </c>
      <c r="L284" s="166">
        <f>BerKW!Z284</f>
        <v>0</v>
      </c>
      <c r="M284" s="162">
        <f>IF(BerKW!K284=0,0,1)</f>
        <v>0</v>
      </c>
      <c r="N284" s="166" t="e">
        <f>BerKW!L284*100</f>
        <v>#VALUE!</v>
      </c>
      <c r="O284" s="166">
        <f>BerKW!K284*100</f>
        <v>0</v>
      </c>
      <c r="P284" s="162">
        <f>IF(BerKW!AC284=0,0,24)</f>
        <v>24</v>
      </c>
      <c r="Q284" s="166" t="e">
        <f>BerKW!AD284*100</f>
        <v>#VALUE!</v>
      </c>
      <c r="R284" s="166" t="e">
        <f>BerKW!AC284*100</f>
        <v>#VALUE!</v>
      </c>
      <c r="S284" s="162">
        <f>IF(BerKW!AF284=0,0,30)</f>
        <v>30</v>
      </c>
      <c r="T284" s="166" t="e">
        <f>BerKW!AG284*100</f>
        <v>#VALUE!</v>
      </c>
      <c r="U284" s="166" t="e">
        <f>BerKW!AF284*100</f>
        <v>#VALUE!</v>
      </c>
      <c r="V284" s="166">
        <f>IF(BerKW!AI284=0,0,50)</f>
        <v>50</v>
      </c>
      <c r="W284" s="166" t="e">
        <f>BerKW!AJ284*100</f>
        <v>#VALUE!</v>
      </c>
      <c r="X284" s="166" t="e">
        <f>BerKW!AI284*100</f>
        <v>#VALUE!</v>
      </c>
      <c r="Y284" s="162">
        <f>IF(BerKW!AL284=0,0,51)</f>
        <v>51</v>
      </c>
      <c r="Z284" s="166" t="e">
        <f>BerKW!AM284*100</f>
        <v>#VALUE!</v>
      </c>
      <c r="AA284" s="166" t="e">
        <f>BerKW!AL284*100</f>
        <v>#VALUE!</v>
      </c>
      <c r="AB284" s="162">
        <f>IF(BerKW!AO284=0,0,60)</f>
        <v>60</v>
      </c>
      <c r="AC284" s="166" t="e">
        <f>BerKW!AP284*100</f>
        <v>#VALUE!</v>
      </c>
      <c r="AD284" s="166" t="e">
        <f>BerKW!AO284*100</f>
        <v>#VALUE!</v>
      </c>
      <c r="AE284" s="162">
        <f>IF(BerKW!AR284=0,0,61)</f>
        <v>61</v>
      </c>
      <c r="AF284" s="166" t="e">
        <f>BerKW!AS284*100</f>
        <v>#VALUE!</v>
      </c>
      <c r="AG284" s="166" t="e">
        <f>BerKW!AR284*100</f>
        <v>#VALUE!</v>
      </c>
      <c r="AH284" s="162">
        <f>IF(BerKW!AU284=0,0,74)</f>
        <v>74</v>
      </c>
      <c r="AI284" s="166" t="e">
        <f>BerKW!AV284*100</f>
        <v>#VALUE!</v>
      </c>
      <c r="AJ284" s="166" t="e">
        <f>BerKW!AU284*100</f>
        <v>#VALUE!</v>
      </c>
      <c r="AK284" s="162">
        <v>1</v>
      </c>
      <c r="AL284" s="166" t="e">
        <f>ROUND(BerKW!AW284*100,0)</f>
        <v>#VALUE!</v>
      </c>
      <c r="AM284" s="166" t="e">
        <f t="shared" si="16"/>
        <v>#VALUE!</v>
      </c>
      <c r="AN284" s="166">
        <v>0</v>
      </c>
      <c r="AO284" s="166" t="e">
        <f>BerKW!AW284*100</f>
        <v>#VALUE!</v>
      </c>
      <c r="AP284" s="166" t="e">
        <f ca="1">ROUND(AO284*(pabij+wnbij)/100,0)</f>
        <v>#VALUE!</v>
      </c>
      <c r="AQ284" s="166">
        <f t="shared" ca="1" si="17"/>
        <v>255</v>
      </c>
      <c r="AR284" s="166">
        <v>0</v>
      </c>
      <c r="AS284" s="166" t="e">
        <f>BerKW!AW284*100</f>
        <v>#VALUE!</v>
      </c>
      <c r="AT284" s="166" t="e">
        <f ca="1">ROUND(BerKW!BR284*100,0)</f>
        <v>#VALUE!</v>
      </c>
      <c r="AU284" s="166">
        <f t="shared" ca="1" si="18"/>
        <v>256</v>
      </c>
      <c r="AV284" s="166">
        <v>0</v>
      </c>
      <c r="AW284" s="166" t="e">
        <f>ROUND(BerKW!AW284*100,0)</f>
        <v>#VALUE!</v>
      </c>
      <c r="AX284" s="166" t="e">
        <f ca="1">ROUND(BerKW!BS284*100,0)</f>
        <v>#VALUE!</v>
      </c>
      <c r="AY284" s="166">
        <f t="shared" ca="1" si="19"/>
        <v>811</v>
      </c>
      <c r="AZ284" s="166">
        <v>0</v>
      </c>
      <c r="BA284" s="166" t="e">
        <f ca="1">IF(fsobij&lt;&gt;0,BerKW!AW284*100,0)</f>
        <v>#VALUE!</v>
      </c>
      <c r="BB284" s="166" t="e">
        <f ca="1">IF(fsobij&lt;&gt;0,ROUND(BerKW!BK284*100,0),0)</f>
        <v>#VALUE!</v>
      </c>
      <c r="BC284" s="166">
        <v>859</v>
      </c>
      <c r="BD284" s="166">
        <v>0</v>
      </c>
      <c r="BE284" s="166" t="e">
        <f ca="1">IF(bijbij&lt;&gt;0,BerKW!AW284*100,0)</f>
        <v>#VALUE!</v>
      </c>
      <c r="BF284" s="166" t="e">
        <f>ROUND(BerKW!BL284*100,0)</f>
        <v>#VALUE!</v>
      </c>
      <c r="BG284" s="167">
        <v>1</v>
      </c>
      <c r="BH284" s="166" t="e">
        <f>BerKW!BF284*100</f>
        <v>#VALUE!</v>
      </c>
      <c r="BI284" s="166" t="str">
        <f>BerKW!BE284</f>
        <v>Corriger</v>
      </c>
      <c r="BJ284" s="162" t="e">
        <f>BerKW!BD284*100</f>
        <v>#VALUE!</v>
      </c>
    </row>
    <row r="285" spans="1:62" ht="14.1" customHeight="1" x14ac:dyDescent="0.3">
      <c r="A285" s="162">
        <f>Ident!A285</f>
        <v>0</v>
      </c>
      <c r="B285" s="162">
        <f>Ident!B285</f>
        <v>0</v>
      </c>
      <c r="C285" s="162">
        <f>Ident!C285</f>
        <v>0</v>
      </c>
      <c r="D285" s="162">
        <f>Ident!D285</f>
        <v>0</v>
      </c>
      <c r="E285" s="162"/>
      <c r="F285" s="163"/>
      <c r="G285" s="162"/>
      <c r="H285" s="164">
        <f>Ident!G285</f>
        <v>0</v>
      </c>
      <c r="I285" s="165">
        <f>Ident!E285</f>
        <v>0</v>
      </c>
      <c r="J285" s="165">
        <f>Ident!F285</f>
        <v>0</v>
      </c>
      <c r="K285" s="166" t="e">
        <f>BerKW!Y285*100</f>
        <v>#VALUE!</v>
      </c>
      <c r="L285" s="166">
        <f>BerKW!Z285</f>
        <v>0</v>
      </c>
      <c r="M285" s="162">
        <f>IF(BerKW!K285=0,0,1)</f>
        <v>0</v>
      </c>
      <c r="N285" s="166" t="e">
        <f>BerKW!L285*100</f>
        <v>#VALUE!</v>
      </c>
      <c r="O285" s="166">
        <f>BerKW!K285*100</f>
        <v>0</v>
      </c>
      <c r="P285" s="162">
        <f>IF(BerKW!AC285=0,0,24)</f>
        <v>24</v>
      </c>
      <c r="Q285" s="166" t="e">
        <f>BerKW!AD285*100</f>
        <v>#VALUE!</v>
      </c>
      <c r="R285" s="166" t="e">
        <f>BerKW!AC285*100</f>
        <v>#VALUE!</v>
      </c>
      <c r="S285" s="162">
        <f>IF(BerKW!AF285=0,0,30)</f>
        <v>30</v>
      </c>
      <c r="T285" s="166" t="e">
        <f>BerKW!AG285*100</f>
        <v>#VALUE!</v>
      </c>
      <c r="U285" s="166" t="e">
        <f>BerKW!AF285*100</f>
        <v>#VALUE!</v>
      </c>
      <c r="V285" s="166">
        <f>IF(BerKW!AI285=0,0,50)</f>
        <v>50</v>
      </c>
      <c r="W285" s="166" t="e">
        <f>BerKW!AJ285*100</f>
        <v>#VALUE!</v>
      </c>
      <c r="X285" s="166" t="e">
        <f>BerKW!AI285*100</f>
        <v>#VALUE!</v>
      </c>
      <c r="Y285" s="162">
        <f>IF(BerKW!AL285=0,0,51)</f>
        <v>51</v>
      </c>
      <c r="Z285" s="166" t="e">
        <f>BerKW!AM285*100</f>
        <v>#VALUE!</v>
      </c>
      <c r="AA285" s="166" t="e">
        <f>BerKW!AL285*100</f>
        <v>#VALUE!</v>
      </c>
      <c r="AB285" s="162">
        <f>IF(BerKW!AO285=0,0,60)</f>
        <v>60</v>
      </c>
      <c r="AC285" s="166" t="e">
        <f>BerKW!AP285*100</f>
        <v>#VALUE!</v>
      </c>
      <c r="AD285" s="166" t="e">
        <f>BerKW!AO285*100</f>
        <v>#VALUE!</v>
      </c>
      <c r="AE285" s="162">
        <f>IF(BerKW!AR285=0,0,61)</f>
        <v>61</v>
      </c>
      <c r="AF285" s="166" t="e">
        <f>BerKW!AS285*100</f>
        <v>#VALUE!</v>
      </c>
      <c r="AG285" s="166" t="e">
        <f>BerKW!AR285*100</f>
        <v>#VALUE!</v>
      </c>
      <c r="AH285" s="162">
        <f>IF(BerKW!AU285=0,0,74)</f>
        <v>74</v>
      </c>
      <c r="AI285" s="166" t="e">
        <f>BerKW!AV285*100</f>
        <v>#VALUE!</v>
      </c>
      <c r="AJ285" s="166" t="e">
        <f>BerKW!AU285*100</f>
        <v>#VALUE!</v>
      </c>
      <c r="AK285" s="162">
        <v>1</v>
      </c>
      <c r="AL285" s="166" t="e">
        <f>ROUND(BerKW!AW285*100,0)</f>
        <v>#VALUE!</v>
      </c>
      <c r="AM285" s="166" t="e">
        <f t="shared" si="16"/>
        <v>#VALUE!</v>
      </c>
      <c r="AN285" s="166">
        <v>0</v>
      </c>
      <c r="AO285" s="166" t="e">
        <f>BerKW!AW285*100</f>
        <v>#VALUE!</v>
      </c>
      <c r="AP285" s="166" t="e">
        <f ca="1">ROUND(AO285*(pabij+wnbij)/100,0)</f>
        <v>#VALUE!</v>
      </c>
      <c r="AQ285" s="166">
        <f t="shared" ca="1" si="17"/>
        <v>255</v>
      </c>
      <c r="AR285" s="166">
        <v>0</v>
      </c>
      <c r="AS285" s="166" t="e">
        <f>BerKW!AW285*100</f>
        <v>#VALUE!</v>
      </c>
      <c r="AT285" s="166" t="e">
        <f ca="1">ROUND(BerKW!BR285*100,0)</f>
        <v>#VALUE!</v>
      </c>
      <c r="AU285" s="166">
        <f t="shared" ca="1" si="18"/>
        <v>256</v>
      </c>
      <c r="AV285" s="166">
        <v>0</v>
      </c>
      <c r="AW285" s="166" t="e">
        <f>ROUND(BerKW!AW285*100,0)</f>
        <v>#VALUE!</v>
      </c>
      <c r="AX285" s="166" t="e">
        <f ca="1">ROUND(BerKW!BS285*100,0)</f>
        <v>#VALUE!</v>
      </c>
      <c r="AY285" s="166">
        <f t="shared" ca="1" si="19"/>
        <v>811</v>
      </c>
      <c r="AZ285" s="166">
        <v>0</v>
      </c>
      <c r="BA285" s="166" t="e">
        <f ca="1">IF(fsobij&lt;&gt;0,BerKW!AW285*100,0)</f>
        <v>#VALUE!</v>
      </c>
      <c r="BB285" s="166" t="e">
        <f ca="1">IF(fsobij&lt;&gt;0,ROUND(BerKW!BK285*100,0),0)</f>
        <v>#VALUE!</v>
      </c>
      <c r="BC285" s="166">
        <v>859</v>
      </c>
      <c r="BD285" s="166">
        <v>0</v>
      </c>
      <c r="BE285" s="166" t="e">
        <f ca="1">IF(bijbij&lt;&gt;0,BerKW!AW285*100,0)</f>
        <v>#VALUE!</v>
      </c>
      <c r="BF285" s="166" t="e">
        <f>ROUND(BerKW!BL285*100,0)</f>
        <v>#VALUE!</v>
      </c>
      <c r="BG285" s="167">
        <v>1</v>
      </c>
      <c r="BH285" s="166" t="e">
        <f>BerKW!BF285*100</f>
        <v>#VALUE!</v>
      </c>
      <c r="BI285" s="166" t="str">
        <f>BerKW!BE285</f>
        <v>Corriger</v>
      </c>
      <c r="BJ285" s="162" t="e">
        <f>BerKW!BD285*100</f>
        <v>#VALUE!</v>
      </c>
    </row>
    <row r="286" spans="1:62" ht="14.1" customHeight="1" x14ac:dyDescent="0.3">
      <c r="A286" s="162">
        <f>Ident!A286</f>
        <v>0</v>
      </c>
      <c r="B286" s="162">
        <f>Ident!B286</f>
        <v>0</v>
      </c>
      <c r="C286" s="162">
        <f>Ident!C286</f>
        <v>0</v>
      </c>
      <c r="D286" s="162">
        <f>Ident!D286</f>
        <v>0</v>
      </c>
      <c r="E286" s="162"/>
      <c r="F286" s="163"/>
      <c r="G286" s="162"/>
      <c r="H286" s="164">
        <f>Ident!G286</f>
        <v>0</v>
      </c>
      <c r="I286" s="165">
        <f>Ident!E286</f>
        <v>0</v>
      </c>
      <c r="J286" s="165">
        <f>Ident!F286</f>
        <v>0</v>
      </c>
      <c r="K286" s="166" t="e">
        <f>BerKW!Y286*100</f>
        <v>#VALUE!</v>
      </c>
      <c r="L286" s="166">
        <f>BerKW!Z286</f>
        <v>0</v>
      </c>
      <c r="M286" s="162">
        <f>IF(BerKW!K286=0,0,1)</f>
        <v>0</v>
      </c>
      <c r="N286" s="166" t="e">
        <f>BerKW!L286*100</f>
        <v>#VALUE!</v>
      </c>
      <c r="O286" s="166">
        <f>BerKW!K286*100</f>
        <v>0</v>
      </c>
      <c r="P286" s="162">
        <f>IF(BerKW!AC286=0,0,24)</f>
        <v>24</v>
      </c>
      <c r="Q286" s="166" t="e">
        <f>BerKW!AD286*100</f>
        <v>#VALUE!</v>
      </c>
      <c r="R286" s="166" t="e">
        <f>BerKW!AC286*100</f>
        <v>#VALUE!</v>
      </c>
      <c r="S286" s="162">
        <f>IF(BerKW!AF286=0,0,30)</f>
        <v>30</v>
      </c>
      <c r="T286" s="166" t="e">
        <f>BerKW!AG286*100</f>
        <v>#VALUE!</v>
      </c>
      <c r="U286" s="166" t="e">
        <f>BerKW!AF286*100</f>
        <v>#VALUE!</v>
      </c>
      <c r="V286" s="166">
        <f>IF(BerKW!AI286=0,0,50)</f>
        <v>50</v>
      </c>
      <c r="W286" s="166" t="e">
        <f>BerKW!AJ286*100</f>
        <v>#VALUE!</v>
      </c>
      <c r="X286" s="166" t="e">
        <f>BerKW!AI286*100</f>
        <v>#VALUE!</v>
      </c>
      <c r="Y286" s="162">
        <f>IF(BerKW!AL286=0,0,51)</f>
        <v>51</v>
      </c>
      <c r="Z286" s="166" t="e">
        <f>BerKW!AM286*100</f>
        <v>#VALUE!</v>
      </c>
      <c r="AA286" s="166" t="e">
        <f>BerKW!AL286*100</f>
        <v>#VALUE!</v>
      </c>
      <c r="AB286" s="162">
        <f>IF(BerKW!AO286=0,0,60)</f>
        <v>60</v>
      </c>
      <c r="AC286" s="166" t="e">
        <f>BerKW!AP286*100</f>
        <v>#VALUE!</v>
      </c>
      <c r="AD286" s="166" t="e">
        <f>BerKW!AO286*100</f>
        <v>#VALUE!</v>
      </c>
      <c r="AE286" s="162">
        <f>IF(BerKW!AR286=0,0,61)</f>
        <v>61</v>
      </c>
      <c r="AF286" s="166" t="e">
        <f>BerKW!AS286*100</f>
        <v>#VALUE!</v>
      </c>
      <c r="AG286" s="166" t="e">
        <f>BerKW!AR286*100</f>
        <v>#VALUE!</v>
      </c>
      <c r="AH286" s="162">
        <f>IF(BerKW!AU286=0,0,74)</f>
        <v>74</v>
      </c>
      <c r="AI286" s="166" t="e">
        <f>BerKW!AV286*100</f>
        <v>#VALUE!</v>
      </c>
      <c r="AJ286" s="166" t="e">
        <f>BerKW!AU286*100</f>
        <v>#VALUE!</v>
      </c>
      <c r="AK286" s="162">
        <v>1</v>
      </c>
      <c r="AL286" s="166" t="e">
        <f>ROUND(BerKW!AW286*100,0)</f>
        <v>#VALUE!</v>
      </c>
      <c r="AM286" s="166" t="e">
        <f t="shared" si="16"/>
        <v>#VALUE!</v>
      </c>
      <c r="AN286" s="166">
        <v>0</v>
      </c>
      <c r="AO286" s="166" t="e">
        <f>BerKW!AW286*100</f>
        <v>#VALUE!</v>
      </c>
      <c r="AP286" s="166" t="e">
        <f ca="1">ROUND(AO286*(pabij+wnbij)/100,0)</f>
        <v>#VALUE!</v>
      </c>
      <c r="AQ286" s="166">
        <f t="shared" ca="1" si="17"/>
        <v>255</v>
      </c>
      <c r="AR286" s="166">
        <v>0</v>
      </c>
      <c r="AS286" s="166" t="e">
        <f>BerKW!AW286*100</f>
        <v>#VALUE!</v>
      </c>
      <c r="AT286" s="166" t="e">
        <f ca="1">ROUND(BerKW!BR286*100,0)</f>
        <v>#VALUE!</v>
      </c>
      <c r="AU286" s="166">
        <f t="shared" ca="1" si="18"/>
        <v>256</v>
      </c>
      <c r="AV286" s="166">
        <v>0</v>
      </c>
      <c r="AW286" s="166" t="e">
        <f>ROUND(BerKW!AW286*100,0)</f>
        <v>#VALUE!</v>
      </c>
      <c r="AX286" s="166" t="e">
        <f ca="1">ROUND(BerKW!BS286*100,0)</f>
        <v>#VALUE!</v>
      </c>
      <c r="AY286" s="166">
        <f t="shared" ca="1" si="19"/>
        <v>811</v>
      </c>
      <c r="AZ286" s="166">
        <v>0</v>
      </c>
      <c r="BA286" s="166" t="e">
        <f ca="1">IF(fsobij&lt;&gt;0,BerKW!AW286*100,0)</f>
        <v>#VALUE!</v>
      </c>
      <c r="BB286" s="166" t="e">
        <f ca="1">IF(fsobij&lt;&gt;0,ROUND(BerKW!BK286*100,0),0)</f>
        <v>#VALUE!</v>
      </c>
      <c r="BC286" s="166">
        <v>859</v>
      </c>
      <c r="BD286" s="166">
        <v>0</v>
      </c>
      <c r="BE286" s="166" t="e">
        <f ca="1">IF(bijbij&lt;&gt;0,BerKW!AW286*100,0)</f>
        <v>#VALUE!</v>
      </c>
      <c r="BF286" s="166" t="e">
        <f>ROUND(BerKW!BL286*100,0)</f>
        <v>#VALUE!</v>
      </c>
      <c r="BG286" s="167">
        <v>1</v>
      </c>
      <c r="BH286" s="166" t="e">
        <f>BerKW!BF286*100</f>
        <v>#VALUE!</v>
      </c>
      <c r="BI286" s="166" t="str">
        <f>BerKW!BE286</f>
        <v>Corriger</v>
      </c>
      <c r="BJ286" s="162" t="e">
        <f>BerKW!BD286*100</f>
        <v>#VALUE!</v>
      </c>
    </row>
    <row r="287" spans="1:62" ht="14.1" customHeight="1" x14ac:dyDescent="0.3">
      <c r="A287" s="162">
        <f>Ident!A287</f>
        <v>0</v>
      </c>
      <c r="B287" s="162">
        <f>Ident!B287</f>
        <v>0</v>
      </c>
      <c r="C287" s="162">
        <f>Ident!C287</f>
        <v>0</v>
      </c>
      <c r="D287" s="162">
        <f>Ident!D287</f>
        <v>0</v>
      </c>
      <c r="E287" s="162"/>
      <c r="F287" s="163"/>
      <c r="G287" s="162"/>
      <c r="H287" s="164">
        <f>Ident!G287</f>
        <v>0</v>
      </c>
      <c r="I287" s="165">
        <f>Ident!E287</f>
        <v>0</v>
      </c>
      <c r="J287" s="165">
        <f>Ident!F287</f>
        <v>0</v>
      </c>
      <c r="K287" s="166" t="e">
        <f>BerKW!Y287*100</f>
        <v>#VALUE!</v>
      </c>
      <c r="L287" s="166">
        <f>BerKW!Z287</f>
        <v>0</v>
      </c>
      <c r="M287" s="162">
        <f>IF(BerKW!K287=0,0,1)</f>
        <v>0</v>
      </c>
      <c r="N287" s="166" t="e">
        <f>BerKW!L287*100</f>
        <v>#VALUE!</v>
      </c>
      <c r="O287" s="166">
        <f>BerKW!K287*100</f>
        <v>0</v>
      </c>
      <c r="P287" s="162">
        <f>IF(BerKW!AC287=0,0,24)</f>
        <v>24</v>
      </c>
      <c r="Q287" s="166" t="e">
        <f>BerKW!AD287*100</f>
        <v>#VALUE!</v>
      </c>
      <c r="R287" s="166" t="e">
        <f>BerKW!AC287*100</f>
        <v>#VALUE!</v>
      </c>
      <c r="S287" s="162">
        <f>IF(BerKW!AF287=0,0,30)</f>
        <v>30</v>
      </c>
      <c r="T287" s="166" t="e">
        <f>BerKW!AG287*100</f>
        <v>#VALUE!</v>
      </c>
      <c r="U287" s="166" t="e">
        <f>BerKW!AF287*100</f>
        <v>#VALUE!</v>
      </c>
      <c r="V287" s="166">
        <f>IF(BerKW!AI287=0,0,50)</f>
        <v>50</v>
      </c>
      <c r="W287" s="166" t="e">
        <f>BerKW!AJ287*100</f>
        <v>#VALUE!</v>
      </c>
      <c r="X287" s="166" t="e">
        <f>BerKW!AI287*100</f>
        <v>#VALUE!</v>
      </c>
      <c r="Y287" s="162">
        <f>IF(BerKW!AL287=0,0,51)</f>
        <v>51</v>
      </c>
      <c r="Z287" s="166" t="e">
        <f>BerKW!AM287*100</f>
        <v>#VALUE!</v>
      </c>
      <c r="AA287" s="166" t="e">
        <f>BerKW!AL287*100</f>
        <v>#VALUE!</v>
      </c>
      <c r="AB287" s="162">
        <f>IF(BerKW!AO287=0,0,60)</f>
        <v>60</v>
      </c>
      <c r="AC287" s="166" t="e">
        <f>BerKW!AP287*100</f>
        <v>#VALUE!</v>
      </c>
      <c r="AD287" s="166" t="e">
        <f>BerKW!AO287*100</f>
        <v>#VALUE!</v>
      </c>
      <c r="AE287" s="162">
        <f>IF(BerKW!AR287=0,0,61)</f>
        <v>61</v>
      </c>
      <c r="AF287" s="166" t="e">
        <f>BerKW!AS287*100</f>
        <v>#VALUE!</v>
      </c>
      <c r="AG287" s="166" t="e">
        <f>BerKW!AR287*100</f>
        <v>#VALUE!</v>
      </c>
      <c r="AH287" s="162">
        <f>IF(BerKW!AU287=0,0,74)</f>
        <v>74</v>
      </c>
      <c r="AI287" s="166" t="e">
        <f>BerKW!AV287*100</f>
        <v>#VALUE!</v>
      </c>
      <c r="AJ287" s="166" t="e">
        <f>BerKW!AU287*100</f>
        <v>#VALUE!</v>
      </c>
      <c r="AK287" s="162">
        <v>1</v>
      </c>
      <c r="AL287" s="166" t="e">
        <f>ROUND(BerKW!AW287*100,0)</f>
        <v>#VALUE!</v>
      </c>
      <c r="AM287" s="166" t="e">
        <f t="shared" si="16"/>
        <v>#VALUE!</v>
      </c>
      <c r="AN287" s="166">
        <v>0</v>
      </c>
      <c r="AO287" s="166" t="e">
        <f>BerKW!AW287*100</f>
        <v>#VALUE!</v>
      </c>
      <c r="AP287" s="166" t="e">
        <f ca="1">ROUND(AO287*(pabij+wnbij)/100,0)</f>
        <v>#VALUE!</v>
      </c>
      <c r="AQ287" s="166">
        <f t="shared" ca="1" si="17"/>
        <v>255</v>
      </c>
      <c r="AR287" s="166">
        <v>0</v>
      </c>
      <c r="AS287" s="166" t="e">
        <f>BerKW!AW287*100</f>
        <v>#VALUE!</v>
      </c>
      <c r="AT287" s="166" t="e">
        <f ca="1">ROUND(BerKW!BR287*100,0)</f>
        <v>#VALUE!</v>
      </c>
      <c r="AU287" s="166">
        <f t="shared" ca="1" si="18"/>
        <v>256</v>
      </c>
      <c r="AV287" s="166">
        <v>0</v>
      </c>
      <c r="AW287" s="166" t="e">
        <f>ROUND(BerKW!AW287*100,0)</f>
        <v>#VALUE!</v>
      </c>
      <c r="AX287" s="166" t="e">
        <f ca="1">ROUND(BerKW!BS287*100,0)</f>
        <v>#VALUE!</v>
      </c>
      <c r="AY287" s="166">
        <f t="shared" ca="1" si="19"/>
        <v>811</v>
      </c>
      <c r="AZ287" s="166">
        <v>0</v>
      </c>
      <c r="BA287" s="166" t="e">
        <f ca="1">IF(fsobij&lt;&gt;0,BerKW!AW287*100,0)</f>
        <v>#VALUE!</v>
      </c>
      <c r="BB287" s="166" t="e">
        <f ca="1">IF(fsobij&lt;&gt;0,ROUND(BerKW!BK287*100,0),0)</f>
        <v>#VALUE!</v>
      </c>
      <c r="BC287" s="166">
        <v>859</v>
      </c>
      <c r="BD287" s="166">
        <v>0</v>
      </c>
      <c r="BE287" s="166" t="e">
        <f ca="1">IF(bijbij&lt;&gt;0,BerKW!AW287*100,0)</f>
        <v>#VALUE!</v>
      </c>
      <c r="BF287" s="166" t="e">
        <f>ROUND(BerKW!BL287*100,0)</f>
        <v>#VALUE!</v>
      </c>
      <c r="BG287" s="167">
        <v>1</v>
      </c>
      <c r="BH287" s="166" t="e">
        <f>BerKW!BF287*100</f>
        <v>#VALUE!</v>
      </c>
      <c r="BI287" s="166" t="str">
        <f>BerKW!BE287</f>
        <v>Corriger</v>
      </c>
      <c r="BJ287" s="162" t="e">
        <f>BerKW!BD287*100</f>
        <v>#VALUE!</v>
      </c>
    </row>
    <row r="288" spans="1:62" ht="14.1" customHeight="1" x14ac:dyDescent="0.3">
      <c r="A288" s="162">
        <f>Ident!A288</f>
        <v>0</v>
      </c>
      <c r="B288" s="162">
        <f>Ident!B288</f>
        <v>0</v>
      </c>
      <c r="C288" s="162">
        <f>Ident!C288</f>
        <v>0</v>
      </c>
      <c r="D288" s="162">
        <f>Ident!D288</f>
        <v>0</v>
      </c>
      <c r="E288" s="162"/>
      <c r="F288" s="163"/>
      <c r="G288" s="162"/>
      <c r="H288" s="164">
        <f>Ident!G288</f>
        <v>0</v>
      </c>
      <c r="I288" s="165">
        <f>Ident!E288</f>
        <v>0</v>
      </c>
      <c r="J288" s="165">
        <f>Ident!F288</f>
        <v>0</v>
      </c>
      <c r="K288" s="166" t="e">
        <f>BerKW!Y288*100</f>
        <v>#VALUE!</v>
      </c>
      <c r="L288" s="166">
        <f>BerKW!Z288</f>
        <v>0</v>
      </c>
      <c r="M288" s="162">
        <f>IF(BerKW!K288=0,0,1)</f>
        <v>0</v>
      </c>
      <c r="N288" s="166" t="e">
        <f>BerKW!L288*100</f>
        <v>#VALUE!</v>
      </c>
      <c r="O288" s="166">
        <f>BerKW!K288*100</f>
        <v>0</v>
      </c>
      <c r="P288" s="162">
        <f>IF(BerKW!AC288=0,0,24)</f>
        <v>24</v>
      </c>
      <c r="Q288" s="166" t="e">
        <f>BerKW!AD288*100</f>
        <v>#VALUE!</v>
      </c>
      <c r="R288" s="166" t="e">
        <f>BerKW!AC288*100</f>
        <v>#VALUE!</v>
      </c>
      <c r="S288" s="162">
        <f>IF(BerKW!AF288=0,0,30)</f>
        <v>30</v>
      </c>
      <c r="T288" s="166" t="e">
        <f>BerKW!AG288*100</f>
        <v>#VALUE!</v>
      </c>
      <c r="U288" s="166" t="e">
        <f>BerKW!AF288*100</f>
        <v>#VALUE!</v>
      </c>
      <c r="V288" s="166">
        <f>IF(BerKW!AI288=0,0,50)</f>
        <v>50</v>
      </c>
      <c r="W288" s="166" t="e">
        <f>BerKW!AJ288*100</f>
        <v>#VALUE!</v>
      </c>
      <c r="X288" s="166" t="e">
        <f>BerKW!AI288*100</f>
        <v>#VALUE!</v>
      </c>
      <c r="Y288" s="162">
        <f>IF(BerKW!AL288=0,0,51)</f>
        <v>51</v>
      </c>
      <c r="Z288" s="166" t="e">
        <f>BerKW!AM288*100</f>
        <v>#VALUE!</v>
      </c>
      <c r="AA288" s="166" t="e">
        <f>BerKW!AL288*100</f>
        <v>#VALUE!</v>
      </c>
      <c r="AB288" s="162">
        <f>IF(BerKW!AO288=0,0,60)</f>
        <v>60</v>
      </c>
      <c r="AC288" s="166" t="e">
        <f>BerKW!AP288*100</f>
        <v>#VALUE!</v>
      </c>
      <c r="AD288" s="166" t="e">
        <f>BerKW!AO288*100</f>
        <v>#VALUE!</v>
      </c>
      <c r="AE288" s="162">
        <f>IF(BerKW!AR288=0,0,61)</f>
        <v>61</v>
      </c>
      <c r="AF288" s="166" t="e">
        <f>BerKW!AS288*100</f>
        <v>#VALUE!</v>
      </c>
      <c r="AG288" s="166" t="e">
        <f>BerKW!AR288*100</f>
        <v>#VALUE!</v>
      </c>
      <c r="AH288" s="162">
        <f>IF(BerKW!AU288=0,0,74)</f>
        <v>74</v>
      </c>
      <c r="AI288" s="166" t="e">
        <f>BerKW!AV288*100</f>
        <v>#VALUE!</v>
      </c>
      <c r="AJ288" s="166" t="e">
        <f>BerKW!AU288*100</f>
        <v>#VALUE!</v>
      </c>
      <c r="AK288" s="162">
        <v>1</v>
      </c>
      <c r="AL288" s="166" t="e">
        <f>ROUND(BerKW!AW288*100,0)</f>
        <v>#VALUE!</v>
      </c>
      <c r="AM288" s="166" t="e">
        <f t="shared" si="16"/>
        <v>#VALUE!</v>
      </c>
      <c r="AN288" s="166">
        <v>0</v>
      </c>
      <c r="AO288" s="166" t="e">
        <f>BerKW!AW288*100</f>
        <v>#VALUE!</v>
      </c>
      <c r="AP288" s="166" t="e">
        <f ca="1">ROUND(AO288*(pabij+wnbij)/100,0)</f>
        <v>#VALUE!</v>
      </c>
      <c r="AQ288" s="166">
        <f t="shared" ca="1" si="17"/>
        <v>255</v>
      </c>
      <c r="AR288" s="166">
        <v>0</v>
      </c>
      <c r="AS288" s="166" t="e">
        <f>BerKW!AW288*100</f>
        <v>#VALUE!</v>
      </c>
      <c r="AT288" s="166" t="e">
        <f ca="1">ROUND(BerKW!BR288*100,0)</f>
        <v>#VALUE!</v>
      </c>
      <c r="AU288" s="166">
        <f t="shared" ca="1" si="18"/>
        <v>256</v>
      </c>
      <c r="AV288" s="166">
        <v>0</v>
      </c>
      <c r="AW288" s="166" t="e">
        <f>ROUND(BerKW!AW288*100,0)</f>
        <v>#VALUE!</v>
      </c>
      <c r="AX288" s="166" t="e">
        <f ca="1">ROUND(BerKW!BS288*100,0)</f>
        <v>#VALUE!</v>
      </c>
      <c r="AY288" s="166">
        <f t="shared" ca="1" si="19"/>
        <v>811</v>
      </c>
      <c r="AZ288" s="166">
        <v>0</v>
      </c>
      <c r="BA288" s="166" t="e">
        <f ca="1">IF(fsobij&lt;&gt;0,BerKW!AW288*100,0)</f>
        <v>#VALUE!</v>
      </c>
      <c r="BB288" s="166" t="e">
        <f ca="1">IF(fsobij&lt;&gt;0,ROUND(BerKW!BK288*100,0),0)</f>
        <v>#VALUE!</v>
      </c>
      <c r="BC288" s="166">
        <v>859</v>
      </c>
      <c r="BD288" s="166">
        <v>0</v>
      </c>
      <c r="BE288" s="166" t="e">
        <f ca="1">IF(bijbij&lt;&gt;0,BerKW!AW288*100,0)</f>
        <v>#VALUE!</v>
      </c>
      <c r="BF288" s="166" t="e">
        <f>ROUND(BerKW!BL288*100,0)</f>
        <v>#VALUE!</v>
      </c>
      <c r="BG288" s="167">
        <v>1</v>
      </c>
      <c r="BH288" s="166" t="e">
        <f>BerKW!BF288*100</f>
        <v>#VALUE!</v>
      </c>
      <c r="BI288" s="166" t="str">
        <f>BerKW!BE288</f>
        <v>Corriger</v>
      </c>
      <c r="BJ288" s="162" t="e">
        <f>BerKW!BD288*100</f>
        <v>#VALUE!</v>
      </c>
    </row>
    <row r="289" spans="1:62" ht="14.1" customHeight="1" x14ac:dyDescent="0.3">
      <c r="A289" s="162">
        <f>Ident!A289</f>
        <v>0</v>
      </c>
      <c r="B289" s="162">
        <f>Ident!B289</f>
        <v>0</v>
      </c>
      <c r="C289" s="162">
        <f>Ident!C289</f>
        <v>0</v>
      </c>
      <c r="D289" s="162">
        <f>Ident!D289</f>
        <v>0</v>
      </c>
      <c r="E289" s="162"/>
      <c r="F289" s="163"/>
      <c r="G289" s="162"/>
      <c r="H289" s="164">
        <f>Ident!G289</f>
        <v>0</v>
      </c>
      <c r="I289" s="165">
        <f>Ident!E289</f>
        <v>0</v>
      </c>
      <c r="J289" s="165">
        <f>Ident!F289</f>
        <v>0</v>
      </c>
      <c r="K289" s="166" t="e">
        <f>BerKW!Y289*100</f>
        <v>#VALUE!</v>
      </c>
      <c r="L289" s="166">
        <f>BerKW!Z289</f>
        <v>0</v>
      </c>
      <c r="M289" s="162">
        <f>IF(BerKW!K289=0,0,1)</f>
        <v>0</v>
      </c>
      <c r="N289" s="166" t="e">
        <f>BerKW!L289*100</f>
        <v>#VALUE!</v>
      </c>
      <c r="O289" s="166">
        <f>BerKW!K289*100</f>
        <v>0</v>
      </c>
      <c r="P289" s="162">
        <f>IF(BerKW!AC289=0,0,24)</f>
        <v>24</v>
      </c>
      <c r="Q289" s="166" t="e">
        <f>BerKW!AD289*100</f>
        <v>#VALUE!</v>
      </c>
      <c r="R289" s="166" t="e">
        <f>BerKW!AC289*100</f>
        <v>#VALUE!</v>
      </c>
      <c r="S289" s="162">
        <f>IF(BerKW!AF289=0,0,30)</f>
        <v>30</v>
      </c>
      <c r="T289" s="166" t="e">
        <f>BerKW!AG289*100</f>
        <v>#VALUE!</v>
      </c>
      <c r="U289" s="166" t="e">
        <f>BerKW!AF289*100</f>
        <v>#VALUE!</v>
      </c>
      <c r="V289" s="166">
        <f>IF(BerKW!AI289=0,0,50)</f>
        <v>50</v>
      </c>
      <c r="W289" s="166" t="e">
        <f>BerKW!AJ289*100</f>
        <v>#VALUE!</v>
      </c>
      <c r="X289" s="166" t="e">
        <f>BerKW!AI289*100</f>
        <v>#VALUE!</v>
      </c>
      <c r="Y289" s="162">
        <f>IF(BerKW!AL289=0,0,51)</f>
        <v>51</v>
      </c>
      <c r="Z289" s="166" t="e">
        <f>BerKW!AM289*100</f>
        <v>#VALUE!</v>
      </c>
      <c r="AA289" s="166" t="e">
        <f>BerKW!AL289*100</f>
        <v>#VALUE!</v>
      </c>
      <c r="AB289" s="162">
        <f>IF(BerKW!AO289=0,0,60)</f>
        <v>60</v>
      </c>
      <c r="AC289" s="166" t="e">
        <f>BerKW!AP289*100</f>
        <v>#VALUE!</v>
      </c>
      <c r="AD289" s="166" t="e">
        <f>BerKW!AO289*100</f>
        <v>#VALUE!</v>
      </c>
      <c r="AE289" s="162">
        <f>IF(BerKW!AR289=0,0,61)</f>
        <v>61</v>
      </c>
      <c r="AF289" s="166" t="e">
        <f>BerKW!AS289*100</f>
        <v>#VALUE!</v>
      </c>
      <c r="AG289" s="166" t="e">
        <f>BerKW!AR289*100</f>
        <v>#VALUE!</v>
      </c>
      <c r="AH289" s="162">
        <f>IF(BerKW!AU289=0,0,74)</f>
        <v>74</v>
      </c>
      <c r="AI289" s="166" t="e">
        <f>BerKW!AV289*100</f>
        <v>#VALUE!</v>
      </c>
      <c r="AJ289" s="166" t="e">
        <f>BerKW!AU289*100</f>
        <v>#VALUE!</v>
      </c>
      <c r="AK289" s="162">
        <v>1</v>
      </c>
      <c r="AL289" s="166" t="e">
        <f>ROUND(BerKW!AW289*100,0)</f>
        <v>#VALUE!</v>
      </c>
      <c r="AM289" s="166" t="e">
        <f t="shared" si="16"/>
        <v>#VALUE!</v>
      </c>
      <c r="AN289" s="166">
        <v>0</v>
      </c>
      <c r="AO289" s="166" t="e">
        <f>BerKW!AW289*100</f>
        <v>#VALUE!</v>
      </c>
      <c r="AP289" s="166" t="e">
        <f ca="1">ROUND(AO289*(pabij+wnbij)/100,0)</f>
        <v>#VALUE!</v>
      </c>
      <c r="AQ289" s="166">
        <f t="shared" ca="1" si="17"/>
        <v>255</v>
      </c>
      <c r="AR289" s="166">
        <v>0</v>
      </c>
      <c r="AS289" s="166" t="e">
        <f>BerKW!AW289*100</f>
        <v>#VALUE!</v>
      </c>
      <c r="AT289" s="166" t="e">
        <f ca="1">ROUND(BerKW!BR289*100,0)</f>
        <v>#VALUE!</v>
      </c>
      <c r="AU289" s="166">
        <f t="shared" ca="1" si="18"/>
        <v>256</v>
      </c>
      <c r="AV289" s="166">
        <v>0</v>
      </c>
      <c r="AW289" s="166" t="e">
        <f>ROUND(BerKW!AW289*100,0)</f>
        <v>#VALUE!</v>
      </c>
      <c r="AX289" s="166" t="e">
        <f ca="1">ROUND(BerKW!BS289*100,0)</f>
        <v>#VALUE!</v>
      </c>
      <c r="AY289" s="166">
        <f t="shared" ca="1" si="19"/>
        <v>811</v>
      </c>
      <c r="AZ289" s="166">
        <v>0</v>
      </c>
      <c r="BA289" s="166" t="e">
        <f ca="1">IF(fsobij&lt;&gt;0,BerKW!AW289*100,0)</f>
        <v>#VALUE!</v>
      </c>
      <c r="BB289" s="166" t="e">
        <f ca="1">IF(fsobij&lt;&gt;0,ROUND(BerKW!BK289*100,0),0)</f>
        <v>#VALUE!</v>
      </c>
      <c r="BC289" s="166">
        <v>859</v>
      </c>
      <c r="BD289" s="166">
        <v>0</v>
      </c>
      <c r="BE289" s="166" t="e">
        <f ca="1">IF(bijbij&lt;&gt;0,BerKW!AW289*100,0)</f>
        <v>#VALUE!</v>
      </c>
      <c r="BF289" s="166" t="e">
        <f>ROUND(BerKW!BL289*100,0)</f>
        <v>#VALUE!</v>
      </c>
      <c r="BG289" s="167">
        <v>1</v>
      </c>
      <c r="BH289" s="166" t="e">
        <f>BerKW!BF289*100</f>
        <v>#VALUE!</v>
      </c>
      <c r="BI289" s="166" t="str">
        <f>BerKW!BE289</f>
        <v>Corriger</v>
      </c>
      <c r="BJ289" s="162" t="e">
        <f>BerKW!BD289*100</f>
        <v>#VALUE!</v>
      </c>
    </row>
    <row r="290" spans="1:62" ht="14.1" customHeight="1" x14ac:dyDescent="0.3">
      <c r="A290" s="162">
        <f>Ident!A290</f>
        <v>0</v>
      </c>
      <c r="B290" s="162">
        <f>Ident!B290</f>
        <v>0</v>
      </c>
      <c r="C290" s="162">
        <f>Ident!C290</f>
        <v>0</v>
      </c>
      <c r="D290" s="162">
        <f>Ident!D290</f>
        <v>0</v>
      </c>
      <c r="E290" s="162"/>
      <c r="F290" s="163"/>
      <c r="G290" s="162"/>
      <c r="H290" s="164">
        <f>Ident!G290</f>
        <v>0</v>
      </c>
      <c r="I290" s="165">
        <f>Ident!E290</f>
        <v>0</v>
      </c>
      <c r="J290" s="165">
        <f>Ident!F290</f>
        <v>0</v>
      </c>
      <c r="K290" s="166" t="e">
        <f>BerKW!Y290*100</f>
        <v>#VALUE!</v>
      </c>
      <c r="L290" s="166">
        <f>BerKW!Z290</f>
        <v>0</v>
      </c>
      <c r="M290" s="162">
        <f>IF(BerKW!K290=0,0,1)</f>
        <v>0</v>
      </c>
      <c r="N290" s="166" t="e">
        <f>BerKW!L290*100</f>
        <v>#VALUE!</v>
      </c>
      <c r="O290" s="166">
        <f>BerKW!K290*100</f>
        <v>0</v>
      </c>
      <c r="P290" s="162">
        <f>IF(BerKW!AC290=0,0,24)</f>
        <v>24</v>
      </c>
      <c r="Q290" s="166" t="e">
        <f>BerKW!AD290*100</f>
        <v>#VALUE!</v>
      </c>
      <c r="R290" s="166" t="e">
        <f>BerKW!AC290*100</f>
        <v>#VALUE!</v>
      </c>
      <c r="S290" s="162">
        <f>IF(BerKW!AF290=0,0,30)</f>
        <v>30</v>
      </c>
      <c r="T290" s="166" t="e">
        <f>BerKW!AG290*100</f>
        <v>#VALUE!</v>
      </c>
      <c r="U290" s="166" t="e">
        <f>BerKW!AF290*100</f>
        <v>#VALUE!</v>
      </c>
      <c r="V290" s="166">
        <f>IF(BerKW!AI290=0,0,50)</f>
        <v>50</v>
      </c>
      <c r="W290" s="166" t="e">
        <f>BerKW!AJ290*100</f>
        <v>#VALUE!</v>
      </c>
      <c r="X290" s="166" t="e">
        <f>BerKW!AI290*100</f>
        <v>#VALUE!</v>
      </c>
      <c r="Y290" s="162">
        <f>IF(BerKW!AL290=0,0,51)</f>
        <v>51</v>
      </c>
      <c r="Z290" s="166" t="e">
        <f>BerKW!AM290*100</f>
        <v>#VALUE!</v>
      </c>
      <c r="AA290" s="166" t="e">
        <f>BerKW!AL290*100</f>
        <v>#VALUE!</v>
      </c>
      <c r="AB290" s="162">
        <f>IF(BerKW!AO290=0,0,60)</f>
        <v>60</v>
      </c>
      <c r="AC290" s="166" t="e">
        <f>BerKW!AP290*100</f>
        <v>#VALUE!</v>
      </c>
      <c r="AD290" s="166" t="e">
        <f>BerKW!AO290*100</f>
        <v>#VALUE!</v>
      </c>
      <c r="AE290" s="162">
        <f>IF(BerKW!AR290=0,0,61)</f>
        <v>61</v>
      </c>
      <c r="AF290" s="166" t="e">
        <f>BerKW!AS290*100</f>
        <v>#VALUE!</v>
      </c>
      <c r="AG290" s="166" t="e">
        <f>BerKW!AR290*100</f>
        <v>#VALUE!</v>
      </c>
      <c r="AH290" s="162">
        <f>IF(BerKW!AU290=0,0,74)</f>
        <v>74</v>
      </c>
      <c r="AI290" s="166" t="e">
        <f>BerKW!AV290*100</f>
        <v>#VALUE!</v>
      </c>
      <c r="AJ290" s="166" t="e">
        <f>BerKW!AU290*100</f>
        <v>#VALUE!</v>
      </c>
      <c r="AK290" s="162">
        <v>1</v>
      </c>
      <c r="AL290" s="166" t="e">
        <f>ROUND(BerKW!AW290*100,0)</f>
        <v>#VALUE!</v>
      </c>
      <c r="AM290" s="166" t="e">
        <f t="shared" si="16"/>
        <v>#VALUE!</v>
      </c>
      <c r="AN290" s="166">
        <v>0</v>
      </c>
      <c r="AO290" s="166" t="e">
        <f>BerKW!AW290*100</f>
        <v>#VALUE!</v>
      </c>
      <c r="AP290" s="166" t="e">
        <f ca="1">ROUND(AO290*(pabij+wnbij)/100,0)</f>
        <v>#VALUE!</v>
      </c>
      <c r="AQ290" s="166">
        <f t="shared" ca="1" si="17"/>
        <v>255</v>
      </c>
      <c r="AR290" s="166">
        <v>0</v>
      </c>
      <c r="AS290" s="166" t="e">
        <f>BerKW!AW290*100</f>
        <v>#VALUE!</v>
      </c>
      <c r="AT290" s="166" t="e">
        <f ca="1">ROUND(BerKW!BR290*100,0)</f>
        <v>#VALUE!</v>
      </c>
      <c r="AU290" s="166">
        <f t="shared" ca="1" si="18"/>
        <v>256</v>
      </c>
      <c r="AV290" s="166">
        <v>0</v>
      </c>
      <c r="AW290" s="166" t="e">
        <f>ROUND(BerKW!AW290*100,0)</f>
        <v>#VALUE!</v>
      </c>
      <c r="AX290" s="166" t="e">
        <f ca="1">ROUND(BerKW!BS290*100,0)</f>
        <v>#VALUE!</v>
      </c>
      <c r="AY290" s="166">
        <f t="shared" ca="1" si="19"/>
        <v>811</v>
      </c>
      <c r="AZ290" s="166">
        <v>0</v>
      </c>
      <c r="BA290" s="166" t="e">
        <f ca="1">IF(fsobij&lt;&gt;0,BerKW!AW290*100,0)</f>
        <v>#VALUE!</v>
      </c>
      <c r="BB290" s="166" t="e">
        <f ca="1">IF(fsobij&lt;&gt;0,ROUND(BerKW!BK290*100,0),0)</f>
        <v>#VALUE!</v>
      </c>
      <c r="BC290" s="166">
        <v>859</v>
      </c>
      <c r="BD290" s="166">
        <v>0</v>
      </c>
      <c r="BE290" s="166" t="e">
        <f ca="1">IF(bijbij&lt;&gt;0,BerKW!AW290*100,0)</f>
        <v>#VALUE!</v>
      </c>
      <c r="BF290" s="166" t="e">
        <f>ROUND(BerKW!BL290*100,0)</f>
        <v>#VALUE!</v>
      </c>
      <c r="BG290" s="167">
        <v>1</v>
      </c>
      <c r="BH290" s="166" t="e">
        <f>BerKW!BF290*100</f>
        <v>#VALUE!</v>
      </c>
      <c r="BI290" s="166" t="str">
        <f>BerKW!BE290</f>
        <v>Corriger</v>
      </c>
      <c r="BJ290" s="162" t="e">
        <f>BerKW!BD290*100</f>
        <v>#VALUE!</v>
      </c>
    </row>
    <row r="291" spans="1:62" ht="14.1" customHeight="1" x14ac:dyDescent="0.3">
      <c r="A291" s="162">
        <f>Ident!A291</f>
        <v>0</v>
      </c>
      <c r="B291" s="162">
        <f>Ident!B291</f>
        <v>0</v>
      </c>
      <c r="C291" s="162">
        <f>Ident!C291</f>
        <v>0</v>
      </c>
      <c r="D291" s="162">
        <f>Ident!D291</f>
        <v>0</v>
      </c>
      <c r="E291" s="162"/>
      <c r="F291" s="163"/>
      <c r="G291" s="162"/>
      <c r="H291" s="164">
        <f>Ident!G291</f>
        <v>0</v>
      </c>
      <c r="I291" s="165">
        <f>Ident!E291</f>
        <v>0</v>
      </c>
      <c r="J291" s="165">
        <f>Ident!F291</f>
        <v>0</v>
      </c>
      <c r="K291" s="166" t="e">
        <f>BerKW!Y291*100</f>
        <v>#VALUE!</v>
      </c>
      <c r="L291" s="166">
        <f>BerKW!Z291</f>
        <v>0</v>
      </c>
      <c r="M291" s="162">
        <f>IF(BerKW!K291=0,0,1)</f>
        <v>0</v>
      </c>
      <c r="N291" s="166" t="e">
        <f>BerKW!L291*100</f>
        <v>#VALUE!</v>
      </c>
      <c r="O291" s="166">
        <f>BerKW!K291*100</f>
        <v>0</v>
      </c>
      <c r="P291" s="162">
        <f>IF(BerKW!AC291=0,0,24)</f>
        <v>24</v>
      </c>
      <c r="Q291" s="166" t="e">
        <f>BerKW!AD291*100</f>
        <v>#VALUE!</v>
      </c>
      <c r="R291" s="166" t="e">
        <f>BerKW!AC291*100</f>
        <v>#VALUE!</v>
      </c>
      <c r="S291" s="162">
        <f>IF(BerKW!AF291=0,0,30)</f>
        <v>30</v>
      </c>
      <c r="T291" s="166" t="e">
        <f>BerKW!AG291*100</f>
        <v>#VALUE!</v>
      </c>
      <c r="U291" s="166" t="e">
        <f>BerKW!AF291*100</f>
        <v>#VALUE!</v>
      </c>
      <c r="V291" s="166">
        <f>IF(BerKW!AI291=0,0,50)</f>
        <v>50</v>
      </c>
      <c r="W291" s="166" t="e">
        <f>BerKW!AJ291*100</f>
        <v>#VALUE!</v>
      </c>
      <c r="X291" s="166" t="e">
        <f>BerKW!AI291*100</f>
        <v>#VALUE!</v>
      </c>
      <c r="Y291" s="162">
        <f>IF(BerKW!AL291=0,0,51)</f>
        <v>51</v>
      </c>
      <c r="Z291" s="166" t="e">
        <f>BerKW!AM291*100</f>
        <v>#VALUE!</v>
      </c>
      <c r="AA291" s="166" t="e">
        <f>BerKW!AL291*100</f>
        <v>#VALUE!</v>
      </c>
      <c r="AB291" s="162">
        <f>IF(BerKW!AO291=0,0,60)</f>
        <v>60</v>
      </c>
      <c r="AC291" s="166" t="e">
        <f>BerKW!AP291*100</f>
        <v>#VALUE!</v>
      </c>
      <c r="AD291" s="166" t="e">
        <f>BerKW!AO291*100</f>
        <v>#VALUE!</v>
      </c>
      <c r="AE291" s="162">
        <f>IF(BerKW!AR291=0,0,61)</f>
        <v>61</v>
      </c>
      <c r="AF291" s="166" t="e">
        <f>BerKW!AS291*100</f>
        <v>#VALUE!</v>
      </c>
      <c r="AG291" s="166" t="e">
        <f>BerKW!AR291*100</f>
        <v>#VALUE!</v>
      </c>
      <c r="AH291" s="162">
        <f>IF(BerKW!AU291=0,0,74)</f>
        <v>74</v>
      </c>
      <c r="AI291" s="166" t="e">
        <f>BerKW!AV291*100</f>
        <v>#VALUE!</v>
      </c>
      <c r="AJ291" s="166" t="e">
        <f>BerKW!AU291*100</f>
        <v>#VALUE!</v>
      </c>
      <c r="AK291" s="162">
        <v>1</v>
      </c>
      <c r="AL291" s="166" t="e">
        <f>ROUND(BerKW!AW291*100,0)</f>
        <v>#VALUE!</v>
      </c>
      <c r="AM291" s="166" t="e">
        <f t="shared" si="16"/>
        <v>#VALUE!</v>
      </c>
      <c r="AN291" s="166">
        <v>0</v>
      </c>
      <c r="AO291" s="166" t="e">
        <f>BerKW!AW291*100</f>
        <v>#VALUE!</v>
      </c>
      <c r="AP291" s="166" t="e">
        <f ca="1">ROUND(AO291*(pabij+wnbij)/100,0)</f>
        <v>#VALUE!</v>
      </c>
      <c r="AQ291" s="166">
        <f t="shared" ca="1" si="17"/>
        <v>255</v>
      </c>
      <c r="AR291" s="166">
        <v>0</v>
      </c>
      <c r="AS291" s="166" t="e">
        <f>BerKW!AW291*100</f>
        <v>#VALUE!</v>
      </c>
      <c r="AT291" s="166" t="e">
        <f ca="1">ROUND(BerKW!BR291*100,0)</f>
        <v>#VALUE!</v>
      </c>
      <c r="AU291" s="166">
        <f t="shared" ca="1" si="18"/>
        <v>256</v>
      </c>
      <c r="AV291" s="166">
        <v>0</v>
      </c>
      <c r="AW291" s="166" t="e">
        <f>ROUND(BerKW!AW291*100,0)</f>
        <v>#VALUE!</v>
      </c>
      <c r="AX291" s="166" t="e">
        <f ca="1">ROUND(BerKW!BS291*100,0)</f>
        <v>#VALUE!</v>
      </c>
      <c r="AY291" s="166">
        <f t="shared" ca="1" si="19"/>
        <v>811</v>
      </c>
      <c r="AZ291" s="166">
        <v>0</v>
      </c>
      <c r="BA291" s="166" t="e">
        <f ca="1">IF(fsobij&lt;&gt;0,BerKW!AW291*100,0)</f>
        <v>#VALUE!</v>
      </c>
      <c r="BB291" s="166" t="e">
        <f ca="1">IF(fsobij&lt;&gt;0,ROUND(BerKW!BK291*100,0),0)</f>
        <v>#VALUE!</v>
      </c>
      <c r="BC291" s="166">
        <v>859</v>
      </c>
      <c r="BD291" s="166">
        <v>0</v>
      </c>
      <c r="BE291" s="166" t="e">
        <f ca="1">IF(bijbij&lt;&gt;0,BerKW!AW291*100,0)</f>
        <v>#VALUE!</v>
      </c>
      <c r="BF291" s="166" t="e">
        <f>ROUND(BerKW!BL291*100,0)</f>
        <v>#VALUE!</v>
      </c>
      <c r="BG291" s="167">
        <v>1</v>
      </c>
      <c r="BH291" s="166" t="e">
        <f>BerKW!BF291*100</f>
        <v>#VALUE!</v>
      </c>
      <c r="BI291" s="166" t="str">
        <f>BerKW!BE291</f>
        <v>Corriger</v>
      </c>
      <c r="BJ291" s="162" t="e">
        <f>BerKW!BD291*100</f>
        <v>#VALUE!</v>
      </c>
    </row>
    <row r="292" spans="1:62" ht="14.1" customHeight="1" x14ac:dyDescent="0.3">
      <c r="A292" s="162">
        <f>Ident!A292</f>
        <v>0</v>
      </c>
      <c r="B292" s="162">
        <f>Ident!B292</f>
        <v>0</v>
      </c>
      <c r="C292" s="162">
        <f>Ident!C292</f>
        <v>0</v>
      </c>
      <c r="D292" s="162">
        <f>Ident!D292</f>
        <v>0</v>
      </c>
      <c r="E292" s="162"/>
      <c r="F292" s="163"/>
      <c r="G292" s="162"/>
      <c r="H292" s="164">
        <f>Ident!G292</f>
        <v>0</v>
      </c>
      <c r="I292" s="165">
        <f>Ident!E292</f>
        <v>0</v>
      </c>
      <c r="J292" s="165">
        <f>Ident!F292</f>
        <v>0</v>
      </c>
      <c r="K292" s="166" t="e">
        <f>BerKW!Y292*100</f>
        <v>#VALUE!</v>
      </c>
      <c r="L292" s="166">
        <f>BerKW!Z292</f>
        <v>0</v>
      </c>
      <c r="M292" s="162">
        <f>IF(BerKW!K292=0,0,1)</f>
        <v>0</v>
      </c>
      <c r="N292" s="166" t="e">
        <f>BerKW!L292*100</f>
        <v>#VALUE!</v>
      </c>
      <c r="O292" s="166">
        <f>BerKW!K292*100</f>
        <v>0</v>
      </c>
      <c r="P292" s="162">
        <f>IF(BerKW!AC292=0,0,24)</f>
        <v>24</v>
      </c>
      <c r="Q292" s="166" t="e">
        <f>BerKW!AD292*100</f>
        <v>#VALUE!</v>
      </c>
      <c r="R292" s="166" t="e">
        <f>BerKW!AC292*100</f>
        <v>#VALUE!</v>
      </c>
      <c r="S292" s="162">
        <f>IF(BerKW!AF292=0,0,30)</f>
        <v>30</v>
      </c>
      <c r="T292" s="166" t="e">
        <f>BerKW!AG292*100</f>
        <v>#VALUE!</v>
      </c>
      <c r="U292" s="166" t="e">
        <f>BerKW!AF292*100</f>
        <v>#VALUE!</v>
      </c>
      <c r="V292" s="166">
        <f>IF(BerKW!AI292=0,0,50)</f>
        <v>50</v>
      </c>
      <c r="W292" s="166" t="e">
        <f>BerKW!AJ292*100</f>
        <v>#VALUE!</v>
      </c>
      <c r="X292" s="166" t="e">
        <f>BerKW!AI292*100</f>
        <v>#VALUE!</v>
      </c>
      <c r="Y292" s="162">
        <f>IF(BerKW!AL292=0,0,51)</f>
        <v>51</v>
      </c>
      <c r="Z292" s="166" t="e">
        <f>BerKW!AM292*100</f>
        <v>#VALUE!</v>
      </c>
      <c r="AA292" s="166" t="e">
        <f>BerKW!AL292*100</f>
        <v>#VALUE!</v>
      </c>
      <c r="AB292" s="162">
        <f>IF(BerKW!AO292=0,0,60)</f>
        <v>60</v>
      </c>
      <c r="AC292" s="166" t="e">
        <f>BerKW!AP292*100</f>
        <v>#VALUE!</v>
      </c>
      <c r="AD292" s="166" t="e">
        <f>BerKW!AO292*100</f>
        <v>#VALUE!</v>
      </c>
      <c r="AE292" s="162">
        <f>IF(BerKW!AR292=0,0,61)</f>
        <v>61</v>
      </c>
      <c r="AF292" s="166" t="e">
        <f>BerKW!AS292*100</f>
        <v>#VALUE!</v>
      </c>
      <c r="AG292" s="166" t="e">
        <f>BerKW!AR292*100</f>
        <v>#VALUE!</v>
      </c>
      <c r="AH292" s="162">
        <f>IF(BerKW!AU292=0,0,74)</f>
        <v>74</v>
      </c>
      <c r="AI292" s="166" t="e">
        <f>BerKW!AV292*100</f>
        <v>#VALUE!</v>
      </c>
      <c r="AJ292" s="166" t="e">
        <f>BerKW!AU292*100</f>
        <v>#VALUE!</v>
      </c>
      <c r="AK292" s="162">
        <v>1</v>
      </c>
      <c r="AL292" s="166" t="e">
        <f>ROUND(BerKW!AW292*100,0)</f>
        <v>#VALUE!</v>
      </c>
      <c r="AM292" s="166" t="e">
        <f t="shared" si="16"/>
        <v>#VALUE!</v>
      </c>
      <c r="AN292" s="166">
        <v>0</v>
      </c>
      <c r="AO292" s="166" t="e">
        <f>BerKW!AW292*100</f>
        <v>#VALUE!</v>
      </c>
      <c r="AP292" s="166" t="e">
        <f ca="1">ROUND(AO292*(pabij+wnbij)/100,0)</f>
        <v>#VALUE!</v>
      </c>
      <c r="AQ292" s="166">
        <f t="shared" ca="1" si="17"/>
        <v>255</v>
      </c>
      <c r="AR292" s="166">
        <v>0</v>
      </c>
      <c r="AS292" s="166" t="e">
        <f>BerKW!AW292*100</f>
        <v>#VALUE!</v>
      </c>
      <c r="AT292" s="166" t="e">
        <f ca="1">ROUND(BerKW!BR292*100,0)</f>
        <v>#VALUE!</v>
      </c>
      <c r="AU292" s="166">
        <f t="shared" ca="1" si="18"/>
        <v>256</v>
      </c>
      <c r="AV292" s="166">
        <v>0</v>
      </c>
      <c r="AW292" s="166" t="e">
        <f>ROUND(BerKW!AW292*100,0)</f>
        <v>#VALUE!</v>
      </c>
      <c r="AX292" s="166" t="e">
        <f ca="1">ROUND(BerKW!BS292*100,0)</f>
        <v>#VALUE!</v>
      </c>
      <c r="AY292" s="166">
        <f t="shared" ca="1" si="19"/>
        <v>811</v>
      </c>
      <c r="AZ292" s="166">
        <v>0</v>
      </c>
      <c r="BA292" s="166" t="e">
        <f ca="1">IF(fsobij&lt;&gt;0,BerKW!AW292*100,0)</f>
        <v>#VALUE!</v>
      </c>
      <c r="BB292" s="166" t="e">
        <f ca="1">IF(fsobij&lt;&gt;0,ROUND(BerKW!BK292*100,0),0)</f>
        <v>#VALUE!</v>
      </c>
      <c r="BC292" s="166">
        <v>859</v>
      </c>
      <c r="BD292" s="166">
        <v>0</v>
      </c>
      <c r="BE292" s="166" t="e">
        <f ca="1">IF(bijbij&lt;&gt;0,BerKW!AW292*100,0)</f>
        <v>#VALUE!</v>
      </c>
      <c r="BF292" s="166" t="e">
        <f>ROUND(BerKW!BL292*100,0)</f>
        <v>#VALUE!</v>
      </c>
      <c r="BG292" s="167">
        <v>1</v>
      </c>
      <c r="BH292" s="166" t="e">
        <f>BerKW!BF292*100</f>
        <v>#VALUE!</v>
      </c>
      <c r="BI292" s="166" t="str">
        <f>BerKW!BE292</f>
        <v>Corriger</v>
      </c>
      <c r="BJ292" s="162" t="e">
        <f>BerKW!BD292*100</f>
        <v>#VALUE!</v>
      </c>
    </row>
    <row r="293" spans="1:62" ht="14.1" customHeight="1" x14ac:dyDescent="0.3">
      <c r="A293" s="162">
        <f>Ident!A293</f>
        <v>0</v>
      </c>
      <c r="B293" s="162">
        <f>Ident!B293</f>
        <v>0</v>
      </c>
      <c r="C293" s="162">
        <f>Ident!C293</f>
        <v>0</v>
      </c>
      <c r="D293" s="162">
        <f>Ident!D293</f>
        <v>0</v>
      </c>
      <c r="E293" s="162"/>
      <c r="F293" s="163"/>
      <c r="G293" s="162"/>
      <c r="H293" s="164">
        <f>Ident!G293</f>
        <v>0</v>
      </c>
      <c r="I293" s="165">
        <f>Ident!E293</f>
        <v>0</v>
      </c>
      <c r="J293" s="165">
        <f>Ident!F293</f>
        <v>0</v>
      </c>
      <c r="K293" s="166" t="e">
        <f>BerKW!Y293*100</f>
        <v>#VALUE!</v>
      </c>
      <c r="L293" s="166">
        <f>BerKW!Z293</f>
        <v>0</v>
      </c>
      <c r="M293" s="162">
        <f>IF(BerKW!K293=0,0,1)</f>
        <v>0</v>
      </c>
      <c r="N293" s="166" t="e">
        <f>BerKW!L293*100</f>
        <v>#VALUE!</v>
      </c>
      <c r="O293" s="166">
        <f>BerKW!K293*100</f>
        <v>0</v>
      </c>
      <c r="P293" s="162">
        <f>IF(BerKW!AC293=0,0,24)</f>
        <v>24</v>
      </c>
      <c r="Q293" s="166" t="e">
        <f>BerKW!AD293*100</f>
        <v>#VALUE!</v>
      </c>
      <c r="R293" s="166" t="e">
        <f>BerKW!AC293*100</f>
        <v>#VALUE!</v>
      </c>
      <c r="S293" s="162">
        <f>IF(BerKW!AF293=0,0,30)</f>
        <v>30</v>
      </c>
      <c r="T293" s="166" t="e">
        <f>BerKW!AG293*100</f>
        <v>#VALUE!</v>
      </c>
      <c r="U293" s="166" t="e">
        <f>BerKW!AF293*100</f>
        <v>#VALUE!</v>
      </c>
      <c r="V293" s="166">
        <f>IF(BerKW!AI293=0,0,50)</f>
        <v>50</v>
      </c>
      <c r="W293" s="166" t="e">
        <f>BerKW!AJ293*100</f>
        <v>#VALUE!</v>
      </c>
      <c r="X293" s="166" t="e">
        <f>BerKW!AI293*100</f>
        <v>#VALUE!</v>
      </c>
      <c r="Y293" s="162">
        <f>IF(BerKW!AL293=0,0,51)</f>
        <v>51</v>
      </c>
      <c r="Z293" s="166" t="e">
        <f>BerKW!AM293*100</f>
        <v>#VALUE!</v>
      </c>
      <c r="AA293" s="166" t="e">
        <f>BerKW!AL293*100</f>
        <v>#VALUE!</v>
      </c>
      <c r="AB293" s="162">
        <f>IF(BerKW!AO293=0,0,60)</f>
        <v>60</v>
      </c>
      <c r="AC293" s="166" t="e">
        <f>BerKW!AP293*100</f>
        <v>#VALUE!</v>
      </c>
      <c r="AD293" s="166" t="e">
        <f>BerKW!AO293*100</f>
        <v>#VALUE!</v>
      </c>
      <c r="AE293" s="162">
        <f>IF(BerKW!AR293=0,0,61)</f>
        <v>61</v>
      </c>
      <c r="AF293" s="166" t="e">
        <f>BerKW!AS293*100</f>
        <v>#VALUE!</v>
      </c>
      <c r="AG293" s="166" t="e">
        <f>BerKW!AR293*100</f>
        <v>#VALUE!</v>
      </c>
      <c r="AH293" s="162">
        <f>IF(BerKW!AU293=0,0,74)</f>
        <v>74</v>
      </c>
      <c r="AI293" s="166" t="e">
        <f>BerKW!AV293*100</f>
        <v>#VALUE!</v>
      </c>
      <c r="AJ293" s="166" t="e">
        <f>BerKW!AU293*100</f>
        <v>#VALUE!</v>
      </c>
      <c r="AK293" s="162">
        <v>1</v>
      </c>
      <c r="AL293" s="166" t="e">
        <f>ROUND(BerKW!AW293*100,0)</f>
        <v>#VALUE!</v>
      </c>
      <c r="AM293" s="166" t="e">
        <f t="shared" si="16"/>
        <v>#VALUE!</v>
      </c>
      <c r="AN293" s="166">
        <v>0</v>
      </c>
      <c r="AO293" s="166" t="e">
        <f>BerKW!AW293*100</f>
        <v>#VALUE!</v>
      </c>
      <c r="AP293" s="166" t="e">
        <f ca="1">ROUND(AO293*(pabij+wnbij)/100,0)</f>
        <v>#VALUE!</v>
      </c>
      <c r="AQ293" s="166">
        <f t="shared" ca="1" si="17"/>
        <v>255</v>
      </c>
      <c r="AR293" s="166">
        <v>0</v>
      </c>
      <c r="AS293" s="166" t="e">
        <f>BerKW!AW293*100</f>
        <v>#VALUE!</v>
      </c>
      <c r="AT293" s="166" t="e">
        <f ca="1">ROUND(BerKW!BR293*100,0)</f>
        <v>#VALUE!</v>
      </c>
      <c r="AU293" s="166">
        <f t="shared" ca="1" si="18"/>
        <v>256</v>
      </c>
      <c r="AV293" s="166">
        <v>0</v>
      </c>
      <c r="AW293" s="166" t="e">
        <f>ROUND(BerKW!AW293*100,0)</f>
        <v>#VALUE!</v>
      </c>
      <c r="AX293" s="166" t="e">
        <f ca="1">ROUND(BerKW!BS293*100,0)</f>
        <v>#VALUE!</v>
      </c>
      <c r="AY293" s="166">
        <f t="shared" ca="1" si="19"/>
        <v>811</v>
      </c>
      <c r="AZ293" s="166">
        <v>0</v>
      </c>
      <c r="BA293" s="166" t="e">
        <f ca="1">IF(fsobij&lt;&gt;0,BerKW!AW293*100,0)</f>
        <v>#VALUE!</v>
      </c>
      <c r="BB293" s="166" t="e">
        <f ca="1">IF(fsobij&lt;&gt;0,ROUND(BerKW!BK293*100,0),0)</f>
        <v>#VALUE!</v>
      </c>
      <c r="BC293" s="166">
        <v>859</v>
      </c>
      <c r="BD293" s="166">
        <v>0</v>
      </c>
      <c r="BE293" s="166" t="e">
        <f ca="1">IF(bijbij&lt;&gt;0,BerKW!AW293*100,0)</f>
        <v>#VALUE!</v>
      </c>
      <c r="BF293" s="166" t="e">
        <f>ROUND(BerKW!BL293*100,0)</f>
        <v>#VALUE!</v>
      </c>
      <c r="BG293" s="167">
        <v>1</v>
      </c>
      <c r="BH293" s="166" t="e">
        <f>BerKW!BF293*100</f>
        <v>#VALUE!</v>
      </c>
      <c r="BI293" s="166" t="str">
        <f>BerKW!BE293</f>
        <v>Corriger</v>
      </c>
      <c r="BJ293" s="162" t="e">
        <f>BerKW!BD293*100</f>
        <v>#VALUE!</v>
      </c>
    </row>
    <row r="294" spans="1:62" ht="14.1" customHeight="1" x14ac:dyDescent="0.3">
      <c r="A294" s="162">
        <f>Ident!A294</f>
        <v>0</v>
      </c>
      <c r="B294" s="162">
        <f>Ident!B294</f>
        <v>0</v>
      </c>
      <c r="C294" s="162">
        <f>Ident!C294</f>
        <v>0</v>
      </c>
      <c r="D294" s="162">
        <f>Ident!D294</f>
        <v>0</v>
      </c>
      <c r="E294" s="162"/>
      <c r="F294" s="163"/>
      <c r="G294" s="162"/>
      <c r="H294" s="164">
        <f>Ident!G294</f>
        <v>0</v>
      </c>
      <c r="I294" s="165">
        <f>Ident!E294</f>
        <v>0</v>
      </c>
      <c r="J294" s="165">
        <f>Ident!F294</f>
        <v>0</v>
      </c>
      <c r="K294" s="166" t="e">
        <f>BerKW!Y294*100</f>
        <v>#VALUE!</v>
      </c>
      <c r="L294" s="166">
        <f>BerKW!Z294</f>
        <v>0</v>
      </c>
      <c r="M294" s="162">
        <f>IF(BerKW!K294=0,0,1)</f>
        <v>0</v>
      </c>
      <c r="N294" s="166" t="e">
        <f>BerKW!L294*100</f>
        <v>#VALUE!</v>
      </c>
      <c r="O294" s="166">
        <f>BerKW!K294*100</f>
        <v>0</v>
      </c>
      <c r="P294" s="162">
        <f>IF(BerKW!AC294=0,0,24)</f>
        <v>24</v>
      </c>
      <c r="Q294" s="166" t="e">
        <f>BerKW!AD294*100</f>
        <v>#VALUE!</v>
      </c>
      <c r="R294" s="166" t="e">
        <f>BerKW!AC294*100</f>
        <v>#VALUE!</v>
      </c>
      <c r="S294" s="162">
        <f>IF(BerKW!AF294=0,0,30)</f>
        <v>30</v>
      </c>
      <c r="T294" s="166" t="e">
        <f>BerKW!AG294*100</f>
        <v>#VALUE!</v>
      </c>
      <c r="U294" s="166" t="e">
        <f>BerKW!AF294*100</f>
        <v>#VALUE!</v>
      </c>
      <c r="V294" s="166">
        <f>IF(BerKW!AI294=0,0,50)</f>
        <v>50</v>
      </c>
      <c r="W294" s="166" t="e">
        <f>BerKW!AJ294*100</f>
        <v>#VALUE!</v>
      </c>
      <c r="X294" s="166" t="e">
        <f>BerKW!AI294*100</f>
        <v>#VALUE!</v>
      </c>
      <c r="Y294" s="162">
        <f>IF(BerKW!AL294=0,0,51)</f>
        <v>51</v>
      </c>
      <c r="Z294" s="166" t="e">
        <f>BerKW!AM294*100</f>
        <v>#VALUE!</v>
      </c>
      <c r="AA294" s="166" t="e">
        <f>BerKW!AL294*100</f>
        <v>#VALUE!</v>
      </c>
      <c r="AB294" s="162">
        <f>IF(BerKW!AO294=0,0,60)</f>
        <v>60</v>
      </c>
      <c r="AC294" s="166" t="e">
        <f>BerKW!AP294*100</f>
        <v>#VALUE!</v>
      </c>
      <c r="AD294" s="166" t="e">
        <f>BerKW!AO294*100</f>
        <v>#VALUE!</v>
      </c>
      <c r="AE294" s="162">
        <f>IF(BerKW!AR294=0,0,61)</f>
        <v>61</v>
      </c>
      <c r="AF294" s="166" t="e">
        <f>BerKW!AS294*100</f>
        <v>#VALUE!</v>
      </c>
      <c r="AG294" s="166" t="e">
        <f>BerKW!AR294*100</f>
        <v>#VALUE!</v>
      </c>
      <c r="AH294" s="162">
        <f>IF(BerKW!AU294=0,0,74)</f>
        <v>74</v>
      </c>
      <c r="AI294" s="166" t="e">
        <f>BerKW!AV294*100</f>
        <v>#VALUE!</v>
      </c>
      <c r="AJ294" s="166" t="e">
        <f>BerKW!AU294*100</f>
        <v>#VALUE!</v>
      </c>
      <c r="AK294" s="162">
        <v>1</v>
      </c>
      <c r="AL294" s="166" t="e">
        <f>ROUND(BerKW!AW294*100,0)</f>
        <v>#VALUE!</v>
      </c>
      <c r="AM294" s="166" t="e">
        <f t="shared" si="16"/>
        <v>#VALUE!</v>
      </c>
      <c r="AN294" s="166">
        <v>0</v>
      </c>
      <c r="AO294" s="166" t="e">
        <f>BerKW!AW294*100</f>
        <v>#VALUE!</v>
      </c>
      <c r="AP294" s="166" t="e">
        <f ca="1">ROUND(AO294*(pabij+wnbij)/100,0)</f>
        <v>#VALUE!</v>
      </c>
      <c r="AQ294" s="166">
        <f t="shared" ca="1" si="17"/>
        <v>255</v>
      </c>
      <c r="AR294" s="166">
        <v>0</v>
      </c>
      <c r="AS294" s="166" t="e">
        <f>BerKW!AW294*100</f>
        <v>#VALUE!</v>
      </c>
      <c r="AT294" s="166" t="e">
        <f ca="1">ROUND(BerKW!BR294*100,0)</f>
        <v>#VALUE!</v>
      </c>
      <c r="AU294" s="166">
        <f t="shared" ca="1" si="18"/>
        <v>256</v>
      </c>
      <c r="AV294" s="166">
        <v>0</v>
      </c>
      <c r="AW294" s="166" t="e">
        <f>ROUND(BerKW!AW294*100,0)</f>
        <v>#VALUE!</v>
      </c>
      <c r="AX294" s="166" t="e">
        <f ca="1">ROUND(BerKW!BS294*100,0)</f>
        <v>#VALUE!</v>
      </c>
      <c r="AY294" s="166">
        <f t="shared" ca="1" si="19"/>
        <v>811</v>
      </c>
      <c r="AZ294" s="166">
        <v>0</v>
      </c>
      <c r="BA294" s="166" t="e">
        <f ca="1">IF(fsobij&lt;&gt;0,BerKW!AW294*100,0)</f>
        <v>#VALUE!</v>
      </c>
      <c r="BB294" s="166" t="e">
        <f ca="1">IF(fsobij&lt;&gt;0,ROUND(BerKW!BK294*100,0),0)</f>
        <v>#VALUE!</v>
      </c>
      <c r="BC294" s="166">
        <v>859</v>
      </c>
      <c r="BD294" s="166">
        <v>0</v>
      </c>
      <c r="BE294" s="166" t="e">
        <f ca="1">IF(bijbij&lt;&gt;0,BerKW!AW294*100,0)</f>
        <v>#VALUE!</v>
      </c>
      <c r="BF294" s="166" t="e">
        <f>ROUND(BerKW!BL294*100,0)</f>
        <v>#VALUE!</v>
      </c>
      <c r="BG294" s="167">
        <v>1</v>
      </c>
      <c r="BH294" s="166" t="e">
        <f>BerKW!BF294*100</f>
        <v>#VALUE!</v>
      </c>
      <c r="BI294" s="166" t="str">
        <f>BerKW!BE294</f>
        <v>Corriger</v>
      </c>
      <c r="BJ294" s="162" t="e">
        <f>BerKW!BD294*100</f>
        <v>#VALUE!</v>
      </c>
    </row>
    <row r="295" spans="1:62" ht="14.1" customHeight="1" x14ac:dyDescent="0.3">
      <c r="A295" s="162">
        <f>Ident!A295</f>
        <v>0</v>
      </c>
      <c r="B295" s="162">
        <f>Ident!B295</f>
        <v>0</v>
      </c>
      <c r="C295" s="162">
        <f>Ident!C295</f>
        <v>0</v>
      </c>
      <c r="D295" s="162">
        <f>Ident!D295</f>
        <v>0</v>
      </c>
      <c r="E295" s="162"/>
      <c r="F295" s="163"/>
      <c r="G295" s="162"/>
      <c r="H295" s="164">
        <f>Ident!G295</f>
        <v>0</v>
      </c>
      <c r="I295" s="165">
        <f>Ident!E295</f>
        <v>0</v>
      </c>
      <c r="J295" s="165">
        <f>Ident!F295</f>
        <v>0</v>
      </c>
      <c r="K295" s="166" t="e">
        <f>BerKW!Y295*100</f>
        <v>#VALUE!</v>
      </c>
      <c r="L295" s="166">
        <f>BerKW!Z295</f>
        <v>0</v>
      </c>
      <c r="M295" s="162">
        <f>IF(BerKW!K295=0,0,1)</f>
        <v>0</v>
      </c>
      <c r="N295" s="166" t="e">
        <f>BerKW!L295*100</f>
        <v>#VALUE!</v>
      </c>
      <c r="O295" s="166">
        <f>BerKW!K295*100</f>
        <v>0</v>
      </c>
      <c r="P295" s="162">
        <f>IF(BerKW!AC295=0,0,24)</f>
        <v>24</v>
      </c>
      <c r="Q295" s="166" t="e">
        <f>BerKW!AD295*100</f>
        <v>#VALUE!</v>
      </c>
      <c r="R295" s="166" t="e">
        <f>BerKW!AC295*100</f>
        <v>#VALUE!</v>
      </c>
      <c r="S295" s="162">
        <f>IF(BerKW!AF295=0,0,30)</f>
        <v>30</v>
      </c>
      <c r="T295" s="166" t="e">
        <f>BerKW!AG295*100</f>
        <v>#VALUE!</v>
      </c>
      <c r="U295" s="166" t="e">
        <f>BerKW!AF295*100</f>
        <v>#VALUE!</v>
      </c>
      <c r="V295" s="166">
        <f>IF(BerKW!AI295=0,0,50)</f>
        <v>50</v>
      </c>
      <c r="W295" s="166" t="e">
        <f>BerKW!AJ295*100</f>
        <v>#VALUE!</v>
      </c>
      <c r="X295" s="166" t="e">
        <f>BerKW!AI295*100</f>
        <v>#VALUE!</v>
      </c>
      <c r="Y295" s="162">
        <f>IF(BerKW!AL295=0,0,51)</f>
        <v>51</v>
      </c>
      <c r="Z295" s="166" t="e">
        <f>BerKW!AM295*100</f>
        <v>#VALUE!</v>
      </c>
      <c r="AA295" s="166" t="e">
        <f>BerKW!AL295*100</f>
        <v>#VALUE!</v>
      </c>
      <c r="AB295" s="162">
        <f>IF(BerKW!AO295=0,0,60)</f>
        <v>60</v>
      </c>
      <c r="AC295" s="166" t="e">
        <f>BerKW!AP295*100</f>
        <v>#VALUE!</v>
      </c>
      <c r="AD295" s="166" t="e">
        <f>BerKW!AO295*100</f>
        <v>#VALUE!</v>
      </c>
      <c r="AE295" s="162">
        <f>IF(BerKW!AR295=0,0,61)</f>
        <v>61</v>
      </c>
      <c r="AF295" s="166" t="e">
        <f>BerKW!AS295*100</f>
        <v>#VALUE!</v>
      </c>
      <c r="AG295" s="166" t="e">
        <f>BerKW!AR295*100</f>
        <v>#VALUE!</v>
      </c>
      <c r="AH295" s="162">
        <f>IF(BerKW!AU295=0,0,74)</f>
        <v>74</v>
      </c>
      <c r="AI295" s="166" t="e">
        <f>BerKW!AV295*100</f>
        <v>#VALUE!</v>
      </c>
      <c r="AJ295" s="166" t="e">
        <f>BerKW!AU295*100</f>
        <v>#VALUE!</v>
      </c>
      <c r="AK295" s="162">
        <v>1</v>
      </c>
      <c r="AL295" s="166" t="e">
        <f>ROUND(BerKW!AW295*100,0)</f>
        <v>#VALUE!</v>
      </c>
      <c r="AM295" s="166" t="e">
        <f t="shared" si="16"/>
        <v>#VALUE!</v>
      </c>
      <c r="AN295" s="166">
        <v>0</v>
      </c>
      <c r="AO295" s="166" t="e">
        <f>BerKW!AW295*100</f>
        <v>#VALUE!</v>
      </c>
      <c r="AP295" s="166" t="e">
        <f ca="1">ROUND(AO295*(pabij+wnbij)/100,0)</f>
        <v>#VALUE!</v>
      </c>
      <c r="AQ295" s="166">
        <f t="shared" ca="1" si="17"/>
        <v>255</v>
      </c>
      <c r="AR295" s="166">
        <v>0</v>
      </c>
      <c r="AS295" s="166" t="e">
        <f>BerKW!AW295*100</f>
        <v>#VALUE!</v>
      </c>
      <c r="AT295" s="166" t="e">
        <f ca="1">ROUND(BerKW!BR295*100,0)</f>
        <v>#VALUE!</v>
      </c>
      <c r="AU295" s="166">
        <f t="shared" ca="1" si="18"/>
        <v>256</v>
      </c>
      <c r="AV295" s="166">
        <v>0</v>
      </c>
      <c r="AW295" s="166" t="e">
        <f>ROUND(BerKW!AW295*100,0)</f>
        <v>#VALUE!</v>
      </c>
      <c r="AX295" s="166" t="e">
        <f ca="1">ROUND(BerKW!BS295*100,0)</f>
        <v>#VALUE!</v>
      </c>
      <c r="AY295" s="166">
        <f t="shared" ca="1" si="19"/>
        <v>811</v>
      </c>
      <c r="AZ295" s="166">
        <v>0</v>
      </c>
      <c r="BA295" s="166" t="e">
        <f ca="1">IF(fsobij&lt;&gt;0,BerKW!AW295*100,0)</f>
        <v>#VALUE!</v>
      </c>
      <c r="BB295" s="166" t="e">
        <f ca="1">IF(fsobij&lt;&gt;0,ROUND(BerKW!BK295*100,0),0)</f>
        <v>#VALUE!</v>
      </c>
      <c r="BC295" s="166">
        <v>859</v>
      </c>
      <c r="BD295" s="166">
        <v>0</v>
      </c>
      <c r="BE295" s="166" t="e">
        <f ca="1">IF(bijbij&lt;&gt;0,BerKW!AW295*100,0)</f>
        <v>#VALUE!</v>
      </c>
      <c r="BF295" s="166" t="e">
        <f>ROUND(BerKW!BL295*100,0)</f>
        <v>#VALUE!</v>
      </c>
      <c r="BG295" s="167">
        <v>1</v>
      </c>
      <c r="BH295" s="166" t="e">
        <f>BerKW!BF295*100</f>
        <v>#VALUE!</v>
      </c>
      <c r="BI295" s="166" t="str">
        <f>BerKW!BE295</f>
        <v>Corriger</v>
      </c>
      <c r="BJ295" s="162" t="e">
        <f>BerKW!BD295*100</f>
        <v>#VALUE!</v>
      </c>
    </row>
    <row r="296" spans="1:62" ht="14.1" customHeight="1" x14ac:dyDescent="0.3">
      <c r="A296" s="162">
        <f>Ident!A296</f>
        <v>0</v>
      </c>
      <c r="B296" s="162">
        <f>Ident!B296</f>
        <v>0</v>
      </c>
      <c r="C296" s="162">
        <f>Ident!C296</f>
        <v>0</v>
      </c>
      <c r="D296" s="162">
        <f>Ident!D296</f>
        <v>0</v>
      </c>
      <c r="E296" s="162"/>
      <c r="F296" s="163"/>
      <c r="G296" s="162"/>
      <c r="H296" s="164">
        <f>Ident!G296</f>
        <v>0</v>
      </c>
      <c r="I296" s="165">
        <f>Ident!E296</f>
        <v>0</v>
      </c>
      <c r="J296" s="165">
        <f>Ident!F296</f>
        <v>0</v>
      </c>
      <c r="K296" s="166" t="e">
        <f>BerKW!Y296*100</f>
        <v>#VALUE!</v>
      </c>
      <c r="L296" s="166">
        <f>BerKW!Z296</f>
        <v>0</v>
      </c>
      <c r="M296" s="162">
        <f>IF(BerKW!K296=0,0,1)</f>
        <v>0</v>
      </c>
      <c r="N296" s="166" t="e">
        <f>BerKW!L296*100</f>
        <v>#VALUE!</v>
      </c>
      <c r="O296" s="166">
        <f>BerKW!K296*100</f>
        <v>0</v>
      </c>
      <c r="P296" s="162">
        <f>IF(BerKW!AC296=0,0,24)</f>
        <v>24</v>
      </c>
      <c r="Q296" s="166" t="e">
        <f>BerKW!AD296*100</f>
        <v>#VALUE!</v>
      </c>
      <c r="R296" s="166" t="e">
        <f>BerKW!AC296*100</f>
        <v>#VALUE!</v>
      </c>
      <c r="S296" s="162">
        <f>IF(BerKW!AF296=0,0,30)</f>
        <v>30</v>
      </c>
      <c r="T296" s="166" t="e">
        <f>BerKW!AG296*100</f>
        <v>#VALUE!</v>
      </c>
      <c r="U296" s="166" t="e">
        <f>BerKW!AF296*100</f>
        <v>#VALUE!</v>
      </c>
      <c r="V296" s="166">
        <f>IF(BerKW!AI296=0,0,50)</f>
        <v>50</v>
      </c>
      <c r="W296" s="166" t="e">
        <f>BerKW!AJ296*100</f>
        <v>#VALUE!</v>
      </c>
      <c r="X296" s="166" t="e">
        <f>BerKW!AI296*100</f>
        <v>#VALUE!</v>
      </c>
      <c r="Y296" s="162">
        <f>IF(BerKW!AL296=0,0,51)</f>
        <v>51</v>
      </c>
      <c r="Z296" s="166" t="e">
        <f>BerKW!AM296*100</f>
        <v>#VALUE!</v>
      </c>
      <c r="AA296" s="166" t="e">
        <f>BerKW!AL296*100</f>
        <v>#VALUE!</v>
      </c>
      <c r="AB296" s="162">
        <f>IF(BerKW!AO296=0,0,60)</f>
        <v>60</v>
      </c>
      <c r="AC296" s="166" t="e">
        <f>BerKW!AP296*100</f>
        <v>#VALUE!</v>
      </c>
      <c r="AD296" s="166" t="e">
        <f>BerKW!AO296*100</f>
        <v>#VALUE!</v>
      </c>
      <c r="AE296" s="162">
        <f>IF(BerKW!AR296=0,0,61)</f>
        <v>61</v>
      </c>
      <c r="AF296" s="166" t="e">
        <f>BerKW!AS296*100</f>
        <v>#VALUE!</v>
      </c>
      <c r="AG296" s="166" t="e">
        <f>BerKW!AR296*100</f>
        <v>#VALUE!</v>
      </c>
      <c r="AH296" s="162">
        <f>IF(BerKW!AU296=0,0,74)</f>
        <v>74</v>
      </c>
      <c r="AI296" s="166" t="e">
        <f>BerKW!AV296*100</f>
        <v>#VALUE!</v>
      </c>
      <c r="AJ296" s="166" t="e">
        <f>BerKW!AU296*100</f>
        <v>#VALUE!</v>
      </c>
      <c r="AK296" s="162">
        <v>1</v>
      </c>
      <c r="AL296" s="166" t="e">
        <f>ROUND(BerKW!AW296*100,0)</f>
        <v>#VALUE!</v>
      </c>
      <c r="AM296" s="166" t="e">
        <f t="shared" si="16"/>
        <v>#VALUE!</v>
      </c>
      <c r="AN296" s="166">
        <v>0</v>
      </c>
      <c r="AO296" s="166" t="e">
        <f>BerKW!AW296*100</f>
        <v>#VALUE!</v>
      </c>
      <c r="AP296" s="166" t="e">
        <f ca="1">ROUND(AO296*(pabij+wnbij)/100,0)</f>
        <v>#VALUE!</v>
      </c>
      <c r="AQ296" s="166">
        <f t="shared" ca="1" si="17"/>
        <v>255</v>
      </c>
      <c r="AR296" s="166">
        <v>0</v>
      </c>
      <c r="AS296" s="166" t="e">
        <f>BerKW!AW296*100</f>
        <v>#VALUE!</v>
      </c>
      <c r="AT296" s="166" t="e">
        <f ca="1">ROUND(BerKW!BR296*100,0)</f>
        <v>#VALUE!</v>
      </c>
      <c r="AU296" s="166">
        <f t="shared" ca="1" si="18"/>
        <v>256</v>
      </c>
      <c r="AV296" s="166">
        <v>0</v>
      </c>
      <c r="AW296" s="166" t="e">
        <f>ROUND(BerKW!AW296*100,0)</f>
        <v>#VALUE!</v>
      </c>
      <c r="AX296" s="166" t="e">
        <f ca="1">ROUND(BerKW!BS296*100,0)</f>
        <v>#VALUE!</v>
      </c>
      <c r="AY296" s="166">
        <f t="shared" ca="1" si="19"/>
        <v>811</v>
      </c>
      <c r="AZ296" s="166">
        <v>0</v>
      </c>
      <c r="BA296" s="166" t="e">
        <f ca="1">IF(fsobij&lt;&gt;0,BerKW!AW296*100,0)</f>
        <v>#VALUE!</v>
      </c>
      <c r="BB296" s="166" t="e">
        <f ca="1">IF(fsobij&lt;&gt;0,ROUND(BerKW!BK296*100,0),0)</f>
        <v>#VALUE!</v>
      </c>
      <c r="BC296" s="166">
        <v>859</v>
      </c>
      <c r="BD296" s="166">
        <v>0</v>
      </c>
      <c r="BE296" s="166" t="e">
        <f ca="1">IF(bijbij&lt;&gt;0,BerKW!AW296*100,0)</f>
        <v>#VALUE!</v>
      </c>
      <c r="BF296" s="166" t="e">
        <f>ROUND(BerKW!BL296*100,0)</f>
        <v>#VALUE!</v>
      </c>
      <c r="BG296" s="167">
        <v>1</v>
      </c>
      <c r="BH296" s="166" t="e">
        <f>BerKW!BF296*100</f>
        <v>#VALUE!</v>
      </c>
      <c r="BI296" s="166" t="str">
        <f>BerKW!BE296</f>
        <v>Corriger</v>
      </c>
      <c r="BJ296" s="162" t="e">
        <f>BerKW!BD296*100</f>
        <v>#VALUE!</v>
      </c>
    </row>
    <row r="297" spans="1:62" ht="14.1" customHeight="1" x14ac:dyDescent="0.3">
      <c r="A297" s="162">
        <f>Ident!A297</f>
        <v>0</v>
      </c>
      <c r="B297" s="162">
        <f>Ident!B297</f>
        <v>0</v>
      </c>
      <c r="C297" s="162">
        <f>Ident!C297</f>
        <v>0</v>
      </c>
      <c r="D297" s="162">
        <f>Ident!D297</f>
        <v>0</v>
      </c>
      <c r="E297" s="162"/>
      <c r="F297" s="163"/>
      <c r="G297" s="162"/>
      <c r="H297" s="164">
        <f>Ident!G297</f>
        <v>0</v>
      </c>
      <c r="I297" s="165">
        <f>Ident!E297</f>
        <v>0</v>
      </c>
      <c r="J297" s="165">
        <f>Ident!F297</f>
        <v>0</v>
      </c>
      <c r="K297" s="166" t="e">
        <f>BerKW!Y297*100</f>
        <v>#VALUE!</v>
      </c>
      <c r="L297" s="166">
        <f>BerKW!Z297</f>
        <v>0</v>
      </c>
      <c r="M297" s="162">
        <f>IF(BerKW!K297=0,0,1)</f>
        <v>0</v>
      </c>
      <c r="N297" s="166" t="e">
        <f>BerKW!L297*100</f>
        <v>#VALUE!</v>
      </c>
      <c r="O297" s="166">
        <f>BerKW!K297*100</f>
        <v>0</v>
      </c>
      <c r="P297" s="162">
        <f>IF(BerKW!AC297=0,0,24)</f>
        <v>24</v>
      </c>
      <c r="Q297" s="166" t="e">
        <f>BerKW!AD297*100</f>
        <v>#VALUE!</v>
      </c>
      <c r="R297" s="166" t="e">
        <f>BerKW!AC297*100</f>
        <v>#VALUE!</v>
      </c>
      <c r="S297" s="162">
        <f>IF(BerKW!AF297=0,0,30)</f>
        <v>30</v>
      </c>
      <c r="T297" s="166" t="e">
        <f>BerKW!AG297*100</f>
        <v>#VALUE!</v>
      </c>
      <c r="U297" s="166" t="e">
        <f>BerKW!AF297*100</f>
        <v>#VALUE!</v>
      </c>
      <c r="V297" s="166">
        <f>IF(BerKW!AI297=0,0,50)</f>
        <v>50</v>
      </c>
      <c r="W297" s="166" t="e">
        <f>BerKW!AJ297*100</f>
        <v>#VALUE!</v>
      </c>
      <c r="X297" s="166" t="e">
        <f>BerKW!AI297*100</f>
        <v>#VALUE!</v>
      </c>
      <c r="Y297" s="162">
        <f>IF(BerKW!AL297=0,0,51)</f>
        <v>51</v>
      </c>
      <c r="Z297" s="166" t="e">
        <f>BerKW!AM297*100</f>
        <v>#VALUE!</v>
      </c>
      <c r="AA297" s="166" t="e">
        <f>BerKW!AL297*100</f>
        <v>#VALUE!</v>
      </c>
      <c r="AB297" s="162">
        <f>IF(BerKW!AO297=0,0,60)</f>
        <v>60</v>
      </c>
      <c r="AC297" s="166" t="e">
        <f>BerKW!AP297*100</f>
        <v>#VALUE!</v>
      </c>
      <c r="AD297" s="166" t="e">
        <f>BerKW!AO297*100</f>
        <v>#VALUE!</v>
      </c>
      <c r="AE297" s="162">
        <f>IF(BerKW!AR297=0,0,61)</f>
        <v>61</v>
      </c>
      <c r="AF297" s="166" t="e">
        <f>BerKW!AS297*100</f>
        <v>#VALUE!</v>
      </c>
      <c r="AG297" s="166" t="e">
        <f>BerKW!AR297*100</f>
        <v>#VALUE!</v>
      </c>
      <c r="AH297" s="162">
        <f>IF(BerKW!AU297=0,0,74)</f>
        <v>74</v>
      </c>
      <c r="AI297" s="166" t="e">
        <f>BerKW!AV297*100</f>
        <v>#VALUE!</v>
      </c>
      <c r="AJ297" s="166" t="e">
        <f>BerKW!AU297*100</f>
        <v>#VALUE!</v>
      </c>
      <c r="AK297" s="162">
        <v>1</v>
      </c>
      <c r="AL297" s="166" t="e">
        <f>ROUND(BerKW!AW297*100,0)</f>
        <v>#VALUE!</v>
      </c>
      <c r="AM297" s="166" t="e">
        <f t="shared" si="16"/>
        <v>#VALUE!</v>
      </c>
      <c r="AN297" s="166">
        <v>0</v>
      </c>
      <c r="AO297" s="166" t="e">
        <f>BerKW!AW297*100</f>
        <v>#VALUE!</v>
      </c>
      <c r="AP297" s="166" t="e">
        <f ca="1">ROUND(AO297*(pabij+wnbij)/100,0)</f>
        <v>#VALUE!</v>
      </c>
      <c r="AQ297" s="166">
        <f t="shared" ca="1" si="17"/>
        <v>255</v>
      </c>
      <c r="AR297" s="166">
        <v>0</v>
      </c>
      <c r="AS297" s="166" t="e">
        <f>BerKW!AW297*100</f>
        <v>#VALUE!</v>
      </c>
      <c r="AT297" s="166" t="e">
        <f ca="1">ROUND(BerKW!BR297*100,0)</f>
        <v>#VALUE!</v>
      </c>
      <c r="AU297" s="166">
        <f t="shared" ca="1" si="18"/>
        <v>256</v>
      </c>
      <c r="AV297" s="166">
        <v>0</v>
      </c>
      <c r="AW297" s="166" t="e">
        <f>ROUND(BerKW!AW297*100,0)</f>
        <v>#VALUE!</v>
      </c>
      <c r="AX297" s="166" t="e">
        <f ca="1">ROUND(BerKW!BS297*100,0)</f>
        <v>#VALUE!</v>
      </c>
      <c r="AY297" s="166">
        <f t="shared" ca="1" si="19"/>
        <v>811</v>
      </c>
      <c r="AZ297" s="166">
        <v>0</v>
      </c>
      <c r="BA297" s="166" t="e">
        <f ca="1">IF(fsobij&lt;&gt;0,BerKW!AW297*100,0)</f>
        <v>#VALUE!</v>
      </c>
      <c r="BB297" s="166" t="e">
        <f ca="1">IF(fsobij&lt;&gt;0,ROUND(BerKW!BK297*100,0),0)</f>
        <v>#VALUE!</v>
      </c>
      <c r="BC297" s="166">
        <v>859</v>
      </c>
      <c r="BD297" s="166">
        <v>0</v>
      </c>
      <c r="BE297" s="166" t="e">
        <f ca="1">IF(bijbij&lt;&gt;0,BerKW!AW297*100,0)</f>
        <v>#VALUE!</v>
      </c>
      <c r="BF297" s="166" t="e">
        <f>ROUND(BerKW!BL297*100,0)</f>
        <v>#VALUE!</v>
      </c>
      <c r="BG297" s="167">
        <v>1</v>
      </c>
      <c r="BH297" s="166" t="e">
        <f>BerKW!BF297*100</f>
        <v>#VALUE!</v>
      </c>
      <c r="BI297" s="166" t="str">
        <f>BerKW!BE297</f>
        <v>Corriger</v>
      </c>
      <c r="BJ297" s="162" t="e">
        <f>BerKW!BD297*100</f>
        <v>#VALUE!</v>
      </c>
    </row>
    <row r="298" spans="1:62" ht="14.1" customHeight="1" x14ac:dyDescent="0.3">
      <c r="A298" s="162">
        <f>Ident!A298</f>
        <v>0</v>
      </c>
      <c r="B298" s="162">
        <f>Ident!B298</f>
        <v>0</v>
      </c>
      <c r="C298" s="162">
        <f>Ident!C298</f>
        <v>0</v>
      </c>
      <c r="D298" s="162">
        <f>Ident!D298</f>
        <v>0</v>
      </c>
      <c r="E298" s="162"/>
      <c r="F298" s="163"/>
      <c r="G298" s="162"/>
      <c r="H298" s="164">
        <f>Ident!G298</f>
        <v>0</v>
      </c>
      <c r="I298" s="165">
        <f>Ident!E298</f>
        <v>0</v>
      </c>
      <c r="J298" s="165">
        <f>Ident!F298</f>
        <v>0</v>
      </c>
      <c r="K298" s="166" t="e">
        <f>BerKW!Y298*100</f>
        <v>#VALUE!</v>
      </c>
      <c r="L298" s="166">
        <f>BerKW!Z298</f>
        <v>0</v>
      </c>
      <c r="M298" s="162">
        <f>IF(BerKW!K298=0,0,1)</f>
        <v>0</v>
      </c>
      <c r="N298" s="166" t="e">
        <f>BerKW!L298*100</f>
        <v>#VALUE!</v>
      </c>
      <c r="O298" s="166">
        <f>BerKW!K298*100</f>
        <v>0</v>
      </c>
      <c r="P298" s="162">
        <f>IF(BerKW!AC298=0,0,24)</f>
        <v>24</v>
      </c>
      <c r="Q298" s="166" t="e">
        <f>BerKW!AD298*100</f>
        <v>#VALUE!</v>
      </c>
      <c r="R298" s="166" t="e">
        <f>BerKW!AC298*100</f>
        <v>#VALUE!</v>
      </c>
      <c r="S298" s="162">
        <f>IF(BerKW!AF298=0,0,30)</f>
        <v>30</v>
      </c>
      <c r="T298" s="166" t="e">
        <f>BerKW!AG298*100</f>
        <v>#VALUE!</v>
      </c>
      <c r="U298" s="166" t="e">
        <f>BerKW!AF298*100</f>
        <v>#VALUE!</v>
      </c>
      <c r="V298" s="166">
        <f>IF(BerKW!AI298=0,0,50)</f>
        <v>50</v>
      </c>
      <c r="W298" s="166" t="e">
        <f>BerKW!AJ298*100</f>
        <v>#VALUE!</v>
      </c>
      <c r="X298" s="166" t="e">
        <f>BerKW!AI298*100</f>
        <v>#VALUE!</v>
      </c>
      <c r="Y298" s="162">
        <f>IF(BerKW!AL298=0,0,51)</f>
        <v>51</v>
      </c>
      <c r="Z298" s="166" t="e">
        <f>BerKW!AM298*100</f>
        <v>#VALUE!</v>
      </c>
      <c r="AA298" s="166" t="e">
        <f>BerKW!AL298*100</f>
        <v>#VALUE!</v>
      </c>
      <c r="AB298" s="162">
        <f>IF(BerKW!AO298=0,0,60)</f>
        <v>60</v>
      </c>
      <c r="AC298" s="166" t="e">
        <f>BerKW!AP298*100</f>
        <v>#VALUE!</v>
      </c>
      <c r="AD298" s="166" t="e">
        <f>BerKW!AO298*100</f>
        <v>#VALUE!</v>
      </c>
      <c r="AE298" s="162">
        <f>IF(BerKW!AR298=0,0,61)</f>
        <v>61</v>
      </c>
      <c r="AF298" s="166" t="e">
        <f>BerKW!AS298*100</f>
        <v>#VALUE!</v>
      </c>
      <c r="AG298" s="166" t="e">
        <f>BerKW!AR298*100</f>
        <v>#VALUE!</v>
      </c>
      <c r="AH298" s="162">
        <f>IF(BerKW!AU298=0,0,74)</f>
        <v>74</v>
      </c>
      <c r="AI298" s="166" t="e">
        <f>BerKW!AV298*100</f>
        <v>#VALUE!</v>
      </c>
      <c r="AJ298" s="166" t="e">
        <f>BerKW!AU298*100</f>
        <v>#VALUE!</v>
      </c>
      <c r="AK298" s="162">
        <v>1</v>
      </c>
      <c r="AL298" s="166" t="e">
        <f>ROUND(BerKW!AW298*100,0)</f>
        <v>#VALUE!</v>
      </c>
      <c r="AM298" s="166" t="e">
        <f t="shared" si="16"/>
        <v>#VALUE!</v>
      </c>
      <c r="AN298" s="166">
        <v>0</v>
      </c>
      <c r="AO298" s="166" t="e">
        <f>BerKW!AW298*100</f>
        <v>#VALUE!</v>
      </c>
      <c r="AP298" s="166" t="e">
        <f ca="1">ROUND(AO298*(pabij+wnbij)/100,0)</f>
        <v>#VALUE!</v>
      </c>
      <c r="AQ298" s="166">
        <f t="shared" ca="1" si="17"/>
        <v>255</v>
      </c>
      <c r="AR298" s="166">
        <v>0</v>
      </c>
      <c r="AS298" s="166" t="e">
        <f>BerKW!AW298*100</f>
        <v>#VALUE!</v>
      </c>
      <c r="AT298" s="166" t="e">
        <f ca="1">ROUND(BerKW!BR298*100,0)</f>
        <v>#VALUE!</v>
      </c>
      <c r="AU298" s="166">
        <f t="shared" ca="1" si="18"/>
        <v>256</v>
      </c>
      <c r="AV298" s="166">
        <v>0</v>
      </c>
      <c r="AW298" s="166" t="e">
        <f>ROUND(BerKW!AW298*100,0)</f>
        <v>#VALUE!</v>
      </c>
      <c r="AX298" s="166" t="e">
        <f ca="1">ROUND(BerKW!BS298*100,0)</f>
        <v>#VALUE!</v>
      </c>
      <c r="AY298" s="166">
        <f t="shared" ca="1" si="19"/>
        <v>811</v>
      </c>
      <c r="AZ298" s="166">
        <v>0</v>
      </c>
      <c r="BA298" s="166" t="e">
        <f ca="1">IF(fsobij&lt;&gt;0,BerKW!AW298*100,0)</f>
        <v>#VALUE!</v>
      </c>
      <c r="BB298" s="166" t="e">
        <f ca="1">IF(fsobij&lt;&gt;0,ROUND(BerKW!BK298*100,0),0)</f>
        <v>#VALUE!</v>
      </c>
      <c r="BC298" s="166">
        <v>859</v>
      </c>
      <c r="BD298" s="166">
        <v>0</v>
      </c>
      <c r="BE298" s="166" t="e">
        <f ca="1">IF(bijbij&lt;&gt;0,BerKW!AW298*100,0)</f>
        <v>#VALUE!</v>
      </c>
      <c r="BF298" s="166" t="e">
        <f>ROUND(BerKW!BL298*100,0)</f>
        <v>#VALUE!</v>
      </c>
      <c r="BG298" s="167">
        <v>1</v>
      </c>
      <c r="BH298" s="166" t="e">
        <f>BerKW!BF298*100</f>
        <v>#VALUE!</v>
      </c>
      <c r="BI298" s="166" t="str">
        <f>BerKW!BE298</f>
        <v>Corriger</v>
      </c>
      <c r="BJ298" s="162" t="e">
        <f>BerKW!BD298*100</f>
        <v>#VALUE!</v>
      </c>
    </row>
    <row r="299" spans="1:62" ht="14.1" customHeight="1" x14ac:dyDescent="0.3">
      <c r="A299" s="162">
        <f>Ident!A299</f>
        <v>0</v>
      </c>
      <c r="B299" s="162">
        <f>Ident!B299</f>
        <v>0</v>
      </c>
      <c r="C299" s="162">
        <f>Ident!C299</f>
        <v>0</v>
      </c>
      <c r="D299" s="162">
        <f>Ident!D299</f>
        <v>0</v>
      </c>
      <c r="E299" s="162"/>
      <c r="F299" s="163"/>
      <c r="G299" s="162"/>
      <c r="H299" s="164">
        <f>Ident!G299</f>
        <v>0</v>
      </c>
      <c r="I299" s="165">
        <f>Ident!E299</f>
        <v>0</v>
      </c>
      <c r="J299" s="165">
        <f>Ident!F299</f>
        <v>0</v>
      </c>
      <c r="K299" s="166" t="e">
        <f>BerKW!Y299*100</f>
        <v>#VALUE!</v>
      </c>
      <c r="L299" s="166">
        <f>BerKW!Z299</f>
        <v>0</v>
      </c>
      <c r="M299" s="162">
        <f>IF(BerKW!K299=0,0,1)</f>
        <v>0</v>
      </c>
      <c r="N299" s="166" t="e">
        <f>BerKW!L299*100</f>
        <v>#VALUE!</v>
      </c>
      <c r="O299" s="166">
        <f>BerKW!K299*100</f>
        <v>0</v>
      </c>
      <c r="P299" s="162">
        <f>IF(BerKW!AC299=0,0,24)</f>
        <v>24</v>
      </c>
      <c r="Q299" s="166" t="e">
        <f>BerKW!AD299*100</f>
        <v>#VALUE!</v>
      </c>
      <c r="R299" s="166" t="e">
        <f>BerKW!AC299*100</f>
        <v>#VALUE!</v>
      </c>
      <c r="S299" s="162">
        <f>IF(BerKW!AF299=0,0,30)</f>
        <v>30</v>
      </c>
      <c r="T299" s="166" t="e">
        <f>BerKW!AG299*100</f>
        <v>#VALUE!</v>
      </c>
      <c r="U299" s="166" t="e">
        <f>BerKW!AF299*100</f>
        <v>#VALUE!</v>
      </c>
      <c r="V299" s="166">
        <f>IF(BerKW!AI299=0,0,50)</f>
        <v>50</v>
      </c>
      <c r="W299" s="166" t="e">
        <f>BerKW!AJ299*100</f>
        <v>#VALUE!</v>
      </c>
      <c r="X299" s="166" t="e">
        <f>BerKW!AI299*100</f>
        <v>#VALUE!</v>
      </c>
      <c r="Y299" s="162">
        <f>IF(BerKW!AL299=0,0,51)</f>
        <v>51</v>
      </c>
      <c r="Z299" s="166" t="e">
        <f>BerKW!AM299*100</f>
        <v>#VALUE!</v>
      </c>
      <c r="AA299" s="166" t="e">
        <f>BerKW!AL299*100</f>
        <v>#VALUE!</v>
      </c>
      <c r="AB299" s="162">
        <f>IF(BerKW!AO299=0,0,60)</f>
        <v>60</v>
      </c>
      <c r="AC299" s="166" t="e">
        <f>BerKW!AP299*100</f>
        <v>#VALUE!</v>
      </c>
      <c r="AD299" s="166" t="e">
        <f>BerKW!AO299*100</f>
        <v>#VALUE!</v>
      </c>
      <c r="AE299" s="162">
        <f>IF(BerKW!AR299=0,0,61)</f>
        <v>61</v>
      </c>
      <c r="AF299" s="166" t="e">
        <f>BerKW!AS299*100</f>
        <v>#VALUE!</v>
      </c>
      <c r="AG299" s="166" t="e">
        <f>BerKW!AR299*100</f>
        <v>#VALUE!</v>
      </c>
      <c r="AH299" s="162">
        <f>IF(BerKW!AU299=0,0,74)</f>
        <v>74</v>
      </c>
      <c r="AI299" s="166" t="e">
        <f>BerKW!AV299*100</f>
        <v>#VALUE!</v>
      </c>
      <c r="AJ299" s="166" t="e">
        <f>BerKW!AU299*100</f>
        <v>#VALUE!</v>
      </c>
      <c r="AK299" s="162">
        <v>1</v>
      </c>
      <c r="AL299" s="166" t="e">
        <f>ROUND(BerKW!AW299*100,0)</f>
        <v>#VALUE!</v>
      </c>
      <c r="AM299" s="166" t="e">
        <f t="shared" si="16"/>
        <v>#VALUE!</v>
      </c>
      <c r="AN299" s="166">
        <v>0</v>
      </c>
      <c r="AO299" s="166" t="e">
        <f>BerKW!AW299*100</f>
        <v>#VALUE!</v>
      </c>
      <c r="AP299" s="166" t="e">
        <f ca="1">ROUND(AO299*(pabij+wnbij)/100,0)</f>
        <v>#VALUE!</v>
      </c>
      <c r="AQ299" s="166">
        <f t="shared" ca="1" si="17"/>
        <v>255</v>
      </c>
      <c r="AR299" s="166">
        <v>0</v>
      </c>
      <c r="AS299" s="166" t="e">
        <f>BerKW!AW299*100</f>
        <v>#VALUE!</v>
      </c>
      <c r="AT299" s="166" t="e">
        <f ca="1">ROUND(BerKW!BR299*100,0)</f>
        <v>#VALUE!</v>
      </c>
      <c r="AU299" s="166">
        <f t="shared" ca="1" si="18"/>
        <v>256</v>
      </c>
      <c r="AV299" s="166">
        <v>0</v>
      </c>
      <c r="AW299" s="166" t="e">
        <f>ROUND(BerKW!AW299*100,0)</f>
        <v>#VALUE!</v>
      </c>
      <c r="AX299" s="166" t="e">
        <f ca="1">ROUND(BerKW!BS299*100,0)</f>
        <v>#VALUE!</v>
      </c>
      <c r="AY299" s="166">
        <f t="shared" ca="1" si="19"/>
        <v>811</v>
      </c>
      <c r="AZ299" s="166">
        <v>0</v>
      </c>
      <c r="BA299" s="166" t="e">
        <f ca="1">IF(fsobij&lt;&gt;0,BerKW!AW299*100,0)</f>
        <v>#VALUE!</v>
      </c>
      <c r="BB299" s="166" t="e">
        <f ca="1">IF(fsobij&lt;&gt;0,ROUND(BerKW!BK299*100,0),0)</f>
        <v>#VALUE!</v>
      </c>
      <c r="BC299" s="166">
        <v>859</v>
      </c>
      <c r="BD299" s="166">
        <v>0</v>
      </c>
      <c r="BE299" s="166" t="e">
        <f ca="1">IF(bijbij&lt;&gt;0,BerKW!AW299*100,0)</f>
        <v>#VALUE!</v>
      </c>
      <c r="BF299" s="166" t="e">
        <f>ROUND(BerKW!BL299*100,0)</f>
        <v>#VALUE!</v>
      </c>
      <c r="BG299" s="167">
        <v>1</v>
      </c>
      <c r="BH299" s="166" t="e">
        <f>BerKW!BF299*100</f>
        <v>#VALUE!</v>
      </c>
      <c r="BI299" s="166" t="str">
        <f>BerKW!BE299</f>
        <v>Corriger</v>
      </c>
      <c r="BJ299" s="162" t="e">
        <f>BerKW!BD299*100</f>
        <v>#VALUE!</v>
      </c>
    </row>
    <row r="300" spans="1:62" ht="14.1" customHeight="1" x14ac:dyDescent="0.3">
      <c r="A300" s="162">
        <f>Ident!A300</f>
        <v>0</v>
      </c>
      <c r="B300" s="162">
        <f>Ident!B300</f>
        <v>0</v>
      </c>
      <c r="C300" s="162">
        <f>Ident!C300</f>
        <v>0</v>
      </c>
      <c r="D300" s="162">
        <f>Ident!D300</f>
        <v>0</v>
      </c>
      <c r="E300" s="162"/>
      <c r="F300" s="163"/>
      <c r="G300" s="162"/>
      <c r="H300" s="164">
        <f>Ident!G300</f>
        <v>0</v>
      </c>
      <c r="I300" s="165">
        <f>Ident!E300</f>
        <v>0</v>
      </c>
      <c r="J300" s="165">
        <f>Ident!F300</f>
        <v>0</v>
      </c>
      <c r="K300" s="166" t="e">
        <f>BerKW!Y300*100</f>
        <v>#VALUE!</v>
      </c>
      <c r="L300" s="166">
        <f>BerKW!Z300</f>
        <v>0</v>
      </c>
      <c r="M300" s="162">
        <f>IF(BerKW!K300=0,0,1)</f>
        <v>0</v>
      </c>
      <c r="N300" s="166" t="e">
        <f>BerKW!L300*100</f>
        <v>#VALUE!</v>
      </c>
      <c r="O300" s="166">
        <f>BerKW!K300*100</f>
        <v>0</v>
      </c>
      <c r="P300" s="162">
        <f>IF(BerKW!AC300=0,0,24)</f>
        <v>24</v>
      </c>
      <c r="Q300" s="166" t="e">
        <f>BerKW!AD300*100</f>
        <v>#VALUE!</v>
      </c>
      <c r="R300" s="166" t="e">
        <f>BerKW!AC300*100</f>
        <v>#VALUE!</v>
      </c>
      <c r="S300" s="162">
        <f>IF(BerKW!AF300=0,0,30)</f>
        <v>30</v>
      </c>
      <c r="T300" s="166" t="e">
        <f>BerKW!AG300*100</f>
        <v>#VALUE!</v>
      </c>
      <c r="U300" s="166" t="e">
        <f>BerKW!AF300*100</f>
        <v>#VALUE!</v>
      </c>
      <c r="V300" s="166">
        <f>IF(BerKW!AI300=0,0,50)</f>
        <v>50</v>
      </c>
      <c r="W300" s="166" t="e">
        <f>BerKW!AJ300*100</f>
        <v>#VALUE!</v>
      </c>
      <c r="X300" s="166" t="e">
        <f>BerKW!AI300*100</f>
        <v>#VALUE!</v>
      </c>
      <c r="Y300" s="162">
        <f>IF(BerKW!AL300=0,0,51)</f>
        <v>51</v>
      </c>
      <c r="Z300" s="166" t="e">
        <f>BerKW!AM300*100</f>
        <v>#VALUE!</v>
      </c>
      <c r="AA300" s="166" t="e">
        <f>BerKW!AL300*100</f>
        <v>#VALUE!</v>
      </c>
      <c r="AB300" s="162">
        <f>IF(BerKW!AO300=0,0,60)</f>
        <v>60</v>
      </c>
      <c r="AC300" s="166" t="e">
        <f>BerKW!AP300*100</f>
        <v>#VALUE!</v>
      </c>
      <c r="AD300" s="166" t="e">
        <f>BerKW!AO300*100</f>
        <v>#VALUE!</v>
      </c>
      <c r="AE300" s="162">
        <f>IF(BerKW!AR300=0,0,61)</f>
        <v>61</v>
      </c>
      <c r="AF300" s="166" t="e">
        <f>BerKW!AS300*100</f>
        <v>#VALUE!</v>
      </c>
      <c r="AG300" s="166" t="e">
        <f>BerKW!AR300*100</f>
        <v>#VALUE!</v>
      </c>
      <c r="AH300" s="162">
        <f>IF(BerKW!AU300=0,0,74)</f>
        <v>74</v>
      </c>
      <c r="AI300" s="166" t="e">
        <f>BerKW!AV300*100</f>
        <v>#VALUE!</v>
      </c>
      <c r="AJ300" s="166" t="e">
        <f>BerKW!AU300*100</f>
        <v>#VALUE!</v>
      </c>
      <c r="AK300" s="162">
        <v>1</v>
      </c>
      <c r="AL300" s="166" t="e">
        <f>ROUND(BerKW!AW300*100,0)</f>
        <v>#VALUE!</v>
      </c>
      <c r="AM300" s="166" t="e">
        <f t="shared" si="16"/>
        <v>#VALUE!</v>
      </c>
      <c r="AN300" s="166">
        <v>0</v>
      </c>
      <c r="AO300" s="166" t="e">
        <f>BerKW!AW300*100</f>
        <v>#VALUE!</v>
      </c>
      <c r="AP300" s="166" t="e">
        <f ca="1">ROUND(AO300*(pabij+wnbij)/100,0)</f>
        <v>#VALUE!</v>
      </c>
      <c r="AQ300" s="166">
        <f t="shared" ca="1" si="17"/>
        <v>255</v>
      </c>
      <c r="AR300" s="166">
        <v>0</v>
      </c>
      <c r="AS300" s="166" t="e">
        <f>BerKW!AW300*100</f>
        <v>#VALUE!</v>
      </c>
      <c r="AT300" s="166" t="e">
        <f ca="1">ROUND(BerKW!BR300*100,0)</f>
        <v>#VALUE!</v>
      </c>
      <c r="AU300" s="166">
        <f t="shared" ca="1" si="18"/>
        <v>256</v>
      </c>
      <c r="AV300" s="166">
        <v>0</v>
      </c>
      <c r="AW300" s="166" t="e">
        <f>ROUND(BerKW!AW300*100,0)</f>
        <v>#VALUE!</v>
      </c>
      <c r="AX300" s="166" t="e">
        <f ca="1">ROUND(BerKW!BS300*100,0)</f>
        <v>#VALUE!</v>
      </c>
      <c r="AY300" s="166">
        <f t="shared" ca="1" si="19"/>
        <v>811</v>
      </c>
      <c r="AZ300" s="166">
        <v>0</v>
      </c>
      <c r="BA300" s="166" t="e">
        <f ca="1">IF(fsobij&lt;&gt;0,BerKW!AW300*100,0)</f>
        <v>#VALUE!</v>
      </c>
      <c r="BB300" s="166" t="e">
        <f ca="1">IF(fsobij&lt;&gt;0,ROUND(BerKW!BK300*100,0),0)</f>
        <v>#VALUE!</v>
      </c>
      <c r="BC300" s="166">
        <v>859</v>
      </c>
      <c r="BD300" s="166">
        <v>0</v>
      </c>
      <c r="BE300" s="166" t="e">
        <f ca="1">IF(bijbij&lt;&gt;0,BerKW!AW300*100,0)</f>
        <v>#VALUE!</v>
      </c>
      <c r="BF300" s="166" t="e">
        <f>ROUND(BerKW!BL300*100,0)</f>
        <v>#VALUE!</v>
      </c>
      <c r="BG300" s="167">
        <v>1</v>
      </c>
      <c r="BH300" s="166" t="e">
        <f>BerKW!BF300*100</f>
        <v>#VALUE!</v>
      </c>
      <c r="BI300" s="166" t="str">
        <f>BerKW!BE300</f>
        <v>Corriger</v>
      </c>
      <c r="BJ300" s="162" t="e">
        <f>BerKW!BD300*100</f>
        <v>#VALUE!</v>
      </c>
    </row>
    <row r="301" spans="1:62" x14ac:dyDescent="0.2">
      <c r="I301" s="106"/>
      <c r="J301" s="106"/>
    </row>
    <row r="302" spans="1:62" x14ac:dyDescent="0.2">
      <c r="I302" s="106"/>
      <c r="J302" s="106"/>
    </row>
    <row r="303" spans="1:62" x14ac:dyDescent="0.2">
      <c r="I303" s="106"/>
      <c r="J303" s="106"/>
    </row>
    <row r="304" spans="1:62" x14ac:dyDescent="0.2">
      <c r="I304" s="106"/>
      <c r="J304" s="106"/>
    </row>
    <row r="305" spans="9:10" x14ac:dyDescent="0.2">
      <c r="I305" s="106"/>
      <c r="J305" s="106"/>
    </row>
    <row r="306" spans="9:10" x14ac:dyDescent="0.2">
      <c r="I306" s="106"/>
      <c r="J306" s="106"/>
    </row>
    <row r="307" spans="9:10" x14ac:dyDescent="0.2">
      <c r="I307" s="106"/>
      <c r="J307" s="106"/>
    </row>
    <row r="308" spans="9:10" x14ac:dyDescent="0.2">
      <c r="I308" s="106"/>
      <c r="J308" s="106"/>
    </row>
    <row r="309" spans="9:10" x14ac:dyDescent="0.2">
      <c r="I309" s="106"/>
      <c r="J309" s="106"/>
    </row>
    <row r="310" spans="9:10" x14ac:dyDescent="0.2">
      <c r="I310" s="106"/>
      <c r="J310" s="106"/>
    </row>
    <row r="311" spans="9:10" x14ac:dyDescent="0.2">
      <c r="I311" s="106"/>
      <c r="J311" s="106"/>
    </row>
    <row r="312" spans="9:10" x14ac:dyDescent="0.2">
      <c r="I312" s="106"/>
      <c r="J312" s="106"/>
    </row>
    <row r="313" spans="9:10" x14ac:dyDescent="0.2">
      <c r="I313" s="106"/>
      <c r="J313" s="106"/>
    </row>
    <row r="314" spans="9:10" x14ac:dyDescent="0.2">
      <c r="I314" s="106"/>
      <c r="J314" s="106"/>
    </row>
    <row r="315" spans="9:10" x14ac:dyDescent="0.2">
      <c r="I315" s="106"/>
      <c r="J315" s="106"/>
    </row>
    <row r="316" spans="9:10" x14ac:dyDescent="0.2">
      <c r="I316" s="106"/>
      <c r="J316" s="106"/>
    </row>
    <row r="317" spans="9:10" x14ac:dyDescent="0.2">
      <c r="I317" s="106"/>
      <c r="J317" s="106"/>
    </row>
    <row r="318" spans="9:10" x14ac:dyDescent="0.2">
      <c r="I318" s="106"/>
      <c r="J318" s="106"/>
    </row>
    <row r="319" spans="9:10" x14ac:dyDescent="0.2">
      <c r="I319" s="106"/>
      <c r="J319" s="106"/>
    </row>
    <row r="320" spans="9:10" x14ac:dyDescent="0.2">
      <c r="I320" s="106"/>
      <c r="J320" s="106"/>
    </row>
    <row r="321" spans="9:10" x14ac:dyDescent="0.2">
      <c r="I321" s="106"/>
      <c r="J321" s="106"/>
    </row>
    <row r="322" spans="9:10" x14ac:dyDescent="0.2">
      <c r="I322" s="106"/>
      <c r="J322" s="106"/>
    </row>
    <row r="323" spans="9:10" x14ac:dyDescent="0.2">
      <c r="I323" s="106"/>
      <c r="J323" s="106"/>
    </row>
    <row r="324" spans="9:10" x14ac:dyDescent="0.2">
      <c r="I324" s="106"/>
      <c r="J324" s="106"/>
    </row>
    <row r="325" spans="9:10" x14ac:dyDescent="0.2">
      <c r="I325" s="106"/>
      <c r="J325" s="106"/>
    </row>
    <row r="326" spans="9:10" x14ac:dyDescent="0.2">
      <c r="I326" s="106"/>
      <c r="J326" s="106"/>
    </row>
    <row r="327" spans="9:10" x14ac:dyDescent="0.2">
      <c r="I327" s="106"/>
      <c r="J327" s="106"/>
    </row>
    <row r="328" spans="9:10" x14ac:dyDescent="0.2">
      <c r="I328" s="106"/>
      <c r="J328" s="106"/>
    </row>
    <row r="329" spans="9:10" x14ac:dyDescent="0.2">
      <c r="I329" s="106"/>
      <c r="J329" s="106"/>
    </row>
    <row r="330" spans="9:10" x14ac:dyDescent="0.2">
      <c r="I330" s="106"/>
      <c r="J330" s="106"/>
    </row>
    <row r="331" spans="9:10" x14ac:dyDescent="0.2">
      <c r="I331" s="106"/>
      <c r="J331" s="106"/>
    </row>
    <row r="332" spans="9:10" x14ac:dyDescent="0.2">
      <c r="I332" s="106"/>
      <c r="J332" s="106"/>
    </row>
    <row r="333" spans="9:10" x14ac:dyDescent="0.2">
      <c r="I333" s="106"/>
      <c r="J333" s="106"/>
    </row>
    <row r="334" spans="9:10" x14ac:dyDescent="0.2">
      <c r="I334" s="106"/>
      <c r="J334" s="106"/>
    </row>
    <row r="335" spans="9:10" x14ac:dyDescent="0.2">
      <c r="I335" s="106"/>
      <c r="J335" s="106"/>
    </row>
    <row r="336" spans="9:10" x14ac:dyDescent="0.2">
      <c r="I336" s="106"/>
      <c r="J336" s="106"/>
    </row>
    <row r="337" spans="9:10" x14ac:dyDescent="0.2">
      <c r="I337" s="106"/>
      <c r="J337" s="106"/>
    </row>
    <row r="338" spans="9:10" x14ac:dyDescent="0.2">
      <c r="I338" s="106"/>
      <c r="J338" s="106"/>
    </row>
    <row r="339" spans="9:10" x14ac:dyDescent="0.2">
      <c r="I339" s="106"/>
      <c r="J339" s="106"/>
    </row>
    <row r="340" spans="9:10" x14ac:dyDescent="0.2">
      <c r="I340" s="106"/>
      <c r="J340" s="106"/>
    </row>
    <row r="341" spans="9:10" x14ac:dyDescent="0.2">
      <c r="I341" s="106"/>
      <c r="J341" s="106"/>
    </row>
    <row r="342" spans="9:10" x14ac:dyDescent="0.2">
      <c r="I342" s="106"/>
      <c r="J342" s="106"/>
    </row>
    <row r="343" spans="9:10" x14ac:dyDescent="0.2">
      <c r="I343" s="106"/>
      <c r="J343" s="106"/>
    </row>
    <row r="344" spans="9:10" x14ac:dyDescent="0.2">
      <c r="I344" s="106"/>
      <c r="J344" s="106"/>
    </row>
    <row r="345" spans="9:10" x14ac:dyDescent="0.2">
      <c r="I345" s="106"/>
      <c r="J345" s="106"/>
    </row>
    <row r="346" spans="9:10" x14ac:dyDescent="0.2">
      <c r="I346" s="106"/>
      <c r="J346" s="106"/>
    </row>
    <row r="347" spans="9:10" x14ac:dyDescent="0.2">
      <c r="I347" s="106"/>
      <c r="J347" s="106"/>
    </row>
    <row r="348" spans="9:10" x14ac:dyDescent="0.2">
      <c r="I348" s="106"/>
      <c r="J348" s="106"/>
    </row>
    <row r="349" spans="9:10" x14ac:dyDescent="0.2">
      <c r="I349" s="106"/>
      <c r="J349" s="106"/>
    </row>
    <row r="350" spans="9:10" x14ac:dyDescent="0.2">
      <c r="I350" s="106"/>
      <c r="J350" s="106"/>
    </row>
    <row r="351" spans="9:10" x14ac:dyDescent="0.2">
      <c r="I351" s="106"/>
      <c r="J351" s="106"/>
    </row>
    <row r="352" spans="9:10" x14ac:dyDescent="0.2">
      <c r="I352" s="106"/>
      <c r="J352" s="106"/>
    </row>
    <row r="353" spans="9:10" x14ac:dyDescent="0.2">
      <c r="I353" s="106"/>
      <c r="J353" s="106"/>
    </row>
    <row r="354" spans="9:10" x14ac:dyDescent="0.2">
      <c r="I354" s="106"/>
      <c r="J354" s="106"/>
    </row>
    <row r="355" spans="9:10" x14ac:dyDescent="0.2">
      <c r="I355" s="106"/>
      <c r="J355" s="106"/>
    </row>
    <row r="356" spans="9:10" x14ac:dyDescent="0.2">
      <c r="I356" s="106"/>
      <c r="J356" s="106"/>
    </row>
    <row r="357" spans="9:10" x14ac:dyDescent="0.2">
      <c r="I357" s="106"/>
      <c r="J357" s="106"/>
    </row>
    <row r="358" spans="9:10" x14ac:dyDescent="0.2">
      <c r="I358" s="106"/>
      <c r="J358" s="106"/>
    </row>
    <row r="359" spans="9:10" x14ac:dyDescent="0.2">
      <c r="I359" s="106"/>
      <c r="J359" s="106"/>
    </row>
    <row r="360" spans="9:10" x14ac:dyDescent="0.2">
      <c r="I360" s="106"/>
      <c r="J360" s="106"/>
    </row>
    <row r="361" spans="9:10" x14ac:dyDescent="0.2">
      <c r="I361" s="106"/>
      <c r="J361" s="106"/>
    </row>
    <row r="362" spans="9:10" x14ac:dyDescent="0.2">
      <c r="I362" s="106"/>
      <c r="J362" s="106"/>
    </row>
    <row r="363" spans="9:10" x14ac:dyDescent="0.2">
      <c r="I363" s="106"/>
      <c r="J363" s="106"/>
    </row>
    <row r="364" spans="9:10" x14ac:dyDescent="0.2">
      <c r="I364" s="106"/>
      <c r="J364" s="106"/>
    </row>
    <row r="365" spans="9:10" x14ac:dyDescent="0.2">
      <c r="I365" s="106"/>
      <c r="J365" s="106"/>
    </row>
    <row r="366" spans="9:10" x14ac:dyDescent="0.2">
      <c r="I366" s="106"/>
      <c r="J366" s="106"/>
    </row>
    <row r="367" spans="9:10" x14ac:dyDescent="0.2">
      <c r="I367" s="106"/>
      <c r="J367" s="106"/>
    </row>
    <row r="368" spans="9:10" x14ac:dyDescent="0.2">
      <c r="I368" s="106"/>
      <c r="J368" s="106"/>
    </row>
    <row r="369" spans="9:10" x14ac:dyDescent="0.2">
      <c r="I369" s="106"/>
      <c r="J369" s="106"/>
    </row>
    <row r="370" spans="9:10" x14ac:dyDescent="0.2">
      <c r="I370" s="106"/>
      <c r="J370" s="106"/>
    </row>
    <row r="371" spans="9:10" x14ac:dyDescent="0.2">
      <c r="I371" s="106"/>
      <c r="J371" s="106"/>
    </row>
    <row r="372" spans="9:10" x14ac:dyDescent="0.2">
      <c r="I372" s="106"/>
      <c r="J372" s="106"/>
    </row>
    <row r="373" spans="9:10" x14ac:dyDescent="0.2">
      <c r="I373" s="106"/>
      <c r="J373" s="106"/>
    </row>
    <row r="374" spans="9:10" x14ac:dyDescent="0.2">
      <c r="I374" s="106"/>
      <c r="J374" s="106"/>
    </row>
    <row r="375" spans="9:10" x14ac:dyDescent="0.2">
      <c r="I375" s="106"/>
      <c r="J375" s="106"/>
    </row>
    <row r="376" spans="9:10" x14ac:dyDescent="0.2">
      <c r="I376" s="106"/>
      <c r="J376" s="106"/>
    </row>
    <row r="377" spans="9:10" x14ac:dyDescent="0.2">
      <c r="I377" s="106"/>
      <c r="J377" s="106"/>
    </row>
    <row r="378" spans="9:10" x14ac:dyDescent="0.2">
      <c r="I378" s="106"/>
      <c r="J378" s="106"/>
    </row>
    <row r="379" spans="9:10" x14ac:dyDescent="0.2">
      <c r="I379" s="106"/>
      <c r="J379" s="106"/>
    </row>
    <row r="380" spans="9:10" x14ac:dyDescent="0.2">
      <c r="I380" s="106"/>
      <c r="J380" s="106"/>
    </row>
    <row r="381" spans="9:10" x14ac:dyDescent="0.2">
      <c r="I381" s="106"/>
      <c r="J381" s="106"/>
    </row>
    <row r="382" spans="9:10" x14ac:dyDescent="0.2">
      <c r="I382" s="106"/>
      <c r="J382" s="106"/>
    </row>
    <row r="383" spans="9:10" x14ac:dyDescent="0.2">
      <c r="I383" s="106"/>
      <c r="J383" s="106"/>
    </row>
    <row r="384" spans="9:10" x14ac:dyDescent="0.2">
      <c r="I384" s="106"/>
      <c r="J384" s="106"/>
    </row>
    <row r="385" spans="9:10" x14ac:dyDescent="0.2">
      <c r="I385" s="106"/>
      <c r="J385" s="106"/>
    </row>
    <row r="386" spans="9:10" x14ac:dyDescent="0.2">
      <c r="I386" s="106"/>
      <c r="J386" s="106"/>
    </row>
    <row r="387" spans="9:10" x14ac:dyDescent="0.2">
      <c r="I387" s="106"/>
      <c r="J387" s="106"/>
    </row>
    <row r="388" spans="9:10" x14ac:dyDescent="0.2">
      <c r="I388" s="106"/>
      <c r="J388" s="106"/>
    </row>
    <row r="389" spans="9:10" x14ac:dyDescent="0.2">
      <c r="I389" s="106"/>
      <c r="J389" s="106"/>
    </row>
    <row r="390" spans="9:10" x14ac:dyDescent="0.2">
      <c r="I390" s="106"/>
      <c r="J390" s="106"/>
    </row>
    <row r="391" spans="9:10" x14ac:dyDescent="0.2">
      <c r="I391" s="106"/>
      <c r="J391" s="106"/>
    </row>
    <row r="392" spans="9:10" x14ac:dyDescent="0.2">
      <c r="I392" s="106"/>
      <c r="J392" s="106"/>
    </row>
    <row r="393" spans="9:10" x14ac:dyDescent="0.2">
      <c r="I393" s="106"/>
      <c r="J393" s="106"/>
    </row>
    <row r="394" spans="9:10" x14ac:dyDescent="0.2">
      <c r="I394" s="106"/>
      <c r="J394" s="106"/>
    </row>
    <row r="395" spans="9:10" x14ac:dyDescent="0.2">
      <c r="I395" s="106"/>
      <c r="J395" s="106"/>
    </row>
    <row r="396" spans="9:10" x14ac:dyDescent="0.2">
      <c r="I396" s="106"/>
      <c r="J396" s="106"/>
    </row>
    <row r="397" spans="9:10" x14ac:dyDescent="0.2">
      <c r="I397" s="106"/>
      <c r="J397" s="106"/>
    </row>
    <row r="398" spans="9:10" x14ac:dyDescent="0.2">
      <c r="I398" s="106"/>
      <c r="J398" s="106"/>
    </row>
    <row r="399" spans="9:10" x14ac:dyDescent="0.2">
      <c r="I399" s="106"/>
      <c r="J399" s="106"/>
    </row>
    <row r="400" spans="9:10" x14ac:dyDescent="0.2">
      <c r="I400" s="106"/>
      <c r="J400" s="106"/>
    </row>
    <row r="401" spans="9:10" x14ac:dyDescent="0.2">
      <c r="I401" s="106"/>
      <c r="J401" s="106"/>
    </row>
    <row r="402" spans="9:10" x14ac:dyDescent="0.2">
      <c r="I402" s="106"/>
      <c r="J402" s="106"/>
    </row>
    <row r="403" spans="9:10" x14ac:dyDescent="0.2">
      <c r="I403" s="106"/>
      <c r="J403" s="106"/>
    </row>
    <row r="404" spans="9:10" x14ac:dyDescent="0.2">
      <c r="I404" s="106"/>
      <c r="J404" s="106"/>
    </row>
    <row r="405" spans="9:10" x14ac:dyDescent="0.2">
      <c r="I405" s="106"/>
      <c r="J405" s="106"/>
    </row>
    <row r="406" spans="9:10" x14ac:dyDescent="0.2">
      <c r="I406" s="106"/>
      <c r="J406" s="106"/>
    </row>
    <row r="407" spans="9:10" x14ac:dyDescent="0.2">
      <c r="I407" s="106"/>
      <c r="J407" s="106"/>
    </row>
    <row r="408" spans="9:10" x14ac:dyDescent="0.2">
      <c r="I408" s="106"/>
      <c r="J408" s="106"/>
    </row>
    <row r="409" spans="9:10" x14ac:dyDescent="0.2">
      <c r="I409" s="106"/>
      <c r="J409" s="106"/>
    </row>
    <row r="410" spans="9:10" x14ac:dyDescent="0.2">
      <c r="I410" s="106"/>
      <c r="J410" s="106"/>
    </row>
    <row r="411" spans="9:10" x14ac:dyDescent="0.2">
      <c r="I411" s="106"/>
      <c r="J411" s="106"/>
    </row>
    <row r="412" spans="9:10" x14ac:dyDescent="0.2">
      <c r="I412" s="106"/>
      <c r="J412" s="106"/>
    </row>
    <row r="413" spans="9:10" x14ac:dyDescent="0.2">
      <c r="I413" s="106"/>
      <c r="J413" s="106"/>
    </row>
    <row r="414" spans="9:10" x14ac:dyDescent="0.2">
      <c r="I414" s="106"/>
      <c r="J414" s="106"/>
    </row>
    <row r="415" spans="9:10" x14ac:dyDescent="0.2">
      <c r="I415" s="106"/>
      <c r="J415" s="106"/>
    </row>
    <row r="416" spans="9:10" x14ac:dyDescent="0.2">
      <c r="I416" s="106"/>
      <c r="J416" s="106"/>
    </row>
    <row r="417" spans="9:10" x14ac:dyDescent="0.2">
      <c r="I417" s="106"/>
      <c r="J417" s="106"/>
    </row>
    <row r="418" spans="9:10" x14ac:dyDescent="0.2">
      <c r="I418" s="106"/>
      <c r="J418" s="106"/>
    </row>
    <row r="419" spans="9:10" x14ac:dyDescent="0.2">
      <c r="I419" s="106"/>
      <c r="J419" s="106"/>
    </row>
    <row r="420" spans="9:10" x14ac:dyDescent="0.2">
      <c r="I420" s="106"/>
      <c r="J420" s="106"/>
    </row>
    <row r="421" spans="9:10" x14ac:dyDescent="0.2">
      <c r="I421" s="106"/>
      <c r="J421" s="106"/>
    </row>
    <row r="422" spans="9:10" x14ac:dyDescent="0.2">
      <c r="I422" s="106"/>
      <c r="J422" s="106"/>
    </row>
    <row r="423" spans="9:10" x14ac:dyDescent="0.2">
      <c r="I423" s="106"/>
      <c r="J423" s="106"/>
    </row>
    <row r="424" spans="9:10" x14ac:dyDescent="0.2">
      <c r="I424" s="106"/>
      <c r="J424" s="106"/>
    </row>
    <row r="425" spans="9:10" x14ac:dyDescent="0.2">
      <c r="I425" s="106"/>
      <c r="J425" s="106"/>
    </row>
    <row r="426" spans="9:10" x14ac:dyDescent="0.2">
      <c r="I426" s="106"/>
      <c r="J426" s="106"/>
    </row>
    <row r="427" spans="9:10" x14ac:dyDescent="0.2">
      <c r="I427" s="106"/>
      <c r="J427" s="106"/>
    </row>
    <row r="428" spans="9:10" x14ac:dyDescent="0.2">
      <c r="I428" s="106"/>
      <c r="J428" s="106"/>
    </row>
    <row r="429" spans="9:10" x14ac:dyDescent="0.2">
      <c r="I429" s="106"/>
      <c r="J429" s="106"/>
    </row>
    <row r="430" spans="9:10" x14ac:dyDescent="0.2">
      <c r="I430" s="106"/>
      <c r="J430" s="106"/>
    </row>
    <row r="431" spans="9:10" x14ac:dyDescent="0.2">
      <c r="I431" s="106"/>
      <c r="J431" s="106"/>
    </row>
    <row r="432" spans="9:10" x14ac:dyDescent="0.2">
      <c r="I432" s="106"/>
      <c r="J432" s="106"/>
    </row>
    <row r="433" spans="9:10" x14ac:dyDescent="0.2">
      <c r="I433" s="106"/>
      <c r="J433" s="106"/>
    </row>
    <row r="434" spans="9:10" x14ac:dyDescent="0.2">
      <c r="I434" s="106"/>
      <c r="J434" s="106"/>
    </row>
    <row r="435" spans="9:10" x14ac:dyDescent="0.2">
      <c r="I435" s="106"/>
      <c r="J435" s="106"/>
    </row>
    <row r="436" spans="9:10" x14ac:dyDescent="0.2">
      <c r="I436" s="106"/>
      <c r="J436" s="106"/>
    </row>
    <row r="437" spans="9:10" x14ac:dyDescent="0.2">
      <c r="I437" s="106"/>
      <c r="J437" s="106"/>
    </row>
    <row r="438" spans="9:10" x14ac:dyDescent="0.2">
      <c r="I438" s="106"/>
      <c r="J438" s="106"/>
    </row>
    <row r="439" spans="9:10" x14ac:dyDescent="0.2">
      <c r="I439" s="106"/>
      <c r="J439" s="106"/>
    </row>
    <row r="440" spans="9:10" x14ac:dyDescent="0.2">
      <c r="I440" s="106"/>
      <c r="J440" s="106"/>
    </row>
    <row r="441" spans="9:10" x14ac:dyDescent="0.2">
      <c r="I441" s="106"/>
      <c r="J441" s="106"/>
    </row>
    <row r="442" spans="9:10" x14ac:dyDescent="0.2">
      <c r="I442" s="106"/>
      <c r="J442" s="106"/>
    </row>
    <row r="443" spans="9:10" x14ac:dyDescent="0.2">
      <c r="I443" s="106"/>
      <c r="J443" s="106"/>
    </row>
    <row r="444" spans="9:10" x14ac:dyDescent="0.2">
      <c r="I444" s="106"/>
      <c r="J444" s="106"/>
    </row>
    <row r="445" spans="9:10" x14ac:dyDescent="0.2">
      <c r="I445" s="106"/>
      <c r="J445" s="106"/>
    </row>
    <row r="446" spans="9:10" x14ac:dyDescent="0.2">
      <c r="I446" s="106"/>
      <c r="J446" s="106"/>
    </row>
    <row r="447" spans="9:10" x14ac:dyDescent="0.2">
      <c r="I447" s="106"/>
      <c r="J447" s="106"/>
    </row>
    <row r="448" spans="9:10" x14ac:dyDescent="0.2">
      <c r="I448" s="106"/>
      <c r="J448" s="106"/>
    </row>
    <row r="449" spans="9:10" x14ac:dyDescent="0.2">
      <c r="I449" s="106"/>
      <c r="J449" s="106"/>
    </row>
    <row r="450" spans="9:10" x14ac:dyDescent="0.2">
      <c r="I450" s="106"/>
      <c r="J450" s="106"/>
    </row>
    <row r="451" spans="9:10" x14ac:dyDescent="0.2">
      <c r="I451" s="106"/>
      <c r="J451" s="106"/>
    </row>
    <row r="452" spans="9:10" x14ac:dyDescent="0.2">
      <c r="I452" s="106"/>
      <c r="J452" s="106"/>
    </row>
    <row r="453" spans="9:10" x14ac:dyDescent="0.2">
      <c r="I453" s="106"/>
      <c r="J453" s="106"/>
    </row>
    <row r="454" spans="9:10" x14ac:dyDescent="0.2">
      <c r="I454" s="106"/>
      <c r="J454" s="106"/>
    </row>
    <row r="455" spans="9:10" x14ac:dyDescent="0.2">
      <c r="I455" s="106"/>
      <c r="J455" s="106"/>
    </row>
    <row r="456" spans="9:10" x14ac:dyDescent="0.2">
      <c r="I456" s="106"/>
      <c r="J456" s="106"/>
    </row>
    <row r="457" spans="9:10" x14ac:dyDescent="0.2">
      <c r="I457" s="106"/>
      <c r="J457" s="106"/>
    </row>
    <row r="458" spans="9:10" x14ac:dyDescent="0.2">
      <c r="I458" s="106"/>
      <c r="J458" s="106"/>
    </row>
    <row r="459" spans="9:10" x14ac:dyDescent="0.2">
      <c r="I459" s="106"/>
      <c r="J459" s="106"/>
    </row>
    <row r="460" spans="9:10" x14ac:dyDescent="0.2">
      <c r="I460" s="106"/>
      <c r="J460" s="106"/>
    </row>
    <row r="461" spans="9:10" x14ac:dyDescent="0.2">
      <c r="I461" s="106"/>
      <c r="J461" s="106"/>
    </row>
    <row r="462" spans="9:10" x14ac:dyDescent="0.2">
      <c r="I462" s="106"/>
      <c r="J462" s="106"/>
    </row>
    <row r="463" spans="9:10" x14ac:dyDescent="0.2">
      <c r="I463" s="106"/>
      <c r="J463" s="106"/>
    </row>
    <row r="464" spans="9:10" x14ac:dyDescent="0.2">
      <c r="I464" s="106"/>
      <c r="J464" s="106"/>
    </row>
    <row r="465" spans="9:10" x14ac:dyDescent="0.2">
      <c r="I465" s="106"/>
      <c r="J465" s="106"/>
    </row>
    <row r="466" spans="9:10" x14ac:dyDescent="0.2">
      <c r="I466" s="106"/>
      <c r="J466" s="106"/>
    </row>
    <row r="467" spans="9:10" x14ac:dyDescent="0.2">
      <c r="I467" s="106"/>
      <c r="J467" s="106"/>
    </row>
    <row r="468" spans="9:10" x14ac:dyDescent="0.2">
      <c r="I468" s="106"/>
      <c r="J468" s="106"/>
    </row>
    <row r="469" spans="9:10" x14ac:dyDescent="0.2">
      <c r="I469" s="106"/>
      <c r="J469" s="106"/>
    </row>
    <row r="470" spans="9:10" x14ac:dyDescent="0.2">
      <c r="I470" s="106"/>
      <c r="J470" s="106"/>
    </row>
    <row r="471" spans="9:10" x14ac:dyDescent="0.2">
      <c r="I471" s="106"/>
      <c r="J471" s="106"/>
    </row>
    <row r="472" spans="9:10" x14ac:dyDescent="0.2">
      <c r="I472" s="106"/>
      <c r="J472" s="106"/>
    </row>
    <row r="473" spans="9:10" x14ac:dyDescent="0.2">
      <c r="I473" s="106"/>
      <c r="J473" s="106"/>
    </row>
    <row r="474" spans="9:10" x14ac:dyDescent="0.2">
      <c r="I474" s="106"/>
      <c r="J474" s="106"/>
    </row>
    <row r="475" spans="9:10" x14ac:dyDescent="0.2">
      <c r="I475" s="106"/>
      <c r="J475" s="106"/>
    </row>
    <row r="476" spans="9:10" x14ac:dyDescent="0.2">
      <c r="I476" s="106"/>
      <c r="J476" s="106"/>
    </row>
    <row r="477" spans="9:10" x14ac:dyDescent="0.2">
      <c r="I477" s="106"/>
      <c r="J477" s="106"/>
    </row>
    <row r="478" spans="9:10" x14ac:dyDescent="0.2">
      <c r="I478" s="106"/>
      <c r="J478" s="106"/>
    </row>
    <row r="479" spans="9:10" x14ac:dyDescent="0.2">
      <c r="I479" s="106"/>
      <c r="J479" s="106"/>
    </row>
    <row r="480" spans="9:10" x14ac:dyDescent="0.2">
      <c r="I480" s="106"/>
      <c r="J480" s="106"/>
    </row>
    <row r="481" spans="9:10" x14ac:dyDescent="0.2">
      <c r="I481" s="106"/>
      <c r="J481" s="106"/>
    </row>
    <row r="482" spans="9:10" x14ac:dyDescent="0.2">
      <c r="I482" s="106"/>
      <c r="J482" s="106"/>
    </row>
    <row r="483" spans="9:10" x14ac:dyDescent="0.2">
      <c r="I483" s="106"/>
      <c r="J483" s="106"/>
    </row>
    <row r="484" spans="9:10" x14ac:dyDescent="0.2">
      <c r="I484" s="106"/>
      <c r="J484" s="106"/>
    </row>
    <row r="485" spans="9:10" x14ac:dyDescent="0.2">
      <c r="I485" s="106"/>
      <c r="J485" s="106"/>
    </row>
    <row r="486" spans="9:10" x14ac:dyDescent="0.2">
      <c r="I486" s="106"/>
      <c r="J486" s="106"/>
    </row>
    <row r="487" spans="9:10" x14ac:dyDescent="0.2">
      <c r="I487" s="106"/>
      <c r="J487" s="106"/>
    </row>
    <row r="488" spans="9:10" x14ac:dyDescent="0.2">
      <c r="I488" s="106"/>
      <c r="J488" s="106"/>
    </row>
    <row r="489" spans="9:10" x14ac:dyDescent="0.2">
      <c r="I489" s="106"/>
      <c r="J489" s="106"/>
    </row>
    <row r="490" spans="9:10" x14ac:dyDescent="0.2">
      <c r="I490" s="106"/>
      <c r="J490" s="106"/>
    </row>
    <row r="491" spans="9:10" x14ac:dyDescent="0.2">
      <c r="I491" s="106"/>
      <c r="J491" s="106"/>
    </row>
    <row r="492" spans="9:10" x14ac:dyDescent="0.2">
      <c r="I492" s="106"/>
      <c r="J492" s="106"/>
    </row>
    <row r="493" spans="9:10" x14ac:dyDescent="0.2">
      <c r="I493" s="106"/>
      <c r="J493" s="106"/>
    </row>
    <row r="494" spans="9:10" x14ac:dyDescent="0.2">
      <c r="I494" s="106"/>
      <c r="J494" s="106"/>
    </row>
    <row r="495" spans="9:10" x14ac:dyDescent="0.2">
      <c r="I495" s="106"/>
      <c r="J495" s="106"/>
    </row>
    <row r="496" spans="9:10" x14ac:dyDescent="0.2">
      <c r="I496" s="106"/>
      <c r="J496" s="106"/>
    </row>
    <row r="497" spans="9:10" x14ac:dyDescent="0.2">
      <c r="I497" s="106"/>
      <c r="J497" s="106"/>
    </row>
    <row r="498" spans="9:10" x14ac:dyDescent="0.2">
      <c r="I498" s="106"/>
      <c r="J498" s="106"/>
    </row>
    <row r="499" spans="9:10" x14ac:dyDescent="0.2">
      <c r="I499" s="106"/>
      <c r="J499" s="106"/>
    </row>
    <row r="500" spans="9:10" x14ac:dyDescent="0.2">
      <c r="I500" s="106"/>
      <c r="J500" s="106"/>
    </row>
    <row r="501" spans="9:10" x14ac:dyDescent="0.2">
      <c r="I501" s="106"/>
      <c r="J501" s="106"/>
    </row>
    <row r="502" spans="9:10" x14ac:dyDescent="0.2">
      <c r="I502" s="106"/>
      <c r="J502" s="106"/>
    </row>
    <row r="503" spans="9:10" x14ac:dyDescent="0.2">
      <c r="I503" s="106"/>
      <c r="J503" s="106"/>
    </row>
    <row r="504" spans="9:10" x14ac:dyDescent="0.2">
      <c r="I504" s="106"/>
      <c r="J504" s="106"/>
    </row>
    <row r="505" spans="9:10" x14ac:dyDescent="0.2">
      <c r="I505" s="106"/>
      <c r="J505" s="106"/>
    </row>
    <row r="506" spans="9:10" x14ac:dyDescent="0.2">
      <c r="I506" s="106"/>
      <c r="J506" s="106"/>
    </row>
    <row r="507" spans="9:10" x14ac:dyDescent="0.2">
      <c r="I507" s="106"/>
      <c r="J507" s="106"/>
    </row>
    <row r="508" spans="9:10" x14ac:dyDescent="0.2">
      <c r="I508" s="106"/>
      <c r="J508" s="106"/>
    </row>
    <row r="509" spans="9:10" x14ac:dyDescent="0.2">
      <c r="I509" s="106"/>
      <c r="J509" s="106"/>
    </row>
    <row r="510" spans="9:10" x14ac:dyDescent="0.2">
      <c r="I510" s="106"/>
      <c r="J510" s="106"/>
    </row>
    <row r="511" spans="9:10" x14ac:dyDescent="0.2">
      <c r="I511" s="106"/>
      <c r="J511" s="106"/>
    </row>
    <row r="512" spans="9:10" x14ac:dyDescent="0.2">
      <c r="I512" s="106"/>
      <c r="J512" s="106"/>
    </row>
    <row r="513" spans="9:10" x14ac:dyDescent="0.2">
      <c r="I513" s="106"/>
      <c r="J513" s="106"/>
    </row>
    <row r="514" spans="9:10" x14ac:dyDescent="0.2">
      <c r="I514" s="106"/>
      <c r="J514" s="106"/>
    </row>
    <row r="515" spans="9:10" x14ac:dyDescent="0.2">
      <c r="I515" s="106"/>
      <c r="J515" s="106"/>
    </row>
    <row r="516" spans="9:10" x14ac:dyDescent="0.2">
      <c r="I516" s="106"/>
      <c r="J516" s="106"/>
    </row>
    <row r="517" spans="9:10" x14ac:dyDescent="0.2">
      <c r="I517" s="106"/>
      <c r="J517" s="106"/>
    </row>
    <row r="518" spans="9:10" x14ac:dyDescent="0.2">
      <c r="I518" s="106"/>
      <c r="J518" s="106"/>
    </row>
    <row r="519" spans="9:10" x14ac:dyDescent="0.2">
      <c r="I519" s="106"/>
      <c r="J519" s="106"/>
    </row>
    <row r="520" spans="9:10" x14ac:dyDescent="0.2">
      <c r="I520" s="106"/>
      <c r="J520" s="106"/>
    </row>
    <row r="521" spans="9:10" x14ac:dyDescent="0.2">
      <c r="I521" s="106"/>
      <c r="J521" s="106"/>
    </row>
    <row r="522" spans="9:10" x14ac:dyDescent="0.2">
      <c r="I522" s="106"/>
      <c r="J522" s="106"/>
    </row>
    <row r="523" spans="9:10" x14ac:dyDescent="0.2">
      <c r="I523" s="106"/>
      <c r="J523" s="106"/>
    </row>
    <row r="524" spans="9:10" x14ac:dyDescent="0.2">
      <c r="I524" s="106"/>
      <c r="J524" s="106"/>
    </row>
    <row r="525" spans="9:10" x14ac:dyDescent="0.2">
      <c r="I525" s="106"/>
      <c r="J525" s="106"/>
    </row>
    <row r="526" spans="9:10" x14ac:dyDescent="0.2">
      <c r="I526" s="106"/>
      <c r="J526" s="106"/>
    </row>
    <row r="527" spans="9:10" x14ac:dyDescent="0.2">
      <c r="I527" s="106"/>
      <c r="J527" s="106"/>
    </row>
    <row r="528" spans="9:10" x14ac:dyDescent="0.2">
      <c r="I528" s="106"/>
      <c r="J528" s="106"/>
    </row>
    <row r="529" spans="9:10" x14ac:dyDescent="0.2">
      <c r="I529" s="106"/>
      <c r="J529" s="106"/>
    </row>
    <row r="530" spans="9:10" x14ac:dyDescent="0.2">
      <c r="I530" s="106"/>
      <c r="J530" s="106"/>
    </row>
    <row r="531" spans="9:10" x14ac:dyDescent="0.2">
      <c r="I531" s="106"/>
      <c r="J531" s="106"/>
    </row>
    <row r="532" spans="9:10" x14ac:dyDescent="0.2">
      <c r="I532" s="106"/>
      <c r="J532" s="106"/>
    </row>
    <row r="533" spans="9:10" x14ac:dyDescent="0.2">
      <c r="I533" s="106"/>
      <c r="J533" s="106"/>
    </row>
    <row r="534" spans="9:10" x14ac:dyDescent="0.2">
      <c r="I534" s="106"/>
      <c r="J534" s="106"/>
    </row>
    <row r="535" spans="9:10" x14ac:dyDescent="0.2">
      <c r="I535" s="106"/>
      <c r="J535" s="106"/>
    </row>
    <row r="536" spans="9:10" x14ac:dyDescent="0.2">
      <c r="I536" s="106"/>
      <c r="J536" s="106"/>
    </row>
    <row r="537" spans="9:10" x14ac:dyDescent="0.2">
      <c r="I537" s="106"/>
      <c r="J537" s="106"/>
    </row>
    <row r="538" spans="9:10" x14ac:dyDescent="0.2">
      <c r="I538" s="106"/>
      <c r="J538" s="106"/>
    </row>
    <row r="539" spans="9:10" x14ac:dyDescent="0.2">
      <c r="I539" s="106"/>
      <c r="J539" s="106"/>
    </row>
    <row r="540" spans="9:10" x14ac:dyDescent="0.2">
      <c r="I540" s="106"/>
      <c r="J540" s="106"/>
    </row>
    <row r="541" spans="9:10" x14ac:dyDescent="0.2">
      <c r="I541" s="106"/>
      <c r="J541" s="106"/>
    </row>
    <row r="542" spans="9:10" x14ac:dyDescent="0.2">
      <c r="I542" s="106"/>
      <c r="J542" s="106"/>
    </row>
    <row r="543" spans="9:10" x14ac:dyDescent="0.2">
      <c r="I543" s="106"/>
      <c r="J543" s="106"/>
    </row>
    <row r="544" spans="9:10" x14ac:dyDescent="0.2">
      <c r="I544" s="106"/>
      <c r="J544" s="106"/>
    </row>
    <row r="545" spans="9:10" x14ac:dyDescent="0.2">
      <c r="I545" s="106"/>
      <c r="J545" s="106"/>
    </row>
    <row r="546" spans="9:10" x14ac:dyDescent="0.2">
      <c r="I546" s="106"/>
      <c r="J546" s="106"/>
    </row>
    <row r="547" spans="9:10" x14ac:dyDescent="0.2">
      <c r="I547" s="106"/>
      <c r="J547" s="106"/>
    </row>
    <row r="548" spans="9:10" x14ac:dyDescent="0.2">
      <c r="I548" s="106"/>
      <c r="J548" s="106"/>
    </row>
    <row r="549" spans="9:10" x14ac:dyDescent="0.2">
      <c r="I549" s="106"/>
      <c r="J549" s="106"/>
    </row>
    <row r="550" spans="9:10" x14ac:dyDescent="0.2">
      <c r="I550" s="106"/>
      <c r="J550" s="106"/>
    </row>
    <row r="551" spans="9:10" x14ac:dyDescent="0.2">
      <c r="I551" s="106"/>
      <c r="J551" s="106"/>
    </row>
    <row r="552" spans="9:10" x14ac:dyDescent="0.2">
      <c r="I552" s="106"/>
      <c r="J552" s="106"/>
    </row>
    <row r="553" spans="9:10" x14ac:dyDescent="0.2">
      <c r="I553" s="106"/>
      <c r="J553" s="106"/>
    </row>
    <row r="554" spans="9:10" x14ac:dyDescent="0.2">
      <c r="I554" s="106"/>
      <c r="J554" s="106"/>
    </row>
    <row r="555" spans="9:10" x14ac:dyDescent="0.2">
      <c r="I555" s="106"/>
      <c r="J555" s="106"/>
    </row>
    <row r="556" spans="9:10" x14ac:dyDescent="0.2">
      <c r="I556" s="106"/>
      <c r="J556" s="106"/>
    </row>
    <row r="557" spans="9:10" x14ac:dyDescent="0.2">
      <c r="I557" s="106"/>
      <c r="J557" s="106"/>
    </row>
    <row r="558" spans="9:10" x14ac:dyDescent="0.2">
      <c r="I558" s="106"/>
      <c r="J558" s="106"/>
    </row>
    <row r="559" spans="9:10" x14ac:dyDescent="0.2">
      <c r="I559" s="106"/>
      <c r="J559" s="106"/>
    </row>
    <row r="560" spans="9:10" x14ac:dyDescent="0.2">
      <c r="I560" s="106"/>
      <c r="J560" s="106"/>
    </row>
    <row r="561" spans="9:10" x14ac:dyDescent="0.2">
      <c r="I561" s="106"/>
      <c r="J561" s="106"/>
    </row>
    <row r="562" spans="9:10" x14ac:dyDescent="0.2">
      <c r="I562" s="106"/>
      <c r="J562" s="106"/>
    </row>
    <row r="563" spans="9:10" x14ac:dyDescent="0.2">
      <c r="I563" s="106"/>
      <c r="J563" s="106"/>
    </row>
    <row r="564" spans="9:10" x14ac:dyDescent="0.2">
      <c r="I564" s="106"/>
      <c r="J564" s="106"/>
    </row>
    <row r="565" spans="9:10" x14ac:dyDescent="0.2">
      <c r="I565" s="106"/>
      <c r="J565" s="106"/>
    </row>
    <row r="566" spans="9:10" x14ac:dyDescent="0.2">
      <c r="I566" s="106"/>
      <c r="J566" s="106"/>
    </row>
    <row r="567" spans="9:10" x14ac:dyDescent="0.2">
      <c r="I567" s="106"/>
      <c r="J567" s="106"/>
    </row>
    <row r="568" spans="9:10" x14ac:dyDescent="0.2">
      <c r="I568" s="106"/>
      <c r="J568" s="106"/>
    </row>
    <row r="569" spans="9:10" x14ac:dyDescent="0.2">
      <c r="I569" s="106"/>
      <c r="J569" s="106"/>
    </row>
    <row r="570" spans="9:10" x14ac:dyDescent="0.2">
      <c r="I570" s="106"/>
      <c r="J570" s="106"/>
    </row>
    <row r="571" spans="9:10" x14ac:dyDescent="0.2">
      <c r="I571" s="106"/>
      <c r="J571" s="106"/>
    </row>
    <row r="572" spans="9:10" x14ac:dyDescent="0.2">
      <c r="I572" s="106"/>
      <c r="J572" s="106"/>
    </row>
    <row r="573" spans="9:10" x14ac:dyDescent="0.2">
      <c r="I573" s="106"/>
      <c r="J573" s="106"/>
    </row>
    <row r="574" spans="9:10" x14ac:dyDescent="0.2">
      <c r="I574" s="106"/>
      <c r="J574" s="106"/>
    </row>
    <row r="575" spans="9:10" x14ac:dyDescent="0.2">
      <c r="I575" s="106"/>
      <c r="J575" s="106"/>
    </row>
    <row r="576" spans="9:10" x14ac:dyDescent="0.2">
      <c r="I576" s="106"/>
      <c r="J576" s="106"/>
    </row>
    <row r="577" spans="9:10" x14ac:dyDescent="0.2">
      <c r="I577" s="106"/>
      <c r="J577" s="106"/>
    </row>
    <row r="578" spans="9:10" x14ac:dyDescent="0.2">
      <c r="I578" s="106"/>
      <c r="J578" s="106"/>
    </row>
    <row r="579" spans="9:10" x14ac:dyDescent="0.2">
      <c r="I579" s="106"/>
      <c r="J579" s="106"/>
    </row>
    <row r="580" spans="9:10" x14ac:dyDescent="0.2">
      <c r="I580" s="106"/>
      <c r="J580" s="106"/>
    </row>
    <row r="581" spans="9:10" x14ac:dyDescent="0.2">
      <c r="I581" s="106"/>
      <c r="J581" s="106"/>
    </row>
    <row r="582" spans="9:10" x14ac:dyDescent="0.2">
      <c r="I582" s="106"/>
      <c r="J582" s="106"/>
    </row>
    <row r="583" spans="9:10" x14ac:dyDescent="0.2">
      <c r="I583" s="106"/>
      <c r="J583" s="106"/>
    </row>
    <row r="584" spans="9:10" x14ac:dyDescent="0.2">
      <c r="I584" s="106"/>
      <c r="J584" s="106"/>
    </row>
    <row r="585" spans="9:10" x14ac:dyDescent="0.2">
      <c r="I585" s="106"/>
      <c r="J585" s="106"/>
    </row>
    <row r="586" spans="9:10" x14ac:dyDescent="0.2">
      <c r="I586" s="106"/>
      <c r="J586" s="106"/>
    </row>
    <row r="587" spans="9:10" x14ac:dyDescent="0.2">
      <c r="I587" s="106"/>
      <c r="J587" s="106"/>
    </row>
    <row r="588" spans="9:10" x14ac:dyDescent="0.2">
      <c r="I588" s="106"/>
      <c r="J588" s="106"/>
    </row>
    <row r="589" spans="9:10" x14ac:dyDescent="0.2">
      <c r="I589" s="106"/>
      <c r="J589" s="106"/>
    </row>
    <row r="590" spans="9:10" x14ac:dyDescent="0.2">
      <c r="I590" s="106"/>
      <c r="J590" s="106"/>
    </row>
    <row r="591" spans="9:10" x14ac:dyDescent="0.2">
      <c r="I591" s="106"/>
      <c r="J591" s="106"/>
    </row>
    <row r="592" spans="9:10" x14ac:dyDescent="0.2">
      <c r="I592" s="106"/>
      <c r="J592" s="106"/>
    </row>
    <row r="593" spans="9:10" x14ac:dyDescent="0.2">
      <c r="I593" s="106"/>
      <c r="J593" s="106"/>
    </row>
    <row r="594" spans="9:10" x14ac:dyDescent="0.2">
      <c r="I594" s="106"/>
      <c r="J594" s="106"/>
    </row>
    <row r="595" spans="9:10" x14ac:dyDescent="0.2">
      <c r="I595" s="106"/>
      <c r="J595" s="106"/>
    </row>
    <row r="596" spans="9:10" x14ac:dyDescent="0.2">
      <c r="I596" s="106"/>
      <c r="J596" s="106"/>
    </row>
    <row r="597" spans="9:10" x14ac:dyDescent="0.2">
      <c r="I597" s="106"/>
      <c r="J597" s="106"/>
    </row>
    <row r="598" spans="9:10" x14ac:dyDescent="0.2">
      <c r="I598" s="106"/>
      <c r="J598" s="106"/>
    </row>
    <row r="599" spans="9:10" x14ac:dyDescent="0.2">
      <c r="I599" s="106"/>
      <c r="J599" s="106"/>
    </row>
    <row r="600" spans="9:10" x14ac:dyDescent="0.2">
      <c r="I600" s="106"/>
      <c r="J600" s="106"/>
    </row>
    <row r="601" spans="9:10" x14ac:dyDescent="0.2">
      <c r="I601" s="106"/>
      <c r="J601" s="106"/>
    </row>
    <row r="602" spans="9:10" x14ac:dyDescent="0.2">
      <c r="I602" s="106"/>
      <c r="J602" s="106"/>
    </row>
    <row r="603" spans="9:10" x14ac:dyDescent="0.2">
      <c r="I603" s="106"/>
      <c r="J603" s="106"/>
    </row>
    <row r="604" spans="9:10" x14ac:dyDescent="0.2">
      <c r="I604" s="106"/>
      <c r="J604" s="106"/>
    </row>
    <row r="605" spans="9:10" x14ac:dyDescent="0.2">
      <c r="I605" s="106"/>
      <c r="J605" s="106"/>
    </row>
    <row r="606" spans="9:10" x14ac:dyDescent="0.2">
      <c r="I606" s="106"/>
      <c r="J606" s="106"/>
    </row>
    <row r="607" spans="9:10" x14ac:dyDescent="0.2">
      <c r="I607" s="106"/>
      <c r="J607" s="106"/>
    </row>
    <row r="608" spans="9:10" x14ac:dyDescent="0.2">
      <c r="I608" s="106"/>
      <c r="J608" s="106"/>
    </row>
    <row r="609" spans="9:10" x14ac:dyDescent="0.2">
      <c r="I609" s="106"/>
      <c r="J609" s="106"/>
    </row>
    <row r="610" spans="9:10" x14ac:dyDescent="0.2">
      <c r="I610" s="106"/>
      <c r="J610" s="106"/>
    </row>
    <row r="611" spans="9:10" x14ac:dyDescent="0.2">
      <c r="I611" s="106"/>
      <c r="J611" s="106"/>
    </row>
    <row r="612" spans="9:10" x14ac:dyDescent="0.2">
      <c r="I612" s="106"/>
      <c r="J612" s="106"/>
    </row>
    <row r="613" spans="9:10" x14ac:dyDescent="0.2">
      <c r="I613" s="106"/>
      <c r="J613" s="106"/>
    </row>
    <row r="614" spans="9:10" x14ac:dyDescent="0.2">
      <c r="I614" s="106"/>
      <c r="J614" s="106"/>
    </row>
    <row r="615" spans="9:10" x14ac:dyDescent="0.2">
      <c r="I615" s="106"/>
      <c r="J615" s="106"/>
    </row>
    <row r="616" spans="9:10" x14ac:dyDescent="0.2">
      <c r="I616" s="106"/>
      <c r="J616" s="106"/>
    </row>
    <row r="617" spans="9:10" x14ac:dyDescent="0.2">
      <c r="I617" s="106"/>
      <c r="J617" s="106"/>
    </row>
  </sheetData>
  <sheetProtection algorithmName="SHA-512" hashValue="jAmnB6uAIEjstJt2r6IyPSUw3K765KBAIkt9vNDuirwKCBN1XmgBAPgMZlmJzstwn0ishzj70UpiQY3cbN9KOQ==" saltValue="IxIilb3Vyi2wmdhQctR4yA==" spinCount="100000" sheet="1" objects="1" scenarios="1"/>
  <conditionalFormatting sqref="E2:G2">
    <cfRule type="expression" dxfId="0" priority="1">
      <formula>AND(kwnr&gt;=80,kwnr&lt;=81)</formula>
    </cfRule>
  </conditionalFormatting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54" max="249" man="1"/>
  </colBreaks>
  <ignoredErrors>
    <ignoredError sqref="B1 D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s="8" customFormat="1" ht="20.100000000000001" customHeight="1" x14ac:dyDescent="0.2">
      <c r="A1" s="323" t="str">
        <f>Ident!A1</f>
        <v>N° ONSS:</v>
      </c>
      <c r="B1" s="324" t="e">
        <f>TEXT(user_nummer_rsz_ppo,"0000000-00")</f>
        <v>#VALUE!</v>
      </c>
      <c r="C1" s="323" t="s">
        <v>84</v>
      </c>
      <c r="D1" s="325" t="str">
        <f>IF(NOT(ISBLANK(wg_cat)),TEXT(user_wg_cat,"000"),"À CORRIGER SUR L'ONGLET  'Ident'!")</f>
        <v>À CORRIGER SUR L'ONGLET  'Ident'!</v>
      </c>
      <c r="E1" s="326"/>
      <c r="F1" s="327"/>
      <c r="G1" s="328" t="s">
        <v>125</v>
      </c>
      <c r="H1" s="329" t="s">
        <v>126</v>
      </c>
      <c r="I1" s="330"/>
      <c r="J1" s="329" t="s">
        <v>127</v>
      </c>
      <c r="K1" s="330"/>
      <c r="L1" s="329" t="s">
        <v>128</v>
      </c>
      <c r="M1" s="330"/>
      <c r="N1" s="329" t="s">
        <v>129</v>
      </c>
      <c r="O1" s="330"/>
      <c r="P1" s="329" t="s">
        <v>130</v>
      </c>
      <c r="Q1" s="330"/>
      <c r="R1" s="329" t="s">
        <v>131</v>
      </c>
      <c r="S1" s="330"/>
      <c r="T1" s="329" t="s">
        <v>132</v>
      </c>
      <c r="U1" s="330"/>
      <c r="V1" s="329" t="s">
        <v>133</v>
      </c>
      <c r="W1" s="330"/>
      <c r="X1" s="328" t="s">
        <v>134</v>
      </c>
      <c r="Y1" s="331" t="s">
        <v>135</v>
      </c>
      <c r="Z1" s="331" t="s">
        <v>583</v>
      </c>
      <c r="AA1" s="323" t="str">
        <f>Ident!A1</f>
        <v>N° ONSS:</v>
      </c>
      <c r="AB1" s="324" t="e">
        <f>TEXT(user_nummer_rsz_ppo,"0000000-00")</f>
        <v>#VALUE!</v>
      </c>
      <c r="AC1" s="323" t="s">
        <v>584</v>
      </c>
      <c r="AD1" s="325" t="e">
        <f>TEXT(user_wg_cat,"000")</f>
        <v>#VALUE!</v>
      </c>
      <c r="AE1" s="326"/>
    </row>
    <row r="2" spans="1:31" s="8" customFormat="1" ht="20.100000000000001" customHeight="1" x14ac:dyDescent="0.2">
      <c r="A2" s="332" t="s">
        <v>85</v>
      </c>
      <c r="B2" s="333" t="str">
        <f>kwartaal&amp;" / "&amp;jaar</f>
        <v>2 / 2024</v>
      </c>
      <c r="C2" s="332" t="s">
        <v>86</v>
      </c>
      <c r="D2" s="334" t="str">
        <f>versienummer</f>
        <v>2024.04.b</v>
      </c>
      <c r="E2" s="335"/>
      <c r="F2" s="336"/>
      <c r="G2" s="328" t="s">
        <v>136</v>
      </c>
      <c r="H2" s="328" t="s">
        <v>137</v>
      </c>
      <c r="I2" s="328" t="s">
        <v>138</v>
      </c>
      <c r="J2" s="328" t="s">
        <v>139</v>
      </c>
      <c r="K2" s="328" t="s">
        <v>140</v>
      </c>
      <c r="L2" s="328" t="s">
        <v>141</v>
      </c>
      <c r="M2" s="328" t="s">
        <v>142</v>
      </c>
      <c r="N2" s="328" t="s">
        <v>143</v>
      </c>
      <c r="O2" s="328" t="s">
        <v>144</v>
      </c>
      <c r="P2" s="328" t="s">
        <v>145</v>
      </c>
      <c r="Q2" s="328" t="s">
        <v>146</v>
      </c>
      <c r="R2" s="328" t="s">
        <v>147</v>
      </c>
      <c r="S2" s="328" t="s">
        <v>148</v>
      </c>
      <c r="T2" s="328" t="s">
        <v>149</v>
      </c>
      <c r="U2" s="328" t="s">
        <v>150</v>
      </c>
      <c r="V2" s="328" t="s">
        <v>151</v>
      </c>
      <c r="W2" s="328" t="s">
        <v>152</v>
      </c>
      <c r="X2" s="328" t="s">
        <v>153</v>
      </c>
      <c r="Y2" s="331" t="s">
        <v>154</v>
      </c>
      <c r="Z2" s="331" t="s">
        <v>155</v>
      </c>
      <c r="AA2" s="332" t="s">
        <v>85</v>
      </c>
      <c r="AB2" s="333" t="str">
        <f>kwartaal&amp;" / "&amp;jaar</f>
        <v>2 / 2024</v>
      </c>
      <c r="AC2" s="332" t="s">
        <v>86</v>
      </c>
      <c r="AD2" s="334" t="str">
        <f>versienummer</f>
        <v>2024.04.b</v>
      </c>
      <c r="AE2" s="335"/>
    </row>
    <row r="3" spans="1:31" s="8" customFormat="1" ht="30" customHeight="1" x14ac:dyDescent="0.3">
      <c r="A3" s="293" t="s">
        <v>489</v>
      </c>
      <c r="B3" s="293" t="s">
        <v>74</v>
      </c>
      <c r="C3" s="293" t="s">
        <v>490</v>
      </c>
      <c r="D3" s="293" t="s">
        <v>487</v>
      </c>
      <c r="E3" s="293" t="s">
        <v>156</v>
      </c>
      <c r="F3" s="293" t="s">
        <v>157</v>
      </c>
      <c r="G3" s="293" t="s">
        <v>603</v>
      </c>
      <c r="H3" s="293" t="s">
        <v>602</v>
      </c>
      <c r="I3" s="293" t="s">
        <v>601</v>
      </c>
      <c r="J3" s="293" t="s">
        <v>600</v>
      </c>
      <c r="K3" s="293" t="s">
        <v>599</v>
      </c>
      <c r="L3" s="293" t="s">
        <v>598</v>
      </c>
      <c r="M3" s="293" t="s">
        <v>597</v>
      </c>
      <c r="N3" s="293" t="s">
        <v>596</v>
      </c>
      <c r="O3" s="293" t="s">
        <v>595</v>
      </c>
      <c r="P3" s="293" t="s">
        <v>594</v>
      </c>
      <c r="Q3" s="293" t="s">
        <v>593</v>
      </c>
      <c r="R3" s="293" t="s">
        <v>592</v>
      </c>
      <c r="S3" s="293" t="s">
        <v>591</v>
      </c>
      <c r="T3" s="293" t="s">
        <v>590</v>
      </c>
      <c r="U3" s="293" t="s">
        <v>589</v>
      </c>
      <c r="V3" s="293" t="s">
        <v>588</v>
      </c>
      <c r="W3" s="293" t="s">
        <v>587</v>
      </c>
      <c r="X3" s="293" t="s">
        <v>586</v>
      </c>
      <c r="Y3" s="293" t="str">
        <f>"code réduction " &amp;
IF(kwnr&lt;44,"1521","4400")</f>
        <v>code réduction 4400</v>
      </c>
      <c r="Z3" s="293" t="s">
        <v>585</v>
      </c>
      <c r="AA3" s="293" t="s">
        <v>73</v>
      </c>
      <c r="AB3" s="293" t="s">
        <v>74</v>
      </c>
      <c r="AC3" s="293" t="s">
        <v>75</v>
      </c>
      <c r="AD3" s="294" t="s">
        <v>76</v>
      </c>
      <c r="AE3" s="294" t="s">
        <v>156</v>
      </c>
    </row>
    <row r="4" spans="1:31" ht="14.1" customHeight="1" x14ac:dyDescent="0.3">
      <c r="A4" s="180">
        <f>Ident!A4</f>
        <v>0</v>
      </c>
      <c r="B4" s="180">
        <f>Ident!B4</f>
        <v>0</v>
      </c>
      <c r="C4" s="180">
        <f>Ident!C4</f>
        <v>0</v>
      </c>
      <c r="D4" s="180">
        <f>Ident!D4</f>
        <v>0</v>
      </c>
      <c r="E4" s="187">
        <f>Ident!$G4</f>
        <v>0</v>
      </c>
      <c r="F4" s="188" t="str">
        <f>BerKW!AA4</f>
        <v>T. plein</v>
      </c>
      <c r="G4" s="188" t="str">
        <f>BerKW!Y4</f>
        <v>REMPLIR CAT.D'EMPLOYEUR!</v>
      </c>
      <c r="H4" s="188" t="str">
        <f>BerKW!L4</f>
        <v>Corriger</v>
      </c>
      <c r="I4" s="188">
        <f>BerKW!K4</f>
        <v>0</v>
      </c>
      <c r="J4" s="188" t="str">
        <f>BerKW!AJ4</f>
        <v>Corriger</v>
      </c>
      <c r="K4" s="188" t="str">
        <f>BerKW!AI4</f>
        <v>Corriger</v>
      </c>
      <c r="L4" s="188" t="str">
        <f>BerKW!AM4</f>
        <v>Corriger</v>
      </c>
      <c r="M4" s="188" t="str">
        <f>BerKW!AL4</f>
        <v>Corriger</v>
      </c>
      <c r="N4" s="188" t="str">
        <f>BerKW!AP4</f>
        <v>Corriger</v>
      </c>
      <c r="O4" s="188" t="str">
        <f>BerKW!AO4</f>
        <v>Corriger</v>
      </c>
      <c r="P4" s="188" t="str">
        <f>BerKW!AS4</f>
        <v>Corriger</v>
      </c>
      <c r="Q4" s="188" t="str">
        <f>BerKW!AR4</f>
        <v>Corriger</v>
      </c>
      <c r="R4" s="188" t="str">
        <f>BerKW!AV4</f>
        <v>Corriger</v>
      </c>
      <c r="S4" s="188" t="str">
        <f>BerKW!AU4</f>
        <v>Corriger</v>
      </c>
      <c r="T4" s="188" t="str">
        <f>BerKW!AD4</f>
        <v>Corriger</v>
      </c>
      <c r="U4" s="188" t="str">
        <f>BerKW!AC4</f>
        <v>Corriger</v>
      </c>
      <c r="V4" s="188" t="str">
        <f>BerKW!AG4</f>
        <v>Corriger</v>
      </c>
      <c r="W4" s="188" t="str">
        <f>BerKW!AF4</f>
        <v>Corriger</v>
      </c>
      <c r="X4" s="188" t="str">
        <f>BerKW!AW4</f>
        <v>Corriger</v>
      </c>
      <c r="Y4" s="189" t="str">
        <f>BerKW!BE4</f>
        <v>Corriger</v>
      </c>
      <c r="Z4" s="188" t="str">
        <f>BerKW!BF4</f>
        <v>Corriger</v>
      </c>
      <c r="AA4" s="180">
        <f>Ident!A4</f>
        <v>0</v>
      </c>
      <c r="AB4" s="180">
        <f>Ident!B4</f>
        <v>0</v>
      </c>
      <c r="AC4" s="180">
        <f>Ident!C4</f>
        <v>0</v>
      </c>
      <c r="AD4" s="180">
        <f>Ident!D4</f>
        <v>0</v>
      </c>
      <c r="AE4" s="187">
        <f>Ident!$G4</f>
        <v>0</v>
      </c>
    </row>
    <row r="5" spans="1:31" ht="14.1" customHeight="1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187">
        <f>Ident!$G5</f>
        <v>0</v>
      </c>
      <c r="F5" s="188" t="str">
        <f>BerKW!AA5</f>
        <v>T. plein</v>
      </c>
      <c r="G5" s="188" t="str">
        <f>BerKW!Y5</f>
        <v>REMPLIR CAT.D'EMPLOYEUR!</v>
      </c>
      <c r="H5" s="188" t="str">
        <f>BerKW!L5</f>
        <v>Corriger</v>
      </c>
      <c r="I5" s="188">
        <f>BerKW!K5</f>
        <v>0</v>
      </c>
      <c r="J5" s="188" t="str">
        <f>BerKW!AJ5</f>
        <v>Corriger</v>
      </c>
      <c r="K5" s="188" t="str">
        <f>BerKW!AI5</f>
        <v>Corriger</v>
      </c>
      <c r="L5" s="188" t="str">
        <f>BerKW!AM5</f>
        <v>Corriger</v>
      </c>
      <c r="M5" s="188" t="str">
        <f>BerKW!AL5</f>
        <v>Corriger</v>
      </c>
      <c r="N5" s="188" t="str">
        <f>BerKW!AP5</f>
        <v>Corriger</v>
      </c>
      <c r="O5" s="188" t="str">
        <f>BerKW!AO5</f>
        <v>Corriger</v>
      </c>
      <c r="P5" s="188" t="str">
        <f>BerKW!AS5</f>
        <v>Corriger</v>
      </c>
      <c r="Q5" s="188" t="str">
        <f>BerKW!AR5</f>
        <v>Corriger</v>
      </c>
      <c r="R5" s="188" t="str">
        <f>BerKW!AV5</f>
        <v>Corriger</v>
      </c>
      <c r="S5" s="188" t="str">
        <f>BerKW!AU5</f>
        <v>Corriger</v>
      </c>
      <c r="T5" s="188" t="str">
        <f>BerKW!AD5</f>
        <v>Corriger</v>
      </c>
      <c r="U5" s="188" t="str">
        <f>BerKW!AC5</f>
        <v>Corriger</v>
      </c>
      <c r="V5" s="188" t="str">
        <f>BerKW!AG5</f>
        <v>Corriger</v>
      </c>
      <c r="W5" s="188" t="str">
        <f>BerKW!AF5</f>
        <v>Corriger</v>
      </c>
      <c r="X5" s="188" t="str">
        <f>BerKW!AW5</f>
        <v>Corriger</v>
      </c>
      <c r="Y5" s="189" t="str">
        <f>BerKW!BE5</f>
        <v>Corriger</v>
      </c>
      <c r="Z5" s="188" t="str">
        <f>BerKW!BF5</f>
        <v>Corriger</v>
      </c>
      <c r="AA5" s="180">
        <f>Ident!A5</f>
        <v>0</v>
      </c>
      <c r="AB5" s="180">
        <f>Ident!B5</f>
        <v>0</v>
      </c>
      <c r="AC5" s="180">
        <f>Ident!C5</f>
        <v>0</v>
      </c>
      <c r="AD5" s="180">
        <f>Ident!D5</f>
        <v>0</v>
      </c>
      <c r="AE5" s="187">
        <f>Ident!$G5</f>
        <v>0</v>
      </c>
    </row>
    <row r="6" spans="1:31" ht="14.1" customHeight="1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187">
        <f>Ident!$G6</f>
        <v>0</v>
      </c>
      <c r="F6" s="188" t="str">
        <f>BerKW!AA6</f>
        <v>T. plein</v>
      </c>
      <c r="G6" s="188" t="str">
        <f>BerKW!Y6</f>
        <v>REMPLIR CAT.D'EMPLOYEUR!</v>
      </c>
      <c r="H6" s="188" t="str">
        <f>BerKW!L6</f>
        <v>Corriger</v>
      </c>
      <c r="I6" s="188">
        <f>BerKW!K6</f>
        <v>0</v>
      </c>
      <c r="J6" s="188" t="str">
        <f>BerKW!AJ6</f>
        <v>Corriger</v>
      </c>
      <c r="K6" s="188" t="str">
        <f>BerKW!AI6</f>
        <v>Corriger</v>
      </c>
      <c r="L6" s="188" t="str">
        <f>BerKW!AM6</f>
        <v>Corriger</v>
      </c>
      <c r="M6" s="188" t="str">
        <f>BerKW!AL6</f>
        <v>Corriger</v>
      </c>
      <c r="N6" s="188" t="str">
        <f>BerKW!AP6</f>
        <v>Corriger</v>
      </c>
      <c r="O6" s="188" t="str">
        <f>BerKW!AO6</f>
        <v>Corriger</v>
      </c>
      <c r="P6" s="188" t="str">
        <f>BerKW!AS6</f>
        <v>Corriger</v>
      </c>
      <c r="Q6" s="188" t="str">
        <f>BerKW!AR6</f>
        <v>Corriger</v>
      </c>
      <c r="R6" s="188" t="str">
        <f>BerKW!AV6</f>
        <v>Corriger</v>
      </c>
      <c r="S6" s="188" t="str">
        <f>BerKW!AU6</f>
        <v>Corriger</v>
      </c>
      <c r="T6" s="188" t="str">
        <f>BerKW!AD6</f>
        <v>Corriger</v>
      </c>
      <c r="U6" s="188" t="str">
        <f>BerKW!AC6</f>
        <v>Corriger</v>
      </c>
      <c r="V6" s="188" t="str">
        <f>BerKW!AG6</f>
        <v>Corriger</v>
      </c>
      <c r="W6" s="188" t="str">
        <f>BerKW!AF6</f>
        <v>Corriger</v>
      </c>
      <c r="X6" s="188" t="str">
        <f>BerKW!AW6</f>
        <v>Corriger</v>
      </c>
      <c r="Y6" s="189" t="str">
        <f>BerKW!BE6</f>
        <v>Corriger</v>
      </c>
      <c r="Z6" s="188" t="str">
        <f>BerKW!BF6</f>
        <v>Corriger</v>
      </c>
      <c r="AA6" s="180">
        <f>Ident!A6</f>
        <v>0</v>
      </c>
      <c r="AB6" s="180">
        <f>Ident!B6</f>
        <v>0</v>
      </c>
      <c r="AC6" s="180">
        <f>Ident!C6</f>
        <v>0</v>
      </c>
      <c r="AD6" s="180">
        <f>Ident!D6</f>
        <v>0</v>
      </c>
      <c r="AE6" s="187">
        <f>Ident!$G6</f>
        <v>0</v>
      </c>
    </row>
    <row r="7" spans="1:31" ht="14.1" customHeight="1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187">
        <f>Ident!$G7</f>
        <v>0</v>
      </c>
      <c r="F7" s="188" t="str">
        <f>BerKW!AA7</f>
        <v>T. plein</v>
      </c>
      <c r="G7" s="188" t="str">
        <f>BerKW!Y7</f>
        <v>REMPLIR CAT.D'EMPLOYEUR!</v>
      </c>
      <c r="H7" s="188" t="str">
        <f>BerKW!L7</f>
        <v>Corriger</v>
      </c>
      <c r="I7" s="188">
        <f>BerKW!K7</f>
        <v>0</v>
      </c>
      <c r="J7" s="188" t="str">
        <f>BerKW!AJ7</f>
        <v>Corriger</v>
      </c>
      <c r="K7" s="188" t="str">
        <f>BerKW!AI7</f>
        <v>Corriger</v>
      </c>
      <c r="L7" s="188" t="str">
        <f>BerKW!AM7</f>
        <v>Corriger</v>
      </c>
      <c r="M7" s="188" t="str">
        <f>BerKW!AL7</f>
        <v>Corriger</v>
      </c>
      <c r="N7" s="188" t="str">
        <f>BerKW!AP7</f>
        <v>Corriger</v>
      </c>
      <c r="O7" s="188" t="str">
        <f>BerKW!AO7</f>
        <v>Corriger</v>
      </c>
      <c r="P7" s="188" t="str">
        <f>BerKW!AS7</f>
        <v>Corriger</v>
      </c>
      <c r="Q7" s="188" t="str">
        <f>BerKW!AR7</f>
        <v>Corriger</v>
      </c>
      <c r="R7" s="188" t="str">
        <f>BerKW!AV7</f>
        <v>Corriger</v>
      </c>
      <c r="S7" s="188" t="str">
        <f>BerKW!AU7</f>
        <v>Corriger</v>
      </c>
      <c r="T7" s="188" t="str">
        <f>BerKW!AD7</f>
        <v>Corriger</v>
      </c>
      <c r="U7" s="188" t="str">
        <f>BerKW!AC7</f>
        <v>Corriger</v>
      </c>
      <c r="V7" s="188" t="str">
        <f>BerKW!AG7</f>
        <v>Corriger</v>
      </c>
      <c r="W7" s="188" t="str">
        <f>BerKW!AF7</f>
        <v>Corriger</v>
      </c>
      <c r="X7" s="188" t="str">
        <f>BerKW!AW7</f>
        <v>Corriger</v>
      </c>
      <c r="Y7" s="189" t="str">
        <f>BerKW!BE7</f>
        <v>Corriger</v>
      </c>
      <c r="Z7" s="188" t="str">
        <f>BerKW!BF7</f>
        <v>Corriger</v>
      </c>
      <c r="AA7" s="180">
        <f>Ident!A7</f>
        <v>0</v>
      </c>
      <c r="AB7" s="180">
        <f>Ident!B7</f>
        <v>0</v>
      </c>
      <c r="AC7" s="180">
        <f>Ident!C7</f>
        <v>0</v>
      </c>
      <c r="AD7" s="180">
        <f>Ident!D7</f>
        <v>0</v>
      </c>
      <c r="AE7" s="187">
        <f>Ident!$G7</f>
        <v>0</v>
      </c>
    </row>
    <row r="8" spans="1:31" ht="14.1" customHeight="1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187">
        <f>Ident!$G8</f>
        <v>0</v>
      </c>
      <c r="F8" s="188" t="str">
        <f>BerKW!AA8</f>
        <v>T. plein</v>
      </c>
      <c r="G8" s="188" t="str">
        <f>BerKW!Y8</f>
        <v>REMPLIR CAT.D'EMPLOYEUR!</v>
      </c>
      <c r="H8" s="188" t="str">
        <f>BerKW!L8</f>
        <v>Corriger</v>
      </c>
      <c r="I8" s="188">
        <f>BerKW!K8</f>
        <v>0</v>
      </c>
      <c r="J8" s="188" t="str">
        <f>BerKW!AJ8</f>
        <v>Corriger</v>
      </c>
      <c r="K8" s="188" t="str">
        <f>BerKW!AI8</f>
        <v>Corriger</v>
      </c>
      <c r="L8" s="188" t="str">
        <f>BerKW!AM8</f>
        <v>Corriger</v>
      </c>
      <c r="M8" s="188" t="str">
        <f>BerKW!AL8</f>
        <v>Corriger</v>
      </c>
      <c r="N8" s="188" t="str">
        <f>BerKW!AP8</f>
        <v>Corriger</v>
      </c>
      <c r="O8" s="188" t="str">
        <f>BerKW!AO8</f>
        <v>Corriger</v>
      </c>
      <c r="P8" s="188" t="str">
        <f>BerKW!AS8</f>
        <v>Corriger</v>
      </c>
      <c r="Q8" s="188" t="str">
        <f>BerKW!AR8</f>
        <v>Corriger</v>
      </c>
      <c r="R8" s="188" t="str">
        <f>BerKW!AV8</f>
        <v>Corriger</v>
      </c>
      <c r="S8" s="188" t="str">
        <f>BerKW!AU8</f>
        <v>Corriger</v>
      </c>
      <c r="T8" s="188" t="str">
        <f>BerKW!AD8</f>
        <v>Corriger</v>
      </c>
      <c r="U8" s="188" t="str">
        <f>BerKW!AC8</f>
        <v>Corriger</v>
      </c>
      <c r="V8" s="188" t="str">
        <f>BerKW!AG8</f>
        <v>Corriger</v>
      </c>
      <c r="W8" s="188" t="str">
        <f>BerKW!AF8</f>
        <v>Corriger</v>
      </c>
      <c r="X8" s="188" t="str">
        <f>BerKW!AW8</f>
        <v>Corriger</v>
      </c>
      <c r="Y8" s="189" t="str">
        <f>BerKW!BE8</f>
        <v>Corriger</v>
      </c>
      <c r="Z8" s="188" t="str">
        <f>BerKW!BF8</f>
        <v>Corriger</v>
      </c>
      <c r="AA8" s="180">
        <f>Ident!A8</f>
        <v>0</v>
      </c>
      <c r="AB8" s="180">
        <f>Ident!B8</f>
        <v>0</v>
      </c>
      <c r="AC8" s="180">
        <f>Ident!C8</f>
        <v>0</v>
      </c>
      <c r="AD8" s="180">
        <f>Ident!D8</f>
        <v>0</v>
      </c>
      <c r="AE8" s="187">
        <f>Ident!$G8</f>
        <v>0</v>
      </c>
    </row>
    <row r="9" spans="1:31" ht="14.1" customHeight="1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187">
        <f>Ident!$G9</f>
        <v>0</v>
      </c>
      <c r="F9" s="188" t="str">
        <f>BerKW!AA9</f>
        <v>T. plein</v>
      </c>
      <c r="G9" s="188" t="str">
        <f>BerKW!Y9</f>
        <v>REMPLIR CAT.D'EMPLOYEUR!</v>
      </c>
      <c r="H9" s="188" t="str">
        <f>BerKW!L9</f>
        <v>Corriger</v>
      </c>
      <c r="I9" s="188">
        <f>BerKW!K9</f>
        <v>0</v>
      </c>
      <c r="J9" s="188" t="str">
        <f>BerKW!AJ9</f>
        <v>Corriger</v>
      </c>
      <c r="K9" s="188" t="str">
        <f>BerKW!AI9</f>
        <v>Corriger</v>
      </c>
      <c r="L9" s="188" t="str">
        <f>BerKW!AM9</f>
        <v>Corriger</v>
      </c>
      <c r="M9" s="188" t="str">
        <f>BerKW!AL9</f>
        <v>Corriger</v>
      </c>
      <c r="N9" s="188" t="str">
        <f>BerKW!AP9</f>
        <v>Corriger</v>
      </c>
      <c r="O9" s="188" t="str">
        <f>BerKW!AO9</f>
        <v>Corriger</v>
      </c>
      <c r="P9" s="188" t="str">
        <f>BerKW!AS9</f>
        <v>Corriger</v>
      </c>
      <c r="Q9" s="188" t="str">
        <f>BerKW!AR9</f>
        <v>Corriger</v>
      </c>
      <c r="R9" s="188" t="str">
        <f>BerKW!AV9</f>
        <v>Corriger</v>
      </c>
      <c r="S9" s="188" t="str">
        <f>BerKW!AU9</f>
        <v>Corriger</v>
      </c>
      <c r="T9" s="188" t="str">
        <f>BerKW!AD9</f>
        <v>Corriger</v>
      </c>
      <c r="U9" s="188" t="str">
        <f>BerKW!AC9</f>
        <v>Corriger</v>
      </c>
      <c r="V9" s="188" t="str">
        <f>BerKW!AG9</f>
        <v>Corriger</v>
      </c>
      <c r="W9" s="188" t="str">
        <f>BerKW!AF9</f>
        <v>Corriger</v>
      </c>
      <c r="X9" s="188" t="str">
        <f>BerKW!AW9</f>
        <v>Corriger</v>
      </c>
      <c r="Y9" s="189" t="str">
        <f>BerKW!BE9</f>
        <v>Corriger</v>
      </c>
      <c r="Z9" s="188" t="str">
        <f>BerKW!BF9</f>
        <v>Corriger</v>
      </c>
      <c r="AA9" s="180">
        <f>Ident!A9</f>
        <v>0</v>
      </c>
      <c r="AB9" s="180">
        <f>Ident!B9</f>
        <v>0</v>
      </c>
      <c r="AC9" s="180">
        <f>Ident!C9</f>
        <v>0</v>
      </c>
      <c r="AD9" s="180">
        <f>Ident!D9</f>
        <v>0</v>
      </c>
      <c r="AE9" s="187">
        <f>Ident!$G9</f>
        <v>0</v>
      </c>
    </row>
    <row r="10" spans="1:31" ht="14.1" customHeight="1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187">
        <f>Ident!$G10</f>
        <v>0</v>
      </c>
      <c r="F10" s="188" t="str">
        <f>BerKW!AA10</f>
        <v>T. plein</v>
      </c>
      <c r="G10" s="188" t="str">
        <f>BerKW!Y10</f>
        <v>REMPLIR CAT.D'EMPLOYEUR!</v>
      </c>
      <c r="H10" s="188" t="str">
        <f>BerKW!L10</f>
        <v>Corriger</v>
      </c>
      <c r="I10" s="188">
        <f>BerKW!K10</f>
        <v>0</v>
      </c>
      <c r="J10" s="188" t="str">
        <f>BerKW!AJ10</f>
        <v>Corriger</v>
      </c>
      <c r="K10" s="188" t="str">
        <f>BerKW!AI10</f>
        <v>Corriger</v>
      </c>
      <c r="L10" s="188" t="str">
        <f>BerKW!AM10</f>
        <v>Corriger</v>
      </c>
      <c r="M10" s="188" t="str">
        <f>BerKW!AL10</f>
        <v>Corriger</v>
      </c>
      <c r="N10" s="188" t="str">
        <f>BerKW!AP10</f>
        <v>Corriger</v>
      </c>
      <c r="O10" s="188" t="str">
        <f>BerKW!AO10</f>
        <v>Corriger</v>
      </c>
      <c r="P10" s="188" t="str">
        <f>BerKW!AS10</f>
        <v>Corriger</v>
      </c>
      <c r="Q10" s="188" t="str">
        <f>BerKW!AR10</f>
        <v>Corriger</v>
      </c>
      <c r="R10" s="188" t="str">
        <f>BerKW!AV10</f>
        <v>Corriger</v>
      </c>
      <c r="S10" s="188" t="str">
        <f>BerKW!AU10</f>
        <v>Corriger</v>
      </c>
      <c r="T10" s="188" t="str">
        <f>BerKW!AD10</f>
        <v>Corriger</v>
      </c>
      <c r="U10" s="188" t="str">
        <f>BerKW!AC10</f>
        <v>Corriger</v>
      </c>
      <c r="V10" s="188" t="str">
        <f>BerKW!AG10</f>
        <v>Corriger</v>
      </c>
      <c r="W10" s="188" t="str">
        <f>BerKW!AF10</f>
        <v>Corriger</v>
      </c>
      <c r="X10" s="188" t="str">
        <f>BerKW!AW10</f>
        <v>Corriger</v>
      </c>
      <c r="Y10" s="189" t="str">
        <f>BerKW!BE10</f>
        <v>Corriger</v>
      </c>
      <c r="Z10" s="188" t="str">
        <f>BerKW!BF10</f>
        <v>Corriger</v>
      </c>
      <c r="AA10" s="180">
        <f>Ident!A10</f>
        <v>0</v>
      </c>
      <c r="AB10" s="180">
        <f>Ident!B10</f>
        <v>0</v>
      </c>
      <c r="AC10" s="180">
        <f>Ident!C10</f>
        <v>0</v>
      </c>
      <c r="AD10" s="180">
        <f>Ident!D10</f>
        <v>0</v>
      </c>
      <c r="AE10" s="187">
        <f>Ident!$G10</f>
        <v>0</v>
      </c>
    </row>
    <row r="11" spans="1:31" ht="14.1" customHeight="1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187">
        <f>Ident!$G11</f>
        <v>0</v>
      </c>
      <c r="F11" s="188" t="str">
        <f>BerKW!AA11</f>
        <v>T. plein</v>
      </c>
      <c r="G11" s="188" t="str">
        <f>BerKW!Y11</f>
        <v>REMPLIR CAT.D'EMPLOYEUR!</v>
      </c>
      <c r="H11" s="188" t="str">
        <f>BerKW!L11</f>
        <v>Corriger</v>
      </c>
      <c r="I11" s="188">
        <f>BerKW!K11</f>
        <v>0</v>
      </c>
      <c r="J11" s="188" t="str">
        <f>BerKW!AJ11</f>
        <v>Corriger</v>
      </c>
      <c r="K11" s="188" t="str">
        <f>BerKW!AI11</f>
        <v>Corriger</v>
      </c>
      <c r="L11" s="188" t="str">
        <f>BerKW!AM11</f>
        <v>Corriger</v>
      </c>
      <c r="M11" s="188" t="str">
        <f>BerKW!AL11</f>
        <v>Corriger</v>
      </c>
      <c r="N11" s="188" t="str">
        <f>BerKW!AP11</f>
        <v>Corriger</v>
      </c>
      <c r="O11" s="188" t="str">
        <f>BerKW!AO11</f>
        <v>Corriger</v>
      </c>
      <c r="P11" s="188" t="str">
        <f>BerKW!AS11</f>
        <v>Corriger</v>
      </c>
      <c r="Q11" s="188" t="str">
        <f>BerKW!AR11</f>
        <v>Corriger</v>
      </c>
      <c r="R11" s="188" t="str">
        <f>BerKW!AV11</f>
        <v>Corriger</v>
      </c>
      <c r="S11" s="188" t="str">
        <f>BerKW!AU11</f>
        <v>Corriger</v>
      </c>
      <c r="T11" s="188" t="str">
        <f>BerKW!AD11</f>
        <v>Corriger</v>
      </c>
      <c r="U11" s="188" t="str">
        <f>BerKW!AC11</f>
        <v>Corriger</v>
      </c>
      <c r="V11" s="188" t="str">
        <f>BerKW!AG11</f>
        <v>Corriger</v>
      </c>
      <c r="W11" s="188" t="str">
        <f>BerKW!AF11</f>
        <v>Corriger</v>
      </c>
      <c r="X11" s="188" t="str">
        <f>BerKW!AW11</f>
        <v>Corriger</v>
      </c>
      <c r="Y11" s="189" t="str">
        <f>BerKW!BE11</f>
        <v>Corriger</v>
      </c>
      <c r="Z11" s="188" t="str">
        <f>BerKW!BF11</f>
        <v>Corriger</v>
      </c>
      <c r="AA11" s="180">
        <f>Ident!A11</f>
        <v>0</v>
      </c>
      <c r="AB11" s="180">
        <f>Ident!B11</f>
        <v>0</v>
      </c>
      <c r="AC11" s="180">
        <f>Ident!C11</f>
        <v>0</v>
      </c>
      <c r="AD11" s="180">
        <f>Ident!D11</f>
        <v>0</v>
      </c>
      <c r="AE11" s="187">
        <f>Ident!$G11</f>
        <v>0</v>
      </c>
    </row>
    <row r="12" spans="1:31" ht="14.1" customHeight="1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187">
        <f>Ident!$G12</f>
        <v>0</v>
      </c>
      <c r="F12" s="188" t="str">
        <f>BerKW!AA12</f>
        <v>T. plein</v>
      </c>
      <c r="G12" s="188" t="str">
        <f>BerKW!Y12</f>
        <v>REMPLIR CAT.D'EMPLOYEUR!</v>
      </c>
      <c r="H12" s="188" t="str">
        <f>BerKW!L12</f>
        <v>Corriger</v>
      </c>
      <c r="I12" s="188">
        <f>BerKW!K12</f>
        <v>0</v>
      </c>
      <c r="J12" s="188" t="str">
        <f>BerKW!AJ12</f>
        <v>Corriger</v>
      </c>
      <c r="K12" s="188" t="str">
        <f>BerKW!AI12</f>
        <v>Corriger</v>
      </c>
      <c r="L12" s="188" t="str">
        <f>BerKW!AM12</f>
        <v>Corriger</v>
      </c>
      <c r="M12" s="188" t="str">
        <f>BerKW!AL12</f>
        <v>Corriger</v>
      </c>
      <c r="N12" s="188" t="str">
        <f>BerKW!AP12</f>
        <v>Corriger</v>
      </c>
      <c r="O12" s="188" t="str">
        <f>BerKW!AO12</f>
        <v>Corriger</v>
      </c>
      <c r="P12" s="188" t="str">
        <f>BerKW!AS12</f>
        <v>Corriger</v>
      </c>
      <c r="Q12" s="188" t="str">
        <f>BerKW!AR12</f>
        <v>Corriger</v>
      </c>
      <c r="R12" s="188" t="str">
        <f>BerKW!AV12</f>
        <v>Corriger</v>
      </c>
      <c r="S12" s="188" t="str">
        <f>BerKW!AU12</f>
        <v>Corriger</v>
      </c>
      <c r="T12" s="188" t="str">
        <f>BerKW!AD12</f>
        <v>Corriger</v>
      </c>
      <c r="U12" s="188" t="str">
        <f>BerKW!AC12</f>
        <v>Corriger</v>
      </c>
      <c r="V12" s="188" t="str">
        <f>BerKW!AG12</f>
        <v>Corriger</v>
      </c>
      <c r="W12" s="188" t="str">
        <f>BerKW!AF12</f>
        <v>Corriger</v>
      </c>
      <c r="X12" s="188" t="str">
        <f>BerKW!AW12</f>
        <v>Corriger</v>
      </c>
      <c r="Y12" s="189" t="str">
        <f>BerKW!BE12</f>
        <v>Corriger</v>
      </c>
      <c r="Z12" s="188" t="str">
        <f>BerKW!BF12</f>
        <v>Corriger</v>
      </c>
      <c r="AA12" s="180">
        <f>Ident!A12</f>
        <v>0</v>
      </c>
      <c r="AB12" s="180">
        <f>Ident!B12</f>
        <v>0</v>
      </c>
      <c r="AC12" s="180">
        <f>Ident!C12</f>
        <v>0</v>
      </c>
      <c r="AD12" s="180">
        <f>Ident!D12</f>
        <v>0</v>
      </c>
      <c r="AE12" s="187">
        <f>Ident!$G12</f>
        <v>0</v>
      </c>
    </row>
    <row r="13" spans="1:31" ht="14.1" customHeight="1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187">
        <f>Ident!$G13</f>
        <v>0</v>
      </c>
      <c r="F13" s="188" t="str">
        <f>BerKW!AA13</f>
        <v>T. plein</v>
      </c>
      <c r="G13" s="188" t="str">
        <f>BerKW!Y13</f>
        <v>REMPLIR CAT.D'EMPLOYEUR!</v>
      </c>
      <c r="H13" s="188" t="str">
        <f>BerKW!L13</f>
        <v>Corriger</v>
      </c>
      <c r="I13" s="188">
        <f>BerKW!K13</f>
        <v>0</v>
      </c>
      <c r="J13" s="188" t="str">
        <f>BerKW!AJ13</f>
        <v>Corriger</v>
      </c>
      <c r="K13" s="188" t="str">
        <f>BerKW!AI13</f>
        <v>Corriger</v>
      </c>
      <c r="L13" s="188" t="str">
        <f>BerKW!AM13</f>
        <v>Corriger</v>
      </c>
      <c r="M13" s="188" t="str">
        <f>BerKW!AL13</f>
        <v>Corriger</v>
      </c>
      <c r="N13" s="188" t="str">
        <f>BerKW!AP13</f>
        <v>Corriger</v>
      </c>
      <c r="O13" s="188" t="str">
        <f>BerKW!AO13</f>
        <v>Corriger</v>
      </c>
      <c r="P13" s="188" t="str">
        <f>BerKW!AS13</f>
        <v>Corriger</v>
      </c>
      <c r="Q13" s="188" t="str">
        <f>BerKW!AR13</f>
        <v>Corriger</v>
      </c>
      <c r="R13" s="188" t="str">
        <f>BerKW!AV13</f>
        <v>Corriger</v>
      </c>
      <c r="S13" s="188" t="str">
        <f>BerKW!AU13</f>
        <v>Corriger</v>
      </c>
      <c r="T13" s="188" t="str">
        <f>BerKW!AD13</f>
        <v>Corriger</v>
      </c>
      <c r="U13" s="188" t="str">
        <f>BerKW!AC13</f>
        <v>Corriger</v>
      </c>
      <c r="V13" s="188" t="str">
        <f>BerKW!AG13</f>
        <v>Corriger</v>
      </c>
      <c r="W13" s="188" t="str">
        <f>BerKW!AF13</f>
        <v>Corriger</v>
      </c>
      <c r="X13" s="188" t="str">
        <f>BerKW!AW13</f>
        <v>Corriger</v>
      </c>
      <c r="Y13" s="189" t="str">
        <f>BerKW!BE13</f>
        <v>Corriger</v>
      </c>
      <c r="Z13" s="188" t="str">
        <f>BerKW!BF13</f>
        <v>Corriger</v>
      </c>
      <c r="AA13" s="180">
        <f>Ident!A13</f>
        <v>0</v>
      </c>
      <c r="AB13" s="180">
        <f>Ident!B13</f>
        <v>0</v>
      </c>
      <c r="AC13" s="180">
        <f>Ident!C13</f>
        <v>0</v>
      </c>
      <c r="AD13" s="180">
        <f>Ident!D13</f>
        <v>0</v>
      </c>
      <c r="AE13" s="187">
        <f>Ident!$G13</f>
        <v>0</v>
      </c>
    </row>
    <row r="14" spans="1:31" ht="14.1" customHeight="1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187">
        <f>Ident!$G14</f>
        <v>0</v>
      </c>
      <c r="F14" s="188" t="str">
        <f>BerKW!AA14</f>
        <v>T. plein</v>
      </c>
      <c r="G14" s="188" t="str">
        <f>BerKW!Y14</f>
        <v>REMPLIR CAT.D'EMPLOYEUR!</v>
      </c>
      <c r="H14" s="188" t="str">
        <f>BerKW!L14</f>
        <v>Corriger</v>
      </c>
      <c r="I14" s="188">
        <f>BerKW!K14</f>
        <v>0</v>
      </c>
      <c r="J14" s="188" t="str">
        <f>BerKW!AJ14</f>
        <v>Corriger</v>
      </c>
      <c r="K14" s="188" t="str">
        <f>BerKW!AI14</f>
        <v>Corriger</v>
      </c>
      <c r="L14" s="188" t="str">
        <f>BerKW!AM14</f>
        <v>Corriger</v>
      </c>
      <c r="M14" s="188" t="str">
        <f>BerKW!AL14</f>
        <v>Corriger</v>
      </c>
      <c r="N14" s="188" t="str">
        <f>BerKW!AP14</f>
        <v>Corriger</v>
      </c>
      <c r="O14" s="188" t="str">
        <f>BerKW!AO14</f>
        <v>Corriger</v>
      </c>
      <c r="P14" s="188" t="str">
        <f>BerKW!AS14</f>
        <v>Corriger</v>
      </c>
      <c r="Q14" s="188" t="str">
        <f>BerKW!AR14</f>
        <v>Corriger</v>
      </c>
      <c r="R14" s="188" t="str">
        <f>BerKW!AV14</f>
        <v>Corriger</v>
      </c>
      <c r="S14" s="188" t="str">
        <f>BerKW!AU14</f>
        <v>Corriger</v>
      </c>
      <c r="T14" s="188" t="str">
        <f>BerKW!AD14</f>
        <v>Corriger</v>
      </c>
      <c r="U14" s="188" t="str">
        <f>BerKW!AC14</f>
        <v>Corriger</v>
      </c>
      <c r="V14" s="188" t="str">
        <f>BerKW!AG14</f>
        <v>Corriger</v>
      </c>
      <c r="W14" s="188" t="str">
        <f>BerKW!AF14</f>
        <v>Corriger</v>
      </c>
      <c r="X14" s="188" t="str">
        <f>BerKW!AW14</f>
        <v>Corriger</v>
      </c>
      <c r="Y14" s="189" t="str">
        <f>BerKW!BE14</f>
        <v>Corriger</v>
      </c>
      <c r="Z14" s="188" t="str">
        <f>BerKW!BF14</f>
        <v>Corriger</v>
      </c>
      <c r="AA14" s="180">
        <f>Ident!A14</f>
        <v>0</v>
      </c>
      <c r="AB14" s="180">
        <f>Ident!B14</f>
        <v>0</v>
      </c>
      <c r="AC14" s="180">
        <f>Ident!C14</f>
        <v>0</v>
      </c>
      <c r="AD14" s="180">
        <f>Ident!D14</f>
        <v>0</v>
      </c>
      <c r="AE14" s="187">
        <f>Ident!$G14</f>
        <v>0</v>
      </c>
    </row>
    <row r="15" spans="1:31" ht="14.1" customHeight="1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187">
        <f>Ident!$G15</f>
        <v>0</v>
      </c>
      <c r="F15" s="188" t="str">
        <f>BerKW!AA15</f>
        <v>T. plein</v>
      </c>
      <c r="G15" s="188" t="str">
        <f>BerKW!Y15</f>
        <v>REMPLIR CAT.D'EMPLOYEUR!</v>
      </c>
      <c r="H15" s="188" t="str">
        <f>BerKW!L15</f>
        <v>Corriger</v>
      </c>
      <c r="I15" s="188">
        <f>BerKW!K15</f>
        <v>0</v>
      </c>
      <c r="J15" s="188" t="str">
        <f>BerKW!AJ15</f>
        <v>Corriger</v>
      </c>
      <c r="K15" s="188" t="str">
        <f>BerKW!AI15</f>
        <v>Corriger</v>
      </c>
      <c r="L15" s="188" t="str">
        <f>BerKW!AM15</f>
        <v>Corriger</v>
      </c>
      <c r="M15" s="188" t="str">
        <f>BerKW!AL15</f>
        <v>Corriger</v>
      </c>
      <c r="N15" s="188" t="str">
        <f>BerKW!AP15</f>
        <v>Corriger</v>
      </c>
      <c r="O15" s="188" t="str">
        <f>BerKW!AO15</f>
        <v>Corriger</v>
      </c>
      <c r="P15" s="188" t="str">
        <f>BerKW!AS15</f>
        <v>Corriger</v>
      </c>
      <c r="Q15" s="188" t="str">
        <f>BerKW!AR15</f>
        <v>Corriger</v>
      </c>
      <c r="R15" s="188" t="str">
        <f>BerKW!AV15</f>
        <v>Corriger</v>
      </c>
      <c r="S15" s="188" t="str">
        <f>BerKW!AU15</f>
        <v>Corriger</v>
      </c>
      <c r="T15" s="188" t="str">
        <f>BerKW!AD15</f>
        <v>Corriger</v>
      </c>
      <c r="U15" s="188" t="str">
        <f>BerKW!AC15</f>
        <v>Corriger</v>
      </c>
      <c r="V15" s="188" t="str">
        <f>BerKW!AG15</f>
        <v>Corriger</v>
      </c>
      <c r="W15" s="188" t="str">
        <f>BerKW!AF15</f>
        <v>Corriger</v>
      </c>
      <c r="X15" s="188" t="str">
        <f>BerKW!AW15</f>
        <v>Corriger</v>
      </c>
      <c r="Y15" s="189" t="str">
        <f>BerKW!BE15</f>
        <v>Corriger</v>
      </c>
      <c r="Z15" s="188" t="str">
        <f>BerKW!BF15</f>
        <v>Corriger</v>
      </c>
      <c r="AA15" s="180">
        <f>Ident!A15</f>
        <v>0</v>
      </c>
      <c r="AB15" s="180">
        <f>Ident!B15</f>
        <v>0</v>
      </c>
      <c r="AC15" s="180">
        <f>Ident!C15</f>
        <v>0</v>
      </c>
      <c r="AD15" s="180">
        <f>Ident!D15</f>
        <v>0</v>
      </c>
      <c r="AE15" s="187">
        <f>Ident!$G15</f>
        <v>0</v>
      </c>
    </row>
    <row r="16" spans="1:31" ht="14.1" customHeight="1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187">
        <f>Ident!$G16</f>
        <v>0</v>
      </c>
      <c r="F16" s="188" t="str">
        <f>BerKW!AA16</f>
        <v>T. plein</v>
      </c>
      <c r="G16" s="188" t="str">
        <f>BerKW!Y16</f>
        <v>REMPLIR CAT.D'EMPLOYEUR!</v>
      </c>
      <c r="H16" s="188" t="str">
        <f>BerKW!L16</f>
        <v>Corriger</v>
      </c>
      <c r="I16" s="188">
        <f>BerKW!K16</f>
        <v>0</v>
      </c>
      <c r="J16" s="188" t="str">
        <f>BerKW!AJ16</f>
        <v>Corriger</v>
      </c>
      <c r="K16" s="188" t="str">
        <f>BerKW!AI16</f>
        <v>Corriger</v>
      </c>
      <c r="L16" s="188" t="str">
        <f>BerKW!AM16</f>
        <v>Corriger</v>
      </c>
      <c r="M16" s="188" t="str">
        <f>BerKW!AL16</f>
        <v>Corriger</v>
      </c>
      <c r="N16" s="188" t="str">
        <f>BerKW!AP16</f>
        <v>Corriger</v>
      </c>
      <c r="O16" s="188" t="str">
        <f>BerKW!AO16</f>
        <v>Corriger</v>
      </c>
      <c r="P16" s="188" t="str">
        <f>BerKW!AS16</f>
        <v>Corriger</v>
      </c>
      <c r="Q16" s="188" t="str">
        <f>BerKW!AR16</f>
        <v>Corriger</v>
      </c>
      <c r="R16" s="188" t="str">
        <f>BerKW!AV16</f>
        <v>Corriger</v>
      </c>
      <c r="S16" s="188" t="str">
        <f>BerKW!AU16</f>
        <v>Corriger</v>
      </c>
      <c r="T16" s="188" t="str">
        <f>BerKW!AD16</f>
        <v>Corriger</v>
      </c>
      <c r="U16" s="188" t="str">
        <f>BerKW!AC16</f>
        <v>Corriger</v>
      </c>
      <c r="V16" s="188" t="str">
        <f>BerKW!AG16</f>
        <v>Corriger</v>
      </c>
      <c r="W16" s="188" t="str">
        <f>BerKW!AF16</f>
        <v>Corriger</v>
      </c>
      <c r="X16" s="188" t="str">
        <f>BerKW!AW16</f>
        <v>Corriger</v>
      </c>
      <c r="Y16" s="189" t="str">
        <f>BerKW!BE16</f>
        <v>Corriger</v>
      </c>
      <c r="Z16" s="188" t="str">
        <f>BerKW!BF16</f>
        <v>Corriger</v>
      </c>
      <c r="AA16" s="180">
        <f>Ident!A16</f>
        <v>0</v>
      </c>
      <c r="AB16" s="180">
        <f>Ident!B16</f>
        <v>0</v>
      </c>
      <c r="AC16" s="180">
        <f>Ident!C16</f>
        <v>0</v>
      </c>
      <c r="AD16" s="180">
        <f>Ident!D16</f>
        <v>0</v>
      </c>
      <c r="AE16" s="187">
        <f>Ident!$G16</f>
        <v>0</v>
      </c>
    </row>
    <row r="17" spans="1:31" ht="14.1" customHeight="1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187">
        <f>Ident!$G17</f>
        <v>0</v>
      </c>
      <c r="F17" s="188" t="str">
        <f>BerKW!AA17</f>
        <v>T. plein</v>
      </c>
      <c r="G17" s="188" t="str">
        <f>BerKW!Y17</f>
        <v>REMPLIR CAT.D'EMPLOYEUR!</v>
      </c>
      <c r="H17" s="188" t="str">
        <f>BerKW!L17</f>
        <v>Corriger</v>
      </c>
      <c r="I17" s="188">
        <f>BerKW!K17</f>
        <v>0</v>
      </c>
      <c r="J17" s="188" t="str">
        <f>BerKW!AJ17</f>
        <v>Corriger</v>
      </c>
      <c r="K17" s="188" t="str">
        <f>BerKW!AI17</f>
        <v>Corriger</v>
      </c>
      <c r="L17" s="188" t="str">
        <f>BerKW!AM17</f>
        <v>Corriger</v>
      </c>
      <c r="M17" s="188" t="str">
        <f>BerKW!AL17</f>
        <v>Corriger</v>
      </c>
      <c r="N17" s="188" t="str">
        <f>BerKW!AP17</f>
        <v>Corriger</v>
      </c>
      <c r="O17" s="188" t="str">
        <f>BerKW!AO17</f>
        <v>Corriger</v>
      </c>
      <c r="P17" s="188" t="str">
        <f>BerKW!AS17</f>
        <v>Corriger</v>
      </c>
      <c r="Q17" s="188" t="str">
        <f>BerKW!AR17</f>
        <v>Corriger</v>
      </c>
      <c r="R17" s="188" t="str">
        <f>BerKW!AV17</f>
        <v>Corriger</v>
      </c>
      <c r="S17" s="188" t="str">
        <f>BerKW!AU17</f>
        <v>Corriger</v>
      </c>
      <c r="T17" s="188" t="str">
        <f>BerKW!AD17</f>
        <v>Corriger</v>
      </c>
      <c r="U17" s="188" t="str">
        <f>BerKW!AC17</f>
        <v>Corriger</v>
      </c>
      <c r="V17" s="188" t="str">
        <f>BerKW!AG17</f>
        <v>Corriger</v>
      </c>
      <c r="W17" s="188" t="str">
        <f>BerKW!AF17</f>
        <v>Corriger</v>
      </c>
      <c r="X17" s="188" t="str">
        <f>BerKW!AW17</f>
        <v>Corriger</v>
      </c>
      <c r="Y17" s="189" t="str">
        <f>BerKW!BE17</f>
        <v>Corriger</v>
      </c>
      <c r="Z17" s="188" t="str">
        <f>BerKW!BF17</f>
        <v>Corriger</v>
      </c>
      <c r="AA17" s="180">
        <f>Ident!A17</f>
        <v>0</v>
      </c>
      <c r="AB17" s="180">
        <f>Ident!B17</f>
        <v>0</v>
      </c>
      <c r="AC17" s="180">
        <f>Ident!C17</f>
        <v>0</v>
      </c>
      <c r="AD17" s="180">
        <f>Ident!D17</f>
        <v>0</v>
      </c>
      <c r="AE17" s="187">
        <f>Ident!$G17</f>
        <v>0</v>
      </c>
    </row>
    <row r="18" spans="1:31" ht="14.1" customHeight="1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187">
        <f>Ident!$G18</f>
        <v>0</v>
      </c>
      <c r="F18" s="188" t="str">
        <f>BerKW!AA18</f>
        <v>T. plein</v>
      </c>
      <c r="G18" s="188" t="str">
        <f>BerKW!Y18</f>
        <v>REMPLIR CAT.D'EMPLOYEUR!</v>
      </c>
      <c r="H18" s="188" t="str">
        <f>BerKW!L18</f>
        <v>Corriger</v>
      </c>
      <c r="I18" s="188">
        <f>BerKW!K18</f>
        <v>0</v>
      </c>
      <c r="J18" s="188" t="str">
        <f>BerKW!AJ18</f>
        <v>Corriger</v>
      </c>
      <c r="K18" s="188" t="str">
        <f>BerKW!AI18</f>
        <v>Corriger</v>
      </c>
      <c r="L18" s="188" t="str">
        <f>BerKW!AM18</f>
        <v>Corriger</v>
      </c>
      <c r="M18" s="188" t="str">
        <f>BerKW!AL18</f>
        <v>Corriger</v>
      </c>
      <c r="N18" s="188" t="str">
        <f>BerKW!AP18</f>
        <v>Corriger</v>
      </c>
      <c r="O18" s="188" t="str">
        <f>BerKW!AO18</f>
        <v>Corriger</v>
      </c>
      <c r="P18" s="188" t="str">
        <f>BerKW!AS18</f>
        <v>Corriger</v>
      </c>
      <c r="Q18" s="188" t="str">
        <f>BerKW!AR18</f>
        <v>Corriger</v>
      </c>
      <c r="R18" s="188" t="str">
        <f>BerKW!AV18</f>
        <v>Corriger</v>
      </c>
      <c r="S18" s="188" t="str">
        <f>BerKW!AU18</f>
        <v>Corriger</v>
      </c>
      <c r="T18" s="188" t="str">
        <f>BerKW!AD18</f>
        <v>Corriger</v>
      </c>
      <c r="U18" s="188" t="str">
        <f>BerKW!AC18</f>
        <v>Corriger</v>
      </c>
      <c r="V18" s="188" t="str">
        <f>BerKW!AG18</f>
        <v>Corriger</v>
      </c>
      <c r="W18" s="188" t="str">
        <f>BerKW!AF18</f>
        <v>Corriger</v>
      </c>
      <c r="X18" s="188" t="str">
        <f>BerKW!AW18</f>
        <v>Corriger</v>
      </c>
      <c r="Y18" s="189" t="str">
        <f>BerKW!BE18</f>
        <v>Corriger</v>
      </c>
      <c r="Z18" s="188" t="str">
        <f>BerKW!BF18</f>
        <v>Corriger</v>
      </c>
      <c r="AA18" s="180">
        <f>Ident!A18</f>
        <v>0</v>
      </c>
      <c r="AB18" s="180">
        <f>Ident!B18</f>
        <v>0</v>
      </c>
      <c r="AC18" s="180">
        <f>Ident!C18</f>
        <v>0</v>
      </c>
      <c r="AD18" s="180">
        <f>Ident!D18</f>
        <v>0</v>
      </c>
      <c r="AE18" s="187">
        <f>Ident!$G18</f>
        <v>0</v>
      </c>
    </row>
    <row r="19" spans="1:31" ht="14.1" customHeight="1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187">
        <f>Ident!$G19</f>
        <v>0</v>
      </c>
      <c r="F19" s="188" t="str">
        <f>BerKW!AA19</f>
        <v>T. plein</v>
      </c>
      <c r="G19" s="188" t="str">
        <f>BerKW!Y19</f>
        <v>REMPLIR CAT.D'EMPLOYEUR!</v>
      </c>
      <c r="H19" s="188" t="str">
        <f>BerKW!L19</f>
        <v>Corriger</v>
      </c>
      <c r="I19" s="188">
        <f>BerKW!K19</f>
        <v>0</v>
      </c>
      <c r="J19" s="188" t="str">
        <f>BerKW!AJ19</f>
        <v>Corriger</v>
      </c>
      <c r="K19" s="188" t="str">
        <f>BerKW!AI19</f>
        <v>Corriger</v>
      </c>
      <c r="L19" s="188" t="str">
        <f>BerKW!AM19</f>
        <v>Corriger</v>
      </c>
      <c r="M19" s="188" t="str">
        <f>BerKW!AL19</f>
        <v>Corriger</v>
      </c>
      <c r="N19" s="188" t="str">
        <f>BerKW!AP19</f>
        <v>Corriger</v>
      </c>
      <c r="O19" s="188" t="str">
        <f>BerKW!AO19</f>
        <v>Corriger</v>
      </c>
      <c r="P19" s="188" t="str">
        <f>BerKW!AS19</f>
        <v>Corriger</v>
      </c>
      <c r="Q19" s="188" t="str">
        <f>BerKW!AR19</f>
        <v>Corriger</v>
      </c>
      <c r="R19" s="188" t="str">
        <f>BerKW!AV19</f>
        <v>Corriger</v>
      </c>
      <c r="S19" s="188" t="str">
        <f>BerKW!AU19</f>
        <v>Corriger</v>
      </c>
      <c r="T19" s="188" t="str">
        <f>BerKW!AD19</f>
        <v>Corriger</v>
      </c>
      <c r="U19" s="188" t="str">
        <f>BerKW!AC19</f>
        <v>Corriger</v>
      </c>
      <c r="V19" s="188" t="str">
        <f>BerKW!AG19</f>
        <v>Corriger</v>
      </c>
      <c r="W19" s="188" t="str">
        <f>BerKW!AF19</f>
        <v>Corriger</v>
      </c>
      <c r="X19" s="188" t="str">
        <f>BerKW!AW19</f>
        <v>Corriger</v>
      </c>
      <c r="Y19" s="189" t="str">
        <f>BerKW!BE19</f>
        <v>Corriger</v>
      </c>
      <c r="Z19" s="188" t="str">
        <f>BerKW!BF19</f>
        <v>Corriger</v>
      </c>
      <c r="AA19" s="180">
        <f>Ident!A19</f>
        <v>0</v>
      </c>
      <c r="AB19" s="180">
        <f>Ident!B19</f>
        <v>0</v>
      </c>
      <c r="AC19" s="180">
        <f>Ident!C19</f>
        <v>0</v>
      </c>
      <c r="AD19" s="180">
        <f>Ident!D19</f>
        <v>0</v>
      </c>
      <c r="AE19" s="187">
        <f>Ident!$G19</f>
        <v>0</v>
      </c>
    </row>
    <row r="20" spans="1:31" ht="14.1" customHeight="1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187">
        <f>Ident!$G20</f>
        <v>0</v>
      </c>
      <c r="F20" s="188" t="str">
        <f>BerKW!AA20</f>
        <v>T. plein</v>
      </c>
      <c r="G20" s="188" t="str">
        <f>BerKW!Y20</f>
        <v>REMPLIR CAT.D'EMPLOYEUR!</v>
      </c>
      <c r="H20" s="188" t="str">
        <f>BerKW!L20</f>
        <v>Corriger</v>
      </c>
      <c r="I20" s="188">
        <f>BerKW!K20</f>
        <v>0</v>
      </c>
      <c r="J20" s="188" t="str">
        <f>BerKW!AJ20</f>
        <v>Corriger</v>
      </c>
      <c r="K20" s="188" t="str">
        <f>BerKW!AI20</f>
        <v>Corriger</v>
      </c>
      <c r="L20" s="188" t="str">
        <f>BerKW!AM20</f>
        <v>Corriger</v>
      </c>
      <c r="M20" s="188" t="str">
        <f>BerKW!AL20</f>
        <v>Corriger</v>
      </c>
      <c r="N20" s="188" t="str">
        <f>BerKW!AP20</f>
        <v>Corriger</v>
      </c>
      <c r="O20" s="188" t="str">
        <f>BerKW!AO20</f>
        <v>Corriger</v>
      </c>
      <c r="P20" s="188" t="str">
        <f>BerKW!AS20</f>
        <v>Corriger</v>
      </c>
      <c r="Q20" s="188" t="str">
        <f>BerKW!AR20</f>
        <v>Corriger</v>
      </c>
      <c r="R20" s="188" t="str">
        <f>BerKW!AV20</f>
        <v>Corriger</v>
      </c>
      <c r="S20" s="188" t="str">
        <f>BerKW!AU20</f>
        <v>Corriger</v>
      </c>
      <c r="T20" s="188" t="str">
        <f>BerKW!AD20</f>
        <v>Corriger</v>
      </c>
      <c r="U20" s="188" t="str">
        <f>BerKW!AC20</f>
        <v>Corriger</v>
      </c>
      <c r="V20" s="188" t="str">
        <f>BerKW!AG20</f>
        <v>Corriger</v>
      </c>
      <c r="W20" s="188" t="str">
        <f>BerKW!AF20</f>
        <v>Corriger</v>
      </c>
      <c r="X20" s="188" t="str">
        <f>BerKW!AW20</f>
        <v>Corriger</v>
      </c>
      <c r="Y20" s="189" t="str">
        <f>BerKW!BE20</f>
        <v>Corriger</v>
      </c>
      <c r="Z20" s="188" t="str">
        <f>BerKW!BF20</f>
        <v>Corriger</v>
      </c>
      <c r="AA20" s="180">
        <f>Ident!A20</f>
        <v>0</v>
      </c>
      <c r="AB20" s="180">
        <f>Ident!B20</f>
        <v>0</v>
      </c>
      <c r="AC20" s="180">
        <f>Ident!C20</f>
        <v>0</v>
      </c>
      <c r="AD20" s="180">
        <f>Ident!D20</f>
        <v>0</v>
      </c>
      <c r="AE20" s="187">
        <f>Ident!$G20</f>
        <v>0</v>
      </c>
    </row>
    <row r="21" spans="1:31" ht="14.1" customHeight="1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187">
        <f>Ident!$G21</f>
        <v>0</v>
      </c>
      <c r="F21" s="188" t="str">
        <f>BerKW!AA21</f>
        <v>T. plein</v>
      </c>
      <c r="G21" s="188" t="str">
        <f>BerKW!Y21</f>
        <v>REMPLIR CAT.D'EMPLOYEUR!</v>
      </c>
      <c r="H21" s="188" t="str">
        <f>BerKW!L21</f>
        <v>Corriger</v>
      </c>
      <c r="I21" s="188">
        <f>BerKW!K21</f>
        <v>0</v>
      </c>
      <c r="J21" s="188" t="str">
        <f>BerKW!AJ21</f>
        <v>Corriger</v>
      </c>
      <c r="K21" s="188" t="str">
        <f>BerKW!AI21</f>
        <v>Corriger</v>
      </c>
      <c r="L21" s="188" t="str">
        <f>BerKW!AM21</f>
        <v>Corriger</v>
      </c>
      <c r="M21" s="188" t="str">
        <f>BerKW!AL21</f>
        <v>Corriger</v>
      </c>
      <c r="N21" s="188" t="str">
        <f>BerKW!AP21</f>
        <v>Corriger</v>
      </c>
      <c r="O21" s="188" t="str">
        <f>BerKW!AO21</f>
        <v>Corriger</v>
      </c>
      <c r="P21" s="188" t="str">
        <f>BerKW!AS21</f>
        <v>Corriger</v>
      </c>
      <c r="Q21" s="188" t="str">
        <f>BerKW!AR21</f>
        <v>Corriger</v>
      </c>
      <c r="R21" s="188" t="str">
        <f>BerKW!AV21</f>
        <v>Corriger</v>
      </c>
      <c r="S21" s="188" t="str">
        <f>BerKW!AU21</f>
        <v>Corriger</v>
      </c>
      <c r="T21" s="188" t="str">
        <f>BerKW!AD21</f>
        <v>Corriger</v>
      </c>
      <c r="U21" s="188" t="str">
        <f>BerKW!AC21</f>
        <v>Corriger</v>
      </c>
      <c r="V21" s="188" t="str">
        <f>BerKW!AG21</f>
        <v>Corriger</v>
      </c>
      <c r="W21" s="188" t="str">
        <f>BerKW!AF21</f>
        <v>Corriger</v>
      </c>
      <c r="X21" s="188" t="str">
        <f>BerKW!AW21</f>
        <v>Corriger</v>
      </c>
      <c r="Y21" s="189" t="str">
        <f>BerKW!BE21</f>
        <v>Corriger</v>
      </c>
      <c r="Z21" s="188" t="str">
        <f>BerKW!BF21</f>
        <v>Corriger</v>
      </c>
      <c r="AA21" s="180">
        <f>Ident!A21</f>
        <v>0</v>
      </c>
      <c r="AB21" s="180">
        <f>Ident!B21</f>
        <v>0</v>
      </c>
      <c r="AC21" s="180">
        <f>Ident!C21</f>
        <v>0</v>
      </c>
      <c r="AD21" s="180">
        <f>Ident!D21</f>
        <v>0</v>
      </c>
      <c r="AE21" s="187">
        <f>Ident!$G21</f>
        <v>0</v>
      </c>
    </row>
    <row r="22" spans="1:31" ht="14.1" customHeight="1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187">
        <f>Ident!$G22</f>
        <v>0</v>
      </c>
      <c r="F22" s="188" t="str">
        <f>BerKW!AA22</f>
        <v>T. plein</v>
      </c>
      <c r="G22" s="188" t="str">
        <f>BerKW!Y22</f>
        <v>REMPLIR CAT.D'EMPLOYEUR!</v>
      </c>
      <c r="H22" s="188" t="str">
        <f>BerKW!L22</f>
        <v>Corriger</v>
      </c>
      <c r="I22" s="188">
        <f>BerKW!K22</f>
        <v>0</v>
      </c>
      <c r="J22" s="188" t="str">
        <f>BerKW!AJ22</f>
        <v>Corriger</v>
      </c>
      <c r="K22" s="188" t="str">
        <f>BerKW!AI22</f>
        <v>Corriger</v>
      </c>
      <c r="L22" s="188" t="str">
        <f>BerKW!AM22</f>
        <v>Corriger</v>
      </c>
      <c r="M22" s="188" t="str">
        <f>BerKW!AL22</f>
        <v>Corriger</v>
      </c>
      <c r="N22" s="188" t="str">
        <f>BerKW!AP22</f>
        <v>Corriger</v>
      </c>
      <c r="O22" s="188" t="str">
        <f>BerKW!AO22</f>
        <v>Corriger</v>
      </c>
      <c r="P22" s="188" t="str">
        <f>BerKW!AS22</f>
        <v>Corriger</v>
      </c>
      <c r="Q22" s="188" t="str">
        <f>BerKW!AR22</f>
        <v>Corriger</v>
      </c>
      <c r="R22" s="188" t="str">
        <f>BerKW!AV22</f>
        <v>Corriger</v>
      </c>
      <c r="S22" s="188" t="str">
        <f>BerKW!AU22</f>
        <v>Corriger</v>
      </c>
      <c r="T22" s="188" t="str">
        <f>BerKW!AD22</f>
        <v>Corriger</v>
      </c>
      <c r="U22" s="188" t="str">
        <f>BerKW!AC22</f>
        <v>Corriger</v>
      </c>
      <c r="V22" s="188" t="str">
        <f>BerKW!AG22</f>
        <v>Corriger</v>
      </c>
      <c r="W22" s="188" t="str">
        <f>BerKW!AF22</f>
        <v>Corriger</v>
      </c>
      <c r="X22" s="188" t="str">
        <f>BerKW!AW22</f>
        <v>Corriger</v>
      </c>
      <c r="Y22" s="189" t="str">
        <f>BerKW!BE22</f>
        <v>Corriger</v>
      </c>
      <c r="Z22" s="188" t="str">
        <f>BerKW!BF22</f>
        <v>Corriger</v>
      </c>
      <c r="AA22" s="180">
        <f>Ident!A22</f>
        <v>0</v>
      </c>
      <c r="AB22" s="180">
        <f>Ident!B22</f>
        <v>0</v>
      </c>
      <c r="AC22" s="180">
        <f>Ident!C22</f>
        <v>0</v>
      </c>
      <c r="AD22" s="180">
        <f>Ident!D22</f>
        <v>0</v>
      </c>
      <c r="AE22" s="187">
        <f>Ident!$G22</f>
        <v>0</v>
      </c>
    </row>
    <row r="23" spans="1:31" ht="14.1" customHeight="1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187">
        <f>Ident!$G23</f>
        <v>0</v>
      </c>
      <c r="F23" s="188" t="str">
        <f>BerKW!AA23</f>
        <v>T. plein</v>
      </c>
      <c r="G23" s="188" t="str">
        <f>BerKW!Y23</f>
        <v>REMPLIR CAT.D'EMPLOYEUR!</v>
      </c>
      <c r="H23" s="188" t="str">
        <f>BerKW!L23</f>
        <v>Corriger</v>
      </c>
      <c r="I23" s="188">
        <f>BerKW!K23</f>
        <v>0</v>
      </c>
      <c r="J23" s="188" t="str">
        <f>BerKW!AJ23</f>
        <v>Corriger</v>
      </c>
      <c r="K23" s="188" t="str">
        <f>BerKW!AI23</f>
        <v>Corriger</v>
      </c>
      <c r="L23" s="188" t="str">
        <f>BerKW!AM23</f>
        <v>Corriger</v>
      </c>
      <c r="M23" s="188" t="str">
        <f>BerKW!AL23</f>
        <v>Corriger</v>
      </c>
      <c r="N23" s="188" t="str">
        <f>BerKW!AP23</f>
        <v>Corriger</v>
      </c>
      <c r="O23" s="188" t="str">
        <f>BerKW!AO23</f>
        <v>Corriger</v>
      </c>
      <c r="P23" s="188" t="str">
        <f>BerKW!AS23</f>
        <v>Corriger</v>
      </c>
      <c r="Q23" s="188" t="str">
        <f>BerKW!AR23</f>
        <v>Corriger</v>
      </c>
      <c r="R23" s="188" t="str">
        <f>BerKW!AV23</f>
        <v>Corriger</v>
      </c>
      <c r="S23" s="188" t="str">
        <f>BerKW!AU23</f>
        <v>Corriger</v>
      </c>
      <c r="T23" s="188" t="str">
        <f>BerKW!AD23</f>
        <v>Corriger</v>
      </c>
      <c r="U23" s="188" t="str">
        <f>BerKW!AC23</f>
        <v>Corriger</v>
      </c>
      <c r="V23" s="188" t="str">
        <f>BerKW!AG23</f>
        <v>Corriger</v>
      </c>
      <c r="W23" s="188" t="str">
        <f>BerKW!AF23</f>
        <v>Corriger</v>
      </c>
      <c r="X23" s="188" t="str">
        <f>BerKW!AW23</f>
        <v>Corriger</v>
      </c>
      <c r="Y23" s="189" t="str">
        <f>BerKW!BE23</f>
        <v>Corriger</v>
      </c>
      <c r="Z23" s="188" t="str">
        <f>BerKW!BF23</f>
        <v>Corriger</v>
      </c>
      <c r="AA23" s="180">
        <f>Ident!A23</f>
        <v>0</v>
      </c>
      <c r="AB23" s="180">
        <f>Ident!B23</f>
        <v>0</v>
      </c>
      <c r="AC23" s="180">
        <f>Ident!C23</f>
        <v>0</v>
      </c>
      <c r="AD23" s="180">
        <f>Ident!D23</f>
        <v>0</v>
      </c>
      <c r="AE23" s="187">
        <f>Ident!$G23</f>
        <v>0</v>
      </c>
    </row>
    <row r="24" spans="1:31" ht="14.1" customHeight="1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187">
        <f>Ident!$G24</f>
        <v>0</v>
      </c>
      <c r="F24" s="188" t="str">
        <f>BerKW!AA24</f>
        <v>T. plein</v>
      </c>
      <c r="G24" s="188" t="str">
        <f>BerKW!Y24</f>
        <v>REMPLIR CAT.D'EMPLOYEUR!</v>
      </c>
      <c r="H24" s="188" t="str">
        <f>BerKW!L24</f>
        <v>Corriger</v>
      </c>
      <c r="I24" s="188">
        <f>BerKW!K24</f>
        <v>0</v>
      </c>
      <c r="J24" s="188" t="str">
        <f>BerKW!AJ24</f>
        <v>Corriger</v>
      </c>
      <c r="K24" s="188" t="str">
        <f>BerKW!AI24</f>
        <v>Corriger</v>
      </c>
      <c r="L24" s="188" t="str">
        <f>BerKW!AM24</f>
        <v>Corriger</v>
      </c>
      <c r="M24" s="188" t="str">
        <f>BerKW!AL24</f>
        <v>Corriger</v>
      </c>
      <c r="N24" s="188" t="str">
        <f>BerKW!AP24</f>
        <v>Corriger</v>
      </c>
      <c r="O24" s="188" t="str">
        <f>BerKW!AO24</f>
        <v>Corriger</v>
      </c>
      <c r="P24" s="188" t="str">
        <f>BerKW!AS24</f>
        <v>Corriger</v>
      </c>
      <c r="Q24" s="188" t="str">
        <f>BerKW!AR24</f>
        <v>Corriger</v>
      </c>
      <c r="R24" s="188" t="str">
        <f>BerKW!AV24</f>
        <v>Corriger</v>
      </c>
      <c r="S24" s="188" t="str">
        <f>BerKW!AU24</f>
        <v>Corriger</v>
      </c>
      <c r="T24" s="188" t="str">
        <f>BerKW!AD24</f>
        <v>Corriger</v>
      </c>
      <c r="U24" s="188" t="str">
        <f>BerKW!AC24</f>
        <v>Corriger</v>
      </c>
      <c r="V24" s="188" t="str">
        <f>BerKW!AG24</f>
        <v>Corriger</v>
      </c>
      <c r="W24" s="188" t="str">
        <f>BerKW!AF24</f>
        <v>Corriger</v>
      </c>
      <c r="X24" s="188" t="str">
        <f>BerKW!AW24</f>
        <v>Corriger</v>
      </c>
      <c r="Y24" s="189" t="str">
        <f>BerKW!BE24</f>
        <v>Corriger</v>
      </c>
      <c r="Z24" s="188" t="str">
        <f>BerKW!BF24</f>
        <v>Corriger</v>
      </c>
      <c r="AA24" s="180">
        <f>Ident!A24</f>
        <v>0</v>
      </c>
      <c r="AB24" s="180">
        <f>Ident!B24</f>
        <v>0</v>
      </c>
      <c r="AC24" s="180">
        <f>Ident!C24</f>
        <v>0</v>
      </c>
      <c r="AD24" s="180">
        <f>Ident!D24</f>
        <v>0</v>
      </c>
      <c r="AE24" s="187">
        <f>Ident!$G24</f>
        <v>0</v>
      </c>
    </row>
    <row r="25" spans="1:31" ht="14.1" customHeight="1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187">
        <f>Ident!$G25</f>
        <v>0</v>
      </c>
      <c r="F25" s="188" t="str">
        <f>BerKW!AA25</f>
        <v>T. plein</v>
      </c>
      <c r="G25" s="188" t="str">
        <f>BerKW!Y25</f>
        <v>REMPLIR CAT.D'EMPLOYEUR!</v>
      </c>
      <c r="H25" s="188" t="str">
        <f>BerKW!L25</f>
        <v>Corriger</v>
      </c>
      <c r="I25" s="188">
        <f>BerKW!K25</f>
        <v>0</v>
      </c>
      <c r="J25" s="188" t="str">
        <f>BerKW!AJ25</f>
        <v>Corriger</v>
      </c>
      <c r="K25" s="188" t="str">
        <f>BerKW!AI25</f>
        <v>Corriger</v>
      </c>
      <c r="L25" s="188" t="str">
        <f>BerKW!AM25</f>
        <v>Corriger</v>
      </c>
      <c r="M25" s="188" t="str">
        <f>BerKW!AL25</f>
        <v>Corriger</v>
      </c>
      <c r="N25" s="188" t="str">
        <f>BerKW!AP25</f>
        <v>Corriger</v>
      </c>
      <c r="O25" s="188" t="str">
        <f>BerKW!AO25</f>
        <v>Corriger</v>
      </c>
      <c r="P25" s="188" t="str">
        <f>BerKW!AS25</f>
        <v>Corriger</v>
      </c>
      <c r="Q25" s="188" t="str">
        <f>BerKW!AR25</f>
        <v>Corriger</v>
      </c>
      <c r="R25" s="188" t="str">
        <f>BerKW!AV25</f>
        <v>Corriger</v>
      </c>
      <c r="S25" s="188" t="str">
        <f>BerKW!AU25</f>
        <v>Corriger</v>
      </c>
      <c r="T25" s="188" t="str">
        <f>BerKW!AD25</f>
        <v>Corriger</v>
      </c>
      <c r="U25" s="188" t="str">
        <f>BerKW!AC25</f>
        <v>Corriger</v>
      </c>
      <c r="V25" s="188" t="str">
        <f>BerKW!AG25</f>
        <v>Corriger</v>
      </c>
      <c r="W25" s="188" t="str">
        <f>BerKW!AF25</f>
        <v>Corriger</v>
      </c>
      <c r="X25" s="188" t="str">
        <f>BerKW!AW25</f>
        <v>Corriger</v>
      </c>
      <c r="Y25" s="189" t="str">
        <f>BerKW!BE25</f>
        <v>Corriger</v>
      </c>
      <c r="Z25" s="188" t="str">
        <f>BerKW!BF25</f>
        <v>Corriger</v>
      </c>
      <c r="AA25" s="180">
        <f>Ident!A25</f>
        <v>0</v>
      </c>
      <c r="AB25" s="180">
        <f>Ident!B25</f>
        <v>0</v>
      </c>
      <c r="AC25" s="180">
        <f>Ident!C25</f>
        <v>0</v>
      </c>
      <c r="AD25" s="180">
        <f>Ident!D25</f>
        <v>0</v>
      </c>
      <c r="AE25" s="187">
        <f>Ident!$G25</f>
        <v>0</v>
      </c>
    </row>
    <row r="26" spans="1:31" ht="14.1" customHeight="1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187">
        <f>Ident!$G26</f>
        <v>0</v>
      </c>
      <c r="F26" s="188" t="str">
        <f>BerKW!AA26</f>
        <v>T. plein</v>
      </c>
      <c r="G26" s="188" t="str">
        <f>BerKW!Y26</f>
        <v>REMPLIR CAT.D'EMPLOYEUR!</v>
      </c>
      <c r="H26" s="188" t="str">
        <f>BerKW!L26</f>
        <v>Corriger</v>
      </c>
      <c r="I26" s="188">
        <f>BerKW!K26</f>
        <v>0</v>
      </c>
      <c r="J26" s="188" t="str">
        <f>BerKW!AJ26</f>
        <v>Corriger</v>
      </c>
      <c r="K26" s="188" t="str">
        <f>BerKW!AI26</f>
        <v>Corriger</v>
      </c>
      <c r="L26" s="188" t="str">
        <f>BerKW!AM26</f>
        <v>Corriger</v>
      </c>
      <c r="M26" s="188" t="str">
        <f>BerKW!AL26</f>
        <v>Corriger</v>
      </c>
      <c r="N26" s="188" t="str">
        <f>BerKW!AP26</f>
        <v>Corriger</v>
      </c>
      <c r="O26" s="188" t="str">
        <f>BerKW!AO26</f>
        <v>Corriger</v>
      </c>
      <c r="P26" s="188" t="str">
        <f>BerKW!AS26</f>
        <v>Corriger</v>
      </c>
      <c r="Q26" s="188" t="str">
        <f>BerKW!AR26</f>
        <v>Corriger</v>
      </c>
      <c r="R26" s="188" t="str">
        <f>BerKW!AV26</f>
        <v>Corriger</v>
      </c>
      <c r="S26" s="188" t="str">
        <f>BerKW!AU26</f>
        <v>Corriger</v>
      </c>
      <c r="T26" s="188" t="str">
        <f>BerKW!AD26</f>
        <v>Corriger</v>
      </c>
      <c r="U26" s="188" t="str">
        <f>BerKW!AC26</f>
        <v>Corriger</v>
      </c>
      <c r="V26" s="188" t="str">
        <f>BerKW!AG26</f>
        <v>Corriger</v>
      </c>
      <c r="W26" s="188" t="str">
        <f>BerKW!AF26</f>
        <v>Corriger</v>
      </c>
      <c r="X26" s="188" t="str">
        <f>BerKW!AW26</f>
        <v>Corriger</v>
      </c>
      <c r="Y26" s="189" t="str">
        <f>BerKW!BE26</f>
        <v>Corriger</v>
      </c>
      <c r="Z26" s="188" t="str">
        <f>BerKW!BF26</f>
        <v>Corriger</v>
      </c>
      <c r="AA26" s="180">
        <f>Ident!A26</f>
        <v>0</v>
      </c>
      <c r="AB26" s="180">
        <f>Ident!B26</f>
        <v>0</v>
      </c>
      <c r="AC26" s="180">
        <f>Ident!C26</f>
        <v>0</v>
      </c>
      <c r="AD26" s="180">
        <f>Ident!D26</f>
        <v>0</v>
      </c>
      <c r="AE26" s="187">
        <f>Ident!$G26</f>
        <v>0</v>
      </c>
    </row>
    <row r="27" spans="1:31" ht="14.1" customHeight="1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187">
        <f>Ident!$G27</f>
        <v>0</v>
      </c>
      <c r="F27" s="188" t="str">
        <f>BerKW!AA27</f>
        <v>T. plein</v>
      </c>
      <c r="G27" s="188" t="str">
        <f>BerKW!Y27</f>
        <v>REMPLIR CAT.D'EMPLOYEUR!</v>
      </c>
      <c r="H27" s="188" t="str">
        <f>BerKW!L27</f>
        <v>Corriger</v>
      </c>
      <c r="I27" s="188">
        <f>BerKW!K27</f>
        <v>0</v>
      </c>
      <c r="J27" s="188" t="str">
        <f>BerKW!AJ27</f>
        <v>Corriger</v>
      </c>
      <c r="K27" s="188" t="str">
        <f>BerKW!AI27</f>
        <v>Corriger</v>
      </c>
      <c r="L27" s="188" t="str">
        <f>BerKW!AM27</f>
        <v>Corriger</v>
      </c>
      <c r="M27" s="188" t="str">
        <f>BerKW!AL27</f>
        <v>Corriger</v>
      </c>
      <c r="N27" s="188" t="str">
        <f>BerKW!AP27</f>
        <v>Corriger</v>
      </c>
      <c r="O27" s="188" t="str">
        <f>BerKW!AO27</f>
        <v>Corriger</v>
      </c>
      <c r="P27" s="188" t="str">
        <f>BerKW!AS27</f>
        <v>Corriger</v>
      </c>
      <c r="Q27" s="188" t="str">
        <f>BerKW!AR27</f>
        <v>Corriger</v>
      </c>
      <c r="R27" s="188" t="str">
        <f>BerKW!AV27</f>
        <v>Corriger</v>
      </c>
      <c r="S27" s="188" t="str">
        <f>BerKW!AU27</f>
        <v>Corriger</v>
      </c>
      <c r="T27" s="188" t="str">
        <f>BerKW!AD27</f>
        <v>Corriger</v>
      </c>
      <c r="U27" s="188" t="str">
        <f>BerKW!AC27</f>
        <v>Corriger</v>
      </c>
      <c r="V27" s="188" t="str">
        <f>BerKW!AG27</f>
        <v>Corriger</v>
      </c>
      <c r="W27" s="188" t="str">
        <f>BerKW!AF27</f>
        <v>Corriger</v>
      </c>
      <c r="X27" s="188" t="str">
        <f>BerKW!AW27</f>
        <v>Corriger</v>
      </c>
      <c r="Y27" s="189" t="str">
        <f>BerKW!BE27</f>
        <v>Corriger</v>
      </c>
      <c r="Z27" s="188" t="str">
        <f>BerKW!BF27</f>
        <v>Corriger</v>
      </c>
      <c r="AA27" s="180">
        <f>Ident!A27</f>
        <v>0</v>
      </c>
      <c r="AB27" s="180">
        <f>Ident!B27</f>
        <v>0</v>
      </c>
      <c r="AC27" s="180">
        <f>Ident!C27</f>
        <v>0</v>
      </c>
      <c r="AD27" s="180">
        <f>Ident!D27</f>
        <v>0</v>
      </c>
      <c r="AE27" s="187">
        <f>Ident!$G27</f>
        <v>0</v>
      </c>
    </row>
    <row r="28" spans="1:31" ht="14.1" customHeight="1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187">
        <f>Ident!$G28</f>
        <v>0</v>
      </c>
      <c r="F28" s="188" t="str">
        <f>BerKW!AA28</f>
        <v>T. plein</v>
      </c>
      <c r="G28" s="188" t="str">
        <f>BerKW!Y28</f>
        <v>REMPLIR CAT.D'EMPLOYEUR!</v>
      </c>
      <c r="H28" s="188" t="str">
        <f>BerKW!L28</f>
        <v>Corriger</v>
      </c>
      <c r="I28" s="188">
        <f>BerKW!K28</f>
        <v>0</v>
      </c>
      <c r="J28" s="188" t="str">
        <f>BerKW!AJ28</f>
        <v>Corriger</v>
      </c>
      <c r="K28" s="188" t="str">
        <f>BerKW!AI28</f>
        <v>Corriger</v>
      </c>
      <c r="L28" s="188" t="str">
        <f>BerKW!AM28</f>
        <v>Corriger</v>
      </c>
      <c r="M28" s="188" t="str">
        <f>BerKW!AL28</f>
        <v>Corriger</v>
      </c>
      <c r="N28" s="188" t="str">
        <f>BerKW!AP28</f>
        <v>Corriger</v>
      </c>
      <c r="O28" s="188" t="str">
        <f>BerKW!AO28</f>
        <v>Corriger</v>
      </c>
      <c r="P28" s="188" t="str">
        <f>BerKW!AS28</f>
        <v>Corriger</v>
      </c>
      <c r="Q28" s="188" t="str">
        <f>BerKW!AR28</f>
        <v>Corriger</v>
      </c>
      <c r="R28" s="188" t="str">
        <f>BerKW!AV28</f>
        <v>Corriger</v>
      </c>
      <c r="S28" s="188" t="str">
        <f>BerKW!AU28</f>
        <v>Corriger</v>
      </c>
      <c r="T28" s="188" t="str">
        <f>BerKW!AD28</f>
        <v>Corriger</v>
      </c>
      <c r="U28" s="188" t="str">
        <f>BerKW!AC28</f>
        <v>Corriger</v>
      </c>
      <c r="V28" s="188" t="str">
        <f>BerKW!AG28</f>
        <v>Corriger</v>
      </c>
      <c r="W28" s="188" t="str">
        <f>BerKW!AF28</f>
        <v>Corriger</v>
      </c>
      <c r="X28" s="188" t="str">
        <f>BerKW!AW28</f>
        <v>Corriger</v>
      </c>
      <c r="Y28" s="189" t="str">
        <f>BerKW!BE28</f>
        <v>Corriger</v>
      </c>
      <c r="Z28" s="188" t="str">
        <f>BerKW!BF28</f>
        <v>Corriger</v>
      </c>
      <c r="AA28" s="180">
        <f>Ident!A28</f>
        <v>0</v>
      </c>
      <c r="AB28" s="180">
        <f>Ident!B28</f>
        <v>0</v>
      </c>
      <c r="AC28" s="180">
        <f>Ident!C28</f>
        <v>0</v>
      </c>
      <c r="AD28" s="180">
        <f>Ident!D28</f>
        <v>0</v>
      </c>
      <c r="AE28" s="187">
        <f>Ident!$G28</f>
        <v>0</v>
      </c>
    </row>
    <row r="29" spans="1:31" ht="14.1" customHeight="1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187">
        <f>Ident!$G29</f>
        <v>0</v>
      </c>
      <c r="F29" s="188" t="str">
        <f>BerKW!AA29</f>
        <v>T. plein</v>
      </c>
      <c r="G29" s="188" t="str">
        <f>BerKW!Y29</f>
        <v>REMPLIR CAT.D'EMPLOYEUR!</v>
      </c>
      <c r="H29" s="188" t="str">
        <f>BerKW!L29</f>
        <v>Corriger</v>
      </c>
      <c r="I29" s="188">
        <f>BerKW!K29</f>
        <v>0</v>
      </c>
      <c r="J29" s="188" t="str">
        <f>BerKW!AJ29</f>
        <v>Corriger</v>
      </c>
      <c r="K29" s="188" t="str">
        <f>BerKW!AI29</f>
        <v>Corriger</v>
      </c>
      <c r="L29" s="188" t="str">
        <f>BerKW!AM29</f>
        <v>Corriger</v>
      </c>
      <c r="M29" s="188" t="str">
        <f>BerKW!AL29</f>
        <v>Corriger</v>
      </c>
      <c r="N29" s="188" t="str">
        <f>BerKW!AP29</f>
        <v>Corriger</v>
      </c>
      <c r="O29" s="188" t="str">
        <f>BerKW!AO29</f>
        <v>Corriger</v>
      </c>
      <c r="P29" s="188" t="str">
        <f>BerKW!AS29</f>
        <v>Corriger</v>
      </c>
      <c r="Q29" s="188" t="str">
        <f>BerKW!AR29</f>
        <v>Corriger</v>
      </c>
      <c r="R29" s="188" t="str">
        <f>BerKW!AV29</f>
        <v>Corriger</v>
      </c>
      <c r="S29" s="188" t="str">
        <f>BerKW!AU29</f>
        <v>Corriger</v>
      </c>
      <c r="T29" s="188" t="str">
        <f>BerKW!AD29</f>
        <v>Corriger</v>
      </c>
      <c r="U29" s="188" t="str">
        <f>BerKW!AC29</f>
        <v>Corriger</v>
      </c>
      <c r="V29" s="188" t="str">
        <f>BerKW!AG29</f>
        <v>Corriger</v>
      </c>
      <c r="W29" s="188" t="str">
        <f>BerKW!AF29</f>
        <v>Corriger</v>
      </c>
      <c r="X29" s="188" t="str">
        <f>BerKW!AW29</f>
        <v>Corriger</v>
      </c>
      <c r="Y29" s="189" t="str">
        <f>BerKW!BE29</f>
        <v>Corriger</v>
      </c>
      <c r="Z29" s="188" t="str">
        <f>BerKW!BF29</f>
        <v>Corriger</v>
      </c>
      <c r="AA29" s="180">
        <f>Ident!A29</f>
        <v>0</v>
      </c>
      <c r="AB29" s="180">
        <f>Ident!B29</f>
        <v>0</v>
      </c>
      <c r="AC29" s="180">
        <f>Ident!C29</f>
        <v>0</v>
      </c>
      <c r="AD29" s="180">
        <f>Ident!D29</f>
        <v>0</v>
      </c>
      <c r="AE29" s="187">
        <f>Ident!$G29</f>
        <v>0</v>
      </c>
    </row>
    <row r="30" spans="1:31" ht="14.1" customHeight="1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187">
        <f>Ident!$G30</f>
        <v>0</v>
      </c>
      <c r="F30" s="188" t="str">
        <f>BerKW!AA30</f>
        <v>T. plein</v>
      </c>
      <c r="G30" s="188" t="str">
        <f>BerKW!Y30</f>
        <v>REMPLIR CAT.D'EMPLOYEUR!</v>
      </c>
      <c r="H30" s="188" t="str">
        <f>BerKW!L30</f>
        <v>Corriger</v>
      </c>
      <c r="I30" s="188">
        <f>BerKW!K30</f>
        <v>0</v>
      </c>
      <c r="J30" s="188" t="str">
        <f>BerKW!AJ30</f>
        <v>Corriger</v>
      </c>
      <c r="K30" s="188" t="str">
        <f>BerKW!AI30</f>
        <v>Corriger</v>
      </c>
      <c r="L30" s="188" t="str">
        <f>BerKW!AM30</f>
        <v>Corriger</v>
      </c>
      <c r="M30" s="188" t="str">
        <f>BerKW!AL30</f>
        <v>Corriger</v>
      </c>
      <c r="N30" s="188" t="str">
        <f>BerKW!AP30</f>
        <v>Corriger</v>
      </c>
      <c r="O30" s="188" t="str">
        <f>BerKW!AO30</f>
        <v>Corriger</v>
      </c>
      <c r="P30" s="188" t="str">
        <f>BerKW!AS30</f>
        <v>Corriger</v>
      </c>
      <c r="Q30" s="188" t="str">
        <f>BerKW!AR30</f>
        <v>Corriger</v>
      </c>
      <c r="R30" s="188" t="str">
        <f>BerKW!AV30</f>
        <v>Corriger</v>
      </c>
      <c r="S30" s="188" t="str">
        <f>BerKW!AU30</f>
        <v>Corriger</v>
      </c>
      <c r="T30" s="188" t="str">
        <f>BerKW!AD30</f>
        <v>Corriger</v>
      </c>
      <c r="U30" s="188" t="str">
        <f>BerKW!AC30</f>
        <v>Corriger</v>
      </c>
      <c r="V30" s="188" t="str">
        <f>BerKW!AG30</f>
        <v>Corriger</v>
      </c>
      <c r="W30" s="188" t="str">
        <f>BerKW!AF30</f>
        <v>Corriger</v>
      </c>
      <c r="X30" s="188" t="str">
        <f>BerKW!AW30</f>
        <v>Corriger</v>
      </c>
      <c r="Y30" s="189" t="str">
        <f>BerKW!BE30</f>
        <v>Corriger</v>
      </c>
      <c r="Z30" s="188" t="str">
        <f>BerKW!BF30</f>
        <v>Corriger</v>
      </c>
      <c r="AA30" s="180">
        <f>Ident!A30</f>
        <v>0</v>
      </c>
      <c r="AB30" s="180">
        <f>Ident!B30</f>
        <v>0</v>
      </c>
      <c r="AC30" s="180">
        <f>Ident!C30</f>
        <v>0</v>
      </c>
      <c r="AD30" s="180">
        <f>Ident!D30</f>
        <v>0</v>
      </c>
      <c r="AE30" s="187">
        <f>Ident!$G30</f>
        <v>0</v>
      </c>
    </row>
    <row r="31" spans="1:31" ht="14.1" customHeight="1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187">
        <f>Ident!$G31</f>
        <v>0</v>
      </c>
      <c r="F31" s="188" t="str">
        <f>BerKW!AA31</f>
        <v>T. plein</v>
      </c>
      <c r="G31" s="188" t="str">
        <f>BerKW!Y31</f>
        <v>REMPLIR CAT.D'EMPLOYEUR!</v>
      </c>
      <c r="H31" s="188" t="str">
        <f>BerKW!L31</f>
        <v>Corriger</v>
      </c>
      <c r="I31" s="188">
        <f>BerKW!K31</f>
        <v>0</v>
      </c>
      <c r="J31" s="188" t="str">
        <f>BerKW!AJ31</f>
        <v>Corriger</v>
      </c>
      <c r="K31" s="188" t="str">
        <f>BerKW!AI31</f>
        <v>Corriger</v>
      </c>
      <c r="L31" s="188" t="str">
        <f>BerKW!AM31</f>
        <v>Corriger</v>
      </c>
      <c r="M31" s="188" t="str">
        <f>BerKW!AL31</f>
        <v>Corriger</v>
      </c>
      <c r="N31" s="188" t="str">
        <f>BerKW!AP31</f>
        <v>Corriger</v>
      </c>
      <c r="O31" s="188" t="str">
        <f>BerKW!AO31</f>
        <v>Corriger</v>
      </c>
      <c r="P31" s="188" t="str">
        <f>BerKW!AS31</f>
        <v>Corriger</v>
      </c>
      <c r="Q31" s="188" t="str">
        <f>BerKW!AR31</f>
        <v>Corriger</v>
      </c>
      <c r="R31" s="188" t="str">
        <f>BerKW!AV31</f>
        <v>Corriger</v>
      </c>
      <c r="S31" s="188" t="str">
        <f>BerKW!AU31</f>
        <v>Corriger</v>
      </c>
      <c r="T31" s="188" t="str">
        <f>BerKW!AD31</f>
        <v>Corriger</v>
      </c>
      <c r="U31" s="188" t="str">
        <f>BerKW!AC31</f>
        <v>Corriger</v>
      </c>
      <c r="V31" s="188" t="str">
        <f>BerKW!AG31</f>
        <v>Corriger</v>
      </c>
      <c r="W31" s="188" t="str">
        <f>BerKW!AF31</f>
        <v>Corriger</v>
      </c>
      <c r="X31" s="188" t="str">
        <f>BerKW!AW31</f>
        <v>Corriger</v>
      </c>
      <c r="Y31" s="189" t="str">
        <f>BerKW!BE31</f>
        <v>Corriger</v>
      </c>
      <c r="Z31" s="188" t="str">
        <f>BerKW!BF31</f>
        <v>Corriger</v>
      </c>
      <c r="AA31" s="180">
        <f>Ident!A31</f>
        <v>0</v>
      </c>
      <c r="AB31" s="180">
        <f>Ident!B31</f>
        <v>0</v>
      </c>
      <c r="AC31" s="180">
        <f>Ident!C31</f>
        <v>0</v>
      </c>
      <c r="AD31" s="180">
        <f>Ident!D31</f>
        <v>0</v>
      </c>
      <c r="AE31" s="187">
        <f>Ident!$G31</f>
        <v>0</v>
      </c>
    </row>
    <row r="32" spans="1:31" ht="14.1" customHeight="1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187">
        <f>Ident!$G32</f>
        <v>0</v>
      </c>
      <c r="F32" s="188" t="str">
        <f>BerKW!AA32</f>
        <v>T. plein</v>
      </c>
      <c r="G32" s="188" t="str">
        <f>BerKW!Y32</f>
        <v>REMPLIR CAT.D'EMPLOYEUR!</v>
      </c>
      <c r="H32" s="188" t="str">
        <f>BerKW!L32</f>
        <v>Corriger</v>
      </c>
      <c r="I32" s="188">
        <f>BerKW!K32</f>
        <v>0</v>
      </c>
      <c r="J32" s="188" t="str">
        <f>BerKW!AJ32</f>
        <v>Corriger</v>
      </c>
      <c r="K32" s="188" t="str">
        <f>BerKW!AI32</f>
        <v>Corriger</v>
      </c>
      <c r="L32" s="188" t="str">
        <f>BerKW!AM32</f>
        <v>Corriger</v>
      </c>
      <c r="M32" s="188" t="str">
        <f>BerKW!AL32</f>
        <v>Corriger</v>
      </c>
      <c r="N32" s="188" t="str">
        <f>BerKW!AP32</f>
        <v>Corriger</v>
      </c>
      <c r="O32" s="188" t="str">
        <f>BerKW!AO32</f>
        <v>Corriger</v>
      </c>
      <c r="P32" s="188" t="str">
        <f>BerKW!AS32</f>
        <v>Corriger</v>
      </c>
      <c r="Q32" s="188" t="str">
        <f>BerKW!AR32</f>
        <v>Corriger</v>
      </c>
      <c r="R32" s="188" t="str">
        <f>BerKW!AV32</f>
        <v>Corriger</v>
      </c>
      <c r="S32" s="188" t="str">
        <f>BerKW!AU32</f>
        <v>Corriger</v>
      </c>
      <c r="T32" s="188" t="str">
        <f>BerKW!AD32</f>
        <v>Corriger</v>
      </c>
      <c r="U32" s="188" t="str">
        <f>BerKW!AC32</f>
        <v>Corriger</v>
      </c>
      <c r="V32" s="188" t="str">
        <f>BerKW!AG32</f>
        <v>Corriger</v>
      </c>
      <c r="W32" s="188" t="str">
        <f>BerKW!AF32</f>
        <v>Corriger</v>
      </c>
      <c r="X32" s="188" t="str">
        <f>BerKW!AW32</f>
        <v>Corriger</v>
      </c>
      <c r="Y32" s="189" t="str">
        <f>BerKW!BE32</f>
        <v>Corriger</v>
      </c>
      <c r="Z32" s="188" t="str">
        <f>BerKW!BF32</f>
        <v>Corriger</v>
      </c>
      <c r="AA32" s="180">
        <f>Ident!A32</f>
        <v>0</v>
      </c>
      <c r="AB32" s="180">
        <f>Ident!B32</f>
        <v>0</v>
      </c>
      <c r="AC32" s="180">
        <f>Ident!C32</f>
        <v>0</v>
      </c>
      <c r="AD32" s="180">
        <f>Ident!D32</f>
        <v>0</v>
      </c>
      <c r="AE32" s="187">
        <f>Ident!$G32</f>
        <v>0</v>
      </c>
    </row>
    <row r="33" spans="1:31" ht="14.1" customHeight="1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187">
        <f>Ident!$G33</f>
        <v>0</v>
      </c>
      <c r="F33" s="188" t="str">
        <f>BerKW!AA33</f>
        <v>T. plein</v>
      </c>
      <c r="G33" s="188" t="str">
        <f>BerKW!Y33</f>
        <v>REMPLIR CAT.D'EMPLOYEUR!</v>
      </c>
      <c r="H33" s="188" t="str">
        <f>BerKW!L33</f>
        <v>Corriger</v>
      </c>
      <c r="I33" s="188">
        <f>BerKW!K33</f>
        <v>0</v>
      </c>
      <c r="J33" s="188" t="str">
        <f>BerKW!AJ33</f>
        <v>Corriger</v>
      </c>
      <c r="K33" s="188" t="str">
        <f>BerKW!AI33</f>
        <v>Corriger</v>
      </c>
      <c r="L33" s="188" t="str">
        <f>BerKW!AM33</f>
        <v>Corriger</v>
      </c>
      <c r="M33" s="188" t="str">
        <f>BerKW!AL33</f>
        <v>Corriger</v>
      </c>
      <c r="N33" s="188" t="str">
        <f>BerKW!AP33</f>
        <v>Corriger</v>
      </c>
      <c r="O33" s="188" t="str">
        <f>BerKW!AO33</f>
        <v>Corriger</v>
      </c>
      <c r="P33" s="188" t="str">
        <f>BerKW!AS33</f>
        <v>Corriger</v>
      </c>
      <c r="Q33" s="188" t="str">
        <f>BerKW!AR33</f>
        <v>Corriger</v>
      </c>
      <c r="R33" s="188" t="str">
        <f>BerKW!AV33</f>
        <v>Corriger</v>
      </c>
      <c r="S33" s="188" t="str">
        <f>BerKW!AU33</f>
        <v>Corriger</v>
      </c>
      <c r="T33" s="188" t="str">
        <f>BerKW!AD33</f>
        <v>Corriger</v>
      </c>
      <c r="U33" s="188" t="str">
        <f>BerKW!AC33</f>
        <v>Corriger</v>
      </c>
      <c r="V33" s="188" t="str">
        <f>BerKW!AG33</f>
        <v>Corriger</v>
      </c>
      <c r="W33" s="188" t="str">
        <f>BerKW!AF33</f>
        <v>Corriger</v>
      </c>
      <c r="X33" s="188" t="str">
        <f>BerKW!AW33</f>
        <v>Corriger</v>
      </c>
      <c r="Y33" s="189" t="str">
        <f>BerKW!BE33</f>
        <v>Corriger</v>
      </c>
      <c r="Z33" s="188" t="str">
        <f>BerKW!BF33</f>
        <v>Corriger</v>
      </c>
      <c r="AA33" s="180">
        <f>Ident!A33</f>
        <v>0</v>
      </c>
      <c r="AB33" s="180">
        <f>Ident!B33</f>
        <v>0</v>
      </c>
      <c r="AC33" s="180">
        <f>Ident!C33</f>
        <v>0</v>
      </c>
      <c r="AD33" s="180">
        <f>Ident!D33</f>
        <v>0</v>
      </c>
      <c r="AE33" s="187">
        <f>Ident!$G33</f>
        <v>0</v>
      </c>
    </row>
    <row r="34" spans="1:31" ht="14.1" customHeight="1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187">
        <f>Ident!$G34</f>
        <v>0</v>
      </c>
      <c r="F34" s="188" t="str">
        <f>BerKW!AA34</f>
        <v>T. plein</v>
      </c>
      <c r="G34" s="188" t="str">
        <f>BerKW!Y34</f>
        <v>REMPLIR CAT.D'EMPLOYEUR!</v>
      </c>
      <c r="H34" s="188" t="str">
        <f>BerKW!L34</f>
        <v>Corriger</v>
      </c>
      <c r="I34" s="188">
        <f>BerKW!K34</f>
        <v>0</v>
      </c>
      <c r="J34" s="188" t="str">
        <f>BerKW!AJ34</f>
        <v>Corriger</v>
      </c>
      <c r="K34" s="188" t="str">
        <f>BerKW!AI34</f>
        <v>Corriger</v>
      </c>
      <c r="L34" s="188" t="str">
        <f>BerKW!AM34</f>
        <v>Corriger</v>
      </c>
      <c r="M34" s="188" t="str">
        <f>BerKW!AL34</f>
        <v>Corriger</v>
      </c>
      <c r="N34" s="188" t="str">
        <f>BerKW!AP34</f>
        <v>Corriger</v>
      </c>
      <c r="O34" s="188" t="str">
        <f>BerKW!AO34</f>
        <v>Corriger</v>
      </c>
      <c r="P34" s="188" t="str">
        <f>BerKW!AS34</f>
        <v>Corriger</v>
      </c>
      <c r="Q34" s="188" t="str">
        <f>BerKW!AR34</f>
        <v>Corriger</v>
      </c>
      <c r="R34" s="188" t="str">
        <f>BerKW!AV34</f>
        <v>Corriger</v>
      </c>
      <c r="S34" s="188" t="str">
        <f>BerKW!AU34</f>
        <v>Corriger</v>
      </c>
      <c r="T34" s="188" t="str">
        <f>BerKW!AD34</f>
        <v>Corriger</v>
      </c>
      <c r="U34" s="188" t="str">
        <f>BerKW!AC34</f>
        <v>Corriger</v>
      </c>
      <c r="V34" s="188" t="str">
        <f>BerKW!AG34</f>
        <v>Corriger</v>
      </c>
      <c r="W34" s="188" t="str">
        <f>BerKW!AF34</f>
        <v>Corriger</v>
      </c>
      <c r="X34" s="188" t="str">
        <f>BerKW!AW34</f>
        <v>Corriger</v>
      </c>
      <c r="Y34" s="189" t="str">
        <f>BerKW!BE34</f>
        <v>Corriger</v>
      </c>
      <c r="Z34" s="188" t="str">
        <f>BerKW!BF34</f>
        <v>Corriger</v>
      </c>
      <c r="AA34" s="180">
        <f>Ident!A34</f>
        <v>0</v>
      </c>
      <c r="AB34" s="180">
        <f>Ident!B34</f>
        <v>0</v>
      </c>
      <c r="AC34" s="180">
        <f>Ident!C34</f>
        <v>0</v>
      </c>
      <c r="AD34" s="180">
        <f>Ident!D34</f>
        <v>0</v>
      </c>
      <c r="AE34" s="187">
        <f>Ident!$G34</f>
        <v>0</v>
      </c>
    </row>
    <row r="35" spans="1:31" ht="14.1" customHeight="1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187">
        <f>Ident!$G35</f>
        <v>0</v>
      </c>
      <c r="F35" s="188" t="str">
        <f>BerKW!AA35</f>
        <v>T. plein</v>
      </c>
      <c r="G35" s="188" t="str">
        <f>BerKW!Y35</f>
        <v>REMPLIR CAT.D'EMPLOYEUR!</v>
      </c>
      <c r="H35" s="188" t="str">
        <f>BerKW!L35</f>
        <v>Corriger</v>
      </c>
      <c r="I35" s="188">
        <f>BerKW!K35</f>
        <v>0</v>
      </c>
      <c r="J35" s="188" t="str">
        <f>BerKW!AJ35</f>
        <v>Corriger</v>
      </c>
      <c r="K35" s="188" t="str">
        <f>BerKW!AI35</f>
        <v>Corriger</v>
      </c>
      <c r="L35" s="188" t="str">
        <f>BerKW!AM35</f>
        <v>Corriger</v>
      </c>
      <c r="M35" s="188" t="str">
        <f>BerKW!AL35</f>
        <v>Corriger</v>
      </c>
      <c r="N35" s="188" t="str">
        <f>BerKW!AP35</f>
        <v>Corriger</v>
      </c>
      <c r="O35" s="188" t="str">
        <f>BerKW!AO35</f>
        <v>Corriger</v>
      </c>
      <c r="P35" s="188" t="str">
        <f>BerKW!AS35</f>
        <v>Corriger</v>
      </c>
      <c r="Q35" s="188" t="str">
        <f>BerKW!AR35</f>
        <v>Corriger</v>
      </c>
      <c r="R35" s="188" t="str">
        <f>BerKW!AV35</f>
        <v>Corriger</v>
      </c>
      <c r="S35" s="188" t="str">
        <f>BerKW!AU35</f>
        <v>Corriger</v>
      </c>
      <c r="T35" s="188" t="str">
        <f>BerKW!AD35</f>
        <v>Corriger</v>
      </c>
      <c r="U35" s="188" t="str">
        <f>BerKW!AC35</f>
        <v>Corriger</v>
      </c>
      <c r="V35" s="188" t="str">
        <f>BerKW!AG35</f>
        <v>Corriger</v>
      </c>
      <c r="W35" s="188" t="str">
        <f>BerKW!AF35</f>
        <v>Corriger</v>
      </c>
      <c r="X35" s="188" t="str">
        <f>BerKW!AW35</f>
        <v>Corriger</v>
      </c>
      <c r="Y35" s="189" t="str">
        <f>BerKW!BE35</f>
        <v>Corriger</v>
      </c>
      <c r="Z35" s="188" t="str">
        <f>BerKW!BF35</f>
        <v>Corriger</v>
      </c>
      <c r="AA35" s="180">
        <f>Ident!A35</f>
        <v>0</v>
      </c>
      <c r="AB35" s="180">
        <f>Ident!B35</f>
        <v>0</v>
      </c>
      <c r="AC35" s="180">
        <f>Ident!C35</f>
        <v>0</v>
      </c>
      <c r="AD35" s="180">
        <f>Ident!D35</f>
        <v>0</v>
      </c>
      <c r="AE35" s="187">
        <f>Ident!$G35</f>
        <v>0</v>
      </c>
    </row>
    <row r="36" spans="1:31" ht="14.1" customHeight="1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187">
        <f>Ident!$G36</f>
        <v>0</v>
      </c>
      <c r="F36" s="188" t="str">
        <f>BerKW!AA36</f>
        <v>T. plein</v>
      </c>
      <c r="G36" s="188" t="str">
        <f>BerKW!Y36</f>
        <v>REMPLIR CAT.D'EMPLOYEUR!</v>
      </c>
      <c r="H36" s="188" t="str">
        <f>BerKW!L36</f>
        <v>Corriger</v>
      </c>
      <c r="I36" s="188">
        <f>BerKW!K36</f>
        <v>0</v>
      </c>
      <c r="J36" s="188" t="str">
        <f>BerKW!AJ36</f>
        <v>Corriger</v>
      </c>
      <c r="K36" s="188" t="str">
        <f>BerKW!AI36</f>
        <v>Corriger</v>
      </c>
      <c r="L36" s="188" t="str">
        <f>BerKW!AM36</f>
        <v>Corriger</v>
      </c>
      <c r="M36" s="188" t="str">
        <f>BerKW!AL36</f>
        <v>Corriger</v>
      </c>
      <c r="N36" s="188" t="str">
        <f>BerKW!AP36</f>
        <v>Corriger</v>
      </c>
      <c r="O36" s="188" t="str">
        <f>BerKW!AO36</f>
        <v>Corriger</v>
      </c>
      <c r="P36" s="188" t="str">
        <f>BerKW!AS36</f>
        <v>Corriger</v>
      </c>
      <c r="Q36" s="188" t="str">
        <f>BerKW!AR36</f>
        <v>Corriger</v>
      </c>
      <c r="R36" s="188" t="str">
        <f>BerKW!AV36</f>
        <v>Corriger</v>
      </c>
      <c r="S36" s="188" t="str">
        <f>BerKW!AU36</f>
        <v>Corriger</v>
      </c>
      <c r="T36" s="188" t="str">
        <f>BerKW!AD36</f>
        <v>Corriger</v>
      </c>
      <c r="U36" s="188" t="str">
        <f>BerKW!AC36</f>
        <v>Corriger</v>
      </c>
      <c r="V36" s="188" t="str">
        <f>BerKW!AG36</f>
        <v>Corriger</v>
      </c>
      <c r="W36" s="188" t="str">
        <f>BerKW!AF36</f>
        <v>Corriger</v>
      </c>
      <c r="X36" s="188" t="str">
        <f>BerKW!AW36</f>
        <v>Corriger</v>
      </c>
      <c r="Y36" s="189" t="str">
        <f>BerKW!BE36</f>
        <v>Corriger</v>
      </c>
      <c r="Z36" s="188" t="str">
        <f>BerKW!BF36</f>
        <v>Corriger</v>
      </c>
      <c r="AA36" s="180">
        <f>Ident!A36</f>
        <v>0</v>
      </c>
      <c r="AB36" s="180">
        <f>Ident!B36</f>
        <v>0</v>
      </c>
      <c r="AC36" s="180">
        <f>Ident!C36</f>
        <v>0</v>
      </c>
      <c r="AD36" s="180">
        <f>Ident!D36</f>
        <v>0</v>
      </c>
      <c r="AE36" s="187">
        <f>Ident!$G36</f>
        <v>0</v>
      </c>
    </row>
    <row r="37" spans="1:31" ht="14.1" customHeight="1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187">
        <f>Ident!$G37</f>
        <v>0</v>
      </c>
      <c r="F37" s="188" t="str">
        <f>BerKW!AA37</f>
        <v>T. plein</v>
      </c>
      <c r="G37" s="188" t="str">
        <f>BerKW!Y37</f>
        <v>REMPLIR CAT.D'EMPLOYEUR!</v>
      </c>
      <c r="H37" s="188" t="str">
        <f>BerKW!L37</f>
        <v>Corriger</v>
      </c>
      <c r="I37" s="188">
        <f>BerKW!K37</f>
        <v>0</v>
      </c>
      <c r="J37" s="188" t="str">
        <f>BerKW!AJ37</f>
        <v>Corriger</v>
      </c>
      <c r="K37" s="188" t="str">
        <f>BerKW!AI37</f>
        <v>Corriger</v>
      </c>
      <c r="L37" s="188" t="str">
        <f>BerKW!AM37</f>
        <v>Corriger</v>
      </c>
      <c r="M37" s="188" t="str">
        <f>BerKW!AL37</f>
        <v>Corriger</v>
      </c>
      <c r="N37" s="188" t="str">
        <f>BerKW!AP37</f>
        <v>Corriger</v>
      </c>
      <c r="O37" s="188" t="str">
        <f>BerKW!AO37</f>
        <v>Corriger</v>
      </c>
      <c r="P37" s="188" t="str">
        <f>BerKW!AS37</f>
        <v>Corriger</v>
      </c>
      <c r="Q37" s="188" t="str">
        <f>BerKW!AR37</f>
        <v>Corriger</v>
      </c>
      <c r="R37" s="188" t="str">
        <f>BerKW!AV37</f>
        <v>Corriger</v>
      </c>
      <c r="S37" s="188" t="str">
        <f>BerKW!AU37</f>
        <v>Corriger</v>
      </c>
      <c r="T37" s="188" t="str">
        <f>BerKW!AD37</f>
        <v>Corriger</v>
      </c>
      <c r="U37" s="188" t="str">
        <f>BerKW!AC37</f>
        <v>Corriger</v>
      </c>
      <c r="V37" s="188" t="str">
        <f>BerKW!AG37</f>
        <v>Corriger</v>
      </c>
      <c r="W37" s="188" t="str">
        <f>BerKW!AF37</f>
        <v>Corriger</v>
      </c>
      <c r="X37" s="188" t="str">
        <f>BerKW!AW37</f>
        <v>Corriger</v>
      </c>
      <c r="Y37" s="189" t="str">
        <f>BerKW!BE37</f>
        <v>Corriger</v>
      </c>
      <c r="Z37" s="188" t="str">
        <f>BerKW!BF37</f>
        <v>Corriger</v>
      </c>
      <c r="AA37" s="180">
        <f>Ident!A37</f>
        <v>0</v>
      </c>
      <c r="AB37" s="180">
        <f>Ident!B37</f>
        <v>0</v>
      </c>
      <c r="AC37" s="180">
        <f>Ident!C37</f>
        <v>0</v>
      </c>
      <c r="AD37" s="180">
        <f>Ident!D37</f>
        <v>0</v>
      </c>
      <c r="AE37" s="187">
        <f>Ident!$G37</f>
        <v>0</v>
      </c>
    </row>
    <row r="38" spans="1:31" ht="14.1" customHeight="1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187">
        <f>Ident!$G38</f>
        <v>0</v>
      </c>
      <c r="F38" s="188" t="str">
        <f>BerKW!AA38</f>
        <v>T. plein</v>
      </c>
      <c r="G38" s="188" t="str">
        <f>BerKW!Y38</f>
        <v>REMPLIR CAT.D'EMPLOYEUR!</v>
      </c>
      <c r="H38" s="188" t="str">
        <f>BerKW!L38</f>
        <v>Corriger</v>
      </c>
      <c r="I38" s="188">
        <f>BerKW!K38</f>
        <v>0</v>
      </c>
      <c r="J38" s="188" t="str">
        <f>BerKW!AJ38</f>
        <v>Corriger</v>
      </c>
      <c r="K38" s="188" t="str">
        <f>BerKW!AI38</f>
        <v>Corriger</v>
      </c>
      <c r="L38" s="188" t="str">
        <f>BerKW!AM38</f>
        <v>Corriger</v>
      </c>
      <c r="M38" s="188" t="str">
        <f>BerKW!AL38</f>
        <v>Corriger</v>
      </c>
      <c r="N38" s="188" t="str">
        <f>BerKW!AP38</f>
        <v>Corriger</v>
      </c>
      <c r="O38" s="188" t="str">
        <f>BerKW!AO38</f>
        <v>Corriger</v>
      </c>
      <c r="P38" s="188" t="str">
        <f>BerKW!AS38</f>
        <v>Corriger</v>
      </c>
      <c r="Q38" s="188" t="str">
        <f>BerKW!AR38</f>
        <v>Corriger</v>
      </c>
      <c r="R38" s="188" t="str">
        <f>BerKW!AV38</f>
        <v>Corriger</v>
      </c>
      <c r="S38" s="188" t="str">
        <f>BerKW!AU38</f>
        <v>Corriger</v>
      </c>
      <c r="T38" s="188" t="str">
        <f>BerKW!AD38</f>
        <v>Corriger</v>
      </c>
      <c r="U38" s="188" t="str">
        <f>BerKW!AC38</f>
        <v>Corriger</v>
      </c>
      <c r="V38" s="188" t="str">
        <f>BerKW!AG38</f>
        <v>Corriger</v>
      </c>
      <c r="W38" s="188" t="str">
        <f>BerKW!AF38</f>
        <v>Corriger</v>
      </c>
      <c r="X38" s="188" t="str">
        <f>BerKW!AW38</f>
        <v>Corriger</v>
      </c>
      <c r="Y38" s="189" t="str">
        <f>BerKW!BE38</f>
        <v>Corriger</v>
      </c>
      <c r="Z38" s="188" t="str">
        <f>BerKW!BF38</f>
        <v>Corriger</v>
      </c>
      <c r="AA38" s="180">
        <f>Ident!A38</f>
        <v>0</v>
      </c>
      <c r="AB38" s="180">
        <f>Ident!B38</f>
        <v>0</v>
      </c>
      <c r="AC38" s="180">
        <f>Ident!C38</f>
        <v>0</v>
      </c>
      <c r="AD38" s="180">
        <f>Ident!D38</f>
        <v>0</v>
      </c>
      <c r="AE38" s="187">
        <f>Ident!$G38</f>
        <v>0</v>
      </c>
    </row>
    <row r="39" spans="1:31" ht="14.1" customHeight="1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187">
        <f>Ident!$G39</f>
        <v>0</v>
      </c>
      <c r="F39" s="188" t="str">
        <f>BerKW!AA39</f>
        <v>T. plein</v>
      </c>
      <c r="G39" s="188" t="str">
        <f>BerKW!Y39</f>
        <v>REMPLIR CAT.D'EMPLOYEUR!</v>
      </c>
      <c r="H39" s="188" t="str">
        <f>BerKW!L39</f>
        <v>Corriger</v>
      </c>
      <c r="I39" s="188">
        <f>BerKW!K39</f>
        <v>0</v>
      </c>
      <c r="J39" s="188" t="str">
        <f>BerKW!AJ39</f>
        <v>Corriger</v>
      </c>
      <c r="K39" s="188" t="str">
        <f>BerKW!AI39</f>
        <v>Corriger</v>
      </c>
      <c r="L39" s="188" t="str">
        <f>BerKW!AM39</f>
        <v>Corriger</v>
      </c>
      <c r="M39" s="188" t="str">
        <f>BerKW!AL39</f>
        <v>Corriger</v>
      </c>
      <c r="N39" s="188" t="str">
        <f>BerKW!AP39</f>
        <v>Corriger</v>
      </c>
      <c r="O39" s="188" t="str">
        <f>BerKW!AO39</f>
        <v>Corriger</v>
      </c>
      <c r="P39" s="188" t="str">
        <f>BerKW!AS39</f>
        <v>Corriger</v>
      </c>
      <c r="Q39" s="188" t="str">
        <f>BerKW!AR39</f>
        <v>Corriger</v>
      </c>
      <c r="R39" s="188" t="str">
        <f>BerKW!AV39</f>
        <v>Corriger</v>
      </c>
      <c r="S39" s="188" t="str">
        <f>BerKW!AU39</f>
        <v>Corriger</v>
      </c>
      <c r="T39" s="188" t="str">
        <f>BerKW!AD39</f>
        <v>Corriger</v>
      </c>
      <c r="U39" s="188" t="str">
        <f>BerKW!AC39</f>
        <v>Corriger</v>
      </c>
      <c r="V39" s="188" t="str">
        <f>BerKW!AG39</f>
        <v>Corriger</v>
      </c>
      <c r="W39" s="188" t="str">
        <f>BerKW!AF39</f>
        <v>Corriger</v>
      </c>
      <c r="X39" s="188" t="str">
        <f>BerKW!AW39</f>
        <v>Corriger</v>
      </c>
      <c r="Y39" s="189" t="str">
        <f>BerKW!BE39</f>
        <v>Corriger</v>
      </c>
      <c r="Z39" s="188" t="str">
        <f>BerKW!BF39</f>
        <v>Corriger</v>
      </c>
      <c r="AA39" s="180">
        <f>Ident!A39</f>
        <v>0</v>
      </c>
      <c r="AB39" s="180">
        <f>Ident!B39</f>
        <v>0</v>
      </c>
      <c r="AC39" s="180">
        <f>Ident!C39</f>
        <v>0</v>
      </c>
      <c r="AD39" s="180">
        <f>Ident!D39</f>
        <v>0</v>
      </c>
      <c r="AE39" s="187">
        <f>Ident!$G39</f>
        <v>0</v>
      </c>
    </row>
    <row r="40" spans="1:31" ht="14.1" customHeight="1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187">
        <f>Ident!$G40</f>
        <v>0</v>
      </c>
      <c r="F40" s="188" t="str">
        <f>BerKW!AA40</f>
        <v>T. plein</v>
      </c>
      <c r="G40" s="188" t="str">
        <f>BerKW!Y40</f>
        <v>REMPLIR CAT.D'EMPLOYEUR!</v>
      </c>
      <c r="H40" s="188" t="str">
        <f>BerKW!L40</f>
        <v>Corriger</v>
      </c>
      <c r="I40" s="188">
        <f>BerKW!K40</f>
        <v>0</v>
      </c>
      <c r="J40" s="188" t="str">
        <f>BerKW!AJ40</f>
        <v>Corriger</v>
      </c>
      <c r="K40" s="188" t="str">
        <f>BerKW!AI40</f>
        <v>Corriger</v>
      </c>
      <c r="L40" s="188" t="str">
        <f>BerKW!AM40</f>
        <v>Corriger</v>
      </c>
      <c r="M40" s="188" t="str">
        <f>BerKW!AL40</f>
        <v>Corriger</v>
      </c>
      <c r="N40" s="188" t="str">
        <f>BerKW!AP40</f>
        <v>Corriger</v>
      </c>
      <c r="O40" s="188" t="str">
        <f>BerKW!AO40</f>
        <v>Corriger</v>
      </c>
      <c r="P40" s="188" t="str">
        <f>BerKW!AS40</f>
        <v>Corriger</v>
      </c>
      <c r="Q40" s="188" t="str">
        <f>BerKW!AR40</f>
        <v>Corriger</v>
      </c>
      <c r="R40" s="188" t="str">
        <f>BerKW!AV40</f>
        <v>Corriger</v>
      </c>
      <c r="S40" s="188" t="str">
        <f>BerKW!AU40</f>
        <v>Corriger</v>
      </c>
      <c r="T40" s="188" t="str">
        <f>BerKW!AD40</f>
        <v>Corriger</v>
      </c>
      <c r="U40" s="188" t="str">
        <f>BerKW!AC40</f>
        <v>Corriger</v>
      </c>
      <c r="V40" s="188" t="str">
        <f>BerKW!AG40</f>
        <v>Corriger</v>
      </c>
      <c r="W40" s="188" t="str">
        <f>BerKW!AF40</f>
        <v>Corriger</v>
      </c>
      <c r="X40" s="188" t="str">
        <f>BerKW!AW40</f>
        <v>Corriger</v>
      </c>
      <c r="Y40" s="189" t="str">
        <f>BerKW!BE40</f>
        <v>Corriger</v>
      </c>
      <c r="Z40" s="188" t="str">
        <f>BerKW!BF40</f>
        <v>Corriger</v>
      </c>
      <c r="AA40" s="180">
        <f>Ident!A40</f>
        <v>0</v>
      </c>
      <c r="AB40" s="180">
        <f>Ident!B40</f>
        <v>0</v>
      </c>
      <c r="AC40" s="180">
        <f>Ident!C40</f>
        <v>0</v>
      </c>
      <c r="AD40" s="180">
        <f>Ident!D40</f>
        <v>0</v>
      </c>
      <c r="AE40" s="187">
        <f>Ident!$G40</f>
        <v>0</v>
      </c>
    </row>
    <row r="41" spans="1:31" ht="14.1" customHeight="1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187">
        <f>Ident!$G41</f>
        <v>0</v>
      </c>
      <c r="F41" s="188" t="str">
        <f>BerKW!AA41</f>
        <v>T. plein</v>
      </c>
      <c r="G41" s="188" t="str">
        <f>BerKW!Y41</f>
        <v>REMPLIR CAT.D'EMPLOYEUR!</v>
      </c>
      <c r="H41" s="188" t="str">
        <f>BerKW!L41</f>
        <v>Corriger</v>
      </c>
      <c r="I41" s="188">
        <f>BerKW!K41</f>
        <v>0</v>
      </c>
      <c r="J41" s="188" t="str">
        <f>BerKW!AJ41</f>
        <v>Corriger</v>
      </c>
      <c r="K41" s="188" t="str">
        <f>BerKW!AI41</f>
        <v>Corriger</v>
      </c>
      <c r="L41" s="188" t="str">
        <f>BerKW!AM41</f>
        <v>Corriger</v>
      </c>
      <c r="M41" s="188" t="str">
        <f>BerKW!AL41</f>
        <v>Corriger</v>
      </c>
      <c r="N41" s="188" t="str">
        <f>BerKW!AP41</f>
        <v>Corriger</v>
      </c>
      <c r="O41" s="188" t="str">
        <f>BerKW!AO41</f>
        <v>Corriger</v>
      </c>
      <c r="P41" s="188" t="str">
        <f>BerKW!AS41</f>
        <v>Corriger</v>
      </c>
      <c r="Q41" s="188" t="str">
        <f>BerKW!AR41</f>
        <v>Corriger</v>
      </c>
      <c r="R41" s="188" t="str">
        <f>BerKW!AV41</f>
        <v>Corriger</v>
      </c>
      <c r="S41" s="188" t="str">
        <f>BerKW!AU41</f>
        <v>Corriger</v>
      </c>
      <c r="T41" s="188" t="str">
        <f>BerKW!AD41</f>
        <v>Corriger</v>
      </c>
      <c r="U41" s="188" t="str">
        <f>BerKW!AC41</f>
        <v>Corriger</v>
      </c>
      <c r="V41" s="188" t="str">
        <f>BerKW!AG41</f>
        <v>Corriger</v>
      </c>
      <c r="W41" s="188" t="str">
        <f>BerKW!AF41</f>
        <v>Corriger</v>
      </c>
      <c r="X41" s="188" t="str">
        <f>BerKW!AW41</f>
        <v>Corriger</v>
      </c>
      <c r="Y41" s="189" t="str">
        <f>BerKW!BE41</f>
        <v>Corriger</v>
      </c>
      <c r="Z41" s="188" t="str">
        <f>BerKW!BF41</f>
        <v>Corriger</v>
      </c>
      <c r="AA41" s="180">
        <f>Ident!A41</f>
        <v>0</v>
      </c>
      <c r="AB41" s="180">
        <f>Ident!B41</f>
        <v>0</v>
      </c>
      <c r="AC41" s="180">
        <f>Ident!C41</f>
        <v>0</v>
      </c>
      <c r="AD41" s="180">
        <f>Ident!D41</f>
        <v>0</v>
      </c>
      <c r="AE41" s="187">
        <f>Ident!$G41</f>
        <v>0</v>
      </c>
    </row>
    <row r="42" spans="1:31" ht="14.1" customHeight="1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187">
        <f>Ident!$G42</f>
        <v>0</v>
      </c>
      <c r="F42" s="188" t="str">
        <f>BerKW!AA42</f>
        <v>T. plein</v>
      </c>
      <c r="G42" s="188" t="str">
        <f>BerKW!Y42</f>
        <v>REMPLIR CAT.D'EMPLOYEUR!</v>
      </c>
      <c r="H42" s="188" t="str">
        <f>BerKW!L42</f>
        <v>Corriger</v>
      </c>
      <c r="I42" s="188">
        <f>BerKW!K42</f>
        <v>0</v>
      </c>
      <c r="J42" s="188" t="str">
        <f>BerKW!AJ42</f>
        <v>Corriger</v>
      </c>
      <c r="K42" s="188" t="str">
        <f>BerKW!AI42</f>
        <v>Corriger</v>
      </c>
      <c r="L42" s="188" t="str">
        <f>BerKW!AM42</f>
        <v>Corriger</v>
      </c>
      <c r="M42" s="188" t="str">
        <f>BerKW!AL42</f>
        <v>Corriger</v>
      </c>
      <c r="N42" s="188" t="str">
        <f>BerKW!AP42</f>
        <v>Corriger</v>
      </c>
      <c r="O42" s="188" t="str">
        <f>BerKW!AO42</f>
        <v>Corriger</v>
      </c>
      <c r="P42" s="188" t="str">
        <f>BerKW!AS42</f>
        <v>Corriger</v>
      </c>
      <c r="Q42" s="188" t="str">
        <f>BerKW!AR42</f>
        <v>Corriger</v>
      </c>
      <c r="R42" s="188" t="str">
        <f>BerKW!AV42</f>
        <v>Corriger</v>
      </c>
      <c r="S42" s="188" t="str">
        <f>BerKW!AU42</f>
        <v>Corriger</v>
      </c>
      <c r="T42" s="188" t="str">
        <f>BerKW!AD42</f>
        <v>Corriger</v>
      </c>
      <c r="U42" s="188" t="str">
        <f>BerKW!AC42</f>
        <v>Corriger</v>
      </c>
      <c r="V42" s="188" t="str">
        <f>BerKW!AG42</f>
        <v>Corriger</v>
      </c>
      <c r="W42" s="188" t="str">
        <f>BerKW!AF42</f>
        <v>Corriger</v>
      </c>
      <c r="X42" s="188" t="str">
        <f>BerKW!AW42</f>
        <v>Corriger</v>
      </c>
      <c r="Y42" s="189" t="str">
        <f>BerKW!BE42</f>
        <v>Corriger</v>
      </c>
      <c r="Z42" s="188" t="str">
        <f>BerKW!BF42</f>
        <v>Corriger</v>
      </c>
      <c r="AA42" s="180">
        <f>Ident!A42</f>
        <v>0</v>
      </c>
      <c r="AB42" s="180">
        <f>Ident!B42</f>
        <v>0</v>
      </c>
      <c r="AC42" s="180">
        <f>Ident!C42</f>
        <v>0</v>
      </c>
      <c r="AD42" s="180">
        <f>Ident!D42</f>
        <v>0</v>
      </c>
      <c r="AE42" s="187">
        <f>Ident!$G42</f>
        <v>0</v>
      </c>
    </row>
    <row r="43" spans="1:31" ht="14.1" customHeight="1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187">
        <f>Ident!$G43</f>
        <v>0</v>
      </c>
      <c r="F43" s="188" t="str">
        <f>BerKW!AA43</f>
        <v>T. plein</v>
      </c>
      <c r="G43" s="188" t="str">
        <f>BerKW!Y43</f>
        <v>REMPLIR CAT.D'EMPLOYEUR!</v>
      </c>
      <c r="H43" s="188" t="str">
        <f>BerKW!L43</f>
        <v>Corriger</v>
      </c>
      <c r="I43" s="188">
        <f>BerKW!K43</f>
        <v>0</v>
      </c>
      <c r="J43" s="188" t="str">
        <f>BerKW!AJ43</f>
        <v>Corriger</v>
      </c>
      <c r="K43" s="188" t="str">
        <f>BerKW!AI43</f>
        <v>Corriger</v>
      </c>
      <c r="L43" s="188" t="str">
        <f>BerKW!AM43</f>
        <v>Corriger</v>
      </c>
      <c r="M43" s="188" t="str">
        <f>BerKW!AL43</f>
        <v>Corriger</v>
      </c>
      <c r="N43" s="188" t="str">
        <f>BerKW!AP43</f>
        <v>Corriger</v>
      </c>
      <c r="O43" s="188" t="str">
        <f>BerKW!AO43</f>
        <v>Corriger</v>
      </c>
      <c r="P43" s="188" t="str">
        <f>BerKW!AS43</f>
        <v>Corriger</v>
      </c>
      <c r="Q43" s="188" t="str">
        <f>BerKW!AR43</f>
        <v>Corriger</v>
      </c>
      <c r="R43" s="188" t="str">
        <f>BerKW!AV43</f>
        <v>Corriger</v>
      </c>
      <c r="S43" s="188" t="str">
        <f>BerKW!AU43</f>
        <v>Corriger</v>
      </c>
      <c r="T43" s="188" t="str">
        <f>BerKW!AD43</f>
        <v>Corriger</v>
      </c>
      <c r="U43" s="188" t="str">
        <f>BerKW!AC43</f>
        <v>Corriger</v>
      </c>
      <c r="V43" s="188" t="str">
        <f>BerKW!AG43</f>
        <v>Corriger</v>
      </c>
      <c r="W43" s="188" t="str">
        <f>BerKW!AF43</f>
        <v>Corriger</v>
      </c>
      <c r="X43" s="188" t="str">
        <f>BerKW!AW43</f>
        <v>Corriger</v>
      </c>
      <c r="Y43" s="189" t="str">
        <f>BerKW!BE43</f>
        <v>Corriger</v>
      </c>
      <c r="Z43" s="188" t="str">
        <f>BerKW!BF43</f>
        <v>Corriger</v>
      </c>
      <c r="AA43" s="180">
        <f>Ident!A43</f>
        <v>0</v>
      </c>
      <c r="AB43" s="180">
        <f>Ident!B43</f>
        <v>0</v>
      </c>
      <c r="AC43" s="180">
        <f>Ident!C43</f>
        <v>0</v>
      </c>
      <c r="AD43" s="180">
        <f>Ident!D43</f>
        <v>0</v>
      </c>
      <c r="AE43" s="187">
        <f>Ident!$G43</f>
        <v>0</v>
      </c>
    </row>
    <row r="44" spans="1:31" ht="14.1" customHeight="1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187">
        <f>Ident!$G44</f>
        <v>0</v>
      </c>
      <c r="F44" s="188" t="str">
        <f>BerKW!AA44</f>
        <v>T. plein</v>
      </c>
      <c r="G44" s="188" t="str">
        <f>BerKW!Y44</f>
        <v>REMPLIR CAT.D'EMPLOYEUR!</v>
      </c>
      <c r="H44" s="188" t="str">
        <f>BerKW!L44</f>
        <v>Corriger</v>
      </c>
      <c r="I44" s="188">
        <f>BerKW!K44</f>
        <v>0</v>
      </c>
      <c r="J44" s="188" t="str">
        <f>BerKW!AJ44</f>
        <v>Corriger</v>
      </c>
      <c r="K44" s="188" t="str">
        <f>BerKW!AI44</f>
        <v>Corriger</v>
      </c>
      <c r="L44" s="188" t="str">
        <f>BerKW!AM44</f>
        <v>Corriger</v>
      </c>
      <c r="M44" s="188" t="str">
        <f>BerKW!AL44</f>
        <v>Corriger</v>
      </c>
      <c r="N44" s="188" t="str">
        <f>BerKW!AP44</f>
        <v>Corriger</v>
      </c>
      <c r="O44" s="188" t="str">
        <f>BerKW!AO44</f>
        <v>Corriger</v>
      </c>
      <c r="P44" s="188" t="str">
        <f>BerKW!AS44</f>
        <v>Corriger</v>
      </c>
      <c r="Q44" s="188" t="str">
        <f>BerKW!AR44</f>
        <v>Corriger</v>
      </c>
      <c r="R44" s="188" t="str">
        <f>BerKW!AV44</f>
        <v>Corriger</v>
      </c>
      <c r="S44" s="188" t="str">
        <f>BerKW!AU44</f>
        <v>Corriger</v>
      </c>
      <c r="T44" s="188" t="str">
        <f>BerKW!AD44</f>
        <v>Corriger</v>
      </c>
      <c r="U44" s="188" t="str">
        <f>BerKW!AC44</f>
        <v>Corriger</v>
      </c>
      <c r="V44" s="188" t="str">
        <f>BerKW!AG44</f>
        <v>Corriger</v>
      </c>
      <c r="W44" s="188" t="str">
        <f>BerKW!AF44</f>
        <v>Corriger</v>
      </c>
      <c r="X44" s="188" t="str">
        <f>BerKW!AW44</f>
        <v>Corriger</v>
      </c>
      <c r="Y44" s="189" t="str">
        <f>BerKW!BE44</f>
        <v>Corriger</v>
      </c>
      <c r="Z44" s="188" t="str">
        <f>BerKW!BF44</f>
        <v>Corriger</v>
      </c>
      <c r="AA44" s="180">
        <f>Ident!A44</f>
        <v>0</v>
      </c>
      <c r="AB44" s="180">
        <f>Ident!B44</f>
        <v>0</v>
      </c>
      <c r="AC44" s="180">
        <f>Ident!C44</f>
        <v>0</v>
      </c>
      <c r="AD44" s="180">
        <f>Ident!D44</f>
        <v>0</v>
      </c>
      <c r="AE44" s="187">
        <f>Ident!$G44</f>
        <v>0</v>
      </c>
    </row>
    <row r="45" spans="1:31" ht="14.1" customHeight="1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187">
        <f>Ident!$G45</f>
        <v>0</v>
      </c>
      <c r="F45" s="188" t="str">
        <f>BerKW!AA45</f>
        <v>T. plein</v>
      </c>
      <c r="G45" s="188" t="str">
        <f>BerKW!Y45</f>
        <v>REMPLIR CAT.D'EMPLOYEUR!</v>
      </c>
      <c r="H45" s="188" t="str">
        <f>BerKW!L45</f>
        <v>Corriger</v>
      </c>
      <c r="I45" s="188">
        <f>BerKW!K45</f>
        <v>0</v>
      </c>
      <c r="J45" s="188" t="str">
        <f>BerKW!AJ45</f>
        <v>Corriger</v>
      </c>
      <c r="K45" s="188" t="str">
        <f>BerKW!AI45</f>
        <v>Corriger</v>
      </c>
      <c r="L45" s="188" t="str">
        <f>BerKW!AM45</f>
        <v>Corriger</v>
      </c>
      <c r="M45" s="188" t="str">
        <f>BerKW!AL45</f>
        <v>Corriger</v>
      </c>
      <c r="N45" s="188" t="str">
        <f>BerKW!AP45</f>
        <v>Corriger</v>
      </c>
      <c r="O45" s="188" t="str">
        <f>BerKW!AO45</f>
        <v>Corriger</v>
      </c>
      <c r="P45" s="188" t="str">
        <f>BerKW!AS45</f>
        <v>Corriger</v>
      </c>
      <c r="Q45" s="188" t="str">
        <f>BerKW!AR45</f>
        <v>Corriger</v>
      </c>
      <c r="R45" s="188" t="str">
        <f>BerKW!AV45</f>
        <v>Corriger</v>
      </c>
      <c r="S45" s="188" t="str">
        <f>BerKW!AU45</f>
        <v>Corriger</v>
      </c>
      <c r="T45" s="188" t="str">
        <f>BerKW!AD45</f>
        <v>Corriger</v>
      </c>
      <c r="U45" s="188" t="str">
        <f>BerKW!AC45</f>
        <v>Corriger</v>
      </c>
      <c r="V45" s="188" t="str">
        <f>BerKW!AG45</f>
        <v>Corriger</v>
      </c>
      <c r="W45" s="188" t="str">
        <f>BerKW!AF45</f>
        <v>Corriger</v>
      </c>
      <c r="X45" s="188" t="str">
        <f>BerKW!AW45</f>
        <v>Corriger</v>
      </c>
      <c r="Y45" s="189" t="str">
        <f>BerKW!BE45</f>
        <v>Corriger</v>
      </c>
      <c r="Z45" s="188" t="str">
        <f>BerKW!BF45</f>
        <v>Corriger</v>
      </c>
      <c r="AA45" s="180">
        <f>Ident!A45</f>
        <v>0</v>
      </c>
      <c r="AB45" s="180">
        <f>Ident!B45</f>
        <v>0</v>
      </c>
      <c r="AC45" s="180">
        <f>Ident!C45</f>
        <v>0</v>
      </c>
      <c r="AD45" s="180">
        <f>Ident!D45</f>
        <v>0</v>
      </c>
      <c r="AE45" s="187">
        <f>Ident!$G45</f>
        <v>0</v>
      </c>
    </row>
    <row r="46" spans="1:31" ht="14.1" customHeight="1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187">
        <f>Ident!$G46</f>
        <v>0</v>
      </c>
      <c r="F46" s="188" t="str">
        <f>BerKW!AA46</f>
        <v>T. plein</v>
      </c>
      <c r="G46" s="188" t="str">
        <f>BerKW!Y46</f>
        <v>REMPLIR CAT.D'EMPLOYEUR!</v>
      </c>
      <c r="H46" s="188" t="str">
        <f>BerKW!L46</f>
        <v>Corriger</v>
      </c>
      <c r="I46" s="188">
        <f>BerKW!K46</f>
        <v>0</v>
      </c>
      <c r="J46" s="188" t="str">
        <f>BerKW!AJ46</f>
        <v>Corriger</v>
      </c>
      <c r="K46" s="188" t="str">
        <f>BerKW!AI46</f>
        <v>Corriger</v>
      </c>
      <c r="L46" s="188" t="str">
        <f>BerKW!AM46</f>
        <v>Corriger</v>
      </c>
      <c r="M46" s="188" t="str">
        <f>BerKW!AL46</f>
        <v>Corriger</v>
      </c>
      <c r="N46" s="188" t="str">
        <f>BerKW!AP46</f>
        <v>Corriger</v>
      </c>
      <c r="O46" s="188" t="str">
        <f>BerKW!AO46</f>
        <v>Corriger</v>
      </c>
      <c r="P46" s="188" t="str">
        <f>BerKW!AS46</f>
        <v>Corriger</v>
      </c>
      <c r="Q46" s="188" t="str">
        <f>BerKW!AR46</f>
        <v>Corriger</v>
      </c>
      <c r="R46" s="188" t="str">
        <f>BerKW!AV46</f>
        <v>Corriger</v>
      </c>
      <c r="S46" s="188" t="str">
        <f>BerKW!AU46</f>
        <v>Corriger</v>
      </c>
      <c r="T46" s="188" t="str">
        <f>BerKW!AD46</f>
        <v>Corriger</v>
      </c>
      <c r="U46" s="188" t="str">
        <f>BerKW!AC46</f>
        <v>Corriger</v>
      </c>
      <c r="V46" s="188" t="str">
        <f>BerKW!AG46</f>
        <v>Corriger</v>
      </c>
      <c r="W46" s="188" t="str">
        <f>BerKW!AF46</f>
        <v>Corriger</v>
      </c>
      <c r="X46" s="188" t="str">
        <f>BerKW!AW46</f>
        <v>Corriger</v>
      </c>
      <c r="Y46" s="189" t="str">
        <f>BerKW!BE46</f>
        <v>Corriger</v>
      </c>
      <c r="Z46" s="188" t="str">
        <f>BerKW!BF46</f>
        <v>Corriger</v>
      </c>
      <c r="AA46" s="180">
        <f>Ident!A46</f>
        <v>0</v>
      </c>
      <c r="AB46" s="180">
        <f>Ident!B46</f>
        <v>0</v>
      </c>
      <c r="AC46" s="180">
        <f>Ident!C46</f>
        <v>0</v>
      </c>
      <c r="AD46" s="180">
        <f>Ident!D46</f>
        <v>0</v>
      </c>
      <c r="AE46" s="187">
        <f>Ident!$G46</f>
        <v>0</v>
      </c>
    </row>
    <row r="47" spans="1:31" ht="14.1" customHeight="1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187">
        <f>Ident!$G47</f>
        <v>0</v>
      </c>
      <c r="F47" s="188" t="str">
        <f>BerKW!AA47</f>
        <v>T. plein</v>
      </c>
      <c r="G47" s="188" t="str">
        <f>BerKW!Y47</f>
        <v>REMPLIR CAT.D'EMPLOYEUR!</v>
      </c>
      <c r="H47" s="188" t="str">
        <f>BerKW!L47</f>
        <v>Corriger</v>
      </c>
      <c r="I47" s="188">
        <f>BerKW!K47</f>
        <v>0</v>
      </c>
      <c r="J47" s="188" t="str">
        <f>BerKW!AJ47</f>
        <v>Corriger</v>
      </c>
      <c r="K47" s="188" t="str">
        <f>BerKW!AI47</f>
        <v>Corriger</v>
      </c>
      <c r="L47" s="188" t="str">
        <f>BerKW!AM47</f>
        <v>Corriger</v>
      </c>
      <c r="M47" s="188" t="str">
        <f>BerKW!AL47</f>
        <v>Corriger</v>
      </c>
      <c r="N47" s="188" t="str">
        <f>BerKW!AP47</f>
        <v>Corriger</v>
      </c>
      <c r="O47" s="188" t="str">
        <f>BerKW!AO47</f>
        <v>Corriger</v>
      </c>
      <c r="P47" s="188" t="str">
        <f>BerKW!AS47</f>
        <v>Corriger</v>
      </c>
      <c r="Q47" s="188" t="str">
        <f>BerKW!AR47</f>
        <v>Corriger</v>
      </c>
      <c r="R47" s="188" t="str">
        <f>BerKW!AV47</f>
        <v>Corriger</v>
      </c>
      <c r="S47" s="188" t="str">
        <f>BerKW!AU47</f>
        <v>Corriger</v>
      </c>
      <c r="T47" s="188" t="str">
        <f>BerKW!AD47</f>
        <v>Corriger</v>
      </c>
      <c r="U47" s="188" t="str">
        <f>BerKW!AC47</f>
        <v>Corriger</v>
      </c>
      <c r="V47" s="188" t="str">
        <f>BerKW!AG47</f>
        <v>Corriger</v>
      </c>
      <c r="W47" s="188" t="str">
        <f>BerKW!AF47</f>
        <v>Corriger</v>
      </c>
      <c r="X47" s="188" t="str">
        <f>BerKW!AW47</f>
        <v>Corriger</v>
      </c>
      <c r="Y47" s="189" t="str">
        <f>BerKW!BE47</f>
        <v>Corriger</v>
      </c>
      <c r="Z47" s="188" t="str">
        <f>BerKW!BF47</f>
        <v>Corriger</v>
      </c>
      <c r="AA47" s="180">
        <f>Ident!A47</f>
        <v>0</v>
      </c>
      <c r="AB47" s="180">
        <f>Ident!B47</f>
        <v>0</v>
      </c>
      <c r="AC47" s="180">
        <f>Ident!C47</f>
        <v>0</v>
      </c>
      <c r="AD47" s="180">
        <f>Ident!D47</f>
        <v>0</v>
      </c>
      <c r="AE47" s="187">
        <f>Ident!$G47</f>
        <v>0</v>
      </c>
    </row>
    <row r="48" spans="1:31" ht="14.1" customHeight="1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187">
        <f>Ident!$G48</f>
        <v>0</v>
      </c>
      <c r="F48" s="188" t="str">
        <f>BerKW!AA48</f>
        <v>T. plein</v>
      </c>
      <c r="G48" s="188" t="str">
        <f>BerKW!Y48</f>
        <v>REMPLIR CAT.D'EMPLOYEUR!</v>
      </c>
      <c r="H48" s="188" t="str">
        <f>BerKW!L48</f>
        <v>Corriger</v>
      </c>
      <c r="I48" s="188">
        <f>BerKW!K48</f>
        <v>0</v>
      </c>
      <c r="J48" s="188" t="str">
        <f>BerKW!AJ48</f>
        <v>Corriger</v>
      </c>
      <c r="K48" s="188" t="str">
        <f>BerKW!AI48</f>
        <v>Corriger</v>
      </c>
      <c r="L48" s="188" t="str">
        <f>BerKW!AM48</f>
        <v>Corriger</v>
      </c>
      <c r="M48" s="188" t="str">
        <f>BerKW!AL48</f>
        <v>Corriger</v>
      </c>
      <c r="N48" s="188" t="str">
        <f>BerKW!AP48</f>
        <v>Corriger</v>
      </c>
      <c r="O48" s="188" t="str">
        <f>BerKW!AO48</f>
        <v>Corriger</v>
      </c>
      <c r="P48" s="188" t="str">
        <f>BerKW!AS48</f>
        <v>Corriger</v>
      </c>
      <c r="Q48" s="188" t="str">
        <f>BerKW!AR48</f>
        <v>Corriger</v>
      </c>
      <c r="R48" s="188" t="str">
        <f>BerKW!AV48</f>
        <v>Corriger</v>
      </c>
      <c r="S48" s="188" t="str">
        <f>BerKW!AU48</f>
        <v>Corriger</v>
      </c>
      <c r="T48" s="188" t="str">
        <f>BerKW!AD48</f>
        <v>Corriger</v>
      </c>
      <c r="U48" s="188" t="str">
        <f>BerKW!AC48</f>
        <v>Corriger</v>
      </c>
      <c r="V48" s="188" t="str">
        <f>BerKW!AG48</f>
        <v>Corriger</v>
      </c>
      <c r="W48" s="188" t="str">
        <f>BerKW!AF48</f>
        <v>Corriger</v>
      </c>
      <c r="X48" s="188" t="str">
        <f>BerKW!AW48</f>
        <v>Corriger</v>
      </c>
      <c r="Y48" s="189" t="str">
        <f>BerKW!BE48</f>
        <v>Corriger</v>
      </c>
      <c r="Z48" s="188" t="str">
        <f>BerKW!BF48</f>
        <v>Corriger</v>
      </c>
      <c r="AA48" s="180">
        <f>Ident!A48</f>
        <v>0</v>
      </c>
      <c r="AB48" s="180">
        <f>Ident!B48</f>
        <v>0</v>
      </c>
      <c r="AC48" s="180">
        <f>Ident!C48</f>
        <v>0</v>
      </c>
      <c r="AD48" s="180">
        <f>Ident!D48</f>
        <v>0</v>
      </c>
      <c r="AE48" s="187">
        <f>Ident!$G48</f>
        <v>0</v>
      </c>
    </row>
    <row r="49" spans="1:31" ht="14.1" customHeight="1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187">
        <f>Ident!$G49</f>
        <v>0</v>
      </c>
      <c r="F49" s="188" t="str">
        <f>BerKW!AA49</f>
        <v>T. plein</v>
      </c>
      <c r="G49" s="188" t="str">
        <f>BerKW!Y49</f>
        <v>REMPLIR CAT.D'EMPLOYEUR!</v>
      </c>
      <c r="H49" s="188" t="str">
        <f>BerKW!L49</f>
        <v>Corriger</v>
      </c>
      <c r="I49" s="188">
        <f>BerKW!K49</f>
        <v>0</v>
      </c>
      <c r="J49" s="188" t="str">
        <f>BerKW!AJ49</f>
        <v>Corriger</v>
      </c>
      <c r="K49" s="188" t="str">
        <f>BerKW!AI49</f>
        <v>Corriger</v>
      </c>
      <c r="L49" s="188" t="str">
        <f>BerKW!AM49</f>
        <v>Corriger</v>
      </c>
      <c r="M49" s="188" t="str">
        <f>BerKW!AL49</f>
        <v>Corriger</v>
      </c>
      <c r="N49" s="188" t="str">
        <f>BerKW!AP49</f>
        <v>Corriger</v>
      </c>
      <c r="O49" s="188" t="str">
        <f>BerKW!AO49</f>
        <v>Corriger</v>
      </c>
      <c r="P49" s="188" t="str">
        <f>BerKW!AS49</f>
        <v>Corriger</v>
      </c>
      <c r="Q49" s="188" t="str">
        <f>BerKW!AR49</f>
        <v>Corriger</v>
      </c>
      <c r="R49" s="188" t="str">
        <f>BerKW!AV49</f>
        <v>Corriger</v>
      </c>
      <c r="S49" s="188" t="str">
        <f>BerKW!AU49</f>
        <v>Corriger</v>
      </c>
      <c r="T49" s="188" t="str">
        <f>BerKW!AD49</f>
        <v>Corriger</v>
      </c>
      <c r="U49" s="188" t="str">
        <f>BerKW!AC49</f>
        <v>Corriger</v>
      </c>
      <c r="V49" s="188" t="str">
        <f>BerKW!AG49</f>
        <v>Corriger</v>
      </c>
      <c r="W49" s="188" t="str">
        <f>BerKW!AF49</f>
        <v>Corriger</v>
      </c>
      <c r="X49" s="188" t="str">
        <f>BerKW!AW49</f>
        <v>Corriger</v>
      </c>
      <c r="Y49" s="189" t="str">
        <f>BerKW!BE49</f>
        <v>Corriger</v>
      </c>
      <c r="Z49" s="188" t="str">
        <f>BerKW!BF49</f>
        <v>Corriger</v>
      </c>
      <c r="AA49" s="180">
        <f>Ident!A49</f>
        <v>0</v>
      </c>
      <c r="AB49" s="180">
        <f>Ident!B49</f>
        <v>0</v>
      </c>
      <c r="AC49" s="180">
        <f>Ident!C49</f>
        <v>0</v>
      </c>
      <c r="AD49" s="180">
        <f>Ident!D49</f>
        <v>0</v>
      </c>
      <c r="AE49" s="187">
        <f>Ident!$G49</f>
        <v>0</v>
      </c>
    </row>
    <row r="50" spans="1:31" ht="14.1" customHeight="1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187">
        <f>Ident!$G50</f>
        <v>0</v>
      </c>
      <c r="F50" s="188" t="str">
        <f>BerKW!AA50</f>
        <v>T. plein</v>
      </c>
      <c r="G50" s="188" t="str">
        <f>BerKW!Y50</f>
        <v>REMPLIR CAT.D'EMPLOYEUR!</v>
      </c>
      <c r="H50" s="188" t="str">
        <f>BerKW!L50</f>
        <v>Corriger</v>
      </c>
      <c r="I50" s="188">
        <f>BerKW!K50</f>
        <v>0</v>
      </c>
      <c r="J50" s="188" t="str">
        <f>BerKW!AJ50</f>
        <v>Corriger</v>
      </c>
      <c r="K50" s="188" t="str">
        <f>BerKW!AI50</f>
        <v>Corriger</v>
      </c>
      <c r="L50" s="188" t="str">
        <f>BerKW!AM50</f>
        <v>Corriger</v>
      </c>
      <c r="M50" s="188" t="str">
        <f>BerKW!AL50</f>
        <v>Corriger</v>
      </c>
      <c r="N50" s="188" t="str">
        <f>BerKW!AP50</f>
        <v>Corriger</v>
      </c>
      <c r="O50" s="188" t="str">
        <f>BerKW!AO50</f>
        <v>Corriger</v>
      </c>
      <c r="P50" s="188" t="str">
        <f>BerKW!AS50</f>
        <v>Corriger</v>
      </c>
      <c r="Q50" s="188" t="str">
        <f>BerKW!AR50</f>
        <v>Corriger</v>
      </c>
      <c r="R50" s="188" t="str">
        <f>BerKW!AV50</f>
        <v>Corriger</v>
      </c>
      <c r="S50" s="188" t="str">
        <f>BerKW!AU50</f>
        <v>Corriger</v>
      </c>
      <c r="T50" s="188" t="str">
        <f>BerKW!AD50</f>
        <v>Corriger</v>
      </c>
      <c r="U50" s="188" t="str">
        <f>BerKW!AC50</f>
        <v>Corriger</v>
      </c>
      <c r="V50" s="188" t="str">
        <f>BerKW!AG50</f>
        <v>Corriger</v>
      </c>
      <c r="W50" s="188" t="str">
        <f>BerKW!AF50</f>
        <v>Corriger</v>
      </c>
      <c r="X50" s="188" t="str">
        <f>BerKW!AW50</f>
        <v>Corriger</v>
      </c>
      <c r="Y50" s="189" t="str">
        <f>BerKW!BE50</f>
        <v>Corriger</v>
      </c>
      <c r="Z50" s="188" t="str">
        <f>BerKW!BF50</f>
        <v>Corriger</v>
      </c>
      <c r="AA50" s="180">
        <f>Ident!A50</f>
        <v>0</v>
      </c>
      <c r="AB50" s="180">
        <f>Ident!B50</f>
        <v>0</v>
      </c>
      <c r="AC50" s="180">
        <f>Ident!C50</f>
        <v>0</v>
      </c>
      <c r="AD50" s="180">
        <f>Ident!D50</f>
        <v>0</v>
      </c>
      <c r="AE50" s="187">
        <f>Ident!$G50</f>
        <v>0</v>
      </c>
    </row>
    <row r="51" spans="1:31" ht="14.1" customHeight="1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187">
        <f>Ident!$G51</f>
        <v>0</v>
      </c>
      <c r="F51" s="188" t="str">
        <f>BerKW!AA51</f>
        <v>T. plein</v>
      </c>
      <c r="G51" s="188" t="str">
        <f>BerKW!Y51</f>
        <v>REMPLIR CAT.D'EMPLOYEUR!</v>
      </c>
      <c r="H51" s="188" t="str">
        <f>BerKW!L51</f>
        <v>Corriger</v>
      </c>
      <c r="I51" s="188">
        <f>BerKW!K51</f>
        <v>0</v>
      </c>
      <c r="J51" s="188" t="str">
        <f>BerKW!AJ51</f>
        <v>Corriger</v>
      </c>
      <c r="K51" s="188" t="str">
        <f>BerKW!AI51</f>
        <v>Corriger</v>
      </c>
      <c r="L51" s="188" t="str">
        <f>BerKW!AM51</f>
        <v>Corriger</v>
      </c>
      <c r="M51" s="188" t="str">
        <f>BerKW!AL51</f>
        <v>Corriger</v>
      </c>
      <c r="N51" s="188" t="str">
        <f>BerKW!AP51</f>
        <v>Corriger</v>
      </c>
      <c r="O51" s="188" t="str">
        <f>BerKW!AO51</f>
        <v>Corriger</v>
      </c>
      <c r="P51" s="188" t="str">
        <f>BerKW!AS51</f>
        <v>Corriger</v>
      </c>
      <c r="Q51" s="188" t="str">
        <f>BerKW!AR51</f>
        <v>Corriger</v>
      </c>
      <c r="R51" s="188" t="str">
        <f>BerKW!AV51</f>
        <v>Corriger</v>
      </c>
      <c r="S51" s="188" t="str">
        <f>BerKW!AU51</f>
        <v>Corriger</v>
      </c>
      <c r="T51" s="188" t="str">
        <f>BerKW!AD51</f>
        <v>Corriger</v>
      </c>
      <c r="U51" s="188" t="str">
        <f>BerKW!AC51</f>
        <v>Corriger</v>
      </c>
      <c r="V51" s="188" t="str">
        <f>BerKW!AG51</f>
        <v>Corriger</v>
      </c>
      <c r="W51" s="188" t="str">
        <f>BerKW!AF51</f>
        <v>Corriger</v>
      </c>
      <c r="X51" s="188" t="str">
        <f>BerKW!AW51</f>
        <v>Corriger</v>
      </c>
      <c r="Y51" s="189" t="str">
        <f>BerKW!BE51</f>
        <v>Corriger</v>
      </c>
      <c r="Z51" s="188" t="str">
        <f>BerKW!BF51</f>
        <v>Corriger</v>
      </c>
      <c r="AA51" s="180">
        <f>Ident!A51</f>
        <v>0</v>
      </c>
      <c r="AB51" s="180">
        <f>Ident!B51</f>
        <v>0</v>
      </c>
      <c r="AC51" s="180">
        <f>Ident!C51</f>
        <v>0</v>
      </c>
      <c r="AD51" s="180">
        <f>Ident!D51</f>
        <v>0</v>
      </c>
      <c r="AE51" s="187">
        <f>Ident!$G51</f>
        <v>0</v>
      </c>
    </row>
    <row r="52" spans="1:31" ht="14.1" customHeight="1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187">
        <f>Ident!$G52</f>
        <v>0</v>
      </c>
      <c r="F52" s="188" t="str">
        <f>BerKW!AA52</f>
        <v>T. plein</v>
      </c>
      <c r="G52" s="188" t="str">
        <f>BerKW!Y52</f>
        <v>REMPLIR CAT.D'EMPLOYEUR!</v>
      </c>
      <c r="H52" s="188" t="str">
        <f>BerKW!L52</f>
        <v>Corriger</v>
      </c>
      <c r="I52" s="188">
        <f>BerKW!K52</f>
        <v>0</v>
      </c>
      <c r="J52" s="188" t="str">
        <f>BerKW!AJ52</f>
        <v>Corriger</v>
      </c>
      <c r="K52" s="188" t="str">
        <f>BerKW!AI52</f>
        <v>Corriger</v>
      </c>
      <c r="L52" s="188" t="str">
        <f>BerKW!AM52</f>
        <v>Corriger</v>
      </c>
      <c r="M52" s="188" t="str">
        <f>BerKW!AL52</f>
        <v>Corriger</v>
      </c>
      <c r="N52" s="188" t="str">
        <f>BerKW!AP52</f>
        <v>Corriger</v>
      </c>
      <c r="O52" s="188" t="str">
        <f>BerKW!AO52</f>
        <v>Corriger</v>
      </c>
      <c r="P52" s="188" t="str">
        <f>BerKW!AS52</f>
        <v>Corriger</v>
      </c>
      <c r="Q52" s="188" t="str">
        <f>BerKW!AR52</f>
        <v>Corriger</v>
      </c>
      <c r="R52" s="188" t="str">
        <f>BerKW!AV52</f>
        <v>Corriger</v>
      </c>
      <c r="S52" s="188" t="str">
        <f>BerKW!AU52</f>
        <v>Corriger</v>
      </c>
      <c r="T52" s="188" t="str">
        <f>BerKW!AD52</f>
        <v>Corriger</v>
      </c>
      <c r="U52" s="188" t="str">
        <f>BerKW!AC52</f>
        <v>Corriger</v>
      </c>
      <c r="V52" s="188" t="str">
        <f>BerKW!AG52</f>
        <v>Corriger</v>
      </c>
      <c r="W52" s="188" t="str">
        <f>BerKW!AF52</f>
        <v>Corriger</v>
      </c>
      <c r="X52" s="188" t="str">
        <f>BerKW!AW52</f>
        <v>Corriger</v>
      </c>
      <c r="Y52" s="189" t="str">
        <f>BerKW!BE52</f>
        <v>Corriger</v>
      </c>
      <c r="Z52" s="188" t="str">
        <f>BerKW!BF52</f>
        <v>Corriger</v>
      </c>
      <c r="AA52" s="180">
        <f>Ident!A52</f>
        <v>0</v>
      </c>
      <c r="AB52" s="180">
        <f>Ident!B52</f>
        <v>0</v>
      </c>
      <c r="AC52" s="180">
        <f>Ident!C52</f>
        <v>0</v>
      </c>
      <c r="AD52" s="180">
        <f>Ident!D52</f>
        <v>0</v>
      </c>
      <c r="AE52" s="187">
        <f>Ident!$G52</f>
        <v>0</v>
      </c>
    </row>
    <row r="53" spans="1:31" ht="14.1" customHeight="1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187">
        <f>Ident!$G53</f>
        <v>0</v>
      </c>
      <c r="F53" s="188" t="str">
        <f>BerKW!AA53</f>
        <v>T. plein</v>
      </c>
      <c r="G53" s="188" t="str">
        <f>BerKW!Y53</f>
        <v>REMPLIR CAT.D'EMPLOYEUR!</v>
      </c>
      <c r="H53" s="188" t="str">
        <f>BerKW!L53</f>
        <v>Corriger</v>
      </c>
      <c r="I53" s="188">
        <f>BerKW!K53</f>
        <v>0</v>
      </c>
      <c r="J53" s="188" t="str">
        <f>BerKW!AJ53</f>
        <v>Corriger</v>
      </c>
      <c r="K53" s="188" t="str">
        <f>BerKW!AI53</f>
        <v>Corriger</v>
      </c>
      <c r="L53" s="188" t="str">
        <f>BerKW!AM53</f>
        <v>Corriger</v>
      </c>
      <c r="M53" s="188" t="str">
        <f>BerKW!AL53</f>
        <v>Corriger</v>
      </c>
      <c r="N53" s="188" t="str">
        <f>BerKW!AP53</f>
        <v>Corriger</v>
      </c>
      <c r="O53" s="188" t="str">
        <f>BerKW!AO53</f>
        <v>Corriger</v>
      </c>
      <c r="P53" s="188" t="str">
        <f>BerKW!AS53</f>
        <v>Corriger</v>
      </c>
      <c r="Q53" s="188" t="str">
        <f>BerKW!AR53</f>
        <v>Corriger</v>
      </c>
      <c r="R53" s="188" t="str">
        <f>BerKW!AV53</f>
        <v>Corriger</v>
      </c>
      <c r="S53" s="188" t="str">
        <f>BerKW!AU53</f>
        <v>Corriger</v>
      </c>
      <c r="T53" s="188" t="str">
        <f>BerKW!AD53</f>
        <v>Corriger</v>
      </c>
      <c r="U53" s="188" t="str">
        <f>BerKW!AC53</f>
        <v>Corriger</v>
      </c>
      <c r="V53" s="188" t="str">
        <f>BerKW!AG53</f>
        <v>Corriger</v>
      </c>
      <c r="W53" s="188" t="str">
        <f>BerKW!AF53</f>
        <v>Corriger</v>
      </c>
      <c r="X53" s="188" t="str">
        <f>BerKW!AW53</f>
        <v>Corriger</v>
      </c>
      <c r="Y53" s="189" t="str">
        <f>BerKW!BE53</f>
        <v>Corriger</v>
      </c>
      <c r="Z53" s="188" t="str">
        <f>BerKW!BF53</f>
        <v>Corriger</v>
      </c>
      <c r="AA53" s="180">
        <f>Ident!A53</f>
        <v>0</v>
      </c>
      <c r="AB53" s="180">
        <f>Ident!B53</f>
        <v>0</v>
      </c>
      <c r="AC53" s="180">
        <f>Ident!C53</f>
        <v>0</v>
      </c>
      <c r="AD53" s="180">
        <f>Ident!D53</f>
        <v>0</v>
      </c>
      <c r="AE53" s="187">
        <f>Ident!$G53</f>
        <v>0</v>
      </c>
    </row>
    <row r="54" spans="1:31" ht="14.1" customHeight="1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187">
        <f>Ident!$G54</f>
        <v>0</v>
      </c>
      <c r="F54" s="188" t="str">
        <f>BerKW!AA54</f>
        <v>T. plein</v>
      </c>
      <c r="G54" s="188" t="str">
        <f>BerKW!Y54</f>
        <v>REMPLIR CAT.D'EMPLOYEUR!</v>
      </c>
      <c r="H54" s="188" t="str">
        <f>BerKW!L54</f>
        <v>Corriger</v>
      </c>
      <c r="I54" s="188">
        <f>BerKW!K54</f>
        <v>0</v>
      </c>
      <c r="J54" s="188" t="str">
        <f>BerKW!AJ54</f>
        <v>Corriger</v>
      </c>
      <c r="K54" s="188" t="str">
        <f>BerKW!AI54</f>
        <v>Corriger</v>
      </c>
      <c r="L54" s="188" t="str">
        <f>BerKW!AM54</f>
        <v>Corriger</v>
      </c>
      <c r="M54" s="188" t="str">
        <f>BerKW!AL54</f>
        <v>Corriger</v>
      </c>
      <c r="N54" s="188" t="str">
        <f>BerKW!AP54</f>
        <v>Corriger</v>
      </c>
      <c r="O54" s="188" t="str">
        <f>BerKW!AO54</f>
        <v>Corriger</v>
      </c>
      <c r="P54" s="188" t="str">
        <f>BerKW!AS54</f>
        <v>Corriger</v>
      </c>
      <c r="Q54" s="188" t="str">
        <f>BerKW!AR54</f>
        <v>Corriger</v>
      </c>
      <c r="R54" s="188" t="str">
        <f>BerKW!AV54</f>
        <v>Corriger</v>
      </c>
      <c r="S54" s="188" t="str">
        <f>BerKW!AU54</f>
        <v>Corriger</v>
      </c>
      <c r="T54" s="188" t="str">
        <f>BerKW!AD54</f>
        <v>Corriger</v>
      </c>
      <c r="U54" s="188" t="str">
        <f>BerKW!AC54</f>
        <v>Corriger</v>
      </c>
      <c r="V54" s="188" t="str">
        <f>BerKW!AG54</f>
        <v>Corriger</v>
      </c>
      <c r="W54" s="188" t="str">
        <f>BerKW!AF54</f>
        <v>Corriger</v>
      </c>
      <c r="X54" s="188" t="str">
        <f>BerKW!AW54</f>
        <v>Corriger</v>
      </c>
      <c r="Y54" s="189" t="str">
        <f>BerKW!BE54</f>
        <v>Corriger</v>
      </c>
      <c r="Z54" s="188" t="str">
        <f>BerKW!BF54</f>
        <v>Corriger</v>
      </c>
      <c r="AA54" s="180">
        <f>Ident!A54</f>
        <v>0</v>
      </c>
      <c r="AB54" s="180">
        <f>Ident!B54</f>
        <v>0</v>
      </c>
      <c r="AC54" s="180">
        <f>Ident!C54</f>
        <v>0</v>
      </c>
      <c r="AD54" s="180">
        <f>Ident!D54</f>
        <v>0</v>
      </c>
      <c r="AE54" s="187">
        <f>Ident!$G54</f>
        <v>0</v>
      </c>
    </row>
    <row r="55" spans="1:31" ht="14.1" customHeight="1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187">
        <f>Ident!$G55</f>
        <v>0</v>
      </c>
      <c r="F55" s="188" t="str">
        <f>BerKW!AA55</f>
        <v>T. plein</v>
      </c>
      <c r="G55" s="188" t="str">
        <f>BerKW!Y55</f>
        <v>REMPLIR CAT.D'EMPLOYEUR!</v>
      </c>
      <c r="H55" s="188" t="str">
        <f>BerKW!L55</f>
        <v>Corriger</v>
      </c>
      <c r="I55" s="188">
        <f>BerKW!K55</f>
        <v>0</v>
      </c>
      <c r="J55" s="188" t="str">
        <f>BerKW!AJ55</f>
        <v>Corriger</v>
      </c>
      <c r="K55" s="188" t="str">
        <f>BerKW!AI55</f>
        <v>Corriger</v>
      </c>
      <c r="L55" s="188" t="str">
        <f>BerKW!AM55</f>
        <v>Corriger</v>
      </c>
      <c r="M55" s="188" t="str">
        <f>BerKW!AL55</f>
        <v>Corriger</v>
      </c>
      <c r="N55" s="188" t="str">
        <f>BerKW!AP55</f>
        <v>Corriger</v>
      </c>
      <c r="O55" s="188" t="str">
        <f>BerKW!AO55</f>
        <v>Corriger</v>
      </c>
      <c r="P55" s="188" t="str">
        <f>BerKW!AS55</f>
        <v>Corriger</v>
      </c>
      <c r="Q55" s="188" t="str">
        <f>BerKW!AR55</f>
        <v>Corriger</v>
      </c>
      <c r="R55" s="188" t="str">
        <f>BerKW!AV55</f>
        <v>Corriger</v>
      </c>
      <c r="S55" s="188" t="str">
        <f>BerKW!AU55</f>
        <v>Corriger</v>
      </c>
      <c r="T55" s="188" t="str">
        <f>BerKW!AD55</f>
        <v>Corriger</v>
      </c>
      <c r="U55" s="188" t="str">
        <f>BerKW!AC55</f>
        <v>Corriger</v>
      </c>
      <c r="V55" s="188" t="str">
        <f>BerKW!AG55</f>
        <v>Corriger</v>
      </c>
      <c r="W55" s="188" t="str">
        <f>BerKW!AF55</f>
        <v>Corriger</v>
      </c>
      <c r="X55" s="188" t="str">
        <f>BerKW!AW55</f>
        <v>Corriger</v>
      </c>
      <c r="Y55" s="189" t="str">
        <f>BerKW!BE55</f>
        <v>Corriger</v>
      </c>
      <c r="Z55" s="188" t="str">
        <f>BerKW!BF55</f>
        <v>Corriger</v>
      </c>
      <c r="AA55" s="180">
        <f>Ident!A55</f>
        <v>0</v>
      </c>
      <c r="AB55" s="180">
        <f>Ident!B55</f>
        <v>0</v>
      </c>
      <c r="AC55" s="180">
        <f>Ident!C55</f>
        <v>0</v>
      </c>
      <c r="AD55" s="180">
        <f>Ident!D55</f>
        <v>0</v>
      </c>
      <c r="AE55" s="187">
        <f>Ident!$G55</f>
        <v>0</v>
      </c>
    </row>
    <row r="56" spans="1:31" ht="14.1" customHeight="1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187">
        <f>Ident!$G56</f>
        <v>0</v>
      </c>
      <c r="F56" s="188" t="str">
        <f>BerKW!AA56</f>
        <v>T. plein</v>
      </c>
      <c r="G56" s="188" t="str">
        <f>BerKW!Y56</f>
        <v>REMPLIR CAT.D'EMPLOYEUR!</v>
      </c>
      <c r="H56" s="188" t="str">
        <f>BerKW!L56</f>
        <v>Corriger</v>
      </c>
      <c r="I56" s="188">
        <f>BerKW!K56</f>
        <v>0</v>
      </c>
      <c r="J56" s="188" t="str">
        <f>BerKW!AJ56</f>
        <v>Corriger</v>
      </c>
      <c r="K56" s="188" t="str">
        <f>BerKW!AI56</f>
        <v>Corriger</v>
      </c>
      <c r="L56" s="188" t="str">
        <f>BerKW!AM56</f>
        <v>Corriger</v>
      </c>
      <c r="M56" s="188" t="str">
        <f>BerKW!AL56</f>
        <v>Corriger</v>
      </c>
      <c r="N56" s="188" t="str">
        <f>BerKW!AP56</f>
        <v>Corriger</v>
      </c>
      <c r="O56" s="188" t="str">
        <f>BerKW!AO56</f>
        <v>Corriger</v>
      </c>
      <c r="P56" s="188" t="str">
        <f>BerKW!AS56</f>
        <v>Corriger</v>
      </c>
      <c r="Q56" s="188" t="str">
        <f>BerKW!AR56</f>
        <v>Corriger</v>
      </c>
      <c r="R56" s="188" t="str">
        <f>BerKW!AV56</f>
        <v>Corriger</v>
      </c>
      <c r="S56" s="188" t="str">
        <f>BerKW!AU56</f>
        <v>Corriger</v>
      </c>
      <c r="T56" s="188" t="str">
        <f>BerKW!AD56</f>
        <v>Corriger</v>
      </c>
      <c r="U56" s="188" t="str">
        <f>BerKW!AC56</f>
        <v>Corriger</v>
      </c>
      <c r="V56" s="188" t="str">
        <f>BerKW!AG56</f>
        <v>Corriger</v>
      </c>
      <c r="W56" s="188" t="str">
        <f>BerKW!AF56</f>
        <v>Corriger</v>
      </c>
      <c r="X56" s="188" t="str">
        <f>BerKW!AW56</f>
        <v>Corriger</v>
      </c>
      <c r="Y56" s="189" t="str">
        <f>BerKW!BE56</f>
        <v>Corriger</v>
      </c>
      <c r="Z56" s="188" t="str">
        <f>BerKW!BF56</f>
        <v>Corriger</v>
      </c>
      <c r="AA56" s="180">
        <f>Ident!A56</f>
        <v>0</v>
      </c>
      <c r="AB56" s="180">
        <f>Ident!B56</f>
        <v>0</v>
      </c>
      <c r="AC56" s="180">
        <f>Ident!C56</f>
        <v>0</v>
      </c>
      <c r="AD56" s="180">
        <f>Ident!D56</f>
        <v>0</v>
      </c>
      <c r="AE56" s="187">
        <f>Ident!$G56</f>
        <v>0</v>
      </c>
    </row>
    <row r="57" spans="1:31" ht="14.1" customHeight="1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187">
        <f>Ident!$G57</f>
        <v>0</v>
      </c>
      <c r="F57" s="188" t="str">
        <f>BerKW!AA57</f>
        <v>T. plein</v>
      </c>
      <c r="G57" s="188" t="str">
        <f>BerKW!Y57</f>
        <v>REMPLIR CAT.D'EMPLOYEUR!</v>
      </c>
      <c r="H57" s="188" t="str">
        <f>BerKW!L57</f>
        <v>Corriger</v>
      </c>
      <c r="I57" s="188">
        <f>BerKW!K57</f>
        <v>0</v>
      </c>
      <c r="J57" s="188" t="str">
        <f>BerKW!AJ57</f>
        <v>Corriger</v>
      </c>
      <c r="K57" s="188" t="str">
        <f>BerKW!AI57</f>
        <v>Corriger</v>
      </c>
      <c r="L57" s="188" t="str">
        <f>BerKW!AM57</f>
        <v>Corriger</v>
      </c>
      <c r="M57" s="188" t="str">
        <f>BerKW!AL57</f>
        <v>Corriger</v>
      </c>
      <c r="N57" s="188" t="str">
        <f>BerKW!AP57</f>
        <v>Corriger</v>
      </c>
      <c r="O57" s="188" t="str">
        <f>BerKW!AO57</f>
        <v>Corriger</v>
      </c>
      <c r="P57" s="188" t="str">
        <f>BerKW!AS57</f>
        <v>Corriger</v>
      </c>
      <c r="Q57" s="188" t="str">
        <f>BerKW!AR57</f>
        <v>Corriger</v>
      </c>
      <c r="R57" s="188" t="str">
        <f>BerKW!AV57</f>
        <v>Corriger</v>
      </c>
      <c r="S57" s="188" t="str">
        <f>BerKW!AU57</f>
        <v>Corriger</v>
      </c>
      <c r="T57" s="188" t="str">
        <f>BerKW!AD57</f>
        <v>Corriger</v>
      </c>
      <c r="U57" s="188" t="str">
        <f>BerKW!AC57</f>
        <v>Corriger</v>
      </c>
      <c r="V57" s="188" t="str">
        <f>BerKW!AG57</f>
        <v>Corriger</v>
      </c>
      <c r="W57" s="188" t="str">
        <f>BerKW!AF57</f>
        <v>Corriger</v>
      </c>
      <c r="X57" s="188" t="str">
        <f>BerKW!AW57</f>
        <v>Corriger</v>
      </c>
      <c r="Y57" s="189" t="str">
        <f>BerKW!BE57</f>
        <v>Corriger</v>
      </c>
      <c r="Z57" s="188" t="str">
        <f>BerKW!BF57</f>
        <v>Corriger</v>
      </c>
      <c r="AA57" s="180">
        <f>Ident!A57</f>
        <v>0</v>
      </c>
      <c r="AB57" s="180">
        <f>Ident!B57</f>
        <v>0</v>
      </c>
      <c r="AC57" s="180">
        <f>Ident!C57</f>
        <v>0</v>
      </c>
      <c r="AD57" s="180">
        <f>Ident!D57</f>
        <v>0</v>
      </c>
      <c r="AE57" s="187">
        <f>Ident!$G57</f>
        <v>0</v>
      </c>
    </row>
    <row r="58" spans="1:31" ht="14.1" customHeight="1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187">
        <f>Ident!$G58</f>
        <v>0</v>
      </c>
      <c r="F58" s="188" t="str">
        <f>BerKW!AA58</f>
        <v>T. plein</v>
      </c>
      <c r="G58" s="188" t="str">
        <f>BerKW!Y58</f>
        <v>REMPLIR CAT.D'EMPLOYEUR!</v>
      </c>
      <c r="H58" s="188" t="str">
        <f>BerKW!L58</f>
        <v>Corriger</v>
      </c>
      <c r="I58" s="188">
        <f>BerKW!K58</f>
        <v>0</v>
      </c>
      <c r="J58" s="188" t="str">
        <f>BerKW!AJ58</f>
        <v>Corriger</v>
      </c>
      <c r="K58" s="188" t="str">
        <f>BerKW!AI58</f>
        <v>Corriger</v>
      </c>
      <c r="L58" s="188" t="str">
        <f>BerKW!AM58</f>
        <v>Corriger</v>
      </c>
      <c r="M58" s="188" t="str">
        <f>BerKW!AL58</f>
        <v>Corriger</v>
      </c>
      <c r="N58" s="188" t="str">
        <f>BerKW!AP58</f>
        <v>Corriger</v>
      </c>
      <c r="O58" s="188" t="str">
        <f>BerKW!AO58</f>
        <v>Corriger</v>
      </c>
      <c r="P58" s="188" t="str">
        <f>BerKW!AS58</f>
        <v>Corriger</v>
      </c>
      <c r="Q58" s="188" t="str">
        <f>BerKW!AR58</f>
        <v>Corriger</v>
      </c>
      <c r="R58" s="188" t="str">
        <f>BerKW!AV58</f>
        <v>Corriger</v>
      </c>
      <c r="S58" s="188" t="str">
        <f>BerKW!AU58</f>
        <v>Corriger</v>
      </c>
      <c r="T58" s="188" t="str">
        <f>BerKW!AD58</f>
        <v>Corriger</v>
      </c>
      <c r="U58" s="188" t="str">
        <f>BerKW!AC58</f>
        <v>Corriger</v>
      </c>
      <c r="V58" s="188" t="str">
        <f>BerKW!AG58</f>
        <v>Corriger</v>
      </c>
      <c r="W58" s="188" t="str">
        <f>BerKW!AF58</f>
        <v>Corriger</v>
      </c>
      <c r="X58" s="188" t="str">
        <f>BerKW!AW58</f>
        <v>Corriger</v>
      </c>
      <c r="Y58" s="189" t="str">
        <f>BerKW!BE58</f>
        <v>Corriger</v>
      </c>
      <c r="Z58" s="188" t="str">
        <f>BerKW!BF58</f>
        <v>Corriger</v>
      </c>
      <c r="AA58" s="180">
        <f>Ident!A58</f>
        <v>0</v>
      </c>
      <c r="AB58" s="180">
        <f>Ident!B58</f>
        <v>0</v>
      </c>
      <c r="AC58" s="180">
        <f>Ident!C58</f>
        <v>0</v>
      </c>
      <c r="AD58" s="180">
        <f>Ident!D58</f>
        <v>0</v>
      </c>
      <c r="AE58" s="187">
        <f>Ident!$G58</f>
        <v>0</v>
      </c>
    </row>
    <row r="59" spans="1:31" ht="14.1" customHeight="1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187">
        <f>Ident!$G59</f>
        <v>0</v>
      </c>
      <c r="F59" s="188" t="str">
        <f>BerKW!AA59</f>
        <v>T. plein</v>
      </c>
      <c r="G59" s="188" t="str">
        <f>BerKW!Y59</f>
        <v>REMPLIR CAT.D'EMPLOYEUR!</v>
      </c>
      <c r="H59" s="188" t="str">
        <f>BerKW!L59</f>
        <v>Corriger</v>
      </c>
      <c r="I59" s="188">
        <f>BerKW!K59</f>
        <v>0</v>
      </c>
      <c r="J59" s="188" t="str">
        <f>BerKW!AJ59</f>
        <v>Corriger</v>
      </c>
      <c r="K59" s="188" t="str">
        <f>BerKW!AI59</f>
        <v>Corriger</v>
      </c>
      <c r="L59" s="188" t="str">
        <f>BerKW!AM59</f>
        <v>Corriger</v>
      </c>
      <c r="M59" s="188" t="str">
        <f>BerKW!AL59</f>
        <v>Corriger</v>
      </c>
      <c r="N59" s="188" t="str">
        <f>BerKW!AP59</f>
        <v>Corriger</v>
      </c>
      <c r="O59" s="188" t="str">
        <f>BerKW!AO59</f>
        <v>Corriger</v>
      </c>
      <c r="P59" s="188" t="str">
        <f>BerKW!AS59</f>
        <v>Corriger</v>
      </c>
      <c r="Q59" s="188" t="str">
        <f>BerKW!AR59</f>
        <v>Corriger</v>
      </c>
      <c r="R59" s="188" t="str">
        <f>BerKW!AV59</f>
        <v>Corriger</v>
      </c>
      <c r="S59" s="188" t="str">
        <f>BerKW!AU59</f>
        <v>Corriger</v>
      </c>
      <c r="T59" s="188" t="str">
        <f>BerKW!AD59</f>
        <v>Corriger</v>
      </c>
      <c r="U59" s="188" t="str">
        <f>BerKW!AC59</f>
        <v>Corriger</v>
      </c>
      <c r="V59" s="188" t="str">
        <f>BerKW!AG59</f>
        <v>Corriger</v>
      </c>
      <c r="W59" s="188" t="str">
        <f>BerKW!AF59</f>
        <v>Corriger</v>
      </c>
      <c r="X59" s="188" t="str">
        <f>BerKW!AW59</f>
        <v>Corriger</v>
      </c>
      <c r="Y59" s="189" t="str">
        <f>BerKW!BE59</f>
        <v>Corriger</v>
      </c>
      <c r="Z59" s="188" t="str">
        <f>BerKW!BF59</f>
        <v>Corriger</v>
      </c>
      <c r="AA59" s="180">
        <f>Ident!A59</f>
        <v>0</v>
      </c>
      <c r="AB59" s="180">
        <f>Ident!B59</f>
        <v>0</v>
      </c>
      <c r="AC59" s="180">
        <f>Ident!C59</f>
        <v>0</v>
      </c>
      <c r="AD59" s="180">
        <f>Ident!D59</f>
        <v>0</v>
      </c>
      <c r="AE59" s="187">
        <f>Ident!$G59</f>
        <v>0</v>
      </c>
    </row>
    <row r="60" spans="1:31" ht="14.1" customHeight="1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187">
        <f>Ident!$G60</f>
        <v>0</v>
      </c>
      <c r="F60" s="188" t="str">
        <f>BerKW!AA60</f>
        <v>T. plein</v>
      </c>
      <c r="G60" s="188" t="str">
        <f>BerKW!Y60</f>
        <v>REMPLIR CAT.D'EMPLOYEUR!</v>
      </c>
      <c r="H60" s="188" t="str">
        <f>BerKW!L60</f>
        <v>Corriger</v>
      </c>
      <c r="I60" s="188">
        <f>BerKW!K60</f>
        <v>0</v>
      </c>
      <c r="J60" s="188" t="str">
        <f>BerKW!AJ60</f>
        <v>Corriger</v>
      </c>
      <c r="K60" s="188" t="str">
        <f>BerKW!AI60</f>
        <v>Corriger</v>
      </c>
      <c r="L60" s="188" t="str">
        <f>BerKW!AM60</f>
        <v>Corriger</v>
      </c>
      <c r="M60" s="188" t="str">
        <f>BerKW!AL60</f>
        <v>Corriger</v>
      </c>
      <c r="N60" s="188" t="str">
        <f>BerKW!AP60</f>
        <v>Corriger</v>
      </c>
      <c r="O60" s="188" t="str">
        <f>BerKW!AO60</f>
        <v>Corriger</v>
      </c>
      <c r="P60" s="188" t="str">
        <f>BerKW!AS60</f>
        <v>Corriger</v>
      </c>
      <c r="Q60" s="188" t="str">
        <f>BerKW!AR60</f>
        <v>Corriger</v>
      </c>
      <c r="R60" s="188" t="str">
        <f>BerKW!AV60</f>
        <v>Corriger</v>
      </c>
      <c r="S60" s="188" t="str">
        <f>BerKW!AU60</f>
        <v>Corriger</v>
      </c>
      <c r="T60" s="188" t="str">
        <f>BerKW!AD60</f>
        <v>Corriger</v>
      </c>
      <c r="U60" s="188" t="str">
        <f>BerKW!AC60</f>
        <v>Corriger</v>
      </c>
      <c r="V60" s="188" t="str">
        <f>BerKW!AG60</f>
        <v>Corriger</v>
      </c>
      <c r="W60" s="188" t="str">
        <f>BerKW!AF60</f>
        <v>Corriger</v>
      </c>
      <c r="X60" s="188" t="str">
        <f>BerKW!AW60</f>
        <v>Corriger</v>
      </c>
      <c r="Y60" s="189" t="str">
        <f>BerKW!BE60</f>
        <v>Corriger</v>
      </c>
      <c r="Z60" s="188" t="str">
        <f>BerKW!BF60</f>
        <v>Corriger</v>
      </c>
      <c r="AA60" s="180">
        <f>Ident!A60</f>
        <v>0</v>
      </c>
      <c r="AB60" s="180">
        <f>Ident!B60</f>
        <v>0</v>
      </c>
      <c r="AC60" s="180">
        <f>Ident!C60</f>
        <v>0</v>
      </c>
      <c r="AD60" s="180">
        <f>Ident!D60</f>
        <v>0</v>
      </c>
      <c r="AE60" s="187">
        <f>Ident!$G60</f>
        <v>0</v>
      </c>
    </row>
    <row r="61" spans="1:31" ht="14.1" customHeight="1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187">
        <f>Ident!$G61</f>
        <v>0</v>
      </c>
      <c r="F61" s="188" t="str">
        <f>BerKW!AA61</f>
        <v>T. plein</v>
      </c>
      <c r="G61" s="188" t="str">
        <f>BerKW!Y61</f>
        <v>REMPLIR CAT.D'EMPLOYEUR!</v>
      </c>
      <c r="H61" s="188" t="str">
        <f>BerKW!L61</f>
        <v>Corriger</v>
      </c>
      <c r="I61" s="188">
        <f>BerKW!K61</f>
        <v>0</v>
      </c>
      <c r="J61" s="188" t="str">
        <f>BerKW!AJ61</f>
        <v>Corriger</v>
      </c>
      <c r="K61" s="188" t="str">
        <f>BerKW!AI61</f>
        <v>Corriger</v>
      </c>
      <c r="L61" s="188" t="str">
        <f>BerKW!AM61</f>
        <v>Corriger</v>
      </c>
      <c r="M61" s="188" t="str">
        <f>BerKW!AL61</f>
        <v>Corriger</v>
      </c>
      <c r="N61" s="188" t="str">
        <f>BerKW!AP61</f>
        <v>Corriger</v>
      </c>
      <c r="O61" s="188" t="str">
        <f>BerKW!AO61</f>
        <v>Corriger</v>
      </c>
      <c r="P61" s="188" t="str">
        <f>BerKW!AS61</f>
        <v>Corriger</v>
      </c>
      <c r="Q61" s="188" t="str">
        <f>BerKW!AR61</f>
        <v>Corriger</v>
      </c>
      <c r="R61" s="188" t="str">
        <f>BerKW!AV61</f>
        <v>Corriger</v>
      </c>
      <c r="S61" s="188" t="str">
        <f>BerKW!AU61</f>
        <v>Corriger</v>
      </c>
      <c r="T61" s="188" t="str">
        <f>BerKW!AD61</f>
        <v>Corriger</v>
      </c>
      <c r="U61" s="188" t="str">
        <f>BerKW!AC61</f>
        <v>Corriger</v>
      </c>
      <c r="V61" s="188" t="str">
        <f>BerKW!AG61</f>
        <v>Corriger</v>
      </c>
      <c r="W61" s="188" t="str">
        <f>BerKW!AF61</f>
        <v>Corriger</v>
      </c>
      <c r="X61" s="188" t="str">
        <f>BerKW!AW61</f>
        <v>Corriger</v>
      </c>
      <c r="Y61" s="189" t="str">
        <f>BerKW!BE61</f>
        <v>Corriger</v>
      </c>
      <c r="Z61" s="188" t="str">
        <f>BerKW!BF61</f>
        <v>Corriger</v>
      </c>
      <c r="AA61" s="180">
        <f>Ident!A61</f>
        <v>0</v>
      </c>
      <c r="AB61" s="180">
        <f>Ident!B61</f>
        <v>0</v>
      </c>
      <c r="AC61" s="180">
        <f>Ident!C61</f>
        <v>0</v>
      </c>
      <c r="AD61" s="180">
        <f>Ident!D61</f>
        <v>0</v>
      </c>
      <c r="AE61" s="187">
        <f>Ident!$G61</f>
        <v>0</v>
      </c>
    </row>
    <row r="62" spans="1:31" ht="14.1" customHeight="1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187">
        <f>Ident!$G62</f>
        <v>0</v>
      </c>
      <c r="F62" s="188" t="str">
        <f>BerKW!AA62</f>
        <v>T. plein</v>
      </c>
      <c r="G62" s="188" t="str">
        <f>BerKW!Y62</f>
        <v>REMPLIR CAT.D'EMPLOYEUR!</v>
      </c>
      <c r="H62" s="188" t="str">
        <f>BerKW!L62</f>
        <v>Corriger</v>
      </c>
      <c r="I62" s="188">
        <f>BerKW!K62</f>
        <v>0</v>
      </c>
      <c r="J62" s="188" t="str">
        <f>BerKW!AJ62</f>
        <v>Corriger</v>
      </c>
      <c r="K62" s="188" t="str">
        <f>BerKW!AI62</f>
        <v>Corriger</v>
      </c>
      <c r="L62" s="188" t="str">
        <f>BerKW!AM62</f>
        <v>Corriger</v>
      </c>
      <c r="M62" s="188" t="str">
        <f>BerKW!AL62</f>
        <v>Corriger</v>
      </c>
      <c r="N62" s="188" t="str">
        <f>BerKW!AP62</f>
        <v>Corriger</v>
      </c>
      <c r="O62" s="188" t="str">
        <f>BerKW!AO62</f>
        <v>Corriger</v>
      </c>
      <c r="P62" s="188" t="str">
        <f>BerKW!AS62</f>
        <v>Corriger</v>
      </c>
      <c r="Q62" s="188" t="str">
        <f>BerKW!AR62</f>
        <v>Corriger</v>
      </c>
      <c r="R62" s="188" t="str">
        <f>BerKW!AV62</f>
        <v>Corriger</v>
      </c>
      <c r="S62" s="188" t="str">
        <f>BerKW!AU62</f>
        <v>Corriger</v>
      </c>
      <c r="T62" s="188" t="str">
        <f>BerKW!AD62</f>
        <v>Corriger</v>
      </c>
      <c r="U62" s="188" t="str">
        <f>BerKW!AC62</f>
        <v>Corriger</v>
      </c>
      <c r="V62" s="188" t="str">
        <f>BerKW!AG62</f>
        <v>Corriger</v>
      </c>
      <c r="W62" s="188" t="str">
        <f>BerKW!AF62</f>
        <v>Corriger</v>
      </c>
      <c r="X62" s="188" t="str">
        <f>BerKW!AW62</f>
        <v>Corriger</v>
      </c>
      <c r="Y62" s="189" t="str">
        <f>BerKW!BE62</f>
        <v>Corriger</v>
      </c>
      <c r="Z62" s="188" t="str">
        <f>BerKW!BF62</f>
        <v>Corriger</v>
      </c>
      <c r="AA62" s="180">
        <f>Ident!A62</f>
        <v>0</v>
      </c>
      <c r="AB62" s="180">
        <f>Ident!B62</f>
        <v>0</v>
      </c>
      <c r="AC62" s="180">
        <f>Ident!C62</f>
        <v>0</v>
      </c>
      <c r="AD62" s="180">
        <f>Ident!D62</f>
        <v>0</v>
      </c>
      <c r="AE62" s="187">
        <f>Ident!$G62</f>
        <v>0</v>
      </c>
    </row>
    <row r="63" spans="1:31" ht="14.1" customHeight="1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187">
        <f>Ident!$G63</f>
        <v>0</v>
      </c>
      <c r="F63" s="188" t="str">
        <f>BerKW!AA63</f>
        <v>T. plein</v>
      </c>
      <c r="G63" s="188" t="str">
        <f>BerKW!Y63</f>
        <v>REMPLIR CAT.D'EMPLOYEUR!</v>
      </c>
      <c r="H63" s="188" t="str">
        <f>BerKW!L63</f>
        <v>Corriger</v>
      </c>
      <c r="I63" s="188">
        <f>BerKW!K63</f>
        <v>0</v>
      </c>
      <c r="J63" s="188" t="str">
        <f>BerKW!AJ63</f>
        <v>Corriger</v>
      </c>
      <c r="K63" s="188" t="str">
        <f>BerKW!AI63</f>
        <v>Corriger</v>
      </c>
      <c r="L63" s="188" t="str">
        <f>BerKW!AM63</f>
        <v>Corriger</v>
      </c>
      <c r="M63" s="188" t="str">
        <f>BerKW!AL63</f>
        <v>Corriger</v>
      </c>
      <c r="N63" s="188" t="str">
        <f>BerKW!AP63</f>
        <v>Corriger</v>
      </c>
      <c r="O63" s="188" t="str">
        <f>BerKW!AO63</f>
        <v>Corriger</v>
      </c>
      <c r="P63" s="188" t="str">
        <f>BerKW!AS63</f>
        <v>Corriger</v>
      </c>
      <c r="Q63" s="188" t="str">
        <f>BerKW!AR63</f>
        <v>Corriger</v>
      </c>
      <c r="R63" s="188" t="str">
        <f>BerKW!AV63</f>
        <v>Corriger</v>
      </c>
      <c r="S63" s="188" t="str">
        <f>BerKW!AU63</f>
        <v>Corriger</v>
      </c>
      <c r="T63" s="188" t="str">
        <f>BerKW!AD63</f>
        <v>Corriger</v>
      </c>
      <c r="U63" s="188" t="str">
        <f>BerKW!AC63</f>
        <v>Corriger</v>
      </c>
      <c r="V63" s="188" t="str">
        <f>BerKW!AG63</f>
        <v>Corriger</v>
      </c>
      <c r="W63" s="188" t="str">
        <f>BerKW!AF63</f>
        <v>Corriger</v>
      </c>
      <c r="X63" s="188" t="str">
        <f>BerKW!AW63</f>
        <v>Corriger</v>
      </c>
      <c r="Y63" s="189" t="str">
        <f>BerKW!BE63</f>
        <v>Corriger</v>
      </c>
      <c r="Z63" s="188" t="str">
        <f>BerKW!BF63</f>
        <v>Corriger</v>
      </c>
      <c r="AA63" s="180">
        <f>Ident!A63</f>
        <v>0</v>
      </c>
      <c r="AB63" s="180">
        <f>Ident!B63</f>
        <v>0</v>
      </c>
      <c r="AC63" s="180">
        <f>Ident!C63</f>
        <v>0</v>
      </c>
      <c r="AD63" s="180">
        <f>Ident!D63</f>
        <v>0</v>
      </c>
      <c r="AE63" s="187">
        <f>Ident!$G63</f>
        <v>0</v>
      </c>
    </row>
    <row r="64" spans="1:31" ht="14.1" customHeight="1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187">
        <f>Ident!$G64</f>
        <v>0</v>
      </c>
      <c r="F64" s="188" t="str">
        <f>BerKW!AA64</f>
        <v>T. plein</v>
      </c>
      <c r="G64" s="188" t="str">
        <f>BerKW!Y64</f>
        <v>REMPLIR CAT.D'EMPLOYEUR!</v>
      </c>
      <c r="H64" s="188" t="str">
        <f>BerKW!L64</f>
        <v>Corriger</v>
      </c>
      <c r="I64" s="188">
        <f>BerKW!K64</f>
        <v>0</v>
      </c>
      <c r="J64" s="188" t="str">
        <f>BerKW!AJ64</f>
        <v>Corriger</v>
      </c>
      <c r="K64" s="188" t="str">
        <f>BerKW!AI64</f>
        <v>Corriger</v>
      </c>
      <c r="L64" s="188" t="str">
        <f>BerKW!AM64</f>
        <v>Corriger</v>
      </c>
      <c r="M64" s="188" t="str">
        <f>BerKW!AL64</f>
        <v>Corriger</v>
      </c>
      <c r="N64" s="188" t="str">
        <f>BerKW!AP64</f>
        <v>Corriger</v>
      </c>
      <c r="O64" s="188" t="str">
        <f>BerKW!AO64</f>
        <v>Corriger</v>
      </c>
      <c r="P64" s="188" t="str">
        <f>BerKW!AS64</f>
        <v>Corriger</v>
      </c>
      <c r="Q64" s="188" t="str">
        <f>BerKW!AR64</f>
        <v>Corriger</v>
      </c>
      <c r="R64" s="188" t="str">
        <f>BerKW!AV64</f>
        <v>Corriger</v>
      </c>
      <c r="S64" s="188" t="str">
        <f>BerKW!AU64</f>
        <v>Corriger</v>
      </c>
      <c r="T64" s="188" t="str">
        <f>BerKW!AD64</f>
        <v>Corriger</v>
      </c>
      <c r="U64" s="188" t="str">
        <f>BerKW!AC64</f>
        <v>Corriger</v>
      </c>
      <c r="V64" s="188" t="str">
        <f>BerKW!AG64</f>
        <v>Corriger</v>
      </c>
      <c r="W64" s="188" t="str">
        <f>BerKW!AF64</f>
        <v>Corriger</v>
      </c>
      <c r="X64" s="188" t="str">
        <f>BerKW!AW64</f>
        <v>Corriger</v>
      </c>
      <c r="Y64" s="189" t="str">
        <f>BerKW!BE64</f>
        <v>Corriger</v>
      </c>
      <c r="Z64" s="188" t="str">
        <f>BerKW!BF64</f>
        <v>Corriger</v>
      </c>
      <c r="AA64" s="180">
        <f>Ident!A64</f>
        <v>0</v>
      </c>
      <c r="AB64" s="180">
        <f>Ident!B64</f>
        <v>0</v>
      </c>
      <c r="AC64" s="180">
        <f>Ident!C64</f>
        <v>0</v>
      </c>
      <c r="AD64" s="180">
        <f>Ident!D64</f>
        <v>0</v>
      </c>
      <c r="AE64" s="187">
        <f>Ident!$G64</f>
        <v>0</v>
      </c>
    </row>
    <row r="65" spans="1:31" ht="14.1" customHeight="1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187">
        <f>Ident!$G65</f>
        <v>0</v>
      </c>
      <c r="F65" s="188" t="str">
        <f>BerKW!AA65</f>
        <v>T. plein</v>
      </c>
      <c r="G65" s="188" t="str">
        <f>BerKW!Y65</f>
        <v>REMPLIR CAT.D'EMPLOYEUR!</v>
      </c>
      <c r="H65" s="188" t="str">
        <f>BerKW!L65</f>
        <v>Corriger</v>
      </c>
      <c r="I65" s="188">
        <f>BerKW!K65</f>
        <v>0</v>
      </c>
      <c r="J65" s="188" t="str">
        <f>BerKW!AJ65</f>
        <v>Corriger</v>
      </c>
      <c r="K65" s="188" t="str">
        <f>BerKW!AI65</f>
        <v>Corriger</v>
      </c>
      <c r="L65" s="188" t="str">
        <f>BerKW!AM65</f>
        <v>Corriger</v>
      </c>
      <c r="M65" s="188" t="str">
        <f>BerKW!AL65</f>
        <v>Corriger</v>
      </c>
      <c r="N65" s="188" t="str">
        <f>BerKW!AP65</f>
        <v>Corriger</v>
      </c>
      <c r="O65" s="188" t="str">
        <f>BerKW!AO65</f>
        <v>Corriger</v>
      </c>
      <c r="P65" s="188" t="str">
        <f>BerKW!AS65</f>
        <v>Corriger</v>
      </c>
      <c r="Q65" s="188" t="str">
        <f>BerKW!AR65</f>
        <v>Corriger</v>
      </c>
      <c r="R65" s="188" t="str">
        <f>BerKW!AV65</f>
        <v>Corriger</v>
      </c>
      <c r="S65" s="188" t="str">
        <f>BerKW!AU65</f>
        <v>Corriger</v>
      </c>
      <c r="T65" s="188" t="str">
        <f>BerKW!AD65</f>
        <v>Corriger</v>
      </c>
      <c r="U65" s="188" t="str">
        <f>BerKW!AC65</f>
        <v>Corriger</v>
      </c>
      <c r="V65" s="188" t="str">
        <f>BerKW!AG65</f>
        <v>Corriger</v>
      </c>
      <c r="W65" s="188" t="str">
        <f>BerKW!AF65</f>
        <v>Corriger</v>
      </c>
      <c r="X65" s="188" t="str">
        <f>BerKW!AW65</f>
        <v>Corriger</v>
      </c>
      <c r="Y65" s="189" t="str">
        <f>BerKW!BE65</f>
        <v>Corriger</v>
      </c>
      <c r="Z65" s="188" t="str">
        <f>BerKW!BF65</f>
        <v>Corriger</v>
      </c>
      <c r="AA65" s="180">
        <f>Ident!A65</f>
        <v>0</v>
      </c>
      <c r="AB65" s="180">
        <f>Ident!B65</f>
        <v>0</v>
      </c>
      <c r="AC65" s="180">
        <f>Ident!C65</f>
        <v>0</v>
      </c>
      <c r="AD65" s="180">
        <f>Ident!D65</f>
        <v>0</v>
      </c>
      <c r="AE65" s="187">
        <f>Ident!$G65</f>
        <v>0</v>
      </c>
    </row>
    <row r="66" spans="1:31" ht="14.1" customHeight="1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187">
        <f>Ident!$G66</f>
        <v>0</v>
      </c>
      <c r="F66" s="188" t="str">
        <f>BerKW!AA66</f>
        <v>T. plein</v>
      </c>
      <c r="G66" s="188" t="str">
        <f>BerKW!Y66</f>
        <v>REMPLIR CAT.D'EMPLOYEUR!</v>
      </c>
      <c r="H66" s="188" t="str">
        <f>BerKW!L66</f>
        <v>Corriger</v>
      </c>
      <c r="I66" s="188">
        <f>BerKW!K66</f>
        <v>0</v>
      </c>
      <c r="J66" s="188" t="str">
        <f>BerKW!AJ66</f>
        <v>Corriger</v>
      </c>
      <c r="K66" s="188" t="str">
        <f>BerKW!AI66</f>
        <v>Corriger</v>
      </c>
      <c r="L66" s="188" t="str">
        <f>BerKW!AM66</f>
        <v>Corriger</v>
      </c>
      <c r="M66" s="188" t="str">
        <f>BerKW!AL66</f>
        <v>Corriger</v>
      </c>
      <c r="N66" s="188" t="str">
        <f>BerKW!AP66</f>
        <v>Corriger</v>
      </c>
      <c r="O66" s="188" t="str">
        <f>BerKW!AO66</f>
        <v>Corriger</v>
      </c>
      <c r="P66" s="188" t="str">
        <f>BerKW!AS66</f>
        <v>Corriger</v>
      </c>
      <c r="Q66" s="188" t="str">
        <f>BerKW!AR66</f>
        <v>Corriger</v>
      </c>
      <c r="R66" s="188" t="str">
        <f>BerKW!AV66</f>
        <v>Corriger</v>
      </c>
      <c r="S66" s="188" t="str">
        <f>BerKW!AU66</f>
        <v>Corriger</v>
      </c>
      <c r="T66" s="188" t="str">
        <f>BerKW!AD66</f>
        <v>Corriger</v>
      </c>
      <c r="U66" s="188" t="str">
        <f>BerKW!AC66</f>
        <v>Corriger</v>
      </c>
      <c r="V66" s="188" t="str">
        <f>BerKW!AG66</f>
        <v>Corriger</v>
      </c>
      <c r="W66" s="188" t="str">
        <f>BerKW!AF66</f>
        <v>Corriger</v>
      </c>
      <c r="X66" s="188" t="str">
        <f>BerKW!AW66</f>
        <v>Corriger</v>
      </c>
      <c r="Y66" s="189" t="str">
        <f>BerKW!BE66</f>
        <v>Corriger</v>
      </c>
      <c r="Z66" s="188" t="str">
        <f>BerKW!BF66</f>
        <v>Corriger</v>
      </c>
      <c r="AA66" s="180">
        <f>Ident!A66</f>
        <v>0</v>
      </c>
      <c r="AB66" s="180">
        <f>Ident!B66</f>
        <v>0</v>
      </c>
      <c r="AC66" s="180">
        <f>Ident!C66</f>
        <v>0</v>
      </c>
      <c r="AD66" s="180">
        <f>Ident!D66</f>
        <v>0</v>
      </c>
      <c r="AE66" s="187">
        <f>Ident!$G66</f>
        <v>0</v>
      </c>
    </row>
    <row r="67" spans="1:31" ht="14.1" customHeight="1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187">
        <f>Ident!$G67</f>
        <v>0</v>
      </c>
      <c r="F67" s="188" t="str">
        <f>BerKW!AA67</f>
        <v>T. plein</v>
      </c>
      <c r="G67" s="188" t="str">
        <f>BerKW!Y67</f>
        <v>REMPLIR CAT.D'EMPLOYEUR!</v>
      </c>
      <c r="H67" s="188" t="str">
        <f>BerKW!L67</f>
        <v>Corriger</v>
      </c>
      <c r="I67" s="188">
        <f>BerKW!K67</f>
        <v>0</v>
      </c>
      <c r="J67" s="188" t="str">
        <f>BerKW!AJ67</f>
        <v>Corriger</v>
      </c>
      <c r="K67" s="188" t="str">
        <f>BerKW!AI67</f>
        <v>Corriger</v>
      </c>
      <c r="L67" s="188" t="str">
        <f>BerKW!AM67</f>
        <v>Corriger</v>
      </c>
      <c r="M67" s="188" t="str">
        <f>BerKW!AL67</f>
        <v>Corriger</v>
      </c>
      <c r="N67" s="188" t="str">
        <f>BerKW!AP67</f>
        <v>Corriger</v>
      </c>
      <c r="O67" s="188" t="str">
        <f>BerKW!AO67</f>
        <v>Corriger</v>
      </c>
      <c r="P67" s="188" t="str">
        <f>BerKW!AS67</f>
        <v>Corriger</v>
      </c>
      <c r="Q67" s="188" t="str">
        <f>BerKW!AR67</f>
        <v>Corriger</v>
      </c>
      <c r="R67" s="188" t="str">
        <f>BerKW!AV67</f>
        <v>Corriger</v>
      </c>
      <c r="S67" s="188" t="str">
        <f>BerKW!AU67</f>
        <v>Corriger</v>
      </c>
      <c r="T67" s="188" t="str">
        <f>BerKW!AD67</f>
        <v>Corriger</v>
      </c>
      <c r="U67" s="188" t="str">
        <f>BerKW!AC67</f>
        <v>Corriger</v>
      </c>
      <c r="V67" s="188" t="str">
        <f>BerKW!AG67</f>
        <v>Corriger</v>
      </c>
      <c r="W67" s="188" t="str">
        <f>BerKW!AF67</f>
        <v>Corriger</v>
      </c>
      <c r="X67" s="188" t="str">
        <f>BerKW!AW67</f>
        <v>Corriger</v>
      </c>
      <c r="Y67" s="189" t="str">
        <f>BerKW!BE67</f>
        <v>Corriger</v>
      </c>
      <c r="Z67" s="188" t="str">
        <f>BerKW!BF67</f>
        <v>Corriger</v>
      </c>
      <c r="AA67" s="180">
        <f>Ident!A67</f>
        <v>0</v>
      </c>
      <c r="AB67" s="180">
        <f>Ident!B67</f>
        <v>0</v>
      </c>
      <c r="AC67" s="180">
        <f>Ident!C67</f>
        <v>0</v>
      </c>
      <c r="AD67" s="180">
        <f>Ident!D67</f>
        <v>0</v>
      </c>
      <c r="AE67" s="187">
        <f>Ident!$G67</f>
        <v>0</v>
      </c>
    </row>
    <row r="68" spans="1:31" ht="14.1" customHeight="1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187">
        <f>Ident!$G68</f>
        <v>0</v>
      </c>
      <c r="F68" s="188" t="str">
        <f>BerKW!AA68</f>
        <v>T. plein</v>
      </c>
      <c r="G68" s="188" t="str">
        <f>BerKW!Y68</f>
        <v>REMPLIR CAT.D'EMPLOYEUR!</v>
      </c>
      <c r="H68" s="188" t="str">
        <f>BerKW!L68</f>
        <v>Corriger</v>
      </c>
      <c r="I68" s="188">
        <f>BerKW!K68</f>
        <v>0</v>
      </c>
      <c r="J68" s="188" t="str">
        <f>BerKW!AJ68</f>
        <v>Corriger</v>
      </c>
      <c r="K68" s="188" t="str">
        <f>BerKW!AI68</f>
        <v>Corriger</v>
      </c>
      <c r="L68" s="188" t="str">
        <f>BerKW!AM68</f>
        <v>Corriger</v>
      </c>
      <c r="M68" s="188" t="str">
        <f>BerKW!AL68</f>
        <v>Corriger</v>
      </c>
      <c r="N68" s="188" t="str">
        <f>BerKW!AP68</f>
        <v>Corriger</v>
      </c>
      <c r="O68" s="188" t="str">
        <f>BerKW!AO68</f>
        <v>Corriger</v>
      </c>
      <c r="P68" s="188" t="str">
        <f>BerKW!AS68</f>
        <v>Corriger</v>
      </c>
      <c r="Q68" s="188" t="str">
        <f>BerKW!AR68</f>
        <v>Corriger</v>
      </c>
      <c r="R68" s="188" t="str">
        <f>BerKW!AV68</f>
        <v>Corriger</v>
      </c>
      <c r="S68" s="188" t="str">
        <f>BerKW!AU68</f>
        <v>Corriger</v>
      </c>
      <c r="T68" s="188" t="str">
        <f>BerKW!AD68</f>
        <v>Corriger</v>
      </c>
      <c r="U68" s="188" t="str">
        <f>BerKW!AC68</f>
        <v>Corriger</v>
      </c>
      <c r="V68" s="188" t="str">
        <f>BerKW!AG68</f>
        <v>Corriger</v>
      </c>
      <c r="W68" s="188" t="str">
        <f>BerKW!AF68</f>
        <v>Corriger</v>
      </c>
      <c r="X68" s="188" t="str">
        <f>BerKW!AW68</f>
        <v>Corriger</v>
      </c>
      <c r="Y68" s="189" t="str">
        <f>BerKW!BE68</f>
        <v>Corriger</v>
      </c>
      <c r="Z68" s="188" t="str">
        <f>BerKW!BF68</f>
        <v>Corriger</v>
      </c>
      <c r="AA68" s="180">
        <f>Ident!A68</f>
        <v>0</v>
      </c>
      <c r="AB68" s="180">
        <f>Ident!B68</f>
        <v>0</v>
      </c>
      <c r="AC68" s="180">
        <f>Ident!C68</f>
        <v>0</v>
      </c>
      <c r="AD68" s="180">
        <f>Ident!D68</f>
        <v>0</v>
      </c>
      <c r="AE68" s="187">
        <f>Ident!$G68</f>
        <v>0</v>
      </c>
    </row>
    <row r="69" spans="1:31" ht="14.1" customHeight="1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187">
        <f>Ident!$G69</f>
        <v>0</v>
      </c>
      <c r="F69" s="188" t="str">
        <f>BerKW!AA69</f>
        <v>T. plein</v>
      </c>
      <c r="G69" s="188" t="str">
        <f>BerKW!Y69</f>
        <v>REMPLIR CAT.D'EMPLOYEUR!</v>
      </c>
      <c r="H69" s="188" t="str">
        <f>BerKW!L69</f>
        <v>Corriger</v>
      </c>
      <c r="I69" s="188">
        <f>BerKW!K69</f>
        <v>0</v>
      </c>
      <c r="J69" s="188" t="str">
        <f>BerKW!AJ69</f>
        <v>Corriger</v>
      </c>
      <c r="K69" s="188" t="str">
        <f>BerKW!AI69</f>
        <v>Corriger</v>
      </c>
      <c r="L69" s="188" t="str">
        <f>BerKW!AM69</f>
        <v>Corriger</v>
      </c>
      <c r="M69" s="188" t="str">
        <f>BerKW!AL69</f>
        <v>Corriger</v>
      </c>
      <c r="N69" s="188" t="str">
        <f>BerKW!AP69</f>
        <v>Corriger</v>
      </c>
      <c r="O69" s="188" t="str">
        <f>BerKW!AO69</f>
        <v>Corriger</v>
      </c>
      <c r="P69" s="188" t="str">
        <f>BerKW!AS69</f>
        <v>Corriger</v>
      </c>
      <c r="Q69" s="188" t="str">
        <f>BerKW!AR69</f>
        <v>Corriger</v>
      </c>
      <c r="R69" s="188" t="str">
        <f>BerKW!AV69</f>
        <v>Corriger</v>
      </c>
      <c r="S69" s="188" t="str">
        <f>BerKW!AU69</f>
        <v>Corriger</v>
      </c>
      <c r="T69" s="188" t="str">
        <f>BerKW!AD69</f>
        <v>Corriger</v>
      </c>
      <c r="U69" s="188" t="str">
        <f>BerKW!AC69</f>
        <v>Corriger</v>
      </c>
      <c r="V69" s="188" t="str">
        <f>BerKW!AG69</f>
        <v>Corriger</v>
      </c>
      <c r="W69" s="188" t="str">
        <f>BerKW!AF69</f>
        <v>Corriger</v>
      </c>
      <c r="X69" s="188" t="str">
        <f>BerKW!AW69</f>
        <v>Corriger</v>
      </c>
      <c r="Y69" s="189" t="str">
        <f>BerKW!BE69</f>
        <v>Corriger</v>
      </c>
      <c r="Z69" s="188" t="str">
        <f>BerKW!BF69</f>
        <v>Corriger</v>
      </c>
      <c r="AA69" s="180">
        <f>Ident!A69</f>
        <v>0</v>
      </c>
      <c r="AB69" s="180">
        <f>Ident!B69</f>
        <v>0</v>
      </c>
      <c r="AC69" s="180">
        <f>Ident!C69</f>
        <v>0</v>
      </c>
      <c r="AD69" s="180">
        <f>Ident!D69</f>
        <v>0</v>
      </c>
      <c r="AE69" s="187">
        <f>Ident!$G69</f>
        <v>0</v>
      </c>
    </row>
    <row r="70" spans="1:31" ht="14.1" customHeight="1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187">
        <f>Ident!$G70</f>
        <v>0</v>
      </c>
      <c r="F70" s="188" t="str">
        <f>BerKW!AA70</f>
        <v>T. plein</v>
      </c>
      <c r="G70" s="188" t="str">
        <f>BerKW!Y70</f>
        <v>REMPLIR CAT.D'EMPLOYEUR!</v>
      </c>
      <c r="H70" s="188" t="str">
        <f>BerKW!L70</f>
        <v>Corriger</v>
      </c>
      <c r="I70" s="188">
        <f>BerKW!K70</f>
        <v>0</v>
      </c>
      <c r="J70" s="188" t="str">
        <f>BerKW!AJ70</f>
        <v>Corriger</v>
      </c>
      <c r="K70" s="188" t="str">
        <f>BerKW!AI70</f>
        <v>Corriger</v>
      </c>
      <c r="L70" s="188" t="str">
        <f>BerKW!AM70</f>
        <v>Corriger</v>
      </c>
      <c r="M70" s="188" t="str">
        <f>BerKW!AL70</f>
        <v>Corriger</v>
      </c>
      <c r="N70" s="188" t="str">
        <f>BerKW!AP70</f>
        <v>Corriger</v>
      </c>
      <c r="O70" s="188" t="str">
        <f>BerKW!AO70</f>
        <v>Corriger</v>
      </c>
      <c r="P70" s="188" t="str">
        <f>BerKW!AS70</f>
        <v>Corriger</v>
      </c>
      <c r="Q70" s="188" t="str">
        <f>BerKW!AR70</f>
        <v>Corriger</v>
      </c>
      <c r="R70" s="188" t="str">
        <f>BerKW!AV70</f>
        <v>Corriger</v>
      </c>
      <c r="S70" s="188" t="str">
        <f>BerKW!AU70</f>
        <v>Corriger</v>
      </c>
      <c r="T70" s="188" t="str">
        <f>BerKW!AD70</f>
        <v>Corriger</v>
      </c>
      <c r="U70" s="188" t="str">
        <f>BerKW!AC70</f>
        <v>Corriger</v>
      </c>
      <c r="V70" s="188" t="str">
        <f>BerKW!AG70</f>
        <v>Corriger</v>
      </c>
      <c r="W70" s="188" t="str">
        <f>BerKW!AF70</f>
        <v>Corriger</v>
      </c>
      <c r="X70" s="188" t="str">
        <f>BerKW!AW70</f>
        <v>Corriger</v>
      </c>
      <c r="Y70" s="189" t="str">
        <f>BerKW!BE70</f>
        <v>Corriger</v>
      </c>
      <c r="Z70" s="188" t="str">
        <f>BerKW!BF70</f>
        <v>Corriger</v>
      </c>
      <c r="AA70" s="180">
        <f>Ident!A70</f>
        <v>0</v>
      </c>
      <c r="AB70" s="180">
        <f>Ident!B70</f>
        <v>0</v>
      </c>
      <c r="AC70" s="180">
        <f>Ident!C70</f>
        <v>0</v>
      </c>
      <c r="AD70" s="180">
        <f>Ident!D70</f>
        <v>0</v>
      </c>
      <c r="AE70" s="187">
        <f>Ident!$G70</f>
        <v>0</v>
      </c>
    </row>
    <row r="71" spans="1:31" ht="14.1" customHeight="1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187">
        <f>Ident!$G71</f>
        <v>0</v>
      </c>
      <c r="F71" s="188" t="str">
        <f>BerKW!AA71</f>
        <v>T. plein</v>
      </c>
      <c r="G71" s="188" t="str">
        <f>BerKW!Y71</f>
        <v>REMPLIR CAT.D'EMPLOYEUR!</v>
      </c>
      <c r="H71" s="188" t="str">
        <f>BerKW!L71</f>
        <v>Corriger</v>
      </c>
      <c r="I71" s="188">
        <f>BerKW!K71</f>
        <v>0</v>
      </c>
      <c r="J71" s="188" t="str">
        <f>BerKW!AJ71</f>
        <v>Corriger</v>
      </c>
      <c r="K71" s="188" t="str">
        <f>BerKW!AI71</f>
        <v>Corriger</v>
      </c>
      <c r="L71" s="188" t="str">
        <f>BerKW!AM71</f>
        <v>Corriger</v>
      </c>
      <c r="M71" s="188" t="str">
        <f>BerKW!AL71</f>
        <v>Corriger</v>
      </c>
      <c r="N71" s="188" t="str">
        <f>BerKW!AP71</f>
        <v>Corriger</v>
      </c>
      <c r="O71" s="188" t="str">
        <f>BerKW!AO71</f>
        <v>Corriger</v>
      </c>
      <c r="P71" s="188" t="str">
        <f>BerKW!AS71</f>
        <v>Corriger</v>
      </c>
      <c r="Q71" s="188" t="str">
        <f>BerKW!AR71</f>
        <v>Corriger</v>
      </c>
      <c r="R71" s="188" t="str">
        <f>BerKW!AV71</f>
        <v>Corriger</v>
      </c>
      <c r="S71" s="188" t="str">
        <f>BerKW!AU71</f>
        <v>Corriger</v>
      </c>
      <c r="T71" s="188" t="str">
        <f>BerKW!AD71</f>
        <v>Corriger</v>
      </c>
      <c r="U71" s="188" t="str">
        <f>BerKW!AC71</f>
        <v>Corriger</v>
      </c>
      <c r="V71" s="188" t="str">
        <f>BerKW!AG71</f>
        <v>Corriger</v>
      </c>
      <c r="W71" s="188" t="str">
        <f>BerKW!AF71</f>
        <v>Corriger</v>
      </c>
      <c r="X71" s="188" t="str">
        <f>BerKW!AW71</f>
        <v>Corriger</v>
      </c>
      <c r="Y71" s="189" t="str">
        <f>BerKW!BE71</f>
        <v>Corriger</v>
      </c>
      <c r="Z71" s="188" t="str">
        <f>BerKW!BF71</f>
        <v>Corriger</v>
      </c>
      <c r="AA71" s="180">
        <f>Ident!A71</f>
        <v>0</v>
      </c>
      <c r="AB71" s="180">
        <f>Ident!B71</f>
        <v>0</v>
      </c>
      <c r="AC71" s="180">
        <f>Ident!C71</f>
        <v>0</v>
      </c>
      <c r="AD71" s="180">
        <f>Ident!D71</f>
        <v>0</v>
      </c>
      <c r="AE71" s="187">
        <f>Ident!$G71</f>
        <v>0</v>
      </c>
    </row>
    <row r="72" spans="1:31" ht="14.1" customHeight="1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187">
        <f>Ident!$G72</f>
        <v>0</v>
      </c>
      <c r="F72" s="188" t="str">
        <f>BerKW!AA72</f>
        <v>T. plein</v>
      </c>
      <c r="G72" s="188" t="str">
        <f>BerKW!Y72</f>
        <v>REMPLIR CAT.D'EMPLOYEUR!</v>
      </c>
      <c r="H72" s="188" t="str">
        <f>BerKW!L72</f>
        <v>Corriger</v>
      </c>
      <c r="I72" s="188">
        <f>BerKW!K72</f>
        <v>0</v>
      </c>
      <c r="J72" s="188" t="str">
        <f>BerKW!AJ72</f>
        <v>Corriger</v>
      </c>
      <c r="K72" s="188" t="str">
        <f>BerKW!AI72</f>
        <v>Corriger</v>
      </c>
      <c r="L72" s="188" t="str">
        <f>BerKW!AM72</f>
        <v>Corriger</v>
      </c>
      <c r="M72" s="188" t="str">
        <f>BerKW!AL72</f>
        <v>Corriger</v>
      </c>
      <c r="N72" s="188" t="str">
        <f>BerKW!AP72</f>
        <v>Corriger</v>
      </c>
      <c r="O72" s="188" t="str">
        <f>BerKW!AO72</f>
        <v>Corriger</v>
      </c>
      <c r="P72" s="188" t="str">
        <f>BerKW!AS72</f>
        <v>Corriger</v>
      </c>
      <c r="Q72" s="188" t="str">
        <f>BerKW!AR72</f>
        <v>Corriger</v>
      </c>
      <c r="R72" s="188" t="str">
        <f>BerKW!AV72</f>
        <v>Corriger</v>
      </c>
      <c r="S72" s="188" t="str">
        <f>BerKW!AU72</f>
        <v>Corriger</v>
      </c>
      <c r="T72" s="188" t="str">
        <f>BerKW!AD72</f>
        <v>Corriger</v>
      </c>
      <c r="U72" s="188" t="str">
        <f>BerKW!AC72</f>
        <v>Corriger</v>
      </c>
      <c r="V72" s="188" t="str">
        <f>BerKW!AG72</f>
        <v>Corriger</v>
      </c>
      <c r="W72" s="188" t="str">
        <f>BerKW!AF72</f>
        <v>Corriger</v>
      </c>
      <c r="X72" s="188" t="str">
        <f>BerKW!AW72</f>
        <v>Corriger</v>
      </c>
      <c r="Y72" s="189" t="str">
        <f>BerKW!BE72</f>
        <v>Corriger</v>
      </c>
      <c r="Z72" s="188" t="str">
        <f>BerKW!BF72</f>
        <v>Corriger</v>
      </c>
      <c r="AA72" s="180">
        <f>Ident!A72</f>
        <v>0</v>
      </c>
      <c r="AB72" s="180">
        <f>Ident!B72</f>
        <v>0</v>
      </c>
      <c r="AC72" s="180">
        <f>Ident!C72</f>
        <v>0</v>
      </c>
      <c r="AD72" s="180">
        <f>Ident!D72</f>
        <v>0</v>
      </c>
      <c r="AE72" s="187">
        <f>Ident!$G72</f>
        <v>0</v>
      </c>
    </row>
    <row r="73" spans="1:31" ht="14.1" customHeight="1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187">
        <f>Ident!$G73</f>
        <v>0</v>
      </c>
      <c r="F73" s="188" t="str">
        <f>BerKW!AA73</f>
        <v>T. plein</v>
      </c>
      <c r="G73" s="188" t="str">
        <f>BerKW!Y73</f>
        <v>REMPLIR CAT.D'EMPLOYEUR!</v>
      </c>
      <c r="H73" s="188" t="str">
        <f>BerKW!L73</f>
        <v>Corriger</v>
      </c>
      <c r="I73" s="188">
        <f>BerKW!K73</f>
        <v>0</v>
      </c>
      <c r="J73" s="188" t="str">
        <f>BerKW!AJ73</f>
        <v>Corriger</v>
      </c>
      <c r="K73" s="188" t="str">
        <f>BerKW!AI73</f>
        <v>Corriger</v>
      </c>
      <c r="L73" s="188" t="str">
        <f>BerKW!AM73</f>
        <v>Corriger</v>
      </c>
      <c r="M73" s="188" t="str">
        <f>BerKW!AL73</f>
        <v>Corriger</v>
      </c>
      <c r="N73" s="188" t="str">
        <f>BerKW!AP73</f>
        <v>Corriger</v>
      </c>
      <c r="O73" s="188" t="str">
        <f>BerKW!AO73</f>
        <v>Corriger</v>
      </c>
      <c r="P73" s="188" t="str">
        <f>BerKW!AS73</f>
        <v>Corriger</v>
      </c>
      <c r="Q73" s="188" t="str">
        <f>BerKW!AR73</f>
        <v>Corriger</v>
      </c>
      <c r="R73" s="188" t="str">
        <f>BerKW!AV73</f>
        <v>Corriger</v>
      </c>
      <c r="S73" s="188" t="str">
        <f>BerKW!AU73</f>
        <v>Corriger</v>
      </c>
      <c r="T73" s="188" t="str">
        <f>BerKW!AD73</f>
        <v>Corriger</v>
      </c>
      <c r="U73" s="188" t="str">
        <f>BerKW!AC73</f>
        <v>Corriger</v>
      </c>
      <c r="V73" s="188" t="str">
        <f>BerKW!AG73</f>
        <v>Corriger</v>
      </c>
      <c r="W73" s="188" t="str">
        <f>BerKW!AF73</f>
        <v>Corriger</v>
      </c>
      <c r="X73" s="188" t="str">
        <f>BerKW!AW73</f>
        <v>Corriger</v>
      </c>
      <c r="Y73" s="189" t="str">
        <f>BerKW!BE73</f>
        <v>Corriger</v>
      </c>
      <c r="Z73" s="188" t="str">
        <f>BerKW!BF73</f>
        <v>Corriger</v>
      </c>
      <c r="AA73" s="180">
        <f>Ident!A73</f>
        <v>0</v>
      </c>
      <c r="AB73" s="180">
        <f>Ident!B73</f>
        <v>0</v>
      </c>
      <c r="AC73" s="180">
        <f>Ident!C73</f>
        <v>0</v>
      </c>
      <c r="AD73" s="180">
        <f>Ident!D73</f>
        <v>0</v>
      </c>
      <c r="AE73" s="187">
        <f>Ident!$G73</f>
        <v>0</v>
      </c>
    </row>
    <row r="74" spans="1:31" ht="14.1" customHeight="1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187">
        <f>Ident!$G74</f>
        <v>0</v>
      </c>
      <c r="F74" s="188" t="str">
        <f>BerKW!AA74</f>
        <v>T. plein</v>
      </c>
      <c r="G74" s="188" t="str">
        <f>BerKW!Y74</f>
        <v>REMPLIR CAT.D'EMPLOYEUR!</v>
      </c>
      <c r="H74" s="188" t="str">
        <f>BerKW!L74</f>
        <v>Corriger</v>
      </c>
      <c r="I74" s="188">
        <f>BerKW!K74</f>
        <v>0</v>
      </c>
      <c r="J74" s="188" t="str">
        <f>BerKW!AJ74</f>
        <v>Corriger</v>
      </c>
      <c r="K74" s="188" t="str">
        <f>BerKW!AI74</f>
        <v>Corriger</v>
      </c>
      <c r="L74" s="188" t="str">
        <f>BerKW!AM74</f>
        <v>Corriger</v>
      </c>
      <c r="M74" s="188" t="str">
        <f>BerKW!AL74</f>
        <v>Corriger</v>
      </c>
      <c r="N74" s="188" t="str">
        <f>BerKW!AP74</f>
        <v>Corriger</v>
      </c>
      <c r="O74" s="188" t="str">
        <f>BerKW!AO74</f>
        <v>Corriger</v>
      </c>
      <c r="P74" s="188" t="str">
        <f>BerKW!AS74</f>
        <v>Corriger</v>
      </c>
      <c r="Q74" s="188" t="str">
        <f>BerKW!AR74</f>
        <v>Corriger</v>
      </c>
      <c r="R74" s="188" t="str">
        <f>BerKW!AV74</f>
        <v>Corriger</v>
      </c>
      <c r="S74" s="188" t="str">
        <f>BerKW!AU74</f>
        <v>Corriger</v>
      </c>
      <c r="T74" s="188" t="str">
        <f>BerKW!AD74</f>
        <v>Corriger</v>
      </c>
      <c r="U74" s="188" t="str">
        <f>BerKW!AC74</f>
        <v>Corriger</v>
      </c>
      <c r="V74" s="188" t="str">
        <f>BerKW!AG74</f>
        <v>Corriger</v>
      </c>
      <c r="W74" s="188" t="str">
        <f>BerKW!AF74</f>
        <v>Corriger</v>
      </c>
      <c r="X74" s="188" t="str">
        <f>BerKW!AW74</f>
        <v>Corriger</v>
      </c>
      <c r="Y74" s="189" t="str">
        <f>BerKW!BE74</f>
        <v>Corriger</v>
      </c>
      <c r="Z74" s="188" t="str">
        <f>BerKW!BF74</f>
        <v>Corriger</v>
      </c>
      <c r="AA74" s="180">
        <f>Ident!A74</f>
        <v>0</v>
      </c>
      <c r="AB74" s="180">
        <f>Ident!B74</f>
        <v>0</v>
      </c>
      <c r="AC74" s="180">
        <f>Ident!C74</f>
        <v>0</v>
      </c>
      <c r="AD74" s="180">
        <f>Ident!D74</f>
        <v>0</v>
      </c>
      <c r="AE74" s="187">
        <f>Ident!$G74</f>
        <v>0</v>
      </c>
    </row>
    <row r="75" spans="1:31" ht="14.1" customHeight="1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187">
        <f>Ident!$G75</f>
        <v>0</v>
      </c>
      <c r="F75" s="188" t="str">
        <f>BerKW!AA75</f>
        <v>T. plein</v>
      </c>
      <c r="G75" s="188" t="str">
        <f>BerKW!Y75</f>
        <v>REMPLIR CAT.D'EMPLOYEUR!</v>
      </c>
      <c r="H75" s="188" t="str">
        <f>BerKW!L75</f>
        <v>Corriger</v>
      </c>
      <c r="I75" s="188">
        <f>BerKW!K75</f>
        <v>0</v>
      </c>
      <c r="J75" s="188" t="str">
        <f>BerKW!AJ75</f>
        <v>Corriger</v>
      </c>
      <c r="K75" s="188" t="str">
        <f>BerKW!AI75</f>
        <v>Corriger</v>
      </c>
      <c r="L75" s="188" t="str">
        <f>BerKW!AM75</f>
        <v>Corriger</v>
      </c>
      <c r="M75" s="188" t="str">
        <f>BerKW!AL75</f>
        <v>Corriger</v>
      </c>
      <c r="N75" s="188" t="str">
        <f>BerKW!AP75</f>
        <v>Corriger</v>
      </c>
      <c r="O75" s="188" t="str">
        <f>BerKW!AO75</f>
        <v>Corriger</v>
      </c>
      <c r="P75" s="188" t="str">
        <f>BerKW!AS75</f>
        <v>Corriger</v>
      </c>
      <c r="Q75" s="188" t="str">
        <f>BerKW!AR75</f>
        <v>Corriger</v>
      </c>
      <c r="R75" s="188" t="str">
        <f>BerKW!AV75</f>
        <v>Corriger</v>
      </c>
      <c r="S75" s="188" t="str">
        <f>BerKW!AU75</f>
        <v>Corriger</v>
      </c>
      <c r="T75" s="188" t="str">
        <f>BerKW!AD75</f>
        <v>Corriger</v>
      </c>
      <c r="U75" s="188" t="str">
        <f>BerKW!AC75</f>
        <v>Corriger</v>
      </c>
      <c r="V75" s="188" t="str">
        <f>BerKW!AG75</f>
        <v>Corriger</v>
      </c>
      <c r="W75" s="188" t="str">
        <f>BerKW!AF75</f>
        <v>Corriger</v>
      </c>
      <c r="X75" s="188" t="str">
        <f>BerKW!AW75</f>
        <v>Corriger</v>
      </c>
      <c r="Y75" s="189" t="str">
        <f>BerKW!BE75</f>
        <v>Corriger</v>
      </c>
      <c r="Z75" s="188" t="str">
        <f>BerKW!BF75</f>
        <v>Corriger</v>
      </c>
      <c r="AA75" s="180">
        <f>Ident!A75</f>
        <v>0</v>
      </c>
      <c r="AB75" s="180">
        <f>Ident!B75</f>
        <v>0</v>
      </c>
      <c r="AC75" s="180">
        <f>Ident!C75</f>
        <v>0</v>
      </c>
      <c r="AD75" s="180">
        <f>Ident!D75</f>
        <v>0</v>
      </c>
      <c r="AE75" s="187">
        <f>Ident!$G75</f>
        <v>0</v>
      </c>
    </row>
    <row r="76" spans="1:31" ht="14.1" customHeight="1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187">
        <f>Ident!$G76</f>
        <v>0</v>
      </c>
      <c r="F76" s="188" t="str">
        <f>BerKW!AA76</f>
        <v>T. plein</v>
      </c>
      <c r="G76" s="188" t="str">
        <f>BerKW!Y76</f>
        <v>REMPLIR CAT.D'EMPLOYEUR!</v>
      </c>
      <c r="H76" s="188" t="str">
        <f>BerKW!L76</f>
        <v>Corriger</v>
      </c>
      <c r="I76" s="188">
        <f>BerKW!K76</f>
        <v>0</v>
      </c>
      <c r="J76" s="188" t="str">
        <f>BerKW!AJ76</f>
        <v>Corriger</v>
      </c>
      <c r="K76" s="188" t="str">
        <f>BerKW!AI76</f>
        <v>Corriger</v>
      </c>
      <c r="L76" s="188" t="str">
        <f>BerKW!AM76</f>
        <v>Corriger</v>
      </c>
      <c r="M76" s="188" t="str">
        <f>BerKW!AL76</f>
        <v>Corriger</v>
      </c>
      <c r="N76" s="188" t="str">
        <f>BerKW!AP76</f>
        <v>Corriger</v>
      </c>
      <c r="O76" s="188" t="str">
        <f>BerKW!AO76</f>
        <v>Corriger</v>
      </c>
      <c r="P76" s="188" t="str">
        <f>BerKW!AS76</f>
        <v>Corriger</v>
      </c>
      <c r="Q76" s="188" t="str">
        <f>BerKW!AR76</f>
        <v>Corriger</v>
      </c>
      <c r="R76" s="188" t="str">
        <f>BerKW!AV76</f>
        <v>Corriger</v>
      </c>
      <c r="S76" s="188" t="str">
        <f>BerKW!AU76</f>
        <v>Corriger</v>
      </c>
      <c r="T76" s="188" t="str">
        <f>BerKW!AD76</f>
        <v>Corriger</v>
      </c>
      <c r="U76" s="188" t="str">
        <f>BerKW!AC76</f>
        <v>Corriger</v>
      </c>
      <c r="V76" s="188" t="str">
        <f>BerKW!AG76</f>
        <v>Corriger</v>
      </c>
      <c r="W76" s="188" t="str">
        <f>BerKW!AF76</f>
        <v>Corriger</v>
      </c>
      <c r="X76" s="188" t="str">
        <f>BerKW!AW76</f>
        <v>Corriger</v>
      </c>
      <c r="Y76" s="189" t="str">
        <f>BerKW!BE76</f>
        <v>Corriger</v>
      </c>
      <c r="Z76" s="188" t="str">
        <f>BerKW!BF76</f>
        <v>Corriger</v>
      </c>
      <c r="AA76" s="180">
        <f>Ident!A76</f>
        <v>0</v>
      </c>
      <c r="AB76" s="180">
        <f>Ident!B76</f>
        <v>0</v>
      </c>
      <c r="AC76" s="180">
        <f>Ident!C76</f>
        <v>0</v>
      </c>
      <c r="AD76" s="180">
        <f>Ident!D76</f>
        <v>0</v>
      </c>
      <c r="AE76" s="187">
        <f>Ident!$G76</f>
        <v>0</v>
      </c>
    </row>
    <row r="77" spans="1:31" ht="14.1" customHeight="1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187">
        <f>Ident!$G77</f>
        <v>0</v>
      </c>
      <c r="F77" s="188" t="str">
        <f>BerKW!AA77</f>
        <v>T. plein</v>
      </c>
      <c r="G77" s="188" t="str">
        <f>BerKW!Y77</f>
        <v>REMPLIR CAT.D'EMPLOYEUR!</v>
      </c>
      <c r="H77" s="188" t="str">
        <f>BerKW!L77</f>
        <v>Corriger</v>
      </c>
      <c r="I77" s="188">
        <f>BerKW!K77</f>
        <v>0</v>
      </c>
      <c r="J77" s="188" t="str">
        <f>BerKW!AJ77</f>
        <v>Corriger</v>
      </c>
      <c r="K77" s="188" t="str">
        <f>BerKW!AI77</f>
        <v>Corriger</v>
      </c>
      <c r="L77" s="188" t="str">
        <f>BerKW!AM77</f>
        <v>Corriger</v>
      </c>
      <c r="M77" s="188" t="str">
        <f>BerKW!AL77</f>
        <v>Corriger</v>
      </c>
      <c r="N77" s="188" t="str">
        <f>BerKW!AP77</f>
        <v>Corriger</v>
      </c>
      <c r="O77" s="188" t="str">
        <f>BerKW!AO77</f>
        <v>Corriger</v>
      </c>
      <c r="P77" s="188" t="str">
        <f>BerKW!AS77</f>
        <v>Corriger</v>
      </c>
      <c r="Q77" s="188" t="str">
        <f>BerKW!AR77</f>
        <v>Corriger</v>
      </c>
      <c r="R77" s="188" t="str">
        <f>BerKW!AV77</f>
        <v>Corriger</v>
      </c>
      <c r="S77" s="188" t="str">
        <f>BerKW!AU77</f>
        <v>Corriger</v>
      </c>
      <c r="T77" s="188" t="str">
        <f>BerKW!AD77</f>
        <v>Corriger</v>
      </c>
      <c r="U77" s="188" t="str">
        <f>BerKW!AC77</f>
        <v>Corriger</v>
      </c>
      <c r="V77" s="188" t="str">
        <f>BerKW!AG77</f>
        <v>Corriger</v>
      </c>
      <c r="W77" s="188" t="str">
        <f>BerKW!AF77</f>
        <v>Corriger</v>
      </c>
      <c r="X77" s="188" t="str">
        <f>BerKW!AW77</f>
        <v>Corriger</v>
      </c>
      <c r="Y77" s="189" t="str">
        <f>BerKW!BE77</f>
        <v>Corriger</v>
      </c>
      <c r="Z77" s="188" t="str">
        <f>BerKW!BF77</f>
        <v>Corriger</v>
      </c>
      <c r="AA77" s="180">
        <f>Ident!A77</f>
        <v>0</v>
      </c>
      <c r="AB77" s="180">
        <f>Ident!B77</f>
        <v>0</v>
      </c>
      <c r="AC77" s="180">
        <f>Ident!C77</f>
        <v>0</v>
      </c>
      <c r="AD77" s="180">
        <f>Ident!D77</f>
        <v>0</v>
      </c>
      <c r="AE77" s="187">
        <f>Ident!$G77</f>
        <v>0</v>
      </c>
    </row>
    <row r="78" spans="1:31" ht="14.1" customHeight="1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187">
        <f>Ident!$G78</f>
        <v>0</v>
      </c>
      <c r="F78" s="188" t="str">
        <f>BerKW!AA78</f>
        <v>T. plein</v>
      </c>
      <c r="G78" s="188" t="str">
        <f>BerKW!Y78</f>
        <v>REMPLIR CAT.D'EMPLOYEUR!</v>
      </c>
      <c r="H78" s="188" t="str">
        <f>BerKW!L78</f>
        <v>Corriger</v>
      </c>
      <c r="I78" s="188">
        <f>BerKW!K78</f>
        <v>0</v>
      </c>
      <c r="J78" s="188" t="str">
        <f>BerKW!AJ78</f>
        <v>Corriger</v>
      </c>
      <c r="K78" s="188" t="str">
        <f>BerKW!AI78</f>
        <v>Corriger</v>
      </c>
      <c r="L78" s="188" t="str">
        <f>BerKW!AM78</f>
        <v>Corriger</v>
      </c>
      <c r="M78" s="188" t="str">
        <f>BerKW!AL78</f>
        <v>Corriger</v>
      </c>
      <c r="N78" s="188" t="str">
        <f>BerKW!AP78</f>
        <v>Corriger</v>
      </c>
      <c r="O78" s="188" t="str">
        <f>BerKW!AO78</f>
        <v>Corriger</v>
      </c>
      <c r="P78" s="188" t="str">
        <f>BerKW!AS78</f>
        <v>Corriger</v>
      </c>
      <c r="Q78" s="188" t="str">
        <f>BerKW!AR78</f>
        <v>Corriger</v>
      </c>
      <c r="R78" s="188" t="str">
        <f>BerKW!AV78</f>
        <v>Corriger</v>
      </c>
      <c r="S78" s="188" t="str">
        <f>BerKW!AU78</f>
        <v>Corriger</v>
      </c>
      <c r="T78" s="188" t="str">
        <f>BerKW!AD78</f>
        <v>Corriger</v>
      </c>
      <c r="U78" s="188" t="str">
        <f>BerKW!AC78</f>
        <v>Corriger</v>
      </c>
      <c r="V78" s="188" t="str">
        <f>BerKW!AG78</f>
        <v>Corriger</v>
      </c>
      <c r="W78" s="188" t="str">
        <f>BerKW!AF78</f>
        <v>Corriger</v>
      </c>
      <c r="X78" s="188" t="str">
        <f>BerKW!AW78</f>
        <v>Corriger</v>
      </c>
      <c r="Y78" s="189" t="str">
        <f>BerKW!BE78</f>
        <v>Corriger</v>
      </c>
      <c r="Z78" s="188" t="str">
        <f>BerKW!BF78</f>
        <v>Corriger</v>
      </c>
      <c r="AA78" s="180">
        <f>Ident!A78</f>
        <v>0</v>
      </c>
      <c r="AB78" s="180">
        <f>Ident!B78</f>
        <v>0</v>
      </c>
      <c r="AC78" s="180">
        <f>Ident!C78</f>
        <v>0</v>
      </c>
      <c r="AD78" s="180">
        <f>Ident!D78</f>
        <v>0</v>
      </c>
      <c r="AE78" s="187">
        <f>Ident!$G78</f>
        <v>0</v>
      </c>
    </row>
    <row r="79" spans="1:31" ht="14.1" customHeight="1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187">
        <f>Ident!$G79</f>
        <v>0</v>
      </c>
      <c r="F79" s="188" t="str">
        <f>BerKW!AA79</f>
        <v>T. plein</v>
      </c>
      <c r="G79" s="188" t="str">
        <f>BerKW!Y79</f>
        <v>REMPLIR CAT.D'EMPLOYEUR!</v>
      </c>
      <c r="H79" s="188" t="str">
        <f>BerKW!L79</f>
        <v>Corriger</v>
      </c>
      <c r="I79" s="188">
        <f>BerKW!K79</f>
        <v>0</v>
      </c>
      <c r="J79" s="188" t="str">
        <f>BerKW!AJ79</f>
        <v>Corriger</v>
      </c>
      <c r="K79" s="188" t="str">
        <f>BerKW!AI79</f>
        <v>Corriger</v>
      </c>
      <c r="L79" s="188" t="str">
        <f>BerKW!AM79</f>
        <v>Corriger</v>
      </c>
      <c r="M79" s="188" t="str">
        <f>BerKW!AL79</f>
        <v>Corriger</v>
      </c>
      <c r="N79" s="188" t="str">
        <f>BerKW!AP79</f>
        <v>Corriger</v>
      </c>
      <c r="O79" s="188" t="str">
        <f>BerKW!AO79</f>
        <v>Corriger</v>
      </c>
      <c r="P79" s="188" t="str">
        <f>BerKW!AS79</f>
        <v>Corriger</v>
      </c>
      <c r="Q79" s="188" t="str">
        <f>BerKW!AR79</f>
        <v>Corriger</v>
      </c>
      <c r="R79" s="188" t="str">
        <f>BerKW!AV79</f>
        <v>Corriger</v>
      </c>
      <c r="S79" s="188" t="str">
        <f>BerKW!AU79</f>
        <v>Corriger</v>
      </c>
      <c r="T79" s="188" t="str">
        <f>BerKW!AD79</f>
        <v>Corriger</v>
      </c>
      <c r="U79" s="188" t="str">
        <f>BerKW!AC79</f>
        <v>Corriger</v>
      </c>
      <c r="V79" s="188" t="str">
        <f>BerKW!AG79</f>
        <v>Corriger</v>
      </c>
      <c r="W79" s="188" t="str">
        <f>BerKW!AF79</f>
        <v>Corriger</v>
      </c>
      <c r="X79" s="188" t="str">
        <f>BerKW!AW79</f>
        <v>Corriger</v>
      </c>
      <c r="Y79" s="189" t="str">
        <f>BerKW!BE79</f>
        <v>Corriger</v>
      </c>
      <c r="Z79" s="188" t="str">
        <f>BerKW!BF79</f>
        <v>Corriger</v>
      </c>
      <c r="AA79" s="180">
        <f>Ident!A79</f>
        <v>0</v>
      </c>
      <c r="AB79" s="180">
        <f>Ident!B79</f>
        <v>0</v>
      </c>
      <c r="AC79" s="180">
        <f>Ident!C79</f>
        <v>0</v>
      </c>
      <c r="AD79" s="180">
        <f>Ident!D79</f>
        <v>0</v>
      </c>
      <c r="AE79" s="187">
        <f>Ident!$G79</f>
        <v>0</v>
      </c>
    </row>
    <row r="80" spans="1:31" ht="14.1" customHeight="1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187">
        <f>Ident!$G80</f>
        <v>0</v>
      </c>
      <c r="F80" s="188" t="str">
        <f>BerKW!AA80</f>
        <v>T. plein</v>
      </c>
      <c r="G80" s="188" t="str">
        <f>BerKW!Y80</f>
        <v>REMPLIR CAT.D'EMPLOYEUR!</v>
      </c>
      <c r="H80" s="188" t="str">
        <f>BerKW!L80</f>
        <v>Corriger</v>
      </c>
      <c r="I80" s="188">
        <f>BerKW!K80</f>
        <v>0</v>
      </c>
      <c r="J80" s="188" t="str">
        <f>BerKW!AJ80</f>
        <v>Corriger</v>
      </c>
      <c r="K80" s="188" t="str">
        <f>BerKW!AI80</f>
        <v>Corriger</v>
      </c>
      <c r="L80" s="188" t="str">
        <f>BerKW!AM80</f>
        <v>Corriger</v>
      </c>
      <c r="M80" s="188" t="str">
        <f>BerKW!AL80</f>
        <v>Corriger</v>
      </c>
      <c r="N80" s="188" t="str">
        <f>BerKW!AP80</f>
        <v>Corriger</v>
      </c>
      <c r="O80" s="188" t="str">
        <f>BerKW!AO80</f>
        <v>Corriger</v>
      </c>
      <c r="P80" s="188" t="str">
        <f>BerKW!AS80</f>
        <v>Corriger</v>
      </c>
      <c r="Q80" s="188" t="str">
        <f>BerKW!AR80</f>
        <v>Corriger</v>
      </c>
      <c r="R80" s="188" t="str">
        <f>BerKW!AV80</f>
        <v>Corriger</v>
      </c>
      <c r="S80" s="188" t="str">
        <f>BerKW!AU80</f>
        <v>Corriger</v>
      </c>
      <c r="T80" s="188" t="str">
        <f>BerKW!AD80</f>
        <v>Corriger</v>
      </c>
      <c r="U80" s="188" t="str">
        <f>BerKW!AC80</f>
        <v>Corriger</v>
      </c>
      <c r="V80" s="188" t="str">
        <f>BerKW!AG80</f>
        <v>Corriger</v>
      </c>
      <c r="W80" s="188" t="str">
        <f>BerKW!AF80</f>
        <v>Corriger</v>
      </c>
      <c r="X80" s="188" t="str">
        <f>BerKW!AW80</f>
        <v>Corriger</v>
      </c>
      <c r="Y80" s="189" t="str">
        <f>BerKW!BE80</f>
        <v>Corriger</v>
      </c>
      <c r="Z80" s="188" t="str">
        <f>BerKW!BF80</f>
        <v>Corriger</v>
      </c>
      <c r="AA80" s="180">
        <f>Ident!A80</f>
        <v>0</v>
      </c>
      <c r="AB80" s="180">
        <f>Ident!B80</f>
        <v>0</v>
      </c>
      <c r="AC80" s="180">
        <f>Ident!C80</f>
        <v>0</v>
      </c>
      <c r="AD80" s="180">
        <f>Ident!D80</f>
        <v>0</v>
      </c>
      <c r="AE80" s="187">
        <f>Ident!$G80</f>
        <v>0</v>
      </c>
    </row>
    <row r="81" spans="1:31" ht="14.1" customHeight="1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187">
        <f>Ident!$G81</f>
        <v>0</v>
      </c>
      <c r="F81" s="188" t="str">
        <f>BerKW!AA81</f>
        <v>T. plein</v>
      </c>
      <c r="G81" s="188" t="str">
        <f>BerKW!Y81</f>
        <v>REMPLIR CAT.D'EMPLOYEUR!</v>
      </c>
      <c r="H81" s="188" t="str">
        <f>BerKW!L81</f>
        <v>Corriger</v>
      </c>
      <c r="I81" s="188">
        <f>BerKW!K81</f>
        <v>0</v>
      </c>
      <c r="J81" s="188" t="str">
        <f>BerKW!AJ81</f>
        <v>Corriger</v>
      </c>
      <c r="K81" s="188" t="str">
        <f>BerKW!AI81</f>
        <v>Corriger</v>
      </c>
      <c r="L81" s="188" t="str">
        <f>BerKW!AM81</f>
        <v>Corriger</v>
      </c>
      <c r="M81" s="188" t="str">
        <f>BerKW!AL81</f>
        <v>Corriger</v>
      </c>
      <c r="N81" s="188" t="str">
        <f>BerKW!AP81</f>
        <v>Corriger</v>
      </c>
      <c r="O81" s="188" t="str">
        <f>BerKW!AO81</f>
        <v>Corriger</v>
      </c>
      <c r="P81" s="188" t="str">
        <f>BerKW!AS81</f>
        <v>Corriger</v>
      </c>
      <c r="Q81" s="188" t="str">
        <f>BerKW!AR81</f>
        <v>Corriger</v>
      </c>
      <c r="R81" s="188" t="str">
        <f>BerKW!AV81</f>
        <v>Corriger</v>
      </c>
      <c r="S81" s="188" t="str">
        <f>BerKW!AU81</f>
        <v>Corriger</v>
      </c>
      <c r="T81" s="188" t="str">
        <f>BerKW!AD81</f>
        <v>Corriger</v>
      </c>
      <c r="U81" s="188" t="str">
        <f>BerKW!AC81</f>
        <v>Corriger</v>
      </c>
      <c r="V81" s="188" t="str">
        <f>BerKW!AG81</f>
        <v>Corriger</v>
      </c>
      <c r="W81" s="188" t="str">
        <f>BerKW!AF81</f>
        <v>Corriger</v>
      </c>
      <c r="X81" s="188" t="str">
        <f>BerKW!AW81</f>
        <v>Corriger</v>
      </c>
      <c r="Y81" s="189" t="str">
        <f>BerKW!BE81</f>
        <v>Corriger</v>
      </c>
      <c r="Z81" s="188" t="str">
        <f>BerKW!BF81</f>
        <v>Corriger</v>
      </c>
      <c r="AA81" s="180">
        <f>Ident!A81</f>
        <v>0</v>
      </c>
      <c r="AB81" s="180">
        <f>Ident!B81</f>
        <v>0</v>
      </c>
      <c r="AC81" s="180">
        <f>Ident!C81</f>
        <v>0</v>
      </c>
      <c r="AD81" s="180">
        <f>Ident!D81</f>
        <v>0</v>
      </c>
      <c r="AE81" s="187">
        <f>Ident!$G81</f>
        <v>0</v>
      </c>
    </row>
    <row r="82" spans="1:31" ht="14.1" customHeight="1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187">
        <f>Ident!$G82</f>
        <v>0</v>
      </c>
      <c r="F82" s="188" t="str">
        <f>BerKW!AA82</f>
        <v>T. plein</v>
      </c>
      <c r="G82" s="188" t="str">
        <f>BerKW!Y82</f>
        <v>REMPLIR CAT.D'EMPLOYEUR!</v>
      </c>
      <c r="H82" s="188" t="str">
        <f>BerKW!L82</f>
        <v>Corriger</v>
      </c>
      <c r="I82" s="188">
        <f>BerKW!K82</f>
        <v>0</v>
      </c>
      <c r="J82" s="188" t="str">
        <f>BerKW!AJ82</f>
        <v>Corriger</v>
      </c>
      <c r="K82" s="188" t="str">
        <f>BerKW!AI82</f>
        <v>Corriger</v>
      </c>
      <c r="L82" s="188" t="str">
        <f>BerKW!AM82</f>
        <v>Corriger</v>
      </c>
      <c r="M82" s="188" t="str">
        <f>BerKW!AL82</f>
        <v>Corriger</v>
      </c>
      <c r="N82" s="188" t="str">
        <f>BerKW!AP82</f>
        <v>Corriger</v>
      </c>
      <c r="O82" s="188" t="str">
        <f>BerKW!AO82</f>
        <v>Corriger</v>
      </c>
      <c r="P82" s="188" t="str">
        <f>BerKW!AS82</f>
        <v>Corriger</v>
      </c>
      <c r="Q82" s="188" t="str">
        <f>BerKW!AR82</f>
        <v>Corriger</v>
      </c>
      <c r="R82" s="188" t="str">
        <f>BerKW!AV82</f>
        <v>Corriger</v>
      </c>
      <c r="S82" s="188" t="str">
        <f>BerKW!AU82</f>
        <v>Corriger</v>
      </c>
      <c r="T82" s="188" t="str">
        <f>BerKW!AD82</f>
        <v>Corriger</v>
      </c>
      <c r="U82" s="188" t="str">
        <f>BerKW!AC82</f>
        <v>Corriger</v>
      </c>
      <c r="V82" s="188" t="str">
        <f>BerKW!AG82</f>
        <v>Corriger</v>
      </c>
      <c r="W82" s="188" t="str">
        <f>BerKW!AF82</f>
        <v>Corriger</v>
      </c>
      <c r="X82" s="188" t="str">
        <f>BerKW!AW82</f>
        <v>Corriger</v>
      </c>
      <c r="Y82" s="189" t="str">
        <f>BerKW!BE82</f>
        <v>Corriger</v>
      </c>
      <c r="Z82" s="188" t="str">
        <f>BerKW!BF82</f>
        <v>Corriger</v>
      </c>
      <c r="AA82" s="180">
        <f>Ident!A82</f>
        <v>0</v>
      </c>
      <c r="AB82" s="180">
        <f>Ident!B82</f>
        <v>0</v>
      </c>
      <c r="AC82" s="180">
        <f>Ident!C82</f>
        <v>0</v>
      </c>
      <c r="AD82" s="180">
        <f>Ident!D82</f>
        <v>0</v>
      </c>
      <c r="AE82" s="187">
        <f>Ident!$G82</f>
        <v>0</v>
      </c>
    </row>
    <row r="83" spans="1:31" ht="14.1" customHeight="1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187">
        <f>Ident!$G83</f>
        <v>0</v>
      </c>
      <c r="F83" s="188" t="str">
        <f>BerKW!AA83</f>
        <v>T. plein</v>
      </c>
      <c r="G83" s="188" t="str">
        <f>BerKW!Y83</f>
        <v>REMPLIR CAT.D'EMPLOYEUR!</v>
      </c>
      <c r="H83" s="188" t="str">
        <f>BerKW!L83</f>
        <v>Corriger</v>
      </c>
      <c r="I83" s="188">
        <f>BerKW!K83</f>
        <v>0</v>
      </c>
      <c r="J83" s="188" t="str">
        <f>BerKW!AJ83</f>
        <v>Corriger</v>
      </c>
      <c r="K83" s="188" t="str">
        <f>BerKW!AI83</f>
        <v>Corriger</v>
      </c>
      <c r="L83" s="188" t="str">
        <f>BerKW!AM83</f>
        <v>Corriger</v>
      </c>
      <c r="M83" s="188" t="str">
        <f>BerKW!AL83</f>
        <v>Corriger</v>
      </c>
      <c r="N83" s="188" t="str">
        <f>BerKW!AP83</f>
        <v>Corriger</v>
      </c>
      <c r="O83" s="188" t="str">
        <f>BerKW!AO83</f>
        <v>Corriger</v>
      </c>
      <c r="P83" s="188" t="str">
        <f>BerKW!AS83</f>
        <v>Corriger</v>
      </c>
      <c r="Q83" s="188" t="str">
        <f>BerKW!AR83</f>
        <v>Corriger</v>
      </c>
      <c r="R83" s="188" t="str">
        <f>BerKW!AV83</f>
        <v>Corriger</v>
      </c>
      <c r="S83" s="188" t="str">
        <f>BerKW!AU83</f>
        <v>Corriger</v>
      </c>
      <c r="T83" s="188" t="str">
        <f>BerKW!AD83</f>
        <v>Corriger</v>
      </c>
      <c r="U83" s="188" t="str">
        <f>BerKW!AC83</f>
        <v>Corriger</v>
      </c>
      <c r="V83" s="188" t="str">
        <f>BerKW!AG83</f>
        <v>Corriger</v>
      </c>
      <c r="W83" s="188" t="str">
        <f>BerKW!AF83</f>
        <v>Corriger</v>
      </c>
      <c r="X83" s="188" t="str">
        <f>BerKW!AW83</f>
        <v>Corriger</v>
      </c>
      <c r="Y83" s="189" t="str">
        <f>BerKW!BE83</f>
        <v>Corriger</v>
      </c>
      <c r="Z83" s="188" t="str">
        <f>BerKW!BF83</f>
        <v>Corriger</v>
      </c>
      <c r="AA83" s="180">
        <f>Ident!A83</f>
        <v>0</v>
      </c>
      <c r="AB83" s="180">
        <f>Ident!B83</f>
        <v>0</v>
      </c>
      <c r="AC83" s="180">
        <f>Ident!C83</f>
        <v>0</v>
      </c>
      <c r="AD83" s="180">
        <f>Ident!D83</f>
        <v>0</v>
      </c>
      <c r="AE83" s="187">
        <f>Ident!$G83</f>
        <v>0</v>
      </c>
    </row>
    <row r="84" spans="1:31" ht="14.1" customHeight="1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187">
        <f>Ident!$G84</f>
        <v>0</v>
      </c>
      <c r="F84" s="188" t="str">
        <f>BerKW!AA84</f>
        <v>T. plein</v>
      </c>
      <c r="G84" s="188" t="str">
        <f>BerKW!Y84</f>
        <v>REMPLIR CAT.D'EMPLOYEUR!</v>
      </c>
      <c r="H84" s="188" t="str">
        <f>BerKW!L84</f>
        <v>Corriger</v>
      </c>
      <c r="I84" s="188">
        <f>BerKW!K84</f>
        <v>0</v>
      </c>
      <c r="J84" s="188" t="str">
        <f>BerKW!AJ84</f>
        <v>Corriger</v>
      </c>
      <c r="K84" s="188" t="str">
        <f>BerKW!AI84</f>
        <v>Corriger</v>
      </c>
      <c r="L84" s="188" t="str">
        <f>BerKW!AM84</f>
        <v>Corriger</v>
      </c>
      <c r="M84" s="188" t="str">
        <f>BerKW!AL84</f>
        <v>Corriger</v>
      </c>
      <c r="N84" s="188" t="str">
        <f>BerKW!AP84</f>
        <v>Corriger</v>
      </c>
      <c r="O84" s="188" t="str">
        <f>BerKW!AO84</f>
        <v>Corriger</v>
      </c>
      <c r="P84" s="188" t="str">
        <f>BerKW!AS84</f>
        <v>Corriger</v>
      </c>
      <c r="Q84" s="188" t="str">
        <f>BerKW!AR84</f>
        <v>Corriger</v>
      </c>
      <c r="R84" s="188" t="str">
        <f>BerKW!AV84</f>
        <v>Corriger</v>
      </c>
      <c r="S84" s="188" t="str">
        <f>BerKW!AU84</f>
        <v>Corriger</v>
      </c>
      <c r="T84" s="188" t="str">
        <f>BerKW!AD84</f>
        <v>Corriger</v>
      </c>
      <c r="U84" s="188" t="str">
        <f>BerKW!AC84</f>
        <v>Corriger</v>
      </c>
      <c r="V84" s="188" t="str">
        <f>BerKW!AG84</f>
        <v>Corriger</v>
      </c>
      <c r="W84" s="188" t="str">
        <f>BerKW!AF84</f>
        <v>Corriger</v>
      </c>
      <c r="X84" s="188" t="str">
        <f>BerKW!AW84</f>
        <v>Corriger</v>
      </c>
      <c r="Y84" s="189" t="str">
        <f>BerKW!BE84</f>
        <v>Corriger</v>
      </c>
      <c r="Z84" s="188" t="str">
        <f>BerKW!BF84</f>
        <v>Corriger</v>
      </c>
      <c r="AA84" s="180">
        <f>Ident!A84</f>
        <v>0</v>
      </c>
      <c r="AB84" s="180">
        <f>Ident!B84</f>
        <v>0</v>
      </c>
      <c r="AC84" s="180">
        <f>Ident!C84</f>
        <v>0</v>
      </c>
      <c r="AD84" s="180">
        <f>Ident!D84</f>
        <v>0</v>
      </c>
      <c r="AE84" s="187">
        <f>Ident!$G84</f>
        <v>0</v>
      </c>
    </row>
    <row r="85" spans="1:31" ht="14.1" customHeight="1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187">
        <f>Ident!$G85</f>
        <v>0</v>
      </c>
      <c r="F85" s="188" t="str">
        <f>BerKW!AA85</f>
        <v>T. plein</v>
      </c>
      <c r="G85" s="188" t="str">
        <f>BerKW!Y85</f>
        <v>REMPLIR CAT.D'EMPLOYEUR!</v>
      </c>
      <c r="H85" s="188" t="str">
        <f>BerKW!L85</f>
        <v>Corriger</v>
      </c>
      <c r="I85" s="188">
        <f>BerKW!K85</f>
        <v>0</v>
      </c>
      <c r="J85" s="188" t="str">
        <f>BerKW!AJ85</f>
        <v>Corriger</v>
      </c>
      <c r="K85" s="188" t="str">
        <f>BerKW!AI85</f>
        <v>Corriger</v>
      </c>
      <c r="L85" s="188" t="str">
        <f>BerKW!AM85</f>
        <v>Corriger</v>
      </c>
      <c r="M85" s="188" t="str">
        <f>BerKW!AL85</f>
        <v>Corriger</v>
      </c>
      <c r="N85" s="188" t="str">
        <f>BerKW!AP85</f>
        <v>Corriger</v>
      </c>
      <c r="O85" s="188" t="str">
        <f>BerKW!AO85</f>
        <v>Corriger</v>
      </c>
      <c r="P85" s="188" t="str">
        <f>BerKW!AS85</f>
        <v>Corriger</v>
      </c>
      <c r="Q85" s="188" t="str">
        <f>BerKW!AR85</f>
        <v>Corriger</v>
      </c>
      <c r="R85" s="188" t="str">
        <f>BerKW!AV85</f>
        <v>Corriger</v>
      </c>
      <c r="S85" s="188" t="str">
        <f>BerKW!AU85</f>
        <v>Corriger</v>
      </c>
      <c r="T85" s="188" t="str">
        <f>BerKW!AD85</f>
        <v>Corriger</v>
      </c>
      <c r="U85" s="188" t="str">
        <f>BerKW!AC85</f>
        <v>Corriger</v>
      </c>
      <c r="V85" s="188" t="str">
        <f>BerKW!AG85</f>
        <v>Corriger</v>
      </c>
      <c r="W85" s="188" t="str">
        <f>BerKW!AF85</f>
        <v>Corriger</v>
      </c>
      <c r="X85" s="188" t="str">
        <f>BerKW!AW85</f>
        <v>Corriger</v>
      </c>
      <c r="Y85" s="189" t="str">
        <f>BerKW!BE85</f>
        <v>Corriger</v>
      </c>
      <c r="Z85" s="188" t="str">
        <f>BerKW!BF85</f>
        <v>Corriger</v>
      </c>
      <c r="AA85" s="180">
        <f>Ident!A85</f>
        <v>0</v>
      </c>
      <c r="AB85" s="180">
        <f>Ident!B85</f>
        <v>0</v>
      </c>
      <c r="AC85" s="180">
        <f>Ident!C85</f>
        <v>0</v>
      </c>
      <c r="AD85" s="180">
        <f>Ident!D85</f>
        <v>0</v>
      </c>
      <c r="AE85" s="187">
        <f>Ident!$G85</f>
        <v>0</v>
      </c>
    </row>
    <row r="86" spans="1:31" ht="14.1" customHeight="1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187">
        <f>Ident!$G86</f>
        <v>0</v>
      </c>
      <c r="F86" s="188" t="str">
        <f>BerKW!AA86</f>
        <v>T. plein</v>
      </c>
      <c r="G86" s="188" t="str">
        <f>BerKW!Y86</f>
        <v>REMPLIR CAT.D'EMPLOYEUR!</v>
      </c>
      <c r="H86" s="188" t="str">
        <f>BerKW!L86</f>
        <v>Corriger</v>
      </c>
      <c r="I86" s="188">
        <f>BerKW!K86</f>
        <v>0</v>
      </c>
      <c r="J86" s="188" t="str">
        <f>BerKW!AJ86</f>
        <v>Corriger</v>
      </c>
      <c r="K86" s="188" t="str">
        <f>BerKW!AI86</f>
        <v>Corriger</v>
      </c>
      <c r="L86" s="188" t="str">
        <f>BerKW!AM86</f>
        <v>Corriger</v>
      </c>
      <c r="M86" s="188" t="str">
        <f>BerKW!AL86</f>
        <v>Corriger</v>
      </c>
      <c r="N86" s="188" t="str">
        <f>BerKW!AP86</f>
        <v>Corriger</v>
      </c>
      <c r="O86" s="188" t="str">
        <f>BerKW!AO86</f>
        <v>Corriger</v>
      </c>
      <c r="P86" s="188" t="str">
        <f>BerKW!AS86</f>
        <v>Corriger</v>
      </c>
      <c r="Q86" s="188" t="str">
        <f>BerKW!AR86</f>
        <v>Corriger</v>
      </c>
      <c r="R86" s="188" t="str">
        <f>BerKW!AV86</f>
        <v>Corriger</v>
      </c>
      <c r="S86" s="188" t="str">
        <f>BerKW!AU86</f>
        <v>Corriger</v>
      </c>
      <c r="T86" s="188" t="str">
        <f>BerKW!AD86</f>
        <v>Corriger</v>
      </c>
      <c r="U86" s="188" t="str">
        <f>BerKW!AC86</f>
        <v>Corriger</v>
      </c>
      <c r="V86" s="188" t="str">
        <f>BerKW!AG86</f>
        <v>Corriger</v>
      </c>
      <c r="W86" s="188" t="str">
        <f>BerKW!AF86</f>
        <v>Corriger</v>
      </c>
      <c r="X86" s="188" t="str">
        <f>BerKW!AW86</f>
        <v>Corriger</v>
      </c>
      <c r="Y86" s="189" t="str">
        <f>BerKW!BE86</f>
        <v>Corriger</v>
      </c>
      <c r="Z86" s="188" t="str">
        <f>BerKW!BF86</f>
        <v>Corriger</v>
      </c>
      <c r="AA86" s="180">
        <f>Ident!A86</f>
        <v>0</v>
      </c>
      <c r="AB86" s="180">
        <f>Ident!B86</f>
        <v>0</v>
      </c>
      <c r="AC86" s="180">
        <f>Ident!C86</f>
        <v>0</v>
      </c>
      <c r="AD86" s="180">
        <f>Ident!D86</f>
        <v>0</v>
      </c>
      <c r="AE86" s="187">
        <f>Ident!$G86</f>
        <v>0</v>
      </c>
    </row>
    <row r="87" spans="1:31" ht="14.1" customHeight="1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187">
        <f>Ident!$G87</f>
        <v>0</v>
      </c>
      <c r="F87" s="188" t="str">
        <f>BerKW!AA87</f>
        <v>T. plein</v>
      </c>
      <c r="G87" s="188" t="str">
        <f>BerKW!Y87</f>
        <v>REMPLIR CAT.D'EMPLOYEUR!</v>
      </c>
      <c r="H87" s="188" t="str">
        <f>BerKW!L87</f>
        <v>Corriger</v>
      </c>
      <c r="I87" s="188">
        <f>BerKW!K87</f>
        <v>0</v>
      </c>
      <c r="J87" s="188" t="str">
        <f>BerKW!AJ87</f>
        <v>Corriger</v>
      </c>
      <c r="K87" s="188" t="str">
        <f>BerKW!AI87</f>
        <v>Corriger</v>
      </c>
      <c r="L87" s="188" t="str">
        <f>BerKW!AM87</f>
        <v>Corriger</v>
      </c>
      <c r="M87" s="188" t="str">
        <f>BerKW!AL87</f>
        <v>Corriger</v>
      </c>
      <c r="N87" s="188" t="str">
        <f>BerKW!AP87</f>
        <v>Corriger</v>
      </c>
      <c r="O87" s="188" t="str">
        <f>BerKW!AO87</f>
        <v>Corriger</v>
      </c>
      <c r="P87" s="188" t="str">
        <f>BerKW!AS87</f>
        <v>Corriger</v>
      </c>
      <c r="Q87" s="188" t="str">
        <f>BerKW!AR87</f>
        <v>Corriger</v>
      </c>
      <c r="R87" s="188" t="str">
        <f>BerKW!AV87</f>
        <v>Corriger</v>
      </c>
      <c r="S87" s="188" t="str">
        <f>BerKW!AU87</f>
        <v>Corriger</v>
      </c>
      <c r="T87" s="188" t="str">
        <f>BerKW!AD87</f>
        <v>Corriger</v>
      </c>
      <c r="U87" s="188" t="str">
        <f>BerKW!AC87</f>
        <v>Corriger</v>
      </c>
      <c r="V87" s="188" t="str">
        <f>BerKW!AG87</f>
        <v>Corriger</v>
      </c>
      <c r="W87" s="188" t="str">
        <f>BerKW!AF87</f>
        <v>Corriger</v>
      </c>
      <c r="X87" s="188" t="str">
        <f>BerKW!AW87</f>
        <v>Corriger</v>
      </c>
      <c r="Y87" s="189" t="str">
        <f>BerKW!BE87</f>
        <v>Corriger</v>
      </c>
      <c r="Z87" s="188" t="str">
        <f>BerKW!BF87</f>
        <v>Corriger</v>
      </c>
      <c r="AA87" s="180">
        <f>Ident!A87</f>
        <v>0</v>
      </c>
      <c r="AB87" s="180">
        <f>Ident!B87</f>
        <v>0</v>
      </c>
      <c r="AC87" s="180">
        <f>Ident!C87</f>
        <v>0</v>
      </c>
      <c r="AD87" s="180">
        <f>Ident!D87</f>
        <v>0</v>
      </c>
      <c r="AE87" s="187">
        <f>Ident!$G87</f>
        <v>0</v>
      </c>
    </row>
    <row r="88" spans="1:31" ht="14.1" customHeight="1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187">
        <f>Ident!$G88</f>
        <v>0</v>
      </c>
      <c r="F88" s="188" t="str">
        <f>BerKW!AA88</f>
        <v>T. plein</v>
      </c>
      <c r="G88" s="188" t="str">
        <f>BerKW!Y88</f>
        <v>REMPLIR CAT.D'EMPLOYEUR!</v>
      </c>
      <c r="H88" s="188" t="str">
        <f>BerKW!L88</f>
        <v>Corriger</v>
      </c>
      <c r="I88" s="188">
        <f>BerKW!K88</f>
        <v>0</v>
      </c>
      <c r="J88" s="188" t="str">
        <f>BerKW!AJ88</f>
        <v>Corriger</v>
      </c>
      <c r="K88" s="188" t="str">
        <f>BerKW!AI88</f>
        <v>Corriger</v>
      </c>
      <c r="L88" s="188" t="str">
        <f>BerKW!AM88</f>
        <v>Corriger</v>
      </c>
      <c r="M88" s="188" t="str">
        <f>BerKW!AL88</f>
        <v>Corriger</v>
      </c>
      <c r="N88" s="188" t="str">
        <f>BerKW!AP88</f>
        <v>Corriger</v>
      </c>
      <c r="O88" s="188" t="str">
        <f>BerKW!AO88</f>
        <v>Corriger</v>
      </c>
      <c r="P88" s="188" t="str">
        <f>BerKW!AS88</f>
        <v>Corriger</v>
      </c>
      <c r="Q88" s="188" t="str">
        <f>BerKW!AR88</f>
        <v>Corriger</v>
      </c>
      <c r="R88" s="188" t="str">
        <f>BerKW!AV88</f>
        <v>Corriger</v>
      </c>
      <c r="S88" s="188" t="str">
        <f>BerKW!AU88</f>
        <v>Corriger</v>
      </c>
      <c r="T88" s="188" t="str">
        <f>BerKW!AD88</f>
        <v>Corriger</v>
      </c>
      <c r="U88" s="188" t="str">
        <f>BerKW!AC88</f>
        <v>Corriger</v>
      </c>
      <c r="V88" s="188" t="str">
        <f>BerKW!AG88</f>
        <v>Corriger</v>
      </c>
      <c r="W88" s="188" t="str">
        <f>BerKW!AF88</f>
        <v>Corriger</v>
      </c>
      <c r="X88" s="188" t="str">
        <f>BerKW!AW88</f>
        <v>Corriger</v>
      </c>
      <c r="Y88" s="189" t="str">
        <f>BerKW!BE88</f>
        <v>Corriger</v>
      </c>
      <c r="Z88" s="188" t="str">
        <f>BerKW!BF88</f>
        <v>Corriger</v>
      </c>
      <c r="AA88" s="180">
        <f>Ident!A88</f>
        <v>0</v>
      </c>
      <c r="AB88" s="180">
        <f>Ident!B88</f>
        <v>0</v>
      </c>
      <c r="AC88" s="180">
        <f>Ident!C88</f>
        <v>0</v>
      </c>
      <c r="AD88" s="180">
        <f>Ident!D88</f>
        <v>0</v>
      </c>
      <c r="AE88" s="187">
        <f>Ident!$G88</f>
        <v>0</v>
      </c>
    </row>
    <row r="89" spans="1:31" ht="14.1" customHeight="1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187">
        <f>Ident!$G89</f>
        <v>0</v>
      </c>
      <c r="F89" s="188" t="str">
        <f>BerKW!AA89</f>
        <v>T. plein</v>
      </c>
      <c r="G89" s="188" t="str">
        <f>BerKW!Y89</f>
        <v>REMPLIR CAT.D'EMPLOYEUR!</v>
      </c>
      <c r="H89" s="188" t="str">
        <f>BerKW!L89</f>
        <v>Corriger</v>
      </c>
      <c r="I89" s="188">
        <f>BerKW!K89</f>
        <v>0</v>
      </c>
      <c r="J89" s="188" t="str">
        <f>BerKW!AJ89</f>
        <v>Corriger</v>
      </c>
      <c r="K89" s="188" t="str">
        <f>BerKW!AI89</f>
        <v>Corriger</v>
      </c>
      <c r="L89" s="188" t="str">
        <f>BerKW!AM89</f>
        <v>Corriger</v>
      </c>
      <c r="M89" s="188" t="str">
        <f>BerKW!AL89</f>
        <v>Corriger</v>
      </c>
      <c r="N89" s="188" t="str">
        <f>BerKW!AP89</f>
        <v>Corriger</v>
      </c>
      <c r="O89" s="188" t="str">
        <f>BerKW!AO89</f>
        <v>Corriger</v>
      </c>
      <c r="P89" s="188" t="str">
        <f>BerKW!AS89</f>
        <v>Corriger</v>
      </c>
      <c r="Q89" s="188" t="str">
        <f>BerKW!AR89</f>
        <v>Corriger</v>
      </c>
      <c r="R89" s="188" t="str">
        <f>BerKW!AV89</f>
        <v>Corriger</v>
      </c>
      <c r="S89" s="188" t="str">
        <f>BerKW!AU89</f>
        <v>Corriger</v>
      </c>
      <c r="T89" s="188" t="str">
        <f>BerKW!AD89</f>
        <v>Corriger</v>
      </c>
      <c r="U89" s="188" t="str">
        <f>BerKW!AC89</f>
        <v>Corriger</v>
      </c>
      <c r="V89" s="188" t="str">
        <f>BerKW!AG89</f>
        <v>Corriger</v>
      </c>
      <c r="W89" s="188" t="str">
        <f>BerKW!AF89</f>
        <v>Corriger</v>
      </c>
      <c r="X89" s="188" t="str">
        <f>BerKW!AW89</f>
        <v>Corriger</v>
      </c>
      <c r="Y89" s="189" t="str">
        <f>BerKW!BE89</f>
        <v>Corriger</v>
      </c>
      <c r="Z89" s="188" t="str">
        <f>BerKW!BF89</f>
        <v>Corriger</v>
      </c>
      <c r="AA89" s="180">
        <f>Ident!A89</f>
        <v>0</v>
      </c>
      <c r="AB89" s="180">
        <f>Ident!B89</f>
        <v>0</v>
      </c>
      <c r="AC89" s="180">
        <f>Ident!C89</f>
        <v>0</v>
      </c>
      <c r="AD89" s="180">
        <f>Ident!D89</f>
        <v>0</v>
      </c>
      <c r="AE89" s="187">
        <f>Ident!$G89</f>
        <v>0</v>
      </c>
    </row>
    <row r="90" spans="1:31" ht="14.1" customHeight="1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187">
        <f>Ident!$G90</f>
        <v>0</v>
      </c>
      <c r="F90" s="188" t="str">
        <f>BerKW!AA90</f>
        <v>T. plein</v>
      </c>
      <c r="G90" s="188" t="str">
        <f>BerKW!Y90</f>
        <v>REMPLIR CAT.D'EMPLOYEUR!</v>
      </c>
      <c r="H90" s="188" t="str">
        <f>BerKW!L90</f>
        <v>Corriger</v>
      </c>
      <c r="I90" s="188">
        <f>BerKW!K90</f>
        <v>0</v>
      </c>
      <c r="J90" s="188" t="str">
        <f>BerKW!AJ90</f>
        <v>Corriger</v>
      </c>
      <c r="K90" s="188" t="str">
        <f>BerKW!AI90</f>
        <v>Corriger</v>
      </c>
      <c r="L90" s="188" t="str">
        <f>BerKW!AM90</f>
        <v>Corriger</v>
      </c>
      <c r="M90" s="188" t="str">
        <f>BerKW!AL90</f>
        <v>Corriger</v>
      </c>
      <c r="N90" s="188" t="str">
        <f>BerKW!AP90</f>
        <v>Corriger</v>
      </c>
      <c r="O90" s="188" t="str">
        <f>BerKW!AO90</f>
        <v>Corriger</v>
      </c>
      <c r="P90" s="188" t="str">
        <f>BerKW!AS90</f>
        <v>Corriger</v>
      </c>
      <c r="Q90" s="188" t="str">
        <f>BerKW!AR90</f>
        <v>Corriger</v>
      </c>
      <c r="R90" s="188" t="str">
        <f>BerKW!AV90</f>
        <v>Corriger</v>
      </c>
      <c r="S90" s="188" t="str">
        <f>BerKW!AU90</f>
        <v>Corriger</v>
      </c>
      <c r="T90" s="188" t="str">
        <f>BerKW!AD90</f>
        <v>Corriger</v>
      </c>
      <c r="U90" s="188" t="str">
        <f>BerKW!AC90</f>
        <v>Corriger</v>
      </c>
      <c r="V90" s="188" t="str">
        <f>BerKW!AG90</f>
        <v>Corriger</v>
      </c>
      <c r="W90" s="188" t="str">
        <f>BerKW!AF90</f>
        <v>Corriger</v>
      </c>
      <c r="X90" s="188" t="str">
        <f>BerKW!AW90</f>
        <v>Corriger</v>
      </c>
      <c r="Y90" s="189" t="str">
        <f>BerKW!BE90</f>
        <v>Corriger</v>
      </c>
      <c r="Z90" s="188" t="str">
        <f>BerKW!BF90</f>
        <v>Corriger</v>
      </c>
      <c r="AA90" s="180">
        <f>Ident!A90</f>
        <v>0</v>
      </c>
      <c r="AB90" s="180">
        <f>Ident!B90</f>
        <v>0</v>
      </c>
      <c r="AC90" s="180">
        <f>Ident!C90</f>
        <v>0</v>
      </c>
      <c r="AD90" s="180">
        <f>Ident!D90</f>
        <v>0</v>
      </c>
      <c r="AE90" s="187">
        <f>Ident!$G90</f>
        <v>0</v>
      </c>
    </row>
    <row r="91" spans="1:31" ht="14.1" customHeight="1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187">
        <f>Ident!$G91</f>
        <v>0</v>
      </c>
      <c r="F91" s="188" t="str">
        <f>BerKW!AA91</f>
        <v>T. plein</v>
      </c>
      <c r="G91" s="188" t="str">
        <f>BerKW!Y91</f>
        <v>REMPLIR CAT.D'EMPLOYEUR!</v>
      </c>
      <c r="H91" s="188" t="str">
        <f>BerKW!L91</f>
        <v>Corriger</v>
      </c>
      <c r="I91" s="188">
        <f>BerKW!K91</f>
        <v>0</v>
      </c>
      <c r="J91" s="188" t="str">
        <f>BerKW!AJ91</f>
        <v>Corriger</v>
      </c>
      <c r="K91" s="188" t="str">
        <f>BerKW!AI91</f>
        <v>Corriger</v>
      </c>
      <c r="L91" s="188" t="str">
        <f>BerKW!AM91</f>
        <v>Corriger</v>
      </c>
      <c r="M91" s="188" t="str">
        <f>BerKW!AL91</f>
        <v>Corriger</v>
      </c>
      <c r="N91" s="188" t="str">
        <f>BerKW!AP91</f>
        <v>Corriger</v>
      </c>
      <c r="O91" s="188" t="str">
        <f>BerKW!AO91</f>
        <v>Corriger</v>
      </c>
      <c r="P91" s="188" t="str">
        <f>BerKW!AS91</f>
        <v>Corriger</v>
      </c>
      <c r="Q91" s="188" t="str">
        <f>BerKW!AR91</f>
        <v>Corriger</v>
      </c>
      <c r="R91" s="188" t="str">
        <f>BerKW!AV91</f>
        <v>Corriger</v>
      </c>
      <c r="S91" s="188" t="str">
        <f>BerKW!AU91</f>
        <v>Corriger</v>
      </c>
      <c r="T91" s="188" t="str">
        <f>BerKW!AD91</f>
        <v>Corriger</v>
      </c>
      <c r="U91" s="188" t="str">
        <f>BerKW!AC91</f>
        <v>Corriger</v>
      </c>
      <c r="V91" s="188" t="str">
        <f>BerKW!AG91</f>
        <v>Corriger</v>
      </c>
      <c r="W91" s="188" t="str">
        <f>BerKW!AF91</f>
        <v>Corriger</v>
      </c>
      <c r="X91" s="188" t="str">
        <f>BerKW!AW91</f>
        <v>Corriger</v>
      </c>
      <c r="Y91" s="189" t="str">
        <f>BerKW!BE91</f>
        <v>Corriger</v>
      </c>
      <c r="Z91" s="188" t="str">
        <f>BerKW!BF91</f>
        <v>Corriger</v>
      </c>
      <c r="AA91" s="180">
        <f>Ident!A91</f>
        <v>0</v>
      </c>
      <c r="AB91" s="180">
        <f>Ident!B91</f>
        <v>0</v>
      </c>
      <c r="AC91" s="180">
        <f>Ident!C91</f>
        <v>0</v>
      </c>
      <c r="AD91" s="180">
        <f>Ident!D91</f>
        <v>0</v>
      </c>
      <c r="AE91" s="187">
        <f>Ident!$G91</f>
        <v>0</v>
      </c>
    </row>
    <row r="92" spans="1:31" ht="14.1" customHeight="1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187">
        <f>Ident!$G92</f>
        <v>0</v>
      </c>
      <c r="F92" s="188" t="str">
        <f>BerKW!AA92</f>
        <v>T. plein</v>
      </c>
      <c r="G92" s="188" t="str">
        <f>BerKW!Y92</f>
        <v>REMPLIR CAT.D'EMPLOYEUR!</v>
      </c>
      <c r="H92" s="188" t="str">
        <f>BerKW!L92</f>
        <v>Corriger</v>
      </c>
      <c r="I92" s="188">
        <f>BerKW!K92</f>
        <v>0</v>
      </c>
      <c r="J92" s="188" t="str">
        <f>BerKW!AJ92</f>
        <v>Corriger</v>
      </c>
      <c r="K92" s="188" t="str">
        <f>BerKW!AI92</f>
        <v>Corriger</v>
      </c>
      <c r="L92" s="188" t="str">
        <f>BerKW!AM92</f>
        <v>Corriger</v>
      </c>
      <c r="M92" s="188" t="str">
        <f>BerKW!AL92</f>
        <v>Corriger</v>
      </c>
      <c r="N92" s="188" t="str">
        <f>BerKW!AP92</f>
        <v>Corriger</v>
      </c>
      <c r="O92" s="188" t="str">
        <f>BerKW!AO92</f>
        <v>Corriger</v>
      </c>
      <c r="P92" s="188" t="str">
        <f>BerKW!AS92</f>
        <v>Corriger</v>
      </c>
      <c r="Q92" s="188" t="str">
        <f>BerKW!AR92</f>
        <v>Corriger</v>
      </c>
      <c r="R92" s="188" t="str">
        <f>BerKW!AV92</f>
        <v>Corriger</v>
      </c>
      <c r="S92" s="188" t="str">
        <f>BerKW!AU92</f>
        <v>Corriger</v>
      </c>
      <c r="T92" s="188" t="str">
        <f>BerKW!AD92</f>
        <v>Corriger</v>
      </c>
      <c r="U92" s="188" t="str">
        <f>BerKW!AC92</f>
        <v>Corriger</v>
      </c>
      <c r="V92" s="188" t="str">
        <f>BerKW!AG92</f>
        <v>Corriger</v>
      </c>
      <c r="W92" s="188" t="str">
        <f>BerKW!AF92</f>
        <v>Corriger</v>
      </c>
      <c r="X92" s="188" t="str">
        <f>BerKW!AW92</f>
        <v>Corriger</v>
      </c>
      <c r="Y92" s="189" t="str">
        <f>BerKW!BE92</f>
        <v>Corriger</v>
      </c>
      <c r="Z92" s="188" t="str">
        <f>BerKW!BF92</f>
        <v>Corriger</v>
      </c>
      <c r="AA92" s="180">
        <f>Ident!A92</f>
        <v>0</v>
      </c>
      <c r="AB92" s="180">
        <f>Ident!B92</f>
        <v>0</v>
      </c>
      <c r="AC92" s="180">
        <f>Ident!C92</f>
        <v>0</v>
      </c>
      <c r="AD92" s="180">
        <f>Ident!D92</f>
        <v>0</v>
      </c>
      <c r="AE92" s="187">
        <f>Ident!$G92</f>
        <v>0</v>
      </c>
    </row>
    <row r="93" spans="1:31" ht="14.1" customHeight="1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187">
        <f>Ident!$G93</f>
        <v>0</v>
      </c>
      <c r="F93" s="188" t="str">
        <f>BerKW!AA93</f>
        <v>T. plein</v>
      </c>
      <c r="G93" s="188" t="str">
        <f>BerKW!Y93</f>
        <v>REMPLIR CAT.D'EMPLOYEUR!</v>
      </c>
      <c r="H93" s="188" t="str">
        <f>BerKW!L93</f>
        <v>Corriger</v>
      </c>
      <c r="I93" s="188">
        <f>BerKW!K93</f>
        <v>0</v>
      </c>
      <c r="J93" s="188" t="str">
        <f>BerKW!AJ93</f>
        <v>Corriger</v>
      </c>
      <c r="K93" s="188" t="str">
        <f>BerKW!AI93</f>
        <v>Corriger</v>
      </c>
      <c r="L93" s="188" t="str">
        <f>BerKW!AM93</f>
        <v>Corriger</v>
      </c>
      <c r="M93" s="188" t="str">
        <f>BerKW!AL93</f>
        <v>Corriger</v>
      </c>
      <c r="N93" s="188" t="str">
        <f>BerKW!AP93</f>
        <v>Corriger</v>
      </c>
      <c r="O93" s="188" t="str">
        <f>BerKW!AO93</f>
        <v>Corriger</v>
      </c>
      <c r="P93" s="188" t="str">
        <f>BerKW!AS93</f>
        <v>Corriger</v>
      </c>
      <c r="Q93" s="188" t="str">
        <f>BerKW!AR93</f>
        <v>Corriger</v>
      </c>
      <c r="R93" s="188" t="str">
        <f>BerKW!AV93</f>
        <v>Corriger</v>
      </c>
      <c r="S93" s="188" t="str">
        <f>BerKW!AU93</f>
        <v>Corriger</v>
      </c>
      <c r="T93" s="188" t="str">
        <f>BerKW!AD93</f>
        <v>Corriger</v>
      </c>
      <c r="U93" s="188" t="str">
        <f>BerKW!AC93</f>
        <v>Corriger</v>
      </c>
      <c r="V93" s="188" t="str">
        <f>BerKW!AG93</f>
        <v>Corriger</v>
      </c>
      <c r="W93" s="188" t="str">
        <f>BerKW!AF93</f>
        <v>Corriger</v>
      </c>
      <c r="X93" s="188" t="str">
        <f>BerKW!AW93</f>
        <v>Corriger</v>
      </c>
      <c r="Y93" s="189" t="str">
        <f>BerKW!BE93</f>
        <v>Corriger</v>
      </c>
      <c r="Z93" s="188" t="str">
        <f>BerKW!BF93</f>
        <v>Corriger</v>
      </c>
      <c r="AA93" s="180">
        <f>Ident!A93</f>
        <v>0</v>
      </c>
      <c r="AB93" s="180">
        <f>Ident!B93</f>
        <v>0</v>
      </c>
      <c r="AC93" s="180">
        <f>Ident!C93</f>
        <v>0</v>
      </c>
      <c r="AD93" s="180">
        <f>Ident!D93</f>
        <v>0</v>
      </c>
      <c r="AE93" s="187">
        <f>Ident!$G93</f>
        <v>0</v>
      </c>
    </row>
    <row r="94" spans="1:31" ht="14.1" customHeight="1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187">
        <f>Ident!$G94</f>
        <v>0</v>
      </c>
      <c r="F94" s="188" t="str">
        <f>BerKW!AA94</f>
        <v>T. plein</v>
      </c>
      <c r="G94" s="188" t="str">
        <f>BerKW!Y94</f>
        <v>REMPLIR CAT.D'EMPLOYEUR!</v>
      </c>
      <c r="H94" s="188" t="str">
        <f>BerKW!L94</f>
        <v>Corriger</v>
      </c>
      <c r="I94" s="188">
        <f>BerKW!K94</f>
        <v>0</v>
      </c>
      <c r="J94" s="188" t="str">
        <f>BerKW!AJ94</f>
        <v>Corriger</v>
      </c>
      <c r="K94" s="188" t="str">
        <f>BerKW!AI94</f>
        <v>Corriger</v>
      </c>
      <c r="L94" s="188" t="str">
        <f>BerKW!AM94</f>
        <v>Corriger</v>
      </c>
      <c r="M94" s="188" t="str">
        <f>BerKW!AL94</f>
        <v>Corriger</v>
      </c>
      <c r="N94" s="188" t="str">
        <f>BerKW!AP94</f>
        <v>Corriger</v>
      </c>
      <c r="O94" s="188" t="str">
        <f>BerKW!AO94</f>
        <v>Corriger</v>
      </c>
      <c r="P94" s="188" t="str">
        <f>BerKW!AS94</f>
        <v>Corriger</v>
      </c>
      <c r="Q94" s="188" t="str">
        <f>BerKW!AR94</f>
        <v>Corriger</v>
      </c>
      <c r="R94" s="188" t="str">
        <f>BerKW!AV94</f>
        <v>Corriger</v>
      </c>
      <c r="S94" s="188" t="str">
        <f>BerKW!AU94</f>
        <v>Corriger</v>
      </c>
      <c r="T94" s="188" t="str">
        <f>BerKW!AD94</f>
        <v>Corriger</v>
      </c>
      <c r="U94" s="188" t="str">
        <f>BerKW!AC94</f>
        <v>Corriger</v>
      </c>
      <c r="V94" s="188" t="str">
        <f>BerKW!AG94</f>
        <v>Corriger</v>
      </c>
      <c r="W94" s="188" t="str">
        <f>BerKW!AF94</f>
        <v>Corriger</v>
      </c>
      <c r="X94" s="188" t="str">
        <f>BerKW!AW94</f>
        <v>Corriger</v>
      </c>
      <c r="Y94" s="189" t="str">
        <f>BerKW!BE94</f>
        <v>Corriger</v>
      </c>
      <c r="Z94" s="188" t="str">
        <f>BerKW!BF94</f>
        <v>Corriger</v>
      </c>
      <c r="AA94" s="180">
        <f>Ident!A94</f>
        <v>0</v>
      </c>
      <c r="AB94" s="180">
        <f>Ident!B94</f>
        <v>0</v>
      </c>
      <c r="AC94" s="180">
        <f>Ident!C94</f>
        <v>0</v>
      </c>
      <c r="AD94" s="180">
        <f>Ident!D94</f>
        <v>0</v>
      </c>
      <c r="AE94" s="187">
        <f>Ident!$G94</f>
        <v>0</v>
      </c>
    </row>
    <row r="95" spans="1:31" ht="14.1" customHeight="1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187">
        <f>Ident!$G95</f>
        <v>0</v>
      </c>
      <c r="F95" s="188" t="str">
        <f>BerKW!AA95</f>
        <v>T. plein</v>
      </c>
      <c r="G95" s="188" t="str">
        <f>BerKW!Y95</f>
        <v>REMPLIR CAT.D'EMPLOYEUR!</v>
      </c>
      <c r="H95" s="188" t="str">
        <f>BerKW!L95</f>
        <v>Corriger</v>
      </c>
      <c r="I95" s="188">
        <f>BerKW!K95</f>
        <v>0</v>
      </c>
      <c r="J95" s="188" t="str">
        <f>BerKW!AJ95</f>
        <v>Corriger</v>
      </c>
      <c r="K95" s="188" t="str">
        <f>BerKW!AI95</f>
        <v>Corriger</v>
      </c>
      <c r="L95" s="188" t="str">
        <f>BerKW!AM95</f>
        <v>Corriger</v>
      </c>
      <c r="M95" s="188" t="str">
        <f>BerKW!AL95</f>
        <v>Corriger</v>
      </c>
      <c r="N95" s="188" t="str">
        <f>BerKW!AP95</f>
        <v>Corriger</v>
      </c>
      <c r="O95" s="188" t="str">
        <f>BerKW!AO95</f>
        <v>Corriger</v>
      </c>
      <c r="P95" s="188" t="str">
        <f>BerKW!AS95</f>
        <v>Corriger</v>
      </c>
      <c r="Q95" s="188" t="str">
        <f>BerKW!AR95</f>
        <v>Corriger</v>
      </c>
      <c r="R95" s="188" t="str">
        <f>BerKW!AV95</f>
        <v>Corriger</v>
      </c>
      <c r="S95" s="188" t="str">
        <f>BerKW!AU95</f>
        <v>Corriger</v>
      </c>
      <c r="T95" s="188" t="str">
        <f>BerKW!AD95</f>
        <v>Corriger</v>
      </c>
      <c r="U95" s="188" t="str">
        <f>BerKW!AC95</f>
        <v>Corriger</v>
      </c>
      <c r="V95" s="188" t="str">
        <f>BerKW!AG95</f>
        <v>Corriger</v>
      </c>
      <c r="W95" s="188" t="str">
        <f>BerKW!AF95</f>
        <v>Corriger</v>
      </c>
      <c r="X95" s="188" t="str">
        <f>BerKW!AW95</f>
        <v>Corriger</v>
      </c>
      <c r="Y95" s="189" t="str">
        <f>BerKW!BE95</f>
        <v>Corriger</v>
      </c>
      <c r="Z95" s="188" t="str">
        <f>BerKW!BF95</f>
        <v>Corriger</v>
      </c>
      <c r="AA95" s="180">
        <f>Ident!A95</f>
        <v>0</v>
      </c>
      <c r="AB95" s="180">
        <f>Ident!B95</f>
        <v>0</v>
      </c>
      <c r="AC95" s="180">
        <f>Ident!C95</f>
        <v>0</v>
      </c>
      <c r="AD95" s="180">
        <f>Ident!D95</f>
        <v>0</v>
      </c>
      <c r="AE95" s="187">
        <f>Ident!$G95</f>
        <v>0</v>
      </c>
    </row>
    <row r="96" spans="1:31" ht="14.1" customHeight="1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187">
        <f>Ident!$G96</f>
        <v>0</v>
      </c>
      <c r="F96" s="188" t="str">
        <f>BerKW!AA96</f>
        <v>T. plein</v>
      </c>
      <c r="G96" s="188" t="str">
        <f>BerKW!Y96</f>
        <v>REMPLIR CAT.D'EMPLOYEUR!</v>
      </c>
      <c r="H96" s="188" t="str">
        <f>BerKW!L96</f>
        <v>Corriger</v>
      </c>
      <c r="I96" s="188">
        <f>BerKW!K96</f>
        <v>0</v>
      </c>
      <c r="J96" s="188" t="str">
        <f>BerKW!AJ96</f>
        <v>Corriger</v>
      </c>
      <c r="K96" s="188" t="str">
        <f>BerKW!AI96</f>
        <v>Corriger</v>
      </c>
      <c r="L96" s="188" t="str">
        <f>BerKW!AM96</f>
        <v>Corriger</v>
      </c>
      <c r="M96" s="188" t="str">
        <f>BerKW!AL96</f>
        <v>Corriger</v>
      </c>
      <c r="N96" s="188" t="str">
        <f>BerKW!AP96</f>
        <v>Corriger</v>
      </c>
      <c r="O96" s="188" t="str">
        <f>BerKW!AO96</f>
        <v>Corriger</v>
      </c>
      <c r="P96" s="188" t="str">
        <f>BerKW!AS96</f>
        <v>Corriger</v>
      </c>
      <c r="Q96" s="188" t="str">
        <f>BerKW!AR96</f>
        <v>Corriger</v>
      </c>
      <c r="R96" s="188" t="str">
        <f>BerKW!AV96</f>
        <v>Corriger</v>
      </c>
      <c r="S96" s="188" t="str">
        <f>BerKW!AU96</f>
        <v>Corriger</v>
      </c>
      <c r="T96" s="188" t="str">
        <f>BerKW!AD96</f>
        <v>Corriger</v>
      </c>
      <c r="U96" s="188" t="str">
        <f>BerKW!AC96</f>
        <v>Corriger</v>
      </c>
      <c r="V96" s="188" t="str">
        <f>BerKW!AG96</f>
        <v>Corriger</v>
      </c>
      <c r="W96" s="188" t="str">
        <f>BerKW!AF96</f>
        <v>Corriger</v>
      </c>
      <c r="X96" s="188" t="str">
        <f>BerKW!AW96</f>
        <v>Corriger</v>
      </c>
      <c r="Y96" s="189" t="str">
        <f>BerKW!BE96</f>
        <v>Corriger</v>
      </c>
      <c r="Z96" s="188" t="str">
        <f>BerKW!BF96</f>
        <v>Corriger</v>
      </c>
      <c r="AA96" s="180">
        <f>Ident!A96</f>
        <v>0</v>
      </c>
      <c r="AB96" s="180">
        <f>Ident!B96</f>
        <v>0</v>
      </c>
      <c r="AC96" s="180">
        <f>Ident!C96</f>
        <v>0</v>
      </c>
      <c r="AD96" s="180">
        <f>Ident!D96</f>
        <v>0</v>
      </c>
      <c r="AE96" s="187">
        <f>Ident!$G96</f>
        <v>0</v>
      </c>
    </row>
    <row r="97" spans="1:31" ht="14.1" customHeight="1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187">
        <f>Ident!$G97</f>
        <v>0</v>
      </c>
      <c r="F97" s="188" t="str">
        <f>BerKW!AA97</f>
        <v>T. plein</v>
      </c>
      <c r="G97" s="188" t="str">
        <f>BerKW!Y97</f>
        <v>REMPLIR CAT.D'EMPLOYEUR!</v>
      </c>
      <c r="H97" s="188" t="str">
        <f>BerKW!L97</f>
        <v>Corriger</v>
      </c>
      <c r="I97" s="188">
        <f>BerKW!K97</f>
        <v>0</v>
      </c>
      <c r="J97" s="188" t="str">
        <f>BerKW!AJ97</f>
        <v>Corriger</v>
      </c>
      <c r="K97" s="188" t="str">
        <f>BerKW!AI97</f>
        <v>Corriger</v>
      </c>
      <c r="L97" s="188" t="str">
        <f>BerKW!AM97</f>
        <v>Corriger</v>
      </c>
      <c r="M97" s="188" t="str">
        <f>BerKW!AL97</f>
        <v>Corriger</v>
      </c>
      <c r="N97" s="188" t="str">
        <f>BerKW!AP97</f>
        <v>Corriger</v>
      </c>
      <c r="O97" s="188" t="str">
        <f>BerKW!AO97</f>
        <v>Corriger</v>
      </c>
      <c r="P97" s="188" t="str">
        <f>BerKW!AS97</f>
        <v>Corriger</v>
      </c>
      <c r="Q97" s="188" t="str">
        <f>BerKW!AR97</f>
        <v>Corriger</v>
      </c>
      <c r="R97" s="188" t="str">
        <f>BerKW!AV97</f>
        <v>Corriger</v>
      </c>
      <c r="S97" s="188" t="str">
        <f>BerKW!AU97</f>
        <v>Corriger</v>
      </c>
      <c r="T97" s="188" t="str">
        <f>BerKW!AD97</f>
        <v>Corriger</v>
      </c>
      <c r="U97" s="188" t="str">
        <f>BerKW!AC97</f>
        <v>Corriger</v>
      </c>
      <c r="V97" s="188" t="str">
        <f>BerKW!AG97</f>
        <v>Corriger</v>
      </c>
      <c r="W97" s="188" t="str">
        <f>BerKW!AF97</f>
        <v>Corriger</v>
      </c>
      <c r="X97" s="188" t="str">
        <f>BerKW!AW97</f>
        <v>Corriger</v>
      </c>
      <c r="Y97" s="189" t="str">
        <f>BerKW!BE97</f>
        <v>Corriger</v>
      </c>
      <c r="Z97" s="188" t="str">
        <f>BerKW!BF97</f>
        <v>Corriger</v>
      </c>
      <c r="AA97" s="180">
        <f>Ident!A97</f>
        <v>0</v>
      </c>
      <c r="AB97" s="180">
        <f>Ident!B97</f>
        <v>0</v>
      </c>
      <c r="AC97" s="180">
        <f>Ident!C97</f>
        <v>0</v>
      </c>
      <c r="AD97" s="180">
        <f>Ident!D97</f>
        <v>0</v>
      </c>
      <c r="AE97" s="187">
        <f>Ident!$G97</f>
        <v>0</v>
      </c>
    </row>
    <row r="98" spans="1:31" ht="14.1" customHeight="1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187">
        <f>Ident!$G98</f>
        <v>0</v>
      </c>
      <c r="F98" s="188" t="str">
        <f>BerKW!AA98</f>
        <v>T. plein</v>
      </c>
      <c r="G98" s="188" t="str">
        <f>BerKW!Y98</f>
        <v>REMPLIR CAT.D'EMPLOYEUR!</v>
      </c>
      <c r="H98" s="188" t="str">
        <f>BerKW!L98</f>
        <v>Corriger</v>
      </c>
      <c r="I98" s="188">
        <f>BerKW!K98</f>
        <v>0</v>
      </c>
      <c r="J98" s="188" t="str">
        <f>BerKW!AJ98</f>
        <v>Corriger</v>
      </c>
      <c r="K98" s="188" t="str">
        <f>BerKW!AI98</f>
        <v>Corriger</v>
      </c>
      <c r="L98" s="188" t="str">
        <f>BerKW!AM98</f>
        <v>Corriger</v>
      </c>
      <c r="M98" s="188" t="str">
        <f>BerKW!AL98</f>
        <v>Corriger</v>
      </c>
      <c r="N98" s="188" t="str">
        <f>BerKW!AP98</f>
        <v>Corriger</v>
      </c>
      <c r="O98" s="188" t="str">
        <f>BerKW!AO98</f>
        <v>Corriger</v>
      </c>
      <c r="P98" s="188" t="str">
        <f>BerKW!AS98</f>
        <v>Corriger</v>
      </c>
      <c r="Q98" s="188" t="str">
        <f>BerKW!AR98</f>
        <v>Corriger</v>
      </c>
      <c r="R98" s="188" t="str">
        <f>BerKW!AV98</f>
        <v>Corriger</v>
      </c>
      <c r="S98" s="188" t="str">
        <f>BerKW!AU98</f>
        <v>Corriger</v>
      </c>
      <c r="T98" s="188" t="str">
        <f>BerKW!AD98</f>
        <v>Corriger</v>
      </c>
      <c r="U98" s="188" t="str">
        <f>BerKW!AC98</f>
        <v>Corriger</v>
      </c>
      <c r="V98" s="188" t="str">
        <f>BerKW!AG98</f>
        <v>Corriger</v>
      </c>
      <c r="W98" s="188" t="str">
        <f>BerKW!AF98</f>
        <v>Corriger</v>
      </c>
      <c r="X98" s="188" t="str">
        <f>BerKW!AW98</f>
        <v>Corriger</v>
      </c>
      <c r="Y98" s="189" t="str">
        <f>BerKW!BE98</f>
        <v>Corriger</v>
      </c>
      <c r="Z98" s="188" t="str">
        <f>BerKW!BF98</f>
        <v>Corriger</v>
      </c>
      <c r="AA98" s="180">
        <f>Ident!A98</f>
        <v>0</v>
      </c>
      <c r="AB98" s="180">
        <f>Ident!B98</f>
        <v>0</v>
      </c>
      <c r="AC98" s="180">
        <f>Ident!C98</f>
        <v>0</v>
      </c>
      <c r="AD98" s="180">
        <f>Ident!D98</f>
        <v>0</v>
      </c>
      <c r="AE98" s="187">
        <f>Ident!$G98</f>
        <v>0</v>
      </c>
    </row>
    <row r="99" spans="1:31" ht="14.1" customHeight="1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187">
        <f>Ident!$G99</f>
        <v>0</v>
      </c>
      <c r="F99" s="188" t="str">
        <f>BerKW!AA99</f>
        <v>T. plein</v>
      </c>
      <c r="G99" s="188" t="str">
        <f>BerKW!Y99</f>
        <v>REMPLIR CAT.D'EMPLOYEUR!</v>
      </c>
      <c r="H99" s="188" t="str">
        <f>BerKW!L99</f>
        <v>Corriger</v>
      </c>
      <c r="I99" s="188">
        <f>BerKW!K99</f>
        <v>0</v>
      </c>
      <c r="J99" s="188" t="str">
        <f>BerKW!AJ99</f>
        <v>Corriger</v>
      </c>
      <c r="K99" s="188" t="str">
        <f>BerKW!AI99</f>
        <v>Corriger</v>
      </c>
      <c r="L99" s="188" t="str">
        <f>BerKW!AM99</f>
        <v>Corriger</v>
      </c>
      <c r="M99" s="188" t="str">
        <f>BerKW!AL99</f>
        <v>Corriger</v>
      </c>
      <c r="N99" s="188" t="str">
        <f>BerKW!AP99</f>
        <v>Corriger</v>
      </c>
      <c r="O99" s="188" t="str">
        <f>BerKW!AO99</f>
        <v>Corriger</v>
      </c>
      <c r="P99" s="188" t="str">
        <f>BerKW!AS99</f>
        <v>Corriger</v>
      </c>
      <c r="Q99" s="188" t="str">
        <f>BerKW!AR99</f>
        <v>Corriger</v>
      </c>
      <c r="R99" s="188" t="str">
        <f>BerKW!AV99</f>
        <v>Corriger</v>
      </c>
      <c r="S99" s="188" t="str">
        <f>BerKW!AU99</f>
        <v>Corriger</v>
      </c>
      <c r="T99" s="188" t="str">
        <f>BerKW!AD99</f>
        <v>Corriger</v>
      </c>
      <c r="U99" s="188" t="str">
        <f>BerKW!AC99</f>
        <v>Corriger</v>
      </c>
      <c r="V99" s="188" t="str">
        <f>BerKW!AG99</f>
        <v>Corriger</v>
      </c>
      <c r="W99" s="188" t="str">
        <f>BerKW!AF99</f>
        <v>Corriger</v>
      </c>
      <c r="X99" s="188" t="str">
        <f>BerKW!AW99</f>
        <v>Corriger</v>
      </c>
      <c r="Y99" s="189" t="str">
        <f>BerKW!BE99</f>
        <v>Corriger</v>
      </c>
      <c r="Z99" s="188" t="str">
        <f>BerKW!BF99</f>
        <v>Corriger</v>
      </c>
      <c r="AA99" s="180">
        <f>Ident!A99</f>
        <v>0</v>
      </c>
      <c r="AB99" s="180">
        <f>Ident!B99</f>
        <v>0</v>
      </c>
      <c r="AC99" s="180">
        <f>Ident!C99</f>
        <v>0</v>
      </c>
      <c r="AD99" s="180">
        <f>Ident!D99</f>
        <v>0</v>
      </c>
      <c r="AE99" s="187">
        <f>Ident!$G99</f>
        <v>0</v>
      </c>
    </row>
    <row r="100" spans="1:31" ht="14.1" customHeight="1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187">
        <f>Ident!$G100</f>
        <v>0</v>
      </c>
      <c r="F100" s="188" t="str">
        <f>BerKW!AA100</f>
        <v>T. plein</v>
      </c>
      <c r="G100" s="188" t="str">
        <f>BerKW!Y100</f>
        <v>REMPLIR CAT.D'EMPLOYEUR!</v>
      </c>
      <c r="H100" s="188" t="str">
        <f>BerKW!L100</f>
        <v>Corriger</v>
      </c>
      <c r="I100" s="188">
        <f>BerKW!K100</f>
        <v>0</v>
      </c>
      <c r="J100" s="188" t="str">
        <f>BerKW!AJ100</f>
        <v>Corriger</v>
      </c>
      <c r="K100" s="188" t="str">
        <f>BerKW!AI100</f>
        <v>Corriger</v>
      </c>
      <c r="L100" s="188" t="str">
        <f>BerKW!AM100</f>
        <v>Corriger</v>
      </c>
      <c r="M100" s="188" t="str">
        <f>BerKW!AL100</f>
        <v>Corriger</v>
      </c>
      <c r="N100" s="188" t="str">
        <f>BerKW!AP100</f>
        <v>Corriger</v>
      </c>
      <c r="O100" s="188" t="str">
        <f>BerKW!AO100</f>
        <v>Corriger</v>
      </c>
      <c r="P100" s="188" t="str">
        <f>BerKW!AS100</f>
        <v>Corriger</v>
      </c>
      <c r="Q100" s="188" t="str">
        <f>BerKW!AR100</f>
        <v>Corriger</v>
      </c>
      <c r="R100" s="188" t="str">
        <f>BerKW!AV100</f>
        <v>Corriger</v>
      </c>
      <c r="S100" s="188" t="str">
        <f>BerKW!AU100</f>
        <v>Corriger</v>
      </c>
      <c r="T100" s="188" t="str">
        <f>BerKW!AD100</f>
        <v>Corriger</v>
      </c>
      <c r="U100" s="188" t="str">
        <f>BerKW!AC100</f>
        <v>Corriger</v>
      </c>
      <c r="V100" s="188" t="str">
        <f>BerKW!AG100</f>
        <v>Corriger</v>
      </c>
      <c r="W100" s="188" t="str">
        <f>BerKW!AF100</f>
        <v>Corriger</v>
      </c>
      <c r="X100" s="188" t="str">
        <f>BerKW!AW100</f>
        <v>Corriger</v>
      </c>
      <c r="Y100" s="189" t="str">
        <f>BerKW!BE100</f>
        <v>Corriger</v>
      </c>
      <c r="Z100" s="188" t="str">
        <f>BerKW!BF100</f>
        <v>Corriger</v>
      </c>
      <c r="AA100" s="180">
        <f>Ident!A100</f>
        <v>0</v>
      </c>
      <c r="AB100" s="180">
        <f>Ident!B100</f>
        <v>0</v>
      </c>
      <c r="AC100" s="180">
        <f>Ident!C100</f>
        <v>0</v>
      </c>
      <c r="AD100" s="180">
        <f>Ident!D100</f>
        <v>0</v>
      </c>
      <c r="AE100" s="187">
        <f>Ident!$G100</f>
        <v>0</v>
      </c>
    </row>
    <row r="101" spans="1:31" ht="14.1" customHeight="1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187">
        <f>Ident!$G101</f>
        <v>0</v>
      </c>
      <c r="F101" s="188" t="str">
        <f>BerKW!AA101</f>
        <v>T. plein</v>
      </c>
      <c r="G101" s="188" t="str">
        <f>BerKW!Y101</f>
        <v>REMPLIR CAT.D'EMPLOYEUR!</v>
      </c>
      <c r="H101" s="188" t="str">
        <f>BerKW!L101</f>
        <v>Corriger</v>
      </c>
      <c r="I101" s="188">
        <f>BerKW!K101</f>
        <v>0</v>
      </c>
      <c r="J101" s="188" t="str">
        <f>BerKW!AJ101</f>
        <v>Corriger</v>
      </c>
      <c r="K101" s="188" t="str">
        <f>BerKW!AI101</f>
        <v>Corriger</v>
      </c>
      <c r="L101" s="188" t="str">
        <f>BerKW!AM101</f>
        <v>Corriger</v>
      </c>
      <c r="M101" s="188" t="str">
        <f>BerKW!AL101</f>
        <v>Corriger</v>
      </c>
      <c r="N101" s="188" t="str">
        <f>BerKW!AP101</f>
        <v>Corriger</v>
      </c>
      <c r="O101" s="188" t="str">
        <f>BerKW!AO101</f>
        <v>Corriger</v>
      </c>
      <c r="P101" s="188" t="str">
        <f>BerKW!AS101</f>
        <v>Corriger</v>
      </c>
      <c r="Q101" s="188" t="str">
        <f>BerKW!AR101</f>
        <v>Corriger</v>
      </c>
      <c r="R101" s="188" t="str">
        <f>BerKW!AV101</f>
        <v>Corriger</v>
      </c>
      <c r="S101" s="188" t="str">
        <f>BerKW!AU101</f>
        <v>Corriger</v>
      </c>
      <c r="T101" s="188" t="str">
        <f>BerKW!AD101</f>
        <v>Corriger</v>
      </c>
      <c r="U101" s="188" t="str">
        <f>BerKW!AC101</f>
        <v>Corriger</v>
      </c>
      <c r="V101" s="188" t="str">
        <f>BerKW!AG101</f>
        <v>Corriger</v>
      </c>
      <c r="W101" s="188" t="str">
        <f>BerKW!AF101</f>
        <v>Corriger</v>
      </c>
      <c r="X101" s="188" t="str">
        <f>BerKW!AW101</f>
        <v>Corriger</v>
      </c>
      <c r="Y101" s="189" t="str">
        <f>BerKW!BE101</f>
        <v>Corriger</v>
      </c>
      <c r="Z101" s="188" t="str">
        <f>BerKW!BF101</f>
        <v>Corriger</v>
      </c>
      <c r="AA101" s="180">
        <f>Ident!A101</f>
        <v>0</v>
      </c>
      <c r="AB101" s="180">
        <f>Ident!B101</f>
        <v>0</v>
      </c>
      <c r="AC101" s="180">
        <f>Ident!C101</f>
        <v>0</v>
      </c>
      <c r="AD101" s="180">
        <f>Ident!D101</f>
        <v>0</v>
      </c>
      <c r="AE101" s="187">
        <f>Ident!$G101</f>
        <v>0</v>
      </c>
    </row>
    <row r="102" spans="1:31" ht="14.1" customHeight="1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187">
        <f>Ident!$G102</f>
        <v>0</v>
      </c>
      <c r="F102" s="188" t="str">
        <f>BerKW!AA102</f>
        <v>T. plein</v>
      </c>
      <c r="G102" s="188" t="str">
        <f>BerKW!Y102</f>
        <v>REMPLIR CAT.D'EMPLOYEUR!</v>
      </c>
      <c r="H102" s="188" t="str">
        <f>BerKW!L102</f>
        <v>Corriger</v>
      </c>
      <c r="I102" s="188">
        <f>BerKW!K102</f>
        <v>0</v>
      </c>
      <c r="J102" s="188" t="str">
        <f>BerKW!AJ102</f>
        <v>Corriger</v>
      </c>
      <c r="K102" s="188" t="str">
        <f>BerKW!AI102</f>
        <v>Corriger</v>
      </c>
      <c r="L102" s="188" t="str">
        <f>BerKW!AM102</f>
        <v>Corriger</v>
      </c>
      <c r="M102" s="188" t="str">
        <f>BerKW!AL102</f>
        <v>Corriger</v>
      </c>
      <c r="N102" s="188" t="str">
        <f>BerKW!AP102</f>
        <v>Corriger</v>
      </c>
      <c r="O102" s="188" t="str">
        <f>BerKW!AO102</f>
        <v>Corriger</v>
      </c>
      <c r="P102" s="188" t="str">
        <f>BerKW!AS102</f>
        <v>Corriger</v>
      </c>
      <c r="Q102" s="188" t="str">
        <f>BerKW!AR102</f>
        <v>Corriger</v>
      </c>
      <c r="R102" s="188" t="str">
        <f>BerKW!AV102</f>
        <v>Corriger</v>
      </c>
      <c r="S102" s="188" t="str">
        <f>BerKW!AU102</f>
        <v>Corriger</v>
      </c>
      <c r="T102" s="188" t="str">
        <f>BerKW!AD102</f>
        <v>Corriger</v>
      </c>
      <c r="U102" s="188" t="str">
        <f>BerKW!AC102</f>
        <v>Corriger</v>
      </c>
      <c r="V102" s="188" t="str">
        <f>BerKW!AG102</f>
        <v>Corriger</v>
      </c>
      <c r="W102" s="188" t="str">
        <f>BerKW!AF102</f>
        <v>Corriger</v>
      </c>
      <c r="X102" s="188" t="str">
        <f>BerKW!AW102</f>
        <v>Corriger</v>
      </c>
      <c r="Y102" s="189" t="str">
        <f>BerKW!BE102</f>
        <v>Corriger</v>
      </c>
      <c r="Z102" s="188" t="str">
        <f>BerKW!BF102</f>
        <v>Corriger</v>
      </c>
      <c r="AA102" s="180">
        <f>Ident!A102</f>
        <v>0</v>
      </c>
      <c r="AB102" s="180">
        <f>Ident!B102</f>
        <v>0</v>
      </c>
      <c r="AC102" s="180">
        <f>Ident!C102</f>
        <v>0</v>
      </c>
      <c r="AD102" s="180">
        <f>Ident!D102</f>
        <v>0</v>
      </c>
      <c r="AE102" s="187">
        <f>Ident!$G102</f>
        <v>0</v>
      </c>
    </row>
    <row r="103" spans="1:31" ht="14.1" customHeight="1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187">
        <f>Ident!$G103</f>
        <v>0</v>
      </c>
      <c r="F103" s="188" t="str">
        <f>BerKW!AA103</f>
        <v>T. plein</v>
      </c>
      <c r="G103" s="188" t="str">
        <f>BerKW!Y103</f>
        <v>REMPLIR CAT.D'EMPLOYEUR!</v>
      </c>
      <c r="H103" s="188" t="str">
        <f>BerKW!L103</f>
        <v>Corriger</v>
      </c>
      <c r="I103" s="188">
        <f>BerKW!K103</f>
        <v>0</v>
      </c>
      <c r="J103" s="188" t="str">
        <f>BerKW!AJ103</f>
        <v>Corriger</v>
      </c>
      <c r="K103" s="188" t="str">
        <f>BerKW!AI103</f>
        <v>Corriger</v>
      </c>
      <c r="L103" s="188" t="str">
        <f>BerKW!AM103</f>
        <v>Corriger</v>
      </c>
      <c r="M103" s="188" t="str">
        <f>BerKW!AL103</f>
        <v>Corriger</v>
      </c>
      <c r="N103" s="188" t="str">
        <f>BerKW!AP103</f>
        <v>Corriger</v>
      </c>
      <c r="O103" s="188" t="str">
        <f>BerKW!AO103</f>
        <v>Corriger</v>
      </c>
      <c r="P103" s="188" t="str">
        <f>BerKW!AS103</f>
        <v>Corriger</v>
      </c>
      <c r="Q103" s="188" t="str">
        <f>BerKW!AR103</f>
        <v>Corriger</v>
      </c>
      <c r="R103" s="188" t="str">
        <f>BerKW!AV103</f>
        <v>Corriger</v>
      </c>
      <c r="S103" s="188" t="str">
        <f>BerKW!AU103</f>
        <v>Corriger</v>
      </c>
      <c r="T103" s="188" t="str">
        <f>BerKW!AD103</f>
        <v>Corriger</v>
      </c>
      <c r="U103" s="188" t="str">
        <f>BerKW!AC103</f>
        <v>Corriger</v>
      </c>
      <c r="V103" s="188" t="str">
        <f>BerKW!AG103</f>
        <v>Corriger</v>
      </c>
      <c r="W103" s="188" t="str">
        <f>BerKW!AF103</f>
        <v>Corriger</v>
      </c>
      <c r="X103" s="188" t="str">
        <f>BerKW!AW103</f>
        <v>Corriger</v>
      </c>
      <c r="Y103" s="189" t="str">
        <f>BerKW!BE103</f>
        <v>Corriger</v>
      </c>
      <c r="Z103" s="188" t="str">
        <f>BerKW!BF103</f>
        <v>Corriger</v>
      </c>
      <c r="AA103" s="180">
        <f>Ident!A103</f>
        <v>0</v>
      </c>
      <c r="AB103" s="180">
        <f>Ident!B103</f>
        <v>0</v>
      </c>
      <c r="AC103" s="180">
        <f>Ident!C103</f>
        <v>0</v>
      </c>
      <c r="AD103" s="180">
        <f>Ident!D103</f>
        <v>0</v>
      </c>
      <c r="AE103" s="187">
        <f>Ident!$G103</f>
        <v>0</v>
      </c>
    </row>
    <row r="104" spans="1:31" ht="14.1" customHeight="1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187">
        <f>Ident!$G104</f>
        <v>0</v>
      </c>
      <c r="F104" s="188" t="str">
        <f>BerKW!AA104</f>
        <v>T. plein</v>
      </c>
      <c r="G104" s="188" t="str">
        <f>BerKW!Y104</f>
        <v>REMPLIR CAT.D'EMPLOYEUR!</v>
      </c>
      <c r="H104" s="188" t="str">
        <f>BerKW!L104</f>
        <v>Corriger</v>
      </c>
      <c r="I104" s="188">
        <f>BerKW!K104</f>
        <v>0</v>
      </c>
      <c r="J104" s="188" t="str">
        <f>BerKW!AJ104</f>
        <v>Corriger</v>
      </c>
      <c r="K104" s="188" t="str">
        <f>BerKW!AI104</f>
        <v>Corriger</v>
      </c>
      <c r="L104" s="188" t="str">
        <f>BerKW!AM104</f>
        <v>Corriger</v>
      </c>
      <c r="M104" s="188" t="str">
        <f>BerKW!AL104</f>
        <v>Corriger</v>
      </c>
      <c r="N104" s="188" t="str">
        <f>BerKW!AP104</f>
        <v>Corriger</v>
      </c>
      <c r="O104" s="188" t="str">
        <f>BerKW!AO104</f>
        <v>Corriger</v>
      </c>
      <c r="P104" s="188" t="str">
        <f>BerKW!AS104</f>
        <v>Corriger</v>
      </c>
      <c r="Q104" s="188" t="str">
        <f>BerKW!AR104</f>
        <v>Corriger</v>
      </c>
      <c r="R104" s="188" t="str">
        <f>BerKW!AV104</f>
        <v>Corriger</v>
      </c>
      <c r="S104" s="188" t="str">
        <f>BerKW!AU104</f>
        <v>Corriger</v>
      </c>
      <c r="T104" s="188" t="str">
        <f>BerKW!AD104</f>
        <v>Corriger</v>
      </c>
      <c r="U104" s="188" t="str">
        <f>BerKW!AC104</f>
        <v>Corriger</v>
      </c>
      <c r="V104" s="188" t="str">
        <f>BerKW!AG104</f>
        <v>Corriger</v>
      </c>
      <c r="W104" s="188" t="str">
        <f>BerKW!AF104</f>
        <v>Corriger</v>
      </c>
      <c r="X104" s="188" t="str">
        <f>BerKW!AW104</f>
        <v>Corriger</v>
      </c>
      <c r="Y104" s="189" t="str">
        <f>BerKW!BE104</f>
        <v>Corriger</v>
      </c>
      <c r="Z104" s="188" t="str">
        <f>BerKW!BF104</f>
        <v>Corriger</v>
      </c>
      <c r="AA104" s="180">
        <f>Ident!A104</f>
        <v>0</v>
      </c>
      <c r="AB104" s="180">
        <f>Ident!B104</f>
        <v>0</v>
      </c>
      <c r="AC104" s="180">
        <f>Ident!C104</f>
        <v>0</v>
      </c>
      <c r="AD104" s="180">
        <f>Ident!D104</f>
        <v>0</v>
      </c>
      <c r="AE104" s="187">
        <f>Ident!$G104</f>
        <v>0</v>
      </c>
    </row>
    <row r="105" spans="1:31" ht="14.1" customHeight="1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187">
        <f>Ident!$G105</f>
        <v>0</v>
      </c>
      <c r="F105" s="188" t="str">
        <f>BerKW!AA105</f>
        <v>T. plein</v>
      </c>
      <c r="G105" s="188" t="str">
        <f>BerKW!Y105</f>
        <v>REMPLIR CAT.D'EMPLOYEUR!</v>
      </c>
      <c r="H105" s="188" t="str">
        <f>BerKW!L105</f>
        <v>Corriger</v>
      </c>
      <c r="I105" s="188">
        <f>BerKW!K105</f>
        <v>0</v>
      </c>
      <c r="J105" s="188" t="str">
        <f>BerKW!AJ105</f>
        <v>Corriger</v>
      </c>
      <c r="K105" s="188" t="str">
        <f>BerKW!AI105</f>
        <v>Corriger</v>
      </c>
      <c r="L105" s="188" t="str">
        <f>BerKW!AM105</f>
        <v>Corriger</v>
      </c>
      <c r="M105" s="188" t="str">
        <f>BerKW!AL105</f>
        <v>Corriger</v>
      </c>
      <c r="N105" s="188" t="str">
        <f>BerKW!AP105</f>
        <v>Corriger</v>
      </c>
      <c r="O105" s="188" t="str">
        <f>BerKW!AO105</f>
        <v>Corriger</v>
      </c>
      <c r="P105" s="188" t="str">
        <f>BerKW!AS105</f>
        <v>Corriger</v>
      </c>
      <c r="Q105" s="188" t="str">
        <f>BerKW!AR105</f>
        <v>Corriger</v>
      </c>
      <c r="R105" s="188" t="str">
        <f>BerKW!AV105</f>
        <v>Corriger</v>
      </c>
      <c r="S105" s="188" t="str">
        <f>BerKW!AU105</f>
        <v>Corriger</v>
      </c>
      <c r="T105" s="188" t="str">
        <f>BerKW!AD105</f>
        <v>Corriger</v>
      </c>
      <c r="U105" s="188" t="str">
        <f>BerKW!AC105</f>
        <v>Corriger</v>
      </c>
      <c r="V105" s="188" t="str">
        <f>BerKW!AG105</f>
        <v>Corriger</v>
      </c>
      <c r="W105" s="188" t="str">
        <f>BerKW!AF105</f>
        <v>Corriger</v>
      </c>
      <c r="X105" s="188" t="str">
        <f>BerKW!AW105</f>
        <v>Corriger</v>
      </c>
      <c r="Y105" s="189" t="str">
        <f>BerKW!BE105</f>
        <v>Corriger</v>
      </c>
      <c r="Z105" s="188" t="str">
        <f>BerKW!BF105</f>
        <v>Corriger</v>
      </c>
      <c r="AA105" s="180">
        <f>Ident!A105</f>
        <v>0</v>
      </c>
      <c r="AB105" s="180">
        <f>Ident!B105</f>
        <v>0</v>
      </c>
      <c r="AC105" s="180">
        <f>Ident!C105</f>
        <v>0</v>
      </c>
      <c r="AD105" s="180">
        <f>Ident!D105</f>
        <v>0</v>
      </c>
      <c r="AE105" s="187">
        <f>Ident!$G105</f>
        <v>0</v>
      </c>
    </row>
    <row r="106" spans="1:31" ht="14.1" customHeight="1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187">
        <f>Ident!$G106</f>
        <v>0</v>
      </c>
      <c r="F106" s="188" t="str">
        <f>BerKW!AA106</f>
        <v>T. plein</v>
      </c>
      <c r="G106" s="188" t="str">
        <f>BerKW!Y106</f>
        <v>REMPLIR CAT.D'EMPLOYEUR!</v>
      </c>
      <c r="H106" s="188" t="str">
        <f>BerKW!L106</f>
        <v>Corriger</v>
      </c>
      <c r="I106" s="188">
        <f>BerKW!K106</f>
        <v>0</v>
      </c>
      <c r="J106" s="188" t="str">
        <f>BerKW!AJ106</f>
        <v>Corriger</v>
      </c>
      <c r="K106" s="188" t="str">
        <f>BerKW!AI106</f>
        <v>Corriger</v>
      </c>
      <c r="L106" s="188" t="str">
        <f>BerKW!AM106</f>
        <v>Corriger</v>
      </c>
      <c r="M106" s="188" t="str">
        <f>BerKW!AL106</f>
        <v>Corriger</v>
      </c>
      <c r="N106" s="188" t="str">
        <f>BerKW!AP106</f>
        <v>Corriger</v>
      </c>
      <c r="O106" s="188" t="str">
        <f>BerKW!AO106</f>
        <v>Corriger</v>
      </c>
      <c r="P106" s="188" t="str">
        <f>BerKW!AS106</f>
        <v>Corriger</v>
      </c>
      <c r="Q106" s="188" t="str">
        <f>BerKW!AR106</f>
        <v>Corriger</v>
      </c>
      <c r="R106" s="188" t="str">
        <f>BerKW!AV106</f>
        <v>Corriger</v>
      </c>
      <c r="S106" s="188" t="str">
        <f>BerKW!AU106</f>
        <v>Corriger</v>
      </c>
      <c r="T106" s="188" t="str">
        <f>BerKW!AD106</f>
        <v>Corriger</v>
      </c>
      <c r="U106" s="188" t="str">
        <f>BerKW!AC106</f>
        <v>Corriger</v>
      </c>
      <c r="V106" s="188" t="str">
        <f>BerKW!AG106</f>
        <v>Corriger</v>
      </c>
      <c r="W106" s="188" t="str">
        <f>BerKW!AF106</f>
        <v>Corriger</v>
      </c>
      <c r="X106" s="188" t="str">
        <f>BerKW!AW106</f>
        <v>Corriger</v>
      </c>
      <c r="Y106" s="189" t="str">
        <f>BerKW!BE106</f>
        <v>Corriger</v>
      </c>
      <c r="Z106" s="188" t="str">
        <f>BerKW!BF106</f>
        <v>Corriger</v>
      </c>
      <c r="AA106" s="180">
        <f>Ident!A106</f>
        <v>0</v>
      </c>
      <c r="AB106" s="180">
        <f>Ident!B106</f>
        <v>0</v>
      </c>
      <c r="AC106" s="180">
        <f>Ident!C106</f>
        <v>0</v>
      </c>
      <c r="AD106" s="180">
        <f>Ident!D106</f>
        <v>0</v>
      </c>
      <c r="AE106" s="187">
        <f>Ident!$G106</f>
        <v>0</v>
      </c>
    </row>
    <row r="107" spans="1:31" ht="14.1" customHeight="1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187">
        <f>Ident!$G107</f>
        <v>0</v>
      </c>
      <c r="F107" s="188" t="str">
        <f>BerKW!AA107</f>
        <v>T. plein</v>
      </c>
      <c r="G107" s="188" t="str">
        <f>BerKW!Y107</f>
        <v>REMPLIR CAT.D'EMPLOYEUR!</v>
      </c>
      <c r="H107" s="188" t="str">
        <f>BerKW!L107</f>
        <v>Corriger</v>
      </c>
      <c r="I107" s="188">
        <f>BerKW!K107</f>
        <v>0</v>
      </c>
      <c r="J107" s="188" t="str">
        <f>BerKW!AJ107</f>
        <v>Corriger</v>
      </c>
      <c r="K107" s="188" t="str">
        <f>BerKW!AI107</f>
        <v>Corriger</v>
      </c>
      <c r="L107" s="188" t="str">
        <f>BerKW!AM107</f>
        <v>Corriger</v>
      </c>
      <c r="M107" s="188" t="str">
        <f>BerKW!AL107</f>
        <v>Corriger</v>
      </c>
      <c r="N107" s="188" t="str">
        <f>BerKW!AP107</f>
        <v>Corriger</v>
      </c>
      <c r="O107" s="188" t="str">
        <f>BerKW!AO107</f>
        <v>Corriger</v>
      </c>
      <c r="P107" s="188" t="str">
        <f>BerKW!AS107</f>
        <v>Corriger</v>
      </c>
      <c r="Q107" s="188" t="str">
        <f>BerKW!AR107</f>
        <v>Corriger</v>
      </c>
      <c r="R107" s="188" t="str">
        <f>BerKW!AV107</f>
        <v>Corriger</v>
      </c>
      <c r="S107" s="188" t="str">
        <f>BerKW!AU107</f>
        <v>Corriger</v>
      </c>
      <c r="T107" s="188" t="str">
        <f>BerKW!AD107</f>
        <v>Corriger</v>
      </c>
      <c r="U107" s="188" t="str">
        <f>BerKW!AC107</f>
        <v>Corriger</v>
      </c>
      <c r="V107" s="188" t="str">
        <f>BerKW!AG107</f>
        <v>Corriger</v>
      </c>
      <c r="W107" s="188" t="str">
        <f>BerKW!AF107</f>
        <v>Corriger</v>
      </c>
      <c r="X107" s="188" t="str">
        <f>BerKW!AW107</f>
        <v>Corriger</v>
      </c>
      <c r="Y107" s="189" t="str">
        <f>BerKW!BE107</f>
        <v>Corriger</v>
      </c>
      <c r="Z107" s="188" t="str">
        <f>BerKW!BF107</f>
        <v>Corriger</v>
      </c>
      <c r="AA107" s="180">
        <f>Ident!A107</f>
        <v>0</v>
      </c>
      <c r="AB107" s="180">
        <f>Ident!B107</f>
        <v>0</v>
      </c>
      <c r="AC107" s="180">
        <f>Ident!C107</f>
        <v>0</v>
      </c>
      <c r="AD107" s="180">
        <f>Ident!D107</f>
        <v>0</v>
      </c>
      <c r="AE107" s="187">
        <f>Ident!$G107</f>
        <v>0</v>
      </c>
    </row>
    <row r="108" spans="1:31" ht="14.1" customHeight="1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187">
        <f>Ident!$G108</f>
        <v>0</v>
      </c>
      <c r="F108" s="188" t="str">
        <f>BerKW!AA108</f>
        <v>T. plein</v>
      </c>
      <c r="G108" s="188" t="str">
        <f>BerKW!Y108</f>
        <v>REMPLIR CAT.D'EMPLOYEUR!</v>
      </c>
      <c r="H108" s="188" t="str">
        <f>BerKW!L108</f>
        <v>Corriger</v>
      </c>
      <c r="I108" s="188">
        <f>BerKW!K108</f>
        <v>0</v>
      </c>
      <c r="J108" s="188" t="str">
        <f>BerKW!AJ108</f>
        <v>Corriger</v>
      </c>
      <c r="K108" s="188" t="str">
        <f>BerKW!AI108</f>
        <v>Corriger</v>
      </c>
      <c r="L108" s="188" t="str">
        <f>BerKW!AM108</f>
        <v>Corriger</v>
      </c>
      <c r="M108" s="188" t="str">
        <f>BerKW!AL108</f>
        <v>Corriger</v>
      </c>
      <c r="N108" s="188" t="str">
        <f>BerKW!AP108</f>
        <v>Corriger</v>
      </c>
      <c r="O108" s="188" t="str">
        <f>BerKW!AO108</f>
        <v>Corriger</v>
      </c>
      <c r="P108" s="188" t="str">
        <f>BerKW!AS108</f>
        <v>Corriger</v>
      </c>
      <c r="Q108" s="188" t="str">
        <f>BerKW!AR108</f>
        <v>Corriger</v>
      </c>
      <c r="R108" s="188" t="str">
        <f>BerKW!AV108</f>
        <v>Corriger</v>
      </c>
      <c r="S108" s="188" t="str">
        <f>BerKW!AU108</f>
        <v>Corriger</v>
      </c>
      <c r="T108" s="188" t="str">
        <f>BerKW!AD108</f>
        <v>Corriger</v>
      </c>
      <c r="U108" s="188" t="str">
        <f>BerKW!AC108</f>
        <v>Corriger</v>
      </c>
      <c r="V108" s="188" t="str">
        <f>BerKW!AG108</f>
        <v>Corriger</v>
      </c>
      <c r="W108" s="188" t="str">
        <f>BerKW!AF108</f>
        <v>Corriger</v>
      </c>
      <c r="X108" s="188" t="str">
        <f>BerKW!AW108</f>
        <v>Corriger</v>
      </c>
      <c r="Y108" s="189" t="str">
        <f>BerKW!BE108</f>
        <v>Corriger</v>
      </c>
      <c r="Z108" s="188" t="str">
        <f>BerKW!BF108</f>
        <v>Corriger</v>
      </c>
      <c r="AA108" s="180">
        <f>Ident!A108</f>
        <v>0</v>
      </c>
      <c r="AB108" s="180">
        <f>Ident!B108</f>
        <v>0</v>
      </c>
      <c r="AC108" s="180">
        <f>Ident!C108</f>
        <v>0</v>
      </c>
      <c r="AD108" s="180">
        <f>Ident!D108</f>
        <v>0</v>
      </c>
      <c r="AE108" s="187">
        <f>Ident!$G108</f>
        <v>0</v>
      </c>
    </row>
    <row r="109" spans="1:31" ht="14.1" customHeight="1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187">
        <f>Ident!$G109</f>
        <v>0</v>
      </c>
      <c r="F109" s="188" t="str">
        <f>BerKW!AA109</f>
        <v>T. plein</v>
      </c>
      <c r="G109" s="188" t="str">
        <f>BerKW!Y109</f>
        <v>REMPLIR CAT.D'EMPLOYEUR!</v>
      </c>
      <c r="H109" s="188" t="str">
        <f>BerKW!L109</f>
        <v>Corriger</v>
      </c>
      <c r="I109" s="188">
        <f>BerKW!K109</f>
        <v>0</v>
      </c>
      <c r="J109" s="188" t="str">
        <f>BerKW!AJ109</f>
        <v>Corriger</v>
      </c>
      <c r="K109" s="188" t="str">
        <f>BerKW!AI109</f>
        <v>Corriger</v>
      </c>
      <c r="L109" s="188" t="str">
        <f>BerKW!AM109</f>
        <v>Corriger</v>
      </c>
      <c r="M109" s="188" t="str">
        <f>BerKW!AL109</f>
        <v>Corriger</v>
      </c>
      <c r="N109" s="188" t="str">
        <f>BerKW!AP109</f>
        <v>Corriger</v>
      </c>
      <c r="O109" s="188" t="str">
        <f>BerKW!AO109</f>
        <v>Corriger</v>
      </c>
      <c r="P109" s="188" t="str">
        <f>BerKW!AS109</f>
        <v>Corriger</v>
      </c>
      <c r="Q109" s="188" t="str">
        <f>BerKW!AR109</f>
        <v>Corriger</v>
      </c>
      <c r="R109" s="188" t="str">
        <f>BerKW!AV109</f>
        <v>Corriger</v>
      </c>
      <c r="S109" s="188" t="str">
        <f>BerKW!AU109</f>
        <v>Corriger</v>
      </c>
      <c r="T109" s="188" t="str">
        <f>BerKW!AD109</f>
        <v>Corriger</v>
      </c>
      <c r="U109" s="188" t="str">
        <f>BerKW!AC109</f>
        <v>Corriger</v>
      </c>
      <c r="V109" s="188" t="str">
        <f>BerKW!AG109</f>
        <v>Corriger</v>
      </c>
      <c r="W109" s="188" t="str">
        <f>BerKW!AF109</f>
        <v>Corriger</v>
      </c>
      <c r="X109" s="188" t="str">
        <f>BerKW!AW109</f>
        <v>Corriger</v>
      </c>
      <c r="Y109" s="189" t="str">
        <f>BerKW!BE109</f>
        <v>Corriger</v>
      </c>
      <c r="Z109" s="188" t="str">
        <f>BerKW!BF109</f>
        <v>Corriger</v>
      </c>
      <c r="AA109" s="180">
        <f>Ident!A109</f>
        <v>0</v>
      </c>
      <c r="AB109" s="180">
        <f>Ident!B109</f>
        <v>0</v>
      </c>
      <c r="AC109" s="180">
        <f>Ident!C109</f>
        <v>0</v>
      </c>
      <c r="AD109" s="180">
        <f>Ident!D109</f>
        <v>0</v>
      </c>
      <c r="AE109" s="187">
        <f>Ident!$G109</f>
        <v>0</v>
      </c>
    </row>
    <row r="110" spans="1:31" ht="14.1" customHeight="1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187">
        <f>Ident!$G110</f>
        <v>0</v>
      </c>
      <c r="F110" s="188" t="str">
        <f>BerKW!AA110</f>
        <v>T. plein</v>
      </c>
      <c r="G110" s="188" t="str">
        <f>BerKW!Y110</f>
        <v>REMPLIR CAT.D'EMPLOYEUR!</v>
      </c>
      <c r="H110" s="188" t="str">
        <f>BerKW!L110</f>
        <v>Corriger</v>
      </c>
      <c r="I110" s="188">
        <f>BerKW!K110</f>
        <v>0</v>
      </c>
      <c r="J110" s="188" t="str">
        <f>BerKW!AJ110</f>
        <v>Corriger</v>
      </c>
      <c r="K110" s="188" t="str">
        <f>BerKW!AI110</f>
        <v>Corriger</v>
      </c>
      <c r="L110" s="188" t="str">
        <f>BerKW!AM110</f>
        <v>Corriger</v>
      </c>
      <c r="M110" s="188" t="str">
        <f>BerKW!AL110</f>
        <v>Corriger</v>
      </c>
      <c r="N110" s="188" t="str">
        <f>BerKW!AP110</f>
        <v>Corriger</v>
      </c>
      <c r="O110" s="188" t="str">
        <f>BerKW!AO110</f>
        <v>Corriger</v>
      </c>
      <c r="P110" s="188" t="str">
        <f>BerKW!AS110</f>
        <v>Corriger</v>
      </c>
      <c r="Q110" s="188" t="str">
        <f>BerKW!AR110</f>
        <v>Corriger</v>
      </c>
      <c r="R110" s="188" t="str">
        <f>BerKW!AV110</f>
        <v>Corriger</v>
      </c>
      <c r="S110" s="188" t="str">
        <f>BerKW!AU110</f>
        <v>Corriger</v>
      </c>
      <c r="T110" s="188" t="str">
        <f>BerKW!AD110</f>
        <v>Corriger</v>
      </c>
      <c r="U110" s="188" t="str">
        <f>BerKW!AC110</f>
        <v>Corriger</v>
      </c>
      <c r="V110" s="188" t="str">
        <f>BerKW!AG110</f>
        <v>Corriger</v>
      </c>
      <c r="W110" s="188" t="str">
        <f>BerKW!AF110</f>
        <v>Corriger</v>
      </c>
      <c r="X110" s="188" t="str">
        <f>BerKW!AW110</f>
        <v>Corriger</v>
      </c>
      <c r="Y110" s="189" t="str">
        <f>BerKW!BE110</f>
        <v>Corriger</v>
      </c>
      <c r="Z110" s="188" t="str">
        <f>BerKW!BF110</f>
        <v>Corriger</v>
      </c>
      <c r="AA110" s="180">
        <f>Ident!A110</f>
        <v>0</v>
      </c>
      <c r="AB110" s="180">
        <f>Ident!B110</f>
        <v>0</v>
      </c>
      <c r="AC110" s="180">
        <f>Ident!C110</f>
        <v>0</v>
      </c>
      <c r="AD110" s="180">
        <f>Ident!D110</f>
        <v>0</v>
      </c>
      <c r="AE110" s="187">
        <f>Ident!$G110</f>
        <v>0</v>
      </c>
    </row>
    <row r="111" spans="1:31" ht="14.1" customHeight="1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187">
        <f>Ident!$G111</f>
        <v>0</v>
      </c>
      <c r="F111" s="188" t="str">
        <f>BerKW!AA111</f>
        <v>T. plein</v>
      </c>
      <c r="G111" s="188" t="str">
        <f>BerKW!Y111</f>
        <v>REMPLIR CAT.D'EMPLOYEUR!</v>
      </c>
      <c r="H111" s="188" t="str">
        <f>BerKW!L111</f>
        <v>Corriger</v>
      </c>
      <c r="I111" s="188">
        <f>BerKW!K111</f>
        <v>0</v>
      </c>
      <c r="J111" s="188" t="str">
        <f>BerKW!AJ111</f>
        <v>Corriger</v>
      </c>
      <c r="K111" s="188" t="str">
        <f>BerKW!AI111</f>
        <v>Corriger</v>
      </c>
      <c r="L111" s="188" t="str">
        <f>BerKW!AM111</f>
        <v>Corriger</v>
      </c>
      <c r="M111" s="188" t="str">
        <f>BerKW!AL111</f>
        <v>Corriger</v>
      </c>
      <c r="N111" s="188" t="str">
        <f>BerKW!AP111</f>
        <v>Corriger</v>
      </c>
      <c r="O111" s="188" t="str">
        <f>BerKW!AO111</f>
        <v>Corriger</v>
      </c>
      <c r="P111" s="188" t="str">
        <f>BerKW!AS111</f>
        <v>Corriger</v>
      </c>
      <c r="Q111" s="188" t="str">
        <f>BerKW!AR111</f>
        <v>Corriger</v>
      </c>
      <c r="R111" s="188" t="str">
        <f>BerKW!AV111</f>
        <v>Corriger</v>
      </c>
      <c r="S111" s="188" t="str">
        <f>BerKW!AU111</f>
        <v>Corriger</v>
      </c>
      <c r="T111" s="188" t="str">
        <f>BerKW!AD111</f>
        <v>Corriger</v>
      </c>
      <c r="U111" s="188" t="str">
        <f>BerKW!AC111</f>
        <v>Corriger</v>
      </c>
      <c r="V111" s="188" t="str">
        <f>BerKW!AG111</f>
        <v>Corriger</v>
      </c>
      <c r="W111" s="188" t="str">
        <f>BerKW!AF111</f>
        <v>Corriger</v>
      </c>
      <c r="X111" s="188" t="str">
        <f>BerKW!AW111</f>
        <v>Corriger</v>
      </c>
      <c r="Y111" s="189" t="str">
        <f>BerKW!BE111</f>
        <v>Corriger</v>
      </c>
      <c r="Z111" s="188" t="str">
        <f>BerKW!BF111</f>
        <v>Corriger</v>
      </c>
      <c r="AA111" s="180">
        <f>Ident!A111</f>
        <v>0</v>
      </c>
      <c r="AB111" s="180">
        <f>Ident!B111</f>
        <v>0</v>
      </c>
      <c r="AC111" s="180">
        <f>Ident!C111</f>
        <v>0</v>
      </c>
      <c r="AD111" s="180">
        <f>Ident!D111</f>
        <v>0</v>
      </c>
      <c r="AE111" s="187">
        <f>Ident!$G111</f>
        <v>0</v>
      </c>
    </row>
    <row r="112" spans="1:31" ht="14.1" customHeight="1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187">
        <f>Ident!$G112</f>
        <v>0</v>
      </c>
      <c r="F112" s="188" t="str">
        <f>BerKW!AA112</f>
        <v>T. plein</v>
      </c>
      <c r="G112" s="188" t="str">
        <f>BerKW!Y112</f>
        <v>REMPLIR CAT.D'EMPLOYEUR!</v>
      </c>
      <c r="H112" s="188" t="str">
        <f>BerKW!L112</f>
        <v>Corriger</v>
      </c>
      <c r="I112" s="188">
        <f>BerKW!K112</f>
        <v>0</v>
      </c>
      <c r="J112" s="188" t="str">
        <f>BerKW!AJ112</f>
        <v>Corriger</v>
      </c>
      <c r="K112" s="188" t="str">
        <f>BerKW!AI112</f>
        <v>Corriger</v>
      </c>
      <c r="L112" s="188" t="str">
        <f>BerKW!AM112</f>
        <v>Corriger</v>
      </c>
      <c r="M112" s="188" t="str">
        <f>BerKW!AL112</f>
        <v>Corriger</v>
      </c>
      <c r="N112" s="188" t="str">
        <f>BerKW!AP112</f>
        <v>Corriger</v>
      </c>
      <c r="O112" s="188" t="str">
        <f>BerKW!AO112</f>
        <v>Corriger</v>
      </c>
      <c r="P112" s="188" t="str">
        <f>BerKW!AS112</f>
        <v>Corriger</v>
      </c>
      <c r="Q112" s="188" t="str">
        <f>BerKW!AR112</f>
        <v>Corriger</v>
      </c>
      <c r="R112" s="188" t="str">
        <f>BerKW!AV112</f>
        <v>Corriger</v>
      </c>
      <c r="S112" s="188" t="str">
        <f>BerKW!AU112</f>
        <v>Corriger</v>
      </c>
      <c r="T112" s="188" t="str">
        <f>BerKW!AD112</f>
        <v>Corriger</v>
      </c>
      <c r="U112" s="188" t="str">
        <f>BerKW!AC112</f>
        <v>Corriger</v>
      </c>
      <c r="V112" s="188" t="str">
        <f>BerKW!AG112</f>
        <v>Corriger</v>
      </c>
      <c r="W112" s="188" t="str">
        <f>BerKW!AF112</f>
        <v>Corriger</v>
      </c>
      <c r="X112" s="188" t="str">
        <f>BerKW!AW112</f>
        <v>Corriger</v>
      </c>
      <c r="Y112" s="189" t="str">
        <f>BerKW!BE112</f>
        <v>Corriger</v>
      </c>
      <c r="Z112" s="188" t="str">
        <f>BerKW!BF112</f>
        <v>Corriger</v>
      </c>
      <c r="AA112" s="180">
        <f>Ident!A112</f>
        <v>0</v>
      </c>
      <c r="AB112" s="180">
        <f>Ident!B112</f>
        <v>0</v>
      </c>
      <c r="AC112" s="180">
        <f>Ident!C112</f>
        <v>0</v>
      </c>
      <c r="AD112" s="180">
        <f>Ident!D112</f>
        <v>0</v>
      </c>
      <c r="AE112" s="187">
        <f>Ident!$G112</f>
        <v>0</v>
      </c>
    </row>
    <row r="113" spans="1:31" ht="14.1" customHeight="1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187">
        <f>Ident!$G113</f>
        <v>0</v>
      </c>
      <c r="F113" s="188" t="str">
        <f>BerKW!AA113</f>
        <v>T. plein</v>
      </c>
      <c r="G113" s="188" t="str">
        <f>BerKW!Y113</f>
        <v>REMPLIR CAT.D'EMPLOYEUR!</v>
      </c>
      <c r="H113" s="188" t="str">
        <f>BerKW!L113</f>
        <v>Corriger</v>
      </c>
      <c r="I113" s="188">
        <f>BerKW!K113</f>
        <v>0</v>
      </c>
      <c r="J113" s="188" t="str">
        <f>BerKW!AJ113</f>
        <v>Corriger</v>
      </c>
      <c r="K113" s="188" t="str">
        <f>BerKW!AI113</f>
        <v>Corriger</v>
      </c>
      <c r="L113" s="188" t="str">
        <f>BerKW!AM113</f>
        <v>Corriger</v>
      </c>
      <c r="M113" s="188" t="str">
        <f>BerKW!AL113</f>
        <v>Corriger</v>
      </c>
      <c r="N113" s="188" t="str">
        <f>BerKW!AP113</f>
        <v>Corriger</v>
      </c>
      <c r="O113" s="188" t="str">
        <f>BerKW!AO113</f>
        <v>Corriger</v>
      </c>
      <c r="P113" s="188" t="str">
        <f>BerKW!AS113</f>
        <v>Corriger</v>
      </c>
      <c r="Q113" s="188" t="str">
        <f>BerKW!AR113</f>
        <v>Corriger</v>
      </c>
      <c r="R113" s="188" t="str">
        <f>BerKW!AV113</f>
        <v>Corriger</v>
      </c>
      <c r="S113" s="188" t="str">
        <f>BerKW!AU113</f>
        <v>Corriger</v>
      </c>
      <c r="T113" s="188" t="str">
        <f>BerKW!AD113</f>
        <v>Corriger</v>
      </c>
      <c r="U113" s="188" t="str">
        <f>BerKW!AC113</f>
        <v>Corriger</v>
      </c>
      <c r="V113" s="188" t="str">
        <f>BerKW!AG113</f>
        <v>Corriger</v>
      </c>
      <c r="W113" s="188" t="str">
        <f>BerKW!AF113</f>
        <v>Corriger</v>
      </c>
      <c r="X113" s="188" t="str">
        <f>BerKW!AW113</f>
        <v>Corriger</v>
      </c>
      <c r="Y113" s="189" t="str">
        <f>BerKW!BE113</f>
        <v>Corriger</v>
      </c>
      <c r="Z113" s="188" t="str">
        <f>BerKW!BF113</f>
        <v>Corriger</v>
      </c>
      <c r="AA113" s="180">
        <f>Ident!A113</f>
        <v>0</v>
      </c>
      <c r="AB113" s="180">
        <f>Ident!B113</f>
        <v>0</v>
      </c>
      <c r="AC113" s="180">
        <f>Ident!C113</f>
        <v>0</v>
      </c>
      <c r="AD113" s="180">
        <f>Ident!D113</f>
        <v>0</v>
      </c>
      <c r="AE113" s="187">
        <f>Ident!$G113</f>
        <v>0</v>
      </c>
    </row>
    <row r="114" spans="1:31" ht="14.1" customHeight="1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187">
        <f>Ident!$G114</f>
        <v>0</v>
      </c>
      <c r="F114" s="188" t="str">
        <f>BerKW!AA114</f>
        <v>T. plein</v>
      </c>
      <c r="G114" s="188" t="str">
        <f>BerKW!Y114</f>
        <v>REMPLIR CAT.D'EMPLOYEUR!</v>
      </c>
      <c r="H114" s="188" t="str">
        <f>BerKW!L114</f>
        <v>Corriger</v>
      </c>
      <c r="I114" s="188">
        <f>BerKW!K114</f>
        <v>0</v>
      </c>
      <c r="J114" s="188" t="str">
        <f>BerKW!AJ114</f>
        <v>Corriger</v>
      </c>
      <c r="K114" s="188" t="str">
        <f>BerKW!AI114</f>
        <v>Corriger</v>
      </c>
      <c r="L114" s="188" t="str">
        <f>BerKW!AM114</f>
        <v>Corriger</v>
      </c>
      <c r="M114" s="188" t="str">
        <f>BerKW!AL114</f>
        <v>Corriger</v>
      </c>
      <c r="N114" s="188" t="str">
        <f>BerKW!AP114</f>
        <v>Corriger</v>
      </c>
      <c r="O114" s="188" t="str">
        <f>BerKW!AO114</f>
        <v>Corriger</v>
      </c>
      <c r="P114" s="188" t="str">
        <f>BerKW!AS114</f>
        <v>Corriger</v>
      </c>
      <c r="Q114" s="188" t="str">
        <f>BerKW!AR114</f>
        <v>Corriger</v>
      </c>
      <c r="R114" s="188" t="str">
        <f>BerKW!AV114</f>
        <v>Corriger</v>
      </c>
      <c r="S114" s="188" t="str">
        <f>BerKW!AU114</f>
        <v>Corriger</v>
      </c>
      <c r="T114" s="188" t="str">
        <f>BerKW!AD114</f>
        <v>Corriger</v>
      </c>
      <c r="U114" s="188" t="str">
        <f>BerKW!AC114</f>
        <v>Corriger</v>
      </c>
      <c r="V114" s="188" t="str">
        <f>BerKW!AG114</f>
        <v>Corriger</v>
      </c>
      <c r="W114" s="188" t="str">
        <f>BerKW!AF114</f>
        <v>Corriger</v>
      </c>
      <c r="X114" s="188" t="str">
        <f>BerKW!AW114</f>
        <v>Corriger</v>
      </c>
      <c r="Y114" s="189" t="str">
        <f>BerKW!BE114</f>
        <v>Corriger</v>
      </c>
      <c r="Z114" s="188" t="str">
        <f>BerKW!BF114</f>
        <v>Corriger</v>
      </c>
      <c r="AA114" s="180">
        <f>Ident!A114</f>
        <v>0</v>
      </c>
      <c r="AB114" s="180">
        <f>Ident!B114</f>
        <v>0</v>
      </c>
      <c r="AC114" s="180">
        <f>Ident!C114</f>
        <v>0</v>
      </c>
      <c r="AD114" s="180">
        <f>Ident!D114</f>
        <v>0</v>
      </c>
      <c r="AE114" s="187">
        <f>Ident!$G114</f>
        <v>0</v>
      </c>
    </row>
    <row r="115" spans="1:31" ht="14.1" customHeight="1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187">
        <f>Ident!$G115</f>
        <v>0</v>
      </c>
      <c r="F115" s="188" t="str">
        <f>BerKW!AA115</f>
        <v>T. plein</v>
      </c>
      <c r="G115" s="188" t="str">
        <f>BerKW!Y115</f>
        <v>REMPLIR CAT.D'EMPLOYEUR!</v>
      </c>
      <c r="H115" s="188" t="str">
        <f>BerKW!L115</f>
        <v>Corriger</v>
      </c>
      <c r="I115" s="188">
        <f>BerKW!K115</f>
        <v>0</v>
      </c>
      <c r="J115" s="188" t="str">
        <f>BerKW!AJ115</f>
        <v>Corriger</v>
      </c>
      <c r="K115" s="188" t="str">
        <f>BerKW!AI115</f>
        <v>Corriger</v>
      </c>
      <c r="L115" s="188" t="str">
        <f>BerKW!AM115</f>
        <v>Corriger</v>
      </c>
      <c r="M115" s="188" t="str">
        <f>BerKW!AL115</f>
        <v>Corriger</v>
      </c>
      <c r="N115" s="188" t="str">
        <f>BerKW!AP115</f>
        <v>Corriger</v>
      </c>
      <c r="O115" s="188" t="str">
        <f>BerKW!AO115</f>
        <v>Corriger</v>
      </c>
      <c r="P115" s="188" t="str">
        <f>BerKW!AS115</f>
        <v>Corriger</v>
      </c>
      <c r="Q115" s="188" t="str">
        <f>BerKW!AR115</f>
        <v>Corriger</v>
      </c>
      <c r="R115" s="188" t="str">
        <f>BerKW!AV115</f>
        <v>Corriger</v>
      </c>
      <c r="S115" s="188" t="str">
        <f>BerKW!AU115</f>
        <v>Corriger</v>
      </c>
      <c r="T115" s="188" t="str">
        <f>BerKW!AD115</f>
        <v>Corriger</v>
      </c>
      <c r="U115" s="188" t="str">
        <f>BerKW!AC115</f>
        <v>Corriger</v>
      </c>
      <c r="V115" s="188" t="str">
        <f>BerKW!AG115</f>
        <v>Corriger</v>
      </c>
      <c r="W115" s="188" t="str">
        <f>BerKW!AF115</f>
        <v>Corriger</v>
      </c>
      <c r="X115" s="188" t="str">
        <f>BerKW!AW115</f>
        <v>Corriger</v>
      </c>
      <c r="Y115" s="189" t="str">
        <f>BerKW!BE115</f>
        <v>Corriger</v>
      </c>
      <c r="Z115" s="188" t="str">
        <f>BerKW!BF115</f>
        <v>Corriger</v>
      </c>
      <c r="AA115" s="180">
        <f>Ident!A115</f>
        <v>0</v>
      </c>
      <c r="AB115" s="180">
        <f>Ident!B115</f>
        <v>0</v>
      </c>
      <c r="AC115" s="180">
        <f>Ident!C115</f>
        <v>0</v>
      </c>
      <c r="AD115" s="180">
        <f>Ident!D115</f>
        <v>0</v>
      </c>
      <c r="AE115" s="187">
        <f>Ident!$G115</f>
        <v>0</v>
      </c>
    </row>
    <row r="116" spans="1:31" ht="14.1" customHeight="1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187">
        <f>Ident!$G116</f>
        <v>0</v>
      </c>
      <c r="F116" s="188" t="str">
        <f>BerKW!AA116</f>
        <v>T. plein</v>
      </c>
      <c r="G116" s="188" t="str">
        <f>BerKW!Y116</f>
        <v>REMPLIR CAT.D'EMPLOYEUR!</v>
      </c>
      <c r="H116" s="188" t="str">
        <f>BerKW!L116</f>
        <v>Corriger</v>
      </c>
      <c r="I116" s="188">
        <f>BerKW!K116</f>
        <v>0</v>
      </c>
      <c r="J116" s="188" t="str">
        <f>BerKW!AJ116</f>
        <v>Corriger</v>
      </c>
      <c r="K116" s="188" t="str">
        <f>BerKW!AI116</f>
        <v>Corriger</v>
      </c>
      <c r="L116" s="188" t="str">
        <f>BerKW!AM116</f>
        <v>Corriger</v>
      </c>
      <c r="M116" s="188" t="str">
        <f>BerKW!AL116</f>
        <v>Corriger</v>
      </c>
      <c r="N116" s="188" t="str">
        <f>BerKW!AP116</f>
        <v>Corriger</v>
      </c>
      <c r="O116" s="188" t="str">
        <f>BerKW!AO116</f>
        <v>Corriger</v>
      </c>
      <c r="P116" s="188" t="str">
        <f>BerKW!AS116</f>
        <v>Corriger</v>
      </c>
      <c r="Q116" s="188" t="str">
        <f>BerKW!AR116</f>
        <v>Corriger</v>
      </c>
      <c r="R116" s="188" t="str">
        <f>BerKW!AV116</f>
        <v>Corriger</v>
      </c>
      <c r="S116" s="188" t="str">
        <f>BerKW!AU116</f>
        <v>Corriger</v>
      </c>
      <c r="T116" s="188" t="str">
        <f>BerKW!AD116</f>
        <v>Corriger</v>
      </c>
      <c r="U116" s="188" t="str">
        <f>BerKW!AC116</f>
        <v>Corriger</v>
      </c>
      <c r="V116" s="188" t="str">
        <f>BerKW!AG116</f>
        <v>Corriger</v>
      </c>
      <c r="W116" s="188" t="str">
        <f>BerKW!AF116</f>
        <v>Corriger</v>
      </c>
      <c r="X116" s="188" t="str">
        <f>BerKW!AW116</f>
        <v>Corriger</v>
      </c>
      <c r="Y116" s="189" t="str">
        <f>BerKW!BE116</f>
        <v>Corriger</v>
      </c>
      <c r="Z116" s="188" t="str">
        <f>BerKW!BF116</f>
        <v>Corriger</v>
      </c>
      <c r="AA116" s="180">
        <f>Ident!A116</f>
        <v>0</v>
      </c>
      <c r="AB116" s="180">
        <f>Ident!B116</f>
        <v>0</v>
      </c>
      <c r="AC116" s="180">
        <f>Ident!C116</f>
        <v>0</v>
      </c>
      <c r="AD116" s="180">
        <f>Ident!D116</f>
        <v>0</v>
      </c>
      <c r="AE116" s="187">
        <f>Ident!$G116</f>
        <v>0</v>
      </c>
    </row>
    <row r="117" spans="1:31" ht="14.1" customHeight="1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187">
        <f>Ident!$G117</f>
        <v>0</v>
      </c>
      <c r="F117" s="188" t="str">
        <f>BerKW!AA117</f>
        <v>T. plein</v>
      </c>
      <c r="G117" s="188" t="str">
        <f>BerKW!Y117</f>
        <v>REMPLIR CAT.D'EMPLOYEUR!</v>
      </c>
      <c r="H117" s="188" t="str">
        <f>BerKW!L117</f>
        <v>Corriger</v>
      </c>
      <c r="I117" s="188">
        <f>BerKW!K117</f>
        <v>0</v>
      </c>
      <c r="J117" s="188" t="str">
        <f>BerKW!AJ117</f>
        <v>Corriger</v>
      </c>
      <c r="K117" s="188" t="str">
        <f>BerKW!AI117</f>
        <v>Corriger</v>
      </c>
      <c r="L117" s="188" t="str">
        <f>BerKW!AM117</f>
        <v>Corriger</v>
      </c>
      <c r="M117" s="188" t="str">
        <f>BerKW!AL117</f>
        <v>Corriger</v>
      </c>
      <c r="N117" s="188" t="str">
        <f>BerKW!AP117</f>
        <v>Corriger</v>
      </c>
      <c r="O117" s="188" t="str">
        <f>BerKW!AO117</f>
        <v>Corriger</v>
      </c>
      <c r="P117" s="188" t="str">
        <f>BerKW!AS117</f>
        <v>Corriger</v>
      </c>
      <c r="Q117" s="188" t="str">
        <f>BerKW!AR117</f>
        <v>Corriger</v>
      </c>
      <c r="R117" s="188" t="str">
        <f>BerKW!AV117</f>
        <v>Corriger</v>
      </c>
      <c r="S117" s="188" t="str">
        <f>BerKW!AU117</f>
        <v>Corriger</v>
      </c>
      <c r="T117" s="188" t="str">
        <f>BerKW!AD117</f>
        <v>Corriger</v>
      </c>
      <c r="U117" s="188" t="str">
        <f>BerKW!AC117</f>
        <v>Corriger</v>
      </c>
      <c r="V117" s="188" t="str">
        <f>BerKW!AG117</f>
        <v>Corriger</v>
      </c>
      <c r="W117" s="188" t="str">
        <f>BerKW!AF117</f>
        <v>Corriger</v>
      </c>
      <c r="X117" s="188" t="str">
        <f>BerKW!AW117</f>
        <v>Corriger</v>
      </c>
      <c r="Y117" s="189" t="str">
        <f>BerKW!BE117</f>
        <v>Corriger</v>
      </c>
      <c r="Z117" s="188" t="str">
        <f>BerKW!BF117</f>
        <v>Corriger</v>
      </c>
      <c r="AA117" s="180">
        <f>Ident!A117</f>
        <v>0</v>
      </c>
      <c r="AB117" s="180">
        <f>Ident!B117</f>
        <v>0</v>
      </c>
      <c r="AC117" s="180">
        <f>Ident!C117</f>
        <v>0</v>
      </c>
      <c r="AD117" s="180">
        <f>Ident!D117</f>
        <v>0</v>
      </c>
      <c r="AE117" s="187">
        <f>Ident!$G117</f>
        <v>0</v>
      </c>
    </row>
    <row r="118" spans="1:31" ht="14.1" customHeight="1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187">
        <f>Ident!$G118</f>
        <v>0</v>
      </c>
      <c r="F118" s="188" t="str">
        <f>BerKW!AA118</f>
        <v>T. plein</v>
      </c>
      <c r="G118" s="188" t="str">
        <f>BerKW!Y118</f>
        <v>REMPLIR CAT.D'EMPLOYEUR!</v>
      </c>
      <c r="H118" s="188" t="str">
        <f>BerKW!L118</f>
        <v>Corriger</v>
      </c>
      <c r="I118" s="188">
        <f>BerKW!K118</f>
        <v>0</v>
      </c>
      <c r="J118" s="188" t="str">
        <f>BerKW!AJ118</f>
        <v>Corriger</v>
      </c>
      <c r="K118" s="188" t="str">
        <f>BerKW!AI118</f>
        <v>Corriger</v>
      </c>
      <c r="L118" s="188" t="str">
        <f>BerKW!AM118</f>
        <v>Corriger</v>
      </c>
      <c r="M118" s="188" t="str">
        <f>BerKW!AL118</f>
        <v>Corriger</v>
      </c>
      <c r="N118" s="188" t="str">
        <f>BerKW!AP118</f>
        <v>Corriger</v>
      </c>
      <c r="O118" s="188" t="str">
        <f>BerKW!AO118</f>
        <v>Corriger</v>
      </c>
      <c r="P118" s="188" t="str">
        <f>BerKW!AS118</f>
        <v>Corriger</v>
      </c>
      <c r="Q118" s="188" t="str">
        <f>BerKW!AR118</f>
        <v>Corriger</v>
      </c>
      <c r="R118" s="188" t="str">
        <f>BerKW!AV118</f>
        <v>Corriger</v>
      </c>
      <c r="S118" s="188" t="str">
        <f>BerKW!AU118</f>
        <v>Corriger</v>
      </c>
      <c r="T118" s="188" t="str">
        <f>BerKW!AD118</f>
        <v>Corriger</v>
      </c>
      <c r="U118" s="188" t="str">
        <f>BerKW!AC118</f>
        <v>Corriger</v>
      </c>
      <c r="V118" s="188" t="str">
        <f>BerKW!AG118</f>
        <v>Corriger</v>
      </c>
      <c r="W118" s="188" t="str">
        <f>BerKW!AF118</f>
        <v>Corriger</v>
      </c>
      <c r="X118" s="188" t="str">
        <f>BerKW!AW118</f>
        <v>Corriger</v>
      </c>
      <c r="Y118" s="189" t="str">
        <f>BerKW!BE118</f>
        <v>Corriger</v>
      </c>
      <c r="Z118" s="188" t="str">
        <f>BerKW!BF118</f>
        <v>Corriger</v>
      </c>
      <c r="AA118" s="180">
        <f>Ident!A118</f>
        <v>0</v>
      </c>
      <c r="AB118" s="180">
        <f>Ident!B118</f>
        <v>0</v>
      </c>
      <c r="AC118" s="180">
        <f>Ident!C118</f>
        <v>0</v>
      </c>
      <c r="AD118" s="180">
        <f>Ident!D118</f>
        <v>0</v>
      </c>
      <c r="AE118" s="187">
        <f>Ident!$G118</f>
        <v>0</v>
      </c>
    </row>
    <row r="119" spans="1:31" ht="14.1" customHeight="1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187">
        <f>Ident!$G119</f>
        <v>0</v>
      </c>
      <c r="F119" s="188" t="str">
        <f>BerKW!AA119</f>
        <v>T. plein</v>
      </c>
      <c r="G119" s="188" t="str">
        <f>BerKW!Y119</f>
        <v>REMPLIR CAT.D'EMPLOYEUR!</v>
      </c>
      <c r="H119" s="188" t="str">
        <f>BerKW!L119</f>
        <v>Corriger</v>
      </c>
      <c r="I119" s="188">
        <f>BerKW!K119</f>
        <v>0</v>
      </c>
      <c r="J119" s="188" t="str">
        <f>BerKW!AJ119</f>
        <v>Corriger</v>
      </c>
      <c r="K119" s="188" t="str">
        <f>BerKW!AI119</f>
        <v>Corriger</v>
      </c>
      <c r="L119" s="188" t="str">
        <f>BerKW!AM119</f>
        <v>Corriger</v>
      </c>
      <c r="M119" s="188" t="str">
        <f>BerKW!AL119</f>
        <v>Corriger</v>
      </c>
      <c r="N119" s="188" t="str">
        <f>BerKW!AP119</f>
        <v>Corriger</v>
      </c>
      <c r="O119" s="188" t="str">
        <f>BerKW!AO119</f>
        <v>Corriger</v>
      </c>
      <c r="P119" s="188" t="str">
        <f>BerKW!AS119</f>
        <v>Corriger</v>
      </c>
      <c r="Q119" s="188" t="str">
        <f>BerKW!AR119</f>
        <v>Corriger</v>
      </c>
      <c r="R119" s="188" t="str">
        <f>BerKW!AV119</f>
        <v>Corriger</v>
      </c>
      <c r="S119" s="188" t="str">
        <f>BerKW!AU119</f>
        <v>Corriger</v>
      </c>
      <c r="T119" s="188" t="str">
        <f>BerKW!AD119</f>
        <v>Corriger</v>
      </c>
      <c r="U119" s="188" t="str">
        <f>BerKW!AC119</f>
        <v>Corriger</v>
      </c>
      <c r="V119" s="188" t="str">
        <f>BerKW!AG119</f>
        <v>Corriger</v>
      </c>
      <c r="W119" s="188" t="str">
        <f>BerKW!AF119</f>
        <v>Corriger</v>
      </c>
      <c r="X119" s="188" t="str">
        <f>BerKW!AW119</f>
        <v>Corriger</v>
      </c>
      <c r="Y119" s="189" t="str">
        <f>BerKW!BE119</f>
        <v>Corriger</v>
      </c>
      <c r="Z119" s="188" t="str">
        <f>BerKW!BF119</f>
        <v>Corriger</v>
      </c>
      <c r="AA119" s="180">
        <f>Ident!A119</f>
        <v>0</v>
      </c>
      <c r="AB119" s="180">
        <f>Ident!B119</f>
        <v>0</v>
      </c>
      <c r="AC119" s="180">
        <f>Ident!C119</f>
        <v>0</v>
      </c>
      <c r="AD119" s="180">
        <f>Ident!D119</f>
        <v>0</v>
      </c>
      <c r="AE119" s="187">
        <f>Ident!$G119</f>
        <v>0</v>
      </c>
    </row>
    <row r="120" spans="1:31" ht="14.1" customHeight="1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187">
        <f>Ident!$G120</f>
        <v>0</v>
      </c>
      <c r="F120" s="188" t="str">
        <f>BerKW!AA120</f>
        <v>T. plein</v>
      </c>
      <c r="G120" s="188" t="str">
        <f>BerKW!Y120</f>
        <v>REMPLIR CAT.D'EMPLOYEUR!</v>
      </c>
      <c r="H120" s="188" t="str">
        <f>BerKW!L120</f>
        <v>Corriger</v>
      </c>
      <c r="I120" s="188">
        <f>BerKW!K120</f>
        <v>0</v>
      </c>
      <c r="J120" s="188" t="str">
        <f>BerKW!AJ120</f>
        <v>Corriger</v>
      </c>
      <c r="K120" s="188" t="str">
        <f>BerKW!AI120</f>
        <v>Corriger</v>
      </c>
      <c r="L120" s="188" t="str">
        <f>BerKW!AM120</f>
        <v>Corriger</v>
      </c>
      <c r="M120" s="188" t="str">
        <f>BerKW!AL120</f>
        <v>Corriger</v>
      </c>
      <c r="N120" s="188" t="str">
        <f>BerKW!AP120</f>
        <v>Corriger</v>
      </c>
      <c r="O120" s="188" t="str">
        <f>BerKW!AO120</f>
        <v>Corriger</v>
      </c>
      <c r="P120" s="188" t="str">
        <f>BerKW!AS120</f>
        <v>Corriger</v>
      </c>
      <c r="Q120" s="188" t="str">
        <f>BerKW!AR120</f>
        <v>Corriger</v>
      </c>
      <c r="R120" s="188" t="str">
        <f>BerKW!AV120</f>
        <v>Corriger</v>
      </c>
      <c r="S120" s="188" t="str">
        <f>BerKW!AU120</f>
        <v>Corriger</v>
      </c>
      <c r="T120" s="188" t="str">
        <f>BerKW!AD120</f>
        <v>Corriger</v>
      </c>
      <c r="U120" s="188" t="str">
        <f>BerKW!AC120</f>
        <v>Corriger</v>
      </c>
      <c r="V120" s="188" t="str">
        <f>BerKW!AG120</f>
        <v>Corriger</v>
      </c>
      <c r="W120" s="188" t="str">
        <f>BerKW!AF120</f>
        <v>Corriger</v>
      </c>
      <c r="X120" s="188" t="str">
        <f>BerKW!AW120</f>
        <v>Corriger</v>
      </c>
      <c r="Y120" s="189" t="str">
        <f>BerKW!BE120</f>
        <v>Corriger</v>
      </c>
      <c r="Z120" s="188" t="str">
        <f>BerKW!BF120</f>
        <v>Corriger</v>
      </c>
      <c r="AA120" s="180">
        <f>Ident!A120</f>
        <v>0</v>
      </c>
      <c r="AB120" s="180">
        <f>Ident!B120</f>
        <v>0</v>
      </c>
      <c r="AC120" s="180">
        <f>Ident!C120</f>
        <v>0</v>
      </c>
      <c r="AD120" s="180">
        <f>Ident!D120</f>
        <v>0</v>
      </c>
      <c r="AE120" s="187">
        <f>Ident!$G120</f>
        <v>0</v>
      </c>
    </row>
    <row r="121" spans="1:31" ht="14.1" customHeight="1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187">
        <f>Ident!$G121</f>
        <v>0</v>
      </c>
      <c r="F121" s="188" t="str">
        <f>BerKW!AA121</f>
        <v>T. plein</v>
      </c>
      <c r="G121" s="188" t="str">
        <f>BerKW!Y121</f>
        <v>REMPLIR CAT.D'EMPLOYEUR!</v>
      </c>
      <c r="H121" s="188" t="str">
        <f>BerKW!L121</f>
        <v>Corriger</v>
      </c>
      <c r="I121" s="188">
        <f>BerKW!K121</f>
        <v>0</v>
      </c>
      <c r="J121" s="188" t="str">
        <f>BerKW!AJ121</f>
        <v>Corriger</v>
      </c>
      <c r="K121" s="188" t="str">
        <f>BerKW!AI121</f>
        <v>Corriger</v>
      </c>
      <c r="L121" s="188" t="str">
        <f>BerKW!AM121</f>
        <v>Corriger</v>
      </c>
      <c r="M121" s="188" t="str">
        <f>BerKW!AL121</f>
        <v>Corriger</v>
      </c>
      <c r="N121" s="188" t="str">
        <f>BerKW!AP121</f>
        <v>Corriger</v>
      </c>
      <c r="O121" s="188" t="str">
        <f>BerKW!AO121</f>
        <v>Corriger</v>
      </c>
      <c r="P121" s="188" t="str">
        <f>BerKW!AS121</f>
        <v>Corriger</v>
      </c>
      <c r="Q121" s="188" t="str">
        <f>BerKW!AR121</f>
        <v>Corriger</v>
      </c>
      <c r="R121" s="188" t="str">
        <f>BerKW!AV121</f>
        <v>Corriger</v>
      </c>
      <c r="S121" s="188" t="str">
        <f>BerKW!AU121</f>
        <v>Corriger</v>
      </c>
      <c r="T121" s="188" t="str">
        <f>BerKW!AD121</f>
        <v>Corriger</v>
      </c>
      <c r="U121" s="188" t="str">
        <f>BerKW!AC121</f>
        <v>Corriger</v>
      </c>
      <c r="V121" s="188" t="str">
        <f>BerKW!AG121</f>
        <v>Corriger</v>
      </c>
      <c r="W121" s="188" t="str">
        <f>BerKW!AF121</f>
        <v>Corriger</v>
      </c>
      <c r="X121" s="188" t="str">
        <f>BerKW!AW121</f>
        <v>Corriger</v>
      </c>
      <c r="Y121" s="189" t="str">
        <f>BerKW!BE121</f>
        <v>Corriger</v>
      </c>
      <c r="Z121" s="188" t="str">
        <f>BerKW!BF121</f>
        <v>Corriger</v>
      </c>
      <c r="AA121" s="180">
        <f>Ident!A121</f>
        <v>0</v>
      </c>
      <c r="AB121" s="180">
        <f>Ident!B121</f>
        <v>0</v>
      </c>
      <c r="AC121" s="180">
        <f>Ident!C121</f>
        <v>0</v>
      </c>
      <c r="AD121" s="180">
        <f>Ident!D121</f>
        <v>0</v>
      </c>
      <c r="AE121" s="187">
        <f>Ident!$G121</f>
        <v>0</v>
      </c>
    </row>
    <row r="122" spans="1:31" ht="14.1" customHeight="1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187">
        <f>Ident!$G122</f>
        <v>0</v>
      </c>
      <c r="F122" s="188" t="str">
        <f>BerKW!AA122</f>
        <v>T. plein</v>
      </c>
      <c r="G122" s="188" t="str">
        <f>BerKW!Y122</f>
        <v>REMPLIR CAT.D'EMPLOYEUR!</v>
      </c>
      <c r="H122" s="188" t="str">
        <f>BerKW!L122</f>
        <v>Corriger</v>
      </c>
      <c r="I122" s="188">
        <f>BerKW!K122</f>
        <v>0</v>
      </c>
      <c r="J122" s="188" t="str">
        <f>BerKW!AJ122</f>
        <v>Corriger</v>
      </c>
      <c r="K122" s="188" t="str">
        <f>BerKW!AI122</f>
        <v>Corriger</v>
      </c>
      <c r="L122" s="188" t="str">
        <f>BerKW!AM122</f>
        <v>Corriger</v>
      </c>
      <c r="M122" s="188" t="str">
        <f>BerKW!AL122</f>
        <v>Corriger</v>
      </c>
      <c r="N122" s="188" t="str">
        <f>BerKW!AP122</f>
        <v>Corriger</v>
      </c>
      <c r="O122" s="188" t="str">
        <f>BerKW!AO122</f>
        <v>Corriger</v>
      </c>
      <c r="P122" s="188" t="str">
        <f>BerKW!AS122</f>
        <v>Corriger</v>
      </c>
      <c r="Q122" s="188" t="str">
        <f>BerKW!AR122</f>
        <v>Corriger</v>
      </c>
      <c r="R122" s="188" t="str">
        <f>BerKW!AV122</f>
        <v>Corriger</v>
      </c>
      <c r="S122" s="188" t="str">
        <f>BerKW!AU122</f>
        <v>Corriger</v>
      </c>
      <c r="T122" s="188" t="str">
        <f>BerKW!AD122</f>
        <v>Corriger</v>
      </c>
      <c r="U122" s="188" t="str">
        <f>BerKW!AC122</f>
        <v>Corriger</v>
      </c>
      <c r="V122" s="188" t="str">
        <f>BerKW!AG122</f>
        <v>Corriger</v>
      </c>
      <c r="W122" s="188" t="str">
        <f>BerKW!AF122</f>
        <v>Corriger</v>
      </c>
      <c r="X122" s="188" t="str">
        <f>BerKW!AW122</f>
        <v>Corriger</v>
      </c>
      <c r="Y122" s="189" t="str">
        <f>BerKW!BE122</f>
        <v>Corriger</v>
      </c>
      <c r="Z122" s="188" t="str">
        <f>BerKW!BF122</f>
        <v>Corriger</v>
      </c>
      <c r="AA122" s="180">
        <f>Ident!A122</f>
        <v>0</v>
      </c>
      <c r="AB122" s="180">
        <f>Ident!B122</f>
        <v>0</v>
      </c>
      <c r="AC122" s="180">
        <f>Ident!C122</f>
        <v>0</v>
      </c>
      <c r="AD122" s="180">
        <f>Ident!D122</f>
        <v>0</v>
      </c>
      <c r="AE122" s="187">
        <f>Ident!$G122</f>
        <v>0</v>
      </c>
    </row>
    <row r="123" spans="1:31" ht="14.1" customHeight="1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187">
        <f>Ident!$G123</f>
        <v>0</v>
      </c>
      <c r="F123" s="188" t="str">
        <f>BerKW!AA123</f>
        <v>T. plein</v>
      </c>
      <c r="G123" s="188" t="str">
        <f>BerKW!Y123</f>
        <v>REMPLIR CAT.D'EMPLOYEUR!</v>
      </c>
      <c r="H123" s="188" t="str">
        <f>BerKW!L123</f>
        <v>Corriger</v>
      </c>
      <c r="I123" s="188">
        <f>BerKW!K123</f>
        <v>0</v>
      </c>
      <c r="J123" s="188" t="str">
        <f>BerKW!AJ123</f>
        <v>Corriger</v>
      </c>
      <c r="K123" s="188" t="str">
        <f>BerKW!AI123</f>
        <v>Corriger</v>
      </c>
      <c r="L123" s="188" t="str">
        <f>BerKW!AM123</f>
        <v>Corriger</v>
      </c>
      <c r="M123" s="188" t="str">
        <f>BerKW!AL123</f>
        <v>Corriger</v>
      </c>
      <c r="N123" s="188" t="str">
        <f>BerKW!AP123</f>
        <v>Corriger</v>
      </c>
      <c r="O123" s="188" t="str">
        <f>BerKW!AO123</f>
        <v>Corriger</v>
      </c>
      <c r="P123" s="188" t="str">
        <f>BerKW!AS123</f>
        <v>Corriger</v>
      </c>
      <c r="Q123" s="188" t="str">
        <f>BerKW!AR123</f>
        <v>Corriger</v>
      </c>
      <c r="R123" s="188" t="str">
        <f>BerKW!AV123</f>
        <v>Corriger</v>
      </c>
      <c r="S123" s="188" t="str">
        <f>BerKW!AU123</f>
        <v>Corriger</v>
      </c>
      <c r="T123" s="188" t="str">
        <f>BerKW!AD123</f>
        <v>Corriger</v>
      </c>
      <c r="U123" s="188" t="str">
        <f>BerKW!AC123</f>
        <v>Corriger</v>
      </c>
      <c r="V123" s="188" t="str">
        <f>BerKW!AG123</f>
        <v>Corriger</v>
      </c>
      <c r="W123" s="188" t="str">
        <f>BerKW!AF123</f>
        <v>Corriger</v>
      </c>
      <c r="X123" s="188" t="str">
        <f>BerKW!AW123</f>
        <v>Corriger</v>
      </c>
      <c r="Y123" s="189" t="str">
        <f>BerKW!BE123</f>
        <v>Corriger</v>
      </c>
      <c r="Z123" s="188" t="str">
        <f>BerKW!BF123</f>
        <v>Corriger</v>
      </c>
      <c r="AA123" s="180">
        <f>Ident!A123</f>
        <v>0</v>
      </c>
      <c r="AB123" s="180">
        <f>Ident!B123</f>
        <v>0</v>
      </c>
      <c r="AC123" s="180">
        <f>Ident!C123</f>
        <v>0</v>
      </c>
      <c r="AD123" s="180">
        <f>Ident!D123</f>
        <v>0</v>
      </c>
      <c r="AE123" s="187">
        <f>Ident!$G123</f>
        <v>0</v>
      </c>
    </row>
    <row r="124" spans="1:31" ht="14.1" customHeight="1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187">
        <f>Ident!$G124</f>
        <v>0</v>
      </c>
      <c r="F124" s="188" t="str">
        <f>BerKW!AA124</f>
        <v>T. plein</v>
      </c>
      <c r="G124" s="188" t="str">
        <f>BerKW!Y124</f>
        <v>REMPLIR CAT.D'EMPLOYEUR!</v>
      </c>
      <c r="H124" s="188" t="str">
        <f>BerKW!L124</f>
        <v>Corriger</v>
      </c>
      <c r="I124" s="188">
        <f>BerKW!K124</f>
        <v>0</v>
      </c>
      <c r="J124" s="188" t="str">
        <f>BerKW!AJ124</f>
        <v>Corriger</v>
      </c>
      <c r="K124" s="188" t="str">
        <f>BerKW!AI124</f>
        <v>Corriger</v>
      </c>
      <c r="L124" s="188" t="str">
        <f>BerKW!AM124</f>
        <v>Corriger</v>
      </c>
      <c r="M124" s="188" t="str">
        <f>BerKW!AL124</f>
        <v>Corriger</v>
      </c>
      <c r="N124" s="188" t="str">
        <f>BerKW!AP124</f>
        <v>Corriger</v>
      </c>
      <c r="O124" s="188" t="str">
        <f>BerKW!AO124</f>
        <v>Corriger</v>
      </c>
      <c r="P124" s="188" t="str">
        <f>BerKW!AS124</f>
        <v>Corriger</v>
      </c>
      <c r="Q124" s="188" t="str">
        <f>BerKW!AR124</f>
        <v>Corriger</v>
      </c>
      <c r="R124" s="188" t="str">
        <f>BerKW!AV124</f>
        <v>Corriger</v>
      </c>
      <c r="S124" s="188" t="str">
        <f>BerKW!AU124</f>
        <v>Corriger</v>
      </c>
      <c r="T124" s="188" t="str">
        <f>BerKW!AD124</f>
        <v>Corriger</v>
      </c>
      <c r="U124" s="188" t="str">
        <f>BerKW!AC124</f>
        <v>Corriger</v>
      </c>
      <c r="V124" s="188" t="str">
        <f>BerKW!AG124</f>
        <v>Corriger</v>
      </c>
      <c r="W124" s="188" t="str">
        <f>BerKW!AF124</f>
        <v>Corriger</v>
      </c>
      <c r="X124" s="188" t="str">
        <f>BerKW!AW124</f>
        <v>Corriger</v>
      </c>
      <c r="Y124" s="189" t="str">
        <f>BerKW!BE124</f>
        <v>Corriger</v>
      </c>
      <c r="Z124" s="188" t="str">
        <f>BerKW!BF124</f>
        <v>Corriger</v>
      </c>
      <c r="AA124" s="180">
        <f>Ident!A124</f>
        <v>0</v>
      </c>
      <c r="AB124" s="180">
        <f>Ident!B124</f>
        <v>0</v>
      </c>
      <c r="AC124" s="180">
        <f>Ident!C124</f>
        <v>0</v>
      </c>
      <c r="AD124" s="180">
        <f>Ident!D124</f>
        <v>0</v>
      </c>
      <c r="AE124" s="187">
        <f>Ident!$G124</f>
        <v>0</v>
      </c>
    </row>
    <row r="125" spans="1:31" ht="14.1" customHeight="1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187">
        <f>Ident!$G125</f>
        <v>0</v>
      </c>
      <c r="F125" s="188" t="str">
        <f>BerKW!AA125</f>
        <v>T. plein</v>
      </c>
      <c r="G125" s="188" t="str">
        <f>BerKW!Y125</f>
        <v>REMPLIR CAT.D'EMPLOYEUR!</v>
      </c>
      <c r="H125" s="188" t="str">
        <f>BerKW!L125</f>
        <v>Corriger</v>
      </c>
      <c r="I125" s="188">
        <f>BerKW!K125</f>
        <v>0</v>
      </c>
      <c r="J125" s="188" t="str">
        <f>BerKW!AJ125</f>
        <v>Corriger</v>
      </c>
      <c r="K125" s="188" t="str">
        <f>BerKW!AI125</f>
        <v>Corriger</v>
      </c>
      <c r="L125" s="188" t="str">
        <f>BerKW!AM125</f>
        <v>Corriger</v>
      </c>
      <c r="M125" s="188" t="str">
        <f>BerKW!AL125</f>
        <v>Corriger</v>
      </c>
      <c r="N125" s="188" t="str">
        <f>BerKW!AP125</f>
        <v>Corriger</v>
      </c>
      <c r="O125" s="188" t="str">
        <f>BerKW!AO125</f>
        <v>Corriger</v>
      </c>
      <c r="P125" s="188" t="str">
        <f>BerKW!AS125</f>
        <v>Corriger</v>
      </c>
      <c r="Q125" s="188" t="str">
        <f>BerKW!AR125</f>
        <v>Corriger</v>
      </c>
      <c r="R125" s="188" t="str">
        <f>BerKW!AV125</f>
        <v>Corriger</v>
      </c>
      <c r="S125" s="188" t="str">
        <f>BerKW!AU125</f>
        <v>Corriger</v>
      </c>
      <c r="T125" s="188" t="str">
        <f>BerKW!AD125</f>
        <v>Corriger</v>
      </c>
      <c r="U125" s="188" t="str">
        <f>BerKW!AC125</f>
        <v>Corriger</v>
      </c>
      <c r="V125" s="188" t="str">
        <f>BerKW!AG125</f>
        <v>Corriger</v>
      </c>
      <c r="W125" s="188" t="str">
        <f>BerKW!AF125</f>
        <v>Corriger</v>
      </c>
      <c r="X125" s="188" t="str">
        <f>BerKW!AW125</f>
        <v>Corriger</v>
      </c>
      <c r="Y125" s="189" t="str">
        <f>BerKW!BE125</f>
        <v>Corriger</v>
      </c>
      <c r="Z125" s="188" t="str">
        <f>BerKW!BF125</f>
        <v>Corriger</v>
      </c>
      <c r="AA125" s="180">
        <f>Ident!A125</f>
        <v>0</v>
      </c>
      <c r="AB125" s="180">
        <f>Ident!B125</f>
        <v>0</v>
      </c>
      <c r="AC125" s="180">
        <f>Ident!C125</f>
        <v>0</v>
      </c>
      <c r="AD125" s="180">
        <f>Ident!D125</f>
        <v>0</v>
      </c>
      <c r="AE125" s="187">
        <f>Ident!$G125</f>
        <v>0</v>
      </c>
    </row>
    <row r="126" spans="1:31" ht="14.1" customHeight="1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187">
        <f>Ident!$G126</f>
        <v>0</v>
      </c>
      <c r="F126" s="188" t="str">
        <f>BerKW!AA126</f>
        <v>T. plein</v>
      </c>
      <c r="G126" s="188" t="str">
        <f>BerKW!Y126</f>
        <v>REMPLIR CAT.D'EMPLOYEUR!</v>
      </c>
      <c r="H126" s="188" t="str">
        <f>BerKW!L126</f>
        <v>Corriger</v>
      </c>
      <c r="I126" s="188">
        <f>BerKW!K126</f>
        <v>0</v>
      </c>
      <c r="J126" s="188" t="str">
        <f>BerKW!AJ126</f>
        <v>Corriger</v>
      </c>
      <c r="K126" s="188" t="str">
        <f>BerKW!AI126</f>
        <v>Corriger</v>
      </c>
      <c r="L126" s="188" t="str">
        <f>BerKW!AM126</f>
        <v>Corriger</v>
      </c>
      <c r="M126" s="188" t="str">
        <f>BerKW!AL126</f>
        <v>Corriger</v>
      </c>
      <c r="N126" s="188" t="str">
        <f>BerKW!AP126</f>
        <v>Corriger</v>
      </c>
      <c r="O126" s="188" t="str">
        <f>BerKW!AO126</f>
        <v>Corriger</v>
      </c>
      <c r="P126" s="188" t="str">
        <f>BerKW!AS126</f>
        <v>Corriger</v>
      </c>
      <c r="Q126" s="188" t="str">
        <f>BerKW!AR126</f>
        <v>Corriger</v>
      </c>
      <c r="R126" s="188" t="str">
        <f>BerKW!AV126</f>
        <v>Corriger</v>
      </c>
      <c r="S126" s="188" t="str">
        <f>BerKW!AU126</f>
        <v>Corriger</v>
      </c>
      <c r="T126" s="188" t="str">
        <f>BerKW!AD126</f>
        <v>Corriger</v>
      </c>
      <c r="U126" s="188" t="str">
        <f>BerKW!AC126</f>
        <v>Corriger</v>
      </c>
      <c r="V126" s="188" t="str">
        <f>BerKW!AG126</f>
        <v>Corriger</v>
      </c>
      <c r="W126" s="188" t="str">
        <f>BerKW!AF126</f>
        <v>Corriger</v>
      </c>
      <c r="X126" s="188" t="str">
        <f>BerKW!AW126</f>
        <v>Corriger</v>
      </c>
      <c r="Y126" s="189" t="str">
        <f>BerKW!BE126</f>
        <v>Corriger</v>
      </c>
      <c r="Z126" s="188" t="str">
        <f>BerKW!BF126</f>
        <v>Corriger</v>
      </c>
      <c r="AA126" s="180">
        <f>Ident!A126</f>
        <v>0</v>
      </c>
      <c r="AB126" s="180">
        <f>Ident!B126</f>
        <v>0</v>
      </c>
      <c r="AC126" s="180">
        <f>Ident!C126</f>
        <v>0</v>
      </c>
      <c r="AD126" s="180">
        <f>Ident!D126</f>
        <v>0</v>
      </c>
      <c r="AE126" s="187">
        <f>Ident!$G126</f>
        <v>0</v>
      </c>
    </row>
    <row r="127" spans="1:31" ht="14.1" customHeight="1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187">
        <f>Ident!$G127</f>
        <v>0</v>
      </c>
      <c r="F127" s="188" t="str">
        <f>BerKW!AA127</f>
        <v>T. plein</v>
      </c>
      <c r="G127" s="188" t="str">
        <f>BerKW!Y127</f>
        <v>REMPLIR CAT.D'EMPLOYEUR!</v>
      </c>
      <c r="H127" s="188" t="str">
        <f>BerKW!L127</f>
        <v>Corriger</v>
      </c>
      <c r="I127" s="188">
        <f>BerKW!K127</f>
        <v>0</v>
      </c>
      <c r="J127" s="188" t="str">
        <f>BerKW!AJ127</f>
        <v>Corriger</v>
      </c>
      <c r="K127" s="188" t="str">
        <f>BerKW!AI127</f>
        <v>Corriger</v>
      </c>
      <c r="L127" s="188" t="str">
        <f>BerKW!AM127</f>
        <v>Corriger</v>
      </c>
      <c r="M127" s="188" t="str">
        <f>BerKW!AL127</f>
        <v>Corriger</v>
      </c>
      <c r="N127" s="188" t="str">
        <f>BerKW!AP127</f>
        <v>Corriger</v>
      </c>
      <c r="O127" s="188" t="str">
        <f>BerKW!AO127</f>
        <v>Corriger</v>
      </c>
      <c r="P127" s="188" t="str">
        <f>BerKW!AS127</f>
        <v>Corriger</v>
      </c>
      <c r="Q127" s="188" t="str">
        <f>BerKW!AR127</f>
        <v>Corriger</v>
      </c>
      <c r="R127" s="188" t="str">
        <f>BerKW!AV127</f>
        <v>Corriger</v>
      </c>
      <c r="S127" s="188" t="str">
        <f>BerKW!AU127</f>
        <v>Corriger</v>
      </c>
      <c r="T127" s="188" t="str">
        <f>BerKW!AD127</f>
        <v>Corriger</v>
      </c>
      <c r="U127" s="188" t="str">
        <f>BerKW!AC127</f>
        <v>Corriger</v>
      </c>
      <c r="V127" s="188" t="str">
        <f>BerKW!AG127</f>
        <v>Corriger</v>
      </c>
      <c r="W127" s="188" t="str">
        <f>BerKW!AF127</f>
        <v>Corriger</v>
      </c>
      <c r="X127" s="188" t="str">
        <f>BerKW!AW127</f>
        <v>Corriger</v>
      </c>
      <c r="Y127" s="189" t="str">
        <f>BerKW!BE127</f>
        <v>Corriger</v>
      </c>
      <c r="Z127" s="188" t="str">
        <f>BerKW!BF127</f>
        <v>Corriger</v>
      </c>
      <c r="AA127" s="180">
        <f>Ident!A127</f>
        <v>0</v>
      </c>
      <c r="AB127" s="180">
        <f>Ident!B127</f>
        <v>0</v>
      </c>
      <c r="AC127" s="180">
        <f>Ident!C127</f>
        <v>0</v>
      </c>
      <c r="AD127" s="180">
        <f>Ident!D127</f>
        <v>0</v>
      </c>
      <c r="AE127" s="187">
        <f>Ident!$G127</f>
        <v>0</v>
      </c>
    </row>
    <row r="128" spans="1:31" ht="14.1" customHeight="1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187">
        <f>Ident!$G128</f>
        <v>0</v>
      </c>
      <c r="F128" s="188" t="str">
        <f>BerKW!AA128</f>
        <v>T. plein</v>
      </c>
      <c r="G128" s="188" t="str">
        <f>BerKW!Y128</f>
        <v>REMPLIR CAT.D'EMPLOYEUR!</v>
      </c>
      <c r="H128" s="188" t="str">
        <f>BerKW!L128</f>
        <v>Corriger</v>
      </c>
      <c r="I128" s="188">
        <f>BerKW!K128</f>
        <v>0</v>
      </c>
      <c r="J128" s="188" t="str">
        <f>BerKW!AJ128</f>
        <v>Corriger</v>
      </c>
      <c r="K128" s="188" t="str">
        <f>BerKW!AI128</f>
        <v>Corriger</v>
      </c>
      <c r="L128" s="188" t="str">
        <f>BerKW!AM128</f>
        <v>Corriger</v>
      </c>
      <c r="M128" s="188" t="str">
        <f>BerKW!AL128</f>
        <v>Corriger</v>
      </c>
      <c r="N128" s="188" t="str">
        <f>BerKW!AP128</f>
        <v>Corriger</v>
      </c>
      <c r="O128" s="188" t="str">
        <f>BerKW!AO128</f>
        <v>Corriger</v>
      </c>
      <c r="P128" s="188" t="str">
        <f>BerKW!AS128</f>
        <v>Corriger</v>
      </c>
      <c r="Q128" s="188" t="str">
        <f>BerKW!AR128</f>
        <v>Corriger</v>
      </c>
      <c r="R128" s="188" t="str">
        <f>BerKW!AV128</f>
        <v>Corriger</v>
      </c>
      <c r="S128" s="188" t="str">
        <f>BerKW!AU128</f>
        <v>Corriger</v>
      </c>
      <c r="T128" s="188" t="str">
        <f>BerKW!AD128</f>
        <v>Corriger</v>
      </c>
      <c r="U128" s="188" t="str">
        <f>BerKW!AC128</f>
        <v>Corriger</v>
      </c>
      <c r="V128" s="188" t="str">
        <f>BerKW!AG128</f>
        <v>Corriger</v>
      </c>
      <c r="W128" s="188" t="str">
        <f>BerKW!AF128</f>
        <v>Corriger</v>
      </c>
      <c r="X128" s="188" t="str">
        <f>BerKW!AW128</f>
        <v>Corriger</v>
      </c>
      <c r="Y128" s="189" t="str">
        <f>BerKW!BE128</f>
        <v>Corriger</v>
      </c>
      <c r="Z128" s="188" t="str">
        <f>BerKW!BF128</f>
        <v>Corriger</v>
      </c>
      <c r="AA128" s="180">
        <f>Ident!A128</f>
        <v>0</v>
      </c>
      <c r="AB128" s="180">
        <f>Ident!B128</f>
        <v>0</v>
      </c>
      <c r="AC128" s="180">
        <f>Ident!C128</f>
        <v>0</v>
      </c>
      <c r="AD128" s="180">
        <f>Ident!D128</f>
        <v>0</v>
      </c>
      <c r="AE128" s="187">
        <f>Ident!$G128</f>
        <v>0</v>
      </c>
    </row>
    <row r="129" spans="1:31" ht="14.1" customHeight="1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187">
        <f>Ident!$G129</f>
        <v>0</v>
      </c>
      <c r="F129" s="188" t="str">
        <f>BerKW!AA129</f>
        <v>T. plein</v>
      </c>
      <c r="G129" s="188" t="str">
        <f>BerKW!Y129</f>
        <v>REMPLIR CAT.D'EMPLOYEUR!</v>
      </c>
      <c r="H129" s="188" t="str">
        <f>BerKW!L129</f>
        <v>Corriger</v>
      </c>
      <c r="I129" s="188">
        <f>BerKW!K129</f>
        <v>0</v>
      </c>
      <c r="J129" s="188" t="str">
        <f>BerKW!AJ129</f>
        <v>Corriger</v>
      </c>
      <c r="K129" s="188" t="str">
        <f>BerKW!AI129</f>
        <v>Corriger</v>
      </c>
      <c r="L129" s="188" t="str">
        <f>BerKW!AM129</f>
        <v>Corriger</v>
      </c>
      <c r="M129" s="188" t="str">
        <f>BerKW!AL129</f>
        <v>Corriger</v>
      </c>
      <c r="N129" s="188" t="str">
        <f>BerKW!AP129</f>
        <v>Corriger</v>
      </c>
      <c r="O129" s="188" t="str">
        <f>BerKW!AO129</f>
        <v>Corriger</v>
      </c>
      <c r="P129" s="188" t="str">
        <f>BerKW!AS129</f>
        <v>Corriger</v>
      </c>
      <c r="Q129" s="188" t="str">
        <f>BerKW!AR129</f>
        <v>Corriger</v>
      </c>
      <c r="R129" s="188" t="str">
        <f>BerKW!AV129</f>
        <v>Corriger</v>
      </c>
      <c r="S129" s="188" t="str">
        <f>BerKW!AU129</f>
        <v>Corriger</v>
      </c>
      <c r="T129" s="188" t="str">
        <f>BerKW!AD129</f>
        <v>Corriger</v>
      </c>
      <c r="U129" s="188" t="str">
        <f>BerKW!AC129</f>
        <v>Corriger</v>
      </c>
      <c r="V129" s="188" t="str">
        <f>BerKW!AG129</f>
        <v>Corriger</v>
      </c>
      <c r="W129" s="188" t="str">
        <f>BerKW!AF129</f>
        <v>Corriger</v>
      </c>
      <c r="X129" s="188" t="str">
        <f>BerKW!AW129</f>
        <v>Corriger</v>
      </c>
      <c r="Y129" s="189" t="str">
        <f>BerKW!BE129</f>
        <v>Corriger</v>
      </c>
      <c r="Z129" s="188" t="str">
        <f>BerKW!BF129</f>
        <v>Corriger</v>
      </c>
      <c r="AA129" s="180">
        <f>Ident!A129</f>
        <v>0</v>
      </c>
      <c r="AB129" s="180">
        <f>Ident!B129</f>
        <v>0</v>
      </c>
      <c r="AC129" s="180">
        <f>Ident!C129</f>
        <v>0</v>
      </c>
      <c r="AD129" s="180">
        <f>Ident!D129</f>
        <v>0</v>
      </c>
      <c r="AE129" s="187">
        <f>Ident!$G129</f>
        <v>0</v>
      </c>
    </row>
    <row r="130" spans="1:31" ht="14.1" customHeight="1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187">
        <f>Ident!$G130</f>
        <v>0</v>
      </c>
      <c r="F130" s="188" t="str">
        <f>BerKW!AA130</f>
        <v>T. plein</v>
      </c>
      <c r="G130" s="188" t="str">
        <f>BerKW!Y130</f>
        <v>REMPLIR CAT.D'EMPLOYEUR!</v>
      </c>
      <c r="H130" s="188" t="str">
        <f>BerKW!L130</f>
        <v>Corriger</v>
      </c>
      <c r="I130" s="188">
        <f>BerKW!K130</f>
        <v>0</v>
      </c>
      <c r="J130" s="188" t="str">
        <f>BerKW!AJ130</f>
        <v>Corriger</v>
      </c>
      <c r="K130" s="188" t="str">
        <f>BerKW!AI130</f>
        <v>Corriger</v>
      </c>
      <c r="L130" s="188" t="str">
        <f>BerKW!AM130</f>
        <v>Corriger</v>
      </c>
      <c r="M130" s="188" t="str">
        <f>BerKW!AL130</f>
        <v>Corriger</v>
      </c>
      <c r="N130" s="188" t="str">
        <f>BerKW!AP130</f>
        <v>Corriger</v>
      </c>
      <c r="O130" s="188" t="str">
        <f>BerKW!AO130</f>
        <v>Corriger</v>
      </c>
      <c r="P130" s="188" t="str">
        <f>BerKW!AS130</f>
        <v>Corriger</v>
      </c>
      <c r="Q130" s="188" t="str">
        <f>BerKW!AR130</f>
        <v>Corriger</v>
      </c>
      <c r="R130" s="188" t="str">
        <f>BerKW!AV130</f>
        <v>Corriger</v>
      </c>
      <c r="S130" s="188" t="str">
        <f>BerKW!AU130</f>
        <v>Corriger</v>
      </c>
      <c r="T130" s="188" t="str">
        <f>BerKW!AD130</f>
        <v>Corriger</v>
      </c>
      <c r="U130" s="188" t="str">
        <f>BerKW!AC130</f>
        <v>Corriger</v>
      </c>
      <c r="V130" s="188" t="str">
        <f>BerKW!AG130</f>
        <v>Corriger</v>
      </c>
      <c r="W130" s="188" t="str">
        <f>BerKW!AF130</f>
        <v>Corriger</v>
      </c>
      <c r="X130" s="188" t="str">
        <f>BerKW!AW130</f>
        <v>Corriger</v>
      </c>
      <c r="Y130" s="189" t="str">
        <f>BerKW!BE130</f>
        <v>Corriger</v>
      </c>
      <c r="Z130" s="188" t="str">
        <f>BerKW!BF130</f>
        <v>Corriger</v>
      </c>
      <c r="AA130" s="180">
        <f>Ident!A130</f>
        <v>0</v>
      </c>
      <c r="AB130" s="180">
        <f>Ident!B130</f>
        <v>0</v>
      </c>
      <c r="AC130" s="180">
        <f>Ident!C130</f>
        <v>0</v>
      </c>
      <c r="AD130" s="180">
        <f>Ident!D130</f>
        <v>0</v>
      </c>
      <c r="AE130" s="187">
        <f>Ident!$G130</f>
        <v>0</v>
      </c>
    </row>
    <row r="131" spans="1:31" ht="14.1" customHeight="1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187">
        <f>Ident!$G131</f>
        <v>0</v>
      </c>
      <c r="F131" s="188" t="str">
        <f>BerKW!AA131</f>
        <v>T. plein</v>
      </c>
      <c r="G131" s="188" t="str">
        <f>BerKW!Y131</f>
        <v>REMPLIR CAT.D'EMPLOYEUR!</v>
      </c>
      <c r="H131" s="188" t="str">
        <f>BerKW!L131</f>
        <v>Corriger</v>
      </c>
      <c r="I131" s="188">
        <f>BerKW!K131</f>
        <v>0</v>
      </c>
      <c r="J131" s="188" t="str">
        <f>BerKW!AJ131</f>
        <v>Corriger</v>
      </c>
      <c r="K131" s="188" t="str">
        <f>BerKW!AI131</f>
        <v>Corriger</v>
      </c>
      <c r="L131" s="188" t="str">
        <f>BerKW!AM131</f>
        <v>Corriger</v>
      </c>
      <c r="M131" s="188" t="str">
        <f>BerKW!AL131</f>
        <v>Corriger</v>
      </c>
      <c r="N131" s="188" t="str">
        <f>BerKW!AP131</f>
        <v>Corriger</v>
      </c>
      <c r="O131" s="188" t="str">
        <f>BerKW!AO131</f>
        <v>Corriger</v>
      </c>
      <c r="P131" s="188" t="str">
        <f>BerKW!AS131</f>
        <v>Corriger</v>
      </c>
      <c r="Q131" s="188" t="str">
        <f>BerKW!AR131</f>
        <v>Corriger</v>
      </c>
      <c r="R131" s="188" t="str">
        <f>BerKW!AV131</f>
        <v>Corriger</v>
      </c>
      <c r="S131" s="188" t="str">
        <f>BerKW!AU131</f>
        <v>Corriger</v>
      </c>
      <c r="T131" s="188" t="str">
        <f>BerKW!AD131</f>
        <v>Corriger</v>
      </c>
      <c r="U131" s="188" t="str">
        <f>BerKW!AC131</f>
        <v>Corriger</v>
      </c>
      <c r="V131" s="188" t="str">
        <f>BerKW!AG131</f>
        <v>Corriger</v>
      </c>
      <c r="W131" s="188" t="str">
        <f>BerKW!AF131</f>
        <v>Corriger</v>
      </c>
      <c r="X131" s="188" t="str">
        <f>BerKW!AW131</f>
        <v>Corriger</v>
      </c>
      <c r="Y131" s="189" t="str">
        <f>BerKW!BE131</f>
        <v>Corriger</v>
      </c>
      <c r="Z131" s="188" t="str">
        <f>BerKW!BF131</f>
        <v>Corriger</v>
      </c>
      <c r="AA131" s="180">
        <f>Ident!A131</f>
        <v>0</v>
      </c>
      <c r="AB131" s="180">
        <f>Ident!B131</f>
        <v>0</v>
      </c>
      <c r="AC131" s="180">
        <f>Ident!C131</f>
        <v>0</v>
      </c>
      <c r="AD131" s="180">
        <f>Ident!D131</f>
        <v>0</v>
      </c>
      <c r="AE131" s="187">
        <f>Ident!$G131</f>
        <v>0</v>
      </c>
    </row>
    <row r="132" spans="1:31" ht="14.1" customHeight="1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187">
        <f>Ident!$G132</f>
        <v>0</v>
      </c>
      <c r="F132" s="188" t="str">
        <f>BerKW!AA132</f>
        <v>T. plein</v>
      </c>
      <c r="G132" s="188" t="str">
        <f>BerKW!Y132</f>
        <v>REMPLIR CAT.D'EMPLOYEUR!</v>
      </c>
      <c r="H132" s="188" t="str">
        <f>BerKW!L132</f>
        <v>Corriger</v>
      </c>
      <c r="I132" s="188">
        <f>BerKW!K132</f>
        <v>0</v>
      </c>
      <c r="J132" s="188" t="str">
        <f>BerKW!AJ132</f>
        <v>Corriger</v>
      </c>
      <c r="K132" s="188" t="str">
        <f>BerKW!AI132</f>
        <v>Corriger</v>
      </c>
      <c r="L132" s="188" t="str">
        <f>BerKW!AM132</f>
        <v>Corriger</v>
      </c>
      <c r="M132" s="188" t="str">
        <f>BerKW!AL132</f>
        <v>Corriger</v>
      </c>
      <c r="N132" s="188" t="str">
        <f>BerKW!AP132</f>
        <v>Corriger</v>
      </c>
      <c r="O132" s="188" t="str">
        <f>BerKW!AO132</f>
        <v>Corriger</v>
      </c>
      <c r="P132" s="188" t="str">
        <f>BerKW!AS132</f>
        <v>Corriger</v>
      </c>
      <c r="Q132" s="188" t="str">
        <f>BerKW!AR132</f>
        <v>Corriger</v>
      </c>
      <c r="R132" s="188" t="str">
        <f>BerKW!AV132</f>
        <v>Corriger</v>
      </c>
      <c r="S132" s="188" t="str">
        <f>BerKW!AU132</f>
        <v>Corriger</v>
      </c>
      <c r="T132" s="188" t="str">
        <f>BerKW!AD132</f>
        <v>Corriger</v>
      </c>
      <c r="U132" s="188" t="str">
        <f>BerKW!AC132</f>
        <v>Corriger</v>
      </c>
      <c r="V132" s="188" t="str">
        <f>BerKW!AG132</f>
        <v>Corriger</v>
      </c>
      <c r="W132" s="188" t="str">
        <f>BerKW!AF132</f>
        <v>Corriger</v>
      </c>
      <c r="X132" s="188" t="str">
        <f>BerKW!AW132</f>
        <v>Corriger</v>
      </c>
      <c r="Y132" s="189" t="str">
        <f>BerKW!BE132</f>
        <v>Corriger</v>
      </c>
      <c r="Z132" s="188" t="str">
        <f>BerKW!BF132</f>
        <v>Corriger</v>
      </c>
      <c r="AA132" s="180">
        <f>Ident!A132</f>
        <v>0</v>
      </c>
      <c r="AB132" s="180">
        <f>Ident!B132</f>
        <v>0</v>
      </c>
      <c r="AC132" s="180">
        <f>Ident!C132</f>
        <v>0</v>
      </c>
      <c r="AD132" s="180">
        <f>Ident!D132</f>
        <v>0</v>
      </c>
      <c r="AE132" s="187">
        <f>Ident!$G132</f>
        <v>0</v>
      </c>
    </row>
    <row r="133" spans="1:31" ht="14.1" customHeight="1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187">
        <f>Ident!$G133</f>
        <v>0</v>
      </c>
      <c r="F133" s="188" t="str">
        <f>BerKW!AA133</f>
        <v>T. plein</v>
      </c>
      <c r="G133" s="188" t="str">
        <f>BerKW!Y133</f>
        <v>REMPLIR CAT.D'EMPLOYEUR!</v>
      </c>
      <c r="H133" s="188" t="str">
        <f>BerKW!L133</f>
        <v>Corriger</v>
      </c>
      <c r="I133" s="188">
        <f>BerKW!K133</f>
        <v>0</v>
      </c>
      <c r="J133" s="188" t="str">
        <f>BerKW!AJ133</f>
        <v>Corriger</v>
      </c>
      <c r="K133" s="188" t="str">
        <f>BerKW!AI133</f>
        <v>Corriger</v>
      </c>
      <c r="L133" s="188" t="str">
        <f>BerKW!AM133</f>
        <v>Corriger</v>
      </c>
      <c r="M133" s="188" t="str">
        <f>BerKW!AL133</f>
        <v>Corriger</v>
      </c>
      <c r="N133" s="188" t="str">
        <f>BerKW!AP133</f>
        <v>Corriger</v>
      </c>
      <c r="O133" s="188" t="str">
        <f>BerKW!AO133</f>
        <v>Corriger</v>
      </c>
      <c r="P133" s="188" t="str">
        <f>BerKW!AS133</f>
        <v>Corriger</v>
      </c>
      <c r="Q133" s="188" t="str">
        <f>BerKW!AR133</f>
        <v>Corriger</v>
      </c>
      <c r="R133" s="188" t="str">
        <f>BerKW!AV133</f>
        <v>Corriger</v>
      </c>
      <c r="S133" s="188" t="str">
        <f>BerKW!AU133</f>
        <v>Corriger</v>
      </c>
      <c r="T133" s="188" t="str">
        <f>BerKW!AD133</f>
        <v>Corriger</v>
      </c>
      <c r="U133" s="188" t="str">
        <f>BerKW!AC133</f>
        <v>Corriger</v>
      </c>
      <c r="V133" s="188" t="str">
        <f>BerKW!AG133</f>
        <v>Corriger</v>
      </c>
      <c r="W133" s="188" t="str">
        <f>BerKW!AF133</f>
        <v>Corriger</v>
      </c>
      <c r="X133" s="188" t="str">
        <f>BerKW!AW133</f>
        <v>Corriger</v>
      </c>
      <c r="Y133" s="189" t="str">
        <f>BerKW!BE133</f>
        <v>Corriger</v>
      </c>
      <c r="Z133" s="188" t="str">
        <f>BerKW!BF133</f>
        <v>Corriger</v>
      </c>
      <c r="AA133" s="180">
        <f>Ident!A133</f>
        <v>0</v>
      </c>
      <c r="AB133" s="180">
        <f>Ident!B133</f>
        <v>0</v>
      </c>
      <c r="AC133" s="180">
        <f>Ident!C133</f>
        <v>0</v>
      </c>
      <c r="AD133" s="180">
        <f>Ident!D133</f>
        <v>0</v>
      </c>
      <c r="AE133" s="187">
        <f>Ident!$G133</f>
        <v>0</v>
      </c>
    </row>
    <row r="134" spans="1:31" ht="14.1" customHeight="1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187">
        <f>Ident!$G134</f>
        <v>0</v>
      </c>
      <c r="F134" s="188" t="str">
        <f>BerKW!AA134</f>
        <v>T. plein</v>
      </c>
      <c r="G134" s="188" t="str">
        <f>BerKW!Y134</f>
        <v>REMPLIR CAT.D'EMPLOYEUR!</v>
      </c>
      <c r="H134" s="188" t="str">
        <f>BerKW!L134</f>
        <v>Corriger</v>
      </c>
      <c r="I134" s="188">
        <f>BerKW!K134</f>
        <v>0</v>
      </c>
      <c r="J134" s="188" t="str">
        <f>BerKW!AJ134</f>
        <v>Corriger</v>
      </c>
      <c r="K134" s="188" t="str">
        <f>BerKW!AI134</f>
        <v>Corriger</v>
      </c>
      <c r="L134" s="188" t="str">
        <f>BerKW!AM134</f>
        <v>Corriger</v>
      </c>
      <c r="M134" s="188" t="str">
        <f>BerKW!AL134</f>
        <v>Corriger</v>
      </c>
      <c r="N134" s="188" t="str">
        <f>BerKW!AP134</f>
        <v>Corriger</v>
      </c>
      <c r="O134" s="188" t="str">
        <f>BerKW!AO134</f>
        <v>Corriger</v>
      </c>
      <c r="P134" s="188" t="str">
        <f>BerKW!AS134</f>
        <v>Corriger</v>
      </c>
      <c r="Q134" s="188" t="str">
        <f>BerKW!AR134</f>
        <v>Corriger</v>
      </c>
      <c r="R134" s="188" t="str">
        <f>BerKW!AV134</f>
        <v>Corriger</v>
      </c>
      <c r="S134" s="188" t="str">
        <f>BerKW!AU134</f>
        <v>Corriger</v>
      </c>
      <c r="T134" s="188" t="str">
        <f>BerKW!AD134</f>
        <v>Corriger</v>
      </c>
      <c r="U134" s="188" t="str">
        <f>BerKW!AC134</f>
        <v>Corriger</v>
      </c>
      <c r="V134" s="188" t="str">
        <f>BerKW!AG134</f>
        <v>Corriger</v>
      </c>
      <c r="W134" s="188" t="str">
        <f>BerKW!AF134</f>
        <v>Corriger</v>
      </c>
      <c r="X134" s="188" t="str">
        <f>BerKW!AW134</f>
        <v>Corriger</v>
      </c>
      <c r="Y134" s="189" t="str">
        <f>BerKW!BE134</f>
        <v>Corriger</v>
      </c>
      <c r="Z134" s="188" t="str">
        <f>BerKW!BF134</f>
        <v>Corriger</v>
      </c>
      <c r="AA134" s="180">
        <f>Ident!A134</f>
        <v>0</v>
      </c>
      <c r="AB134" s="180">
        <f>Ident!B134</f>
        <v>0</v>
      </c>
      <c r="AC134" s="180">
        <f>Ident!C134</f>
        <v>0</v>
      </c>
      <c r="AD134" s="180">
        <f>Ident!D134</f>
        <v>0</v>
      </c>
      <c r="AE134" s="187">
        <f>Ident!$G134</f>
        <v>0</v>
      </c>
    </row>
    <row r="135" spans="1:31" ht="14.1" customHeight="1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187">
        <f>Ident!$G135</f>
        <v>0</v>
      </c>
      <c r="F135" s="188" t="str">
        <f>BerKW!AA135</f>
        <v>T. plein</v>
      </c>
      <c r="G135" s="188" t="str">
        <f>BerKW!Y135</f>
        <v>REMPLIR CAT.D'EMPLOYEUR!</v>
      </c>
      <c r="H135" s="188" t="str">
        <f>BerKW!L135</f>
        <v>Corriger</v>
      </c>
      <c r="I135" s="188">
        <f>BerKW!K135</f>
        <v>0</v>
      </c>
      <c r="J135" s="188" t="str">
        <f>BerKW!AJ135</f>
        <v>Corriger</v>
      </c>
      <c r="K135" s="188" t="str">
        <f>BerKW!AI135</f>
        <v>Corriger</v>
      </c>
      <c r="L135" s="188" t="str">
        <f>BerKW!AM135</f>
        <v>Corriger</v>
      </c>
      <c r="M135" s="188" t="str">
        <f>BerKW!AL135</f>
        <v>Corriger</v>
      </c>
      <c r="N135" s="188" t="str">
        <f>BerKW!AP135</f>
        <v>Corriger</v>
      </c>
      <c r="O135" s="188" t="str">
        <f>BerKW!AO135</f>
        <v>Corriger</v>
      </c>
      <c r="P135" s="188" t="str">
        <f>BerKW!AS135</f>
        <v>Corriger</v>
      </c>
      <c r="Q135" s="188" t="str">
        <f>BerKW!AR135</f>
        <v>Corriger</v>
      </c>
      <c r="R135" s="188" t="str">
        <f>BerKW!AV135</f>
        <v>Corriger</v>
      </c>
      <c r="S135" s="188" t="str">
        <f>BerKW!AU135</f>
        <v>Corriger</v>
      </c>
      <c r="T135" s="188" t="str">
        <f>BerKW!AD135</f>
        <v>Corriger</v>
      </c>
      <c r="U135" s="188" t="str">
        <f>BerKW!AC135</f>
        <v>Corriger</v>
      </c>
      <c r="V135" s="188" t="str">
        <f>BerKW!AG135</f>
        <v>Corriger</v>
      </c>
      <c r="W135" s="188" t="str">
        <f>BerKW!AF135</f>
        <v>Corriger</v>
      </c>
      <c r="X135" s="188" t="str">
        <f>BerKW!AW135</f>
        <v>Corriger</v>
      </c>
      <c r="Y135" s="189" t="str">
        <f>BerKW!BE135</f>
        <v>Corriger</v>
      </c>
      <c r="Z135" s="188" t="str">
        <f>BerKW!BF135</f>
        <v>Corriger</v>
      </c>
      <c r="AA135" s="180">
        <f>Ident!A135</f>
        <v>0</v>
      </c>
      <c r="AB135" s="180">
        <f>Ident!B135</f>
        <v>0</v>
      </c>
      <c r="AC135" s="180">
        <f>Ident!C135</f>
        <v>0</v>
      </c>
      <c r="AD135" s="180">
        <f>Ident!D135</f>
        <v>0</v>
      </c>
      <c r="AE135" s="187">
        <f>Ident!$G135</f>
        <v>0</v>
      </c>
    </row>
    <row r="136" spans="1:31" ht="14.1" customHeight="1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187">
        <f>Ident!$G136</f>
        <v>0</v>
      </c>
      <c r="F136" s="188" t="str">
        <f>BerKW!AA136</f>
        <v>T. plein</v>
      </c>
      <c r="G136" s="188" t="str">
        <f>BerKW!Y136</f>
        <v>REMPLIR CAT.D'EMPLOYEUR!</v>
      </c>
      <c r="H136" s="188" t="str">
        <f>BerKW!L136</f>
        <v>Corriger</v>
      </c>
      <c r="I136" s="188">
        <f>BerKW!K136</f>
        <v>0</v>
      </c>
      <c r="J136" s="188" t="str">
        <f>BerKW!AJ136</f>
        <v>Corriger</v>
      </c>
      <c r="K136" s="188" t="str">
        <f>BerKW!AI136</f>
        <v>Corriger</v>
      </c>
      <c r="L136" s="188" t="str">
        <f>BerKW!AM136</f>
        <v>Corriger</v>
      </c>
      <c r="M136" s="188" t="str">
        <f>BerKW!AL136</f>
        <v>Corriger</v>
      </c>
      <c r="N136" s="188" t="str">
        <f>BerKW!AP136</f>
        <v>Corriger</v>
      </c>
      <c r="O136" s="188" t="str">
        <f>BerKW!AO136</f>
        <v>Corriger</v>
      </c>
      <c r="P136" s="188" t="str">
        <f>BerKW!AS136</f>
        <v>Corriger</v>
      </c>
      <c r="Q136" s="188" t="str">
        <f>BerKW!AR136</f>
        <v>Corriger</v>
      </c>
      <c r="R136" s="188" t="str">
        <f>BerKW!AV136</f>
        <v>Corriger</v>
      </c>
      <c r="S136" s="188" t="str">
        <f>BerKW!AU136</f>
        <v>Corriger</v>
      </c>
      <c r="T136" s="188" t="str">
        <f>BerKW!AD136</f>
        <v>Corriger</v>
      </c>
      <c r="U136" s="188" t="str">
        <f>BerKW!AC136</f>
        <v>Corriger</v>
      </c>
      <c r="V136" s="188" t="str">
        <f>BerKW!AG136</f>
        <v>Corriger</v>
      </c>
      <c r="W136" s="188" t="str">
        <f>BerKW!AF136</f>
        <v>Corriger</v>
      </c>
      <c r="X136" s="188" t="str">
        <f>BerKW!AW136</f>
        <v>Corriger</v>
      </c>
      <c r="Y136" s="189" t="str">
        <f>BerKW!BE136</f>
        <v>Corriger</v>
      </c>
      <c r="Z136" s="188" t="str">
        <f>BerKW!BF136</f>
        <v>Corriger</v>
      </c>
      <c r="AA136" s="180">
        <f>Ident!A136</f>
        <v>0</v>
      </c>
      <c r="AB136" s="180">
        <f>Ident!B136</f>
        <v>0</v>
      </c>
      <c r="AC136" s="180">
        <f>Ident!C136</f>
        <v>0</v>
      </c>
      <c r="AD136" s="180">
        <f>Ident!D136</f>
        <v>0</v>
      </c>
      <c r="AE136" s="187">
        <f>Ident!$G136</f>
        <v>0</v>
      </c>
    </row>
    <row r="137" spans="1:31" ht="14.1" customHeight="1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187">
        <f>Ident!$G137</f>
        <v>0</v>
      </c>
      <c r="F137" s="188" t="str">
        <f>BerKW!AA137</f>
        <v>T. plein</v>
      </c>
      <c r="G137" s="188" t="str">
        <f>BerKW!Y137</f>
        <v>REMPLIR CAT.D'EMPLOYEUR!</v>
      </c>
      <c r="H137" s="188" t="str">
        <f>BerKW!L137</f>
        <v>Corriger</v>
      </c>
      <c r="I137" s="188">
        <f>BerKW!K137</f>
        <v>0</v>
      </c>
      <c r="J137" s="188" t="str">
        <f>BerKW!AJ137</f>
        <v>Corriger</v>
      </c>
      <c r="K137" s="188" t="str">
        <f>BerKW!AI137</f>
        <v>Corriger</v>
      </c>
      <c r="L137" s="188" t="str">
        <f>BerKW!AM137</f>
        <v>Corriger</v>
      </c>
      <c r="M137" s="188" t="str">
        <f>BerKW!AL137</f>
        <v>Corriger</v>
      </c>
      <c r="N137" s="188" t="str">
        <f>BerKW!AP137</f>
        <v>Corriger</v>
      </c>
      <c r="O137" s="188" t="str">
        <f>BerKW!AO137</f>
        <v>Corriger</v>
      </c>
      <c r="P137" s="188" t="str">
        <f>BerKW!AS137</f>
        <v>Corriger</v>
      </c>
      <c r="Q137" s="188" t="str">
        <f>BerKW!AR137</f>
        <v>Corriger</v>
      </c>
      <c r="R137" s="188" t="str">
        <f>BerKW!AV137</f>
        <v>Corriger</v>
      </c>
      <c r="S137" s="188" t="str">
        <f>BerKW!AU137</f>
        <v>Corriger</v>
      </c>
      <c r="T137" s="188" t="str">
        <f>BerKW!AD137</f>
        <v>Corriger</v>
      </c>
      <c r="U137" s="188" t="str">
        <f>BerKW!AC137</f>
        <v>Corriger</v>
      </c>
      <c r="V137" s="188" t="str">
        <f>BerKW!AG137</f>
        <v>Corriger</v>
      </c>
      <c r="W137" s="188" t="str">
        <f>BerKW!AF137</f>
        <v>Corriger</v>
      </c>
      <c r="X137" s="188" t="str">
        <f>BerKW!AW137</f>
        <v>Corriger</v>
      </c>
      <c r="Y137" s="189" t="str">
        <f>BerKW!BE137</f>
        <v>Corriger</v>
      </c>
      <c r="Z137" s="188" t="str">
        <f>BerKW!BF137</f>
        <v>Corriger</v>
      </c>
      <c r="AA137" s="180">
        <f>Ident!A137</f>
        <v>0</v>
      </c>
      <c r="AB137" s="180">
        <f>Ident!B137</f>
        <v>0</v>
      </c>
      <c r="AC137" s="180">
        <f>Ident!C137</f>
        <v>0</v>
      </c>
      <c r="AD137" s="180">
        <f>Ident!D137</f>
        <v>0</v>
      </c>
      <c r="AE137" s="187">
        <f>Ident!$G137</f>
        <v>0</v>
      </c>
    </row>
    <row r="138" spans="1:31" ht="14.1" customHeight="1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187">
        <f>Ident!$G138</f>
        <v>0</v>
      </c>
      <c r="F138" s="188" t="str">
        <f>BerKW!AA138</f>
        <v>T. plein</v>
      </c>
      <c r="G138" s="188" t="str">
        <f>BerKW!Y138</f>
        <v>REMPLIR CAT.D'EMPLOYEUR!</v>
      </c>
      <c r="H138" s="188" t="str">
        <f>BerKW!L138</f>
        <v>Corriger</v>
      </c>
      <c r="I138" s="188">
        <f>BerKW!K138</f>
        <v>0</v>
      </c>
      <c r="J138" s="188" t="str">
        <f>BerKW!AJ138</f>
        <v>Corriger</v>
      </c>
      <c r="K138" s="188" t="str">
        <f>BerKW!AI138</f>
        <v>Corriger</v>
      </c>
      <c r="L138" s="188" t="str">
        <f>BerKW!AM138</f>
        <v>Corriger</v>
      </c>
      <c r="M138" s="188" t="str">
        <f>BerKW!AL138</f>
        <v>Corriger</v>
      </c>
      <c r="N138" s="188" t="str">
        <f>BerKW!AP138</f>
        <v>Corriger</v>
      </c>
      <c r="O138" s="188" t="str">
        <f>BerKW!AO138</f>
        <v>Corriger</v>
      </c>
      <c r="P138" s="188" t="str">
        <f>BerKW!AS138</f>
        <v>Corriger</v>
      </c>
      <c r="Q138" s="188" t="str">
        <f>BerKW!AR138</f>
        <v>Corriger</v>
      </c>
      <c r="R138" s="188" t="str">
        <f>BerKW!AV138</f>
        <v>Corriger</v>
      </c>
      <c r="S138" s="188" t="str">
        <f>BerKW!AU138</f>
        <v>Corriger</v>
      </c>
      <c r="T138" s="188" t="str">
        <f>BerKW!AD138</f>
        <v>Corriger</v>
      </c>
      <c r="U138" s="188" t="str">
        <f>BerKW!AC138</f>
        <v>Corriger</v>
      </c>
      <c r="V138" s="188" t="str">
        <f>BerKW!AG138</f>
        <v>Corriger</v>
      </c>
      <c r="W138" s="188" t="str">
        <f>BerKW!AF138</f>
        <v>Corriger</v>
      </c>
      <c r="X138" s="188" t="str">
        <f>BerKW!AW138</f>
        <v>Corriger</v>
      </c>
      <c r="Y138" s="189" t="str">
        <f>BerKW!BE138</f>
        <v>Corriger</v>
      </c>
      <c r="Z138" s="188" t="str">
        <f>BerKW!BF138</f>
        <v>Corriger</v>
      </c>
      <c r="AA138" s="180">
        <f>Ident!A138</f>
        <v>0</v>
      </c>
      <c r="AB138" s="180">
        <f>Ident!B138</f>
        <v>0</v>
      </c>
      <c r="AC138" s="180">
        <f>Ident!C138</f>
        <v>0</v>
      </c>
      <c r="AD138" s="180">
        <f>Ident!D138</f>
        <v>0</v>
      </c>
      <c r="AE138" s="187">
        <f>Ident!$G138</f>
        <v>0</v>
      </c>
    </row>
    <row r="139" spans="1:31" ht="14.1" customHeight="1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187">
        <f>Ident!$G139</f>
        <v>0</v>
      </c>
      <c r="F139" s="188" t="str">
        <f>BerKW!AA139</f>
        <v>T. plein</v>
      </c>
      <c r="G139" s="188" t="str">
        <f>BerKW!Y139</f>
        <v>REMPLIR CAT.D'EMPLOYEUR!</v>
      </c>
      <c r="H139" s="188" t="str">
        <f>BerKW!L139</f>
        <v>Corriger</v>
      </c>
      <c r="I139" s="188">
        <f>BerKW!K139</f>
        <v>0</v>
      </c>
      <c r="J139" s="188" t="str">
        <f>BerKW!AJ139</f>
        <v>Corriger</v>
      </c>
      <c r="K139" s="188" t="str">
        <f>BerKW!AI139</f>
        <v>Corriger</v>
      </c>
      <c r="L139" s="188" t="str">
        <f>BerKW!AM139</f>
        <v>Corriger</v>
      </c>
      <c r="M139" s="188" t="str">
        <f>BerKW!AL139</f>
        <v>Corriger</v>
      </c>
      <c r="N139" s="188" t="str">
        <f>BerKW!AP139</f>
        <v>Corriger</v>
      </c>
      <c r="O139" s="188" t="str">
        <f>BerKW!AO139</f>
        <v>Corriger</v>
      </c>
      <c r="P139" s="188" t="str">
        <f>BerKW!AS139</f>
        <v>Corriger</v>
      </c>
      <c r="Q139" s="188" t="str">
        <f>BerKW!AR139</f>
        <v>Corriger</v>
      </c>
      <c r="R139" s="188" t="str">
        <f>BerKW!AV139</f>
        <v>Corriger</v>
      </c>
      <c r="S139" s="188" t="str">
        <f>BerKW!AU139</f>
        <v>Corriger</v>
      </c>
      <c r="T139" s="188" t="str">
        <f>BerKW!AD139</f>
        <v>Corriger</v>
      </c>
      <c r="U139" s="188" t="str">
        <f>BerKW!AC139</f>
        <v>Corriger</v>
      </c>
      <c r="V139" s="188" t="str">
        <f>BerKW!AG139</f>
        <v>Corriger</v>
      </c>
      <c r="W139" s="188" t="str">
        <f>BerKW!AF139</f>
        <v>Corriger</v>
      </c>
      <c r="X139" s="188" t="str">
        <f>BerKW!AW139</f>
        <v>Corriger</v>
      </c>
      <c r="Y139" s="189" t="str">
        <f>BerKW!BE139</f>
        <v>Corriger</v>
      </c>
      <c r="Z139" s="188" t="str">
        <f>BerKW!BF139</f>
        <v>Corriger</v>
      </c>
      <c r="AA139" s="180">
        <f>Ident!A139</f>
        <v>0</v>
      </c>
      <c r="AB139" s="180">
        <f>Ident!B139</f>
        <v>0</v>
      </c>
      <c r="AC139" s="180">
        <f>Ident!C139</f>
        <v>0</v>
      </c>
      <c r="AD139" s="180">
        <f>Ident!D139</f>
        <v>0</v>
      </c>
      <c r="AE139" s="187">
        <f>Ident!$G139</f>
        <v>0</v>
      </c>
    </row>
    <row r="140" spans="1:31" ht="14.1" customHeight="1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187">
        <f>Ident!$G140</f>
        <v>0</v>
      </c>
      <c r="F140" s="188" t="str">
        <f>BerKW!AA140</f>
        <v>T. plein</v>
      </c>
      <c r="G140" s="188" t="str">
        <f>BerKW!Y140</f>
        <v>REMPLIR CAT.D'EMPLOYEUR!</v>
      </c>
      <c r="H140" s="188" t="str">
        <f>BerKW!L140</f>
        <v>Corriger</v>
      </c>
      <c r="I140" s="188">
        <f>BerKW!K140</f>
        <v>0</v>
      </c>
      <c r="J140" s="188" t="str">
        <f>BerKW!AJ140</f>
        <v>Corriger</v>
      </c>
      <c r="K140" s="188" t="str">
        <f>BerKW!AI140</f>
        <v>Corriger</v>
      </c>
      <c r="L140" s="188" t="str">
        <f>BerKW!AM140</f>
        <v>Corriger</v>
      </c>
      <c r="M140" s="188" t="str">
        <f>BerKW!AL140</f>
        <v>Corriger</v>
      </c>
      <c r="N140" s="188" t="str">
        <f>BerKW!AP140</f>
        <v>Corriger</v>
      </c>
      <c r="O140" s="188" t="str">
        <f>BerKW!AO140</f>
        <v>Corriger</v>
      </c>
      <c r="P140" s="188" t="str">
        <f>BerKW!AS140</f>
        <v>Corriger</v>
      </c>
      <c r="Q140" s="188" t="str">
        <f>BerKW!AR140</f>
        <v>Corriger</v>
      </c>
      <c r="R140" s="188" t="str">
        <f>BerKW!AV140</f>
        <v>Corriger</v>
      </c>
      <c r="S140" s="188" t="str">
        <f>BerKW!AU140</f>
        <v>Corriger</v>
      </c>
      <c r="T140" s="188" t="str">
        <f>BerKW!AD140</f>
        <v>Corriger</v>
      </c>
      <c r="U140" s="188" t="str">
        <f>BerKW!AC140</f>
        <v>Corriger</v>
      </c>
      <c r="V140" s="188" t="str">
        <f>BerKW!AG140</f>
        <v>Corriger</v>
      </c>
      <c r="W140" s="188" t="str">
        <f>BerKW!AF140</f>
        <v>Corriger</v>
      </c>
      <c r="X140" s="188" t="str">
        <f>BerKW!AW140</f>
        <v>Corriger</v>
      </c>
      <c r="Y140" s="189" t="str">
        <f>BerKW!BE140</f>
        <v>Corriger</v>
      </c>
      <c r="Z140" s="188" t="str">
        <f>BerKW!BF140</f>
        <v>Corriger</v>
      </c>
      <c r="AA140" s="180">
        <f>Ident!A140</f>
        <v>0</v>
      </c>
      <c r="AB140" s="180">
        <f>Ident!B140</f>
        <v>0</v>
      </c>
      <c r="AC140" s="180">
        <f>Ident!C140</f>
        <v>0</v>
      </c>
      <c r="AD140" s="180">
        <f>Ident!D140</f>
        <v>0</v>
      </c>
      <c r="AE140" s="187">
        <f>Ident!$G140</f>
        <v>0</v>
      </c>
    </row>
    <row r="141" spans="1:31" ht="14.1" customHeight="1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187">
        <f>Ident!$G141</f>
        <v>0</v>
      </c>
      <c r="F141" s="188" t="str">
        <f>BerKW!AA141</f>
        <v>T. plein</v>
      </c>
      <c r="G141" s="188" t="str">
        <f>BerKW!Y141</f>
        <v>REMPLIR CAT.D'EMPLOYEUR!</v>
      </c>
      <c r="H141" s="188" t="str">
        <f>BerKW!L141</f>
        <v>Corriger</v>
      </c>
      <c r="I141" s="188">
        <f>BerKW!K141</f>
        <v>0</v>
      </c>
      <c r="J141" s="188" t="str">
        <f>BerKW!AJ141</f>
        <v>Corriger</v>
      </c>
      <c r="K141" s="188" t="str">
        <f>BerKW!AI141</f>
        <v>Corriger</v>
      </c>
      <c r="L141" s="188" t="str">
        <f>BerKW!AM141</f>
        <v>Corriger</v>
      </c>
      <c r="M141" s="188" t="str">
        <f>BerKW!AL141</f>
        <v>Corriger</v>
      </c>
      <c r="N141" s="188" t="str">
        <f>BerKW!AP141</f>
        <v>Corriger</v>
      </c>
      <c r="O141" s="188" t="str">
        <f>BerKW!AO141</f>
        <v>Corriger</v>
      </c>
      <c r="P141" s="188" t="str">
        <f>BerKW!AS141</f>
        <v>Corriger</v>
      </c>
      <c r="Q141" s="188" t="str">
        <f>BerKW!AR141</f>
        <v>Corriger</v>
      </c>
      <c r="R141" s="188" t="str">
        <f>BerKW!AV141</f>
        <v>Corriger</v>
      </c>
      <c r="S141" s="188" t="str">
        <f>BerKW!AU141</f>
        <v>Corriger</v>
      </c>
      <c r="T141" s="188" t="str">
        <f>BerKW!AD141</f>
        <v>Corriger</v>
      </c>
      <c r="U141" s="188" t="str">
        <f>BerKW!AC141</f>
        <v>Corriger</v>
      </c>
      <c r="V141" s="188" t="str">
        <f>BerKW!AG141</f>
        <v>Corriger</v>
      </c>
      <c r="W141" s="188" t="str">
        <f>BerKW!AF141</f>
        <v>Corriger</v>
      </c>
      <c r="X141" s="188" t="str">
        <f>BerKW!AW141</f>
        <v>Corriger</v>
      </c>
      <c r="Y141" s="189" t="str">
        <f>BerKW!BE141</f>
        <v>Corriger</v>
      </c>
      <c r="Z141" s="188" t="str">
        <f>BerKW!BF141</f>
        <v>Corriger</v>
      </c>
      <c r="AA141" s="180">
        <f>Ident!A141</f>
        <v>0</v>
      </c>
      <c r="AB141" s="180">
        <f>Ident!B141</f>
        <v>0</v>
      </c>
      <c r="AC141" s="180">
        <f>Ident!C141</f>
        <v>0</v>
      </c>
      <c r="AD141" s="180">
        <f>Ident!D141</f>
        <v>0</v>
      </c>
      <c r="AE141" s="187">
        <f>Ident!$G141</f>
        <v>0</v>
      </c>
    </row>
    <row r="142" spans="1:31" ht="14.1" customHeight="1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187">
        <f>Ident!$G142</f>
        <v>0</v>
      </c>
      <c r="F142" s="188" t="str">
        <f>BerKW!AA142</f>
        <v>T. plein</v>
      </c>
      <c r="G142" s="188" t="str">
        <f>BerKW!Y142</f>
        <v>REMPLIR CAT.D'EMPLOYEUR!</v>
      </c>
      <c r="H142" s="188" t="str">
        <f>BerKW!L142</f>
        <v>Corriger</v>
      </c>
      <c r="I142" s="188">
        <f>BerKW!K142</f>
        <v>0</v>
      </c>
      <c r="J142" s="188" t="str">
        <f>BerKW!AJ142</f>
        <v>Corriger</v>
      </c>
      <c r="K142" s="188" t="str">
        <f>BerKW!AI142</f>
        <v>Corriger</v>
      </c>
      <c r="L142" s="188" t="str">
        <f>BerKW!AM142</f>
        <v>Corriger</v>
      </c>
      <c r="M142" s="188" t="str">
        <f>BerKW!AL142</f>
        <v>Corriger</v>
      </c>
      <c r="N142" s="188" t="str">
        <f>BerKW!AP142</f>
        <v>Corriger</v>
      </c>
      <c r="O142" s="188" t="str">
        <f>BerKW!AO142</f>
        <v>Corriger</v>
      </c>
      <c r="P142" s="188" t="str">
        <f>BerKW!AS142</f>
        <v>Corriger</v>
      </c>
      <c r="Q142" s="188" t="str">
        <f>BerKW!AR142</f>
        <v>Corriger</v>
      </c>
      <c r="R142" s="188" t="str">
        <f>BerKW!AV142</f>
        <v>Corriger</v>
      </c>
      <c r="S142" s="188" t="str">
        <f>BerKW!AU142</f>
        <v>Corriger</v>
      </c>
      <c r="T142" s="188" t="str">
        <f>BerKW!AD142</f>
        <v>Corriger</v>
      </c>
      <c r="U142" s="188" t="str">
        <f>BerKW!AC142</f>
        <v>Corriger</v>
      </c>
      <c r="V142" s="188" t="str">
        <f>BerKW!AG142</f>
        <v>Corriger</v>
      </c>
      <c r="W142" s="188" t="str">
        <f>BerKW!AF142</f>
        <v>Corriger</v>
      </c>
      <c r="X142" s="188" t="str">
        <f>BerKW!AW142</f>
        <v>Corriger</v>
      </c>
      <c r="Y142" s="189" t="str">
        <f>BerKW!BE142</f>
        <v>Corriger</v>
      </c>
      <c r="Z142" s="188" t="str">
        <f>BerKW!BF142</f>
        <v>Corriger</v>
      </c>
      <c r="AA142" s="180">
        <f>Ident!A142</f>
        <v>0</v>
      </c>
      <c r="AB142" s="180">
        <f>Ident!B142</f>
        <v>0</v>
      </c>
      <c r="AC142" s="180">
        <f>Ident!C142</f>
        <v>0</v>
      </c>
      <c r="AD142" s="180">
        <f>Ident!D142</f>
        <v>0</v>
      </c>
      <c r="AE142" s="187">
        <f>Ident!$G142</f>
        <v>0</v>
      </c>
    </row>
    <row r="143" spans="1:31" ht="14.1" customHeight="1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187">
        <f>Ident!$G143</f>
        <v>0</v>
      </c>
      <c r="F143" s="188" t="str">
        <f>BerKW!AA143</f>
        <v>T. plein</v>
      </c>
      <c r="G143" s="188" t="str">
        <f>BerKW!Y143</f>
        <v>REMPLIR CAT.D'EMPLOYEUR!</v>
      </c>
      <c r="H143" s="188" t="str">
        <f>BerKW!L143</f>
        <v>Corriger</v>
      </c>
      <c r="I143" s="188">
        <f>BerKW!K143</f>
        <v>0</v>
      </c>
      <c r="J143" s="188" t="str">
        <f>BerKW!AJ143</f>
        <v>Corriger</v>
      </c>
      <c r="K143" s="188" t="str">
        <f>BerKW!AI143</f>
        <v>Corriger</v>
      </c>
      <c r="L143" s="188" t="str">
        <f>BerKW!AM143</f>
        <v>Corriger</v>
      </c>
      <c r="M143" s="188" t="str">
        <f>BerKW!AL143</f>
        <v>Corriger</v>
      </c>
      <c r="N143" s="188" t="str">
        <f>BerKW!AP143</f>
        <v>Corriger</v>
      </c>
      <c r="O143" s="188" t="str">
        <f>BerKW!AO143</f>
        <v>Corriger</v>
      </c>
      <c r="P143" s="188" t="str">
        <f>BerKW!AS143</f>
        <v>Corriger</v>
      </c>
      <c r="Q143" s="188" t="str">
        <f>BerKW!AR143</f>
        <v>Corriger</v>
      </c>
      <c r="R143" s="188" t="str">
        <f>BerKW!AV143</f>
        <v>Corriger</v>
      </c>
      <c r="S143" s="188" t="str">
        <f>BerKW!AU143</f>
        <v>Corriger</v>
      </c>
      <c r="T143" s="188" t="str">
        <f>BerKW!AD143</f>
        <v>Corriger</v>
      </c>
      <c r="U143" s="188" t="str">
        <f>BerKW!AC143</f>
        <v>Corriger</v>
      </c>
      <c r="V143" s="188" t="str">
        <f>BerKW!AG143</f>
        <v>Corriger</v>
      </c>
      <c r="W143" s="188" t="str">
        <f>BerKW!AF143</f>
        <v>Corriger</v>
      </c>
      <c r="X143" s="188" t="str">
        <f>BerKW!AW143</f>
        <v>Corriger</v>
      </c>
      <c r="Y143" s="189" t="str">
        <f>BerKW!BE143</f>
        <v>Corriger</v>
      </c>
      <c r="Z143" s="188" t="str">
        <f>BerKW!BF143</f>
        <v>Corriger</v>
      </c>
      <c r="AA143" s="180">
        <f>Ident!A143</f>
        <v>0</v>
      </c>
      <c r="AB143" s="180">
        <f>Ident!B143</f>
        <v>0</v>
      </c>
      <c r="AC143" s="180">
        <f>Ident!C143</f>
        <v>0</v>
      </c>
      <c r="AD143" s="180">
        <f>Ident!D143</f>
        <v>0</v>
      </c>
      <c r="AE143" s="187">
        <f>Ident!$G143</f>
        <v>0</v>
      </c>
    </row>
    <row r="144" spans="1:31" ht="14.1" customHeight="1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187">
        <f>Ident!$G144</f>
        <v>0</v>
      </c>
      <c r="F144" s="188" t="str">
        <f>BerKW!AA144</f>
        <v>T. plein</v>
      </c>
      <c r="G144" s="188" t="str">
        <f>BerKW!Y144</f>
        <v>REMPLIR CAT.D'EMPLOYEUR!</v>
      </c>
      <c r="H144" s="188" t="str">
        <f>BerKW!L144</f>
        <v>Corriger</v>
      </c>
      <c r="I144" s="188">
        <f>BerKW!K144</f>
        <v>0</v>
      </c>
      <c r="J144" s="188" t="str">
        <f>BerKW!AJ144</f>
        <v>Corriger</v>
      </c>
      <c r="K144" s="188" t="str">
        <f>BerKW!AI144</f>
        <v>Corriger</v>
      </c>
      <c r="L144" s="188" t="str">
        <f>BerKW!AM144</f>
        <v>Corriger</v>
      </c>
      <c r="M144" s="188" t="str">
        <f>BerKW!AL144</f>
        <v>Corriger</v>
      </c>
      <c r="N144" s="188" t="str">
        <f>BerKW!AP144</f>
        <v>Corriger</v>
      </c>
      <c r="O144" s="188" t="str">
        <f>BerKW!AO144</f>
        <v>Corriger</v>
      </c>
      <c r="P144" s="188" t="str">
        <f>BerKW!AS144</f>
        <v>Corriger</v>
      </c>
      <c r="Q144" s="188" t="str">
        <f>BerKW!AR144</f>
        <v>Corriger</v>
      </c>
      <c r="R144" s="188" t="str">
        <f>BerKW!AV144</f>
        <v>Corriger</v>
      </c>
      <c r="S144" s="188" t="str">
        <f>BerKW!AU144</f>
        <v>Corriger</v>
      </c>
      <c r="T144" s="188" t="str">
        <f>BerKW!AD144</f>
        <v>Corriger</v>
      </c>
      <c r="U144" s="188" t="str">
        <f>BerKW!AC144</f>
        <v>Corriger</v>
      </c>
      <c r="V144" s="188" t="str">
        <f>BerKW!AG144</f>
        <v>Corriger</v>
      </c>
      <c r="W144" s="188" t="str">
        <f>BerKW!AF144</f>
        <v>Corriger</v>
      </c>
      <c r="X144" s="188" t="str">
        <f>BerKW!AW144</f>
        <v>Corriger</v>
      </c>
      <c r="Y144" s="189" t="str">
        <f>BerKW!BE144</f>
        <v>Corriger</v>
      </c>
      <c r="Z144" s="188" t="str">
        <f>BerKW!BF144</f>
        <v>Corriger</v>
      </c>
      <c r="AA144" s="180">
        <f>Ident!A144</f>
        <v>0</v>
      </c>
      <c r="AB144" s="180">
        <f>Ident!B144</f>
        <v>0</v>
      </c>
      <c r="AC144" s="180">
        <f>Ident!C144</f>
        <v>0</v>
      </c>
      <c r="AD144" s="180">
        <f>Ident!D144</f>
        <v>0</v>
      </c>
      <c r="AE144" s="187">
        <f>Ident!$G144</f>
        <v>0</v>
      </c>
    </row>
    <row r="145" spans="1:31" ht="14.1" customHeight="1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187">
        <f>Ident!$G145</f>
        <v>0</v>
      </c>
      <c r="F145" s="188" t="str">
        <f>BerKW!AA145</f>
        <v>T. plein</v>
      </c>
      <c r="G145" s="188" t="str">
        <f>BerKW!Y145</f>
        <v>REMPLIR CAT.D'EMPLOYEUR!</v>
      </c>
      <c r="H145" s="188" t="str">
        <f>BerKW!L145</f>
        <v>Corriger</v>
      </c>
      <c r="I145" s="188">
        <f>BerKW!K145</f>
        <v>0</v>
      </c>
      <c r="J145" s="188" t="str">
        <f>BerKW!AJ145</f>
        <v>Corriger</v>
      </c>
      <c r="K145" s="188" t="str">
        <f>BerKW!AI145</f>
        <v>Corriger</v>
      </c>
      <c r="L145" s="188" t="str">
        <f>BerKW!AM145</f>
        <v>Corriger</v>
      </c>
      <c r="M145" s="188" t="str">
        <f>BerKW!AL145</f>
        <v>Corriger</v>
      </c>
      <c r="N145" s="188" t="str">
        <f>BerKW!AP145</f>
        <v>Corriger</v>
      </c>
      <c r="O145" s="188" t="str">
        <f>BerKW!AO145</f>
        <v>Corriger</v>
      </c>
      <c r="P145" s="188" t="str">
        <f>BerKW!AS145</f>
        <v>Corriger</v>
      </c>
      <c r="Q145" s="188" t="str">
        <f>BerKW!AR145</f>
        <v>Corriger</v>
      </c>
      <c r="R145" s="188" t="str">
        <f>BerKW!AV145</f>
        <v>Corriger</v>
      </c>
      <c r="S145" s="188" t="str">
        <f>BerKW!AU145</f>
        <v>Corriger</v>
      </c>
      <c r="T145" s="188" t="str">
        <f>BerKW!AD145</f>
        <v>Corriger</v>
      </c>
      <c r="U145" s="188" t="str">
        <f>BerKW!AC145</f>
        <v>Corriger</v>
      </c>
      <c r="V145" s="188" t="str">
        <f>BerKW!AG145</f>
        <v>Corriger</v>
      </c>
      <c r="W145" s="188" t="str">
        <f>BerKW!AF145</f>
        <v>Corriger</v>
      </c>
      <c r="X145" s="188" t="str">
        <f>BerKW!AW145</f>
        <v>Corriger</v>
      </c>
      <c r="Y145" s="189" t="str">
        <f>BerKW!BE145</f>
        <v>Corriger</v>
      </c>
      <c r="Z145" s="188" t="str">
        <f>BerKW!BF145</f>
        <v>Corriger</v>
      </c>
      <c r="AA145" s="180">
        <f>Ident!A145</f>
        <v>0</v>
      </c>
      <c r="AB145" s="180">
        <f>Ident!B145</f>
        <v>0</v>
      </c>
      <c r="AC145" s="180">
        <f>Ident!C145</f>
        <v>0</v>
      </c>
      <c r="AD145" s="180">
        <f>Ident!D145</f>
        <v>0</v>
      </c>
      <c r="AE145" s="187">
        <f>Ident!$G145</f>
        <v>0</v>
      </c>
    </row>
    <row r="146" spans="1:31" ht="14.1" customHeight="1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187">
        <f>Ident!$G146</f>
        <v>0</v>
      </c>
      <c r="F146" s="188" t="str">
        <f>BerKW!AA146</f>
        <v>T. plein</v>
      </c>
      <c r="G146" s="188" t="str">
        <f>BerKW!Y146</f>
        <v>REMPLIR CAT.D'EMPLOYEUR!</v>
      </c>
      <c r="H146" s="188" t="str">
        <f>BerKW!L146</f>
        <v>Corriger</v>
      </c>
      <c r="I146" s="188">
        <f>BerKW!K146</f>
        <v>0</v>
      </c>
      <c r="J146" s="188" t="str">
        <f>BerKW!AJ146</f>
        <v>Corriger</v>
      </c>
      <c r="K146" s="188" t="str">
        <f>BerKW!AI146</f>
        <v>Corriger</v>
      </c>
      <c r="L146" s="188" t="str">
        <f>BerKW!AM146</f>
        <v>Corriger</v>
      </c>
      <c r="M146" s="188" t="str">
        <f>BerKW!AL146</f>
        <v>Corriger</v>
      </c>
      <c r="N146" s="188" t="str">
        <f>BerKW!AP146</f>
        <v>Corriger</v>
      </c>
      <c r="O146" s="188" t="str">
        <f>BerKW!AO146</f>
        <v>Corriger</v>
      </c>
      <c r="P146" s="188" t="str">
        <f>BerKW!AS146</f>
        <v>Corriger</v>
      </c>
      <c r="Q146" s="188" t="str">
        <f>BerKW!AR146</f>
        <v>Corriger</v>
      </c>
      <c r="R146" s="188" t="str">
        <f>BerKW!AV146</f>
        <v>Corriger</v>
      </c>
      <c r="S146" s="188" t="str">
        <f>BerKW!AU146</f>
        <v>Corriger</v>
      </c>
      <c r="T146" s="188" t="str">
        <f>BerKW!AD146</f>
        <v>Corriger</v>
      </c>
      <c r="U146" s="188" t="str">
        <f>BerKW!AC146</f>
        <v>Corriger</v>
      </c>
      <c r="V146" s="188" t="str">
        <f>BerKW!AG146</f>
        <v>Corriger</v>
      </c>
      <c r="W146" s="188" t="str">
        <f>BerKW!AF146</f>
        <v>Corriger</v>
      </c>
      <c r="X146" s="188" t="str">
        <f>BerKW!AW146</f>
        <v>Corriger</v>
      </c>
      <c r="Y146" s="189" t="str">
        <f>BerKW!BE146</f>
        <v>Corriger</v>
      </c>
      <c r="Z146" s="188" t="str">
        <f>BerKW!BF146</f>
        <v>Corriger</v>
      </c>
      <c r="AA146" s="180">
        <f>Ident!A146</f>
        <v>0</v>
      </c>
      <c r="AB146" s="180">
        <f>Ident!B146</f>
        <v>0</v>
      </c>
      <c r="AC146" s="180">
        <f>Ident!C146</f>
        <v>0</v>
      </c>
      <c r="AD146" s="180">
        <f>Ident!D146</f>
        <v>0</v>
      </c>
      <c r="AE146" s="187">
        <f>Ident!$G146</f>
        <v>0</v>
      </c>
    </row>
    <row r="147" spans="1:31" ht="14.1" customHeight="1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187">
        <f>Ident!$G147</f>
        <v>0</v>
      </c>
      <c r="F147" s="188" t="str">
        <f>BerKW!AA147</f>
        <v>T. plein</v>
      </c>
      <c r="G147" s="188" t="str">
        <f>BerKW!Y147</f>
        <v>REMPLIR CAT.D'EMPLOYEUR!</v>
      </c>
      <c r="H147" s="188" t="str">
        <f>BerKW!L147</f>
        <v>Corriger</v>
      </c>
      <c r="I147" s="188">
        <f>BerKW!K147</f>
        <v>0</v>
      </c>
      <c r="J147" s="188" t="str">
        <f>BerKW!AJ147</f>
        <v>Corriger</v>
      </c>
      <c r="K147" s="188" t="str">
        <f>BerKW!AI147</f>
        <v>Corriger</v>
      </c>
      <c r="L147" s="188" t="str">
        <f>BerKW!AM147</f>
        <v>Corriger</v>
      </c>
      <c r="M147" s="188" t="str">
        <f>BerKW!AL147</f>
        <v>Corriger</v>
      </c>
      <c r="N147" s="188" t="str">
        <f>BerKW!AP147</f>
        <v>Corriger</v>
      </c>
      <c r="O147" s="188" t="str">
        <f>BerKW!AO147</f>
        <v>Corriger</v>
      </c>
      <c r="P147" s="188" t="str">
        <f>BerKW!AS147</f>
        <v>Corriger</v>
      </c>
      <c r="Q147" s="188" t="str">
        <f>BerKW!AR147</f>
        <v>Corriger</v>
      </c>
      <c r="R147" s="188" t="str">
        <f>BerKW!AV147</f>
        <v>Corriger</v>
      </c>
      <c r="S147" s="188" t="str">
        <f>BerKW!AU147</f>
        <v>Corriger</v>
      </c>
      <c r="T147" s="188" t="str">
        <f>BerKW!AD147</f>
        <v>Corriger</v>
      </c>
      <c r="U147" s="188" t="str">
        <f>BerKW!AC147</f>
        <v>Corriger</v>
      </c>
      <c r="V147" s="188" t="str">
        <f>BerKW!AG147</f>
        <v>Corriger</v>
      </c>
      <c r="W147" s="188" t="str">
        <f>BerKW!AF147</f>
        <v>Corriger</v>
      </c>
      <c r="X147" s="188" t="str">
        <f>BerKW!AW147</f>
        <v>Corriger</v>
      </c>
      <c r="Y147" s="189" t="str">
        <f>BerKW!BE147</f>
        <v>Corriger</v>
      </c>
      <c r="Z147" s="188" t="str">
        <f>BerKW!BF147</f>
        <v>Corriger</v>
      </c>
      <c r="AA147" s="180">
        <f>Ident!A147</f>
        <v>0</v>
      </c>
      <c r="AB147" s="180">
        <f>Ident!B147</f>
        <v>0</v>
      </c>
      <c r="AC147" s="180">
        <f>Ident!C147</f>
        <v>0</v>
      </c>
      <c r="AD147" s="180">
        <f>Ident!D147</f>
        <v>0</v>
      </c>
      <c r="AE147" s="187">
        <f>Ident!$G147</f>
        <v>0</v>
      </c>
    </row>
    <row r="148" spans="1:31" ht="14.1" customHeight="1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187">
        <f>Ident!$G148</f>
        <v>0</v>
      </c>
      <c r="F148" s="188" t="str">
        <f>BerKW!AA148</f>
        <v>T. plein</v>
      </c>
      <c r="G148" s="188" t="str">
        <f>BerKW!Y148</f>
        <v>REMPLIR CAT.D'EMPLOYEUR!</v>
      </c>
      <c r="H148" s="188" t="str">
        <f>BerKW!L148</f>
        <v>Corriger</v>
      </c>
      <c r="I148" s="188">
        <f>BerKW!K148</f>
        <v>0</v>
      </c>
      <c r="J148" s="188" t="str">
        <f>BerKW!AJ148</f>
        <v>Corriger</v>
      </c>
      <c r="K148" s="188" t="str">
        <f>BerKW!AI148</f>
        <v>Corriger</v>
      </c>
      <c r="L148" s="188" t="str">
        <f>BerKW!AM148</f>
        <v>Corriger</v>
      </c>
      <c r="M148" s="188" t="str">
        <f>BerKW!AL148</f>
        <v>Corriger</v>
      </c>
      <c r="N148" s="188" t="str">
        <f>BerKW!AP148</f>
        <v>Corriger</v>
      </c>
      <c r="O148" s="188" t="str">
        <f>BerKW!AO148</f>
        <v>Corriger</v>
      </c>
      <c r="P148" s="188" t="str">
        <f>BerKW!AS148</f>
        <v>Corriger</v>
      </c>
      <c r="Q148" s="188" t="str">
        <f>BerKW!AR148</f>
        <v>Corriger</v>
      </c>
      <c r="R148" s="188" t="str">
        <f>BerKW!AV148</f>
        <v>Corriger</v>
      </c>
      <c r="S148" s="188" t="str">
        <f>BerKW!AU148</f>
        <v>Corriger</v>
      </c>
      <c r="T148" s="188" t="str">
        <f>BerKW!AD148</f>
        <v>Corriger</v>
      </c>
      <c r="U148" s="188" t="str">
        <f>BerKW!AC148</f>
        <v>Corriger</v>
      </c>
      <c r="V148" s="188" t="str">
        <f>BerKW!AG148</f>
        <v>Corriger</v>
      </c>
      <c r="W148" s="188" t="str">
        <f>BerKW!AF148</f>
        <v>Corriger</v>
      </c>
      <c r="X148" s="188" t="str">
        <f>BerKW!AW148</f>
        <v>Corriger</v>
      </c>
      <c r="Y148" s="189" t="str">
        <f>BerKW!BE148</f>
        <v>Corriger</v>
      </c>
      <c r="Z148" s="188" t="str">
        <f>BerKW!BF148</f>
        <v>Corriger</v>
      </c>
      <c r="AA148" s="180">
        <f>Ident!A148</f>
        <v>0</v>
      </c>
      <c r="AB148" s="180">
        <f>Ident!B148</f>
        <v>0</v>
      </c>
      <c r="AC148" s="180">
        <f>Ident!C148</f>
        <v>0</v>
      </c>
      <c r="AD148" s="180">
        <f>Ident!D148</f>
        <v>0</v>
      </c>
      <c r="AE148" s="187">
        <f>Ident!$G148</f>
        <v>0</v>
      </c>
    </row>
    <row r="149" spans="1:31" ht="14.1" customHeight="1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187">
        <f>Ident!$G149</f>
        <v>0</v>
      </c>
      <c r="F149" s="188" t="str">
        <f>BerKW!AA149</f>
        <v>T. plein</v>
      </c>
      <c r="G149" s="188" t="str">
        <f>BerKW!Y149</f>
        <v>REMPLIR CAT.D'EMPLOYEUR!</v>
      </c>
      <c r="H149" s="188" t="str">
        <f>BerKW!L149</f>
        <v>Corriger</v>
      </c>
      <c r="I149" s="188">
        <f>BerKW!K149</f>
        <v>0</v>
      </c>
      <c r="J149" s="188" t="str">
        <f>BerKW!AJ149</f>
        <v>Corriger</v>
      </c>
      <c r="K149" s="188" t="str">
        <f>BerKW!AI149</f>
        <v>Corriger</v>
      </c>
      <c r="L149" s="188" t="str">
        <f>BerKW!AM149</f>
        <v>Corriger</v>
      </c>
      <c r="M149" s="188" t="str">
        <f>BerKW!AL149</f>
        <v>Corriger</v>
      </c>
      <c r="N149" s="188" t="str">
        <f>BerKW!AP149</f>
        <v>Corriger</v>
      </c>
      <c r="O149" s="188" t="str">
        <f>BerKW!AO149</f>
        <v>Corriger</v>
      </c>
      <c r="P149" s="188" t="str">
        <f>BerKW!AS149</f>
        <v>Corriger</v>
      </c>
      <c r="Q149" s="188" t="str">
        <f>BerKW!AR149</f>
        <v>Corriger</v>
      </c>
      <c r="R149" s="188" t="str">
        <f>BerKW!AV149</f>
        <v>Corriger</v>
      </c>
      <c r="S149" s="188" t="str">
        <f>BerKW!AU149</f>
        <v>Corriger</v>
      </c>
      <c r="T149" s="188" t="str">
        <f>BerKW!AD149</f>
        <v>Corriger</v>
      </c>
      <c r="U149" s="188" t="str">
        <f>BerKW!AC149</f>
        <v>Corriger</v>
      </c>
      <c r="V149" s="188" t="str">
        <f>BerKW!AG149</f>
        <v>Corriger</v>
      </c>
      <c r="W149" s="188" t="str">
        <f>BerKW!AF149</f>
        <v>Corriger</v>
      </c>
      <c r="X149" s="188" t="str">
        <f>BerKW!AW149</f>
        <v>Corriger</v>
      </c>
      <c r="Y149" s="189" t="str">
        <f>BerKW!BE149</f>
        <v>Corriger</v>
      </c>
      <c r="Z149" s="188" t="str">
        <f>BerKW!BF149</f>
        <v>Corriger</v>
      </c>
      <c r="AA149" s="180">
        <f>Ident!A149</f>
        <v>0</v>
      </c>
      <c r="AB149" s="180">
        <f>Ident!B149</f>
        <v>0</v>
      </c>
      <c r="AC149" s="180">
        <f>Ident!C149</f>
        <v>0</v>
      </c>
      <c r="AD149" s="180">
        <f>Ident!D149</f>
        <v>0</v>
      </c>
      <c r="AE149" s="187">
        <f>Ident!$G149</f>
        <v>0</v>
      </c>
    </row>
    <row r="150" spans="1:31" ht="14.1" customHeight="1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187">
        <f>Ident!$G150</f>
        <v>0</v>
      </c>
      <c r="F150" s="188" t="str">
        <f>BerKW!AA150</f>
        <v>T. plein</v>
      </c>
      <c r="G150" s="188" t="str">
        <f>BerKW!Y150</f>
        <v>REMPLIR CAT.D'EMPLOYEUR!</v>
      </c>
      <c r="H150" s="188" t="str">
        <f>BerKW!L150</f>
        <v>Corriger</v>
      </c>
      <c r="I150" s="188">
        <f>BerKW!K150</f>
        <v>0</v>
      </c>
      <c r="J150" s="188" t="str">
        <f>BerKW!AJ150</f>
        <v>Corriger</v>
      </c>
      <c r="K150" s="188" t="str">
        <f>BerKW!AI150</f>
        <v>Corriger</v>
      </c>
      <c r="L150" s="188" t="str">
        <f>BerKW!AM150</f>
        <v>Corriger</v>
      </c>
      <c r="M150" s="188" t="str">
        <f>BerKW!AL150</f>
        <v>Corriger</v>
      </c>
      <c r="N150" s="188" t="str">
        <f>BerKW!AP150</f>
        <v>Corriger</v>
      </c>
      <c r="O150" s="188" t="str">
        <f>BerKW!AO150</f>
        <v>Corriger</v>
      </c>
      <c r="P150" s="188" t="str">
        <f>BerKW!AS150</f>
        <v>Corriger</v>
      </c>
      <c r="Q150" s="188" t="str">
        <f>BerKW!AR150</f>
        <v>Corriger</v>
      </c>
      <c r="R150" s="188" t="str">
        <f>BerKW!AV150</f>
        <v>Corriger</v>
      </c>
      <c r="S150" s="188" t="str">
        <f>BerKW!AU150</f>
        <v>Corriger</v>
      </c>
      <c r="T150" s="188" t="str">
        <f>BerKW!AD150</f>
        <v>Corriger</v>
      </c>
      <c r="U150" s="188" t="str">
        <f>BerKW!AC150</f>
        <v>Corriger</v>
      </c>
      <c r="V150" s="188" t="str">
        <f>BerKW!AG150</f>
        <v>Corriger</v>
      </c>
      <c r="W150" s="188" t="str">
        <f>BerKW!AF150</f>
        <v>Corriger</v>
      </c>
      <c r="X150" s="188" t="str">
        <f>BerKW!AW150</f>
        <v>Corriger</v>
      </c>
      <c r="Y150" s="189" t="str">
        <f>BerKW!BE150</f>
        <v>Corriger</v>
      </c>
      <c r="Z150" s="188" t="str">
        <f>BerKW!BF150</f>
        <v>Corriger</v>
      </c>
      <c r="AA150" s="180">
        <f>Ident!A150</f>
        <v>0</v>
      </c>
      <c r="AB150" s="180">
        <f>Ident!B150</f>
        <v>0</v>
      </c>
      <c r="AC150" s="180">
        <f>Ident!C150</f>
        <v>0</v>
      </c>
      <c r="AD150" s="180">
        <f>Ident!D150</f>
        <v>0</v>
      </c>
      <c r="AE150" s="187">
        <f>Ident!$G150</f>
        <v>0</v>
      </c>
    </row>
    <row r="151" spans="1:31" ht="14.1" customHeight="1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187">
        <f>Ident!$G151</f>
        <v>0</v>
      </c>
      <c r="F151" s="188" t="str">
        <f>BerKW!AA151</f>
        <v>T. plein</v>
      </c>
      <c r="G151" s="188" t="str">
        <f>BerKW!Y151</f>
        <v>REMPLIR CAT.D'EMPLOYEUR!</v>
      </c>
      <c r="H151" s="188" t="str">
        <f>BerKW!L151</f>
        <v>Corriger</v>
      </c>
      <c r="I151" s="188">
        <f>BerKW!K151</f>
        <v>0</v>
      </c>
      <c r="J151" s="188" t="str">
        <f>BerKW!AJ151</f>
        <v>Corriger</v>
      </c>
      <c r="K151" s="188" t="str">
        <f>BerKW!AI151</f>
        <v>Corriger</v>
      </c>
      <c r="L151" s="188" t="str">
        <f>BerKW!AM151</f>
        <v>Corriger</v>
      </c>
      <c r="M151" s="188" t="str">
        <f>BerKW!AL151</f>
        <v>Corriger</v>
      </c>
      <c r="N151" s="188" t="str">
        <f>BerKW!AP151</f>
        <v>Corriger</v>
      </c>
      <c r="O151" s="188" t="str">
        <f>BerKW!AO151</f>
        <v>Corriger</v>
      </c>
      <c r="P151" s="188" t="str">
        <f>BerKW!AS151</f>
        <v>Corriger</v>
      </c>
      <c r="Q151" s="188" t="str">
        <f>BerKW!AR151</f>
        <v>Corriger</v>
      </c>
      <c r="R151" s="188" t="str">
        <f>BerKW!AV151</f>
        <v>Corriger</v>
      </c>
      <c r="S151" s="188" t="str">
        <f>BerKW!AU151</f>
        <v>Corriger</v>
      </c>
      <c r="T151" s="188" t="str">
        <f>BerKW!AD151</f>
        <v>Corriger</v>
      </c>
      <c r="U151" s="188" t="str">
        <f>BerKW!AC151</f>
        <v>Corriger</v>
      </c>
      <c r="V151" s="188" t="str">
        <f>BerKW!AG151</f>
        <v>Corriger</v>
      </c>
      <c r="W151" s="188" t="str">
        <f>BerKW!AF151</f>
        <v>Corriger</v>
      </c>
      <c r="X151" s="188" t="str">
        <f>BerKW!AW151</f>
        <v>Corriger</v>
      </c>
      <c r="Y151" s="189" t="str">
        <f>BerKW!BE151</f>
        <v>Corriger</v>
      </c>
      <c r="Z151" s="188" t="str">
        <f>BerKW!BF151</f>
        <v>Corriger</v>
      </c>
      <c r="AA151" s="180">
        <f>Ident!A151</f>
        <v>0</v>
      </c>
      <c r="AB151" s="180">
        <f>Ident!B151</f>
        <v>0</v>
      </c>
      <c r="AC151" s="180">
        <f>Ident!C151</f>
        <v>0</v>
      </c>
      <c r="AD151" s="180">
        <f>Ident!D151</f>
        <v>0</v>
      </c>
      <c r="AE151" s="187">
        <f>Ident!$G151</f>
        <v>0</v>
      </c>
    </row>
    <row r="152" spans="1:31" ht="14.1" customHeight="1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187">
        <f>Ident!$G152</f>
        <v>0</v>
      </c>
      <c r="F152" s="188" t="str">
        <f>BerKW!AA152</f>
        <v>T. plein</v>
      </c>
      <c r="G152" s="188" t="str">
        <f>BerKW!Y152</f>
        <v>REMPLIR CAT.D'EMPLOYEUR!</v>
      </c>
      <c r="H152" s="188" t="str">
        <f>BerKW!L152</f>
        <v>Corriger</v>
      </c>
      <c r="I152" s="188">
        <f>BerKW!K152</f>
        <v>0</v>
      </c>
      <c r="J152" s="188" t="str">
        <f>BerKW!AJ152</f>
        <v>Corriger</v>
      </c>
      <c r="K152" s="188" t="str">
        <f>BerKW!AI152</f>
        <v>Corriger</v>
      </c>
      <c r="L152" s="188" t="str">
        <f>BerKW!AM152</f>
        <v>Corriger</v>
      </c>
      <c r="M152" s="188" t="str">
        <f>BerKW!AL152</f>
        <v>Corriger</v>
      </c>
      <c r="N152" s="188" t="str">
        <f>BerKW!AP152</f>
        <v>Corriger</v>
      </c>
      <c r="O152" s="188" t="str">
        <f>BerKW!AO152</f>
        <v>Corriger</v>
      </c>
      <c r="P152" s="188" t="str">
        <f>BerKW!AS152</f>
        <v>Corriger</v>
      </c>
      <c r="Q152" s="188" t="str">
        <f>BerKW!AR152</f>
        <v>Corriger</v>
      </c>
      <c r="R152" s="188" t="str">
        <f>BerKW!AV152</f>
        <v>Corriger</v>
      </c>
      <c r="S152" s="188" t="str">
        <f>BerKW!AU152</f>
        <v>Corriger</v>
      </c>
      <c r="T152" s="188" t="str">
        <f>BerKW!AD152</f>
        <v>Corriger</v>
      </c>
      <c r="U152" s="188" t="str">
        <f>BerKW!AC152</f>
        <v>Corriger</v>
      </c>
      <c r="V152" s="188" t="str">
        <f>BerKW!AG152</f>
        <v>Corriger</v>
      </c>
      <c r="W152" s="188" t="str">
        <f>BerKW!AF152</f>
        <v>Corriger</v>
      </c>
      <c r="X152" s="188" t="str">
        <f>BerKW!AW152</f>
        <v>Corriger</v>
      </c>
      <c r="Y152" s="189" t="str">
        <f>BerKW!BE152</f>
        <v>Corriger</v>
      </c>
      <c r="Z152" s="188" t="str">
        <f>BerKW!BF152</f>
        <v>Corriger</v>
      </c>
      <c r="AA152" s="180">
        <f>Ident!A152</f>
        <v>0</v>
      </c>
      <c r="AB152" s="180">
        <f>Ident!B152</f>
        <v>0</v>
      </c>
      <c r="AC152" s="180">
        <f>Ident!C152</f>
        <v>0</v>
      </c>
      <c r="AD152" s="180">
        <f>Ident!D152</f>
        <v>0</v>
      </c>
      <c r="AE152" s="187">
        <f>Ident!$G152</f>
        <v>0</v>
      </c>
    </row>
    <row r="153" spans="1:31" ht="14.1" customHeight="1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187">
        <f>Ident!$G153</f>
        <v>0</v>
      </c>
      <c r="F153" s="188" t="str">
        <f>BerKW!AA153</f>
        <v>T. plein</v>
      </c>
      <c r="G153" s="188" t="str">
        <f>BerKW!Y153</f>
        <v>REMPLIR CAT.D'EMPLOYEUR!</v>
      </c>
      <c r="H153" s="188" t="str">
        <f>BerKW!L153</f>
        <v>Corriger</v>
      </c>
      <c r="I153" s="188">
        <f>BerKW!K153</f>
        <v>0</v>
      </c>
      <c r="J153" s="188" t="str">
        <f>BerKW!AJ153</f>
        <v>Corriger</v>
      </c>
      <c r="K153" s="188" t="str">
        <f>BerKW!AI153</f>
        <v>Corriger</v>
      </c>
      <c r="L153" s="188" t="str">
        <f>BerKW!AM153</f>
        <v>Corriger</v>
      </c>
      <c r="M153" s="188" t="str">
        <f>BerKW!AL153</f>
        <v>Corriger</v>
      </c>
      <c r="N153" s="188" t="str">
        <f>BerKW!AP153</f>
        <v>Corriger</v>
      </c>
      <c r="O153" s="188" t="str">
        <f>BerKW!AO153</f>
        <v>Corriger</v>
      </c>
      <c r="P153" s="188" t="str">
        <f>BerKW!AS153</f>
        <v>Corriger</v>
      </c>
      <c r="Q153" s="188" t="str">
        <f>BerKW!AR153</f>
        <v>Corriger</v>
      </c>
      <c r="R153" s="188" t="str">
        <f>BerKW!AV153</f>
        <v>Corriger</v>
      </c>
      <c r="S153" s="188" t="str">
        <f>BerKW!AU153</f>
        <v>Corriger</v>
      </c>
      <c r="T153" s="188" t="str">
        <f>BerKW!AD153</f>
        <v>Corriger</v>
      </c>
      <c r="U153" s="188" t="str">
        <f>BerKW!AC153</f>
        <v>Corriger</v>
      </c>
      <c r="V153" s="188" t="str">
        <f>BerKW!AG153</f>
        <v>Corriger</v>
      </c>
      <c r="W153" s="188" t="str">
        <f>BerKW!AF153</f>
        <v>Corriger</v>
      </c>
      <c r="X153" s="188" t="str">
        <f>BerKW!AW153</f>
        <v>Corriger</v>
      </c>
      <c r="Y153" s="189" t="str">
        <f>BerKW!BE153</f>
        <v>Corriger</v>
      </c>
      <c r="Z153" s="188" t="str">
        <f>BerKW!BF153</f>
        <v>Corriger</v>
      </c>
      <c r="AA153" s="180">
        <f>Ident!A153</f>
        <v>0</v>
      </c>
      <c r="AB153" s="180">
        <f>Ident!B153</f>
        <v>0</v>
      </c>
      <c r="AC153" s="180">
        <f>Ident!C153</f>
        <v>0</v>
      </c>
      <c r="AD153" s="180">
        <f>Ident!D153</f>
        <v>0</v>
      </c>
      <c r="AE153" s="187">
        <f>Ident!$G153</f>
        <v>0</v>
      </c>
    </row>
    <row r="154" spans="1:31" ht="14.1" customHeight="1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187">
        <f>Ident!$G154</f>
        <v>0</v>
      </c>
      <c r="F154" s="188" t="str">
        <f>BerKW!AA154</f>
        <v>T. plein</v>
      </c>
      <c r="G154" s="188" t="str">
        <f>BerKW!Y154</f>
        <v>REMPLIR CAT.D'EMPLOYEUR!</v>
      </c>
      <c r="H154" s="188" t="str">
        <f>BerKW!L154</f>
        <v>Corriger</v>
      </c>
      <c r="I154" s="188">
        <f>BerKW!K154</f>
        <v>0</v>
      </c>
      <c r="J154" s="188" t="str">
        <f>BerKW!AJ154</f>
        <v>Corriger</v>
      </c>
      <c r="K154" s="188" t="str">
        <f>BerKW!AI154</f>
        <v>Corriger</v>
      </c>
      <c r="L154" s="188" t="str">
        <f>BerKW!AM154</f>
        <v>Corriger</v>
      </c>
      <c r="M154" s="188" t="str">
        <f>BerKW!AL154</f>
        <v>Corriger</v>
      </c>
      <c r="N154" s="188" t="str">
        <f>BerKW!AP154</f>
        <v>Corriger</v>
      </c>
      <c r="O154" s="188" t="str">
        <f>BerKW!AO154</f>
        <v>Corriger</v>
      </c>
      <c r="P154" s="188" t="str">
        <f>BerKW!AS154</f>
        <v>Corriger</v>
      </c>
      <c r="Q154" s="188" t="str">
        <f>BerKW!AR154</f>
        <v>Corriger</v>
      </c>
      <c r="R154" s="188" t="str">
        <f>BerKW!AV154</f>
        <v>Corriger</v>
      </c>
      <c r="S154" s="188" t="str">
        <f>BerKW!AU154</f>
        <v>Corriger</v>
      </c>
      <c r="T154" s="188" t="str">
        <f>BerKW!AD154</f>
        <v>Corriger</v>
      </c>
      <c r="U154" s="188" t="str">
        <f>BerKW!AC154</f>
        <v>Corriger</v>
      </c>
      <c r="V154" s="188" t="str">
        <f>BerKW!AG154</f>
        <v>Corriger</v>
      </c>
      <c r="W154" s="188" t="str">
        <f>BerKW!AF154</f>
        <v>Corriger</v>
      </c>
      <c r="X154" s="188" t="str">
        <f>BerKW!AW154</f>
        <v>Corriger</v>
      </c>
      <c r="Y154" s="189" t="str">
        <f>BerKW!BE154</f>
        <v>Corriger</v>
      </c>
      <c r="Z154" s="188" t="str">
        <f>BerKW!BF154</f>
        <v>Corriger</v>
      </c>
      <c r="AA154" s="180">
        <f>Ident!A154</f>
        <v>0</v>
      </c>
      <c r="AB154" s="180">
        <f>Ident!B154</f>
        <v>0</v>
      </c>
      <c r="AC154" s="180">
        <f>Ident!C154</f>
        <v>0</v>
      </c>
      <c r="AD154" s="180">
        <f>Ident!D154</f>
        <v>0</v>
      </c>
      <c r="AE154" s="187">
        <f>Ident!$G154</f>
        <v>0</v>
      </c>
    </row>
    <row r="155" spans="1:31" ht="14.1" customHeight="1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187">
        <f>Ident!$G155</f>
        <v>0</v>
      </c>
      <c r="F155" s="188" t="str">
        <f>BerKW!AA155</f>
        <v>T. plein</v>
      </c>
      <c r="G155" s="188" t="str">
        <f>BerKW!Y155</f>
        <v>REMPLIR CAT.D'EMPLOYEUR!</v>
      </c>
      <c r="H155" s="188" t="str">
        <f>BerKW!L155</f>
        <v>Corriger</v>
      </c>
      <c r="I155" s="188">
        <f>BerKW!K155</f>
        <v>0</v>
      </c>
      <c r="J155" s="188" t="str">
        <f>BerKW!AJ155</f>
        <v>Corriger</v>
      </c>
      <c r="K155" s="188" t="str">
        <f>BerKW!AI155</f>
        <v>Corriger</v>
      </c>
      <c r="L155" s="188" t="str">
        <f>BerKW!AM155</f>
        <v>Corriger</v>
      </c>
      <c r="M155" s="188" t="str">
        <f>BerKW!AL155</f>
        <v>Corriger</v>
      </c>
      <c r="N155" s="188" t="str">
        <f>BerKW!AP155</f>
        <v>Corriger</v>
      </c>
      <c r="O155" s="188" t="str">
        <f>BerKW!AO155</f>
        <v>Corriger</v>
      </c>
      <c r="P155" s="188" t="str">
        <f>BerKW!AS155</f>
        <v>Corriger</v>
      </c>
      <c r="Q155" s="188" t="str">
        <f>BerKW!AR155</f>
        <v>Corriger</v>
      </c>
      <c r="R155" s="188" t="str">
        <f>BerKW!AV155</f>
        <v>Corriger</v>
      </c>
      <c r="S155" s="188" t="str">
        <f>BerKW!AU155</f>
        <v>Corriger</v>
      </c>
      <c r="T155" s="188" t="str">
        <f>BerKW!AD155</f>
        <v>Corriger</v>
      </c>
      <c r="U155" s="188" t="str">
        <f>BerKW!AC155</f>
        <v>Corriger</v>
      </c>
      <c r="V155" s="188" t="str">
        <f>BerKW!AG155</f>
        <v>Corriger</v>
      </c>
      <c r="W155" s="188" t="str">
        <f>BerKW!AF155</f>
        <v>Corriger</v>
      </c>
      <c r="X155" s="188" t="str">
        <f>BerKW!AW155</f>
        <v>Corriger</v>
      </c>
      <c r="Y155" s="189" t="str">
        <f>BerKW!BE155</f>
        <v>Corriger</v>
      </c>
      <c r="Z155" s="188" t="str">
        <f>BerKW!BF155</f>
        <v>Corriger</v>
      </c>
      <c r="AA155" s="180">
        <f>Ident!A155</f>
        <v>0</v>
      </c>
      <c r="AB155" s="180">
        <f>Ident!B155</f>
        <v>0</v>
      </c>
      <c r="AC155" s="180">
        <f>Ident!C155</f>
        <v>0</v>
      </c>
      <c r="AD155" s="180">
        <f>Ident!D155</f>
        <v>0</v>
      </c>
      <c r="AE155" s="187">
        <f>Ident!$G155</f>
        <v>0</v>
      </c>
    </row>
    <row r="156" spans="1:31" ht="14.1" customHeight="1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187">
        <f>Ident!$G156</f>
        <v>0</v>
      </c>
      <c r="F156" s="188" t="str">
        <f>BerKW!AA156</f>
        <v>T. plein</v>
      </c>
      <c r="G156" s="188" t="str">
        <f>BerKW!Y156</f>
        <v>REMPLIR CAT.D'EMPLOYEUR!</v>
      </c>
      <c r="H156" s="188" t="str">
        <f>BerKW!L156</f>
        <v>Corriger</v>
      </c>
      <c r="I156" s="188">
        <f>BerKW!K156</f>
        <v>0</v>
      </c>
      <c r="J156" s="188" t="str">
        <f>BerKW!AJ156</f>
        <v>Corriger</v>
      </c>
      <c r="K156" s="188" t="str">
        <f>BerKW!AI156</f>
        <v>Corriger</v>
      </c>
      <c r="L156" s="188" t="str">
        <f>BerKW!AM156</f>
        <v>Corriger</v>
      </c>
      <c r="M156" s="188" t="str">
        <f>BerKW!AL156</f>
        <v>Corriger</v>
      </c>
      <c r="N156" s="188" t="str">
        <f>BerKW!AP156</f>
        <v>Corriger</v>
      </c>
      <c r="O156" s="188" t="str">
        <f>BerKW!AO156</f>
        <v>Corriger</v>
      </c>
      <c r="P156" s="188" t="str">
        <f>BerKW!AS156</f>
        <v>Corriger</v>
      </c>
      <c r="Q156" s="188" t="str">
        <f>BerKW!AR156</f>
        <v>Corriger</v>
      </c>
      <c r="R156" s="188" t="str">
        <f>BerKW!AV156</f>
        <v>Corriger</v>
      </c>
      <c r="S156" s="188" t="str">
        <f>BerKW!AU156</f>
        <v>Corriger</v>
      </c>
      <c r="T156" s="188" t="str">
        <f>BerKW!AD156</f>
        <v>Corriger</v>
      </c>
      <c r="U156" s="188" t="str">
        <f>BerKW!AC156</f>
        <v>Corriger</v>
      </c>
      <c r="V156" s="188" t="str">
        <f>BerKW!AG156</f>
        <v>Corriger</v>
      </c>
      <c r="W156" s="188" t="str">
        <f>BerKW!AF156</f>
        <v>Corriger</v>
      </c>
      <c r="X156" s="188" t="str">
        <f>BerKW!AW156</f>
        <v>Corriger</v>
      </c>
      <c r="Y156" s="189" t="str">
        <f>BerKW!BE156</f>
        <v>Corriger</v>
      </c>
      <c r="Z156" s="188" t="str">
        <f>BerKW!BF156</f>
        <v>Corriger</v>
      </c>
      <c r="AA156" s="180">
        <f>Ident!A156</f>
        <v>0</v>
      </c>
      <c r="AB156" s="180">
        <f>Ident!B156</f>
        <v>0</v>
      </c>
      <c r="AC156" s="180">
        <f>Ident!C156</f>
        <v>0</v>
      </c>
      <c r="AD156" s="180">
        <f>Ident!D156</f>
        <v>0</v>
      </c>
      <c r="AE156" s="187">
        <f>Ident!$G156</f>
        <v>0</v>
      </c>
    </row>
    <row r="157" spans="1:31" ht="14.1" customHeight="1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187">
        <f>Ident!$G157</f>
        <v>0</v>
      </c>
      <c r="F157" s="188" t="str">
        <f>BerKW!AA157</f>
        <v>T. plein</v>
      </c>
      <c r="G157" s="188" t="str">
        <f>BerKW!Y157</f>
        <v>REMPLIR CAT.D'EMPLOYEUR!</v>
      </c>
      <c r="H157" s="188" t="str">
        <f>BerKW!L157</f>
        <v>Corriger</v>
      </c>
      <c r="I157" s="188">
        <f>BerKW!K157</f>
        <v>0</v>
      </c>
      <c r="J157" s="188" t="str">
        <f>BerKW!AJ157</f>
        <v>Corriger</v>
      </c>
      <c r="K157" s="188" t="str">
        <f>BerKW!AI157</f>
        <v>Corriger</v>
      </c>
      <c r="L157" s="188" t="str">
        <f>BerKW!AM157</f>
        <v>Corriger</v>
      </c>
      <c r="M157" s="188" t="str">
        <f>BerKW!AL157</f>
        <v>Corriger</v>
      </c>
      <c r="N157" s="188" t="str">
        <f>BerKW!AP157</f>
        <v>Corriger</v>
      </c>
      <c r="O157" s="188" t="str">
        <f>BerKW!AO157</f>
        <v>Corriger</v>
      </c>
      <c r="P157" s="188" t="str">
        <f>BerKW!AS157</f>
        <v>Corriger</v>
      </c>
      <c r="Q157" s="188" t="str">
        <f>BerKW!AR157</f>
        <v>Corriger</v>
      </c>
      <c r="R157" s="188" t="str">
        <f>BerKW!AV157</f>
        <v>Corriger</v>
      </c>
      <c r="S157" s="188" t="str">
        <f>BerKW!AU157</f>
        <v>Corriger</v>
      </c>
      <c r="T157" s="188" t="str">
        <f>BerKW!AD157</f>
        <v>Corriger</v>
      </c>
      <c r="U157" s="188" t="str">
        <f>BerKW!AC157</f>
        <v>Corriger</v>
      </c>
      <c r="V157" s="188" t="str">
        <f>BerKW!AG157</f>
        <v>Corriger</v>
      </c>
      <c r="W157" s="188" t="str">
        <f>BerKW!AF157</f>
        <v>Corriger</v>
      </c>
      <c r="X157" s="188" t="str">
        <f>BerKW!AW157</f>
        <v>Corriger</v>
      </c>
      <c r="Y157" s="189" t="str">
        <f>BerKW!BE157</f>
        <v>Corriger</v>
      </c>
      <c r="Z157" s="188" t="str">
        <f>BerKW!BF157</f>
        <v>Corriger</v>
      </c>
      <c r="AA157" s="180">
        <f>Ident!A157</f>
        <v>0</v>
      </c>
      <c r="AB157" s="180">
        <f>Ident!B157</f>
        <v>0</v>
      </c>
      <c r="AC157" s="180">
        <f>Ident!C157</f>
        <v>0</v>
      </c>
      <c r="AD157" s="180">
        <f>Ident!D157</f>
        <v>0</v>
      </c>
      <c r="AE157" s="187">
        <f>Ident!$G157</f>
        <v>0</v>
      </c>
    </row>
    <row r="158" spans="1:31" ht="14.1" customHeight="1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187">
        <f>Ident!$G158</f>
        <v>0</v>
      </c>
      <c r="F158" s="188" t="str">
        <f>BerKW!AA158</f>
        <v>T. plein</v>
      </c>
      <c r="G158" s="188" t="str">
        <f>BerKW!Y158</f>
        <v>REMPLIR CAT.D'EMPLOYEUR!</v>
      </c>
      <c r="H158" s="188" t="str">
        <f>BerKW!L158</f>
        <v>Corriger</v>
      </c>
      <c r="I158" s="188">
        <f>BerKW!K158</f>
        <v>0</v>
      </c>
      <c r="J158" s="188" t="str">
        <f>BerKW!AJ158</f>
        <v>Corriger</v>
      </c>
      <c r="K158" s="188" t="str">
        <f>BerKW!AI158</f>
        <v>Corriger</v>
      </c>
      <c r="L158" s="188" t="str">
        <f>BerKW!AM158</f>
        <v>Corriger</v>
      </c>
      <c r="M158" s="188" t="str">
        <f>BerKW!AL158</f>
        <v>Corriger</v>
      </c>
      <c r="N158" s="188" t="str">
        <f>BerKW!AP158</f>
        <v>Corriger</v>
      </c>
      <c r="O158" s="188" t="str">
        <f>BerKW!AO158</f>
        <v>Corriger</v>
      </c>
      <c r="P158" s="188" t="str">
        <f>BerKW!AS158</f>
        <v>Corriger</v>
      </c>
      <c r="Q158" s="188" t="str">
        <f>BerKW!AR158</f>
        <v>Corriger</v>
      </c>
      <c r="R158" s="188" t="str">
        <f>BerKW!AV158</f>
        <v>Corriger</v>
      </c>
      <c r="S158" s="188" t="str">
        <f>BerKW!AU158</f>
        <v>Corriger</v>
      </c>
      <c r="T158" s="188" t="str">
        <f>BerKW!AD158</f>
        <v>Corriger</v>
      </c>
      <c r="U158" s="188" t="str">
        <f>BerKW!AC158</f>
        <v>Corriger</v>
      </c>
      <c r="V158" s="188" t="str">
        <f>BerKW!AG158</f>
        <v>Corriger</v>
      </c>
      <c r="W158" s="188" t="str">
        <f>BerKW!AF158</f>
        <v>Corriger</v>
      </c>
      <c r="X158" s="188" t="str">
        <f>BerKW!AW158</f>
        <v>Corriger</v>
      </c>
      <c r="Y158" s="189" t="str">
        <f>BerKW!BE158</f>
        <v>Corriger</v>
      </c>
      <c r="Z158" s="188" t="str">
        <f>BerKW!BF158</f>
        <v>Corriger</v>
      </c>
      <c r="AA158" s="180">
        <f>Ident!A158</f>
        <v>0</v>
      </c>
      <c r="AB158" s="180">
        <f>Ident!B158</f>
        <v>0</v>
      </c>
      <c r="AC158" s="180">
        <f>Ident!C158</f>
        <v>0</v>
      </c>
      <c r="AD158" s="180">
        <f>Ident!D158</f>
        <v>0</v>
      </c>
      <c r="AE158" s="187">
        <f>Ident!$G158</f>
        <v>0</v>
      </c>
    </row>
    <row r="159" spans="1:31" ht="14.1" customHeight="1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187">
        <f>Ident!$G159</f>
        <v>0</v>
      </c>
      <c r="F159" s="188" t="str">
        <f>BerKW!AA159</f>
        <v>T. plein</v>
      </c>
      <c r="G159" s="188" t="str">
        <f>BerKW!Y159</f>
        <v>REMPLIR CAT.D'EMPLOYEUR!</v>
      </c>
      <c r="H159" s="188" t="str">
        <f>BerKW!L159</f>
        <v>Corriger</v>
      </c>
      <c r="I159" s="188">
        <f>BerKW!K159</f>
        <v>0</v>
      </c>
      <c r="J159" s="188" t="str">
        <f>BerKW!AJ159</f>
        <v>Corriger</v>
      </c>
      <c r="K159" s="188" t="str">
        <f>BerKW!AI159</f>
        <v>Corriger</v>
      </c>
      <c r="L159" s="188" t="str">
        <f>BerKW!AM159</f>
        <v>Corriger</v>
      </c>
      <c r="M159" s="188" t="str">
        <f>BerKW!AL159</f>
        <v>Corriger</v>
      </c>
      <c r="N159" s="188" t="str">
        <f>BerKW!AP159</f>
        <v>Corriger</v>
      </c>
      <c r="O159" s="188" t="str">
        <f>BerKW!AO159</f>
        <v>Corriger</v>
      </c>
      <c r="P159" s="188" t="str">
        <f>BerKW!AS159</f>
        <v>Corriger</v>
      </c>
      <c r="Q159" s="188" t="str">
        <f>BerKW!AR159</f>
        <v>Corriger</v>
      </c>
      <c r="R159" s="188" t="str">
        <f>BerKW!AV159</f>
        <v>Corriger</v>
      </c>
      <c r="S159" s="188" t="str">
        <f>BerKW!AU159</f>
        <v>Corriger</v>
      </c>
      <c r="T159" s="188" t="str">
        <f>BerKW!AD159</f>
        <v>Corriger</v>
      </c>
      <c r="U159" s="188" t="str">
        <f>BerKW!AC159</f>
        <v>Corriger</v>
      </c>
      <c r="V159" s="188" t="str">
        <f>BerKW!AG159</f>
        <v>Corriger</v>
      </c>
      <c r="W159" s="188" t="str">
        <f>BerKW!AF159</f>
        <v>Corriger</v>
      </c>
      <c r="X159" s="188" t="str">
        <f>BerKW!AW159</f>
        <v>Corriger</v>
      </c>
      <c r="Y159" s="189" t="str">
        <f>BerKW!BE159</f>
        <v>Corriger</v>
      </c>
      <c r="Z159" s="188" t="str">
        <f>BerKW!BF159</f>
        <v>Corriger</v>
      </c>
      <c r="AA159" s="180">
        <f>Ident!A159</f>
        <v>0</v>
      </c>
      <c r="AB159" s="180">
        <f>Ident!B159</f>
        <v>0</v>
      </c>
      <c r="AC159" s="180">
        <f>Ident!C159</f>
        <v>0</v>
      </c>
      <c r="AD159" s="180">
        <f>Ident!D159</f>
        <v>0</v>
      </c>
      <c r="AE159" s="187">
        <f>Ident!$G159</f>
        <v>0</v>
      </c>
    </row>
    <row r="160" spans="1:31" ht="14.1" customHeight="1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187">
        <f>Ident!$G160</f>
        <v>0</v>
      </c>
      <c r="F160" s="188" t="str">
        <f>BerKW!AA160</f>
        <v>T. plein</v>
      </c>
      <c r="G160" s="188" t="str">
        <f>BerKW!Y160</f>
        <v>REMPLIR CAT.D'EMPLOYEUR!</v>
      </c>
      <c r="H160" s="188" t="str">
        <f>BerKW!L160</f>
        <v>Corriger</v>
      </c>
      <c r="I160" s="188">
        <f>BerKW!K160</f>
        <v>0</v>
      </c>
      <c r="J160" s="188" t="str">
        <f>BerKW!AJ160</f>
        <v>Corriger</v>
      </c>
      <c r="K160" s="188" t="str">
        <f>BerKW!AI160</f>
        <v>Corriger</v>
      </c>
      <c r="L160" s="188" t="str">
        <f>BerKW!AM160</f>
        <v>Corriger</v>
      </c>
      <c r="M160" s="188" t="str">
        <f>BerKW!AL160</f>
        <v>Corriger</v>
      </c>
      <c r="N160" s="188" t="str">
        <f>BerKW!AP160</f>
        <v>Corriger</v>
      </c>
      <c r="O160" s="188" t="str">
        <f>BerKW!AO160</f>
        <v>Corriger</v>
      </c>
      <c r="P160" s="188" t="str">
        <f>BerKW!AS160</f>
        <v>Corriger</v>
      </c>
      <c r="Q160" s="188" t="str">
        <f>BerKW!AR160</f>
        <v>Corriger</v>
      </c>
      <c r="R160" s="188" t="str">
        <f>BerKW!AV160</f>
        <v>Corriger</v>
      </c>
      <c r="S160" s="188" t="str">
        <f>BerKW!AU160</f>
        <v>Corriger</v>
      </c>
      <c r="T160" s="188" t="str">
        <f>BerKW!AD160</f>
        <v>Corriger</v>
      </c>
      <c r="U160" s="188" t="str">
        <f>BerKW!AC160</f>
        <v>Corriger</v>
      </c>
      <c r="V160" s="188" t="str">
        <f>BerKW!AG160</f>
        <v>Corriger</v>
      </c>
      <c r="W160" s="188" t="str">
        <f>BerKW!AF160</f>
        <v>Corriger</v>
      </c>
      <c r="X160" s="188" t="str">
        <f>BerKW!AW160</f>
        <v>Corriger</v>
      </c>
      <c r="Y160" s="189" t="str">
        <f>BerKW!BE160</f>
        <v>Corriger</v>
      </c>
      <c r="Z160" s="188" t="str">
        <f>BerKW!BF160</f>
        <v>Corriger</v>
      </c>
      <c r="AA160" s="180">
        <f>Ident!A160</f>
        <v>0</v>
      </c>
      <c r="AB160" s="180">
        <f>Ident!B160</f>
        <v>0</v>
      </c>
      <c r="AC160" s="180">
        <f>Ident!C160</f>
        <v>0</v>
      </c>
      <c r="AD160" s="180">
        <f>Ident!D160</f>
        <v>0</v>
      </c>
      <c r="AE160" s="187">
        <f>Ident!$G160</f>
        <v>0</v>
      </c>
    </row>
    <row r="161" spans="1:31" ht="14.1" customHeight="1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187">
        <f>Ident!$G161</f>
        <v>0</v>
      </c>
      <c r="F161" s="188" t="str">
        <f>BerKW!AA161</f>
        <v>T. plein</v>
      </c>
      <c r="G161" s="188" t="str">
        <f>BerKW!Y161</f>
        <v>REMPLIR CAT.D'EMPLOYEUR!</v>
      </c>
      <c r="H161" s="188" t="str">
        <f>BerKW!L161</f>
        <v>Corriger</v>
      </c>
      <c r="I161" s="188">
        <f>BerKW!K161</f>
        <v>0</v>
      </c>
      <c r="J161" s="188" t="str">
        <f>BerKW!AJ161</f>
        <v>Corriger</v>
      </c>
      <c r="K161" s="188" t="str">
        <f>BerKW!AI161</f>
        <v>Corriger</v>
      </c>
      <c r="L161" s="188" t="str">
        <f>BerKW!AM161</f>
        <v>Corriger</v>
      </c>
      <c r="M161" s="188" t="str">
        <f>BerKW!AL161</f>
        <v>Corriger</v>
      </c>
      <c r="N161" s="188" t="str">
        <f>BerKW!AP161</f>
        <v>Corriger</v>
      </c>
      <c r="O161" s="188" t="str">
        <f>BerKW!AO161</f>
        <v>Corriger</v>
      </c>
      <c r="P161" s="188" t="str">
        <f>BerKW!AS161</f>
        <v>Corriger</v>
      </c>
      <c r="Q161" s="188" t="str">
        <f>BerKW!AR161</f>
        <v>Corriger</v>
      </c>
      <c r="R161" s="188" t="str">
        <f>BerKW!AV161</f>
        <v>Corriger</v>
      </c>
      <c r="S161" s="188" t="str">
        <f>BerKW!AU161</f>
        <v>Corriger</v>
      </c>
      <c r="T161" s="188" t="str">
        <f>BerKW!AD161</f>
        <v>Corriger</v>
      </c>
      <c r="U161" s="188" t="str">
        <f>BerKW!AC161</f>
        <v>Corriger</v>
      </c>
      <c r="V161" s="188" t="str">
        <f>BerKW!AG161</f>
        <v>Corriger</v>
      </c>
      <c r="W161" s="188" t="str">
        <f>BerKW!AF161</f>
        <v>Corriger</v>
      </c>
      <c r="X161" s="188" t="str">
        <f>BerKW!AW161</f>
        <v>Corriger</v>
      </c>
      <c r="Y161" s="189" t="str">
        <f>BerKW!BE161</f>
        <v>Corriger</v>
      </c>
      <c r="Z161" s="188" t="str">
        <f>BerKW!BF161</f>
        <v>Corriger</v>
      </c>
      <c r="AA161" s="180">
        <f>Ident!A161</f>
        <v>0</v>
      </c>
      <c r="AB161" s="180">
        <f>Ident!B161</f>
        <v>0</v>
      </c>
      <c r="AC161" s="180">
        <f>Ident!C161</f>
        <v>0</v>
      </c>
      <c r="AD161" s="180">
        <f>Ident!D161</f>
        <v>0</v>
      </c>
      <c r="AE161" s="187">
        <f>Ident!$G161</f>
        <v>0</v>
      </c>
    </row>
    <row r="162" spans="1:31" ht="14.1" customHeight="1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187">
        <f>Ident!$G162</f>
        <v>0</v>
      </c>
      <c r="F162" s="188" t="str">
        <f>BerKW!AA162</f>
        <v>T. plein</v>
      </c>
      <c r="G162" s="188" t="str">
        <f>BerKW!Y162</f>
        <v>REMPLIR CAT.D'EMPLOYEUR!</v>
      </c>
      <c r="H162" s="188" t="str">
        <f>BerKW!L162</f>
        <v>Corriger</v>
      </c>
      <c r="I162" s="188">
        <f>BerKW!K162</f>
        <v>0</v>
      </c>
      <c r="J162" s="188" t="str">
        <f>BerKW!AJ162</f>
        <v>Corriger</v>
      </c>
      <c r="K162" s="188" t="str">
        <f>BerKW!AI162</f>
        <v>Corriger</v>
      </c>
      <c r="L162" s="188" t="str">
        <f>BerKW!AM162</f>
        <v>Corriger</v>
      </c>
      <c r="M162" s="188" t="str">
        <f>BerKW!AL162</f>
        <v>Corriger</v>
      </c>
      <c r="N162" s="188" t="str">
        <f>BerKW!AP162</f>
        <v>Corriger</v>
      </c>
      <c r="O162" s="188" t="str">
        <f>BerKW!AO162</f>
        <v>Corriger</v>
      </c>
      <c r="P162" s="188" t="str">
        <f>BerKW!AS162</f>
        <v>Corriger</v>
      </c>
      <c r="Q162" s="188" t="str">
        <f>BerKW!AR162</f>
        <v>Corriger</v>
      </c>
      <c r="R162" s="188" t="str">
        <f>BerKW!AV162</f>
        <v>Corriger</v>
      </c>
      <c r="S162" s="188" t="str">
        <f>BerKW!AU162</f>
        <v>Corriger</v>
      </c>
      <c r="T162" s="188" t="str">
        <f>BerKW!AD162</f>
        <v>Corriger</v>
      </c>
      <c r="U162" s="188" t="str">
        <f>BerKW!AC162</f>
        <v>Corriger</v>
      </c>
      <c r="V162" s="188" t="str">
        <f>BerKW!AG162</f>
        <v>Corriger</v>
      </c>
      <c r="W162" s="188" t="str">
        <f>BerKW!AF162</f>
        <v>Corriger</v>
      </c>
      <c r="X162" s="188" t="str">
        <f>BerKW!AW162</f>
        <v>Corriger</v>
      </c>
      <c r="Y162" s="189" t="str">
        <f>BerKW!BE162</f>
        <v>Corriger</v>
      </c>
      <c r="Z162" s="188" t="str">
        <f>BerKW!BF162</f>
        <v>Corriger</v>
      </c>
      <c r="AA162" s="180">
        <f>Ident!A162</f>
        <v>0</v>
      </c>
      <c r="AB162" s="180">
        <f>Ident!B162</f>
        <v>0</v>
      </c>
      <c r="AC162" s="180">
        <f>Ident!C162</f>
        <v>0</v>
      </c>
      <c r="AD162" s="180">
        <f>Ident!D162</f>
        <v>0</v>
      </c>
      <c r="AE162" s="187">
        <f>Ident!$G162</f>
        <v>0</v>
      </c>
    </row>
    <row r="163" spans="1:31" ht="14.1" customHeight="1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187">
        <f>Ident!$G163</f>
        <v>0</v>
      </c>
      <c r="F163" s="188" t="str">
        <f>BerKW!AA163</f>
        <v>T. plein</v>
      </c>
      <c r="G163" s="188" t="str">
        <f>BerKW!Y163</f>
        <v>REMPLIR CAT.D'EMPLOYEUR!</v>
      </c>
      <c r="H163" s="188" t="str">
        <f>BerKW!L163</f>
        <v>Corriger</v>
      </c>
      <c r="I163" s="188">
        <f>BerKW!K163</f>
        <v>0</v>
      </c>
      <c r="J163" s="188" t="str">
        <f>BerKW!AJ163</f>
        <v>Corriger</v>
      </c>
      <c r="K163" s="188" t="str">
        <f>BerKW!AI163</f>
        <v>Corriger</v>
      </c>
      <c r="L163" s="188" t="str">
        <f>BerKW!AM163</f>
        <v>Corriger</v>
      </c>
      <c r="M163" s="188" t="str">
        <f>BerKW!AL163</f>
        <v>Corriger</v>
      </c>
      <c r="N163" s="188" t="str">
        <f>BerKW!AP163</f>
        <v>Corriger</v>
      </c>
      <c r="O163" s="188" t="str">
        <f>BerKW!AO163</f>
        <v>Corriger</v>
      </c>
      <c r="P163" s="188" t="str">
        <f>BerKW!AS163</f>
        <v>Corriger</v>
      </c>
      <c r="Q163" s="188" t="str">
        <f>BerKW!AR163</f>
        <v>Corriger</v>
      </c>
      <c r="R163" s="188" t="str">
        <f>BerKW!AV163</f>
        <v>Corriger</v>
      </c>
      <c r="S163" s="188" t="str">
        <f>BerKW!AU163</f>
        <v>Corriger</v>
      </c>
      <c r="T163" s="188" t="str">
        <f>BerKW!AD163</f>
        <v>Corriger</v>
      </c>
      <c r="U163" s="188" t="str">
        <f>BerKW!AC163</f>
        <v>Corriger</v>
      </c>
      <c r="V163" s="188" t="str">
        <f>BerKW!AG163</f>
        <v>Corriger</v>
      </c>
      <c r="W163" s="188" t="str">
        <f>BerKW!AF163</f>
        <v>Corriger</v>
      </c>
      <c r="X163" s="188" t="str">
        <f>BerKW!AW163</f>
        <v>Corriger</v>
      </c>
      <c r="Y163" s="189" t="str">
        <f>BerKW!BE163</f>
        <v>Corriger</v>
      </c>
      <c r="Z163" s="188" t="str">
        <f>BerKW!BF163</f>
        <v>Corriger</v>
      </c>
      <c r="AA163" s="180">
        <f>Ident!A163</f>
        <v>0</v>
      </c>
      <c r="AB163" s="180">
        <f>Ident!B163</f>
        <v>0</v>
      </c>
      <c r="AC163" s="180">
        <f>Ident!C163</f>
        <v>0</v>
      </c>
      <c r="AD163" s="180">
        <f>Ident!D163</f>
        <v>0</v>
      </c>
      <c r="AE163" s="187">
        <f>Ident!$G163</f>
        <v>0</v>
      </c>
    </row>
    <row r="164" spans="1:31" ht="14.1" customHeight="1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187">
        <f>Ident!$G164</f>
        <v>0</v>
      </c>
      <c r="F164" s="188" t="str">
        <f>BerKW!AA164</f>
        <v>T. plein</v>
      </c>
      <c r="G164" s="188" t="str">
        <f>BerKW!Y164</f>
        <v>REMPLIR CAT.D'EMPLOYEUR!</v>
      </c>
      <c r="H164" s="188" t="str">
        <f>BerKW!L164</f>
        <v>Corriger</v>
      </c>
      <c r="I164" s="188">
        <f>BerKW!K164</f>
        <v>0</v>
      </c>
      <c r="J164" s="188" t="str">
        <f>BerKW!AJ164</f>
        <v>Corriger</v>
      </c>
      <c r="K164" s="188" t="str">
        <f>BerKW!AI164</f>
        <v>Corriger</v>
      </c>
      <c r="L164" s="188" t="str">
        <f>BerKW!AM164</f>
        <v>Corriger</v>
      </c>
      <c r="M164" s="188" t="str">
        <f>BerKW!AL164</f>
        <v>Corriger</v>
      </c>
      <c r="N164" s="188" t="str">
        <f>BerKW!AP164</f>
        <v>Corriger</v>
      </c>
      <c r="O164" s="188" t="str">
        <f>BerKW!AO164</f>
        <v>Corriger</v>
      </c>
      <c r="P164" s="188" t="str">
        <f>BerKW!AS164</f>
        <v>Corriger</v>
      </c>
      <c r="Q164" s="188" t="str">
        <f>BerKW!AR164</f>
        <v>Corriger</v>
      </c>
      <c r="R164" s="188" t="str">
        <f>BerKW!AV164</f>
        <v>Corriger</v>
      </c>
      <c r="S164" s="188" t="str">
        <f>BerKW!AU164</f>
        <v>Corriger</v>
      </c>
      <c r="T164" s="188" t="str">
        <f>BerKW!AD164</f>
        <v>Corriger</v>
      </c>
      <c r="U164" s="188" t="str">
        <f>BerKW!AC164</f>
        <v>Corriger</v>
      </c>
      <c r="V164" s="188" t="str">
        <f>BerKW!AG164</f>
        <v>Corriger</v>
      </c>
      <c r="W164" s="188" t="str">
        <f>BerKW!AF164</f>
        <v>Corriger</v>
      </c>
      <c r="X164" s="188" t="str">
        <f>BerKW!AW164</f>
        <v>Corriger</v>
      </c>
      <c r="Y164" s="189" t="str">
        <f>BerKW!BE164</f>
        <v>Corriger</v>
      </c>
      <c r="Z164" s="188" t="str">
        <f>BerKW!BF164</f>
        <v>Corriger</v>
      </c>
      <c r="AA164" s="180">
        <f>Ident!A164</f>
        <v>0</v>
      </c>
      <c r="AB164" s="180">
        <f>Ident!B164</f>
        <v>0</v>
      </c>
      <c r="AC164" s="180">
        <f>Ident!C164</f>
        <v>0</v>
      </c>
      <c r="AD164" s="180">
        <f>Ident!D164</f>
        <v>0</v>
      </c>
      <c r="AE164" s="187">
        <f>Ident!$G164</f>
        <v>0</v>
      </c>
    </row>
    <row r="165" spans="1:31" ht="14.1" customHeight="1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187">
        <f>Ident!$G165</f>
        <v>0</v>
      </c>
      <c r="F165" s="188" t="str">
        <f>BerKW!AA165</f>
        <v>T. plein</v>
      </c>
      <c r="G165" s="188" t="str">
        <f>BerKW!Y165</f>
        <v>REMPLIR CAT.D'EMPLOYEUR!</v>
      </c>
      <c r="H165" s="188" t="str">
        <f>BerKW!L165</f>
        <v>Corriger</v>
      </c>
      <c r="I165" s="188">
        <f>BerKW!K165</f>
        <v>0</v>
      </c>
      <c r="J165" s="188" t="str">
        <f>BerKW!AJ165</f>
        <v>Corriger</v>
      </c>
      <c r="K165" s="188" t="str">
        <f>BerKW!AI165</f>
        <v>Corriger</v>
      </c>
      <c r="L165" s="188" t="str">
        <f>BerKW!AM165</f>
        <v>Corriger</v>
      </c>
      <c r="M165" s="188" t="str">
        <f>BerKW!AL165</f>
        <v>Corriger</v>
      </c>
      <c r="N165" s="188" t="str">
        <f>BerKW!AP165</f>
        <v>Corriger</v>
      </c>
      <c r="O165" s="188" t="str">
        <f>BerKW!AO165</f>
        <v>Corriger</v>
      </c>
      <c r="P165" s="188" t="str">
        <f>BerKW!AS165</f>
        <v>Corriger</v>
      </c>
      <c r="Q165" s="188" t="str">
        <f>BerKW!AR165</f>
        <v>Corriger</v>
      </c>
      <c r="R165" s="188" t="str">
        <f>BerKW!AV165</f>
        <v>Corriger</v>
      </c>
      <c r="S165" s="188" t="str">
        <f>BerKW!AU165</f>
        <v>Corriger</v>
      </c>
      <c r="T165" s="188" t="str">
        <f>BerKW!AD165</f>
        <v>Corriger</v>
      </c>
      <c r="U165" s="188" t="str">
        <f>BerKW!AC165</f>
        <v>Corriger</v>
      </c>
      <c r="V165" s="188" t="str">
        <f>BerKW!AG165</f>
        <v>Corriger</v>
      </c>
      <c r="W165" s="188" t="str">
        <f>BerKW!AF165</f>
        <v>Corriger</v>
      </c>
      <c r="X165" s="188" t="str">
        <f>BerKW!AW165</f>
        <v>Corriger</v>
      </c>
      <c r="Y165" s="189" t="str">
        <f>BerKW!BE165</f>
        <v>Corriger</v>
      </c>
      <c r="Z165" s="188" t="str">
        <f>BerKW!BF165</f>
        <v>Corriger</v>
      </c>
      <c r="AA165" s="180">
        <f>Ident!A165</f>
        <v>0</v>
      </c>
      <c r="AB165" s="180">
        <f>Ident!B165</f>
        <v>0</v>
      </c>
      <c r="AC165" s="180">
        <f>Ident!C165</f>
        <v>0</v>
      </c>
      <c r="AD165" s="180">
        <f>Ident!D165</f>
        <v>0</v>
      </c>
      <c r="AE165" s="187">
        <f>Ident!$G165</f>
        <v>0</v>
      </c>
    </row>
    <row r="166" spans="1:31" ht="14.1" customHeight="1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187">
        <f>Ident!$G166</f>
        <v>0</v>
      </c>
      <c r="F166" s="188" t="str">
        <f>BerKW!AA166</f>
        <v>T. plein</v>
      </c>
      <c r="G166" s="188" t="str">
        <f>BerKW!Y166</f>
        <v>REMPLIR CAT.D'EMPLOYEUR!</v>
      </c>
      <c r="H166" s="188" t="str">
        <f>BerKW!L166</f>
        <v>Corriger</v>
      </c>
      <c r="I166" s="188">
        <f>BerKW!K166</f>
        <v>0</v>
      </c>
      <c r="J166" s="188" t="str">
        <f>BerKW!AJ166</f>
        <v>Corriger</v>
      </c>
      <c r="K166" s="188" t="str">
        <f>BerKW!AI166</f>
        <v>Corriger</v>
      </c>
      <c r="L166" s="188" t="str">
        <f>BerKW!AM166</f>
        <v>Corriger</v>
      </c>
      <c r="M166" s="188" t="str">
        <f>BerKW!AL166</f>
        <v>Corriger</v>
      </c>
      <c r="N166" s="188" t="str">
        <f>BerKW!AP166</f>
        <v>Corriger</v>
      </c>
      <c r="O166" s="188" t="str">
        <f>BerKW!AO166</f>
        <v>Corriger</v>
      </c>
      <c r="P166" s="188" t="str">
        <f>BerKW!AS166</f>
        <v>Corriger</v>
      </c>
      <c r="Q166" s="188" t="str">
        <f>BerKW!AR166</f>
        <v>Corriger</v>
      </c>
      <c r="R166" s="188" t="str">
        <f>BerKW!AV166</f>
        <v>Corriger</v>
      </c>
      <c r="S166" s="188" t="str">
        <f>BerKW!AU166</f>
        <v>Corriger</v>
      </c>
      <c r="T166" s="188" t="str">
        <f>BerKW!AD166</f>
        <v>Corriger</v>
      </c>
      <c r="U166" s="188" t="str">
        <f>BerKW!AC166</f>
        <v>Corriger</v>
      </c>
      <c r="V166" s="188" t="str">
        <f>BerKW!AG166</f>
        <v>Corriger</v>
      </c>
      <c r="W166" s="188" t="str">
        <f>BerKW!AF166</f>
        <v>Corriger</v>
      </c>
      <c r="X166" s="188" t="str">
        <f>BerKW!AW166</f>
        <v>Corriger</v>
      </c>
      <c r="Y166" s="189" t="str">
        <f>BerKW!BE166</f>
        <v>Corriger</v>
      </c>
      <c r="Z166" s="188" t="str">
        <f>BerKW!BF166</f>
        <v>Corriger</v>
      </c>
      <c r="AA166" s="180">
        <f>Ident!A166</f>
        <v>0</v>
      </c>
      <c r="AB166" s="180">
        <f>Ident!B166</f>
        <v>0</v>
      </c>
      <c r="AC166" s="180">
        <f>Ident!C166</f>
        <v>0</v>
      </c>
      <c r="AD166" s="180">
        <f>Ident!D166</f>
        <v>0</v>
      </c>
      <c r="AE166" s="187">
        <f>Ident!$G166</f>
        <v>0</v>
      </c>
    </row>
    <row r="167" spans="1:31" ht="14.1" customHeight="1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187">
        <f>Ident!$G167</f>
        <v>0</v>
      </c>
      <c r="F167" s="188" t="str">
        <f>BerKW!AA167</f>
        <v>T. plein</v>
      </c>
      <c r="G167" s="188" t="str">
        <f>BerKW!Y167</f>
        <v>REMPLIR CAT.D'EMPLOYEUR!</v>
      </c>
      <c r="H167" s="188" t="str">
        <f>BerKW!L167</f>
        <v>Corriger</v>
      </c>
      <c r="I167" s="188">
        <f>BerKW!K167</f>
        <v>0</v>
      </c>
      <c r="J167" s="188" t="str">
        <f>BerKW!AJ167</f>
        <v>Corriger</v>
      </c>
      <c r="K167" s="188" t="str">
        <f>BerKW!AI167</f>
        <v>Corriger</v>
      </c>
      <c r="L167" s="188" t="str">
        <f>BerKW!AM167</f>
        <v>Corriger</v>
      </c>
      <c r="M167" s="188" t="str">
        <f>BerKW!AL167</f>
        <v>Corriger</v>
      </c>
      <c r="N167" s="188" t="str">
        <f>BerKW!AP167</f>
        <v>Corriger</v>
      </c>
      <c r="O167" s="188" t="str">
        <f>BerKW!AO167</f>
        <v>Corriger</v>
      </c>
      <c r="P167" s="188" t="str">
        <f>BerKW!AS167</f>
        <v>Corriger</v>
      </c>
      <c r="Q167" s="188" t="str">
        <f>BerKW!AR167</f>
        <v>Corriger</v>
      </c>
      <c r="R167" s="188" t="str">
        <f>BerKW!AV167</f>
        <v>Corriger</v>
      </c>
      <c r="S167" s="188" t="str">
        <f>BerKW!AU167</f>
        <v>Corriger</v>
      </c>
      <c r="T167" s="188" t="str">
        <f>BerKW!AD167</f>
        <v>Corriger</v>
      </c>
      <c r="U167" s="188" t="str">
        <f>BerKW!AC167</f>
        <v>Corriger</v>
      </c>
      <c r="V167" s="188" t="str">
        <f>BerKW!AG167</f>
        <v>Corriger</v>
      </c>
      <c r="W167" s="188" t="str">
        <f>BerKW!AF167</f>
        <v>Corriger</v>
      </c>
      <c r="X167" s="188" t="str">
        <f>BerKW!AW167</f>
        <v>Corriger</v>
      </c>
      <c r="Y167" s="189" t="str">
        <f>BerKW!BE167</f>
        <v>Corriger</v>
      </c>
      <c r="Z167" s="188" t="str">
        <f>BerKW!BF167</f>
        <v>Corriger</v>
      </c>
      <c r="AA167" s="180">
        <f>Ident!A167</f>
        <v>0</v>
      </c>
      <c r="AB167" s="180">
        <f>Ident!B167</f>
        <v>0</v>
      </c>
      <c r="AC167" s="180">
        <f>Ident!C167</f>
        <v>0</v>
      </c>
      <c r="AD167" s="180">
        <f>Ident!D167</f>
        <v>0</v>
      </c>
      <c r="AE167" s="187">
        <f>Ident!$G167</f>
        <v>0</v>
      </c>
    </row>
    <row r="168" spans="1:31" ht="14.1" customHeight="1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187">
        <f>Ident!$G168</f>
        <v>0</v>
      </c>
      <c r="F168" s="188" t="str">
        <f>BerKW!AA168</f>
        <v>T. plein</v>
      </c>
      <c r="G168" s="188" t="str">
        <f>BerKW!Y168</f>
        <v>REMPLIR CAT.D'EMPLOYEUR!</v>
      </c>
      <c r="H168" s="188" t="str">
        <f>BerKW!L168</f>
        <v>Corriger</v>
      </c>
      <c r="I168" s="188">
        <f>BerKW!K168</f>
        <v>0</v>
      </c>
      <c r="J168" s="188" t="str">
        <f>BerKW!AJ168</f>
        <v>Corriger</v>
      </c>
      <c r="K168" s="188" t="str">
        <f>BerKW!AI168</f>
        <v>Corriger</v>
      </c>
      <c r="L168" s="188" t="str">
        <f>BerKW!AM168</f>
        <v>Corriger</v>
      </c>
      <c r="M168" s="188" t="str">
        <f>BerKW!AL168</f>
        <v>Corriger</v>
      </c>
      <c r="N168" s="188" t="str">
        <f>BerKW!AP168</f>
        <v>Corriger</v>
      </c>
      <c r="O168" s="188" t="str">
        <f>BerKW!AO168</f>
        <v>Corriger</v>
      </c>
      <c r="P168" s="188" t="str">
        <f>BerKW!AS168</f>
        <v>Corriger</v>
      </c>
      <c r="Q168" s="188" t="str">
        <f>BerKW!AR168</f>
        <v>Corriger</v>
      </c>
      <c r="R168" s="188" t="str">
        <f>BerKW!AV168</f>
        <v>Corriger</v>
      </c>
      <c r="S168" s="188" t="str">
        <f>BerKW!AU168</f>
        <v>Corriger</v>
      </c>
      <c r="T168" s="188" t="str">
        <f>BerKW!AD168</f>
        <v>Corriger</v>
      </c>
      <c r="U168" s="188" t="str">
        <f>BerKW!AC168</f>
        <v>Corriger</v>
      </c>
      <c r="V168" s="188" t="str">
        <f>BerKW!AG168</f>
        <v>Corriger</v>
      </c>
      <c r="W168" s="188" t="str">
        <f>BerKW!AF168</f>
        <v>Corriger</v>
      </c>
      <c r="X168" s="188" t="str">
        <f>BerKW!AW168</f>
        <v>Corriger</v>
      </c>
      <c r="Y168" s="189" t="str">
        <f>BerKW!BE168</f>
        <v>Corriger</v>
      </c>
      <c r="Z168" s="188" t="str">
        <f>BerKW!BF168</f>
        <v>Corriger</v>
      </c>
      <c r="AA168" s="180">
        <f>Ident!A168</f>
        <v>0</v>
      </c>
      <c r="AB168" s="180">
        <f>Ident!B168</f>
        <v>0</v>
      </c>
      <c r="AC168" s="180">
        <f>Ident!C168</f>
        <v>0</v>
      </c>
      <c r="AD168" s="180">
        <f>Ident!D168</f>
        <v>0</v>
      </c>
      <c r="AE168" s="187">
        <f>Ident!$G168</f>
        <v>0</v>
      </c>
    </row>
    <row r="169" spans="1:31" ht="14.1" customHeight="1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187">
        <f>Ident!$G169</f>
        <v>0</v>
      </c>
      <c r="F169" s="188" t="str">
        <f>BerKW!AA169</f>
        <v>T. plein</v>
      </c>
      <c r="G169" s="188" t="str">
        <f>BerKW!Y169</f>
        <v>REMPLIR CAT.D'EMPLOYEUR!</v>
      </c>
      <c r="H169" s="188" t="str">
        <f>BerKW!L169</f>
        <v>Corriger</v>
      </c>
      <c r="I169" s="188">
        <f>BerKW!K169</f>
        <v>0</v>
      </c>
      <c r="J169" s="188" t="str">
        <f>BerKW!AJ169</f>
        <v>Corriger</v>
      </c>
      <c r="K169" s="188" t="str">
        <f>BerKW!AI169</f>
        <v>Corriger</v>
      </c>
      <c r="L169" s="188" t="str">
        <f>BerKW!AM169</f>
        <v>Corriger</v>
      </c>
      <c r="M169" s="188" t="str">
        <f>BerKW!AL169</f>
        <v>Corriger</v>
      </c>
      <c r="N169" s="188" t="str">
        <f>BerKW!AP169</f>
        <v>Corriger</v>
      </c>
      <c r="O169" s="188" t="str">
        <f>BerKW!AO169</f>
        <v>Corriger</v>
      </c>
      <c r="P169" s="188" t="str">
        <f>BerKW!AS169</f>
        <v>Corriger</v>
      </c>
      <c r="Q169" s="188" t="str">
        <f>BerKW!AR169</f>
        <v>Corriger</v>
      </c>
      <c r="R169" s="188" t="str">
        <f>BerKW!AV169</f>
        <v>Corriger</v>
      </c>
      <c r="S169" s="188" t="str">
        <f>BerKW!AU169</f>
        <v>Corriger</v>
      </c>
      <c r="T169" s="188" t="str">
        <f>BerKW!AD169</f>
        <v>Corriger</v>
      </c>
      <c r="U169" s="188" t="str">
        <f>BerKW!AC169</f>
        <v>Corriger</v>
      </c>
      <c r="V169" s="188" t="str">
        <f>BerKW!AG169</f>
        <v>Corriger</v>
      </c>
      <c r="W169" s="188" t="str">
        <f>BerKW!AF169</f>
        <v>Corriger</v>
      </c>
      <c r="X169" s="188" t="str">
        <f>BerKW!AW169</f>
        <v>Corriger</v>
      </c>
      <c r="Y169" s="189" t="str">
        <f>BerKW!BE169</f>
        <v>Corriger</v>
      </c>
      <c r="Z169" s="188" t="str">
        <f>BerKW!BF169</f>
        <v>Corriger</v>
      </c>
      <c r="AA169" s="180">
        <f>Ident!A169</f>
        <v>0</v>
      </c>
      <c r="AB169" s="180">
        <f>Ident!B169</f>
        <v>0</v>
      </c>
      <c r="AC169" s="180">
        <f>Ident!C169</f>
        <v>0</v>
      </c>
      <c r="AD169" s="180">
        <f>Ident!D169</f>
        <v>0</v>
      </c>
      <c r="AE169" s="187">
        <f>Ident!$G169</f>
        <v>0</v>
      </c>
    </row>
    <row r="170" spans="1:31" ht="14.1" customHeight="1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187">
        <f>Ident!$G170</f>
        <v>0</v>
      </c>
      <c r="F170" s="188" t="str">
        <f>BerKW!AA170</f>
        <v>T. plein</v>
      </c>
      <c r="G170" s="188" t="str">
        <f>BerKW!Y170</f>
        <v>REMPLIR CAT.D'EMPLOYEUR!</v>
      </c>
      <c r="H170" s="188" t="str">
        <f>BerKW!L170</f>
        <v>Corriger</v>
      </c>
      <c r="I170" s="188">
        <f>BerKW!K170</f>
        <v>0</v>
      </c>
      <c r="J170" s="188" t="str">
        <f>BerKW!AJ170</f>
        <v>Corriger</v>
      </c>
      <c r="K170" s="188" t="str">
        <f>BerKW!AI170</f>
        <v>Corriger</v>
      </c>
      <c r="L170" s="188" t="str">
        <f>BerKW!AM170</f>
        <v>Corriger</v>
      </c>
      <c r="M170" s="188" t="str">
        <f>BerKW!AL170</f>
        <v>Corriger</v>
      </c>
      <c r="N170" s="188" t="str">
        <f>BerKW!AP170</f>
        <v>Corriger</v>
      </c>
      <c r="O170" s="188" t="str">
        <f>BerKW!AO170</f>
        <v>Corriger</v>
      </c>
      <c r="P170" s="188" t="str">
        <f>BerKW!AS170</f>
        <v>Corriger</v>
      </c>
      <c r="Q170" s="188" t="str">
        <f>BerKW!AR170</f>
        <v>Corriger</v>
      </c>
      <c r="R170" s="188" t="str">
        <f>BerKW!AV170</f>
        <v>Corriger</v>
      </c>
      <c r="S170" s="188" t="str">
        <f>BerKW!AU170</f>
        <v>Corriger</v>
      </c>
      <c r="T170" s="188" t="str">
        <f>BerKW!AD170</f>
        <v>Corriger</v>
      </c>
      <c r="U170" s="188" t="str">
        <f>BerKW!AC170</f>
        <v>Corriger</v>
      </c>
      <c r="V170" s="188" t="str">
        <f>BerKW!AG170</f>
        <v>Corriger</v>
      </c>
      <c r="W170" s="188" t="str">
        <f>BerKW!AF170</f>
        <v>Corriger</v>
      </c>
      <c r="X170" s="188" t="str">
        <f>BerKW!AW170</f>
        <v>Corriger</v>
      </c>
      <c r="Y170" s="189" t="str">
        <f>BerKW!BE170</f>
        <v>Corriger</v>
      </c>
      <c r="Z170" s="188" t="str">
        <f>BerKW!BF170</f>
        <v>Corriger</v>
      </c>
      <c r="AA170" s="180">
        <f>Ident!A170</f>
        <v>0</v>
      </c>
      <c r="AB170" s="180">
        <f>Ident!B170</f>
        <v>0</v>
      </c>
      <c r="AC170" s="180">
        <f>Ident!C170</f>
        <v>0</v>
      </c>
      <c r="AD170" s="180">
        <f>Ident!D170</f>
        <v>0</v>
      </c>
      <c r="AE170" s="187">
        <f>Ident!$G170</f>
        <v>0</v>
      </c>
    </row>
    <row r="171" spans="1:31" ht="14.1" customHeight="1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187">
        <f>Ident!$G171</f>
        <v>0</v>
      </c>
      <c r="F171" s="188" t="str">
        <f>BerKW!AA171</f>
        <v>T. plein</v>
      </c>
      <c r="G171" s="188" t="str">
        <f>BerKW!Y171</f>
        <v>REMPLIR CAT.D'EMPLOYEUR!</v>
      </c>
      <c r="H171" s="188" t="str">
        <f>BerKW!L171</f>
        <v>Corriger</v>
      </c>
      <c r="I171" s="188">
        <f>BerKW!K171</f>
        <v>0</v>
      </c>
      <c r="J171" s="188" t="str">
        <f>BerKW!AJ171</f>
        <v>Corriger</v>
      </c>
      <c r="K171" s="188" t="str">
        <f>BerKW!AI171</f>
        <v>Corriger</v>
      </c>
      <c r="L171" s="188" t="str">
        <f>BerKW!AM171</f>
        <v>Corriger</v>
      </c>
      <c r="M171" s="188" t="str">
        <f>BerKW!AL171</f>
        <v>Corriger</v>
      </c>
      <c r="N171" s="188" t="str">
        <f>BerKW!AP171</f>
        <v>Corriger</v>
      </c>
      <c r="O171" s="188" t="str">
        <f>BerKW!AO171</f>
        <v>Corriger</v>
      </c>
      <c r="P171" s="188" t="str">
        <f>BerKW!AS171</f>
        <v>Corriger</v>
      </c>
      <c r="Q171" s="188" t="str">
        <f>BerKW!AR171</f>
        <v>Corriger</v>
      </c>
      <c r="R171" s="188" t="str">
        <f>BerKW!AV171</f>
        <v>Corriger</v>
      </c>
      <c r="S171" s="188" t="str">
        <f>BerKW!AU171</f>
        <v>Corriger</v>
      </c>
      <c r="T171" s="188" t="str">
        <f>BerKW!AD171</f>
        <v>Corriger</v>
      </c>
      <c r="U171" s="188" t="str">
        <f>BerKW!AC171</f>
        <v>Corriger</v>
      </c>
      <c r="V171" s="188" t="str">
        <f>BerKW!AG171</f>
        <v>Corriger</v>
      </c>
      <c r="W171" s="188" t="str">
        <f>BerKW!AF171</f>
        <v>Corriger</v>
      </c>
      <c r="X171" s="188" t="str">
        <f>BerKW!AW171</f>
        <v>Corriger</v>
      </c>
      <c r="Y171" s="189" t="str">
        <f>BerKW!BE171</f>
        <v>Corriger</v>
      </c>
      <c r="Z171" s="188" t="str">
        <f>BerKW!BF171</f>
        <v>Corriger</v>
      </c>
      <c r="AA171" s="180">
        <f>Ident!A171</f>
        <v>0</v>
      </c>
      <c r="AB171" s="180">
        <f>Ident!B171</f>
        <v>0</v>
      </c>
      <c r="AC171" s="180">
        <f>Ident!C171</f>
        <v>0</v>
      </c>
      <c r="AD171" s="180">
        <f>Ident!D171</f>
        <v>0</v>
      </c>
      <c r="AE171" s="187">
        <f>Ident!$G171</f>
        <v>0</v>
      </c>
    </row>
    <row r="172" spans="1:31" ht="14.1" customHeight="1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187">
        <f>Ident!$G172</f>
        <v>0</v>
      </c>
      <c r="F172" s="188" t="str">
        <f>BerKW!AA172</f>
        <v>T. plein</v>
      </c>
      <c r="G172" s="188" t="str">
        <f>BerKW!Y172</f>
        <v>REMPLIR CAT.D'EMPLOYEUR!</v>
      </c>
      <c r="H172" s="188" t="str">
        <f>BerKW!L172</f>
        <v>Corriger</v>
      </c>
      <c r="I172" s="188">
        <f>BerKW!K172</f>
        <v>0</v>
      </c>
      <c r="J172" s="188" t="str">
        <f>BerKW!AJ172</f>
        <v>Corriger</v>
      </c>
      <c r="K172" s="188" t="str">
        <f>BerKW!AI172</f>
        <v>Corriger</v>
      </c>
      <c r="L172" s="188" t="str">
        <f>BerKW!AM172</f>
        <v>Corriger</v>
      </c>
      <c r="M172" s="188" t="str">
        <f>BerKW!AL172</f>
        <v>Corriger</v>
      </c>
      <c r="N172" s="188" t="str">
        <f>BerKW!AP172</f>
        <v>Corriger</v>
      </c>
      <c r="O172" s="188" t="str">
        <f>BerKW!AO172</f>
        <v>Corriger</v>
      </c>
      <c r="P172" s="188" t="str">
        <f>BerKW!AS172</f>
        <v>Corriger</v>
      </c>
      <c r="Q172" s="188" t="str">
        <f>BerKW!AR172</f>
        <v>Corriger</v>
      </c>
      <c r="R172" s="188" t="str">
        <f>BerKW!AV172</f>
        <v>Corriger</v>
      </c>
      <c r="S172" s="188" t="str">
        <f>BerKW!AU172</f>
        <v>Corriger</v>
      </c>
      <c r="T172" s="188" t="str">
        <f>BerKW!AD172</f>
        <v>Corriger</v>
      </c>
      <c r="U172" s="188" t="str">
        <f>BerKW!AC172</f>
        <v>Corriger</v>
      </c>
      <c r="V172" s="188" t="str">
        <f>BerKW!AG172</f>
        <v>Corriger</v>
      </c>
      <c r="W172" s="188" t="str">
        <f>BerKW!AF172</f>
        <v>Corriger</v>
      </c>
      <c r="X172" s="188" t="str">
        <f>BerKW!AW172</f>
        <v>Corriger</v>
      </c>
      <c r="Y172" s="189" t="str">
        <f>BerKW!BE172</f>
        <v>Corriger</v>
      </c>
      <c r="Z172" s="188" t="str">
        <f>BerKW!BF172</f>
        <v>Corriger</v>
      </c>
      <c r="AA172" s="180">
        <f>Ident!A172</f>
        <v>0</v>
      </c>
      <c r="AB172" s="180">
        <f>Ident!B172</f>
        <v>0</v>
      </c>
      <c r="AC172" s="180">
        <f>Ident!C172</f>
        <v>0</v>
      </c>
      <c r="AD172" s="180">
        <f>Ident!D172</f>
        <v>0</v>
      </c>
      <c r="AE172" s="187">
        <f>Ident!$G172</f>
        <v>0</v>
      </c>
    </row>
    <row r="173" spans="1:31" ht="14.1" customHeight="1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187">
        <f>Ident!$G173</f>
        <v>0</v>
      </c>
      <c r="F173" s="188" t="str">
        <f>BerKW!AA173</f>
        <v>T. plein</v>
      </c>
      <c r="G173" s="188" t="str">
        <f>BerKW!Y173</f>
        <v>REMPLIR CAT.D'EMPLOYEUR!</v>
      </c>
      <c r="H173" s="188" t="str">
        <f>BerKW!L173</f>
        <v>Corriger</v>
      </c>
      <c r="I173" s="188">
        <f>BerKW!K173</f>
        <v>0</v>
      </c>
      <c r="J173" s="188" t="str">
        <f>BerKW!AJ173</f>
        <v>Corriger</v>
      </c>
      <c r="K173" s="188" t="str">
        <f>BerKW!AI173</f>
        <v>Corriger</v>
      </c>
      <c r="L173" s="188" t="str">
        <f>BerKW!AM173</f>
        <v>Corriger</v>
      </c>
      <c r="M173" s="188" t="str">
        <f>BerKW!AL173</f>
        <v>Corriger</v>
      </c>
      <c r="N173" s="188" t="str">
        <f>BerKW!AP173</f>
        <v>Corriger</v>
      </c>
      <c r="O173" s="188" t="str">
        <f>BerKW!AO173</f>
        <v>Corriger</v>
      </c>
      <c r="P173" s="188" t="str">
        <f>BerKW!AS173</f>
        <v>Corriger</v>
      </c>
      <c r="Q173" s="188" t="str">
        <f>BerKW!AR173</f>
        <v>Corriger</v>
      </c>
      <c r="R173" s="188" t="str">
        <f>BerKW!AV173</f>
        <v>Corriger</v>
      </c>
      <c r="S173" s="188" t="str">
        <f>BerKW!AU173</f>
        <v>Corriger</v>
      </c>
      <c r="T173" s="188" t="str">
        <f>BerKW!AD173</f>
        <v>Corriger</v>
      </c>
      <c r="U173" s="188" t="str">
        <f>BerKW!AC173</f>
        <v>Corriger</v>
      </c>
      <c r="V173" s="188" t="str">
        <f>BerKW!AG173</f>
        <v>Corriger</v>
      </c>
      <c r="W173" s="188" t="str">
        <f>BerKW!AF173</f>
        <v>Corriger</v>
      </c>
      <c r="X173" s="188" t="str">
        <f>BerKW!AW173</f>
        <v>Corriger</v>
      </c>
      <c r="Y173" s="189" t="str">
        <f>BerKW!BE173</f>
        <v>Corriger</v>
      </c>
      <c r="Z173" s="188" t="str">
        <f>BerKW!BF173</f>
        <v>Corriger</v>
      </c>
      <c r="AA173" s="180">
        <f>Ident!A173</f>
        <v>0</v>
      </c>
      <c r="AB173" s="180">
        <f>Ident!B173</f>
        <v>0</v>
      </c>
      <c r="AC173" s="180">
        <f>Ident!C173</f>
        <v>0</v>
      </c>
      <c r="AD173" s="180">
        <f>Ident!D173</f>
        <v>0</v>
      </c>
      <c r="AE173" s="187">
        <f>Ident!$G173</f>
        <v>0</v>
      </c>
    </row>
    <row r="174" spans="1:31" ht="14.1" customHeight="1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187">
        <f>Ident!$G174</f>
        <v>0</v>
      </c>
      <c r="F174" s="188" t="str">
        <f>BerKW!AA174</f>
        <v>T. plein</v>
      </c>
      <c r="G174" s="188" t="str">
        <f>BerKW!Y174</f>
        <v>REMPLIR CAT.D'EMPLOYEUR!</v>
      </c>
      <c r="H174" s="188" t="str">
        <f>BerKW!L174</f>
        <v>Corriger</v>
      </c>
      <c r="I174" s="188">
        <f>BerKW!K174</f>
        <v>0</v>
      </c>
      <c r="J174" s="188" t="str">
        <f>BerKW!AJ174</f>
        <v>Corriger</v>
      </c>
      <c r="K174" s="188" t="str">
        <f>BerKW!AI174</f>
        <v>Corriger</v>
      </c>
      <c r="L174" s="188" t="str">
        <f>BerKW!AM174</f>
        <v>Corriger</v>
      </c>
      <c r="M174" s="188" t="str">
        <f>BerKW!AL174</f>
        <v>Corriger</v>
      </c>
      <c r="N174" s="188" t="str">
        <f>BerKW!AP174</f>
        <v>Corriger</v>
      </c>
      <c r="O174" s="188" t="str">
        <f>BerKW!AO174</f>
        <v>Corriger</v>
      </c>
      <c r="P174" s="188" t="str">
        <f>BerKW!AS174</f>
        <v>Corriger</v>
      </c>
      <c r="Q174" s="188" t="str">
        <f>BerKW!AR174</f>
        <v>Corriger</v>
      </c>
      <c r="R174" s="188" t="str">
        <f>BerKW!AV174</f>
        <v>Corriger</v>
      </c>
      <c r="S174" s="188" t="str">
        <f>BerKW!AU174</f>
        <v>Corriger</v>
      </c>
      <c r="T174" s="188" t="str">
        <f>BerKW!AD174</f>
        <v>Corriger</v>
      </c>
      <c r="U174" s="188" t="str">
        <f>BerKW!AC174</f>
        <v>Corriger</v>
      </c>
      <c r="V174" s="188" t="str">
        <f>BerKW!AG174</f>
        <v>Corriger</v>
      </c>
      <c r="W174" s="188" t="str">
        <f>BerKW!AF174</f>
        <v>Corriger</v>
      </c>
      <c r="X174" s="188" t="str">
        <f>BerKW!AW174</f>
        <v>Corriger</v>
      </c>
      <c r="Y174" s="189" t="str">
        <f>BerKW!BE174</f>
        <v>Corriger</v>
      </c>
      <c r="Z174" s="188" t="str">
        <f>BerKW!BF174</f>
        <v>Corriger</v>
      </c>
      <c r="AA174" s="180">
        <f>Ident!A174</f>
        <v>0</v>
      </c>
      <c r="AB174" s="180">
        <f>Ident!B174</f>
        <v>0</v>
      </c>
      <c r="AC174" s="180">
        <f>Ident!C174</f>
        <v>0</v>
      </c>
      <c r="AD174" s="180">
        <f>Ident!D174</f>
        <v>0</v>
      </c>
      <c r="AE174" s="187">
        <f>Ident!$G174</f>
        <v>0</v>
      </c>
    </row>
    <row r="175" spans="1:31" ht="14.1" customHeight="1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187">
        <f>Ident!$G175</f>
        <v>0</v>
      </c>
      <c r="F175" s="188" t="str">
        <f>BerKW!AA175</f>
        <v>T. plein</v>
      </c>
      <c r="G175" s="188" t="str">
        <f>BerKW!Y175</f>
        <v>REMPLIR CAT.D'EMPLOYEUR!</v>
      </c>
      <c r="H175" s="188" t="str">
        <f>BerKW!L175</f>
        <v>Corriger</v>
      </c>
      <c r="I175" s="188">
        <f>BerKW!K175</f>
        <v>0</v>
      </c>
      <c r="J175" s="188" t="str">
        <f>BerKW!AJ175</f>
        <v>Corriger</v>
      </c>
      <c r="K175" s="188" t="str">
        <f>BerKW!AI175</f>
        <v>Corriger</v>
      </c>
      <c r="L175" s="188" t="str">
        <f>BerKW!AM175</f>
        <v>Corriger</v>
      </c>
      <c r="M175" s="188" t="str">
        <f>BerKW!AL175</f>
        <v>Corriger</v>
      </c>
      <c r="N175" s="188" t="str">
        <f>BerKW!AP175</f>
        <v>Corriger</v>
      </c>
      <c r="O175" s="188" t="str">
        <f>BerKW!AO175</f>
        <v>Corriger</v>
      </c>
      <c r="P175" s="188" t="str">
        <f>BerKW!AS175</f>
        <v>Corriger</v>
      </c>
      <c r="Q175" s="188" t="str">
        <f>BerKW!AR175</f>
        <v>Corriger</v>
      </c>
      <c r="R175" s="188" t="str">
        <f>BerKW!AV175</f>
        <v>Corriger</v>
      </c>
      <c r="S175" s="188" t="str">
        <f>BerKW!AU175</f>
        <v>Corriger</v>
      </c>
      <c r="T175" s="188" t="str">
        <f>BerKW!AD175</f>
        <v>Corriger</v>
      </c>
      <c r="U175" s="188" t="str">
        <f>BerKW!AC175</f>
        <v>Corriger</v>
      </c>
      <c r="V175" s="188" t="str">
        <f>BerKW!AG175</f>
        <v>Corriger</v>
      </c>
      <c r="W175" s="188" t="str">
        <f>BerKW!AF175</f>
        <v>Corriger</v>
      </c>
      <c r="X175" s="188" t="str">
        <f>BerKW!AW175</f>
        <v>Corriger</v>
      </c>
      <c r="Y175" s="189" t="str">
        <f>BerKW!BE175</f>
        <v>Corriger</v>
      </c>
      <c r="Z175" s="188" t="str">
        <f>BerKW!BF175</f>
        <v>Corriger</v>
      </c>
      <c r="AA175" s="180">
        <f>Ident!A175</f>
        <v>0</v>
      </c>
      <c r="AB175" s="180">
        <f>Ident!B175</f>
        <v>0</v>
      </c>
      <c r="AC175" s="180">
        <f>Ident!C175</f>
        <v>0</v>
      </c>
      <c r="AD175" s="180">
        <f>Ident!D175</f>
        <v>0</v>
      </c>
      <c r="AE175" s="187">
        <f>Ident!$G175</f>
        <v>0</v>
      </c>
    </row>
    <row r="176" spans="1:31" ht="14.1" customHeight="1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187">
        <f>Ident!$G176</f>
        <v>0</v>
      </c>
      <c r="F176" s="188" t="str">
        <f>BerKW!AA176</f>
        <v>T. plein</v>
      </c>
      <c r="G176" s="188" t="str">
        <f>BerKW!Y176</f>
        <v>REMPLIR CAT.D'EMPLOYEUR!</v>
      </c>
      <c r="H176" s="188" t="str">
        <f>BerKW!L176</f>
        <v>Corriger</v>
      </c>
      <c r="I176" s="188">
        <f>BerKW!K176</f>
        <v>0</v>
      </c>
      <c r="J176" s="188" t="str">
        <f>BerKW!AJ176</f>
        <v>Corriger</v>
      </c>
      <c r="K176" s="188" t="str">
        <f>BerKW!AI176</f>
        <v>Corriger</v>
      </c>
      <c r="L176" s="188" t="str">
        <f>BerKW!AM176</f>
        <v>Corriger</v>
      </c>
      <c r="M176" s="188" t="str">
        <f>BerKW!AL176</f>
        <v>Corriger</v>
      </c>
      <c r="N176" s="188" t="str">
        <f>BerKW!AP176</f>
        <v>Corriger</v>
      </c>
      <c r="O176" s="188" t="str">
        <f>BerKW!AO176</f>
        <v>Corriger</v>
      </c>
      <c r="P176" s="188" t="str">
        <f>BerKW!AS176</f>
        <v>Corriger</v>
      </c>
      <c r="Q176" s="188" t="str">
        <f>BerKW!AR176</f>
        <v>Corriger</v>
      </c>
      <c r="R176" s="188" t="str">
        <f>BerKW!AV176</f>
        <v>Corriger</v>
      </c>
      <c r="S176" s="188" t="str">
        <f>BerKW!AU176</f>
        <v>Corriger</v>
      </c>
      <c r="T176" s="188" t="str">
        <f>BerKW!AD176</f>
        <v>Corriger</v>
      </c>
      <c r="U176" s="188" t="str">
        <f>BerKW!AC176</f>
        <v>Corriger</v>
      </c>
      <c r="V176" s="188" t="str">
        <f>BerKW!AG176</f>
        <v>Corriger</v>
      </c>
      <c r="W176" s="188" t="str">
        <f>BerKW!AF176</f>
        <v>Corriger</v>
      </c>
      <c r="X176" s="188" t="str">
        <f>BerKW!AW176</f>
        <v>Corriger</v>
      </c>
      <c r="Y176" s="189" t="str">
        <f>BerKW!BE176</f>
        <v>Corriger</v>
      </c>
      <c r="Z176" s="188" t="str">
        <f>BerKW!BF176</f>
        <v>Corriger</v>
      </c>
      <c r="AA176" s="180">
        <f>Ident!A176</f>
        <v>0</v>
      </c>
      <c r="AB176" s="180">
        <f>Ident!B176</f>
        <v>0</v>
      </c>
      <c r="AC176" s="180">
        <f>Ident!C176</f>
        <v>0</v>
      </c>
      <c r="AD176" s="180">
        <f>Ident!D176</f>
        <v>0</v>
      </c>
      <c r="AE176" s="187">
        <f>Ident!$G176</f>
        <v>0</v>
      </c>
    </row>
    <row r="177" spans="1:31" ht="14.1" customHeight="1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187">
        <f>Ident!$G177</f>
        <v>0</v>
      </c>
      <c r="F177" s="188" t="str">
        <f>BerKW!AA177</f>
        <v>T. plein</v>
      </c>
      <c r="G177" s="188" t="str">
        <f>BerKW!Y177</f>
        <v>REMPLIR CAT.D'EMPLOYEUR!</v>
      </c>
      <c r="H177" s="188" t="str">
        <f>BerKW!L177</f>
        <v>Corriger</v>
      </c>
      <c r="I177" s="188">
        <f>BerKW!K177</f>
        <v>0</v>
      </c>
      <c r="J177" s="188" t="str">
        <f>BerKW!AJ177</f>
        <v>Corriger</v>
      </c>
      <c r="K177" s="188" t="str">
        <f>BerKW!AI177</f>
        <v>Corriger</v>
      </c>
      <c r="L177" s="188" t="str">
        <f>BerKW!AM177</f>
        <v>Corriger</v>
      </c>
      <c r="M177" s="188" t="str">
        <f>BerKW!AL177</f>
        <v>Corriger</v>
      </c>
      <c r="N177" s="188" t="str">
        <f>BerKW!AP177</f>
        <v>Corriger</v>
      </c>
      <c r="O177" s="188" t="str">
        <f>BerKW!AO177</f>
        <v>Corriger</v>
      </c>
      <c r="P177" s="188" t="str">
        <f>BerKW!AS177</f>
        <v>Corriger</v>
      </c>
      <c r="Q177" s="188" t="str">
        <f>BerKW!AR177</f>
        <v>Corriger</v>
      </c>
      <c r="R177" s="188" t="str">
        <f>BerKW!AV177</f>
        <v>Corriger</v>
      </c>
      <c r="S177" s="188" t="str">
        <f>BerKW!AU177</f>
        <v>Corriger</v>
      </c>
      <c r="T177" s="188" t="str">
        <f>BerKW!AD177</f>
        <v>Corriger</v>
      </c>
      <c r="U177" s="188" t="str">
        <f>BerKW!AC177</f>
        <v>Corriger</v>
      </c>
      <c r="V177" s="188" t="str">
        <f>BerKW!AG177</f>
        <v>Corriger</v>
      </c>
      <c r="W177" s="188" t="str">
        <f>BerKW!AF177</f>
        <v>Corriger</v>
      </c>
      <c r="X177" s="188" t="str">
        <f>BerKW!AW177</f>
        <v>Corriger</v>
      </c>
      <c r="Y177" s="189" t="str">
        <f>BerKW!BE177</f>
        <v>Corriger</v>
      </c>
      <c r="Z177" s="188" t="str">
        <f>BerKW!BF177</f>
        <v>Corriger</v>
      </c>
      <c r="AA177" s="180">
        <f>Ident!A177</f>
        <v>0</v>
      </c>
      <c r="AB177" s="180">
        <f>Ident!B177</f>
        <v>0</v>
      </c>
      <c r="AC177" s="180">
        <f>Ident!C177</f>
        <v>0</v>
      </c>
      <c r="AD177" s="180">
        <f>Ident!D177</f>
        <v>0</v>
      </c>
      <c r="AE177" s="187">
        <f>Ident!$G177</f>
        <v>0</v>
      </c>
    </row>
    <row r="178" spans="1:31" ht="14.1" customHeight="1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187">
        <f>Ident!$G178</f>
        <v>0</v>
      </c>
      <c r="F178" s="188" t="str">
        <f>BerKW!AA178</f>
        <v>T. plein</v>
      </c>
      <c r="G178" s="188" t="str">
        <f>BerKW!Y178</f>
        <v>REMPLIR CAT.D'EMPLOYEUR!</v>
      </c>
      <c r="H178" s="188" t="str">
        <f>BerKW!L178</f>
        <v>Corriger</v>
      </c>
      <c r="I178" s="188">
        <f>BerKW!K178</f>
        <v>0</v>
      </c>
      <c r="J178" s="188" t="str">
        <f>BerKW!AJ178</f>
        <v>Corriger</v>
      </c>
      <c r="K178" s="188" t="str">
        <f>BerKW!AI178</f>
        <v>Corriger</v>
      </c>
      <c r="L178" s="188" t="str">
        <f>BerKW!AM178</f>
        <v>Corriger</v>
      </c>
      <c r="M178" s="188" t="str">
        <f>BerKW!AL178</f>
        <v>Corriger</v>
      </c>
      <c r="N178" s="188" t="str">
        <f>BerKW!AP178</f>
        <v>Corriger</v>
      </c>
      <c r="O178" s="188" t="str">
        <f>BerKW!AO178</f>
        <v>Corriger</v>
      </c>
      <c r="P178" s="188" t="str">
        <f>BerKW!AS178</f>
        <v>Corriger</v>
      </c>
      <c r="Q178" s="188" t="str">
        <f>BerKW!AR178</f>
        <v>Corriger</v>
      </c>
      <c r="R178" s="188" t="str">
        <f>BerKW!AV178</f>
        <v>Corriger</v>
      </c>
      <c r="S178" s="188" t="str">
        <f>BerKW!AU178</f>
        <v>Corriger</v>
      </c>
      <c r="T178" s="188" t="str">
        <f>BerKW!AD178</f>
        <v>Corriger</v>
      </c>
      <c r="U178" s="188" t="str">
        <f>BerKW!AC178</f>
        <v>Corriger</v>
      </c>
      <c r="V178" s="188" t="str">
        <f>BerKW!AG178</f>
        <v>Corriger</v>
      </c>
      <c r="W178" s="188" t="str">
        <f>BerKW!AF178</f>
        <v>Corriger</v>
      </c>
      <c r="X178" s="188" t="str">
        <f>BerKW!AW178</f>
        <v>Corriger</v>
      </c>
      <c r="Y178" s="189" t="str">
        <f>BerKW!BE178</f>
        <v>Corriger</v>
      </c>
      <c r="Z178" s="188" t="str">
        <f>BerKW!BF178</f>
        <v>Corriger</v>
      </c>
      <c r="AA178" s="180">
        <f>Ident!A178</f>
        <v>0</v>
      </c>
      <c r="AB178" s="180">
        <f>Ident!B178</f>
        <v>0</v>
      </c>
      <c r="AC178" s="180">
        <f>Ident!C178</f>
        <v>0</v>
      </c>
      <c r="AD178" s="180">
        <f>Ident!D178</f>
        <v>0</v>
      </c>
      <c r="AE178" s="187">
        <f>Ident!$G178</f>
        <v>0</v>
      </c>
    </row>
    <row r="179" spans="1:31" ht="14.1" customHeight="1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187">
        <f>Ident!$G179</f>
        <v>0</v>
      </c>
      <c r="F179" s="188" t="str">
        <f>BerKW!AA179</f>
        <v>T. plein</v>
      </c>
      <c r="G179" s="188" t="str">
        <f>BerKW!Y179</f>
        <v>REMPLIR CAT.D'EMPLOYEUR!</v>
      </c>
      <c r="H179" s="188" t="str">
        <f>BerKW!L179</f>
        <v>Corriger</v>
      </c>
      <c r="I179" s="188">
        <f>BerKW!K179</f>
        <v>0</v>
      </c>
      <c r="J179" s="188" t="str">
        <f>BerKW!AJ179</f>
        <v>Corriger</v>
      </c>
      <c r="K179" s="188" t="str">
        <f>BerKW!AI179</f>
        <v>Corriger</v>
      </c>
      <c r="L179" s="188" t="str">
        <f>BerKW!AM179</f>
        <v>Corriger</v>
      </c>
      <c r="M179" s="188" t="str">
        <f>BerKW!AL179</f>
        <v>Corriger</v>
      </c>
      <c r="N179" s="188" t="str">
        <f>BerKW!AP179</f>
        <v>Corriger</v>
      </c>
      <c r="O179" s="188" t="str">
        <f>BerKW!AO179</f>
        <v>Corriger</v>
      </c>
      <c r="P179" s="188" t="str">
        <f>BerKW!AS179</f>
        <v>Corriger</v>
      </c>
      <c r="Q179" s="188" t="str">
        <f>BerKW!AR179</f>
        <v>Corriger</v>
      </c>
      <c r="R179" s="188" t="str">
        <f>BerKW!AV179</f>
        <v>Corriger</v>
      </c>
      <c r="S179" s="188" t="str">
        <f>BerKW!AU179</f>
        <v>Corriger</v>
      </c>
      <c r="T179" s="188" t="str">
        <f>BerKW!AD179</f>
        <v>Corriger</v>
      </c>
      <c r="U179" s="188" t="str">
        <f>BerKW!AC179</f>
        <v>Corriger</v>
      </c>
      <c r="V179" s="188" t="str">
        <f>BerKW!AG179</f>
        <v>Corriger</v>
      </c>
      <c r="W179" s="188" t="str">
        <f>BerKW!AF179</f>
        <v>Corriger</v>
      </c>
      <c r="X179" s="188" t="str">
        <f>BerKW!AW179</f>
        <v>Corriger</v>
      </c>
      <c r="Y179" s="189" t="str">
        <f>BerKW!BE179</f>
        <v>Corriger</v>
      </c>
      <c r="Z179" s="188" t="str">
        <f>BerKW!BF179</f>
        <v>Corriger</v>
      </c>
      <c r="AA179" s="180">
        <f>Ident!A179</f>
        <v>0</v>
      </c>
      <c r="AB179" s="180">
        <f>Ident!B179</f>
        <v>0</v>
      </c>
      <c r="AC179" s="180">
        <f>Ident!C179</f>
        <v>0</v>
      </c>
      <c r="AD179" s="180">
        <f>Ident!D179</f>
        <v>0</v>
      </c>
      <c r="AE179" s="187">
        <f>Ident!$G179</f>
        <v>0</v>
      </c>
    </row>
    <row r="180" spans="1:31" ht="14.1" customHeight="1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187">
        <f>Ident!$G180</f>
        <v>0</v>
      </c>
      <c r="F180" s="188" t="str">
        <f>BerKW!AA180</f>
        <v>T. plein</v>
      </c>
      <c r="G180" s="188" t="str">
        <f>BerKW!Y180</f>
        <v>REMPLIR CAT.D'EMPLOYEUR!</v>
      </c>
      <c r="H180" s="188" t="str">
        <f>BerKW!L180</f>
        <v>Corriger</v>
      </c>
      <c r="I180" s="188">
        <f>BerKW!K180</f>
        <v>0</v>
      </c>
      <c r="J180" s="188" t="str">
        <f>BerKW!AJ180</f>
        <v>Corriger</v>
      </c>
      <c r="K180" s="188" t="str">
        <f>BerKW!AI180</f>
        <v>Corriger</v>
      </c>
      <c r="L180" s="188" t="str">
        <f>BerKW!AM180</f>
        <v>Corriger</v>
      </c>
      <c r="M180" s="188" t="str">
        <f>BerKW!AL180</f>
        <v>Corriger</v>
      </c>
      <c r="N180" s="188" t="str">
        <f>BerKW!AP180</f>
        <v>Corriger</v>
      </c>
      <c r="O180" s="188" t="str">
        <f>BerKW!AO180</f>
        <v>Corriger</v>
      </c>
      <c r="P180" s="188" t="str">
        <f>BerKW!AS180</f>
        <v>Corriger</v>
      </c>
      <c r="Q180" s="188" t="str">
        <f>BerKW!AR180</f>
        <v>Corriger</v>
      </c>
      <c r="R180" s="188" t="str">
        <f>BerKW!AV180</f>
        <v>Corriger</v>
      </c>
      <c r="S180" s="188" t="str">
        <f>BerKW!AU180</f>
        <v>Corriger</v>
      </c>
      <c r="T180" s="188" t="str">
        <f>BerKW!AD180</f>
        <v>Corriger</v>
      </c>
      <c r="U180" s="188" t="str">
        <f>BerKW!AC180</f>
        <v>Corriger</v>
      </c>
      <c r="V180" s="188" t="str">
        <f>BerKW!AG180</f>
        <v>Corriger</v>
      </c>
      <c r="W180" s="188" t="str">
        <f>BerKW!AF180</f>
        <v>Corriger</v>
      </c>
      <c r="X180" s="188" t="str">
        <f>BerKW!AW180</f>
        <v>Corriger</v>
      </c>
      <c r="Y180" s="189" t="str">
        <f>BerKW!BE180</f>
        <v>Corriger</v>
      </c>
      <c r="Z180" s="188" t="str">
        <f>BerKW!BF180</f>
        <v>Corriger</v>
      </c>
      <c r="AA180" s="180">
        <f>Ident!A180</f>
        <v>0</v>
      </c>
      <c r="AB180" s="180">
        <f>Ident!B180</f>
        <v>0</v>
      </c>
      <c r="AC180" s="180">
        <f>Ident!C180</f>
        <v>0</v>
      </c>
      <c r="AD180" s="180">
        <f>Ident!D180</f>
        <v>0</v>
      </c>
      <c r="AE180" s="187">
        <f>Ident!$G180</f>
        <v>0</v>
      </c>
    </row>
    <row r="181" spans="1:31" ht="14.1" customHeight="1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187">
        <f>Ident!$G181</f>
        <v>0</v>
      </c>
      <c r="F181" s="188" t="str">
        <f>BerKW!AA181</f>
        <v>T. plein</v>
      </c>
      <c r="G181" s="188" t="str">
        <f>BerKW!Y181</f>
        <v>REMPLIR CAT.D'EMPLOYEUR!</v>
      </c>
      <c r="H181" s="188" t="str">
        <f>BerKW!L181</f>
        <v>Corriger</v>
      </c>
      <c r="I181" s="188">
        <f>BerKW!K181</f>
        <v>0</v>
      </c>
      <c r="J181" s="188" t="str">
        <f>BerKW!AJ181</f>
        <v>Corriger</v>
      </c>
      <c r="K181" s="188" t="str">
        <f>BerKW!AI181</f>
        <v>Corriger</v>
      </c>
      <c r="L181" s="188" t="str">
        <f>BerKW!AM181</f>
        <v>Corriger</v>
      </c>
      <c r="M181" s="188" t="str">
        <f>BerKW!AL181</f>
        <v>Corriger</v>
      </c>
      <c r="N181" s="188" t="str">
        <f>BerKW!AP181</f>
        <v>Corriger</v>
      </c>
      <c r="O181" s="188" t="str">
        <f>BerKW!AO181</f>
        <v>Corriger</v>
      </c>
      <c r="P181" s="188" t="str">
        <f>BerKW!AS181</f>
        <v>Corriger</v>
      </c>
      <c r="Q181" s="188" t="str">
        <f>BerKW!AR181</f>
        <v>Corriger</v>
      </c>
      <c r="R181" s="188" t="str">
        <f>BerKW!AV181</f>
        <v>Corriger</v>
      </c>
      <c r="S181" s="188" t="str">
        <f>BerKW!AU181</f>
        <v>Corriger</v>
      </c>
      <c r="T181" s="188" t="str">
        <f>BerKW!AD181</f>
        <v>Corriger</v>
      </c>
      <c r="U181" s="188" t="str">
        <f>BerKW!AC181</f>
        <v>Corriger</v>
      </c>
      <c r="V181" s="188" t="str">
        <f>BerKW!AG181</f>
        <v>Corriger</v>
      </c>
      <c r="W181" s="188" t="str">
        <f>BerKW!AF181</f>
        <v>Corriger</v>
      </c>
      <c r="X181" s="188" t="str">
        <f>BerKW!AW181</f>
        <v>Corriger</v>
      </c>
      <c r="Y181" s="189" t="str">
        <f>BerKW!BE181</f>
        <v>Corriger</v>
      </c>
      <c r="Z181" s="188" t="str">
        <f>BerKW!BF181</f>
        <v>Corriger</v>
      </c>
      <c r="AA181" s="180">
        <f>Ident!A181</f>
        <v>0</v>
      </c>
      <c r="AB181" s="180">
        <f>Ident!B181</f>
        <v>0</v>
      </c>
      <c r="AC181" s="180">
        <f>Ident!C181</f>
        <v>0</v>
      </c>
      <c r="AD181" s="180">
        <f>Ident!D181</f>
        <v>0</v>
      </c>
      <c r="AE181" s="187">
        <f>Ident!$G181</f>
        <v>0</v>
      </c>
    </row>
    <row r="182" spans="1:31" ht="14.1" customHeight="1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187">
        <f>Ident!$G182</f>
        <v>0</v>
      </c>
      <c r="F182" s="188" t="str">
        <f>BerKW!AA182</f>
        <v>T. plein</v>
      </c>
      <c r="G182" s="188" t="str">
        <f>BerKW!Y182</f>
        <v>REMPLIR CAT.D'EMPLOYEUR!</v>
      </c>
      <c r="H182" s="188" t="str">
        <f>BerKW!L182</f>
        <v>Corriger</v>
      </c>
      <c r="I182" s="188">
        <f>BerKW!K182</f>
        <v>0</v>
      </c>
      <c r="J182" s="188" t="str">
        <f>BerKW!AJ182</f>
        <v>Corriger</v>
      </c>
      <c r="K182" s="188" t="str">
        <f>BerKW!AI182</f>
        <v>Corriger</v>
      </c>
      <c r="L182" s="188" t="str">
        <f>BerKW!AM182</f>
        <v>Corriger</v>
      </c>
      <c r="M182" s="188" t="str">
        <f>BerKW!AL182</f>
        <v>Corriger</v>
      </c>
      <c r="N182" s="188" t="str">
        <f>BerKW!AP182</f>
        <v>Corriger</v>
      </c>
      <c r="O182" s="188" t="str">
        <f>BerKW!AO182</f>
        <v>Corriger</v>
      </c>
      <c r="P182" s="188" t="str">
        <f>BerKW!AS182</f>
        <v>Corriger</v>
      </c>
      <c r="Q182" s="188" t="str">
        <f>BerKW!AR182</f>
        <v>Corriger</v>
      </c>
      <c r="R182" s="188" t="str">
        <f>BerKW!AV182</f>
        <v>Corriger</v>
      </c>
      <c r="S182" s="188" t="str">
        <f>BerKW!AU182</f>
        <v>Corriger</v>
      </c>
      <c r="T182" s="188" t="str">
        <f>BerKW!AD182</f>
        <v>Corriger</v>
      </c>
      <c r="U182" s="188" t="str">
        <f>BerKW!AC182</f>
        <v>Corriger</v>
      </c>
      <c r="V182" s="188" t="str">
        <f>BerKW!AG182</f>
        <v>Corriger</v>
      </c>
      <c r="W182" s="188" t="str">
        <f>BerKW!AF182</f>
        <v>Corriger</v>
      </c>
      <c r="X182" s="188" t="str">
        <f>BerKW!AW182</f>
        <v>Corriger</v>
      </c>
      <c r="Y182" s="189" t="str">
        <f>BerKW!BE182</f>
        <v>Corriger</v>
      </c>
      <c r="Z182" s="188" t="str">
        <f>BerKW!BF182</f>
        <v>Corriger</v>
      </c>
      <c r="AA182" s="180">
        <f>Ident!A182</f>
        <v>0</v>
      </c>
      <c r="AB182" s="180">
        <f>Ident!B182</f>
        <v>0</v>
      </c>
      <c r="AC182" s="180">
        <f>Ident!C182</f>
        <v>0</v>
      </c>
      <c r="AD182" s="180">
        <f>Ident!D182</f>
        <v>0</v>
      </c>
      <c r="AE182" s="187">
        <f>Ident!$G182</f>
        <v>0</v>
      </c>
    </row>
    <row r="183" spans="1:31" ht="14.1" customHeight="1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187">
        <f>Ident!$G183</f>
        <v>0</v>
      </c>
      <c r="F183" s="188" t="str">
        <f>BerKW!AA183</f>
        <v>T. plein</v>
      </c>
      <c r="G183" s="188" t="str">
        <f>BerKW!Y183</f>
        <v>REMPLIR CAT.D'EMPLOYEUR!</v>
      </c>
      <c r="H183" s="188" t="str">
        <f>BerKW!L183</f>
        <v>Corriger</v>
      </c>
      <c r="I183" s="188">
        <f>BerKW!K183</f>
        <v>0</v>
      </c>
      <c r="J183" s="188" t="str">
        <f>BerKW!AJ183</f>
        <v>Corriger</v>
      </c>
      <c r="K183" s="188" t="str">
        <f>BerKW!AI183</f>
        <v>Corriger</v>
      </c>
      <c r="L183" s="188" t="str">
        <f>BerKW!AM183</f>
        <v>Corriger</v>
      </c>
      <c r="M183" s="188" t="str">
        <f>BerKW!AL183</f>
        <v>Corriger</v>
      </c>
      <c r="N183" s="188" t="str">
        <f>BerKW!AP183</f>
        <v>Corriger</v>
      </c>
      <c r="O183" s="188" t="str">
        <f>BerKW!AO183</f>
        <v>Corriger</v>
      </c>
      <c r="P183" s="188" t="str">
        <f>BerKW!AS183</f>
        <v>Corriger</v>
      </c>
      <c r="Q183" s="188" t="str">
        <f>BerKW!AR183</f>
        <v>Corriger</v>
      </c>
      <c r="R183" s="188" t="str">
        <f>BerKW!AV183</f>
        <v>Corriger</v>
      </c>
      <c r="S183" s="188" t="str">
        <f>BerKW!AU183</f>
        <v>Corriger</v>
      </c>
      <c r="T183" s="188" t="str">
        <f>BerKW!AD183</f>
        <v>Corriger</v>
      </c>
      <c r="U183" s="188" t="str">
        <f>BerKW!AC183</f>
        <v>Corriger</v>
      </c>
      <c r="V183" s="188" t="str">
        <f>BerKW!AG183</f>
        <v>Corriger</v>
      </c>
      <c r="W183" s="188" t="str">
        <f>BerKW!AF183</f>
        <v>Corriger</v>
      </c>
      <c r="X183" s="188" t="str">
        <f>BerKW!AW183</f>
        <v>Corriger</v>
      </c>
      <c r="Y183" s="189" t="str">
        <f>BerKW!BE183</f>
        <v>Corriger</v>
      </c>
      <c r="Z183" s="188" t="str">
        <f>BerKW!BF183</f>
        <v>Corriger</v>
      </c>
      <c r="AA183" s="180">
        <f>Ident!A183</f>
        <v>0</v>
      </c>
      <c r="AB183" s="180">
        <f>Ident!B183</f>
        <v>0</v>
      </c>
      <c r="AC183" s="180">
        <f>Ident!C183</f>
        <v>0</v>
      </c>
      <c r="AD183" s="180">
        <f>Ident!D183</f>
        <v>0</v>
      </c>
      <c r="AE183" s="187">
        <f>Ident!$G183</f>
        <v>0</v>
      </c>
    </row>
    <row r="184" spans="1:31" ht="14.1" customHeight="1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187">
        <f>Ident!$G184</f>
        <v>0</v>
      </c>
      <c r="F184" s="188" t="str">
        <f>BerKW!AA184</f>
        <v>T. plein</v>
      </c>
      <c r="G184" s="188" t="str">
        <f>BerKW!Y184</f>
        <v>REMPLIR CAT.D'EMPLOYEUR!</v>
      </c>
      <c r="H184" s="188" t="str">
        <f>BerKW!L184</f>
        <v>Corriger</v>
      </c>
      <c r="I184" s="188">
        <f>BerKW!K184</f>
        <v>0</v>
      </c>
      <c r="J184" s="188" t="str">
        <f>BerKW!AJ184</f>
        <v>Corriger</v>
      </c>
      <c r="K184" s="188" t="str">
        <f>BerKW!AI184</f>
        <v>Corriger</v>
      </c>
      <c r="L184" s="188" t="str">
        <f>BerKW!AM184</f>
        <v>Corriger</v>
      </c>
      <c r="M184" s="188" t="str">
        <f>BerKW!AL184</f>
        <v>Corriger</v>
      </c>
      <c r="N184" s="188" t="str">
        <f>BerKW!AP184</f>
        <v>Corriger</v>
      </c>
      <c r="O184" s="188" t="str">
        <f>BerKW!AO184</f>
        <v>Corriger</v>
      </c>
      <c r="P184" s="188" t="str">
        <f>BerKW!AS184</f>
        <v>Corriger</v>
      </c>
      <c r="Q184" s="188" t="str">
        <f>BerKW!AR184</f>
        <v>Corriger</v>
      </c>
      <c r="R184" s="188" t="str">
        <f>BerKW!AV184</f>
        <v>Corriger</v>
      </c>
      <c r="S184" s="188" t="str">
        <f>BerKW!AU184</f>
        <v>Corriger</v>
      </c>
      <c r="T184" s="188" t="str">
        <f>BerKW!AD184</f>
        <v>Corriger</v>
      </c>
      <c r="U184" s="188" t="str">
        <f>BerKW!AC184</f>
        <v>Corriger</v>
      </c>
      <c r="V184" s="188" t="str">
        <f>BerKW!AG184</f>
        <v>Corriger</v>
      </c>
      <c r="W184" s="188" t="str">
        <f>BerKW!AF184</f>
        <v>Corriger</v>
      </c>
      <c r="X184" s="188" t="str">
        <f>BerKW!AW184</f>
        <v>Corriger</v>
      </c>
      <c r="Y184" s="189" t="str">
        <f>BerKW!BE184</f>
        <v>Corriger</v>
      </c>
      <c r="Z184" s="188" t="str">
        <f>BerKW!BF184</f>
        <v>Corriger</v>
      </c>
      <c r="AA184" s="180">
        <f>Ident!A184</f>
        <v>0</v>
      </c>
      <c r="AB184" s="180">
        <f>Ident!B184</f>
        <v>0</v>
      </c>
      <c r="AC184" s="180">
        <f>Ident!C184</f>
        <v>0</v>
      </c>
      <c r="AD184" s="180">
        <f>Ident!D184</f>
        <v>0</v>
      </c>
      <c r="AE184" s="187">
        <f>Ident!$G184</f>
        <v>0</v>
      </c>
    </row>
    <row r="185" spans="1:31" ht="14.1" customHeight="1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187">
        <f>Ident!$G185</f>
        <v>0</v>
      </c>
      <c r="F185" s="188" t="str">
        <f>BerKW!AA185</f>
        <v>T. plein</v>
      </c>
      <c r="G185" s="188" t="str">
        <f>BerKW!Y185</f>
        <v>REMPLIR CAT.D'EMPLOYEUR!</v>
      </c>
      <c r="H185" s="188" t="str">
        <f>BerKW!L185</f>
        <v>Corriger</v>
      </c>
      <c r="I185" s="188">
        <f>BerKW!K185</f>
        <v>0</v>
      </c>
      <c r="J185" s="188" t="str">
        <f>BerKW!AJ185</f>
        <v>Corriger</v>
      </c>
      <c r="K185" s="188" t="str">
        <f>BerKW!AI185</f>
        <v>Corriger</v>
      </c>
      <c r="L185" s="188" t="str">
        <f>BerKW!AM185</f>
        <v>Corriger</v>
      </c>
      <c r="M185" s="188" t="str">
        <f>BerKW!AL185</f>
        <v>Corriger</v>
      </c>
      <c r="N185" s="188" t="str">
        <f>BerKW!AP185</f>
        <v>Corriger</v>
      </c>
      <c r="O185" s="188" t="str">
        <f>BerKW!AO185</f>
        <v>Corriger</v>
      </c>
      <c r="P185" s="188" t="str">
        <f>BerKW!AS185</f>
        <v>Corriger</v>
      </c>
      <c r="Q185" s="188" t="str">
        <f>BerKW!AR185</f>
        <v>Corriger</v>
      </c>
      <c r="R185" s="188" t="str">
        <f>BerKW!AV185</f>
        <v>Corriger</v>
      </c>
      <c r="S185" s="188" t="str">
        <f>BerKW!AU185</f>
        <v>Corriger</v>
      </c>
      <c r="T185" s="188" t="str">
        <f>BerKW!AD185</f>
        <v>Corriger</v>
      </c>
      <c r="U185" s="188" t="str">
        <f>BerKW!AC185</f>
        <v>Corriger</v>
      </c>
      <c r="V185" s="188" t="str">
        <f>BerKW!AG185</f>
        <v>Corriger</v>
      </c>
      <c r="W185" s="188" t="str">
        <f>BerKW!AF185</f>
        <v>Corriger</v>
      </c>
      <c r="X185" s="188" t="str">
        <f>BerKW!AW185</f>
        <v>Corriger</v>
      </c>
      <c r="Y185" s="189" t="str">
        <f>BerKW!BE185</f>
        <v>Corriger</v>
      </c>
      <c r="Z185" s="188" t="str">
        <f>BerKW!BF185</f>
        <v>Corriger</v>
      </c>
      <c r="AA185" s="180">
        <f>Ident!A185</f>
        <v>0</v>
      </c>
      <c r="AB185" s="180">
        <f>Ident!B185</f>
        <v>0</v>
      </c>
      <c r="AC185" s="180">
        <f>Ident!C185</f>
        <v>0</v>
      </c>
      <c r="AD185" s="180">
        <f>Ident!D185</f>
        <v>0</v>
      </c>
      <c r="AE185" s="187">
        <f>Ident!$G185</f>
        <v>0</v>
      </c>
    </row>
    <row r="186" spans="1:31" ht="14.1" customHeight="1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187">
        <f>Ident!$G186</f>
        <v>0</v>
      </c>
      <c r="F186" s="188" t="str">
        <f>BerKW!AA186</f>
        <v>T. plein</v>
      </c>
      <c r="G186" s="188" t="str">
        <f>BerKW!Y186</f>
        <v>REMPLIR CAT.D'EMPLOYEUR!</v>
      </c>
      <c r="H186" s="188" t="str">
        <f>BerKW!L186</f>
        <v>Corriger</v>
      </c>
      <c r="I186" s="188">
        <f>BerKW!K186</f>
        <v>0</v>
      </c>
      <c r="J186" s="188" t="str">
        <f>BerKW!AJ186</f>
        <v>Corriger</v>
      </c>
      <c r="K186" s="188" t="str">
        <f>BerKW!AI186</f>
        <v>Corriger</v>
      </c>
      <c r="L186" s="188" t="str">
        <f>BerKW!AM186</f>
        <v>Corriger</v>
      </c>
      <c r="M186" s="188" t="str">
        <f>BerKW!AL186</f>
        <v>Corriger</v>
      </c>
      <c r="N186" s="188" t="str">
        <f>BerKW!AP186</f>
        <v>Corriger</v>
      </c>
      <c r="O186" s="188" t="str">
        <f>BerKW!AO186</f>
        <v>Corriger</v>
      </c>
      <c r="P186" s="188" t="str">
        <f>BerKW!AS186</f>
        <v>Corriger</v>
      </c>
      <c r="Q186" s="188" t="str">
        <f>BerKW!AR186</f>
        <v>Corriger</v>
      </c>
      <c r="R186" s="188" t="str">
        <f>BerKW!AV186</f>
        <v>Corriger</v>
      </c>
      <c r="S186" s="188" t="str">
        <f>BerKW!AU186</f>
        <v>Corriger</v>
      </c>
      <c r="T186" s="188" t="str">
        <f>BerKW!AD186</f>
        <v>Corriger</v>
      </c>
      <c r="U186" s="188" t="str">
        <f>BerKW!AC186</f>
        <v>Corriger</v>
      </c>
      <c r="V186" s="188" t="str">
        <f>BerKW!AG186</f>
        <v>Corriger</v>
      </c>
      <c r="W186" s="188" t="str">
        <f>BerKW!AF186</f>
        <v>Corriger</v>
      </c>
      <c r="X186" s="188" t="str">
        <f>BerKW!AW186</f>
        <v>Corriger</v>
      </c>
      <c r="Y186" s="189" t="str">
        <f>BerKW!BE186</f>
        <v>Corriger</v>
      </c>
      <c r="Z186" s="188" t="str">
        <f>BerKW!BF186</f>
        <v>Corriger</v>
      </c>
      <c r="AA186" s="180">
        <f>Ident!A186</f>
        <v>0</v>
      </c>
      <c r="AB186" s="180">
        <f>Ident!B186</f>
        <v>0</v>
      </c>
      <c r="AC186" s="180">
        <f>Ident!C186</f>
        <v>0</v>
      </c>
      <c r="AD186" s="180">
        <f>Ident!D186</f>
        <v>0</v>
      </c>
      <c r="AE186" s="187">
        <f>Ident!$G186</f>
        <v>0</v>
      </c>
    </row>
    <row r="187" spans="1:31" ht="14.1" customHeight="1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187">
        <f>Ident!$G187</f>
        <v>0</v>
      </c>
      <c r="F187" s="188" t="str">
        <f>BerKW!AA187</f>
        <v>T. plein</v>
      </c>
      <c r="G187" s="188" t="str">
        <f>BerKW!Y187</f>
        <v>REMPLIR CAT.D'EMPLOYEUR!</v>
      </c>
      <c r="H187" s="188" t="str">
        <f>BerKW!L187</f>
        <v>Corriger</v>
      </c>
      <c r="I187" s="188">
        <f>BerKW!K187</f>
        <v>0</v>
      </c>
      <c r="J187" s="188" t="str">
        <f>BerKW!AJ187</f>
        <v>Corriger</v>
      </c>
      <c r="K187" s="188" t="str">
        <f>BerKW!AI187</f>
        <v>Corriger</v>
      </c>
      <c r="L187" s="188" t="str">
        <f>BerKW!AM187</f>
        <v>Corriger</v>
      </c>
      <c r="M187" s="188" t="str">
        <f>BerKW!AL187</f>
        <v>Corriger</v>
      </c>
      <c r="N187" s="188" t="str">
        <f>BerKW!AP187</f>
        <v>Corriger</v>
      </c>
      <c r="O187" s="188" t="str">
        <f>BerKW!AO187</f>
        <v>Corriger</v>
      </c>
      <c r="P187" s="188" t="str">
        <f>BerKW!AS187</f>
        <v>Corriger</v>
      </c>
      <c r="Q187" s="188" t="str">
        <f>BerKW!AR187</f>
        <v>Corriger</v>
      </c>
      <c r="R187" s="188" t="str">
        <f>BerKW!AV187</f>
        <v>Corriger</v>
      </c>
      <c r="S187" s="188" t="str">
        <f>BerKW!AU187</f>
        <v>Corriger</v>
      </c>
      <c r="T187" s="188" t="str">
        <f>BerKW!AD187</f>
        <v>Corriger</v>
      </c>
      <c r="U187" s="188" t="str">
        <f>BerKW!AC187</f>
        <v>Corriger</v>
      </c>
      <c r="V187" s="188" t="str">
        <f>BerKW!AG187</f>
        <v>Corriger</v>
      </c>
      <c r="W187" s="188" t="str">
        <f>BerKW!AF187</f>
        <v>Corriger</v>
      </c>
      <c r="X187" s="188" t="str">
        <f>BerKW!AW187</f>
        <v>Corriger</v>
      </c>
      <c r="Y187" s="189" t="str">
        <f>BerKW!BE187</f>
        <v>Corriger</v>
      </c>
      <c r="Z187" s="188" t="str">
        <f>BerKW!BF187</f>
        <v>Corriger</v>
      </c>
      <c r="AA187" s="180">
        <f>Ident!A187</f>
        <v>0</v>
      </c>
      <c r="AB187" s="180">
        <f>Ident!B187</f>
        <v>0</v>
      </c>
      <c r="AC187" s="180">
        <f>Ident!C187</f>
        <v>0</v>
      </c>
      <c r="AD187" s="180">
        <f>Ident!D187</f>
        <v>0</v>
      </c>
      <c r="AE187" s="187">
        <f>Ident!$G187</f>
        <v>0</v>
      </c>
    </row>
    <row r="188" spans="1:31" ht="14.1" customHeight="1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187">
        <f>Ident!$G188</f>
        <v>0</v>
      </c>
      <c r="F188" s="188" t="str">
        <f>BerKW!AA188</f>
        <v>T. plein</v>
      </c>
      <c r="G188" s="188" t="str">
        <f>BerKW!Y188</f>
        <v>REMPLIR CAT.D'EMPLOYEUR!</v>
      </c>
      <c r="H188" s="188" t="str">
        <f>BerKW!L188</f>
        <v>Corriger</v>
      </c>
      <c r="I188" s="188">
        <f>BerKW!K188</f>
        <v>0</v>
      </c>
      <c r="J188" s="188" t="str">
        <f>BerKW!AJ188</f>
        <v>Corriger</v>
      </c>
      <c r="K188" s="188" t="str">
        <f>BerKW!AI188</f>
        <v>Corriger</v>
      </c>
      <c r="L188" s="188" t="str">
        <f>BerKW!AM188</f>
        <v>Corriger</v>
      </c>
      <c r="M188" s="188" t="str">
        <f>BerKW!AL188</f>
        <v>Corriger</v>
      </c>
      <c r="N188" s="188" t="str">
        <f>BerKW!AP188</f>
        <v>Corriger</v>
      </c>
      <c r="O188" s="188" t="str">
        <f>BerKW!AO188</f>
        <v>Corriger</v>
      </c>
      <c r="P188" s="188" t="str">
        <f>BerKW!AS188</f>
        <v>Corriger</v>
      </c>
      <c r="Q188" s="188" t="str">
        <f>BerKW!AR188</f>
        <v>Corriger</v>
      </c>
      <c r="R188" s="188" t="str">
        <f>BerKW!AV188</f>
        <v>Corriger</v>
      </c>
      <c r="S188" s="188" t="str">
        <f>BerKW!AU188</f>
        <v>Corriger</v>
      </c>
      <c r="T188" s="188" t="str">
        <f>BerKW!AD188</f>
        <v>Corriger</v>
      </c>
      <c r="U188" s="188" t="str">
        <f>BerKW!AC188</f>
        <v>Corriger</v>
      </c>
      <c r="V188" s="188" t="str">
        <f>BerKW!AG188</f>
        <v>Corriger</v>
      </c>
      <c r="W188" s="188" t="str">
        <f>BerKW!AF188</f>
        <v>Corriger</v>
      </c>
      <c r="X188" s="188" t="str">
        <f>BerKW!AW188</f>
        <v>Corriger</v>
      </c>
      <c r="Y188" s="189" t="str">
        <f>BerKW!BE188</f>
        <v>Corriger</v>
      </c>
      <c r="Z188" s="188" t="str">
        <f>BerKW!BF188</f>
        <v>Corriger</v>
      </c>
      <c r="AA188" s="180">
        <f>Ident!A188</f>
        <v>0</v>
      </c>
      <c r="AB188" s="180">
        <f>Ident!B188</f>
        <v>0</v>
      </c>
      <c r="AC188" s="180">
        <f>Ident!C188</f>
        <v>0</v>
      </c>
      <c r="AD188" s="180">
        <f>Ident!D188</f>
        <v>0</v>
      </c>
      <c r="AE188" s="187">
        <f>Ident!$G188</f>
        <v>0</v>
      </c>
    </row>
    <row r="189" spans="1:31" ht="14.1" customHeight="1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187">
        <f>Ident!$G189</f>
        <v>0</v>
      </c>
      <c r="F189" s="188" t="str">
        <f>BerKW!AA189</f>
        <v>T. plein</v>
      </c>
      <c r="G189" s="188" t="str">
        <f>BerKW!Y189</f>
        <v>REMPLIR CAT.D'EMPLOYEUR!</v>
      </c>
      <c r="H189" s="188" t="str">
        <f>BerKW!L189</f>
        <v>Corriger</v>
      </c>
      <c r="I189" s="188">
        <f>BerKW!K189</f>
        <v>0</v>
      </c>
      <c r="J189" s="188" t="str">
        <f>BerKW!AJ189</f>
        <v>Corriger</v>
      </c>
      <c r="K189" s="188" t="str">
        <f>BerKW!AI189</f>
        <v>Corriger</v>
      </c>
      <c r="L189" s="188" t="str">
        <f>BerKW!AM189</f>
        <v>Corriger</v>
      </c>
      <c r="M189" s="188" t="str">
        <f>BerKW!AL189</f>
        <v>Corriger</v>
      </c>
      <c r="N189" s="188" t="str">
        <f>BerKW!AP189</f>
        <v>Corriger</v>
      </c>
      <c r="O189" s="188" t="str">
        <f>BerKW!AO189</f>
        <v>Corriger</v>
      </c>
      <c r="P189" s="188" t="str">
        <f>BerKW!AS189</f>
        <v>Corriger</v>
      </c>
      <c r="Q189" s="188" t="str">
        <f>BerKW!AR189</f>
        <v>Corriger</v>
      </c>
      <c r="R189" s="188" t="str">
        <f>BerKW!AV189</f>
        <v>Corriger</v>
      </c>
      <c r="S189" s="188" t="str">
        <f>BerKW!AU189</f>
        <v>Corriger</v>
      </c>
      <c r="T189" s="188" t="str">
        <f>BerKW!AD189</f>
        <v>Corriger</v>
      </c>
      <c r="U189" s="188" t="str">
        <f>BerKW!AC189</f>
        <v>Corriger</v>
      </c>
      <c r="V189" s="188" t="str">
        <f>BerKW!AG189</f>
        <v>Corriger</v>
      </c>
      <c r="W189" s="188" t="str">
        <f>BerKW!AF189</f>
        <v>Corriger</v>
      </c>
      <c r="X189" s="188" t="str">
        <f>BerKW!AW189</f>
        <v>Corriger</v>
      </c>
      <c r="Y189" s="189" t="str">
        <f>BerKW!BE189</f>
        <v>Corriger</v>
      </c>
      <c r="Z189" s="188" t="str">
        <f>BerKW!BF189</f>
        <v>Corriger</v>
      </c>
      <c r="AA189" s="180">
        <f>Ident!A189</f>
        <v>0</v>
      </c>
      <c r="AB189" s="180">
        <f>Ident!B189</f>
        <v>0</v>
      </c>
      <c r="AC189" s="180">
        <f>Ident!C189</f>
        <v>0</v>
      </c>
      <c r="AD189" s="180">
        <f>Ident!D189</f>
        <v>0</v>
      </c>
      <c r="AE189" s="187">
        <f>Ident!$G189</f>
        <v>0</v>
      </c>
    </row>
    <row r="190" spans="1:31" ht="14.1" customHeight="1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187">
        <f>Ident!$G190</f>
        <v>0</v>
      </c>
      <c r="F190" s="188" t="str">
        <f>BerKW!AA190</f>
        <v>T. plein</v>
      </c>
      <c r="G190" s="188" t="str">
        <f>BerKW!Y190</f>
        <v>REMPLIR CAT.D'EMPLOYEUR!</v>
      </c>
      <c r="H190" s="188" t="str">
        <f>BerKW!L190</f>
        <v>Corriger</v>
      </c>
      <c r="I190" s="188">
        <f>BerKW!K190</f>
        <v>0</v>
      </c>
      <c r="J190" s="188" t="str">
        <f>BerKW!AJ190</f>
        <v>Corriger</v>
      </c>
      <c r="K190" s="188" t="str">
        <f>BerKW!AI190</f>
        <v>Corriger</v>
      </c>
      <c r="L190" s="188" t="str">
        <f>BerKW!AM190</f>
        <v>Corriger</v>
      </c>
      <c r="M190" s="188" t="str">
        <f>BerKW!AL190</f>
        <v>Corriger</v>
      </c>
      <c r="N190" s="188" t="str">
        <f>BerKW!AP190</f>
        <v>Corriger</v>
      </c>
      <c r="O190" s="188" t="str">
        <f>BerKW!AO190</f>
        <v>Corriger</v>
      </c>
      <c r="P190" s="188" t="str">
        <f>BerKW!AS190</f>
        <v>Corriger</v>
      </c>
      <c r="Q190" s="188" t="str">
        <f>BerKW!AR190</f>
        <v>Corriger</v>
      </c>
      <c r="R190" s="188" t="str">
        <f>BerKW!AV190</f>
        <v>Corriger</v>
      </c>
      <c r="S190" s="188" t="str">
        <f>BerKW!AU190</f>
        <v>Corriger</v>
      </c>
      <c r="T190" s="188" t="str">
        <f>BerKW!AD190</f>
        <v>Corriger</v>
      </c>
      <c r="U190" s="188" t="str">
        <f>BerKW!AC190</f>
        <v>Corriger</v>
      </c>
      <c r="V190" s="188" t="str">
        <f>BerKW!AG190</f>
        <v>Corriger</v>
      </c>
      <c r="W190" s="188" t="str">
        <f>BerKW!AF190</f>
        <v>Corriger</v>
      </c>
      <c r="X190" s="188" t="str">
        <f>BerKW!AW190</f>
        <v>Corriger</v>
      </c>
      <c r="Y190" s="189" t="str">
        <f>BerKW!BE190</f>
        <v>Corriger</v>
      </c>
      <c r="Z190" s="188" t="str">
        <f>BerKW!BF190</f>
        <v>Corriger</v>
      </c>
      <c r="AA190" s="180">
        <f>Ident!A190</f>
        <v>0</v>
      </c>
      <c r="AB190" s="180">
        <f>Ident!B190</f>
        <v>0</v>
      </c>
      <c r="AC190" s="180">
        <f>Ident!C190</f>
        <v>0</v>
      </c>
      <c r="AD190" s="180">
        <f>Ident!D190</f>
        <v>0</v>
      </c>
      <c r="AE190" s="187">
        <f>Ident!$G190</f>
        <v>0</v>
      </c>
    </row>
    <row r="191" spans="1:31" ht="14.1" customHeight="1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187">
        <f>Ident!$G191</f>
        <v>0</v>
      </c>
      <c r="F191" s="188" t="str">
        <f>BerKW!AA191</f>
        <v>T. plein</v>
      </c>
      <c r="G191" s="188" t="str">
        <f>BerKW!Y191</f>
        <v>REMPLIR CAT.D'EMPLOYEUR!</v>
      </c>
      <c r="H191" s="188" t="str">
        <f>BerKW!L191</f>
        <v>Corriger</v>
      </c>
      <c r="I191" s="188">
        <f>BerKW!K191</f>
        <v>0</v>
      </c>
      <c r="J191" s="188" t="str">
        <f>BerKW!AJ191</f>
        <v>Corriger</v>
      </c>
      <c r="K191" s="188" t="str">
        <f>BerKW!AI191</f>
        <v>Corriger</v>
      </c>
      <c r="L191" s="188" t="str">
        <f>BerKW!AM191</f>
        <v>Corriger</v>
      </c>
      <c r="M191" s="188" t="str">
        <f>BerKW!AL191</f>
        <v>Corriger</v>
      </c>
      <c r="N191" s="188" t="str">
        <f>BerKW!AP191</f>
        <v>Corriger</v>
      </c>
      <c r="O191" s="188" t="str">
        <f>BerKW!AO191</f>
        <v>Corriger</v>
      </c>
      <c r="P191" s="188" t="str">
        <f>BerKW!AS191</f>
        <v>Corriger</v>
      </c>
      <c r="Q191" s="188" t="str">
        <f>BerKW!AR191</f>
        <v>Corriger</v>
      </c>
      <c r="R191" s="188" t="str">
        <f>BerKW!AV191</f>
        <v>Corriger</v>
      </c>
      <c r="S191" s="188" t="str">
        <f>BerKW!AU191</f>
        <v>Corriger</v>
      </c>
      <c r="T191" s="188" t="str">
        <f>BerKW!AD191</f>
        <v>Corriger</v>
      </c>
      <c r="U191" s="188" t="str">
        <f>BerKW!AC191</f>
        <v>Corriger</v>
      </c>
      <c r="V191" s="188" t="str">
        <f>BerKW!AG191</f>
        <v>Corriger</v>
      </c>
      <c r="W191" s="188" t="str">
        <f>BerKW!AF191</f>
        <v>Corriger</v>
      </c>
      <c r="X191" s="188" t="str">
        <f>BerKW!AW191</f>
        <v>Corriger</v>
      </c>
      <c r="Y191" s="189" t="str">
        <f>BerKW!BE191</f>
        <v>Corriger</v>
      </c>
      <c r="Z191" s="188" t="str">
        <f>BerKW!BF191</f>
        <v>Corriger</v>
      </c>
      <c r="AA191" s="180">
        <f>Ident!A191</f>
        <v>0</v>
      </c>
      <c r="AB191" s="180">
        <f>Ident!B191</f>
        <v>0</v>
      </c>
      <c r="AC191" s="180">
        <f>Ident!C191</f>
        <v>0</v>
      </c>
      <c r="AD191" s="180">
        <f>Ident!D191</f>
        <v>0</v>
      </c>
      <c r="AE191" s="187">
        <f>Ident!$G191</f>
        <v>0</v>
      </c>
    </row>
    <row r="192" spans="1:31" ht="14.1" customHeight="1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187">
        <f>Ident!$G192</f>
        <v>0</v>
      </c>
      <c r="F192" s="188" t="str">
        <f>BerKW!AA192</f>
        <v>T. plein</v>
      </c>
      <c r="G192" s="188" t="str">
        <f>BerKW!Y192</f>
        <v>REMPLIR CAT.D'EMPLOYEUR!</v>
      </c>
      <c r="H192" s="188" t="str">
        <f>BerKW!L192</f>
        <v>Corriger</v>
      </c>
      <c r="I192" s="188">
        <f>BerKW!K192</f>
        <v>0</v>
      </c>
      <c r="J192" s="188" t="str">
        <f>BerKW!AJ192</f>
        <v>Corriger</v>
      </c>
      <c r="K192" s="188" t="str">
        <f>BerKW!AI192</f>
        <v>Corriger</v>
      </c>
      <c r="L192" s="188" t="str">
        <f>BerKW!AM192</f>
        <v>Corriger</v>
      </c>
      <c r="M192" s="188" t="str">
        <f>BerKW!AL192</f>
        <v>Corriger</v>
      </c>
      <c r="N192" s="188" t="str">
        <f>BerKW!AP192</f>
        <v>Corriger</v>
      </c>
      <c r="O192" s="188" t="str">
        <f>BerKW!AO192</f>
        <v>Corriger</v>
      </c>
      <c r="P192" s="188" t="str">
        <f>BerKW!AS192</f>
        <v>Corriger</v>
      </c>
      <c r="Q192" s="188" t="str">
        <f>BerKW!AR192</f>
        <v>Corriger</v>
      </c>
      <c r="R192" s="188" t="str">
        <f>BerKW!AV192</f>
        <v>Corriger</v>
      </c>
      <c r="S192" s="188" t="str">
        <f>BerKW!AU192</f>
        <v>Corriger</v>
      </c>
      <c r="T192" s="188" t="str">
        <f>BerKW!AD192</f>
        <v>Corriger</v>
      </c>
      <c r="U192" s="188" t="str">
        <f>BerKW!AC192</f>
        <v>Corriger</v>
      </c>
      <c r="V192" s="188" t="str">
        <f>BerKW!AG192</f>
        <v>Corriger</v>
      </c>
      <c r="W192" s="188" t="str">
        <f>BerKW!AF192</f>
        <v>Corriger</v>
      </c>
      <c r="X192" s="188" t="str">
        <f>BerKW!AW192</f>
        <v>Corriger</v>
      </c>
      <c r="Y192" s="189" t="str">
        <f>BerKW!BE192</f>
        <v>Corriger</v>
      </c>
      <c r="Z192" s="188" t="str">
        <f>BerKW!BF192</f>
        <v>Corriger</v>
      </c>
      <c r="AA192" s="180">
        <f>Ident!A192</f>
        <v>0</v>
      </c>
      <c r="AB192" s="180">
        <f>Ident!B192</f>
        <v>0</v>
      </c>
      <c r="AC192" s="180">
        <f>Ident!C192</f>
        <v>0</v>
      </c>
      <c r="AD192" s="180">
        <f>Ident!D192</f>
        <v>0</v>
      </c>
      <c r="AE192" s="187">
        <f>Ident!$G192</f>
        <v>0</v>
      </c>
    </row>
    <row r="193" spans="1:31" ht="14.1" customHeight="1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187">
        <f>Ident!$G193</f>
        <v>0</v>
      </c>
      <c r="F193" s="188" t="str">
        <f>BerKW!AA193</f>
        <v>T. plein</v>
      </c>
      <c r="G193" s="188" t="str">
        <f>BerKW!Y193</f>
        <v>REMPLIR CAT.D'EMPLOYEUR!</v>
      </c>
      <c r="H193" s="188" t="str">
        <f>BerKW!L193</f>
        <v>Corriger</v>
      </c>
      <c r="I193" s="188">
        <f>BerKW!K193</f>
        <v>0</v>
      </c>
      <c r="J193" s="188" t="str">
        <f>BerKW!AJ193</f>
        <v>Corriger</v>
      </c>
      <c r="K193" s="188" t="str">
        <f>BerKW!AI193</f>
        <v>Corriger</v>
      </c>
      <c r="L193" s="188" t="str">
        <f>BerKW!AM193</f>
        <v>Corriger</v>
      </c>
      <c r="M193" s="188" t="str">
        <f>BerKW!AL193</f>
        <v>Corriger</v>
      </c>
      <c r="N193" s="188" t="str">
        <f>BerKW!AP193</f>
        <v>Corriger</v>
      </c>
      <c r="O193" s="188" t="str">
        <f>BerKW!AO193</f>
        <v>Corriger</v>
      </c>
      <c r="P193" s="188" t="str">
        <f>BerKW!AS193</f>
        <v>Corriger</v>
      </c>
      <c r="Q193" s="188" t="str">
        <f>BerKW!AR193</f>
        <v>Corriger</v>
      </c>
      <c r="R193" s="188" t="str">
        <f>BerKW!AV193</f>
        <v>Corriger</v>
      </c>
      <c r="S193" s="188" t="str">
        <f>BerKW!AU193</f>
        <v>Corriger</v>
      </c>
      <c r="T193" s="188" t="str">
        <f>BerKW!AD193</f>
        <v>Corriger</v>
      </c>
      <c r="U193" s="188" t="str">
        <f>BerKW!AC193</f>
        <v>Corriger</v>
      </c>
      <c r="V193" s="188" t="str">
        <f>BerKW!AG193</f>
        <v>Corriger</v>
      </c>
      <c r="W193" s="188" t="str">
        <f>BerKW!AF193</f>
        <v>Corriger</v>
      </c>
      <c r="X193" s="188" t="str">
        <f>BerKW!AW193</f>
        <v>Corriger</v>
      </c>
      <c r="Y193" s="189" t="str">
        <f>BerKW!BE193</f>
        <v>Corriger</v>
      </c>
      <c r="Z193" s="188" t="str">
        <f>BerKW!BF193</f>
        <v>Corriger</v>
      </c>
      <c r="AA193" s="180">
        <f>Ident!A193</f>
        <v>0</v>
      </c>
      <c r="AB193" s="180">
        <f>Ident!B193</f>
        <v>0</v>
      </c>
      <c r="AC193" s="180">
        <f>Ident!C193</f>
        <v>0</v>
      </c>
      <c r="AD193" s="180">
        <f>Ident!D193</f>
        <v>0</v>
      </c>
      <c r="AE193" s="187">
        <f>Ident!$G193</f>
        <v>0</v>
      </c>
    </row>
    <row r="194" spans="1:31" ht="14.1" customHeight="1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187">
        <f>Ident!$G194</f>
        <v>0</v>
      </c>
      <c r="F194" s="188" t="str">
        <f>BerKW!AA194</f>
        <v>T. plein</v>
      </c>
      <c r="G194" s="188" t="str">
        <f>BerKW!Y194</f>
        <v>REMPLIR CAT.D'EMPLOYEUR!</v>
      </c>
      <c r="H194" s="188" t="str">
        <f>BerKW!L194</f>
        <v>Corriger</v>
      </c>
      <c r="I194" s="188">
        <f>BerKW!K194</f>
        <v>0</v>
      </c>
      <c r="J194" s="188" t="str">
        <f>BerKW!AJ194</f>
        <v>Corriger</v>
      </c>
      <c r="K194" s="188" t="str">
        <f>BerKW!AI194</f>
        <v>Corriger</v>
      </c>
      <c r="L194" s="188" t="str">
        <f>BerKW!AM194</f>
        <v>Corriger</v>
      </c>
      <c r="M194" s="188" t="str">
        <f>BerKW!AL194</f>
        <v>Corriger</v>
      </c>
      <c r="N194" s="188" t="str">
        <f>BerKW!AP194</f>
        <v>Corriger</v>
      </c>
      <c r="O194" s="188" t="str">
        <f>BerKW!AO194</f>
        <v>Corriger</v>
      </c>
      <c r="P194" s="188" t="str">
        <f>BerKW!AS194</f>
        <v>Corriger</v>
      </c>
      <c r="Q194" s="188" t="str">
        <f>BerKW!AR194</f>
        <v>Corriger</v>
      </c>
      <c r="R194" s="188" t="str">
        <f>BerKW!AV194</f>
        <v>Corriger</v>
      </c>
      <c r="S194" s="188" t="str">
        <f>BerKW!AU194</f>
        <v>Corriger</v>
      </c>
      <c r="T194" s="188" t="str">
        <f>BerKW!AD194</f>
        <v>Corriger</v>
      </c>
      <c r="U194" s="188" t="str">
        <f>BerKW!AC194</f>
        <v>Corriger</v>
      </c>
      <c r="V194" s="188" t="str">
        <f>BerKW!AG194</f>
        <v>Corriger</v>
      </c>
      <c r="W194" s="188" t="str">
        <f>BerKW!AF194</f>
        <v>Corriger</v>
      </c>
      <c r="X194" s="188" t="str">
        <f>BerKW!AW194</f>
        <v>Corriger</v>
      </c>
      <c r="Y194" s="189" t="str">
        <f>BerKW!BE194</f>
        <v>Corriger</v>
      </c>
      <c r="Z194" s="188" t="str">
        <f>BerKW!BF194</f>
        <v>Corriger</v>
      </c>
      <c r="AA194" s="180">
        <f>Ident!A194</f>
        <v>0</v>
      </c>
      <c r="AB194" s="180">
        <f>Ident!B194</f>
        <v>0</v>
      </c>
      <c r="AC194" s="180">
        <f>Ident!C194</f>
        <v>0</v>
      </c>
      <c r="AD194" s="180">
        <f>Ident!D194</f>
        <v>0</v>
      </c>
      <c r="AE194" s="187">
        <f>Ident!$G194</f>
        <v>0</v>
      </c>
    </row>
    <row r="195" spans="1:31" ht="14.1" customHeight="1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187">
        <f>Ident!$G195</f>
        <v>0</v>
      </c>
      <c r="F195" s="188" t="str">
        <f>BerKW!AA195</f>
        <v>T. plein</v>
      </c>
      <c r="G195" s="188" t="str">
        <f>BerKW!Y195</f>
        <v>REMPLIR CAT.D'EMPLOYEUR!</v>
      </c>
      <c r="H195" s="188" t="str">
        <f>BerKW!L195</f>
        <v>Corriger</v>
      </c>
      <c r="I195" s="188">
        <f>BerKW!K195</f>
        <v>0</v>
      </c>
      <c r="J195" s="188" t="str">
        <f>BerKW!AJ195</f>
        <v>Corriger</v>
      </c>
      <c r="K195" s="188" t="str">
        <f>BerKW!AI195</f>
        <v>Corriger</v>
      </c>
      <c r="L195" s="188" t="str">
        <f>BerKW!AM195</f>
        <v>Corriger</v>
      </c>
      <c r="M195" s="188" t="str">
        <f>BerKW!AL195</f>
        <v>Corriger</v>
      </c>
      <c r="N195" s="188" t="str">
        <f>BerKW!AP195</f>
        <v>Corriger</v>
      </c>
      <c r="O195" s="188" t="str">
        <f>BerKW!AO195</f>
        <v>Corriger</v>
      </c>
      <c r="P195" s="188" t="str">
        <f>BerKW!AS195</f>
        <v>Corriger</v>
      </c>
      <c r="Q195" s="188" t="str">
        <f>BerKW!AR195</f>
        <v>Corriger</v>
      </c>
      <c r="R195" s="188" t="str">
        <f>BerKW!AV195</f>
        <v>Corriger</v>
      </c>
      <c r="S195" s="188" t="str">
        <f>BerKW!AU195</f>
        <v>Corriger</v>
      </c>
      <c r="T195" s="188" t="str">
        <f>BerKW!AD195</f>
        <v>Corriger</v>
      </c>
      <c r="U195" s="188" t="str">
        <f>BerKW!AC195</f>
        <v>Corriger</v>
      </c>
      <c r="V195" s="188" t="str">
        <f>BerKW!AG195</f>
        <v>Corriger</v>
      </c>
      <c r="W195" s="188" t="str">
        <f>BerKW!AF195</f>
        <v>Corriger</v>
      </c>
      <c r="X195" s="188" t="str">
        <f>BerKW!AW195</f>
        <v>Corriger</v>
      </c>
      <c r="Y195" s="189" t="str">
        <f>BerKW!BE195</f>
        <v>Corriger</v>
      </c>
      <c r="Z195" s="188" t="str">
        <f>BerKW!BF195</f>
        <v>Corriger</v>
      </c>
      <c r="AA195" s="180">
        <f>Ident!A195</f>
        <v>0</v>
      </c>
      <c r="AB195" s="180">
        <f>Ident!B195</f>
        <v>0</v>
      </c>
      <c r="AC195" s="180">
        <f>Ident!C195</f>
        <v>0</v>
      </c>
      <c r="AD195" s="180">
        <f>Ident!D195</f>
        <v>0</v>
      </c>
      <c r="AE195" s="187">
        <f>Ident!$G195</f>
        <v>0</v>
      </c>
    </row>
    <row r="196" spans="1:31" ht="14.1" customHeight="1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187">
        <f>Ident!$G196</f>
        <v>0</v>
      </c>
      <c r="F196" s="188" t="str">
        <f>BerKW!AA196</f>
        <v>T. plein</v>
      </c>
      <c r="G196" s="188" t="str">
        <f>BerKW!Y196</f>
        <v>REMPLIR CAT.D'EMPLOYEUR!</v>
      </c>
      <c r="H196" s="188" t="str">
        <f>BerKW!L196</f>
        <v>Corriger</v>
      </c>
      <c r="I196" s="188">
        <f>BerKW!K196</f>
        <v>0</v>
      </c>
      <c r="J196" s="188" t="str">
        <f>BerKW!AJ196</f>
        <v>Corriger</v>
      </c>
      <c r="K196" s="188" t="str">
        <f>BerKW!AI196</f>
        <v>Corriger</v>
      </c>
      <c r="L196" s="188" t="str">
        <f>BerKW!AM196</f>
        <v>Corriger</v>
      </c>
      <c r="M196" s="188" t="str">
        <f>BerKW!AL196</f>
        <v>Corriger</v>
      </c>
      <c r="N196" s="188" t="str">
        <f>BerKW!AP196</f>
        <v>Corriger</v>
      </c>
      <c r="O196" s="188" t="str">
        <f>BerKW!AO196</f>
        <v>Corriger</v>
      </c>
      <c r="P196" s="188" t="str">
        <f>BerKW!AS196</f>
        <v>Corriger</v>
      </c>
      <c r="Q196" s="188" t="str">
        <f>BerKW!AR196</f>
        <v>Corriger</v>
      </c>
      <c r="R196" s="188" t="str">
        <f>BerKW!AV196</f>
        <v>Corriger</v>
      </c>
      <c r="S196" s="188" t="str">
        <f>BerKW!AU196</f>
        <v>Corriger</v>
      </c>
      <c r="T196" s="188" t="str">
        <f>BerKW!AD196</f>
        <v>Corriger</v>
      </c>
      <c r="U196" s="188" t="str">
        <f>BerKW!AC196</f>
        <v>Corriger</v>
      </c>
      <c r="V196" s="188" t="str">
        <f>BerKW!AG196</f>
        <v>Corriger</v>
      </c>
      <c r="W196" s="188" t="str">
        <f>BerKW!AF196</f>
        <v>Corriger</v>
      </c>
      <c r="X196" s="188" t="str">
        <f>BerKW!AW196</f>
        <v>Corriger</v>
      </c>
      <c r="Y196" s="189" t="str">
        <f>BerKW!BE196</f>
        <v>Corriger</v>
      </c>
      <c r="Z196" s="188" t="str">
        <f>BerKW!BF196</f>
        <v>Corriger</v>
      </c>
      <c r="AA196" s="180">
        <f>Ident!A196</f>
        <v>0</v>
      </c>
      <c r="AB196" s="180">
        <f>Ident!B196</f>
        <v>0</v>
      </c>
      <c r="AC196" s="180">
        <f>Ident!C196</f>
        <v>0</v>
      </c>
      <c r="AD196" s="180">
        <f>Ident!D196</f>
        <v>0</v>
      </c>
      <c r="AE196" s="187">
        <f>Ident!$G196</f>
        <v>0</v>
      </c>
    </row>
    <row r="197" spans="1:31" ht="14.1" customHeight="1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187">
        <f>Ident!$G197</f>
        <v>0</v>
      </c>
      <c r="F197" s="188" t="str">
        <f>BerKW!AA197</f>
        <v>T. plein</v>
      </c>
      <c r="G197" s="188" t="str">
        <f>BerKW!Y197</f>
        <v>REMPLIR CAT.D'EMPLOYEUR!</v>
      </c>
      <c r="H197" s="188" t="str">
        <f>BerKW!L197</f>
        <v>Corriger</v>
      </c>
      <c r="I197" s="188">
        <f>BerKW!K197</f>
        <v>0</v>
      </c>
      <c r="J197" s="188" t="str">
        <f>BerKW!AJ197</f>
        <v>Corriger</v>
      </c>
      <c r="K197" s="188" t="str">
        <f>BerKW!AI197</f>
        <v>Corriger</v>
      </c>
      <c r="L197" s="188" t="str">
        <f>BerKW!AM197</f>
        <v>Corriger</v>
      </c>
      <c r="M197" s="188" t="str">
        <f>BerKW!AL197</f>
        <v>Corriger</v>
      </c>
      <c r="N197" s="188" t="str">
        <f>BerKW!AP197</f>
        <v>Corriger</v>
      </c>
      <c r="O197" s="188" t="str">
        <f>BerKW!AO197</f>
        <v>Corriger</v>
      </c>
      <c r="P197" s="188" t="str">
        <f>BerKW!AS197</f>
        <v>Corriger</v>
      </c>
      <c r="Q197" s="188" t="str">
        <f>BerKW!AR197</f>
        <v>Corriger</v>
      </c>
      <c r="R197" s="188" t="str">
        <f>BerKW!AV197</f>
        <v>Corriger</v>
      </c>
      <c r="S197" s="188" t="str">
        <f>BerKW!AU197</f>
        <v>Corriger</v>
      </c>
      <c r="T197" s="188" t="str">
        <f>BerKW!AD197</f>
        <v>Corriger</v>
      </c>
      <c r="U197" s="188" t="str">
        <f>BerKW!AC197</f>
        <v>Corriger</v>
      </c>
      <c r="V197" s="188" t="str">
        <f>BerKW!AG197</f>
        <v>Corriger</v>
      </c>
      <c r="W197" s="188" t="str">
        <f>BerKW!AF197</f>
        <v>Corriger</v>
      </c>
      <c r="X197" s="188" t="str">
        <f>BerKW!AW197</f>
        <v>Corriger</v>
      </c>
      <c r="Y197" s="189" t="str">
        <f>BerKW!BE197</f>
        <v>Corriger</v>
      </c>
      <c r="Z197" s="188" t="str">
        <f>BerKW!BF197</f>
        <v>Corriger</v>
      </c>
      <c r="AA197" s="180">
        <f>Ident!A197</f>
        <v>0</v>
      </c>
      <c r="AB197" s="180">
        <f>Ident!B197</f>
        <v>0</v>
      </c>
      <c r="AC197" s="180">
        <f>Ident!C197</f>
        <v>0</v>
      </c>
      <c r="AD197" s="180">
        <f>Ident!D197</f>
        <v>0</v>
      </c>
      <c r="AE197" s="187">
        <f>Ident!$G197</f>
        <v>0</v>
      </c>
    </row>
    <row r="198" spans="1:31" ht="14.1" customHeight="1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187">
        <f>Ident!$G198</f>
        <v>0</v>
      </c>
      <c r="F198" s="188" t="str">
        <f>BerKW!AA198</f>
        <v>T. plein</v>
      </c>
      <c r="G198" s="188" t="str">
        <f>BerKW!Y198</f>
        <v>REMPLIR CAT.D'EMPLOYEUR!</v>
      </c>
      <c r="H198" s="188" t="str">
        <f>BerKW!L198</f>
        <v>Corriger</v>
      </c>
      <c r="I198" s="188">
        <f>BerKW!K198</f>
        <v>0</v>
      </c>
      <c r="J198" s="188" t="str">
        <f>BerKW!AJ198</f>
        <v>Corriger</v>
      </c>
      <c r="K198" s="188" t="str">
        <f>BerKW!AI198</f>
        <v>Corriger</v>
      </c>
      <c r="L198" s="188" t="str">
        <f>BerKW!AM198</f>
        <v>Corriger</v>
      </c>
      <c r="M198" s="188" t="str">
        <f>BerKW!AL198</f>
        <v>Corriger</v>
      </c>
      <c r="N198" s="188" t="str">
        <f>BerKW!AP198</f>
        <v>Corriger</v>
      </c>
      <c r="O198" s="188" t="str">
        <f>BerKW!AO198</f>
        <v>Corriger</v>
      </c>
      <c r="P198" s="188" t="str">
        <f>BerKW!AS198</f>
        <v>Corriger</v>
      </c>
      <c r="Q198" s="188" t="str">
        <f>BerKW!AR198</f>
        <v>Corriger</v>
      </c>
      <c r="R198" s="188" t="str">
        <f>BerKW!AV198</f>
        <v>Corriger</v>
      </c>
      <c r="S198" s="188" t="str">
        <f>BerKW!AU198</f>
        <v>Corriger</v>
      </c>
      <c r="T198" s="188" t="str">
        <f>BerKW!AD198</f>
        <v>Corriger</v>
      </c>
      <c r="U198" s="188" t="str">
        <f>BerKW!AC198</f>
        <v>Corriger</v>
      </c>
      <c r="V198" s="188" t="str">
        <f>BerKW!AG198</f>
        <v>Corriger</v>
      </c>
      <c r="W198" s="188" t="str">
        <f>BerKW!AF198</f>
        <v>Corriger</v>
      </c>
      <c r="X198" s="188" t="str">
        <f>BerKW!AW198</f>
        <v>Corriger</v>
      </c>
      <c r="Y198" s="189" t="str">
        <f>BerKW!BE198</f>
        <v>Corriger</v>
      </c>
      <c r="Z198" s="188" t="str">
        <f>BerKW!BF198</f>
        <v>Corriger</v>
      </c>
      <c r="AA198" s="180">
        <f>Ident!A198</f>
        <v>0</v>
      </c>
      <c r="AB198" s="180">
        <f>Ident!B198</f>
        <v>0</v>
      </c>
      <c r="AC198" s="180">
        <f>Ident!C198</f>
        <v>0</v>
      </c>
      <c r="AD198" s="180">
        <f>Ident!D198</f>
        <v>0</v>
      </c>
      <c r="AE198" s="187">
        <f>Ident!$G198</f>
        <v>0</v>
      </c>
    </row>
    <row r="199" spans="1:31" ht="14.1" customHeight="1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187">
        <f>Ident!$G199</f>
        <v>0</v>
      </c>
      <c r="F199" s="188" t="str">
        <f>BerKW!AA199</f>
        <v>T. plein</v>
      </c>
      <c r="G199" s="188" t="str">
        <f>BerKW!Y199</f>
        <v>REMPLIR CAT.D'EMPLOYEUR!</v>
      </c>
      <c r="H199" s="188" t="str">
        <f>BerKW!L199</f>
        <v>Corriger</v>
      </c>
      <c r="I199" s="188">
        <f>BerKW!K199</f>
        <v>0</v>
      </c>
      <c r="J199" s="188" t="str">
        <f>BerKW!AJ199</f>
        <v>Corriger</v>
      </c>
      <c r="K199" s="188" t="str">
        <f>BerKW!AI199</f>
        <v>Corriger</v>
      </c>
      <c r="L199" s="188" t="str">
        <f>BerKW!AM199</f>
        <v>Corriger</v>
      </c>
      <c r="M199" s="188" t="str">
        <f>BerKW!AL199</f>
        <v>Corriger</v>
      </c>
      <c r="N199" s="188" t="str">
        <f>BerKW!AP199</f>
        <v>Corriger</v>
      </c>
      <c r="O199" s="188" t="str">
        <f>BerKW!AO199</f>
        <v>Corriger</v>
      </c>
      <c r="P199" s="188" t="str">
        <f>BerKW!AS199</f>
        <v>Corriger</v>
      </c>
      <c r="Q199" s="188" t="str">
        <f>BerKW!AR199</f>
        <v>Corriger</v>
      </c>
      <c r="R199" s="188" t="str">
        <f>BerKW!AV199</f>
        <v>Corriger</v>
      </c>
      <c r="S199" s="188" t="str">
        <f>BerKW!AU199</f>
        <v>Corriger</v>
      </c>
      <c r="T199" s="188" t="str">
        <f>BerKW!AD199</f>
        <v>Corriger</v>
      </c>
      <c r="U199" s="188" t="str">
        <f>BerKW!AC199</f>
        <v>Corriger</v>
      </c>
      <c r="V199" s="188" t="str">
        <f>BerKW!AG199</f>
        <v>Corriger</v>
      </c>
      <c r="W199" s="188" t="str">
        <f>BerKW!AF199</f>
        <v>Corriger</v>
      </c>
      <c r="X199" s="188" t="str">
        <f>BerKW!AW199</f>
        <v>Corriger</v>
      </c>
      <c r="Y199" s="189" t="str">
        <f>BerKW!BE199</f>
        <v>Corriger</v>
      </c>
      <c r="Z199" s="188" t="str">
        <f>BerKW!BF199</f>
        <v>Corriger</v>
      </c>
      <c r="AA199" s="180">
        <f>Ident!A199</f>
        <v>0</v>
      </c>
      <c r="AB199" s="180">
        <f>Ident!B199</f>
        <v>0</v>
      </c>
      <c r="AC199" s="180">
        <f>Ident!C199</f>
        <v>0</v>
      </c>
      <c r="AD199" s="180">
        <f>Ident!D199</f>
        <v>0</v>
      </c>
      <c r="AE199" s="187">
        <f>Ident!$G199</f>
        <v>0</v>
      </c>
    </row>
    <row r="200" spans="1:31" ht="14.1" customHeight="1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187">
        <f>Ident!$G200</f>
        <v>0</v>
      </c>
      <c r="F200" s="188" t="str">
        <f>BerKW!AA200</f>
        <v>T. plein</v>
      </c>
      <c r="G200" s="188" t="str">
        <f>BerKW!Y200</f>
        <v>REMPLIR CAT.D'EMPLOYEUR!</v>
      </c>
      <c r="H200" s="188" t="str">
        <f>BerKW!L200</f>
        <v>Corriger</v>
      </c>
      <c r="I200" s="188">
        <f>BerKW!K200</f>
        <v>0</v>
      </c>
      <c r="J200" s="188" t="str">
        <f>BerKW!AJ200</f>
        <v>Corriger</v>
      </c>
      <c r="K200" s="188" t="str">
        <f>BerKW!AI200</f>
        <v>Corriger</v>
      </c>
      <c r="L200" s="188" t="str">
        <f>BerKW!AM200</f>
        <v>Corriger</v>
      </c>
      <c r="M200" s="188" t="str">
        <f>BerKW!AL200</f>
        <v>Corriger</v>
      </c>
      <c r="N200" s="188" t="str">
        <f>BerKW!AP200</f>
        <v>Corriger</v>
      </c>
      <c r="O200" s="188" t="str">
        <f>BerKW!AO200</f>
        <v>Corriger</v>
      </c>
      <c r="P200" s="188" t="str">
        <f>BerKW!AS200</f>
        <v>Corriger</v>
      </c>
      <c r="Q200" s="188" t="str">
        <f>BerKW!AR200</f>
        <v>Corriger</v>
      </c>
      <c r="R200" s="188" t="str">
        <f>BerKW!AV200</f>
        <v>Corriger</v>
      </c>
      <c r="S200" s="188" t="str">
        <f>BerKW!AU200</f>
        <v>Corriger</v>
      </c>
      <c r="T200" s="188" t="str">
        <f>BerKW!AD200</f>
        <v>Corriger</v>
      </c>
      <c r="U200" s="188" t="str">
        <f>BerKW!AC200</f>
        <v>Corriger</v>
      </c>
      <c r="V200" s="188" t="str">
        <f>BerKW!AG200</f>
        <v>Corriger</v>
      </c>
      <c r="W200" s="188" t="str">
        <f>BerKW!AF200</f>
        <v>Corriger</v>
      </c>
      <c r="X200" s="188" t="str">
        <f>BerKW!AW200</f>
        <v>Corriger</v>
      </c>
      <c r="Y200" s="189" t="str">
        <f>BerKW!BE200</f>
        <v>Corriger</v>
      </c>
      <c r="Z200" s="188" t="str">
        <f>BerKW!BF200</f>
        <v>Corriger</v>
      </c>
      <c r="AA200" s="180">
        <f>Ident!A200</f>
        <v>0</v>
      </c>
      <c r="AB200" s="180">
        <f>Ident!B200</f>
        <v>0</v>
      </c>
      <c r="AC200" s="180">
        <f>Ident!C200</f>
        <v>0</v>
      </c>
      <c r="AD200" s="180">
        <f>Ident!D200</f>
        <v>0</v>
      </c>
      <c r="AE200" s="187">
        <f>Ident!$G200</f>
        <v>0</v>
      </c>
    </row>
    <row r="201" spans="1:31" ht="14.1" customHeight="1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187">
        <f>Ident!$G201</f>
        <v>0</v>
      </c>
      <c r="F201" s="188" t="str">
        <f>BerKW!AA201</f>
        <v>T. plein</v>
      </c>
      <c r="G201" s="188" t="str">
        <f>BerKW!Y201</f>
        <v>REMPLIR CAT.D'EMPLOYEUR!</v>
      </c>
      <c r="H201" s="188" t="str">
        <f>BerKW!L201</f>
        <v>Corriger</v>
      </c>
      <c r="I201" s="188">
        <f>BerKW!K201</f>
        <v>0</v>
      </c>
      <c r="J201" s="188" t="str">
        <f>BerKW!AJ201</f>
        <v>Corriger</v>
      </c>
      <c r="K201" s="188" t="str">
        <f>BerKW!AI201</f>
        <v>Corriger</v>
      </c>
      <c r="L201" s="188" t="str">
        <f>BerKW!AM201</f>
        <v>Corriger</v>
      </c>
      <c r="M201" s="188" t="str">
        <f>BerKW!AL201</f>
        <v>Corriger</v>
      </c>
      <c r="N201" s="188" t="str">
        <f>BerKW!AP201</f>
        <v>Corriger</v>
      </c>
      <c r="O201" s="188" t="str">
        <f>BerKW!AO201</f>
        <v>Corriger</v>
      </c>
      <c r="P201" s="188" t="str">
        <f>BerKW!AS201</f>
        <v>Corriger</v>
      </c>
      <c r="Q201" s="188" t="str">
        <f>BerKW!AR201</f>
        <v>Corriger</v>
      </c>
      <c r="R201" s="188" t="str">
        <f>BerKW!AV201</f>
        <v>Corriger</v>
      </c>
      <c r="S201" s="188" t="str">
        <f>BerKW!AU201</f>
        <v>Corriger</v>
      </c>
      <c r="T201" s="188" t="str">
        <f>BerKW!AD201</f>
        <v>Corriger</v>
      </c>
      <c r="U201" s="188" t="str">
        <f>BerKW!AC201</f>
        <v>Corriger</v>
      </c>
      <c r="V201" s="188" t="str">
        <f>BerKW!AG201</f>
        <v>Corriger</v>
      </c>
      <c r="W201" s="188" t="str">
        <f>BerKW!AF201</f>
        <v>Corriger</v>
      </c>
      <c r="X201" s="188" t="str">
        <f>BerKW!AW201</f>
        <v>Corriger</v>
      </c>
      <c r="Y201" s="189" t="str">
        <f>BerKW!BE201</f>
        <v>Corriger</v>
      </c>
      <c r="Z201" s="188" t="str">
        <f>BerKW!BF201</f>
        <v>Corriger</v>
      </c>
      <c r="AA201" s="180">
        <f>Ident!A201</f>
        <v>0</v>
      </c>
      <c r="AB201" s="180">
        <f>Ident!B201</f>
        <v>0</v>
      </c>
      <c r="AC201" s="180">
        <f>Ident!C201</f>
        <v>0</v>
      </c>
      <c r="AD201" s="180">
        <f>Ident!D201</f>
        <v>0</v>
      </c>
      <c r="AE201" s="187">
        <f>Ident!$G201</f>
        <v>0</v>
      </c>
    </row>
    <row r="202" spans="1:31" ht="14.1" customHeight="1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187">
        <f>Ident!$G202</f>
        <v>0</v>
      </c>
      <c r="F202" s="188" t="str">
        <f>BerKW!AA202</f>
        <v>T. plein</v>
      </c>
      <c r="G202" s="188" t="str">
        <f>BerKW!Y202</f>
        <v>REMPLIR CAT.D'EMPLOYEUR!</v>
      </c>
      <c r="H202" s="188" t="str">
        <f>BerKW!L202</f>
        <v>Corriger</v>
      </c>
      <c r="I202" s="188">
        <f>BerKW!K202</f>
        <v>0</v>
      </c>
      <c r="J202" s="188" t="str">
        <f>BerKW!AJ202</f>
        <v>Corriger</v>
      </c>
      <c r="K202" s="188" t="str">
        <f>BerKW!AI202</f>
        <v>Corriger</v>
      </c>
      <c r="L202" s="188" t="str">
        <f>BerKW!AM202</f>
        <v>Corriger</v>
      </c>
      <c r="M202" s="188" t="str">
        <f>BerKW!AL202</f>
        <v>Corriger</v>
      </c>
      <c r="N202" s="188" t="str">
        <f>BerKW!AP202</f>
        <v>Corriger</v>
      </c>
      <c r="O202" s="188" t="str">
        <f>BerKW!AO202</f>
        <v>Corriger</v>
      </c>
      <c r="P202" s="188" t="str">
        <f>BerKW!AS202</f>
        <v>Corriger</v>
      </c>
      <c r="Q202" s="188" t="str">
        <f>BerKW!AR202</f>
        <v>Corriger</v>
      </c>
      <c r="R202" s="188" t="str">
        <f>BerKW!AV202</f>
        <v>Corriger</v>
      </c>
      <c r="S202" s="188" t="str">
        <f>BerKW!AU202</f>
        <v>Corriger</v>
      </c>
      <c r="T202" s="188" t="str">
        <f>BerKW!AD202</f>
        <v>Corriger</v>
      </c>
      <c r="U202" s="188" t="str">
        <f>BerKW!AC202</f>
        <v>Corriger</v>
      </c>
      <c r="V202" s="188" t="str">
        <f>BerKW!AG202</f>
        <v>Corriger</v>
      </c>
      <c r="W202" s="188" t="str">
        <f>BerKW!AF202</f>
        <v>Corriger</v>
      </c>
      <c r="X202" s="188" t="str">
        <f>BerKW!AW202</f>
        <v>Corriger</v>
      </c>
      <c r="Y202" s="189" t="str">
        <f>BerKW!BE202</f>
        <v>Corriger</v>
      </c>
      <c r="Z202" s="188" t="str">
        <f>BerKW!BF202</f>
        <v>Corriger</v>
      </c>
      <c r="AA202" s="180">
        <f>Ident!A202</f>
        <v>0</v>
      </c>
      <c r="AB202" s="180">
        <f>Ident!B202</f>
        <v>0</v>
      </c>
      <c r="AC202" s="180">
        <f>Ident!C202</f>
        <v>0</v>
      </c>
      <c r="AD202" s="180">
        <f>Ident!D202</f>
        <v>0</v>
      </c>
      <c r="AE202" s="187">
        <f>Ident!$G202</f>
        <v>0</v>
      </c>
    </row>
    <row r="203" spans="1:31" ht="14.1" customHeight="1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187">
        <f>Ident!$G203</f>
        <v>0</v>
      </c>
      <c r="F203" s="188" t="str">
        <f>BerKW!AA203</f>
        <v>T. plein</v>
      </c>
      <c r="G203" s="188" t="str">
        <f>BerKW!Y203</f>
        <v>REMPLIR CAT.D'EMPLOYEUR!</v>
      </c>
      <c r="H203" s="188" t="str">
        <f>BerKW!L203</f>
        <v>Corriger</v>
      </c>
      <c r="I203" s="188">
        <f>BerKW!K203</f>
        <v>0</v>
      </c>
      <c r="J203" s="188" t="str">
        <f>BerKW!AJ203</f>
        <v>Corriger</v>
      </c>
      <c r="K203" s="188" t="str">
        <f>BerKW!AI203</f>
        <v>Corriger</v>
      </c>
      <c r="L203" s="188" t="str">
        <f>BerKW!AM203</f>
        <v>Corriger</v>
      </c>
      <c r="M203" s="188" t="str">
        <f>BerKW!AL203</f>
        <v>Corriger</v>
      </c>
      <c r="N203" s="188" t="str">
        <f>BerKW!AP203</f>
        <v>Corriger</v>
      </c>
      <c r="O203" s="188" t="str">
        <f>BerKW!AO203</f>
        <v>Corriger</v>
      </c>
      <c r="P203" s="188" t="str">
        <f>BerKW!AS203</f>
        <v>Corriger</v>
      </c>
      <c r="Q203" s="188" t="str">
        <f>BerKW!AR203</f>
        <v>Corriger</v>
      </c>
      <c r="R203" s="188" t="str">
        <f>BerKW!AV203</f>
        <v>Corriger</v>
      </c>
      <c r="S203" s="188" t="str">
        <f>BerKW!AU203</f>
        <v>Corriger</v>
      </c>
      <c r="T203" s="188" t="str">
        <f>BerKW!AD203</f>
        <v>Corriger</v>
      </c>
      <c r="U203" s="188" t="str">
        <f>BerKW!AC203</f>
        <v>Corriger</v>
      </c>
      <c r="V203" s="188" t="str">
        <f>BerKW!AG203</f>
        <v>Corriger</v>
      </c>
      <c r="W203" s="188" t="str">
        <f>BerKW!AF203</f>
        <v>Corriger</v>
      </c>
      <c r="X203" s="188" t="str">
        <f>BerKW!AW203</f>
        <v>Corriger</v>
      </c>
      <c r="Y203" s="189" t="str">
        <f>BerKW!BE203</f>
        <v>Corriger</v>
      </c>
      <c r="Z203" s="188" t="str">
        <f>BerKW!BF203</f>
        <v>Corriger</v>
      </c>
      <c r="AA203" s="180">
        <f>Ident!A203</f>
        <v>0</v>
      </c>
      <c r="AB203" s="180">
        <f>Ident!B203</f>
        <v>0</v>
      </c>
      <c r="AC203" s="180">
        <f>Ident!C203</f>
        <v>0</v>
      </c>
      <c r="AD203" s="180">
        <f>Ident!D203</f>
        <v>0</v>
      </c>
      <c r="AE203" s="187">
        <f>Ident!$G203</f>
        <v>0</v>
      </c>
    </row>
    <row r="204" spans="1:31" ht="14.1" customHeight="1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187">
        <f>Ident!$G204</f>
        <v>0</v>
      </c>
      <c r="F204" s="188" t="str">
        <f>BerKW!AA204</f>
        <v>T. plein</v>
      </c>
      <c r="G204" s="188" t="str">
        <f>BerKW!Y204</f>
        <v>REMPLIR CAT.D'EMPLOYEUR!</v>
      </c>
      <c r="H204" s="188" t="str">
        <f>BerKW!L204</f>
        <v>Corriger</v>
      </c>
      <c r="I204" s="188">
        <f>BerKW!K204</f>
        <v>0</v>
      </c>
      <c r="J204" s="188" t="str">
        <f>BerKW!AJ204</f>
        <v>Corriger</v>
      </c>
      <c r="K204" s="188" t="str">
        <f>BerKW!AI204</f>
        <v>Corriger</v>
      </c>
      <c r="L204" s="188" t="str">
        <f>BerKW!AM204</f>
        <v>Corriger</v>
      </c>
      <c r="M204" s="188" t="str">
        <f>BerKW!AL204</f>
        <v>Corriger</v>
      </c>
      <c r="N204" s="188" t="str">
        <f>BerKW!AP204</f>
        <v>Corriger</v>
      </c>
      <c r="O204" s="188" t="str">
        <f>BerKW!AO204</f>
        <v>Corriger</v>
      </c>
      <c r="P204" s="188" t="str">
        <f>BerKW!AS204</f>
        <v>Corriger</v>
      </c>
      <c r="Q204" s="188" t="str">
        <f>BerKW!AR204</f>
        <v>Corriger</v>
      </c>
      <c r="R204" s="188" t="str">
        <f>BerKW!AV204</f>
        <v>Corriger</v>
      </c>
      <c r="S204" s="188" t="str">
        <f>BerKW!AU204</f>
        <v>Corriger</v>
      </c>
      <c r="T204" s="188" t="str">
        <f>BerKW!AD204</f>
        <v>Corriger</v>
      </c>
      <c r="U204" s="188" t="str">
        <f>BerKW!AC204</f>
        <v>Corriger</v>
      </c>
      <c r="V204" s="188" t="str">
        <f>BerKW!AG204</f>
        <v>Corriger</v>
      </c>
      <c r="W204" s="188" t="str">
        <f>BerKW!AF204</f>
        <v>Corriger</v>
      </c>
      <c r="X204" s="188" t="str">
        <f>BerKW!AW204</f>
        <v>Corriger</v>
      </c>
      <c r="Y204" s="189" t="str">
        <f>BerKW!BE204</f>
        <v>Corriger</v>
      </c>
      <c r="Z204" s="188" t="str">
        <f>BerKW!BF204</f>
        <v>Corriger</v>
      </c>
      <c r="AA204" s="180">
        <f>Ident!A204</f>
        <v>0</v>
      </c>
      <c r="AB204" s="180">
        <f>Ident!B204</f>
        <v>0</v>
      </c>
      <c r="AC204" s="180">
        <f>Ident!C204</f>
        <v>0</v>
      </c>
      <c r="AD204" s="180">
        <f>Ident!D204</f>
        <v>0</v>
      </c>
      <c r="AE204" s="187">
        <f>Ident!$G204</f>
        <v>0</v>
      </c>
    </row>
    <row r="205" spans="1:31" ht="14.1" customHeight="1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187">
        <f>Ident!$G205</f>
        <v>0</v>
      </c>
      <c r="F205" s="188" t="str">
        <f>BerKW!AA205</f>
        <v>T. plein</v>
      </c>
      <c r="G205" s="188" t="str">
        <f>BerKW!Y205</f>
        <v>REMPLIR CAT.D'EMPLOYEUR!</v>
      </c>
      <c r="H205" s="188" t="str">
        <f>BerKW!L205</f>
        <v>Corriger</v>
      </c>
      <c r="I205" s="188">
        <f>BerKW!K205</f>
        <v>0</v>
      </c>
      <c r="J205" s="188" t="str">
        <f>BerKW!AJ205</f>
        <v>Corriger</v>
      </c>
      <c r="K205" s="188" t="str">
        <f>BerKW!AI205</f>
        <v>Corriger</v>
      </c>
      <c r="L205" s="188" t="str">
        <f>BerKW!AM205</f>
        <v>Corriger</v>
      </c>
      <c r="M205" s="188" t="str">
        <f>BerKW!AL205</f>
        <v>Corriger</v>
      </c>
      <c r="N205" s="188" t="str">
        <f>BerKW!AP205</f>
        <v>Corriger</v>
      </c>
      <c r="O205" s="188" t="str">
        <f>BerKW!AO205</f>
        <v>Corriger</v>
      </c>
      <c r="P205" s="188" t="str">
        <f>BerKW!AS205</f>
        <v>Corriger</v>
      </c>
      <c r="Q205" s="188" t="str">
        <f>BerKW!AR205</f>
        <v>Corriger</v>
      </c>
      <c r="R205" s="188" t="str">
        <f>BerKW!AV205</f>
        <v>Corriger</v>
      </c>
      <c r="S205" s="188" t="str">
        <f>BerKW!AU205</f>
        <v>Corriger</v>
      </c>
      <c r="T205" s="188" t="str">
        <f>BerKW!AD205</f>
        <v>Corriger</v>
      </c>
      <c r="U205" s="188" t="str">
        <f>BerKW!AC205</f>
        <v>Corriger</v>
      </c>
      <c r="V205" s="188" t="str">
        <f>BerKW!AG205</f>
        <v>Corriger</v>
      </c>
      <c r="W205" s="188" t="str">
        <f>BerKW!AF205</f>
        <v>Corriger</v>
      </c>
      <c r="X205" s="188" t="str">
        <f>BerKW!AW205</f>
        <v>Corriger</v>
      </c>
      <c r="Y205" s="189" t="str">
        <f>BerKW!BE205</f>
        <v>Corriger</v>
      </c>
      <c r="Z205" s="188" t="str">
        <f>BerKW!BF205</f>
        <v>Corriger</v>
      </c>
      <c r="AA205" s="180">
        <f>Ident!A205</f>
        <v>0</v>
      </c>
      <c r="AB205" s="180">
        <f>Ident!B205</f>
        <v>0</v>
      </c>
      <c r="AC205" s="180">
        <f>Ident!C205</f>
        <v>0</v>
      </c>
      <c r="AD205" s="180">
        <f>Ident!D205</f>
        <v>0</v>
      </c>
      <c r="AE205" s="187">
        <f>Ident!$G205</f>
        <v>0</v>
      </c>
    </row>
    <row r="206" spans="1:31" ht="14.1" customHeight="1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187">
        <f>Ident!$G206</f>
        <v>0</v>
      </c>
      <c r="F206" s="188" t="str">
        <f>BerKW!AA206</f>
        <v>T. plein</v>
      </c>
      <c r="G206" s="188" t="str">
        <f>BerKW!Y206</f>
        <v>REMPLIR CAT.D'EMPLOYEUR!</v>
      </c>
      <c r="H206" s="188" t="str">
        <f>BerKW!L206</f>
        <v>Corriger</v>
      </c>
      <c r="I206" s="188">
        <f>BerKW!K206</f>
        <v>0</v>
      </c>
      <c r="J206" s="188" t="str">
        <f>BerKW!AJ206</f>
        <v>Corriger</v>
      </c>
      <c r="K206" s="188" t="str">
        <f>BerKW!AI206</f>
        <v>Corriger</v>
      </c>
      <c r="L206" s="188" t="str">
        <f>BerKW!AM206</f>
        <v>Corriger</v>
      </c>
      <c r="M206" s="188" t="str">
        <f>BerKW!AL206</f>
        <v>Corriger</v>
      </c>
      <c r="N206" s="188" t="str">
        <f>BerKW!AP206</f>
        <v>Corriger</v>
      </c>
      <c r="O206" s="188" t="str">
        <f>BerKW!AO206</f>
        <v>Corriger</v>
      </c>
      <c r="P206" s="188" t="str">
        <f>BerKW!AS206</f>
        <v>Corriger</v>
      </c>
      <c r="Q206" s="188" t="str">
        <f>BerKW!AR206</f>
        <v>Corriger</v>
      </c>
      <c r="R206" s="188" t="str">
        <f>BerKW!AV206</f>
        <v>Corriger</v>
      </c>
      <c r="S206" s="188" t="str">
        <f>BerKW!AU206</f>
        <v>Corriger</v>
      </c>
      <c r="T206" s="188" t="str">
        <f>BerKW!AD206</f>
        <v>Corriger</v>
      </c>
      <c r="U206" s="188" t="str">
        <f>BerKW!AC206</f>
        <v>Corriger</v>
      </c>
      <c r="V206" s="188" t="str">
        <f>BerKW!AG206</f>
        <v>Corriger</v>
      </c>
      <c r="W206" s="188" t="str">
        <f>BerKW!AF206</f>
        <v>Corriger</v>
      </c>
      <c r="X206" s="188" t="str">
        <f>BerKW!AW206</f>
        <v>Corriger</v>
      </c>
      <c r="Y206" s="189" t="str">
        <f>BerKW!BE206</f>
        <v>Corriger</v>
      </c>
      <c r="Z206" s="188" t="str">
        <f>BerKW!BF206</f>
        <v>Corriger</v>
      </c>
      <c r="AA206" s="180">
        <f>Ident!A206</f>
        <v>0</v>
      </c>
      <c r="AB206" s="180">
        <f>Ident!B206</f>
        <v>0</v>
      </c>
      <c r="AC206" s="180">
        <f>Ident!C206</f>
        <v>0</v>
      </c>
      <c r="AD206" s="180">
        <f>Ident!D206</f>
        <v>0</v>
      </c>
      <c r="AE206" s="187">
        <f>Ident!$G206</f>
        <v>0</v>
      </c>
    </row>
    <row r="207" spans="1:31" ht="14.1" customHeight="1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187">
        <f>Ident!$G207</f>
        <v>0</v>
      </c>
      <c r="F207" s="188" t="str">
        <f>BerKW!AA207</f>
        <v>T. plein</v>
      </c>
      <c r="G207" s="188" t="str">
        <f>BerKW!Y207</f>
        <v>REMPLIR CAT.D'EMPLOYEUR!</v>
      </c>
      <c r="H207" s="188" t="str">
        <f>BerKW!L207</f>
        <v>Corriger</v>
      </c>
      <c r="I207" s="188">
        <f>BerKW!K207</f>
        <v>0</v>
      </c>
      <c r="J207" s="188" t="str">
        <f>BerKW!AJ207</f>
        <v>Corriger</v>
      </c>
      <c r="K207" s="188" t="str">
        <f>BerKW!AI207</f>
        <v>Corriger</v>
      </c>
      <c r="L207" s="188" t="str">
        <f>BerKW!AM207</f>
        <v>Corriger</v>
      </c>
      <c r="M207" s="188" t="str">
        <f>BerKW!AL207</f>
        <v>Corriger</v>
      </c>
      <c r="N207" s="188" t="str">
        <f>BerKW!AP207</f>
        <v>Corriger</v>
      </c>
      <c r="O207" s="188" t="str">
        <f>BerKW!AO207</f>
        <v>Corriger</v>
      </c>
      <c r="P207" s="188" t="str">
        <f>BerKW!AS207</f>
        <v>Corriger</v>
      </c>
      <c r="Q207" s="188" t="str">
        <f>BerKW!AR207</f>
        <v>Corriger</v>
      </c>
      <c r="R207" s="188" t="str">
        <f>BerKW!AV207</f>
        <v>Corriger</v>
      </c>
      <c r="S207" s="188" t="str">
        <f>BerKW!AU207</f>
        <v>Corriger</v>
      </c>
      <c r="T207" s="188" t="str">
        <f>BerKW!AD207</f>
        <v>Corriger</v>
      </c>
      <c r="U207" s="188" t="str">
        <f>BerKW!AC207</f>
        <v>Corriger</v>
      </c>
      <c r="V207" s="188" t="str">
        <f>BerKW!AG207</f>
        <v>Corriger</v>
      </c>
      <c r="W207" s="188" t="str">
        <f>BerKW!AF207</f>
        <v>Corriger</v>
      </c>
      <c r="X207" s="188" t="str">
        <f>BerKW!AW207</f>
        <v>Corriger</v>
      </c>
      <c r="Y207" s="189" t="str">
        <f>BerKW!BE207</f>
        <v>Corriger</v>
      </c>
      <c r="Z207" s="188" t="str">
        <f>BerKW!BF207</f>
        <v>Corriger</v>
      </c>
      <c r="AA207" s="180">
        <f>Ident!A207</f>
        <v>0</v>
      </c>
      <c r="AB207" s="180">
        <f>Ident!B207</f>
        <v>0</v>
      </c>
      <c r="AC207" s="180">
        <f>Ident!C207</f>
        <v>0</v>
      </c>
      <c r="AD207" s="180">
        <f>Ident!D207</f>
        <v>0</v>
      </c>
      <c r="AE207" s="187">
        <f>Ident!$G207</f>
        <v>0</v>
      </c>
    </row>
    <row r="208" spans="1:31" ht="14.1" customHeight="1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187">
        <f>Ident!$G208</f>
        <v>0</v>
      </c>
      <c r="F208" s="188" t="str">
        <f>BerKW!AA208</f>
        <v>T. plein</v>
      </c>
      <c r="G208" s="188" t="str">
        <f>BerKW!Y208</f>
        <v>REMPLIR CAT.D'EMPLOYEUR!</v>
      </c>
      <c r="H208" s="188" t="str">
        <f>BerKW!L208</f>
        <v>Corriger</v>
      </c>
      <c r="I208" s="188">
        <f>BerKW!K208</f>
        <v>0</v>
      </c>
      <c r="J208" s="188" t="str">
        <f>BerKW!AJ208</f>
        <v>Corriger</v>
      </c>
      <c r="K208" s="188" t="str">
        <f>BerKW!AI208</f>
        <v>Corriger</v>
      </c>
      <c r="L208" s="188" t="str">
        <f>BerKW!AM208</f>
        <v>Corriger</v>
      </c>
      <c r="M208" s="188" t="str">
        <f>BerKW!AL208</f>
        <v>Corriger</v>
      </c>
      <c r="N208" s="188" t="str">
        <f>BerKW!AP208</f>
        <v>Corriger</v>
      </c>
      <c r="O208" s="188" t="str">
        <f>BerKW!AO208</f>
        <v>Corriger</v>
      </c>
      <c r="P208" s="188" t="str">
        <f>BerKW!AS208</f>
        <v>Corriger</v>
      </c>
      <c r="Q208" s="188" t="str">
        <f>BerKW!AR208</f>
        <v>Corriger</v>
      </c>
      <c r="R208" s="188" t="str">
        <f>BerKW!AV208</f>
        <v>Corriger</v>
      </c>
      <c r="S208" s="188" t="str">
        <f>BerKW!AU208</f>
        <v>Corriger</v>
      </c>
      <c r="T208" s="188" t="str">
        <f>BerKW!AD208</f>
        <v>Corriger</v>
      </c>
      <c r="U208" s="188" t="str">
        <f>BerKW!AC208</f>
        <v>Corriger</v>
      </c>
      <c r="V208" s="188" t="str">
        <f>BerKW!AG208</f>
        <v>Corriger</v>
      </c>
      <c r="W208" s="188" t="str">
        <f>BerKW!AF208</f>
        <v>Corriger</v>
      </c>
      <c r="X208" s="188" t="str">
        <f>BerKW!AW208</f>
        <v>Corriger</v>
      </c>
      <c r="Y208" s="189" t="str">
        <f>BerKW!BE208</f>
        <v>Corriger</v>
      </c>
      <c r="Z208" s="188" t="str">
        <f>BerKW!BF208</f>
        <v>Corriger</v>
      </c>
      <c r="AA208" s="180">
        <f>Ident!A208</f>
        <v>0</v>
      </c>
      <c r="AB208" s="180">
        <f>Ident!B208</f>
        <v>0</v>
      </c>
      <c r="AC208" s="180">
        <f>Ident!C208</f>
        <v>0</v>
      </c>
      <c r="AD208" s="180">
        <f>Ident!D208</f>
        <v>0</v>
      </c>
      <c r="AE208" s="187">
        <f>Ident!$G208</f>
        <v>0</v>
      </c>
    </row>
    <row r="209" spans="1:31" ht="14.1" customHeight="1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187">
        <f>Ident!$G209</f>
        <v>0</v>
      </c>
      <c r="F209" s="188" t="str">
        <f>BerKW!AA209</f>
        <v>T. plein</v>
      </c>
      <c r="G209" s="188" t="str">
        <f>BerKW!Y209</f>
        <v>REMPLIR CAT.D'EMPLOYEUR!</v>
      </c>
      <c r="H209" s="188" t="str">
        <f>BerKW!L209</f>
        <v>Corriger</v>
      </c>
      <c r="I209" s="188">
        <f>BerKW!K209</f>
        <v>0</v>
      </c>
      <c r="J209" s="188" t="str">
        <f>BerKW!AJ209</f>
        <v>Corriger</v>
      </c>
      <c r="K209" s="188" t="str">
        <f>BerKW!AI209</f>
        <v>Corriger</v>
      </c>
      <c r="L209" s="188" t="str">
        <f>BerKW!AM209</f>
        <v>Corriger</v>
      </c>
      <c r="M209" s="188" t="str">
        <f>BerKW!AL209</f>
        <v>Corriger</v>
      </c>
      <c r="N209" s="188" t="str">
        <f>BerKW!AP209</f>
        <v>Corriger</v>
      </c>
      <c r="O209" s="188" t="str">
        <f>BerKW!AO209</f>
        <v>Corriger</v>
      </c>
      <c r="P209" s="188" t="str">
        <f>BerKW!AS209</f>
        <v>Corriger</v>
      </c>
      <c r="Q209" s="188" t="str">
        <f>BerKW!AR209</f>
        <v>Corriger</v>
      </c>
      <c r="R209" s="188" t="str">
        <f>BerKW!AV209</f>
        <v>Corriger</v>
      </c>
      <c r="S209" s="188" t="str">
        <f>BerKW!AU209</f>
        <v>Corriger</v>
      </c>
      <c r="T209" s="188" t="str">
        <f>BerKW!AD209</f>
        <v>Corriger</v>
      </c>
      <c r="U209" s="188" t="str">
        <f>BerKW!AC209</f>
        <v>Corriger</v>
      </c>
      <c r="V209" s="188" t="str">
        <f>BerKW!AG209</f>
        <v>Corriger</v>
      </c>
      <c r="W209" s="188" t="str">
        <f>BerKW!AF209</f>
        <v>Corriger</v>
      </c>
      <c r="X209" s="188" t="str">
        <f>BerKW!AW209</f>
        <v>Corriger</v>
      </c>
      <c r="Y209" s="189" t="str">
        <f>BerKW!BE209</f>
        <v>Corriger</v>
      </c>
      <c r="Z209" s="188" t="str">
        <f>BerKW!BF209</f>
        <v>Corriger</v>
      </c>
      <c r="AA209" s="180">
        <f>Ident!A209</f>
        <v>0</v>
      </c>
      <c r="AB209" s="180">
        <f>Ident!B209</f>
        <v>0</v>
      </c>
      <c r="AC209" s="180">
        <f>Ident!C209</f>
        <v>0</v>
      </c>
      <c r="AD209" s="180">
        <f>Ident!D209</f>
        <v>0</v>
      </c>
      <c r="AE209" s="187">
        <f>Ident!$G209</f>
        <v>0</v>
      </c>
    </row>
    <row r="210" spans="1:31" ht="14.1" customHeight="1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187">
        <f>Ident!$G210</f>
        <v>0</v>
      </c>
      <c r="F210" s="188" t="str">
        <f>BerKW!AA210</f>
        <v>T. plein</v>
      </c>
      <c r="G210" s="188" t="str">
        <f>BerKW!Y210</f>
        <v>REMPLIR CAT.D'EMPLOYEUR!</v>
      </c>
      <c r="H210" s="188" t="str">
        <f>BerKW!L210</f>
        <v>Corriger</v>
      </c>
      <c r="I210" s="188">
        <f>BerKW!K210</f>
        <v>0</v>
      </c>
      <c r="J210" s="188" t="str">
        <f>BerKW!AJ210</f>
        <v>Corriger</v>
      </c>
      <c r="K210" s="188" t="str">
        <f>BerKW!AI210</f>
        <v>Corriger</v>
      </c>
      <c r="L210" s="188" t="str">
        <f>BerKW!AM210</f>
        <v>Corriger</v>
      </c>
      <c r="M210" s="188" t="str">
        <f>BerKW!AL210</f>
        <v>Corriger</v>
      </c>
      <c r="N210" s="188" t="str">
        <f>BerKW!AP210</f>
        <v>Corriger</v>
      </c>
      <c r="O210" s="188" t="str">
        <f>BerKW!AO210</f>
        <v>Corriger</v>
      </c>
      <c r="P210" s="188" t="str">
        <f>BerKW!AS210</f>
        <v>Corriger</v>
      </c>
      <c r="Q210" s="188" t="str">
        <f>BerKW!AR210</f>
        <v>Corriger</v>
      </c>
      <c r="R210" s="188" t="str">
        <f>BerKW!AV210</f>
        <v>Corriger</v>
      </c>
      <c r="S210" s="188" t="str">
        <f>BerKW!AU210</f>
        <v>Corriger</v>
      </c>
      <c r="T210" s="188" t="str">
        <f>BerKW!AD210</f>
        <v>Corriger</v>
      </c>
      <c r="U210" s="188" t="str">
        <f>BerKW!AC210</f>
        <v>Corriger</v>
      </c>
      <c r="V210" s="188" t="str">
        <f>BerKW!AG210</f>
        <v>Corriger</v>
      </c>
      <c r="W210" s="188" t="str">
        <f>BerKW!AF210</f>
        <v>Corriger</v>
      </c>
      <c r="X210" s="188" t="str">
        <f>BerKW!AW210</f>
        <v>Corriger</v>
      </c>
      <c r="Y210" s="189" t="str">
        <f>BerKW!BE210</f>
        <v>Corriger</v>
      </c>
      <c r="Z210" s="188" t="str">
        <f>BerKW!BF210</f>
        <v>Corriger</v>
      </c>
      <c r="AA210" s="180">
        <f>Ident!A210</f>
        <v>0</v>
      </c>
      <c r="AB210" s="180">
        <f>Ident!B210</f>
        <v>0</v>
      </c>
      <c r="AC210" s="180">
        <f>Ident!C210</f>
        <v>0</v>
      </c>
      <c r="AD210" s="180">
        <f>Ident!D210</f>
        <v>0</v>
      </c>
      <c r="AE210" s="187">
        <f>Ident!$G210</f>
        <v>0</v>
      </c>
    </row>
    <row r="211" spans="1:31" ht="14.1" customHeight="1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187">
        <f>Ident!$G211</f>
        <v>0</v>
      </c>
      <c r="F211" s="188" t="str">
        <f>BerKW!AA211</f>
        <v>T. plein</v>
      </c>
      <c r="G211" s="188" t="str">
        <f>BerKW!Y211</f>
        <v>REMPLIR CAT.D'EMPLOYEUR!</v>
      </c>
      <c r="H211" s="188" t="str">
        <f>BerKW!L211</f>
        <v>Corriger</v>
      </c>
      <c r="I211" s="188">
        <f>BerKW!K211</f>
        <v>0</v>
      </c>
      <c r="J211" s="188" t="str">
        <f>BerKW!AJ211</f>
        <v>Corriger</v>
      </c>
      <c r="K211" s="188" t="str">
        <f>BerKW!AI211</f>
        <v>Corriger</v>
      </c>
      <c r="L211" s="188" t="str">
        <f>BerKW!AM211</f>
        <v>Corriger</v>
      </c>
      <c r="M211" s="188" t="str">
        <f>BerKW!AL211</f>
        <v>Corriger</v>
      </c>
      <c r="N211" s="188" t="str">
        <f>BerKW!AP211</f>
        <v>Corriger</v>
      </c>
      <c r="O211" s="188" t="str">
        <f>BerKW!AO211</f>
        <v>Corriger</v>
      </c>
      <c r="P211" s="188" t="str">
        <f>BerKW!AS211</f>
        <v>Corriger</v>
      </c>
      <c r="Q211" s="188" t="str">
        <f>BerKW!AR211</f>
        <v>Corriger</v>
      </c>
      <c r="R211" s="188" t="str">
        <f>BerKW!AV211</f>
        <v>Corriger</v>
      </c>
      <c r="S211" s="188" t="str">
        <f>BerKW!AU211</f>
        <v>Corriger</v>
      </c>
      <c r="T211" s="188" t="str">
        <f>BerKW!AD211</f>
        <v>Corriger</v>
      </c>
      <c r="U211" s="188" t="str">
        <f>BerKW!AC211</f>
        <v>Corriger</v>
      </c>
      <c r="V211" s="188" t="str">
        <f>BerKW!AG211</f>
        <v>Corriger</v>
      </c>
      <c r="W211" s="188" t="str">
        <f>BerKW!AF211</f>
        <v>Corriger</v>
      </c>
      <c r="X211" s="188" t="str">
        <f>BerKW!AW211</f>
        <v>Corriger</v>
      </c>
      <c r="Y211" s="189" t="str">
        <f>BerKW!BE211</f>
        <v>Corriger</v>
      </c>
      <c r="Z211" s="188" t="str">
        <f>BerKW!BF211</f>
        <v>Corriger</v>
      </c>
      <c r="AA211" s="180">
        <f>Ident!A211</f>
        <v>0</v>
      </c>
      <c r="AB211" s="180">
        <f>Ident!B211</f>
        <v>0</v>
      </c>
      <c r="AC211" s="180">
        <f>Ident!C211</f>
        <v>0</v>
      </c>
      <c r="AD211" s="180">
        <f>Ident!D211</f>
        <v>0</v>
      </c>
      <c r="AE211" s="187">
        <f>Ident!$G211</f>
        <v>0</v>
      </c>
    </row>
    <row r="212" spans="1:31" ht="14.1" customHeight="1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187">
        <f>Ident!$G212</f>
        <v>0</v>
      </c>
      <c r="F212" s="188" t="str">
        <f>BerKW!AA212</f>
        <v>T. plein</v>
      </c>
      <c r="G212" s="188" t="str">
        <f>BerKW!Y212</f>
        <v>REMPLIR CAT.D'EMPLOYEUR!</v>
      </c>
      <c r="H212" s="188" t="str">
        <f>BerKW!L212</f>
        <v>Corriger</v>
      </c>
      <c r="I212" s="188">
        <f>BerKW!K212</f>
        <v>0</v>
      </c>
      <c r="J212" s="188" t="str">
        <f>BerKW!AJ212</f>
        <v>Corriger</v>
      </c>
      <c r="K212" s="188" t="str">
        <f>BerKW!AI212</f>
        <v>Corriger</v>
      </c>
      <c r="L212" s="188" t="str">
        <f>BerKW!AM212</f>
        <v>Corriger</v>
      </c>
      <c r="M212" s="188" t="str">
        <f>BerKW!AL212</f>
        <v>Corriger</v>
      </c>
      <c r="N212" s="188" t="str">
        <f>BerKW!AP212</f>
        <v>Corriger</v>
      </c>
      <c r="O212" s="188" t="str">
        <f>BerKW!AO212</f>
        <v>Corriger</v>
      </c>
      <c r="P212" s="188" t="str">
        <f>BerKW!AS212</f>
        <v>Corriger</v>
      </c>
      <c r="Q212" s="188" t="str">
        <f>BerKW!AR212</f>
        <v>Corriger</v>
      </c>
      <c r="R212" s="188" t="str">
        <f>BerKW!AV212</f>
        <v>Corriger</v>
      </c>
      <c r="S212" s="188" t="str">
        <f>BerKW!AU212</f>
        <v>Corriger</v>
      </c>
      <c r="T212" s="188" t="str">
        <f>BerKW!AD212</f>
        <v>Corriger</v>
      </c>
      <c r="U212" s="188" t="str">
        <f>BerKW!AC212</f>
        <v>Corriger</v>
      </c>
      <c r="V212" s="188" t="str">
        <f>BerKW!AG212</f>
        <v>Corriger</v>
      </c>
      <c r="W212" s="188" t="str">
        <f>BerKW!AF212</f>
        <v>Corriger</v>
      </c>
      <c r="X212" s="188" t="str">
        <f>BerKW!AW212</f>
        <v>Corriger</v>
      </c>
      <c r="Y212" s="189" t="str">
        <f>BerKW!BE212</f>
        <v>Corriger</v>
      </c>
      <c r="Z212" s="188" t="str">
        <f>BerKW!BF212</f>
        <v>Corriger</v>
      </c>
      <c r="AA212" s="180">
        <f>Ident!A212</f>
        <v>0</v>
      </c>
      <c r="AB212" s="180">
        <f>Ident!B212</f>
        <v>0</v>
      </c>
      <c r="AC212" s="180">
        <f>Ident!C212</f>
        <v>0</v>
      </c>
      <c r="AD212" s="180">
        <f>Ident!D212</f>
        <v>0</v>
      </c>
      <c r="AE212" s="187">
        <f>Ident!$G212</f>
        <v>0</v>
      </c>
    </row>
    <row r="213" spans="1:31" ht="14.1" customHeight="1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187">
        <f>Ident!$G213</f>
        <v>0</v>
      </c>
      <c r="F213" s="188" t="str">
        <f>BerKW!AA213</f>
        <v>T. plein</v>
      </c>
      <c r="G213" s="188" t="str">
        <f>BerKW!Y213</f>
        <v>REMPLIR CAT.D'EMPLOYEUR!</v>
      </c>
      <c r="H213" s="188" t="str">
        <f>BerKW!L213</f>
        <v>Corriger</v>
      </c>
      <c r="I213" s="188">
        <f>BerKW!K213</f>
        <v>0</v>
      </c>
      <c r="J213" s="188" t="str">
        <f>BerKW!AJ213</f>
        <v>Corriger</v>
      </c>
      <c r="K213" s="188" t="str">
        <f>BerKW!AI213</f>
        <v>Corriger</v>
      </c>
      <c r="L213" s="188" t="str">
        <f>BerKW!AM213</f>
        <v>Corriger</v>
      </c>
      <c r="M213" s="188" t="str">
        <f>BerKW!AL213</f>
        <v>Corriger</v>
      </c>
      <c r="N213" s="188" t="str">
        <f>BerKW!AP213</f>
        <v>Corriger</v>
      </c>
      <c r="O213" s="188" t="str">
        <f>BerKW!AO213</f>
        <v>Corriger</v>
      </c>
      <c r="P213" s="188" t="str">
        <f>BerKW!AS213</f>
        <v>Corriger</v>
      </c>
      <c r="Q213" s="188" t="str">
        <f>BerKW!AR213</f>
        <v>Corriger</v>
      </c>
      <c r="R213" s="188" t="str">
        <f>BerKW!AV213</f>
        <v>Corriger</v>
      </c>
      <c r="S213" s="188" t="str">
        <f>BerKW!AU213</f>
        <v>Corriger</v>
      </c>
      <c r="T213" s="188" t="str">
        <f>BerKW!AD213</f>
        <v>Corriger</v>
      </c>
      <c r="U213" s="188" t="str">
        <f>BerKW!AC213</f>
        <v>Corriger</v>
      </c>
      <c r="V213" s="188" t="str">
        <f>BerKW!AG213</f>
        <v>Corriger</v>
      </c>
      <c r="W213" s="188" t="str">
        <f>BerKW!AF213</f>
        <v>Corriger</v>
      </c>
      <c r="X213" s="188" t="str">
        <f>BerKW!AW213</f>
        <v>Corriger</v>
      </c>
      <c r="Y213" s="189" t="str">
        <f>BerKW!BE213</f>
        <v>Corriger</v>
      </c>
      <c r="Z213" s="188" t="str">
        <f>BerKW!BF213</f>
        <v>Corriger</v>
      </c>
      <c r="AA213" s="180">
        <f>Ident!A213</f>
        <v>0</v>
      </c>
      <c r="AB213" s="180">
        <f>Ident!B213</f>
        <v>0</v>
      </c>
      <c r="AC213" s="180">
        <f>Ident!C213</f>
        <v>0</v>
      </c>
      <c r="AD213" s="180">
        <f>Ident!D213</f>
        <v>0</v>
      </c>
      <c r="AE213" s="187">
        <f>Ident!$G213</f>
        <v>0</v>
      </c>
    </row>
    <row r="214" spans="1:31" ht="14.1" customHeight="1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187">
        <f>Ident!$G214</f>
        <v>0</v>
      </c>
      <c r="F214" s="188" t="str">
        <f>BerKW!AA214</f>
        <v>T. plein</v>
      </c>
      <c r="G214" s="188" t="str">
        <f>BerKW!Y214</f>
        <v>REMPLIR CAT.D'EMPLOYEUR!</v>
      </c>
      <c r="H214" s="188" t="str">
        <f>BerKW!L214</f>
        <v>Corriger</v>
      </c>
      <c r="I214" s="188">
        <f>BerKW!K214</f>
        <v>0</v>
      </c>
      <c r="J214" s="188" t="str">
        <f>BerKW!AJ214</f>
        <v>Corriger</v>
      </c>
      <c r="K214" s="188" t="str">
        <f>BerKW!AI214</f>
        <v>Corriger</v>
      </c>
      <c r="L214" s="188" t="str">
        <f>BerKW!AM214</f>
        <v>Corriger</v>
      </c>
      <c r="M214" s="188" t="str">
        <f>BerKW!AL214</f>
        <v>Corriger</v>
      </c>
      <c r="N214" s="188" t="str">
        <f>BerKW!AP214</f>
        <v>Corriger</v>
      </c>
      <c r="O214" s="188" t="str">
        <f>BerKW!AO214</f>
        <v>Corriger</v>
      </c>
      <c r="P214" s="188" t="str">
        <f>BerKW!AS214</f>
        <v>Corriger</v>
      </c>
      <c r="Q214" s="188" t="str">
        <f>BerKW!AR214</f>
        <v>Corriger</v>
      </c>
      <c r="R214" s="188" t="str">
        <f>BerKW!AV214</f>
        <v>Corriger</v>
      </c>
      <c r="S214" s="188" t="str">
        <f>BerKW!AU214</f>
        <v>Corriger</v>
      </c>
      <c r="T214" s="188" t="str">
        <f>BerKW!AD214</f>
        <v>Corriger</v>
      </c>
      <c r="U214" s="188" t="str">
        <f>BerKW!AC214</f>
        <v>Corriger</v>
      </c>
      <c r="V214" s="188" t="str">
        <f>BerKW!AG214</f>
        <v>Corriger</v>
      </c>
      <c r="W214" s="188" t="str">
        <f>BerKW!AF214</f>
        <v>Corriger</v>
      </c>
      <c r="X214" s="188" t="str">
        <f>BerKW!AW214</f>
        <v>Corriger</v>
      </c>
      <c r="Y214" s="189" t="str">
        <f>BerKW!BE214</f>
        <v>Corriger</v>
      </c>
      <c r="Z214" s="188" t="str">
        <f>BerKW!BF214</f>
        <v>Corriger</v>
      </c>
      <c r="AA214" s="180">
        <f>Ident!A214</f>
        <v>0</v>
      </c>
      <c r="AB214" s="180">
        <f>Ident!B214</f>
        <v>0</v>
      </c>
      <c r="AC214" s="180">
        <f>Ident!C214</f>
        <v>0</v>
      </c>
      <c r="AD214" s="180">
        <f>Ident!D214</f>
        <v>0</v>
      </c>
      <c r="AE214" s="187">
        <f>Ident!$G214</f>
        <v>0</v>
      </c>
    </row>
    <row r="215" spans="1:31" ht="14.1" customHeight="1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187">
        <f>Ident!$G215</f>
        <v>0</v>
      </c>
      <c r="F215" s="188" t="str">
        <f>BerKW!AA215</f>
        <v>T. plein</v>
      </c>
      <c r="G215" s="188" t="str">
        <f>BerKW!Y215</f>
        <v>REMPLIR CAT.D'EMPLOYEUR!</v>
      </c>
      <c r="H215" s="188" t="str">
        <f>BerKW!L215</f>
        <v>Corriger</v>
      </c>
      <c r="I215" s="188">
        <f>BerKW!K215</f>
        <v>0</v>
      </c>
      <c r="J215" s="188" t="str">
        <f>BerKW!AJ215</f>
        <v>Corriger</v>
      </c>
      <c r="K215" s="188" t="str">
        <f>BerKW!AI215</f>
        <v>Corriger</v>
      </c>
      <c r="L215" s="188" t="str">
        <f>BerKW!AM215</f>
        <v>Corriger</v>
      </c>
      <c r="M215" s="188" t="str">
        <f>BerKW!AL215</f>
        <v>Corriger</v>
      </c>
      <c r="N215" s="188" t="str">
        <f>BerKW!AP215</f>
        <v>Corriger</v>
      </c>
      <c r="O215" s="188" t="str">
        <f>BerKW!AO215</f>
        <v>Corriger</v>
      </c>
      <c r="P215" s="188" t="str">
        <f>BerKW!AS215</f>
        <v>Corriger</v>
      </c>
      <c r="Q215" s="188" t="str">
        <f>BerKW!AR215</f>
        <v>Corriger</v>
      </c>
      <c r="R215" s="188" t="str">
        <f>BerKW!AV215</f>
        <v>Corriger</v>
      </c>
      <c r="S215" s="188" t="str">
        <f>BerKW!AU215</f>
        <v>Corriger</v>
      </c>
      <c r="T215" s="188" t="str">
        <f>BerKW!AD215</f>
        <v>Corriger</v>
      </c>
      <c r="U215" s="188" t="str">
        <f>BerKW!AC215</f>
        <v>Corriger</v>
      </c>
      <c r="V215" s="188" t="str">
        <f>BerKW!AG215</f>
        <v>Corriger</v>
      </c>
      <c r="W215" s="188" t="str">
        <f>BerKW!AF215</f>
        <v>Corriger</v>
      </c>
      <c r="X215" s="188" t="str">
        <f>BerKW!AW215</f>
        <v>Corriger</v>
      </c>
      <c r="Y215" s="189" t="str">
        <f>BerKW!BE215</f>
        <v>Corriger</v>
      </c>
      <c r="Z215" s="188" t="str">
        <f>BerKW!BF215</f>
        <v>Corriger</v>
      </c>
      <c r="AA215" s="180">
        <f>Ident!A215</f>
        <v>0</v>
      </c>
      <c r="AB215" s="180">
        <f>Ident!B215</f>
        <v>0</v>
      </c>
      <c r="AC215" s="180">
        <f>Ident!C215</f>
        <v>0</v>
      </c>
      <c r="AD215" s="180">
        <f>Ident!D215</f>
        <v>0</v>
      </c>
      <c r="AE215" s="187">
        <f>Ident!$G215</f>
        <v>0</v>
      </c>
    </row>
    <row r="216" spans="1:31" ht="14.1" customHeight="1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187">
        <f>Ident!$G216</f>
        <v>0</v>
      </c>
      <c r="F216" s="188" t="str">
        <f>BerKW!AA216</f>
        <v>T. plein</v>
      </c>
      <c r="G216" s="188" t="str">
        <f>BerKW!Y216</f>
        <v>REMPLIR CAT.D'EMPLOYEUR!</v>
      </c>
      <c r="H216" s="188" t="str">
        <f>BerKW!L216</f>
        <v>Corriger</v>
      </c>
      <c r="I216" s="188">
        <f>BerKW!K216</f>
        <v>0</v>
      </c>
      <c r="J216" s="188" t="str">
        <f>BerKW!AJ216</f>
        <v>Corriger</v>
      </c>
      <c r="K216" s="188" t="str">
        <f>BerKW!AI216</f>
        <v>Corriger</v>
      </c>
      <c r="L216" s="188" t="str">
        <f>BerKW!AM216</f>
        <v>Corriger</v>
      </c>
      <c r="M216" s="188" t="str">
        <f>BerKW!AL216</f>
        <v>Corriger</v>
      </c>
      <c r="N216" s="188" t="str">
        <f>BerKW!AP216</f>
        <v>Corriger</v>
      </c>
      <c r="O216" s="188" t="str">
        <f>BerKW!AO216</f>
        <v>Corriger</v>
      </c>
      <c r="P216" s="188" t="str">
        <f>BerKW!AS216</f>
        <v>Corriger</v>
      </c>
      <c r="Q216" s="188" t="str">
        <f>BerKW!AR216</f>
        <v>Corriger</v>
      </c>
      <c r="R216" s="188" t="str">
        <f>BerKW!AV216</f>
        <v>Corriger</v>
      </c>
      <c r="S216" s="188" t="str">
        <f>BerKW!AU216</f>
        <v>Corriger</v>
      </c>
      <c r="T216" s="188" t="str">
        <f>BerKW!AD216</f>
        <v>Corriger</v>
      </c>
      <c r="U216" s="188" t="str">
        <f>BerKW!AC216</f>
        <v>Corriger</v>
      </c>
      <c r="V216" s="188" t="str">
        <f>BerKW!AG216</f>
        <v>Corriger</v>
      </c>
      <c r="W216" s="188" t="str">
        <f>BerKW!AF216</f>
        <v>Corriger</v>
      </c>
      <c r="X216" s="188" t="str">
        <f>BerKW!AW216</f>
        <v>Corriger</v>
      </c>
      <c r="Y216" s="189" t="str">
        <f>BerKW!BE216</f>
        <v>Corriger</v>
      </c>
      <c r="Z216" s="188" t="str">
        <f>BerKW!BF216</f>
        <v>Corriger</v>
      </c>
      <c r="AA216" s="180">
        <f>Ident!A216</f>
        <v>0</v>
      </c>
      <c r="AB216" s="180">
        <f>Ident!B216</f>
        <v>0</v>
      </c>
      <c r="AC216" s="180">
        <f>Ident!C216</f>
        <v>0</v>
      </c>
      <c r="AD216" s="180">
        <f>Ident!D216</f>
        <v>0</v>
      </c>
      <c r="AE216" s="187">
        <f>Ident!$G216</f>
        <v>0</v>
      </c>
    </row>
    <row r="217" spans="1:31" ht="14.1" customHeight="1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187">
        <f>Ident!$G217</f>
        <v>0</v>
      </c>
      <c r="F217" s="188" t="str">
        <f>BerKW!AA217</f>
        <v>T. plein</v>
      </c>
      <c r="G217" s="188" t="str">
        <f>BerKW!Y217</f>
        <v>REMPLIR CAT.D'EMPLOYEUR!</v>
      </c>
      <c r="H217" s="188" t="str">
        <f>BerKW!L217</f>
        <v>Corriger</v>
      </c>
      <c r="I217" s="188">
        <f>BerKW!K217</f>
        <v>0</v>
      </c>
      <c r="J217" s="188" t="str">
        <f>BerKW!AJ217</f>
        <v>Corriger</v>
      </c>
      <c r="K217" s="188" t="str">
        <f>BerKW!AI217</f>
        <v>Corriger</v>
      </c>
      <c r="L217" s="188" t="str">
        <f>BerKW!AM217</f>
        <v>Corriger</v>
      </c>
      <c r="M217" s="188" t="str">
        <f>BerKW!AL217</f>
        <v>Corriger</v>
      </c>
      <c r="N217" s="188" t="str">
        <f>BerKW!AP217</f>
        <v>Corriger</v>
      </c>
      <c r="O217" s="188" t="str">
        <f>BerKW!AO217</f>
        <v>Corriger</v>
      </c>
      <c r="P217" s="188" t="str">
        <f>BerKW!AS217</f>
        <v>Corriger</v>
      </c>
      <c r="Q217" s="188" t="str">
        <f>BerKW!AR217</f>
        <v>Corriger</v>
      </c>
      <c r="R217" s="188" t="str">
        <f>BerKW!AV217</f>
        <v>Corriger</v>
      </c>
      <c r="S217" s="188" t="str">
        <f>BerKW!AU217</f>
        <v>Corriger</v>
      </c>
      <c r="T217" s="188" t="str">
        <f>BerKW!AD217</f>
        <v>Corriger</v>
      </c>
      <c r="U217" s="188" t="str">
        <f>BerKW!AC217</f>
        <v>Corriger</v>
      </c>
      <c r="V217" s="188" t="str">
        <f>BerKW!AG217</f>
        <v>Corriger</v>
      </c>
      <c r="W217" s="188" t="str">
        <f>BerKW!AF217</f>
        <v>Corriger</v>
      </c>
      <c r="X217" s="188" t="str">
        <f>BerKW!AW217</f>
        <v>Corriger</v>
      </c>
      <c r="Y217" s="189" t="str">
        <f>BerKW!BE217</f>
        <v>Corriger</v>
      </c>
      <c r="Z217" s="188" t="str">
        <f>BerKW!BF217</f>
        <v>Corriger</v>
      </c>
      <c r="AA217" s="180">
        <f>Ident!A217</f>
        <v>0</v>
      </c>
      <c r="AB217" s="180">
        <f>Ident!B217</f>
        <v>0</v>
      </c>
      <c r="AC217" s="180">
        <f>Ident!C217</f>
        <v>0</v>
      </c>
      <c r="AD217" s="180">
        <f>Ident!D217</f>
        <v>0</v>
      </c>
      <c r="AE217" s="187">
        <f>Ident!$G217</f>
        <v>0</v>
      </c>
    </row>
    <row r="218" spans="1:31" ht="14.1" customHeight="1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187">
        <f>Ident!$G218</f>
        <v>0</v>
      </c>
      <c r="F218" s="188" t="str">
        <f>BerKW!AA218</f>
        <v>T. plein</v>
      </c>
      <c r="G218" s="188" t="str">
        <f>BerKW!Y218</f>
        <v>REMPLIR CAT.D'EMPLOYEUR!</v>
      </c>
      <c r="H218" s="188" t="str">
        <f>BerKW!L218</f>
        <v>Corriger</v>
      </c>
      <c r="I218" s="188">
        <f>BerKW!K218</f>
        <v>0</v>
      </c>
      <c r="J218" s="188" t="str">
        <f>BerKW!AJ218</f>
        <v>Corriger</v>
      </c>
      <c r="K218" s="188" t="str">
        <f>BerKW!AI218</f>
        <v>Corriger</v>
      </c>
      <c r="L218" s="188" t="str">
        <f>BerKW!AM218</f>
        <v>Corriger</v>
      </c>
      <c r="M218" s="188" t="str">
        <f>BerKW!AL218</f>
        <v>Corriger</v>
      </c>
      <c r="N218" s="188" t="str">
        <f>BerKW!AP218</f>
        <v>Corriger</v>
      </c>
      <c r="O218" s="188" t="str">
        <f>BerKW!AO218</f>
        <v>Corriger</v>
      </c>
      <c r="P218" s="188" t="str">
        <f>BerKW!AS218</f>
        <v>Corriger</v>
      </c>
      <c r="Q218" s="188" t="str">
        <f>BerKW!AR218</f>
        <v>Corriger</v>
      </c>
      <c r="R218" s="188" t="str">
        <f>BerKW!AV218</f>
        <v>Corriger</v>
      </c>
      <c r="S218" s="188" t="str">
        <f>BerKW!AU218</f>
        <v>Corriger</v>
      </c>
      <c r="T218" s="188" t="str">
        <f>BerKW!AD218</f>
        <v>Corriger</v>
      </c>
      <c r="U218" s="188" t="str">
        <f>BerKW!AC218</f>
        <v>Corriger</v>
      </c>
      <c r="V218" s="188" t="str">
        <f>BerKW!AG218</f>
        <v>Corriger</v>
      </c>
      <c r="W218" s="188" t="str">
        <f>BerKW!AF218</f>
        <v>Corriger</v>
      </c>
      <c r="X218" s="188" t="str">
        <f>BerKW!AW218</f>
        <v>Corriger</v>
      </c>
      <c r="Y218" s="189" t="str">
        <f>BerKW!BE218</f>
        <v>Corriger</v>
      </c>
      <c r="Z218" s="188" t="str">
        <f>BerKW!BF218</f>
        <v>Corriger</v>
      </c>
      <c r="AA218" s="180">
        <f>Ident!A218</f>
        <v>0</v>
      </c>
      <c r="AB218" s="180">
        <f>Ident!B218</f>
        <v>0</v>
      </c>
      <c r="AC218" s="180">
        <f>Ident!C218</f>
        <v>0</v>
      </c>
      <c r="AD218" s="180">
        <f>Ident!D218</f>
        <v>0</v>
      </c>
      <c r="AE218" s="187">
        <f>Ident!$G218</f>
        <v>0</v>
      </c>
    </row>
    <row r="219" spans="1:31" ht="14.1" customHeight="1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187">
        <f>Ident!$G219</f>
        <v>0</v>
      </c>
      <c r="F219" s="188" t="str">
        <f>BerKW!AA219</f>
        <v>T. plein</v>
      </c>
      <c r="G219" s="188" t="str">
        <f>BerKW!Y219</f>
        <v>REMPLIR CAT.D'EMPLOYEUR!</v>
      </c>
      <c r="H219" s="188" t="str">
        <f>BerKW!L219</f>
        <v>Corriger</v>
      </c>
      <c r="I219" s="188">
        <f>BerKW!K219</f>
        <v>0</v>
      </c>
      <c r="J219" s="188" t="str">
        <f>BerKW!AJ219</f>
        <v>Corriger</v>
      </c>
      <c r="K219" s="188" t="str">
        <f>BerKW!AI219</f>
        <v>Corriger</v>
      </c>
      <c r="L219" s="188" t="str">
        <f>BerKW!AM219</f>
        <v>Corriger</v>
      </c>
      <c r="M219" s="188" t="str">
        <f>BerKW!AL219</f>
        <v>Corriger</v>
      </c>
      <c r="N219" s="188" t="str">
        <f>BerKW!AP219</f>
        <v>Corriger</v>
      </c>
      <c r="O219" s="188" t="str">
        <f>BerKW!AO219</f>
        <v>Corriger</v>
      </c>
      <c r="P219" s="188" t="str">
        <f>BerKW!AS219</f>
        <v>Corriger</v>
      </c>
      <c r="Q219" s="188" t="str">
        <f>BerKW!AR219</f>
        <v>Corriger</v>
      </c>
      <c r="R219" s="188" t="str">
        <f>BerKW!AV219</f>
        <v>Corriger</v>
      </c>
      <c r="S219" s="188" t="str">
        <f>BerKW!AU219</f>
        <v>Corriger</v>
      </c>
      <c r="T219" s="188" t="str">
        <f>BerKW!AD219</f>
        <v>Corriger</v>
      </c>
      <c r="U219" s="188" t="str">
        <f>BerKW!AC219</f>
        <v>Corriger</v>
      </c>
      <c r="V219" s="188" t="str">
        <f>BerKW!AG219</f>
        <v>Corriger</v>
      </c>
      <c r="W219" s="188" t="str">
        <f>BerKW!AF219</f>
        <v>Corriger</v>
      </c>
      <c r="X219" s="188" t="str">
        <f>BerKW!AW219</f>
        <v>Corriger</v>
      </c>
      <c r="Y219" s="189" t="str">
        <f>BerKW!BE219</f>
        <v>Corriger</v>
      </c>
      <c r="Z219" s="188" t="str">
        <f>BerKW!BF219</f>
        <v>Corriger</v>
      </c>
      <c r="AA219" s="180">
        <f>Ident!A219</f>
        <v>0</v>
      </c>
      <c r="AB219" s="180">
        <f>Ident!B219</f>
        <v>0</v>
      </c>
      <c r="AC219" s="180">
        <f>Ident!C219</f>
        <v>0</v>
      </c>
      <c r="AD219" s="180">
        <f>Ident!D219</f>
        <v>0</v>
      </c>
      <c r="AE219" s="187">
        <f>Ident!$G219</f>
        <v>0</v>
      </c>
    </row>
    <row r="220" spans="1:31" ht="14.1" customHeight="1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187">
        <f>Ident!$G220</f>
        <v>0</v>
      </c>
      <c r="F220" s="188" t="str">
        <f>BerKW!AA220</f>
        <v>T. plein</v>
      </c>
      <c r="G220" s="188" t="str">
        <f>BerKW!Y220</f>
        <v>REMPLIR CAT.D'EMPLOYEUR!</v>
      </c>
      <c r="H220" s="188" t="str">
        <f>BerKW!L220</f>
        <v>Corriger</v>
      </c>
      <c r="I220" s="188">
        <f>BerKW!K220</f>
        <v>0</v>
      </c>
      <c r="J220" s="188" t="str">
        <f>BerKW!AJ220</f>
        <v>Corriger</v>
      </c>
      <c r="K220" s="188" t="str">
        <f>BerKW!AI220</f>
        <v>Corriger</v>
      </c>
      <c r="L220" s="188" t="str">
        <f>BerKW!AM220</f>
        <v>Corriger</v>
      </c>
      <c r="M220" s="188" t="str">
        <f>BerKW!AL220</f>
        <v>Corriger</v>
      </c>
      <c r="N220" s="188" t="str">
        <f>BerKW!AP220</f>
        <v>Corriger</v>
      </c>
      <c r="O220" s="188" t="str">
        <f>BerKW!AO220</f>
        <v>Corriger</v>
      </c>
      <c r="P220" s="188" t="str">
        <f>BerKW!AS220</f>
        <v>Corriger</v>
      </c>
      <c r="Q220" s="188" t="str">
        <f>BerKW!AR220</f>
        <v>Corriger</v>
      </c>
      <c r="R220" s="188" t="str">
        <f>BerKW!AV220</f>
        <v>Corriger</v>
      </c>
      <c r="S220" s="188" t="str">
        <f>BerKW!AU220</f>
        <v>Corriger</v>
      </c>
      <c r="T220" s="188" t="str">
        <f>BerKW!AD220</f>
        <v>Corriger</v>
      </c>
      <c r="U220" s="188" t="str">
        <f>BerKW!AC220</f>
        <v>Corriger</v>
      </c>
      <c r="V220" s="188" t="str">
        <f>BerKW!AG220</f>
        <v>Corriger</v>
      </c>
      <c r="W220" s="188" t="str">
        <f>BerKW!AF220</f>
        <v>Corriger</v>
      </c>
      <c r="X220" s="188" t="str">
        <f>BerKW!AW220</f>
        <v>Corriger</v>
      </c>
      <c r="Y220" s="189" t="str">
        <f>BerKW!BE220</f>
        <v>Corriger</v>
      </c>
      <c r="Z220" s="188" t="str">
        <f>BerKW!BF220</f>
        <v>Corriger</v>
      </c>
      <c r="AA220" s="180">
        <f>Ident!A220</f>
        <v>0</v>
      </c>
      <c r="AB220" s="180">
        <f>Ident!B220</f>
        <v>0</v>
      </c>
      <c r="AC220" s="180">
        <f>Ident!C220</f>
        <v>0</v>
      </c>
      <c r="AD220" s="180">
        <f>Ident!D220</f>
        <v>0</v>
      </c>
      <c r="AE220" s="187">
        <f>Ident!$G220</f>
        <v>0</v>
      </c>
    </row>
    <row r="221" spans="1:31" ht="14.1" customHeight="1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187">
        <f>Ident!$G221</f>
        <v>0</v>
      </c>
      <c r="F221" s="188" t="str">
        <f>BerKW!AA221</f>
        <v>T. plein</v>
      </c>
      <c r="G221" s="188" t="str">
        <f>BerKW!Y221</f>
        <v>REMPLIR CAT.D'EMPLOYEUR!</v>
      </c>
      <c r="H221" s="188" t="str">
        <f>BerKW!L221</f>
        <v>Corriger</v>
      </c>
      <c r="I221" s="188">
        <f>BerKW!K221</f>
        <v>0</v>
      </c>
      <c r="J221" s="188" t="str">
        <f>BerKW!AJ221</f>
        <v>Corriger</v>
      </c>
      <c r="K221" s="188" t="str">
        <f>BerKW!AI221</f>
        <v>Corriger</v>
      </c>
      <c r="L221" s="188" t="str">
        <f>BerKW!AM221</f>
        <v>Corriger</v>
      </c>
      <c r="M221" s="188" t="str">
        <f>BerKW!AL221</f>
        <v>Corriger</v>
      </c>
      <c r="N221" s="188" t="str">
        <f>BerKW!AP221</f>
        <v>Corriger</v>
      </c>
      <c r="O221" s="188" t="str">
        <f>BerKW!AO221</f>
        <v>Corriger</v>
      </c>
      <c r="P221" s="188" t="str">
        <f>BerKW!AS221</f>
        <v>Corriger</v>
      </c>
      <c r="Q221" s="188" t="str">
        <f>BerKW!AR221</f>
        <v>Corriger</v>
      </c>
      <c r="R221" s="188" t="str">
        <f>BerKW!AV221</f>
        <v>Corriger</v>
      </c>
      <c r="S221" s="188" t="str">
        <f>BerKW!AU221</f>
        <v>Corriger</v>
      </c>
      <c r="T221" s="188" t="str">
        <f>BerKW!AD221</f>
        <v>Corriger</v>
      </c>
      <c r="U221" s="188" t="str">
        <f>BerKW!AC221</f>
        <v>Corriger</v>
      </c>
      <c r="V221" s="188" t="str">
        <f>BerKW!AG221</f>
        <v>Corriger</v>
      </c>
      <c r="W221" s="188" t="str">
        <f>BerKW!AF221</f>
        <v>Corriger</v>
      </c>
      <c r="X221" s="188" t="str">
        <f>BerKW!AW221</f>
        <v>Corriger</v>
      </c>
      <c r="Y221" s="189" t="str">
        <f>BerKW!BE221</f>
        <v>Corriger</v>
      </c>
      <c r="Z221" s="188" t="str">
        <f>BerKW!BF221</f>
        <v>Corriger</v>
      </c>
      <c r="AA221" s="180">
        <f>Ident!A221</f>
        <v>0</v>
      </c>
      <c r="AB221" s="180">
        <f>Ident!B221</f>
        <v>0</v>
      </c>
      <c r="AC221" s="180">
        <f>Ident!C221</f>
        <v>0</v>
      </c>
      <c r="AD221" s="180">
        <f>Ident!D221</f>
        <v>0</v>
      </c>
      <c r="AE221" s="187">
        <f>Ident!$G221</f>
        <v>0</v>
      </c>
    </row>
    <row r="222" spans="1:31" ht="14.1" customHeight="1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187">
        <f>Ident!$G222</f>
        <v>0</v>
      </c>
      <c r="F222" s="188" t="str">
        <f>BerKW!AA222</f>
        <v>T. plein</v>
      </c>
      <c r="G222" s="188" t="str">
        <f>BerKW!Y222</f>
        <v>REMPLIR CAT.D'EMPLOYEUR!</v>
      </c>
      <c r="H222" s="188" t="str">
        <f>BerKW!L222</f>
        <v>Corriger</v>
      </c>
      <c r="I222" s="188">
        <f>BerKW!K222</f>
        <v>0</v>
      </c>
      <c r="J222" s="188" t="str">
        <f>BerKW!AJ222</f>
        <v>Corriger</v>
      </c>
      <c r="K222" s="188" t="str">
        <f>BerKW!AI222</f>
        <v>Corriger</v>
      </c>
      <c r="L222" s="188" t="str">
        <f>BerKW!AM222</f>
        <v>Corriger</v>
      </c>
      <c r="M222" s="188" t="str">
        <f>BerKW!AL222</f>
        <v>Corriger</v>
      </c>
      <c r="N222" s="188" t="str">
        <f>BerKW!AP222</f>
        <v>Corriger</v>
      </c>
      <c r="O222" s="188" t="str">
        <f>BerKW!AO222</f>
        <v>Corriger</v>
      </c>
      <c r="P222" s="188" t="str">
        <f>BerKW!AS222</f>
        <v>Corriger</v>
      </c>
      <c r="Q222" s="188" t="str">
        <f>BerKW!AR222</f>
        <v>Corriger</v>
      </c>
      <c r="R222" s="188" t="str">
        <f>BerKW!AV222</f>
        <v>Corriger</v>
      </c>
      <c r="S222" s="188" t="str">
        <f>BerKW!AU222</f>
        <v>Corriger</v>
      </c>
      <c r="T222" s="188" t="str">
        <f>BerKW!AD222</f>
        <v>Corriger</v>
      </c>
      <c r="U222" s="188" t="str">
        <f>BerKW!AC222</f>
        <v>Corriger</v>
      </c>
      <c r="V222" s="188" t="str">
        <f>BerKW!AG222</f>
        <v>Corriger</v>
      </c>
      <c r="W222" s="188" t="str">
        <f>BerKW!AF222</f>
        <v>Corriger</v>
      </c>
      <c r="X222" s="188" t="str">
        <f>BerKW!AW222</f>
        <v>Corriger</v>
      </c>
      <c r="Y222" s="189" t="str">
        <f>BerKW!BE222</f>
        <v>Corriger</v>
      </c>
      <c r="Z222" s="188" t="str">
        <f>BerKW!BF222</f>
        <v>Corriger</v>
      </c>
      <c r="AA222" s="180">
        <f>Ident!A222</f>
        <v>0</v>
      </c>
      <c r="AB222" s="180">
        <f>Ident!B222</f>
        <v>0</v>
      </c>
      <c r="AC222" s="180">
        <f>Ident!C222</f>
        <v>0</v>
      </c>
      <c r="AD222" s="180">
        <f>Ident!D222</f>
        <v>0</v>
      </c>
      <c r="AE222" s="187">
        <f>Ident!$G222</f>
        <v>0</v>
      </c>
    </row>
    <row r="223" spans="1:31" ht="14.1" customHeight="1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187">
        <f>Ident!$G223</f>
        <v>0</v>
      </c>
      <c r="F223" s="188" t="str">
        <f>BerKW!AA223</f>
        <v>T. plein</v>
      </c>
      <c r="G223" s="188" t="str">
        <f>BerKW!Y223</f>
        <v>REMPLIR CAT.D'EMPLOYEUR!</v>
      </c>
      <c r="H223" s="188" t="str">
        <f>BerKW!L223</f>
        <v>Corriger</v>
      </c>
      <c r="I223" s="188">
        <f>BerKW!K223</f>
        <v>0</v>
      </c>
      <c r="J223" s="188" t="str">
        <f>BerKW!AJ223</f>
        <v>Corriger</v>
      </c>
      <c r="K223" s="188" t="str">
        <f>BerKW!AI223</f>
        <v>Corriger</v>
      </c>
      <c r="L223" s="188" t="str">
        <f>BerKW!AM223</f>
        <v>Corriger</v>
      </c>
      <c r="M223" s="188" t="str">
        <f>BerKW!AL223</f>
        <v>Corriger</v>
      </c>
      <c r="N223" s="188" t="str">
        <f>BerKW!AP223</f>
        <v>Corriger</v>
      </c>
      <c r="O223" s="188" t="str">
        <f>BerKW!AO223</f>
        <v>Corriger</v>
      </c>
      <c r="P223" s="188" t="str">
        <f>BerKW!AS223</f>
        <v>Corriger</v>
      </c>
      <c r="Q223" s="188" t="str">
        <f>BerKW!AR223</f>
        <v>Corriger</v>
      </c>
      <c r="R223" s="188" t="str">
        <f>BerKW!AV223</f>
        <v>Corriger</v>
      </c>
      <c r="S223" s="188" t="str">
        <f>BerKW!AU223</f>
        <v>Corriger</v>
      </c>
      <c r="T223" s="188" t="str">
        <f>BerKW!AD223</f>
        <v>Corriger</v>
      </c>
      <c r="U223" s="188" t="str">
        <f>BerKW!AC223</f>
        <v>Corriger</v>
      </c>
      <c r="V223" s="188" t="str">
        <f>BerKW!AG223</f>
        <v>Corriger</v>
      </c>
      <c r="W223" s="188" t="str">
        <f>BerKW!AF223</f>
        <v>Corriger</v>
      </c>
      <c r="X223" s="188" t="str">
        <f>BerKW!AW223</f>
        <v>Corriger</v>
      </c>
      <c r="Y223" s="189" t="str">
        <f>BerKW!BE223</f>
        <v>Corriger</v>
      </c>
      <c r="Z223" s="188" t="str">
        <f>BerKW!BF223</f>
        <v>Corriger</v>
      </c>
      <c r="AA223" s="180">
        <f>Ident!A223</f>
        <v>0</v>
      </c>
      <c r="AB223" s="180">
        <f>Ident!B223</f>
        <v>0</v>
      </c>
      <c r="AC223" s="180">
        <f>Ident!C223</f>
        <v>0</v>
      </c>
      <c r="AD223" s="180">
        <f>Ident!D223</f>
        <v>0</v>
      </c>
      <c r="AE223" s="187">
        <f>Ident!$G223</f>
        <v>0</v>
      </c>
    </row>
    <row r="224" spans="1:31" ht="14.1" customHeight="1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187">
        <f>Ident!$G224</f>
        <v>0</v>
      </c>
      <c r="F224" s="188" t="str">
        <f>BerKW!AA224</f>
        <v>T. plein</v>
      </c>
      <c r="G224" s="188" t="str">
        <f>BerKW!Y224</f>
        <v>REMPLIR CAT.D'EMPLOYEUR!</v>
      </c>
      <c r="H224" s="188" t="str">
        <f>BerKW!L224</f>
        <v>Corriger</v>
      </c>
      <c r="I224" s="188">
        <f>BerKW!K224</f>
        <v>0</v>
      </c>
      <c r="J224" s="188" t="str">
        <f>BerKW!AJ224</f>
        <v>Corriger</v>
      </c>
      <c r="K224" s="188" t="str">
        <f>BerKW!AI224</f>
        <v>Corriger</v>
      </c>
      <c r="L224" s="188" t="str">
        <f>BerKW!AM224</f>
        <v>Corriger</v>
      </c>
      <c r="M224" s="188" t="str">
        <f>BerKW!AL224</f>
        <v>Corriger</v>
      </c>
      <c r="N224" s="188" t="str">
        <f>BerKW!AP224</f>
        <v>Corriger</v>
      </c>
      <c r="O224" s="188" t="str">
        <f>BerKW!AO224</f>
        <v>Corriger</v>
      </c>
      <c r="P224" s="188" t="str">
        <f>BerKW!AS224</f>
        <v>Corriger</v>
      </c>
      <c r="Q224" s="188" t="str">
        <f>BerKW!AR224</f>
        <v>Corriger</v>
      </c>
      <c r="R224" s="188" t="str">
        <f>BerKW!AV224</f>
        <v>Corriger</v>
      </c>
      <c r="S224" s="188" t="str">
        <f>BerKW!AU224</f>
        <v>Corriger</v>
      </c>
      <c r="T224" s="188" t="str">
        <f>BerKW!AD224</f>
        <v>Corriger</v>
      </c>
      <c r="U224" s="188" t="str">
        <f>BerKW!AC224</f>
        <v>Corriger</v>
      </c>
      <c r="V224" s="188" t="str">
        <f>BerKW!AG224</f>
        <v>Corriger</v>
      </c>
      <c r="W224" s="188" t="str">
        <f>BerKW!AF224</f>
        <v>Corriger</v>
      </c>
      <c r="X224" s="188" t="str">
        <f>BerKW!AW224</f>
        <v>Corriger</v>
      </c>
      <c r="Y224" s="189" t="str">
        <f>BerKW!BE224</f>
        <v>Corriger</v>
      </c>
      <c r="Z224" s="188" t="str">
        <f>BerKW!BF224</f>
        <v>Corriger</v>
      </c>
      <c r="AA224" s="180">
        <f>Ident!A224</f>
        <v>0</v>
      </c>
      <c r="AB224" s="180">
        <f>Ident!B224</f>
        <v>0</v>
      </c>
      <c r="AC224" s="180">
        <f>Ident!C224</f>
        <v>0</v>
      </c>
      <c r="AD224" s="180">
        <f>Ident!D224</f>
        <v>0</v>
      </c>
      <c r="AE224" s="187">
        <f>Ident!$G224</f>
        <v>0</v>
      </c>
    </row>
    <row r="225" spans="1:31" ht="14.1" customHeight="1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187">
        <f>Ident!$G225</f>
        <v>0</v>
      </c>
      <c r="F225" s="188" t="str">
        <f>BerKW!AA225</f>
        <v>T. plein</v>
      </c>
      <c r="G225" s="188" t="str">
        <f>BerKW!Y225</f>
        <v>REMPLIR CAT.D'EMPLOYEUR!</v>
      </c>
      <c r="H225" s="188" t="str">
        <f>BerKW!L225</f>
        <v>Corriger</v>
      </c>
      <c r="I225" s="188">
        <f>BerKW!K225</f>
        <v>0</v>
      </c>
      <c r="J225" s="188" t="str">
        <f>BerKW!AJ225</f>
        <v>Corriger</v>
      </c>
      <c r="K225" s="188" t="str">
        <f>BerKW!AI225</f>
        <v>Corriger</v>
      </c>
      <c r="L225" s="188" t="str">
        <f>BerKW!AM225</f>
        <v>Corriger</v>
      </c>
      <c r="M225" s="188" t="str">
        <f>BerKW!AL225</f>
        <v>Corriger</v>
      </c>
      <c r="N225" s="188" t="str">
        <f>BerKW!AP225</f>
        <v>Corriger</v>
      </c>
      <c r="O225" s="188" t="str">
        <f>BerKW!AO225</f>
        <v>Corriger</v>
      </c>
      <c r="P225" s="188" t="str">
        <f>BerKW!AS225</f>
        <v>Corriger</v>
      </c>
      <c r="Q225" s="188" t="str">
        <f>BerKW!AR225</f>
        <v>Corriger</v>
      </c>
      <c r="R225" s="188" t="str">
        <f>BerKW!AV225</f>
        <v>Corriger</v>
      </c>
      <c r="S225" s="188" t="str">
        <f>BerKW!AU225</f>
        <v>Corriger</v>
      </c>
      <c r="T225" s="188" t="str">
        <f>BerKW!AD225</f>
        <v>Corriger</v>
      </c>
      <c r="U225" s="188" t="str">
        <f>BerKW!AC225</f>
        <v>Corriger</v>
      </c>
      <c r="V225" s="188" t="str">
        <f>BerKW!AG225</f>
        <v>Corriger</v>
      </c>
      <c r="W225" s="188" t="str">
        <f>BerKW!AF225</f>
        <v>Corriger</v>
      </c>
      <c r="X225" s="188" t="str">
        <f>BerKW!AW225</f>
        <v>Corriger</v>
      </c>
      <c r="Y225" s="189" t="str">
        <f>BerKW!BE225</f>
        <v>Corriger</v>
      </c>
      <c r="Z225" s="188" t="str">
        <f>BerKW!BF225</f>
        <v>Corriger</v>
      </c>
      <c r="AA225" s="180">
        <f>Ident!A225</f>
        <v>0</v>
      </c>
      <c r="AB225" s="180">
        <f>Ident!B225</f>
        <v>0</v>
      </c>
      <c r="AC225" s="180">
        <f>Ident!C225</f>
        <v>0</v>
      </c>
      <c r="AD225" s="180">
        <f>Ident!D225</f>
        <v>0</v>
      </c>
      <c r="AE225" s="187">
        <f>Ident!$G225</f>
        <v>0</v>
      </c>
    </row>
    <row r="226" spans="1:31" ht="14.1" customHeight="1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187">
        <f>Ident!$G226</f>
        <v>0</v>
      </c>
      <c r="F226" s="188" t="str">
        <f>BerKW!AA226</f>
        <v>T. plein</v>
      </c>
      <c r="G226" s="188" t="str">
        <f>BerKW!Y226</f>
        <v>REMPLIR CAT.D'EMPLOYEUR!</v>
      </c>
      <c r="H226" s="188" t="str">
        <f>BerKW!L226</f>
        <v>Corriger</v>
      </c>
      <c r="I226" s="188">
        <f>BerKW!K226</f>
        <v>0</v>
      </c>
      <c r="J226" s="188" t="str">
        <f>BerKW!AJ226</f>
        <v>Corriger</v>
      </c>
      <c r="K226" s="188" t="str">
        <f>BerKW!AI226</f>
        <v>Corriger</v>
      </c>
      <c r="L226" s="188" t="str">
        <f>BerKW!AM226</f>
        <v>Corriger</v>
      </c>
      <c r="M226" s="188" t="str">
        <f>BerKW!AL226</f>
        <v>Corriger</v>
      </c>
      <c r="N226" s="188" t="str">
        <f>BerKW!AP226</f>
        <v>Corriger</v>
      </c>
      <c r="O226" s="188" t="str">
        <f>BerKW!AO226</f>
        <v>Corriger</v>
      </c>
      <c r="P226" s="188" t="str">
        <f>BerKW!AS226</f>
        <v>Corriger</v>
      </c>
      <c r="Q226" s="188" t="str">
        <f>BerKW!AR226</f>
        <v>Corriger</v>
      </c>
      <c r="R226" s="188" t="str">
        <f>BerKW!AV226</f>
        <v>Corriger</v>
      </c>
      <c r="S226" s="188" t="str">
        <f>BerKW!AU226</f>
        <v>Corriger</v>
      </c>
      <c r="T226" s="188" t="str">
        <f>BerKW!AD226</f>
        <v>Corriger</v>
      </c>
      <c r="U226" s="188" t="str">
        <f>BerKW!AC226</f>
        <v>Corriger</v>
      </c>
      <c r="V226" s="188" t="str">
        <f>BerKW!AG226</f>
        <v>Corriger</v>
      </c>
      <c r="W226" s="188" t="str">
        <f>BerKW!AF226</f>
        <v>Corriger</v>
      </c>
      <c r="X226" s="188" t="str">
        <f>BerKW!AW226</f>
        <v>Corriger</v>
      </c>
      <c r="Y226" s="189" t="str">
        <f>BerKW!BE226</f>
        <v>Corriger</v>
      </c>
      <c r="Z226" s="188" t="str">
        <f>BerKW!BF226</f>
        <v>Corriger</v>
      </c>
      <c r="AA226" s="180">
        <f>Ident!A226</f>
        <v>0</v>
      </c>
      <c r="AB226" s="180">
        <f>Ident!B226</f>
        <v>0</v>
      </c>
      <c r="AC226" s="180">
        <f>Ident!C226</f>
        <v>0</v>
      </c>
      <c r="AD226" s="180">
        <f>Ident!D226</f>
        <v>0</v>
      </c>
      <c r="AE226" s="187">
        <f>Ident!$G226</f>
        <v>0</v>
      </c>
    </row>
    <row r="227" spans="1:31" ht="14.1" customHeight="1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187">
        <f>Ident!$G227</f>
        <v>0</v>
      </c>
      <c r="F227" s="188" t="str">
        <f>BerKW!AA227</f>
        <v>T. plein</v>
      </c>
      <c r="G227" s="188" t="str">
        <f>BerKW!Y227</f>
        <v>REMPLIR CAT.D'EMPLOYEUR!</v>
      </c>
      <c r="H227" s="188" t="str">
        <f>BerKW!L227</f>
        <v>Corriger</v>
      </c>
      <c r="I227" s="188">
        <f>BerKW!K227</f>
        <v>0</v>
      </c>
      <c r="J227" s="188" t="str">
        <f>BerKW!AJ227</f>
        <v>Corriger</v>
      </c>
      <c r="K227" s="188" t="str">
        <f>BerKW!AI227</f>
        <v>Corriger</v>
      </c>
      <c r="L227" s="188" t="str">
        <f>BerKW!AM227</f>
        <v>Corriger</v>
      </c>
      <c r="M227" s="188" t="str">
        <f>BerKW!AL227</f>
        <v>Corriger</v>
      </c>
      <c r="N227" s="188" t="str">
        <f>BerKW!AP227</f>
        <v>Corriger</v>
      </c>
      <c r="O227" s="188" t="str">
        <f>BerKW!AO227</f>
        <v>Corriger</v>
      </c>
      <c r="P227" s="188" t="str">
        <f>BerKW!AS227</f>
        <v>Corriger</v>
      </c>
      <c r="Q227" s="188" t="str">
        <f>BerKW!AR227</f>
        <v>Corriger</v>
      </c>
      <c r="R227" s="188" t="str">
        <f>BerKW!AV227</f>
        <v>Corriger</v>
      </c>
      <c r="S227" s="188" t="str">
        <f>BerKW!AU227</f>
        <v>Corriger</v>
      </c>
      <c r="T227" s="188" t="str">
        <f>BerKW!AD227</f>
        <v>Corriger</v>
      </c>
      <c r="U227" s="188" t="str">
        <f>BerKW!AC227</f>
        <v>Corriger</v>
      </c>
      <c r="V227" s="188" t="str">
        <f>BerKW!AG227</f>
        <v>Corriger</v>
      </c>
      <c r="W227" s="188" t="str">
        <f>BerKW!AF227</f>
        <v>Corriger</v>
      </c>
      <c r="X227" s="188" t="str">
        <f>BerKW!AW227</f>
        <v>Corriger</v>
      </c>
      <c r="Y227" s="189" t="str">
        <f>BerKW!BE227</f>
        <v>Corriger</v>
      </c>
      <c r="Z227" s="188" t="str">
        <f>BerKW!BF227</f>
        <v>Corriger</v>
      </c>
      <c r="AA227" s="180">
        <f>Ident!A227</f>
        <v>0</v>
      </c>
      <c r="AB227" s="180">
        <f>Ident!B227</f>
        <v>0</v>
      </c>
      <c r="AC227" s="180">
        <f>Ident!C227</f>
        <v>0</v>
      </c>
      <c r="AD227" s="180">
        <f>Ident!D227</f>
        <v>0</v>
      </c>
      <c r="AE227" s="187">
        <f>Ident!$G227</f>
        <v>0</v>
      </c>
    </row>
    <row r="228" spans="1:31" ht="14.1" customHeight="1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187">
        <f>Ident!$G228</f>
        <v>0</v>
      </c>
      <c r="F228" s="188" t="str">
        <f>BerKW!AA228</f>
        <v>T. plein</v>
      </c>
      <c r="G228" s="188" t="str">
        <f>BerKW!Y228</f>
        <v>REMPLIR CAT.D'EMPLOYEUR!</v>
      </c>
      <c r="H228" s="188" t="str">
        <f>BerKW!L228</f>
        <v>Corriger</v>
      </c>
      <c r="I228" s="188">
        <f>BerKW!K228</f>
        <v>0</v>
      </c>
      <c r="J228" s="188" t="str">
        <f>BerKW!AJ228</f>
        <v>Corriger</v>
      </c>
      <c r="K228" s="188" t="str">
        <f>BerKW!AI228</f>
        <v>Corriger</v>
      </c>
      <c r="L228" s="188" t="str">
        <f>BerKW!AM228</f>
        <v>Corriger</v>
      </c>
      <c r="M228" s="188" t="str">
        <f>BerKW!AL228</f>
        <v>Corriger</v>
      </c>
      <c r="N228" s="188" t="str">
        <f>BerKW!AP228</f>
        <v>Corriger</v>
      </c>
      <c r="O228" s="188" t="str">
        <f>BerKW!AO228</f>
        <v>Corriger</v>
      </c>
      <c r="P228" s="188" t="str">
        <f>BerKW!AS228</f>
        <v>Corriger</v>
      </c>
      <c r="Q228" s="188" t="str">
        <f>BerKW!AR228</f>
        <v>Corriger</v>
      </c>
      <c r="R228" s="188" t="str">
        <f>BerKW!AV228</f>
        <v>Corriger</v>
      </c>
      <c r="S228" s="188" t="str">
        <f>BerKW!AU228</f>
        <v>Corriger</v>
      </c>
      <c r="T228" s="188" t="str">
        <f>BerKW!AD228</f>
        <v>Corriger</v>
      </c>
      <c r="U228" s="188" t="str">
        <f>BerKW!AC228</f>
        <v>Corriger</v>
      </c>
      <c r="V228" s="188" t="str">
        <f>BerKW!AG228</f>
        <v>Corriger</v>
      </c>
      <c r="W228" s="188" t="str">
        <f>BerKW!AF228</f>
        <v>Corriger</v>
      </c>
      <c r="X228" s="188" t="str">
        <f>BerKW!AW228</f>
        <v>Corriger</v>
      </c>
      <c r="Y228" s="189" t="str">
        <f>BerKW!BE228</f>
        <v>Corriger</v>
      </c>
      <c r="Z228" s="188" t="str">
        <f>BerKW!BF228</f>
        <v>Corriger</v>
      </c>
      <c r="AA228" s="180">
        <f>Ident!A228</f>
        <v>0</v>
      </c>
      <c r="AB228" s="180">
        <f>Ident!B228</f>
        <v>0</v>
      </c>
      <c r="AC228" s="180">
        <f>Ident!C228</f>
        <v>0</v>
      </c>
      <c r="AD228" s="180">
        <f>Ident!D228</f>
        <v>0</v>
      </c>
      <c r="AE228" s="187">
        <f>Ident!$G228</f>
        <v>0</v>
      </c>
    </row>
    <row r="229" spans="1:31" ht="14.1" customHeight="1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187">
        <f>Ident!$G229</f>
        <v>0</v>
      </c>
      <c r="F229" s="188" t="str">
        <f>BerKW!AA229</f>
        <v>T. plein</v>
      </c>
      <c r="G229" s="188" t="str">
        <f>BerKW!Y229</f>
        <v>REMPLIR CAT.D'EMPLOYEUR!</v>
      </c>
      <c r="H229" s="188" t="str">
        <f>BerKW!L229</f>
        <v>Corriger</v>
      </c>
      <c r="I229" s="188">
        <f>BerKW!K229</f>
        <v>0</v>
      </c>
      <c r="J229" s="188" t="str">
        <f>BerKW!AJ229</f>
        <v>Corriger</v>
      </c>
      <c r="K229" s="188" t="str">
        <f>BerKW!AI229</f>
        <v>Corriger</v>
      </c>
      <c r="L229" s="188" t="str">
        <f>BerKW!AM229</f>
        <v>Corriger</v>
      </c>
      <c r="M229" s="188" t="str">
        <f>BerKW!AL229</f>
        <v>Corriger</v>
      </c>
      <c r="N229" s="188" t="str">
        <f>BerKW!AP229</f>
        <v>Corriger</v>
      </c>
      <c r="O229" s="188" t="str">
        <f>BerKW!AO229</f>
        <v>Corriger</v>
      </c>
      <c r="P229" s="188" t="str">
        <f>BerKW!AS229</f>
        <v>Corriger</v>
      </c>
      <c r="Q229" s="188" t="str">
        <f>BerKW!AR229</f>
        <v>Corriger</v>
      </c>
      <c r="R229" s="188" t="str">
        <f>BerKW!AV229</f>
        <v>Corriger</v>
      </c>
      <c r="S229" s="188" t="str">
        <f>BerKW!AU229</f>
        <v>Corriger</v>
      </c>
      <c r="T229" s="188" t="str">
        <f>BerKW!AD229</f>
        <v>Corriger</v>
      </c>
      <c r="U229" s="188" t="str">
        <f>BerKW!AC229</f>
        <v>Corriger</v>
      </c>
      <c r="V229" s="188" t="str">
        <f>BerKW!AG229</f>
        <v>Corriger</v>
      </c>
      <c r="W229" s="188" t="str">
        <f>BerKW!AF229</f>
        <v>Corriger</v>
      </c>
      <c r="X229" s="188" t="str">
        <f>BerKW!AW229</f>
        <v>Corriger</v>
      </c>
      <c r="Y229" s="189" t="str">
        <f>BerKW!BE229</f>
        <v>Corriger</v>
      </c>
      <c r="Z229" s="188" t="str">
        <f>BerKW!BF229</f>
        <v>Corriger</v>
      </c>
      <c r="AA229" s="180">
        <f>Ident!A229</f>
        <v>0</v>
      </c>
      <c r="AB229" s="180">
        <f>Ident!B229</f>
        <v>0</v>
      </c>
      <c r="AC229" s="180">
        <f>Ident!C229</f>
        <v>0</v>
      </c>
      <c r="AD229" s="180">
        <f>Ident!D229</f>
        <v>0</v>
      </c>
      <c r="AE229" s="187">
        <f>Ident!$G229</f>
        <v>0</v>
      </c>
    </row>
    <row r="230" spans="1:31" ht="14.1" customHeight="1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187">
        <f>Ident!$G230</f>
        <v>0</v>
      </c>
      <c r="F230" s="188" t="str">
        <f>BerKW!AA230</f>
        <v>T. plein</v>
      </c>
      <c r="G230" s="188" t="str">
        <f>BerKW!Y230</f>
        <v>REMPLIR CAT.D'EMPLOYEUR!</v>
      </c>
      <c r="H230" s="188" t="str">
        <f>BerKW!L230</f>
        <v>Corriger</v>
      </c>
      <c r="I230" s="188">
        <f>BerKW!K230</f>
        <v>0</v>
      </c>
      <c r="J230" s="188" t="str">
        <f>BerKW!AJ230</f>
        <v>Corriger</v>
      </c>
      <c r="K230" s="188" t="str">
        <f>BerKW!AI230</f>
        <v>Corriger</v>
      </c>
      <c r="L230" s="188" t="str">
        <f>BerKW!AM230</f>
        <v>Corriger</v>
      </c>
      <c r="M230" s="188" t="str">
        <f>BerKW!AL230</f>
        <v>Corriger</v>
      </c>
      <c r="N230" s="188" t="str">
        <f>BerKW!AP230</f>
        <v>Corriger</v>
      </c>
      <c r="O230" s="188" t="str">
        <f>BerKW!AO230</f>
        <v>Corriger</v>
      </c>
      <c r="P230" s="188" t="str">
        <f>BerKW!AS230</f>
        <v>Corriger</v>
      </c>
      <c r="Q230" s="188" t="str">
        <f>BerKW!AR230</f>
        <v>Corriger</v>
      </c>
      <c r="R230" s="188" t="str">
        <f>BerKW!AV230</f>
        <v>Corriger</v>
      </c>
      <c r="S230" s="188" t="str">
        <f>BerKW!AU230</f>
        <v>Corriger</v>
      </c>
      <c r="T230" s="188" t="str">
        <f>BerKW!AD230</f>
        <v>Corriger</v>
      </c>
      <c r="U230" s="188" t="str">
        <f>BerKW!AC230</f>
        <v>Corriger</v>
      </c>
      <c r="V230" s="188" t="str">
        <f>BerKW!AG230</f>
        <v>Corriger</v>
      </c>
      <c r="W230" s="188" t="str">
        <f>BerKW!AF230</f>
        <v>Corriger</v>
      </c>
      <c r="X230" s="188" t="str">
        <f>BerKW!AW230</f>
        <v>Corriger</v>
      </c>
      <c r="Y230" s="189" t="str">
        <f>BerKW!BE230</f>
        <v>Corriger</v>
      </c>
      <c r="Z230" s="188" t="str">
        <f>BerKW!BF230</f>
        <v>Corriger</v>
      </c>
      <c r="AA230" s="180">
        <f>Ident!A230</f>
        <v>0</v>
      </c>
      <c r="AB230" s="180">
        <f>Ident!B230</f>
        <v>0</v>
      </c>
      <c r="AC230" s="180">
        <f>Ident!C230</f>
        <v>0</v>
      </c>
      <c r="AD230" s="180">
        <f>Ident!D230</f>
        <v>0</v>
      </c>
      <c r="AE230" s="187">
        <f>Ident!$G230</f>
        <v>0</v>
      </c>
    </row>
    <row r="231" spans="1:31" ht="14.1" customHeight="1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187">
        <f>Ident!$G231</f>
        <v>0</v>
      </c>
      <c r="F231" s="188" t="str">
        <f>BerKW!AA231</f>
        <v>T. plein</v>
      </c>
      <c r="G231" s="188" t="str">
        <f>BerKW!Y231</f>
        <v>REMPLIR CAT.D'EMPLOYEUR!</v>
      </c>
      <c r="H231" s="188" t="str">
        <f>BerKW!L231</f>
        <v>Corriger</v>
      </c>
      <c r="I231" s="188">
        <f>BerKW!K231</f>
        <v>0</v>
      </c>
      <c r="J231" s="188" t="str">
        <f>BerKW!AJ231</f>
        <v>Corriger</v>
      </c>
      <c r="K231" s="188" t="str">
        <f>BerKW!AI231</f>
        <v>Corriger</v>
      </c>
      <c r="L231" s="188" t="str">
        <f>BerKW!AM231</f>
        <v>Corriger</v>
      </c>
      <c r="M231" s="188" t="str">
        <f>BerKW!AL231</f>
        <v>Corriger</v>
      </c>
      <c r="N231" s="188" t="str">
        <f>BerKW!AP231</f>
        <v>Corriger</v>
      </c>
      <c r="O231" s="188" t="str">
        <f>BerKW!AO231</f>
        <v>Corriger</v>
      </c>
      <c r="P231" s="188" t="str">
        <f>BerKW!AS231</f>
        <v>Corriger</v>
      </c>
      <c r="Q231" s="188" t="str">
        <f>BerKW!AR231</f>
        <v>Corriger</v>
      </c>
      <c r="R231" s="188" t="str">
        <f>BerKW!AV231</f>
        <v>Corriger</v>
      </c>
      <c r="S231" s="188" t="str">
        <f>BerKW!AU231</f>
        <v>Corriger</v>
      </c>
      <c r="T231" s="188" t="str">
        <f>BerKW!AD231</f>
        <v>Corriger</v>
      </c>
      <c r="U231" s="188" t="str">
        <f>BerKW!AC231</f>
        <v>Corriger</v>
      </c>
      <c r="V231" s="188" t="str">
        <f>BerKW!AG231</f>
        <v>Corriger</v>
      </c>
      <c r="W231" s="188" t="str">
        <f>BerKW!AF231</f>
        <v>Corriger</v>
      </c>
      <c r="X231" s="188" t="str">
        <f>BerKW!AW231</f>
        <v>Corriger</v>
      </c>
      <c r="Y231" s="189" t="str">
        <f>BerKW!BE231</f>
        <v>Corriger</v>
      </c>
      <c r="Z231" s="188" t="str">
        <f>BerKW!BF231</f>
        <v>Corriger</v>
      </c>
      <c r="AA231" s="180">
        <f>Ident!A231</f>
        <v>0</v>
      </c>
      <c r="AB231" s="180">
        <f>Ident!B231</f>
        <v>0</v>
      </c>
      <c r="AC231" s="180">
        <f>Ident!C231</f>
        <v>0</v>
      </c>
      <c r="AD231" s="180">
        <f>Ident!D231</f>
        <v>0</v>
      </c>
      <c r="AE231" s="187">
        <f>Ident!$G231</f>
        <v>0</v>
      </c>
    </row>
    <row r="232" spans="1:31" ht="14.1" customHeight="1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187">
        <f>Ident!$G232</f>
        <v>0</v>
      </c>
      <c r="F232" s="188" t="str">
        <f>BerKW!AA232</f>
        <v>T. plein</v>
      </c>
      <c r="G232" s="188" t="str">
        <f>BerKW!Y232</f>
        <v>REMPLIR CAT.D'EMPLOYEUR!</v>
      </c>
      <c r="H232" s="188" t="str">
        <f>BerKW!L232</f>
        <v>Corriger</v>
      </c>
      <c r="I232" s="188">
        <f>BerKW!K232</f>
        <v>0</v>
      </c>
      <c r="J232" s="188" t="str">
        <f>BerKW!AJ232</f>
        <v>Corriger</v>
      </c>
      <c r="K232" s="188" t="str">
        <f>BerKW!AI232</f>
        <v>Corriger</v>
      </c>
      <c r="L232" s="188" t="str">
        <f>BerKW!AM232</f>
        <v>Corriger</v>
      </c>
      <c r="M232" s="188" t="str">
        <f>BerKW!AL232</f>
        <v>Corriger</v>
      </c>
      <c r="N232" s="188" t="str">
        <f>BerKW!AP232</f>
        <v>Corriger</v>
      </c>
      <c r="O232" s="188" t="str">
        <f>BerKW!AO232</f>
        <v>Corriger</v>
      </c>
      <c r="P232" s="188" t="str">
        <f>BerKW!AS232</f>
        <v>Corriger</v>
      </c>
      <c r="Q232" s="188" t="str">
        <f>BerKW!AR232</f>
        <v>Corriger</v>
      </c>
      <c r="R232" s="188" t="str">
        <f>BerKW!AV232</f>
        <v>Corriger</v>
      </c>
      <c r="S232" s="188" t="str">
        <f>BerKW!AU232</f>
        <v>Corriger</v>
      </c>
      <c r="T232" s="188" t="str">
        <f>BerKW!AD232</f>
        <v>Corriger</v>
      </c>
      <c r="U232" s="188" t="str">
        <f>BerKW!AC232</f>
        <v>Corriger</v>
      </c>
      <c r="V232" s="188" t="str">
        <f>BerKW!AG232</f>
        <v>Corriger</v>
      </c>
      <c r="W232" s="188" t="str">
        <f>BerKW!AF232</f>
        <v>Corriger</v>
      </c>
      <c r="X232" s="188" t="str">
        <f>BerKW!AW232</f>
        <v>Corriger</v>
      </c>
      <c r="Y232" s="189" t="str">
        <f>BerKW!BE232</f>
        <v>Corriger</v>
      </c>
      <c r="Z232" s="188" t="str">
        <f>BerKW!BF232</f>
        <v>Corriger</v>
      </c>
      <c r="AA232" s="180">
        <f>Ident!A232</f>
        <v>0</v>
      </c>
      <c r="AB232" s="180">
        <f>Ident!B232</f>
        <v>0</v>
      </c>
      <c r="AC232" s="180">
        <f>Ident!C232</f>
        <v>0</v>
      </c>
      <c r="AD232" s="180">
        <f>Ident!D232</f>
        <v>0</v>
      </c>
      <c r="AE232" s="187">
        <f>Ident!$G232</f>
        <v>0</v>
      </c>
    </row>
    <row r="233" spans="1:31" ht="14.1" customHeight="1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187">
        <f>Ident!$G233</f>
        <v>0</v>
      </c>
      <c r="F233" s="188" t="str">
        <f>BerKW!AA233</f>
        <v>T. plein</v>
      </c>
      <c r="G233" s="188" t="str">
        <f>BerKW!Y233</f>
        <v>REMPLIR CAT.D'EMPLOYEUR!</v>
      </c>
      <c r="H233" s="188" t="str">
        <f>BerKW!L233</f>
        <v>Corriger</v>
      </c>
      <c r="I233" s="188">
        <f>BerKW!K233</f>
        <v>0</v>
      </c>
      <c r="J233" s="188" t="str">
        <f>BerKW!AJ233</f>
        <v>Corriger</v>
      </c>
      <c r="K233" s="188" t="str">
        <f>BerKW!AI233</f>
        <v>Corriger</v>
      </c>
      <c r="L233" s="188" t="str">
        <f>BerKW!AM233</f>
        <v>Corriger</v>
      </c>
      <c r="M233" s="188" t="str">
        <f>BerKW!AL233</f>
        <v>Corriger</v>
      </c>
      <c r="N233" s="188" t="str">
        <f>BerKW!AP233</f>
        <v>Corriger</v>
      </c>
      <c r="O233" s="188" t="str">
        <f>BerKW!AO233</f>
        <v>Corriger</v>
      </c>
      <c r="P233" s="188" t="str">
        <f>BerKW!AS233</f>
        <v>Corriger</v>
      </c>
      <c r="Q233" s="188" t="str">
        <f>BerKW!AR233</f>
        <v>Corriger</v>
      </c>
      <c r="R233" s="188" t="str">
        <f>BerKW!AV233</f>
        <v>Corriger</v>
      </c>
      <c r="S233" s="188" t="str">
        <f>BerKW!AU233</f>
        <v>Corriger</v>
      </c>
      <c r="T233" s="188" t="str">
        <f>BerKW!AD233</f>
        <v>Corriger</v>
      </c>
      <c r="U233" s="188" t="str">
        <f>BerKW!AC233</f>
        <v>Corriger</v>
      </c>
      <c r="V233" s="188" t="str">
        <f>BerKW!AG233</f>
        <v>Corriger</v>
      </c>
      <c r="W233" s="188" t="str">
        <f>BerKW!AF233</f>
        <v>Corriger</v>
      </c>
      <c r="X233" s="188" t="str">
        <f>BerKW!AW233</f>
        <v>Corriger</v>
      </c>
      <c r="Y233" s="189" t="str">
        <f>BerKW!BE233</f>
        <v>Corriger</v>
      </c>
      <c r="Z233" s="188" t="str">
        <f>BerKW!BF233</f>
        <v>Corriger</v>
      </c>
      <c r="AA233" s="180">
        <f>Ident!A233</f>
        <v>0</v>
      </c>
      <c r="AB233" s="180">
        <f>Ident!B233</f>
        <v>0</v>
      </c>
      <c r="AC233" s="180">
        <f>Ident!C233</f>
        <v>0</v>
      </c>
      <c r="AD233" s="180">
        <f>Ident!D233</f>
        <v>0</v>
      </c>
      <c r="AE233" s="187">
        <f>Ident!$G233</f>
        <v>0</v>
      </c>
    </row>
    <row r="234" spans="1:31" ht="14.1" customHeight="1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187">
        <f>Ident!$G234</f>
        <v>0</v>
      </c>
      <c r="F234" s="188" t="str">
        <f>BerKW!AA234</f>
        <v>T. plein</v>
      </c>
      <c r="G234" s="188" t="str">
        <f>BerKW!Y234</f>
        <v>REMPLIR CAT.D'EMPLOYEUR!</v>
      </c>
      <c r="H234" s="188" t="str">
        <f>BerKW!L234</f>
        <v>Corriger</v>
      </c>
      <c r="I234" s="188">
        <f>BerKW!K234</f>
        <v>0</v>
      </c>
      <c r="J234" s="188" t="str">
        <f>BerKW!AJ234</f>
        <v>Corriger</v>
      </c>
      <c r="K234" s="188" t="str">
        <f>BerKW!AI234</f>
        <v>Corriger</v>
      </c>
      <c r="L234" s="188" t="str">
        <f>BerKW!AM234</f>
        <v>Corriger</v>
      </c>
      <c r="M234" s="188" t="str">
        <f>BerKW!AL234</f>
        <v>Corriger</v>
      </c>
      <c r="N234" s="188" t="str">
        <f>BerKW!AP234</f>
        <v>Corriger</v>
      </c>
      <c r="O234" s="188" t="str">
        <f>BerKW!AO234</f>
        <v>Corriger</v>
      </c>
      <c r="P234" s="188" t="str">
        <f>BerKW!AS234</f>
        <v>Corriger</v>
      </c>
      <c r="Q234" s="188" t="str">
        <f>BerKW!AR234</f>
        <v>Corriger</v>
      </c>
      <c r="R234" s="188" t="str">
        <f>BerKW!AV234</f>
        <v>Corriger</v>
      </c>
      <c r="S234" s="188" t="str">
        <f>BerKW!AU234</f>
        <v>Corriger</v>
      </c>
      <c r="T234" s="188" t="str">
        <f>BerKW!AD234</f>
        <v>Corriger</v>
      </c>
      <c r="U234" s="188" t="str">
        <f>BerKW!AC234</f>
        <v>Corriger</v>
      </c>
      <c r="V234" s="188" t="str">
        <f>BerKW!AG234</f>
        <v>Corriger</v>
      </c>
      <c r="W234" s="188" t="str">
        <f>BerKW!AF234</f>
        <v>Corriger</v>
      </c>
      <c r="X234" s="188" t="str">
        <f>BerKW!AW234</f>
        <v>Corriger</v>
      </c>
      <c r="Y234" s="189" t="str">
        <f>BerKW!BE234</f>
        <v>Corriger</v>
      </c>
      <c r="Z234" s="188" t="str">
        <f>BerKW!BF234</f>
        <v>Corriger</v>
      </c>
      <c r="AA234" s="180">
        <f>Ident!A234</f>
        <v>0</v>
      </c>
      <c r="AB234" s="180">
        <f>Ident!B234</f>
        <v>0</v>
      </c>
      <c r="AC234" s="180">
        <f>Ident!C234</f>
        <v>0</v>
      </c>
      <c r="AD234" s="180">
        <f>Ident!D234</f>
        <v>0</v>
      </c>
      <c r="AE234" s="187">
        <f>Ident!$G234</f>
        <v>0</v>
      </c>
    </row>
    <row r="235" spans="1:31" ht="14.1" customHeight="1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187">
        <f>Ident!$G235</f>
        <v>0</v>
      </c>
      <c r="F235" s="188" t="str">
        <f>BerKW!AA235</f>
        <v>T. plein</v>
      </c>
      <c r="G235" s="188" t="str">
        <f>BerKW!Y235</f>
        <v>REMPLIR CAT.D'EMPLOYEUR!</v>
      </c>
      <c r="H235" s="188" t="str">
        <f>BerKW!L235</f>
        <v>Corriger</v>
      </c>
      <c r="I235" s="188">
        <f>BerKW!K235</f>
        <v>0</v>
      </c>
      <c r="J235" s="188" t="str">
        <f>BerKW!AJ235</f>
        <v>Corriger</v>
      </c>
      <c r="K235" s="188" t="str">
        <f>BerKW!AI235</f>
        <v>Corriger</v>
      </c>
      <c r="L235" s="188" t="str">
        <f>BerKW!AM235</f>
        <v>Corriger</v>
      </c>
      <c r="M235" s="188" t="str">
        <f>BerKW!AL235</f>
        <v>Corriger</v>
      </c>
      <c r="N235" s="188" t="str">
        <f>BerKW!AP235</f>
        <v>Corriger</v>
      </c>
      <c r="O235" s="188" t="str">
        <f>BerKW!AO235</f>
        <v>Corriger</v>
      </c>
      <c r="P235" s="188" t="str">
        <f>BerKW!AS235</f>
        <v>Corriger</v>
      </c>
      <c r="Q235" s="188" t="str">
        <f>BerKW!AR235</f>
        <v>Corriger</v>
      </c>
      <c r="R235" s="188" t="str">
        <f>BerKW!AV235</f>
        <v>Corriger</v>
      </c>
      <c r="S235" s="188" t="str">
        <f>BerKW!AU235</f>
        <v>Corriger</v>
      </c>
      <c r="T235" s="188" t="str">
        <f>BerKW!AD235</f>
        <v>Corriger</v>
      </c>
      <c r="U235" s="188" t="str">
        <f>BerKW!AC235</f>
        <v>Corriger</v>
      </c>
      <c r="V235" s="188" t="str">
        <f>BerKW!AG235</f>
        <v>Corriger</v>
      </c>
      <c r="W235" s="188" t="str">
        <f>BerKW!AF235</f>
        <v>Corriger</v>
      </c>
      <c r="X235" s="188" t="str">
        <f>BerKW!AW235</f>
        <v>Corriger</v>
      </c>
      <c r="Y235" s="189" t="str">
        <f>BerKW!BE235</f>
        <v>Corriger</v>
      </c>
      <c r="Z235" s="188" t="str">
        <f>BerKW!BF235</f>
        <v>Corriger</v>
      </c>
      <c r="AA235" s="180">
        <f>Ident!A235</f>
        <v>0</v>
      </c>
      <c r="AB235" s="180">
        <f>Ident!B235</f>
        <v>0</v>
      </c>
      <c r="AC235" s="180">
        <f>Ident!C235</f>
        <v>0</v>
      </c>
      <c r="AD235" s="180">
        <f>Ident!D235</f>
        <v>0</v>
      </c>
      <c r="AE235" s="187">
        <f>Ident!$G235</f>
        <v>0</v>
      </c>
    </row>
    <row r="236" spans="1:31" ht="14.1" customHeight="1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187">
        <f>Ident!$G236</f>
        <v>0</v>
      </c>
      <c r="F236" s="188" t="str">
        <f>BerKW!AA236</f>
        <v>T. plein</v>
      </c>
      <c r="G236" s="188" t="str">
        <f>BerKW!Y236</f>
        <v>REMPLIR CAT.D'EMPLOYEUR!</v>
      </c>
      <c r="H236" s="188" t="str">
        <f>BerKW!L236</f>
        <v>Corriger</v>
      </c>
      <c r="I236" s="188">
        <f>BerKW!K236</f>
        <v>0</v>
      </c>
      <c r="J236" s="188" t="str">
        <f>BerKW!AJ236</f>
        <v>Corriger</v>
      </c>
      <c r="K236" s="188" t="str">
        <f>BerKW!AI236</f>
        <v>Corriger</v>
      </c>
      <c r="L236" s="188" t="str">
        <f>BerKW!AM236</f>
        <v>Corriger</v>
      </c>
      <c r="M236" s="188" t="str">
        <f>BerKW!AL236</f>
        <v>Corriger</v>
      </c>
      <c r="N236" s="188" t="str">
        <f>BerKW!AP236</f>
        <v>Corriger</v>
      </c>
      <c r="O236" s="188" t="str">
        <f>BerKW!AO236</f>
        <v>Corriger</v>
      </c>
      <c r="P236" s="188" t="str">
        <f>BerKW!AS236</f>
        <v>Corriger</v>
      </c>
      <c r="Q236" s="188" t="str">
        <f>BerKW!AR236</f>
        <v>Corriger</v>
      </c>
      <c r="R236" s="188" t="str">
        <f>BerKW!AV236</f>
        <v>Corriger</v>
      </c>
      <c r="S236" s="188" t="str">
        <f>BerKW!AU236</f>
        <v>Corriger</v>
      </c>
      <c r="T236" s="188" t="str">
        <f>BerKW!AD236</f>
        <v>Corriger</v>
      </c>
      <c r="U236" s="188" t="str">
        <f>BerKW!AC236</f>
        <v>Corriger</v>
      </c>
      <c r="V236" s="188" t="str">
        <f>BerKW!AG236</f>
        <v>Corriger</v>
      </c>
      <c r="W236" s="188" t="str">
        <f>BerKW!AF236</f>
        <v>Corriger</v>
      </c>
      <c r="X236" s="188" t="str">
        <f>BerKW!AW236</f>
        <v>Corriger</v>
      </c>
      <c r="Y236" s="189" t="str">
        <f>BerKW!BE236</f>
        <v>Corriger</v>
      </c>
      <c r="Z236" s="188" t="str">
        <f>BerKW!BF236</f>
        <v>Corriger</v>
      </c>
      <c r="AA236" s="180">
        <f>Ident!A236</f>
        <v>0</v>
      </c>
      <c r="AB236" s="180">
        <f>Ident!B236</f>
        <v>0</v>
      </c>
      <c r="AC236" s="180">
        <f>Ident!C236</f>
        <v>0</v>
      </c>
      <c r="AD236" s="180">
        <f>Ident!D236</f>
        <v>0</v>
      </c>
      <c r="AE236" s="187">
        <f>Ident!$G236</f>
        <v>0</v>
      </c>
    </row>
    <row r="237" spans="1:31" ht="14.1" customHeight="1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187">
        <f>Ident!$G237</f>
        <v>0</v>
      </c>
      <c r="F237" s="188" t="str">
        <f>BerKW!AA237</f>
        <v>T. plein</v>
      </c>
      <c r="G237" s="188" t="str">
        <f>BerKW!Y237</f>
        <v>REMPLIR CAT.D'EMPLOYEUR!</v>
      </c>
      <c r="H237" s="188" t="str">
        <f>BerKW!L237</f>
        <v>Corriger</v>
      </c>
      <c r="I237" s="188">
        <f>BerKW!K237</f>
        <v>0</v>
      </c>
      <c r="J237" s="188" t="str">
        <f>BerKW!AJ237</f>
        <v>Corriger</v>
      </c>
      <c r="K237" s="188" t="str">
        <f>BerKW!AI237</f>
        <v>Corriger</v>
      </c>
      <c r="L237" s="188" t="str">
        <f>BerKW!AM237</f>
        <v>Corriger</v>
      </c>
      <c r="M237" s="188" t="str">
        <f>BerKW!AL237</f>
        <v>Corriger</v>
      </c>
      <c r="N237" s="188" t="str">
        <f>BerKW!AP237</f>
        <v>Corriger</v>
      </c>
      <c r="O237" s="188" t="str">
        <f>BerKW!AO237</f>
        <v>Corriger</v>
      </c>
      <c r="P237" s="188" t="str">
        <f>BerKW!AS237</f>
        <v>Corriger</v>
      </c>
      <c r="Q237" s="188" t="str">
        <f>BerKW!AR237</f>
        <v>Corriger</v>
      </c>
      <c r="R237" s="188" t="str">
        <f>BerKW!AV237</f>
        <v>Corriger</v>
      </c>
      <c r="S237" s="188" t="str">
        <f>BerKW!AU237</f>
        <v>Corriger</v>
      </c>
      <c r="T237" s="188" t="str">
        <f>BerKW!AD237</f>
        <v>Corriger</v>
      </c>
      <c r="U237" s="188" t="str">
        <f>BerKW!AC237</f>
        <v>Corriger</v>
      </c>
      <c r="V237" s="188" t="str">
        <f>BerKW!AG237</f>
        <v>Corriger</v>
      </c>
      <c r="W237" s="188" t="str">
        <f>BerKW!AF237</f>
        <v>Corriger</v>
      </c>
      <c r="X237" s="188" t="str">
        <f>BerKW!AW237</f>
        <v>Corriger</v>
      </c>
      <c r="Y237" s="189" t="str">
        <f>BerKW!BE237</f>
        <v>Corriger</v>
      </c>
      <c r="Z237" s="188" t="str">
        <f>BerKW!BF237</f>
        <v>Corriger</v>
      </c>
      <c r="AA237" s="180">
        <f>Ident!A237</f>
        <v>0</v>
      </c>
      <c r="AB237" s="180">
        <f>Ident!B237</f>
        <v>0</v>
      </c>
      <c r="AC237" s="180">
        <f>Ident!C237</f>
        <v>0</v>
      </c>
      <c r="AD237" s="180">
        <f>Ident!D237</f>
        <v>0</v>
      </c>
      <c r="AE237" s="187">
        <f>Ident!$G237</f>
        <v>0</v>
      </c>
    </row>
    <row r="238" spans="1:31" ht="14.1" customHeight="1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187">
        <f>Ident!$G238</f>
        <v>0</v>
      </c>
      <c r="F238" s="188" t="str">
        <f>BerKW!AA238</f>
        <v>T. plein</v>
      </c>
      <c r="G238" s="188" t="str">
        <f>BerKW!Y238</f>
        <v>REMPLIR CAT.D'EMPLOYEUR!</v>
      </c>
      <c r="H238" s="188" t="str">
        <f>BerKW!L238</f>
        <v>Corriger</v>
      </c>
      <c r="I238" s="188">
        <f>BerKW!K238</f>
        <v>0</v>
      </c>
      <c r="J238" s="188" t="str">
        <f>BerKW!AJ238</f>
        <v>Corriger</v>
      </c>
      <c r="K238" s="188" t="str">
        <f>BerKW!AI238</f>
        <v>Corriger</v>
      </c>
      <c r="L238" s="188" t="str">
        <f>BerKW!AM238</f>
        <v>Corriger</v>
      </c>
      <c r="M238" s="188" t="str">
        <f>BerKW!AL238</f>
        <v>Corriger</v>
      </c>
      <c r="N238" s="188" t="str">
        <f>BerKW!AP238</f>
        <v>Corriger</v>
      </c>
      <c r="O238" s="188" t="str">
        <f>BerKW!AO238</f>
        <v>Corriger</v>
      </c>
      <c r="P238" s="188" t="str">
        <f>BerKW!AS238</f>
        <v>Corriger</v>
      </c>
      <c r="Q238" s="188" t="str">
        <f>BerKW!AR238</f>
        <v>Corriger</v>
      </c>
      <c r="R238" s="188" t="str">
        <f>BerKW!AV238</f>
        <v>Corriger</v>
      </c>
      <c r="S238" s="188" t="str">
        <f>BerKW!AU238</f>
        <v>Corriger</v>
      </c>
      <c r="T238" s="188" t="str">
        <f>BerKW!AD238</f>
        <v>Corriger</v>
      </c>
      <c r="U238" s="188" t="str">
        <f>BerKW!AC238</f>
        <v>Corriger</v>
      </c>
      <c r="V238" s="188" t="str">
        <f>BerKW!AG238</f>
        <v>Corriger</v>
      </c>
      <c r="W238" s="188" t="str">
        <f>BerKW!AF238</f>
        <v>Corriger</v>
      </c>
      <c r="X238" s="188" t="str">
        <f>BerKW!AW238</f>
        <v>Corriger</v>
      </c>
      <c r="Y238" s="189" t="str">
        <f>BerKW!BE238</f>
        <v>Corriger</v>
      </c>
      <c r="Z238" s="188" t="str">
        <f>BerKW!BF238</f>
        <v>Corriger</v>
      </c>
      <c r="AA238" s="180">
        <f>Ident!A238</f>
        <v>0</v>
      </c>
      <c r="AB238" s="180">
        <f>Ident!B238</f>
        <v>0</v>
      </c>
      <c r="AC238" s="180">
        <f>Ident!C238</f>
        <v>0</v>
      </c>
      <c r="AD238" s="180">
        <f>Ident!D238</f>
        <v>0</v>
      </c>
      <c r="AE238" s="187">
        <f>Ident!$G238</f>
        <v>0</v>
      </c>
    </row>
    <row r="239" spans="1:31" ht="14.1" customHeight="1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187">
        <f>Ident!$G239</f>
        <v>0</v>
      </c>
      <c r="F239" s="188" t="str">
        <f>BerKW!AA239</f>
        <v>T. plein</v>
      </c>
      <c r="G239" s="188" t="str">
        <f>BerKW!Y239</f>
        <v>REMPLIR CAT.D'EMPLOYEUR!</v>
      </c>
      <c r="H239" s="188" t="str">
        <f>BerKW!L239</f>
        <v>Corriger</v>
      </c>
      <c r="I239" s="188">
        <f>BerKW!K239</f>
        <v>0</v>
      </c>
      <c r="J239" s="188" t="str">
        <f>BerKW!AJ239</f>
        <v>Corriger</v>
      </c>
      <c r="K239" s="188" t="str">
        <f>BerKW!AI239</f>
        <v>Corriger</v>
      </c>
      <c r="L239" s="188" t="str">
        <f>BerKW!AM239</f>
        <v>Corriger</v>
      </c>
      <c r="M239" s="188" t="str">
        <f>BerKW!AL239</f>
        <v>Corriger</v>
      </c>
      <c r="N239" s="188" t="str">
        <f>BerKW!AP239</f>
        <v>Corriger</v>
      </c>
      <c r="O239" s="188" t="str">
        <f>BerKW!AO239</f>
        <v>Corriger</v>
      </c>
      <c r="P239" s="188" t="str">
        <f>BerKW!AS239</f>
        <v>Corriger</v>
      </c>
      <c r="Q239" s="188" t="str">
        <f>BerKW!AR239</f>
        <v>Corriger</v>
      </c>
      <c r="R239" s="188" t="str">
        <f>BerKW!AV239</f>
        <v>Corriger</v>
      </c>
      <c r="S239" s="188" t="str">
        <f>BerKW!AU239</f>
        <v>Corriger</v>
      </c>
      <c r="T239" s="188" t="str">
        <f>BerKW!AD239</f>
        <v>Corriger</v>
      </c>
      <c r="U239" s="188" t="str">
        <f>BerKW!AC239</f>
        <v>Corriger</v>
      </c>
      <c r="V239" s="188" t="str">
        <f>BerKW!AG239</f>
        <v>Corriger</v>
      </c>
      <c r="W239" s="188" t="str">
        <f>BerKW!AF239</f>
        <v>Corriger</v>
      </c>
      <c r="X239" s="188" t="str">
        <f>BerKW!AW239</f>
        <v>Corriger</v>
      </c>
      <c r="Y239" s="189" t="str">
        <f>BerKW!BE239</f>
        <v>Corriger</v>
      </c>
      <c r="Z239" s="188" t="str">
        <f>BerKW!BF239</f>
        <v>Corriger</v>
      </c>
      <c r="AA239" s="180">
        <f>Ident!A239</f>
        <v>0</v>
      </c>
      <c r="AB239" s="180">
        <f>Ident!B239</f>
        <v>0</v>
      </c>
      <c r="AC239" s="180">
        <f>Ident!C239</f>
        <v>0</v>
      </c>
      <c r="AD239" s="180">
        <f>Ident!D239</f>
        <v>0</v>
      </c>
      <c r="AE239" s="187">
        <f>Ident!$G239</f>
        <v>0</v>
      </c>
    </row>
    <row r="240" spans="1:31" ht="14.1" customHeight="1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187">
        <f>Ident!$G240</f>
        <v>0</v>
      </c>
      <c r="F240" s="188" t="str">
        <f>BerKW!AA240</f>
        <v>T. plein</v>
      </c>
      <c r="G240" s="188" t="str">
        <f>BerKW!Y240</f>
        <v>REMPLIR CAT.D'EMPLOYEUR!</v>
      </c>
      <c r="H240" s="188" t="str">
        <f>BerKW!L240</f>
        <v>Corriger</v>
      </c>
      <c r="I240" s="188">
        <f>BerKW!K240</f>
        <v>0</v>
      </c>
      <c r="J240" s="188" t="str">
        <f>BerKW!AJ240</f>
        <v>Corriger</v>
      </c>
      <c r="K240" s="188" t="str">
        <f>BerKW!AI240</f>
        <v>Corriger</v>
      </c>
      <c r="L240" s="188" t="str">
        <f>BerKW!AM240</f>
        <v>Corriger</v>
      </c>
      <c r="M240" s="188" t="str">
        <f>BerKW!AL240</f>
        <v>Corriger</v>
      </c>
      <c r="N240" s="188" t="str">
        <f>BerKW!AP240</f>
        <v>Corriger</v>
      </c>
      <c r="O240" s="188" t="str">
        <f>BerKW!AO240</f>
        <v>Corriger</v>
      </c>
      <c r="P240" s="188" t="str">
        <f>BerKW!AS240</f>
        <v>Corriger</v>
      </c>
      <c r="Q240" s="188" t="str">
        <f>BerKW!AR240</f>
        <v>Corriger</v>
      </c>
      <c r="R240" s="188" t="str">
        <f>BerKW!AV240</f>
        <v>Corriger</v>
      </c>
      <c r="S240" s="188" t="str">
        <f>BerKW!AU240</f>
        <v>Corriger</v>
      </c>
      <c r="T240" s="188" t="str">
        <f>BerKW!AD240</f>
        <v>Corriger</v>
      </c>
      <c r="U240" s="188" t="str">
        <f>BerKW!AC240</f>
        <v>Corriger</v>
      </c>
      <c r="V240" s="188" t="str">
        <f>BerKW!AG240</f>
        <v>Corriger</v>
      </c>
      <c r="W240" s="188" t="str">
        <f>BerKW!AF240</f>
        <v>Corriger</v>
      </c>
      <c r="X240" s="188" t="str">
        <f>BerKW!AW240</f>
        <v>Corriger</v>
      </c>
      <c r="Y240" s="189" t="str">
        <f>BerKW!BE240</f>
        <v>Corriger</v>
      </c>
      <c r="Z240" s="188" t="str">
        <f>BerKW!BF240</f>
        <v>Corriger</v>
      </c>
      <c r="AA240" s="180">
        <f>Ident!A240</f>
        <v>0</v>
      </c>
      <c r="AB240" s="180">
        <f>Ident!B240</f>
        <v>0</v>
      </c>
      <c r="AC240" s="180">
        <f>Ident!C240</f>
        <v>0</v>
      </c>
      <c r="AD240" s="180">
        <f>Ident!D240</f>
        <v>0</v>
      </c>
      <c r="AE240" s="187">
        <f>Ident!$G240</f>
        <v>0</v>
      </c>
    </row>
    <row r="241" spans="1:31" ht="14.1" customHeight="1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187">
        <f>Ident!$G241</f>
        <v>0</v>
      </c>
      <c r="F241" s="188" t="str">
        <f>BerKW!AA241</f>
        <v>T. plein</v>
      </c>
      <c r="G241" s="188" t="str">
        <f>BerKW!Y241</f>
        <v>REMPLIR CAT.D'EMPLOYEUR!</v>
      </c>
      <c r="H241" s="188" t="str">
        <f>BerKW!L241</f>
        <v>Corriger</v>
      </c>
      <c r="I241" s="188">
        <f>BerKW!K241</f>
        <v>0</v>
      </c>
      <c r="J241" s="188" t="str">
        <f>BerKW!AJ241</f>
        <v>Corriger</v>
      </c>
      <c r="K241" s="188" t="str">
        <f>BerKW!AI241</f>
        <v>Corriger</v>
      </c>
      <c r="L241" s="188" t="str">
        <f>BerKW!AM241</f>
        <v>Corriger</v>
      </c>
      <c r="M241" s="188" t="str">
        <f>BerKW!AL241</f>
        <v>Corriger</v>
      </c>
      <c r="N241" s="188" t="str">
        <f>BerKW!AP241</f>
        <v>Corriger</v>
      </c>
      <c r="O241" s="188" t="str">
        <f>BerKW!AO241</f>
        <v>Corriger</v>
      </c>
      <c r="P241" s="188" t="str">
        <f>BerKW!AS241</f>
        <v>Corriger</v>
      </c>
      <c r="Q241" s="188" t="str">
        <f>BerKW!AR241</f>
        <v>Corriger</v>
      </c>
      <c r="R241" s="188" t="str">
        <f>BerKW!AV241</f>
        <v>Corriger</v>
      </c>
      <c r="S241" s="188" t="str">
        <f>BerKW!AU241</f>
        <v>Corriger</v>
      </c>
      <c r="T241" s="188" t="str">
        <f>BerKW!AD241</f>
        <v>Corriger</v>
      </c>
      <c r="U241" s="188" t="str">
        <f>BerKW!AC241</f>
        <v>Corriger</v>
      </c>
      <c r="V241" s="188" t="str">
        <f>BerKW!AG241</f>
        <v>Corriger</v>
      </c>
      <c r="W241" s="188" t="str">
        <f>BerKW!AF241</f>
        <v>Corriger</v>
      </c>
      <c r="X241" s="188" t="str">
        <f>BerKW!AW241</f>
        <v>Corriger</v>
      </c>
      <c r="Y241" s="189" t="str">
        <f>BerKW!BE241</f>
        <v>Corriger</v>
      </c>
      <c r="Z241" s="188" t="str">
        <f>BerKW!BF241</f>
        <v>Corriger</v>
      </c>
      <c r="AA241" s="180">
        <f>Ident!A241</f>
        <v>0</v>
      </c>
      <c r="AB241" s="180">
        <f>Ident!B241</f>
        <v>0</v>
      </c>
      <c r="AC241" s="180">
        <f>Ident!C241</f>
        <v>0</v>
      </c>
      <c r="AD241" s="180">
        <f>Ident!D241</f>
        <v>0</v>
      </c>
      <c r="AE241" s="187">
        <f>Ident!$G241</f>
        <v>0</v>
      </c>
    </row>
    <row r="242" spans="1:31" ht="14.1" customHeight="1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187">
        <f>Ident!$G242</f>
        <v>0</v>
      </c>
      <c r="F242" s="188" t="str">
        <f>BerKW!AA242</f>
        <v>T. plein</v>
      </c>
      <c r="G242" s="188" t="str">
        <f>BerKW!Y242</f>
        <v>REMPLIR CAT.D'EMPLOYEUR!</v>
      </c>
      <c r="H242" s="188" t="str">
        <f>BerKW!L242</f>
        <v>Corriger</v>
      </c>
      <c r="I242" s="188">
        <f>BerKW!K242</f>
        <v>0</v>
      </c>
      <c r="J242" s="188" t="str">
        <f>BerKW!AJ242</f>
        <v>Corriger</v>
      </c>
      <c r="K242" s="188" t="str">
        <f>BerKW!AI242</f>
        <v>Corriger</v>
      </c>
      <c r="L242" s="188" t="str">
        <f>BerKW!AM242</f>
        <v>Corriger</v>
      </c>
      <c r="M242" s="188" t="str">
        <f>BerKW!AL242</f>
        <v>Corriger</v>
      </c>
      <c r="N242" s="188" t="str">
        <f>BerKW!AP242</f>
        <v>Corriger</v>
      </c>
      <c r="O242" s="188" t="str">
        <f>BerKW!AO242</f>
        <v>Corriger</v>
      </c>
      <c r="P242" s="188" t="str">
        <f>BerKW!AS242</f>
        <v>Corriger</v>
      </c>
      <c r="Q242" s="188" t="str">
        <f>BerKW!AR242</f>
        <v>Corriger</v>
      </c>
      <c r="R242" s="188" t="str">
        <f>BerKW!AV242</f>
        <v>Corriger</v>
      </c>
      <c r="S242" s="188" t="str">
        <f>BerKW!AU242</f>
        <v>Corriger</v>
      </c>
      <c r="T242" s="188" t="str">
        <f>BerKW!AD242</f>
        <v>Corriger</v>
      </c>
      <c r="U242" s="188" t="str">
        <f>BerKW!AC242</f>
        <v>Corriger</v>
      </c>
      <c r="V242" s="188" t="str">
        <f>BerKW!AG242</f>
        <v>Corriger</v>
      </c>
      <c r="W242" s="188" t="str">
        <f>BerKW!AF242</f>
        <v>Corriger</v>
      </c>
      <c r="X242" s="188" t="str">
        <f>BerKW!AW242</f>
        <v>Corriger</v>
      </c>
      <c r="Y242" s="189" t="str">
        <f>BerKW!BE242</f>
        <v>Corriger</v>
      </c>
      <c r="Z242" s="188" t="str">
        <f>BerKW!BF242</f>
        <v>Corriger</v>
      </c>
      <c r="AA242" s="180">
        <f>Ident!A242</f>
        <v>0</v>
      </c>
      <c r="AB242" s="180">
        <f>Ident!B242</f>
        <v>0</v>
      </c>
      <c r="AC242" s="180">
        <f>Ident!C242</f>
        <v>0</v>
      </c>
      <c r="AD242" s="180">
        <f>Ident!D242</f>
        <v>0</v>
      </c>
      <c r="AE242" s="187">
        <f>Ident!$G242</f>
        <v>0</v>
      </c>
    </row>
    <row r="243" spans="1:31" ht="14.1" customHeight="1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187">
        <f>Ident!$G243</f>
        <v>0</v>
      </c>
      <c r="F243" s="188" t="str">
        <f>BerKW!AA243</f>
        <v>T. plein</v>
      </c>
      <c r="G243" s="188" t="str">
        <f>BerKW!Y243</f>
        <v>REMPLIR CAT.D'EMPLOYEUR!</v>
      </c>
      <c r="H243" s="188" t="str">
        <f>BerKW!L243</f>
        <v>Corriger</v>
      </c>
      <c r="I243" s="188">
        <f>BerKW!K243</f>
        <v>0</v>
      </c>
      <c r="J243" s="188" t="str">
        <f>BerKW!AJ243</f>
        <v>Corriger</v>
      </c>
      <c r="K243" s="188" t="str">
        <f>BerKW!AI243</f>
        <v>Corriger</v>
      </c>
      <c r="L243" s="188" t="str">
        <f>BerKW!AM243</f>
        <v>Corriger</v>
      </c>
      <c r="M243" s="188" t="str">
        <f>BerKW!AL243</f>
        <v>Corriger</v>
      </c>
      <c r="N243" s="188" t="str">
        <f>BerKW!AP243</f>
        <v>Corriger</v>
      </c>
      <c r="O243" s="188" t="str">
        <f>BerKW!AO243</f>
        <v>Corriger</v>
      </c>
      <c r="P243" s="188" t="str">
        <f>BerKW!AS243</f>
        <v>Corriger</v>
      </c>
      <c r="Q243" s="188" t="str">
        <f>BerKW!AR243</f>
        <v>Corriger</v>
      </c>
      <c r="R243" s="188" t="str">
        <f>BerKW!AV243</f>
        <v>Corriger</v>
      </c>
      <c r="S243" s="188" t="str">
        <f>BerKW!AU243</f>
        <v>Corriger</v>
      </c>
      <c r="T243" s="188" t="str">
        <f>BerKW!AD243</f>
        <v>Corriger</v>
      </c>
      <c r="U243" s="188" t="str">
        <f>BerKW!AC243</f>
        <v>Corriger</v>
      </c>
      <c r="V243" s="188" t="str">
        <f>BerKW!AG243</f>
        <v>Corriger</v>
      </c>
      <c r="W243" s="188" t="str">
        <f>BerKW!AF243</f>
        <v>Corriger</v>
      </c>
      <c r="X243" s="188" t="str">
        <f>BerKW!AW243</f>
        <v>Corriger</v>
      </c>
      <c r="Y243" s="189" t="str">
        <f>BerKW!BE243</f>
        <v>Corriger</v>
      </c>
      <c r="Z243" s="188" t="str">
        <f>BerKW!BF243</f>
        <v>Corriger</v>
      </c>
      <c r="AA243" s="180">
        <f>Ident!A243</f>
        <v>0</v>
      </c>
      <c r="AB243" s="180">
        <f>Ident!B243</f>
        <v>0</v>
      </c>
      <c r="AC243" s="180">
        <f>Ident!C243</f>
        <v>0</v>
      </c>
      <c r="AD243" s="180">
        <f>Ident!D243</f>
        <v>0</v>
      </c>
      <c r="AE243" s="187">
        <f>Ident!$G243</f>
        <v>0</v>
      </c>
    </row>
    <row r="244" spans="1:31" ht="14.1" customHeight="1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187">
        <f>Ident!$G244</f>
        <v>0</v>
      </c>
      <c r="F244" s="188" t="str">
        <f>BerKW!AA244</f>
        <v>T. plein</v>
      </c>
      <c r="G244" s="188" t="str">
        <f>BerKW!Y244</f>
        <v>REMPLIR CAT.D'EMPLOYEUR!</v>
      </c>
      <c r="H244" s="188" t="str">
        <f>BerKW!L244</f>
        <v>Corriger</v>
      </c>
      <c r="I244" s="188">
        <f>BerKW!K244</f>
        <v>0</v>
      </c>
      <c r="J244" s="188" t="str">
        <f>BerKW!AJ244</f>
        <v>Corriger</v>
      </c>
      <c r="K244" s="188" t="str">
        <f>BerKW!AI244</f>
        <v>Corriger</v>
      </c>
      <c r="L244" s="188" t="str">
        <f>BerKW!AM244</f>
        <v>Corriger</v>
      </c>
      <c r="M244" s="188" t="str">
        <f>BerKW!AL244</f>
        <v>Corriger</v>
      </c>
      <c r="N244" s="188" t="str">
        <f>BerKW!AP244</f>
        <v>Corriger</v>
      </c>
      <c r="O244" s="188" t="str">
        <f>BerKW!AO244</f>
        <v>Corriger</v>
      </c>
      <c r="P244" s="188" t="str">
        <f>BerKW!AS244</f>
        <v>Corriger</v>
      </c>
      <c r="Q244" s="188" t="str">
        <f>BerKW!AR244</f>
        <v>Corriger</v>
      </c>
      <c r="R244" s="188" t="str">
        <f>BerKW!AV244</f>
        <v>Corriger</v>
      </c>
      <c r="S244" s="188" t="str">
        <f>BerKW!AU244</f>
        <v>Corriger</v>
      </c>
      <c r="T244" s="188" t="str">
        <f>BerKW!AD244</f>
        <v>Corriger</v>
      </c>
      <c r="U244" s="188" t="str">
        <f>BerKW!AC244</f>
        <v>Corriger</v>
      </c>
      <c r="V244" s="188" t="str">
        <f>BerKW!AG244</f>
        <v>Corriger</v>
      </c>
      <c r="W244" s="188" t="str">
        <f>BerKW!AF244</f>
        <v>Corriger</v>
      </c>
      <c r="X244" s="188" t="str">
        <f>BerKW!AW244</f>
        <v>Corriger</v>
      </c>
      <c r="Y244" s="189" t="str">
        <f>BerKW!BE244</f>
        <v>Corriger</v>
      </c>
      <c r="Z244" s="188" t="str">
        <f>BerKW!BF244</f>
        <v>Corriger</v>
      </c>
      <c r="AA244" s="180">
        <f>Ident!A244</f>
        <v>0</v>
      </c>
      <c r="AB244" s="180">
        <f>Ident!B244</f>
        <v>0</v>
      </c>
      <c r="AC244" s="180">
        <f>Ident!C244</f>
        <v>0</v>
      </c>
      <c r="AD244" s="180">
        <f>Ident!D244</f>
        <v>0</v>
      </c>
      <c r="AE244" s="187">
        <f>Ident!$G244</f>
        <v>0</v>
      </c>
    </row>
    <row r="245" spans="1:31" ht="14.1" customHeight="1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187">
        <f>Ident!$G245</f>
        <v>0</v>
      </c>
      <c r="F245" s="188" t="str">
        <f>BerKW!AA245</f>
        <v>T. plein</v>
      </c>
      <c r="G245" s="188" t="str">
        <f>BerKW!Y245</f>
        <v>REMPLIR CAT.D'EMPLOYEUR!</v>
      </c>
      <c r="H245" s="188" t="str">
        <f>BerKW!L245</f>
        <v>Corriger</v>
      </c>
      <c r="I245" s="188">
        <f>BerKW!K245</f>
        <v>0</v>
      </c>
      <c r="J245" s="188" t="str">
        <f>BerKW!AJ245</f>
        <v>Corriger</v>
      </c>
      <c r="K245" s="188" t="str">
        <f>BerKW!AI245</f>
        <v>Corriger</v>
      </c>
      <c r="L245" s="188" t="str">
        <f>BerKW!AM245</f>
        <v>Corriger</v>
      </c>
      <c r="M245" s="188" t="str">
        <f>BerKW!AL245</f>
        <v>Corriger</v>
      </c>
      <c r="N245" s="188" t="str">
        <f>BerKW!AP245</f>
        <v>Corriger</v>
      </c>
      <c r="O245" s="188" t="str">
        <f>BerKW!AO245</f>
        <v>Corriger</v>
      </c>
      <c r="P245" s="188" t="str">
        <f>BerKW!AS245</f>
        <v>Corriger</v>
      </c>
      <c r="Q245" s="188" t="str">
        <f>BerKW!AR245</f>
        <v>Corriger</v>
      </c>
      <c r="R245" s="188" t="str">
        <f>BerKW!AV245</f>
        <v>Corriger</v>
      </c>
      <c r="S245" s="188" t="str">
        <f>BerKW!AU245</f>
        <v>Corriger</v>
      </c>
      <c r="T245" s="188" t="str">
        <f>BerKW!AD245</f>
        <v>Corriger</v>
      </c>
      <c r="U245" s="188" t="str">
        <f>BerKW!AC245</f>
        <v>Corriger</v>
      </c>
      <c r="V245" s="188" t="str">
        <f>BerKW!AG245</f>
        <v>Corriger</v>
      </c>
      <c r="W245" s="188" t="str">
        <f>BerKW!AF245</f>
        <v>Corriger</v>
      </c>
      <c r="X245" s="188" t="str">
        <f>BerKW!AW245</f>
        <v>Corriger</v>
      </c>
      <c r="Y245" s="189" t="str">
        <f>BerKW!BE245</f>
        <v>Corriger</v>
      </c>
      <c r="Z245" s="188" t="str">
        <f>BerKW!BF245</f>
        <v>Corriger</v>
      </c>
      <c r="AA245" s="180">
        <f>Ident!A245</f>
        <v>0</v>
      </c>
      <c r="AB245" s="180">
        <f>Ident!B245</f>
        <v>0</v>
      </c>
      <c r="AC245" s="180">
        <f>Ident!C245</f>
        <v>0</v>
      </c>
      <c r="AD245" s="180">
        <f>Ident!D245</f>
        <v>0</v>
      </c>
      <c r="AE245" s="187">
        <f>Ident!$G245</f>
        <v>0</v>
      </c>
    </row>
    <row r="246" spans="1:31" ht="14.1" customHeight="1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187">
        <f>Ident!$G246</f>
        <v>0</v>
      </c>
      <c r="F246" s="188" t="str">
        <f>BerKW!AA246</f>
        <v>T. plein</v>
      </c>
      <c r="G246" s="188" t="str">
        <f>BerKW!Y246</f>
        <v>REMPLIR CAT.D'EMPLOYEUR!</v>
      </c>
      <c r="H246" s="188" t="str">
        <f>BerKW!L246</f>
        <v>Corriger</v>
      </c>
      <c r="I246" s="188">
        <f>BerKW!K246</f>
        <v>0</v>
      </c>
      <c r="J246" s="188" t="str">
        <f>BerKW!AJ246</f>
        <v>Corriger</v>
      </c>
      <c r="K246" s="188" t="str">
        <f>BerKW!AI246</f>
        <v>Corriger</v>
      </c>
      <c r="L246" s="188" t="str">
        <f>BerKW!AM246</f>
        <v>Corriger</v>
      </c>
      <c r="M246" s="188" t="str">
        <f>BerKW!AL246</f>
        <v>Corriger</v>
      </c>
      <c r="N246" s="188" t="str">
        <f>BerKW!AP246</f>
        <v>Corriger</v>
      </c>
      <c r="O246" s="188" t="str">
        <f>BerKW!AO246</f>
        <v>Corriger</v>
      </c>
      <c r="P246" s="188" t="str">
        <f>BerKW!AS246</f>
        <v>Corriger</v>
      </c>
      <c r="Q246" s="188" t="str">
        <f>BerKW!AR246</f>
        <v>Corriger</v>
      </c>
      <c r="R246" s="188" t="str">
        <f>BerKW!AV246</f>
        <v>Corriger</v>
      </c>
      <c r="S246" s="188" t="str">
        <f>BerKW!AU246</f>
        <v>Corriger</v>
      </c>
      <c r="T246" s="188" t="str">
        <f>BerKW!AD246</f>
        <v>Corriger</v>
      </c>
      <c r="U246" s="188" t="str">
        <f>BerKW!AC246</f>
        <v>Corriger</v>
      </c>
      <c r="V246" s="188" t="str">
        <f>BerKW!AG246</f>
        <v>Corriger</v>
      </c>
      <c r="W246" s="188" t="str">
        <f>BerKW!AF246</f>
        <v>Corriger</v>
      </c>
      <c r="X246" s="188" t="str">
        <f>BerKW!AW246</f>
        <v>Corriger</v>
      </c>
      <c r="Y246" s="189" t="str">
        <f>BerKW!BE246</f>
        <v>Corriger</v>
      </c>
      <c r="Z246" s="188" t="str">
        <f>BerKW!BF246</f>
        <v>Corriger</v>
      </c>
      <c r="AA246" s="180">
        <f>Ident!A246</f>
        <v>0</v>
      </c>
      <c r="AB246" s="180">
        <f>Ident!B246</f>
        <v>0</v>
      </c>
      <c r="AC246" s="180">
        <f>Ident!C246</f>
        <v>0</v>
      </c>
      <c r="AD246" s="180">
        <f>Ident!D246</f>
        <v>0</v>
      </c>
      <c r="AE246" s="187">
        <f>Ident!$G246</f>
        <v>0</v>
      </c>
    </row>
    <row r="247" spans="1:31" ht="14.1" customHeight="1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187">
        <f>Ident!$G247</f>
        <v>0</v>
      </c>
      <c r="F247" s="188" t="str">
        <f>BerKW!AA247</f>
        <v>T. plein</v>
      </c>
      <c r="G247" s="188" t="str">
        <f>BerKW!Y247</f>
        <v>REMPLIR CAT.D'EMPLOYEUR!</v>
      </c>
      <c r="H247" s="188" t="str">
        <f>BerKW!L247</f>
        <v>Corriger</v>
      </c>
      <c r="I247" s="188">
        <f>BerKW!K247</f>
        <v>0</v>
      </c>
      <c r="J247" s="188" t="str">
        <f>BerKW!AJ247</f>
        <v>Corriger</v>
      </c>
      <c r="K247" s="188" t="str">
        <f>BerKW!AI247</f>
        <v>Corriger</v>
      </c>
      <c r="L247" s="188" t="str">
        <f>BerKW!AM247</f>
        <v>Corriger</v>
      </c>
      <c r="M247" s="188" t="str">
        <f>BerKW!AL247</f>
        <v>Corriger</v>
      </c>
      <c r="N247" s="188" t="str">
        <f>BerKW!AP247</f>
        <v>Corriger</v>
      </c>
      <c r="O247" s="188" t="str">
        <f>BerKW!AO247</f>
        <v>Corriger</v>
      </c>
      <c r="P247" s="188" t="str">
        <f>BerKW!AS247</f>
        <v>Corriger</v>
      </c>
      <c r="Q247" s="188" t="str">
        <f>BerKW!AR247</f>
        <v>Corriger</v>
      </c>
      <c r="R247" s="188" t="str">
        <f>BerKW!AV247</f>
        <v>Corriger</v>
      </c>
      <c r="S247" s="188" t="str">
        <f>BerKW!AU247</f>
        <v>Corriger</v>
      </c>
      <c r="T247" s="188" t="str">
        <f>BerKW!AD247</f>
        <v>Corriger</v>
      </c>
      <c r="U247" s="188" t="str">
        <f>BerKW!AC247</f>
        <v>Corriger</v>
      </c>
      <c r="V247" s="188" t="str">
        <f>BerKW!AG247</f>
        <v>Corriger</v>
      </c>
      <c r="W247" s="188" t="str">
        <f>BerKW!AF247</f>
        <v>Corriger</v>
      </c>
      <c r="X247" s="188" t="str">
        <f>BerKW!AW247</f>
        <v>Corriger</v>
      </c>
      <c r="Y247" s="189" t="str">
        <f>BerKW!BE247</f>
        <v>Corriger</v>
      </c>
      <c r="Z247" s="188" t="str">
        <f>BerKW!BF247</f>
        <v>Corriger</v>
      </c>
      <c r="AA247" s="180">
        <f>Ident!A247</f>
        <v>0</v>
      </c>
      <c r="AB247" s="180">
        <f>Ident!B247</f>
        <v>0</v>
      </c>
      <c r="AC247" s="180">
        <f>Ident!C247</f>
        <v>0</v>
      </c>
      <c r="AD247" s="180">
        <f>Ident!D247</f>
        <v>0</v>
      </c>
      <c r="AE247" s="187">
        <f>Ident!$G247</f>
        <v>0</v>
      </c>
    </row>
    <row r="248" spans="1:31" ht="14.1" customHeight="1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187">
        <f>Ident!$G248</f>
        <v>0</v>
      </c>
      <c r="F248" s="188" t="str">
        <f>BerKW!AA248</f>
        <v>T. plein</v>
      </c>
      <c r="G248" s="188" t="str">
        <f>BerKW!Y248</f>
        <v>REMPLIR CAT.D'EMPLOYEUR!</v>
      </c>
      <c r="H248" s="188" t="str">
        <f>BerKW!L248</f>
        <v>Corriger</v>
      </c>
      <c r="I248" s="188">
        <f>BerKW!K248</f>
        <v>0</v>
      </c>
      <c r="J248" s="188" t="str">
        <f>BerKW!AJ248</f>
        <v>Corriger</v>
      </c>
      <c r="K248" s="188" t="str">
        <f>BerKW!AI248</f>
        <v>Corriger</v>
      </c>
      <c r="L248" s="188" t="str">
        <f>BerKW!AM248</f>
        <v>Corriger</v>
      </c>
      <c r="M248" s="188" t="str">
        <f>BerKW!AL248</f>
        <v>Corriger</v>
      </c>
      <c r="N248" s="188" t="str">
        <f>BerKW!AP248</f>
        <v>Corriger</v>
      </c>
      <c r="O248" s="188" t="str">
        <f>BerKW!AO248</f>
        <v>Corriger</v>
      </c>
      <c r="P248" s="188" t="str">
        <f>BerKW!AS248</f>
        <v>Corriger</v>
      </c>
      <c r="Q248" s="188" t="str">
        <f>BerKW!AR248</f>
        <v>Corriger</v>
      </c>
      <c r="R248" s="188" t="str">
        <f>BerKW!AV248</f>
        <v>Corriger</v>
      </c>
      <c r="S248" s="188" t="str">
        <f>BerKW!AU248</f>
        <v>Corriger</v>
      </c>
      <c r="T248" s="188" t="str">
        <f>BerKW!AD248</f>
        <v>Corriger</v>
      </c>
      <c r="U248" s="188" t="str">
        <f>BerKW!AC248</f>
        <v>Corriger</v>
      </c>
      <c r="V248" s="188" t="str">
        <f>BerKW!AG248</f>
        <v>Corriger</v>
      </c>
      <c r="W248" s="188" t="str">
        <f>BerKW!AF248</f>
        <v>Corriger</v>
      </c>
      <c r="X248" s="188" t="str">
        <f>BerKW!AW248</f>
        <v>Corriger</v>
      </c>
      <c r="Y248" s="189" t="str">
        <f>BerKW!BE248</f>
        <v>Corriger</v>
      </c>
      <c r="Z248" s="188" t="str">
        <f>BerKW!BF248</f>
        <v>Corriger</v>
      </c>
      <c r="AA248" s="180">
        <f>Ident!A248</f>
        <v>0</v>
      </c>
      <c r="AB248" s="180">
        <f>Ident!B248</f>
        <v>0</v>
      </c>
      <c r="AC248" s="180">
        <f>Ident!C248</f>
        <v>0</v>
      </c>
      <c r="AD248" s="180">
        <f>Ident!D248</f>
        <v>0</v>
      </c>
      <c r="AE248" s="187">
        <f>Ident!$G248</f>
        <v>0</v>
      </c>
    </row>
    <row r="249" spans="1:31" ht="14.1" customHeight="1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187">
        <f>Ident!$G249</f>
        <v>0</v>
      </c>
      <c r="F249" s="188" t="str">
        <f>BerKW!AA249</f>
        <v>T. plein</v>
      </c>
      <c r="G249" s="188" t="str">
        <f>BerKW!Y249</f>
        <v>REMPLIR CAT.D'EMPLOYEUR!</v>
      </c>
      <c r="H249" s="188" t="str">
        <f>BerKW!L249</f>
        <v>Corriger</v>
      </c>
      <c r="I249" s="188">
        <f>BerKW!K249</f>
        <v>0</v>
      </c>
      <c r="J249" s="188" t="str">
        <f>BerKW!AJ249</f>
        <v>Corriger</v>
      </c>
      <c r="K249" s="188" t="str">
        <f>BerKW!AI249</f>
        <v>Corriger</v>
      </c>
      <c r="L249" s="188" t="str">
        <f>BerKW!AM249</f>
        <v>Corriger</v>
      </c>
      <c r="M249" s="188" t="str">
        <f>BerKW!AL249</f>
        <v>Corriger</v>
      </c>
      <c r="N249" s="188" t="str">
        <f>BerKW!AP249</f>
        <v>Corriger</v>
      </c>
      <c r="O249" s="188" t="str">
        <f>BerKW!AO249</f>
        <v>Corriger</v>
      </c>
      <c r="P249" s="188" t="str">
        <f>BerKW!AS249</f>
        <v>Corriger</v>
      </c>
      <c r="Q249" s="188" t="str">
        <f>BerKW!AR249</f>
        <v>Corriger</v>
      </c>
      <c r="R249" s="188" t="str">
        <f>BerKW!AV249</f>
        <v>Corriger</v>
      </c>
      <c r="S249" s="188" t="str">
        <f>BerKW!AU249</f>
        <v>Corriger</v>
      </c>
      <c r="T249" s="188" t="str">
        <f>BerKW!AD249</f>
        <v>Corriger</v>
      </c>
      <c r="U249" s="188" t="str">
        <f>BerKW!AC249</f>
        <v>Corriger</v>
      </c>
      <c r="V249" s="188" t="str">
        <f>BerKW!AG249</f>
        <v>Corriger</v>
      </c>
      <c r="W249" s="188" t="str">
        <f>BerKW!AF249</f>
        <v>Corriger</v>
      </c>
      <c r="X249" s="188" t="str">
        <f>BerKW!AW249</f>
        <v>Corriger</v>
      </c>
      <c r="Y249" s="189" t="str">
        <f>BerKW!BE249</f>
        <v>Corriger</v>
      </c>
      <c r="Z249" s="188" t="str">
        <f>BerKW!BF249</f>
        <v>Corriger</v>
      </c>
      <c r="AA249" s="180">
        <f>Ident!A249</f>
        <v>0</v>
      </c>
      <c r="AB249" s="180">
        <f>Ident!B249</f>
        <v>0</v>
      </c>
      <c r="AC249" s="180">
        <f>Ident!C249</f>
        <v>0</v>
      </c>
      <c r="AD249" s="180">
        <f>Ident!D249</f>
        <v>0</v>
      </c>
      <c r="AE249" s="187">
        <f>Ident!$G249</f>
        <v>0</v>
      </c>
    </row>
    <row r="250" spans="1:31" ht="14.1" customHeight="1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187">
        <f>Ident!$G250</f>
        <v>0</v>
      </c>
      <c r="F250" s="188" t="str">
        <f>BerKW!AA250</f>
        <v>T. plein</v>
      </c>
      <c r="G250" s="188" t="str">
        <f>BerKW!Y250</f>
        <v>REMPLIR CAT.D'EMPLOYEUR!</v>
      </c>
      <c r="H250" s="188" t="str">
        <f>BerKW!L250</f>
        <v>Corriger</v>
      </c>
      <c r="I250" s="188">
        <f>BerKW!K250</f>
        <v>0</v>
      </c>
      <c r="J250" s="188" t="str">
        <f>BerKW!AJ250</f>
        <v>Corriger</v>
      </c>
      <c r="K250" s="188" t="str">
        <f>BerKW!AI250</f>
        <v>Corriger</v>
      </c>
      <c r="L250" s="188" t="str">
        <f>BerKW!AM250</f>
        <v>Corriger</v>
      </c>
      <c r="M250" s="188" t="str">
        <f>BerKW!AL250</f>
        <v>Corriger</v>
      </c>
      <c r="N250" s="188" t="str">
        <f>BerKW!AP250</f>
        <v>Corriger</v>
      </c>
      <c r="O250" s="188" t="str">
        <f>BerKW!AO250</f>
        <v>Corriger</v>
      </c>
      <c r="P250" s="188" t="str">
        <f>BerKW!AS250</f>
        <v>Corriger</v>
      </c>
      <c r="Q250" s="188" t="str">
        <f>BerKW!AR250</f>
        <v>Corriger</v>
      </c>
      <c r="R250" s="188" t="str">
        <f>BerKW!AV250</f>
        <v>Corriger</v>
      </c>
      <c r="S250" s="188" t="str">
        <f>BerKW!AU250</f>
        <v>Corriger</v>
      </c>
      <c r="T250" s="188" t="str">
        <f>BerKW!AD250</f>
        <v>Corriger</v>
      </c>
      <c r="U250" s="188" t="str">
        <f>BerKW!AC250</f>
        <v>Corriger</v>
      </c>
      <c r="V250" s="188" t="str">
        <f>BerKW!AG250</f>
        <v>Corriger</v>
      </c>
      <c r="W250" s="188" t="str">
        <f>BerKW!AF250</f>
        <v>Corriger</v>
      </c>
      <c r="X250" s="188" t="str">
        <f>BerKW!AW250</f>
        <v>Corriger</v>
      </c>
      <c r="Y250" s="189" t="str">
        <f>BerKW!BE250</f>
        <v>Corriger</v>
      </c>
      <c r="Z250" s="188" t="str">
        <f>BerKW!BF250</f>
        <v>Corriger</v>
      </c>
      <c r="AA250" s="180">
        <f>Ident!A250</f>
        <v>0</v>
      </c>
      <c r="AB250" s="180">
        <f>Ident!B250</f>
        <v>0</v>
      </c>
      <c r="AC250" s="180">
        <f>Ident!C250</f>
        <v>0</v>
      </c>
      <c r="AD250" s="180">
        <f>Ident!D250</f>
        <v>0</v>
      </c>
      <c r="AE250" s="187">
        <f>Ident!$G250</f>
        <v>0</v>
      </c>
    </row>
    <row r="251" spans="1:31" ht="14.1" customHeight="1" x14ac:dyDescent="0.3">
      <c r="A251" s="180">
        <f>Ident!A251</f>
        <v>0</v>
      </c>
      <c r="B251" s="180">
        <f>Ident!B251</f>
        <v>0</v>
      </c>
      <c r="C251" s="180">
        <f>Ident!C251</f>
        <v>0</v>
      </c>
      <c r="D251" s="180">
        <f>Ident!D251</f>
        <v>0</v>
      </c>
      <c r="E251" s="187">
        <f>Ident!$G251</f>
        <v>0</v>
      </c>
      <c r="F251" s="188" t="str">
        <f>BerKW!AA251</f>
        <v>T. plein</v>
      </c>
      <c r="G251" s="188" t="str">
        <f>BerKW!Y251</f>
        <v>REMPLIR CAT.D'EMPLOYEUR!</v>
      </c>
      <c r="H251" s="188" t="str">
        <f>BerKW!L251</f>
        <v>Corriger</v>
      </c>
      <c r="I251" s="188">
        <f>BerKW!K251</f>
        <v>0</v>
      </c>
      <c r="J251" s="188" t="str">
        <f>BerKW!AJ251</f>
        <v>Corriger</v>
      </c>
      <c r="K251" s="188" t="str">
        <f>BerKW!AI251</f>
        <v>Corriger</v>
      </c>
      <c r="L251" s="188" t="str">
        <f>BerKW!AM251</f>
        <v>Corriger</v>
      </c>
      <c r="M251" s="188" t="str">
        <f>BerKW!AL251</f>
        <v>Corriger</v>
      </c>
      <c r="N251" s="188" t="str">
        <f>BerKW!AP251</f>
        <v>Corriger</v>
      </c>
      <c r="O251" s="188" t="str">
        <f>BerKW!AO251</f>
        <v>Corriger</v>
      </c>
      <c r="P251" s="188" t="str">
        <f>BerKW!AS251</f>
        <v>Corriger</v>
      </c>
      <c r="Q251" s="188" t="str">
        <f>BerKW!AR251</f>
        <v>Corriger</v>
      </c>
      <c r="R251" s="188" t="str">
        <f>BerKW!AV251</f>
        <v>Corriger</v>
      </c>
      <c r="S251" s="188" t="str">
        <f>BerKW!AU251</f>
        <v>Corriger</v>
      </c>
      <c r="T251" s="188" t="str">
        <f>BerKW!AD251</f>
        <v>Corriger</v>
      </c>
      <c r="U251" s="188" t="str">
        <f>BerKW!AC251</f>
        <v>Corriger</v>
      </c>
      <c r="V251" s="188" t="str">
        <f>BerKW!AG251</f>
        <v>Corriger</v>
      </c>
      <c r="W251" s="188" t="str">
        <f>BerKW!AF251</f>
        <v>Corriger</v>
      </c>
      <c r="X251" s="188" t="str">
        <f>BerKW!AW251</f>
        <v>Corriger</v>
      </c>
      <c r="Y251" s="189" t="str">
        <f>BerKW!BE251</f>
        <v>Corriger</v>
      </c>
      <c r="Z251" s="188" t="str">
        <f>BerKW!BF251</f>
        <v>Corriger</v>
      </c>
      <c r="AA251" s="180">
        <f>Ident!A251</f>
        <v>0</v>
      </c>
      <c r="AB251" s="180">
        <f>Ident!B251</f>
        <v>0</v>
      </c>
      <c r="AC251" s="180">
        <f>Ident!C251</f>
        <v>0</v>
      </c>
      <c r="AD251" s="180">
        <f>Ident!D251</f>
        <v>0</v>
      </c>
      <c r="AE251" s="187">
        <f>Ident!$G251</f>
        <v>0</v>
      </c>
    </row>
    <row r="252" spans="1:31" ht="14.1" customHeight="1" x14ac:dyDescent="0.3">
      <c r="A252" s="180">
        <f>Ident!A252</f>
        <v>0</v>
      </c>
      <c r="B252" s="180">
        <f>Ident!B252</f>
        <v>0</v>
      </c>
      <c r="C252" s="180">
        <f>Ident!C252</f>
        <v>0</v>
      </c>
      <c r="D252" s="180">
        <f>Ident!D252</f>
        <v>0</v>
      </c>
      <c r="E252" s="187">
        <f>Ident!$G252</f>
        <v>0</v>
      </c>
      <c r="F252" s="188" t="str">
        <f>BerKW!AA252</f>
        <v>T. plein</v>
      </c>
      <c r="G252" s="188" t="str">
        <f>BerKW!Y252</f>
        <v>REMPLIR CAT.D'EMPLOYEUR!</v>
      </c>
      <c r="H252" s="188" t="str">
        <f>BerKW!L252</f>
        <v>Corriger</v>
      </c>
      <c r="I252" s="188">
        <f>BerKW!K252</f>
        <v>0</v>
      </c>
      <c r="J252" s="188" t="str">
        <f>BerKW!AJ252</f>
        <v>Corriger</v>
      </c>
      <c r="K252" s="188" t="str">
        <f>BerKW!AI252</f>
        <v>Corriger</v>
      </c>
      <c r="L252" s="188" t="str">
        <f>BerKW!AM252</f>
        <v>Corriger</v>
      </c>
      <c r="M252" s="188" t="str">
        <f>BerKW!AL252</f>
        <v>Corriger</v>
      </c>
      <c r="N252" s="188" t="str">
        <f>BerKW!AP252</f>
        <v>Corriger</v>
      </c>
      <c r="O252" s="188" t="str">
        <f>BerKW!AO252</f>
        <v>Corriger</v>
      </c>
      <c r="P252" s="188" t="str">
        <f>BerKW!AS252</f>
        <v>Corriger</v>
      </c>
      <c r="Q252" s="188" t="str">
        <f>BerKW!AR252</f>
        <v>Corriger</v>
      </c>
      <c r="R252" s="188" t="str">
        <f>BerKW!AV252</f>
        <v>Corriger</v>
      </c>
      <c r="S252" s="188" t="str">
        <f>BerKW!AU252</f>
        <v>Corriger</v>
      </c>
      <c r="T252" s="188" t="str">
        <f>BerKW!AD252</f>
        <v>Corriger</v>
      </c>
      <c r="U252" s="188" t="str">
        <f>BerKW!AC252</f>
        <v>Corriger</v>
      </c>
      <c r="V252" s="188" t="str">
        <f>BerKW!AG252</f>
        <v>Corriger</v>
      </c>
      <c r="W252" s="188" t="str">
        <f>BerKW!AF252</f>
        <v>Corriger</v>
      </c>
      <c r="X252" s="188" t="str">
        <f>BerKW!AW252</f>
        <v>Corriger</v>
      </c>
      <c r="Y252" s="189" t="str">
        <f>BerKW!BE252</f>
        <v>Corriger</v>
      </c>
      <c r="Z252" s="188" t="str">
        <f>BerKW!BF252</f>
        <v>Corriger</v>
      </c>
      <c r="AA252" s="180">
        <f>Ident!A252</f>
        <v>0</v>
      </c>
      <c r="AB252" s="180">
        <f>Ident!B252</f>
        <v>0</v>
      </c>
      <c r="AC252" s="180">
        <f>Ident!C252</f>
        <v>0</v>
      </c>
      <c r="AD252" s="180">
        <f>Ident!D252</f>
        <v>0</v>
      </c>
      <c r="AE252" s="187">
        <f>Ident!$G252</f>
        <v>0</v>
      </c>
    </row>
    <row r="253" spans="1:31" ht="14.1" customHeight="1" x14ac:dyDescent="0.3">
      <c r="A253" s="180">
        <f>Ident!A253</f>
        <v>0</v>
      </c>
      <c r="B253" s="180">
        <f>Ident!B253</f>
        <v>0</v>
      </c>
      <c r="C253" s="180">
        <f>Ident!C253</f>
        <v>0</v>
      </c>
      <c r="D253" s="180">
        <f>Ident!D253</f>
        <v>0</v>
      </c>
      <c r="E253" s="187">
        <f>Ident!$G253</f>
        <v>0</v>
      </c>
      <c r="F253" s="188" t="str">
        <f>BerKW!AA253</f>
        <v>T. plein</v>
      </c>
      <c r="G253" s="188" t="str">
        <f>BerKW!Y253</f>
        <v>REMPLIR CAT.D'EMPLOYEUR!</v>
      </c>
      <c r="H253" s="188" t="str">
        <f>BerKW!L253</f>
        <v>Corriger</v>
      </c>
      <c r="I253" s="188">
        <f>BerKW!K253</f>
        <v>0</v>
      </c>
      <c r="J253" s="188" t="str">
        <f>BerKW!AJ253</f>
        <v>Corriger</v>
      </c>
      <c r="K253" s="188" t="str">
        <f>BerKW!AI253</f>
        <v>Corriger</v>
      </c>
      <c r="L253" s="188" t="str">
        <f>BerKW!AM253</f>
        <v>Corriger</v>
      </c>
      <c r="M253" s="188" t="str">
        <f>BerKW!AL253</f>
        <v>Corriger</v>
      </c>
      <c r="N253" s="188" t="str">
        <f>BerKW!AP253</f>
        <v>Corriger</v>
      </c>
      <c r="O253" s="188" t="str">
        <f>BerKW!AO253</f>
        <v>Corriger</v>
      </c>
      <c r="P253" s="188" t="str">
        <f>BerKW!AS253</f>
        <v>Corriger</v>
      </c>
      <c r="Q253" s="188" t="str">
        <f>BerKW!AR253</f>
        <v>Corriger</v>
      </c>
      <c r="R253" s="188" t="str">
        <f>BerKW!AV253</f>
        <v>Corriger</v>
      </c>
      <c r="S253" s="188" t="str">
        <f>BerKW!AU253</f>
        <v>Corriger</v>
      </c>
      <c r="T253" s="188" t="str">
        <f>BerKW!AD253</f>
        <v>Corriger</v>
      </c>
      <c r="U253" s="188" t="str">
        <f>BerKW!AC253</f>
        <v>Corriger</v>
      </c>
      <c r="V253" s="188" t="str">
        <f>BerKW!AG253</f>
        <v>Corriger</v>
      </c>
      <c r="W253" s="188" t="str">
        <f>BerKW!AF253</f>
        <v>Corriger</v>
      </c>
      <c r="X253" s="188" t="str">
        <f>BerKW!AW253</f>
        <v>Corriger</v>
      </c>
      <c r="Y253" s="189" t="str">
        <f>BerKW!BE253</f>
        <v>Corriger</v>
      </c>
      <c r="Z253" s="188" t="str">
        <f>BerKW!BF253</f>
        <v>Corriger</v>
      </c>
      <c r="AA253" s="180">
        <f>Ident!A253</f>
        <v>0</v>
      </c>
      <c r="AB253" s="180">
        <f>Ident!B253</f>
        <v>0</v>
      </c>
      <c r="AC253" s="180">
        <f>Ident!C253</f>
        <v>0</v>
      </c>
      <c r="AD253" s="180">
        <f>Ident!D253</f>
        <v>0</v>
      </c>
      <c r="AE253" s="187">
        <f>Ident!$G253</f>
        <v>0</v>
      </c>
    </row>
    <row r="254" spans="1:31" ht="14.1" customHeight="1" x14ac:dyDescent="0.3">
      <c r="A254" s="180">
        <f>Ident!A254</f>
        <v>0</v>
      </c>
      <c r="B254" s="180">
        <f>Ident!B254</f>
        <v>0</v>
      </c>
      <c r="C254" s="180">
        <f>Ident!C254</f>
        <v>0</v>
      </c>
      <c r="D254" s="180">
        <f>Ident!D254</f>
        <v>0</v>
      </c>
      <c r="E254" s="187">
        <f>Ident!$G254</f>
        <v>0</v>
      </c>
      <c r="F254" s="188" t="str">
        <f>BerKW!AA254</f>
        <v>T. plein</v>
      </c>
      <c r="G254" s="188" t="str">
        <f>BerKW!Y254</f>
        <v>REMPLIR CAT.D'EMPLOYEUR!</v>
      </c>
      <c r="H254" s="188" t="str">
        <f>BerKW!L254</f>
        <v>Corriger</v>
      </c>
      <c r="I254" s="188">
        <f>BerKW!K254</f>
        <v>0</v>
      </c>
      <c r="J254" s="188" t="str">
        <f>BerKW!AJ254</f>
        <v>Corriger</v>
      </c>
      <c r="K254" s="188" t="str">
        <f>BerKW!AI254</f>
        <v>Corriger</v>
      </c>
      <c r="L254" s="188" t="str">
        <f>BerKW!AM254</f>
        <v>Corriger</v>
      </c>
      <c r="M254" s="188" t="str">
        <f>BerKW!AL254</f>
        <v>Corriger</v>
      </c>
      <c r="N254" s="188" t="str">
        <f>BerKW!AP254</f>
        <v>Corriger</v>
      </c>
      <c r="O254" s="188" t="str">
        <f>BerKW!AO254</f>
        <v>Corriger</v>
      </c>
      <c r="P254" s="188" t="str">
        <f>BerKW!AS254</f>
        <v>Corriger</v>
      </c>
      <c r="Q254" s="188" t="str">
        <f>BerKW!AR254</f>
        <v>Corriger</v>
      </c>
      <c r="R254" s="188" t="str">
        <f>BerKW!AV254</f>
        <v>Corriger</v>
      </c>
      <c r="S254" s="188" t="str">
        <f>BerKW!AU254</f>
        <v>Corriger</v>
      </c>
      <c r="T254" s="188" t="str">
        <f>BerKW!AD254</f>
        <v>Corriger</v>
      </c>
      <c r="U254" s="188" t="str">
        <f>BerKW!AC254</f>
        <v>Corriger</v>
      </c>
      <c r="V254" s="188" t="str">
        <f>BerKW!AG254</f>
        <v>Corriger</v>
      </c>
      <c r="W254" s="188" t="str">
        <f>BerKW!AF254</f>
        <v>Corriger</v>
      </c>
      <c r="X254" s="188" t="str">
        <f>BerKW!AW254</f>
        <v>Corriger</v>
      </c>
      <c r="Y254" s="189" t="str">
        <f>BerKW!BE254</f>
        <v>Corriger</v>
      </c>
      <c r="Z254" s="188" t="str">
        <f>BerKW!BF254</f>
        <v>Corriger</v>
      </c>
      <c r="AA254" s="180">
        <f>Ident!A254</f>
        <v>0</v>
      </c>
      <c r="AB254" s="180">
        <f>Ident!B254</f>
        <v>0</v>
      </c>
      <c r="AC254" s="180">
        <f>Ident!C254</f>
        <v>0</v>
      </c>
      <c r="AD254" s="180">
        <f>Ident!D254</f>
        <v>0</v>
      </c>
      <c r="AE254" s="187">
        <f>Ident!$G254</f>
        <v>0</v>
      </c>
    </row>
    <row r="255" spans="1:31" ht="14.1" customHeight="1" x14ac:dyDescent="0.3">
      <c r="A255" s="180">
        <f>Ident!A255</f>
        <v>0</v>
      </c>
      <c r="B255" s="180">
        <f>Ident!B255</f>
        <v>0</v>
      </c>
      <c r="C255" s="180">
        <f>Ident!C255</f>
        <v>0</v>
      </c>
      <c r="D255" s="180">
        <f>Ident!D255</f>
        <v>0</v>
      </c>
      <c r="E255" s="187">
        <f>Ident!$G255</f>
        <v>0</v>
      </c>
      <c r="F255" s="188" t="str">
        <f>BerKW!AA255</f>
        <v>T. plein</v>
      </c>
      <c r="G255" s="188" t="str">
        <f>BerKW!Y255</f>
        <v>REMPLIR CAT.D'EMPLOYEUR!</v>
      </c>
      <c r="H255" s="188" t="str">
        <f>BerKW!L255</f>
        <v>Corriger</v>
      </c>
      <c r="I255" s="188">
        <f>BerKW!K255</f>
        <v>0</v>
      </c>
      <c r="J255" s="188" t="str">
        <f>BerKW!AJ255</f>
        <v>Corriger</v>
      </c>
      <c r="K255" s="188" t="str">
        <f>BerKW!AI255</f>
        <v>Corriger</v>
      </c>
      <c r="L255" s="188" t="str">
        <f>BerKW!AM255</f>
        <v>Corriger</v>
      </c>
      <c r="M255" s="188" t="str">
        <f>BerKW!AL255</f>
        <v>Corriger</v>
      </c>
      <c r="N255" s="188" t="str">
        <f>BerKW!AP255</f>
        <v>Corriger</v>
      </c>
      <c r="O255" s="188" t="str">
        <f>BerKW!AO255</f>
        <v>Corriger</v>
      </c>
      <c r="P255" s="188" t="str">
        <f>BerKW!AS255</f>
        <v>Corriger</v>
      </c>
      <c r="Q255" s="188" t="str">
        <f>BerKW!AR255</f>
        <v>Corriger</v>
      </c>
      <c r="R255" s="188" t="str">
        <f>BerKW!AV255</f>
        <v>Corriger</v>
      </c>
      <c r="S255" s="188" t="str">
        <f>BerKW!AU255</f>
        <v>Corriger</v>
      </c>
      <c r="T255" s="188" t="str">
        <f>BerKW!AD255</f>
        <v>Corriger</v>
      </c>
      <c r="U255" s="188" t="str">
        <f>BerKW!AC255</f>
        <v>Corriger</v>
      </c>
      <c r="V255" s="188" t="str">
        <f>BerKW!AG255</f>
        <v>Corriger</v>
      </c>
      <c r="W255" s="188" t="str">
        <f>BerKW!AF255</f>
        <v>Corriger</v>
      </c>
      <c r="X255" s="188" t="str">
        <f>BerKW!AW255</f>
        <v>Corriger</v>
      </c>
      <c r="Y255" s="189" t="str">
        <f>BerKW!BE255</f>
        <v>Corriger</v>
      </c>
      <c r="Z255" s="188" t="str">
        <f>BerKW!BF255</f>
        <v>Corriger</v>
      </c>
      <c r="AA255" s="180">
        <f>Ident!A255</f>
        <v>0</v>
      </c>
      <c r="AB255" s="180">
        <f>Ident!B255</f>
        <v>0</v>
      </c>
      <c r="AC255" s="180">
        <f>Ident!C255</f>
        <v>0</v>
      </c>
      <c r="AD255" s="180">
        <f>Ident!D255</f>
        <v>0</v>
      </c>
      <c r="AE255" s="187">
        <f>Ident!$G255</f>
        <v>0</v>
      </c>
    </row>
    <row r="256" spans="1:31" ht="14.1" customHeight="1" x14ac:dyDescent="0.3">
      <c r="A256" s="180">
        <f>Ident!A256</f>
        <v>0</v>
      </c>
      <c r="B256" s="180">
        <f>Ident!B256</f>
        <v>0</v>
      </c>
      <c r="C256" s="180">
        <f>Ident!C256</f>
        <v>0</v>
      </c>
      <c r="D256" s="180">
        <f>Ident!D256</f>
        <v>0</v>
      </c>
      <c r="E256" s="187">
        <f>Ident!$G256</f>
        <v>0</v>
      </c>
      <c r="F256" s="188" t="str">
        <f>BerKW!AA256</f>
        <v>T. plein</v>
      </c>
      <c r="G256" s="188" t="str">
        <f>BerKW!Y256</f>
        <v>REMPLIR CAT.D'EMPLOYEUR!</v>
      </c>
      <c r="H256" s="188" t="str">
        <f>BerKW!L256</f>
        <v>Corriger</v>
      </c>
      <c r="I256" s="188">
        <f>BerKW!K256</f>
        <v>0</v>
      </c>
      <c r="J256" s="188" t="str">
        <f>BerKW!AJ256</f>
        <v>Corriger</v>
      </c>
      <c r="K256" s="188" t="str">
        <f>BerKW!AI256</f>
        <v>Corriger</v>
      </c>
      <c r="L256" s="188" t="str">
        <f>BerKW!AM256</f>
        <v>Corriger</v>
      </c>
      <c r="M256" s="188" t="str">
        <f>BerKW!AL256</f>
        <v>Corriger</v>
      </c>
      <c r="N256" s="188" t="str">
        <f>BerKW!AP256</f>
        <v>Corriger</v>
      </c>
      <c r="O256" s="188" t="str">
        <f>BerKW!AO256</f>
        <v>Corriger</v>
      </c>
      <c r="P256" s="188" t="str">
        <f>BerKW!AS256</f>
        <v>Corriger</v>
      </c>
      <c r="Q256" s="188" t="str">
        <f>BerKW!AR256</f>
        <v>Corriger</v>
      </c>
      <c r="R256" s="188" t="str">
        <f>BerKW!AV256</f>
        <v>Corriger</v>
      </c>
      <c r="S256" s="188" t="str">
        <f>BerKW!AU256</f>
        <v>Corriger</v>
      </c>
      <c r="T256" s="188" t="str">
        <f>BerKW!AD256</f>
        <v>Corriger</v>
      </c>
      <c r="U256" s="188" t="str">
        <f>BerKW!AC256</f>
        <v>Corriger</v>
      </c>
      <c r="V256" s="188" t="str">
        <f>BerKW!AG256</f>
        <v>Corriger</v>
      </c>
      <c r="W256" s="188" t="str">
        <f>BerKW!AF256</f>
        <v>Corriger</v>
      </c>
      <c r="X256" s="188" t="str">
        <f>BerKW!AW256</f>
        <v>Corriger</v>
      </c>
      <c r="Y256" s="189" t="str">
        <f>BerKW!BE256</f>
        <v>Corriger</v>
      </c>
      <c r="Z256" s="188" t="str">
        <f>BerKW!BF256</f>
        <v>Corriger</v>
      </c>
      <c r="AA256" s="180">
        <f>Ident!A256</f>
        <v>0</v>
      </c>
      <c r="AB256" s="180">
        <f>Ident!B256</f>
        <v>0</v>
      </c>
      <c r="AC256" s="180">
        <f>Ident!C256</f>
        <v>0</v>
      </c>
      <c r="AD256" s="180">
        <f>Ident!D256</f>
        <v>0</v>
      </c>
      <c r="AE256" s="187">
        <f>Ident!$G256</f>
        <v>0</v>
      </c>
    </row>
    <row r="257" spans="1:31" ht="14.1" customHeight="1" x14ac:dyDescent="0.3">
      <c r="A257" s="180">
        <f>Ident!A257</f>
        <v>0</v>
      </c>
      <c r="B257" s="180">
        <f>Ident!B257</f>
        <v>0</v>
      </c>
      <c r="C257" s="180">
        <f>Ident!C257</f>
        <v>0</v>
      </c>
      <c r="D257" s="180">
        <f>Ident!D257</f>
        <v>0</v>
      </c>
      <c r="E257" s="187">
        <f>Ident!$G257</f>
        <v>0</v>
      </c>
      <c r="F257" s="188" t="str">
        <f>BerKW!AA257</f>
        <v>T. plein</v>
      </c>
      <c r="G257" s="188" t="str">
        <f>BerKW!Y257</f>
        <v>REMPLIR CAT.D'EMPLOYEUR!</v>
      </c>
      <c r="H257" s="188" t="str">
        <f>BerKW!L257</f>
        <v>Corriger</v>
      </c>
      <c r="I257" s="188">
        <f>BerKW!K257</f>
        <v>0</v>
      </c>
      <c r="J257" s="188" t="str">
        <f>BerKW!AJ257</f>
        <v>Corriger</v>
      </c>
      <c r="K257" s="188" t="str">
        <f>BerKW!AI257</f>
        <v>Corriger</v>
      </c>
      <c r="L257" s="188" t="str">
        <f>BerKW!AM257</f>
        <v>Corriger</v>
      </c>
      <c r="M257" s="188" t="str">
        <f>BerKW!AL257</f>
        <v>Corriger</v>
      </c>
      <c r="N257" s="188" t="str">
        <f>BerKW!AP257</f>
        <v>Corriger</v>
      </c>
      <c r="O257" s="188" t="str">
        <f>BerKW!AO257</f>
        <v>Corriger</v>
      </c>
      <c r="P257" s="188" t="str">
        <f>BerKW!AS257</f>
        <v>Corriger</v>
      </c>
      <c r="Q257" s="188" t="str">
        <f>BerKW!AR257</f>
        <v>Corriger</v>
      </c>
      <c r="R257" s="188" t="str">
        <f>BerKW!AV257</f>
        <v>Corriger</v>
      </c>
      <c r="S257" s="188" t="str">
        <f>BerKW!AU257</f>
        <v>Corriger</v>
      </c>
      <c r="T257" s="188" t="str">
        <f>BerKW!AD257</f>
        <v>Corriger</v>
      </c>
      <c r="U257" s="188" t="str">
        <f>BerKW!AC257</f>
        <v>Corriger</v>
      </c>
      <c r="V257" s="188" t="str">
        <f>BerKW!AG257</f>
        <v>Corriger</v>
      </c>
      <c r="W257" s="188" t="str">
        <f>BerKW!AF257</f>
        <v>Corriger</v>
      </c>
      <c r="X257" s="188" t="str">
        <f>BerKW!AW257</f>
        <v>Corriger</v>
      </c>
      <c r="Y257" s="189" t="str">
        <f>BerKW!BE257</f>
        <v>Corriger</v>
      </c>
      <c r="Z257" s="188" t="str">
        <f>BerKW!BF257</f>
        <v>Corriger</v>
      </c>
      <c r="AA257" s="180">
        <f>Ident!A257</f>
        <v>0</v>
      </c>
      <c r="AB257" s="180">
        <f>Ident!B257</f>
        <v>0</v>
      </c>
      <c r="AC257" s="180">
        <f>Ident!C257</f>
        <v>0</v>
      </c>
      <c r="AD257" s="180">
        <f>Ident!D257</f>
        <v>0</v>
      </c>
      <c r="AE257" s="187">
        <f>Ident!$G257</f>
        <v>0</v>
      </c>
    </row>
    <row r="258" spans="1:31" ht="14.1" customHeight="1" x14ac:dyDescent="0.3">
      <c r="A258" s="180">
        <f>Ident!A258</f>
        <v>0</v>
      </c>
      <c r="B258" s="180">
        <f>Ident!B258</f>
        <v>0</v>
      </c>
      <c r="C258" s="180">
        <f>Ident!C258</f>
        <v>0</v>
      </c>
      <c r="D258" s="180">
        <f>Ident!D258</f>
        <v>0</v>
      </c>
      <c r="E258" s="187">
        <f>Ident!$G258</f>
        <v>0</v>
      </c>
      <c r="F258" s="188" t="str">
        <f>BerKW!AA258</f>
        <v>T. plein</v>
      </c>
      <c r="G258" s="188" t="str">
        <f>BerKW!Y258</f>
        <v>REMPLIR CAT.D'EMPLOYEUR!</v>
      </c>
      <c r="H258" s="188" t="str">
        <f>BerKW!L258</f>
        <v>Corriger</v>
      </c>
      <c r="I258" s="188">
        <f>BerKW!K258</f>
        <v>0</v>
      </c>
      <c r="J258" s="188" t="str">
        <f>BerKW!AJ258</f>
        <v>Corriger</v>
      </c>
      <c r="K258" s="188" t="str">
        <f>BerKW!AI258</f>
        <v>Corriger</v>
      </c>
      <c r="L258" s="188" t="str">
        <f>BerKW!AM258</f>
        <v>Corriger</v>
      </c>
      <c r="M258" s="188" t="str">
        <f>BerKW!AL258</f>
        <v>Corriger</v>
      </c>
      <c r="N258" s="188" t="str">
        <f>BerKW!AP258</f>
        <v>Corriger</v>
      </c>
      <c r="O258" s="188" t="str">
        <f>BerKW!AO258</f>
        <v>Corriger</v>
      </c>
      <c r="P258" s="188" t="str">
        <f>BerKW!AS258</f>
        <v>Corriger</v>
      </c>
      <c r="Q258" s="188" t="str">
        <f>BerKW!AR258</f>
        <v>Corriger</v>
      </c>
      <c r="R258" s="188" t="str">
        <f>BerKW!AV258</f>
        <v>Corriger</v>
      </c>
      <c r="S258" s="188" t="str">
        <f>BerKW!AU258</f>
        <v>Corriger</v>
      </c>
      <c r="T258" s="188" t="str">
        <f>BerKW!AD258</f>
        <v>Corriger</v>
      </c>
      <c r="U258" s="188" t="str">
        <f>BerKW!AC258</f>
        <v>Corriger</v>
      </c>
      <c r="V258" s="188" t="str">
        <f>BerKW!AG258</f>
        <v>Corriger</v>
      </c>
      <c r="W258" s="188" t="str">
        <f>BerKW!AF258</f>
        <v>Corriger</v>
      </c>
      <c r="X258" s="188" t="str">
        <f>BerKW!AW258</f>
        <v>Corriger</v>
      </c>
      <c r="Y258" s="189" t="str">
        <f>BerKW!BE258</f>
        <v>Corriger</v>
      </c>
      <c r="Z258" s="188" t="str">
        <f>BerKW!BF258</f>
        <v>Corriger</v>
      </c>
      <c r="AA258" s="180">
        <f>Ident!A258</f>
        <v>0</v>
      </c>
      <c r="AB258" s="180">
        <f>Ident!B258</f>
        <v>0</v>
      </c>
      <c r="AC258" s="180">
        <f>Ident!C258</f>
        <v>0</v>
      </c>
      <c r="AD258" s="180">
        <f>Ident!D258</f>
        <v>0</v>
      </c>
      <c r="AE258" s="187">
        <f>Ident!$G258</f>
        <v>0</v>
      </c>
    </row>
    <row r="259" spans="1:31" ht="14.1" customHeight="1" x14ac:dyDescent="0.3">
      <c r="A259" s="180">
        <f>Ident!A259</f>
        <v>0</v>
      </c>
      <c r="B259" s="180">
        <f>Ident!B259</f>
        <v>0</v>
      </c>
      <c r="C259" s="180">
        <f>Ident!C259</f>
        <v>0</v>
      </c>
      <c r="D259" s="180">
        <f>Ident!D259</f>
        <v>0</v>
      </c>
      <c r="E259" s="187">
        <f>Ident!$G259</f>
        <v>0</v>
      </c>
      <c r="F259" s="188" t="str">
        <f>BerKW!AA259</f>
        <v>T. plein</v>
      </c>
      <c r="G259" s="188" t="str">
        <f>BerKW!Y259</f>
        <v>REMPLIR CAT.D'EMPLOYEUR!</v>
      </c>
      <c r="H259" s="188" t="str">
        <f>BerKW!L259</f>
        <v>Corriger</v>
      </c>
      <c r="I259" s="188">
        <f>BerKW!K259</f>
        <v>0</v>
      </c>
      <c r="J259" s="188" t="str">
        <f>BerKW!AJ259</f>
        <v>Corriger</v>
      </c>
      <c r="K259" s="188" t="str">
        <f>BerKW!AI259</f>
        <v>Corriger</v>
      </c>
      <c r="L259" s="188" t="str">
        <f>BerKW!AM259</f>
        <v>Corriger</v>
      </c>
      <c r="M259" s="188" t="str">
        <f>BerKW!AL259</f>
        <v>Corriger</v>
      </c>
      <c r="N259" s="188" t="str">
        <f>BerKW!AP259</f>
        <v>Corriger</v>
      </c>
      <c r="O259" s="188" t="str">
        <f>BerKW!AO259</f>
        <v>Corriger</v>
      </c>
      <c r="P259" s="188" t="str">
        <f>BerKW!AS259</f>
        <v>Corriger</v>
      </c>
      <c r="Q259" s="188" t="str">
        <f>BerKW!AR259</f>
        <v>Corriger</v>
      </c>
      <c r="R259" s="188" t="str">
        <f>BerKW!AV259</f>
        <v>Corriger</v>
      </c>
      <c r="S259" s="188" t="str">
        <f>BerKW!AU259</f>
        <v>Corriger</v>
      </c>
      <c r="T259" s="188" t="str">
        <f>BerKW!AD259</f>
        <v>Corriger</v>
      </c>
      <c r="U259" s="188" t="str">
        <f>BerKW!AC259</f>
        <v>Corriger</v>
      </c>
      <c r="V259" s="188" t="str">
        <f>BerKW!AG259</f>
        <v>Corriger</v>
      </c>
      <c r="W259" s="188" t="str">
        <f>BerKW!AF259</f>
        <v>Corriger</v>
      </c>
      <c r="X259" s="188" t="str">
        <f>BerKW!AW259</f>
        <v>Corriger</v>
      </c>
      <c r="Y259" s="189" t="str">
        <f>BerKW!BE259</f>
        <v>Corriger</v>
      </c>
      <c r="Z259" s="188" t="str">
        <f>BerKW!BF259</f>
        <v>Corriger</v>
      </c>
      <c r="AA259" s="180">
        <f>Ident!A259</f>
        <v>0</v>
      </c>
      <c r="AB259" s="180">
        <f>Ident!B259</f>
        <v>0</v>
      </c>
      <c r="AC259" s="180">
        <f>Ident!C259</f>
        <v>0</v>
      </c>
      <c r="AD259" s="180">
        <f>Ident!D259</f>
        <v>0</v>
      </c>
      <c r="AE259" s="187">
        <f>Ident!$G259</f>
        <v>0</v>
      </c>
    </row>
    <row r="260" spans="1:31" ht="14.1" customHeight="1" x14ac:dyDescent="0.3">
      <c r="A260" s="180">
        <f>Ident!A260</f>
        <v>0</v>
      </c>
      <c r="B260" s="180">
        <f>Ident!B260</f>
        <v>0</v>
      </c>
      <c r="C260" s="180">
        <f>Ident!C260</f>
        <v>0</v>
      </c>
      <c r="D260" s="180">
        <f>Ident!D260</f>
        <v>0</v>
      </c>
      <c r="E260" s="187">
        <f>Ident!$G260</f>
        <v>0</v>
      </c>
      <c r="F260" s="188" t="str">
        <f>BerKW!AA260</f>
        <v>T. plein</v>
      </c>
      <c r="G260" s="188" t="str">
        <f>BerKW!Y260</f>
        <v>REMPLIR CAT.D'EMPLOYEUR!</v>
      </c>
      <c r="H260" s="188" t="str">
        <f>BerKW!L260</f>
        <v>Corriger</v>
      </c>
      <c r="I260" s="188">
        <f>BerKW!K260</f>
        <v>0</v>
      </c>
      <c r="J260" s="188" t="str">
        <f>BerKW!AJ260</f>
        <v>Corriger</v>
      </c>
      <c r="K260" s="188" t="str">
        <f>BerKW!AI260</f>
        <v>Corriger</v>
      </c>
      <c r="L260" s="188" t="str">
        <f>BerKW!AM260</f>
        <v>Corriger</v>
      </c>
      <c r="M260" s="188" t="str">
        <f>BerKW!AL260</f>
        <v>Corriger</v>
      </c>
      <c r="N260" s="188" t="str">
        <f>BerKW!AP260</f>
        <v>Corriger</v>
      </c>
      <c r="O260" s="188" t="str">
        <f>BerKW!AO260</f>
        <v>Corriger</v>
      </c>
      <c r="P260" s="188" t="str">
        <f>BerKW!AS260</f>
        <v>Corriger</v>
      </c>
      <c r="Q260" s="188" t="str">
        <f>BerKW!AR260</f>
        <v>Corriger</v>
      </c>
      <c r="R260" s="188" t="str">
        <f>BerKW!AV260</f>
        <v>Corriger</v>
      </c>
      <c r="S260" s="188" t="str">
        <f>BerKW!AU260</f>
        <v>Corriger</v>
      </c>
      <c r="T260" s="188" t="str">
        <f>BerKW!AD260</f>
        <v>Corriger</v>
      </c>
      <c r="U260" s="188" t="str">
        <f>BerKW!AC260</f>
        <v>Corriger</v>
      </c>
      <c r="V260" s="188" t="str">
        <f>BerKW!AG260</f>
        <v>Corriger</v>
      </c>
      <c r="W260" s="188" t="str">
        <f>BerKW!AF260</f>
        <v>Corriger</v>
      </c>
      <c r="X260" s="188" t="str">
        <f>BerKW!AW260</f>
        <v>Corriger</v>
      </c>
      <c r="Y260" s="189" t="str">
        <f>BerKW!BE260</f>
        <v>Corriger</v>
      </c>
      <c r="Z260" s="188" t="str">
        <f>BerKW!BF260</f>
        <v>Corriger</v>
      </c>
      <c r="AA260" s="180">
        <f>Ident!A260</f>
        <v>0</v>
      </c>
      <c r="AB260" s="180">
        <f>Ident!B260</f>
        <v>0</v>
      </c>
      <c r="AC260" s="180">
        <f>Ident!C260</f>
        <v>0</v>
      </c>
      <c r="AD260" s="180">
        <f>Ident!D260</f>
        <v>0</v>
      </c>
      <c r="AE260" s="187">
        <f>Ident!$G260</f>
        <v>0</v>
      </c>
    </row>
    <row r="261" spans="1:31" ht="14.1" customHeight="1" x14ac:dyDescent="0.3">
      <c r="A261" s="180">
        <f>Ident!A261</f>
        <v>0</v>
      </c>
      <c r="B261" s="180">
        <f>Ident!B261</f>
        <v>0</v>
      </c>
      <c r="C261" s="180">
        <f>Ident!C261</f>
        <v>0</v>
      </c>
      <c r="D261" s="180">
        <f>Ident!D261</f>
        <v>0</v>
      </c>
      <c r="E261" s="187">
        <f>Ident!$G261</f>
        <v>0</v>
      </c>
      <c r="F261" s="188" t="str">
        <f>BerKW!AA261</f>
        <v>T. plein</v>
      </c>
      <c r="G261" s="188" t="str">
        <f>BerKW!Y261</f>
        <v>REMPLIR CAT.D'EMPLOYEUR!</v>
      </c>
      <c r="H261" s="188" t="str">
        <f>BerKW!L261</f>
        <v>Corriger</v>
      </c>
      <c r="I261" s="188">
        <f>BerKW!K261</f>
        <v>0</v>
      </c>
      <c r="J261" s="188" t="str">
        <f>BerKW!AJ261</f>
        <v>Corriger</v>
      </c>
      <c r="K261" s="188" t="str">
        <f>BerKW!AI261</f>
        <v>Corriger</v>
      </c>
      <c r="L261" s="188" t="str">
        <f>BerKW!AM261</f>
        <v>Corriger</v>
      </c>
      <c r="M261" s="188" t="str">
        <f>BerKW!AL261</f>
        <v>Corriger</v>
      </c>
      <c r="N261" s="188" t="str">
        <f>BerKW!AP261</f>
        <v>Corriger</v>
      </c>
      <c r="O261" s="188" t="str">
        <f>BerKW!AO261</f>
        <v>Corriger</v>
      </c>
      <c r="P261" s="188" t="str">
        <f>BerKW!AS261</f>
        <v>Corriger</v>
      </c>
      <c r="Q261" s="188" t="str">
        <f>BerKW!AR261</f>
        <v>Corriger</v>
      </c>
      <c r="R261" s="188" t="str">
        <f>BerKW!AV261</f>
        <v>Corriger</v>
      </c>
      <c r="S261" s="188" t="str">
        <f>BerKW!AU261</f>
        <v>Corriger</v>
      </c>
      <c r="T261" s="188" t="str">
        <f>BerKW!AD261</f>
        <v>Corriger</v>
      </c>
      <c r="U261" s="188" t="str">
        <f>BerKW!AC261</f>
        <v>Corriger</v>
      </c>
      <c r="V261" s="188" t="str">
        <f>BerKW!AG261</f>
        <v>Corriger</v>
      </c>
      <c r="W261" s="188" t="str">
        <f>BerKW!AF261</f>
        <v>Corriger</v>
      </c>
      <c r="X261" s="188" t="str">
        <f>BerKW!AW261</f>
        <v>Corriger</v>
      </c>
      <c r="Y261" s="189" t="str">
        <f>BerKW!BE261</f>
        <v>Corriger</v>
      </c>
      <c r="Z261" s="188" t="str">
        <f>BerKW!BF261</f>
        <v>Corriger</v>
      </c>
      <c r="AA261" s="180">
        <f>Ident!A261</f>
        <v>0</v>
      </c>
      <c r="AB261" s="180">
        <f>Ident!B261</f>
        <v>0</v>
      </c>
      <c r="AC261" s="180">
        <f>Ident!C261</f>
        <v>0</v>
      </c>
      <c r="AD261" s="180">
        <f>Ident!D261</f>
        <v>0</v>
      </c>
      <c r="AE261" s="187">
        <f>Ident!$G261</f>
        <v>0</v>
      </c>
    </row>
    <row r="262" spans="1:31" ht="14.1" customHeight="1" x14ac:dyDescent="0.3">
      <c r="A262" s="180">
        <f>Ident!A262</f>
        <v>0</v>
      </c>
      <c r="B262" s="180">
        <f>Ident!B262</f>
        <v>0</v>
      </c>
      <c r="C262" s="180">
        <f>Ident!C262</f>
        <v>0</v>
      </c>
      <c r="D262" s="180">
        <f>Ident!D262</f>
        <v>0</v>
      </c>
      <c r="E262" s="187">
        <f>Ident!$G262</f>
        <v>0</v>
      </c>
      <c r="F262" s="188" t="str">
        <f>BerKW!AA262</f>
        <v>T. plein</v>
      </c>
      <c r="G262" s="188" t="str">
        <f>BerKW!Y262</f>
        <v>REMPLIR CAT.D'EMPLOYEUR!</v>
      </c>
      <c r="H262" s="188" t="str">
        <f>BerKW!L262</f>
        <v>Corriger</v>
      </c>
      <c r="I262" s="188">
        <f>BerKW!K262</f>
        <v>0</v>
      </c>
      <c r="J262" s="188" t="str">
        <f>BerKW!AJ262</f>
        <v>Corriger</v>
      </c>
      <c r="K262" s="188" t="str">
        <f>BerKW!AI262</f>
        <v>Corriger</v>
      </c>
      <c r="L262" s="188" t="str">
        <f>BerKW!AM262</f>
        <v>Corriger</v>
      </c>
      <c r="M262" s="188" t="str">
        <f>BerKW!AL262</f>
        <v>Corriger</v>
      </c>
      <c r="N262" s="188" t="str">
        <f>BerKW!AP262</f>
        <v>Corriger</v>
      </c>
      <c r="O262" s="188" t="str">
        <f>BerKW!AO262</f>
        <v>Corriger</v>
      </c>
      <c r="P262" s="188" t="str">
        <f>BerKW!AS262</f>
        <v>Corriger</v>
      </c>
      <c r="Q262" s="188" t="str">
        <f>BerKW!AR262</f>
        <v>Corriger</v>
      </c>
      <c r="R262" s="188" t="str">
        <f>BerKW!AV262</f>
        <v>Corriger</v>
      </c>
      <c r="S262" s="188" t="str">
        <f>BerKW!AU262</f>
        <v>Corriger</v>
      </c>
      <c r="T262" s="188" t="str">
        <f>BerKW!AD262</f>
        <v>Corriger</v>
      </c>
      <c r="U262" s="188" t="str">
        <f>BerKW!AC262</f>
        <v>Corriger</v>
      </c>
      <c r="V262" s="188" t="str">
        <f>BerKW!AG262</f>
        <v>Corriger</v>
      </c>
      <c r="W262" s="188" t="str">
        <f>BerKW!AF262</f>
        <v>Corriger</v>
      </c>
      <c r="X262" s="188" t="str">
        <f>BerKW!AW262</f>
        <v>Corriger</v>
      </c>
      <c r="Y262" s="189" t="str">
        <f>BerKW!BE262</f>
        <v>Corriger</v>
      </c>
      <c r="Z262" s="188" t="str">
        <f>BerKW!BF262</f>
        <v>Corriger</v>
      </c>
      <c r="AA262" s="180">
        <f>Ident!A262</f>
        <v>0</v>
      </c>
      <c r="AB262" s="180">
        <f>Ident!B262</f>
        <v>0</v>
      </c>
      <c r="AC262" s="180">
        <f>Ident!C262</f>
        <v>0</v>
      </c>
      <c r="AD262" s="180">
        <f>Ident!D262</f>
        <v>0</v>
      </c>
      <c r="AE262" s="187">
        <f>Ident!$G262</f>
        <v>0</v>
      </c>
    </row>
    <row r="263" spans="1:31" ht="14.1" customHeight="1" x14ac:dyDescent="0.3">
      <c r="A263" s="180">
        <f>Ident!A263</f>
        <v>0</v>
      </c>
      <c r="B263" s="180">
        <f>Ident!B263</f>
        <v>0</v>
      </c>
      <c r="C263" s="180">
        <f>Ident!C263</f>
        <v>0</v>
      </c>
      <c r="D263" s="180">
        <f>Ident!D263</f>
        <v>0</v>
      </c>
      <c r="E263" s="187">
        <f>Ident!$G263</f>
        <v>0</v>
      </c>
      <c r="F263" s="188" t="str">
        <f>BerKW!AA263</f>
        <v>T. plein</v>
      </c>
      <c r="G263" s="188" t="str">
        <f>BerKW!Y263</f>
        <v>REMPLIR CAT.D'EMPLOYEUR!</v>
      </c>
      <c r="H263" s="188" t="str">
        <f>BerKW!L263</f>
        <v>Corriger</v>
      </c>
      <c r="I263" s="188">
        <f>BerKW!K263</f>
        <v>0</v>
      </c>
      <c r="J263" s="188" t="str">
        <f>BerKW!AJ263</f>
        <v>Corriger</v>
      </c>
      <c r="K263" s="188" t="str">
        <f>BerKW!AI263</f>
        <v>Corriger</v>
      </c>
      <c r="L263" s="188" t="str">
        <f>BerKW!AM263</f>
        <v>Corriger</v>
      </c>
      <c r="M263" s="188" t="str">
        <f>BerKW!AL263</f>
        <v>Corriger</v>
      </c>
      <c r="N263" s="188" t="str">
        <f>BerKW!AP263</f>
        <v>Corriger</v>
      </c>
      <c r="O263" s="188" t="str">
        <f>BerKW!AO263</f>
        <v>Corriger</v>
      </c>
      <c r="P263" s="188" t="str">
        <f>BerKW!AS263</f>
        <v>Corriger</v>
      </c>
      <c r="Q263" s="188" t="str">
        <f>BerKW!AR263</f>
        <v>Corriger</v>
      </c>
      <c r="R263" s="188" t="str">
        <f>BerKW!AV263</f>
        <v>Corriger</v>
      </c>
      <c r="S263" s="188" t="str">
        <f>BerKW!AU263</f>
        <v>Corriger</v>
      </c>
      <c r="T263" s="188" t="str">
        <f>BerKW!AD263</f>
        <v>Corriger</v>
      </c>
      <c r="U263" s="188" t="str">
        <f>BerKW!AC263</f>
        <v>Corriger</v>
      </c>
      <c r="V263" s="188" t="str">
        <f>BerKW!AG263</f>
        <v>Corriger</v>
      </c>
      <c r="W263" s="188" t="str">
        <f>BerKW!AF263</f>
        <v>Corriger</v>
      </c>
      <c r="X263" s="188" t="str">
        <f>BerKW!AW263</f>
        <v>Corriger</v>
      </c>
      <c r="Y263" s="189" t="str">
        <f>BerKW!BE263</f>
        <v>Corriger</v>
      </c>
      <c r="Z263" s="188" t="str">
        <f>BerKW!BF263</f>
        <v>Corriger</v>
      </c>
      <c r="AA263" s="180">
        <f>Ident!A263</f>
        <v>0</v>
      </c>
      <c r="AB263" s="180">
        <f>Ident!B263</f>
        <v>0</v>
      </c>
      <c r="AC263" s="180">
        <f>Ident!C263</f>
        <v>0</v>
      </c>
      <c r="AD263" s="180">
        <f>Ident!D263</f>
        <v>0</v>
      </c>
      <c r="AE263" s="187">
        <f>Ident!$G263</f>
        <v>0</v>
      </c>
    </row>
    <row r="264" spans="1:31" ht="14.1" customHeight="1" x14ac:dyDescent="0.3">
      <c r="A264" s="180">
        <f>Ident!A264</f>
        <v>0</v>
      </c>
      <c r="B264" s="180">
        <f>Ident!B264</f>
        <v>0</v>
      </c>
      <c r="C264" s="180">
        <f>Ident!C264</f>
        <v>0</v>
      </c>
      <c r="D264" s="180">
        <f>Ident!D264</f>
        <v>0</v>
      </c>
      <c r="E264" s="187">
        <f>Ident!$G264</f>
        <v>0</v>
      </c>
      <c r="F264" s="188" t="str">
        <f>BerKW!AA264</f>
        <v>T. plein</v>
      </c>
      <c r="G264" s="188" t="str">
        <f>BerKW!Y264</f>
        <v>REMPLIR CAT.D'EMPLOYEUR!</v>
      </c>
      <c r="H264" s="188" t="str">
        <f>BerKW!L264</f>
        <v>Corriger</v>
      </c>
      <c r="I264" s="188">
        <f>BerKW!K264</f>
        <v>0</v>
      </c>
      <c r="J264" s="188" t="str">
        <f>BerKW!AJ264</f>
        <v>Corriger</v>
      </c>
      <c r="K264" s="188" t="str">
        <f>BerKW!AI264</f>
        <v>Corriger</v>
      </c>
      <c r="L264" s="188" t="str">
        <f>BerKW!AM264</f>
        <v>Corriger</v>
      </c>
      <c r="M264" s="188" t="str">
        <f>BerKW!AL264</f>
        <v>Corriger</v>
      </c>
      <c r="N264" s="188" t="str">
        <f>BerKW!AP264</f>
        <v>Corriger</v>
      </c>
      <c r="O264" s="188" t="str">
        <f>BerKW!AO264</f>
        <v>Corriger</v>
      </c>
      <c r="P264" s="188" t="str">
        <f>BerKW!AS264</f>
        <v>Corriger</v>
      </c>
      <c r="Q264" s="188" t="str">
        <f>BerKW!AR264</f>
        <v>Corriger</v>
      </c>
      <c r="R264" s="188" t="str">
        <f>BerKW!AV264</f>
        <v>Corriger</v>
      </c>
      <c r="S264" s="188" t="str">
        <f>BerKW!AU264</f>
        <v>Corriger</v>
      </c>
      <c r="T264" s="188" t="str">
        <f>BerKW!AD264</f>
        <v>Corriger</v>
      </c>
      <c r="U264" s="188" t="str">
        <f>BerKW!AC264</f>
        <v>Corriger</v>
      </c>
      <c r="V264" s="188" t="str">
        <f>BerKW!AG264</f>
        <v>Corriger</v>
      </c>
      <c r="W264" s="188" t="str">
        <f>BerKW!AF264</f>
        <v>Corriger</v>
      </c>
      <c r="X264" s="188" t="str">
        <f>BerKW!AW264</f>
        <v>Corriger</v>
      </c>
      <c r="Y264" s="189" t="str">
        <f>BerKW!BE264</f>
        <v>Corriger</v>
      </c>
      <c r="Z264" s="188" t="str">
        <f>BerKW!BF264</f>
        <v>Corriger</v>
      </c>
      <c r="AA264" s="180">
        <f>Ident!A264</f>
        <v>0</v>
      </c>
      <c r="AB264" s="180">
        <f>Ident!B264</f>
        <v>0</v>
      </c>
      <c r="AC264" s="180">
        <f>Ident!C264</f>
        <v>0</v>
      </c>
      <c r="AD264" s="180">
        <f>Ident!D264</f>
        <v>0</v>
      </c>
      <c r="AE264" s="187">
        <f>Ident!$G264</f>
        <v>0</v>
      </c>
    </row>
    <row r="265" spans="1:31" ht="14.1" customHeight="1" x14ac:dyDescent="0.3">
      <c r="A265" s="180">
        <f>Ident!A265</f>
        <v>0</v>
      </c>
      <c r="B265" s="180">
        <f>Ident!B265</f>
        <v>0</v>
      </c>
      <c r="C265" s="180">
        <f>Ident!C265</f>
        <v>0</v>
      </c>
      <c r="D265" s="180">
        <f>Ident!D265</f>
        <v>0</v>
      </c>
      <c r="E265" s="187">
        <f>Ident!$G265</f>
        <v>0</v>
      </c>
      <c r="F265" s="188" t="str">
        <f>BerKW!AA265</f>
        <v>T. plein</v>
      </c>
      <c r="G265" s="188" t="str">
        <f>BerKW!Y265</f>
        <v>REMPLIR CAT.D'EMPLOYEUR!</v>
      </c>
      <c r="H265" s="188" t="str">
        <f>BerKW!L265</f>
        <v>Corriger</v>
      </c>
      <c r="I265" s="188">
        <f>BerKW!K265</f>
        <v>0</v>
      </c>
      <c r="J265" s="188" t="str">
        <f>BerKW!AJ265</f>
        <v>Corriger</v>
      </c>
      <c r="K265" s="188" t="str">
        <f>BerKW!AI265</f>
        <v>Corriger</v>
      </c>
      <c r="L265" s="188" t="str">
        <f>BerKW!AM265</f>
        <v>Corriger</v>
      </c>
      <c r="M265" s="188" t="str">
        <f>BerKW!AL265</f>
        <v>Corriger</v>
      </c>
      <c r="N265" s="188" t="str">
        <f>BerKW!AP265</f>
        <v>Corriger</v>
      </c>
      <c r="O265" s="188" t="str">
        <f>BerKW!AO265</f>
        <v>Corriger</v>
      </c>
      <c r="P265" s="188" t="str">
        <f>BerKW!AS265</f>
        <v>Corriger</v>
      </c>
      <c r="Q265" s="188" t="str">
        <f>BerKW!AR265</f>
        <v>Corriger</v>
      </c>
      <c r="R265" s="188" t="str">
        <f>BerKW!AV265</f>
        <v>Corriger</v>
      </c>
      <c r="S265" s="188" t="str">
        <f>BerKW!AU265</f>
        <v>Corriger</v>
      </c>
      <c r="T265" s="188" t="str">
        <f>BerKW!AD265</f>
        <v>Corriger</v>
      </c>
      <c r="U265" s="188" t="str">
        <f>BerKW!AC265</f>
        <v>Corriger</v>
      </c>
      <c r="V265" s="188" t="str">
        <f>BerKW!AG265</f>
        <v>Corriger</v>
      </c>
      <c r="W265" s="188" t="str">
        <f>BerKW!AF265</f>
        <v>Corriger</v>
      </c>
      <c r="X265" s="188" t="str">
        <f>BerKW!AW265</f>
        <v>Corriger</v>
      </c>
      <c r="Y265" s="189" t="str">
        <f>BerKW!BE265</f>
        <v>Corriger</v>
      </c>
      <c r="Z265" s="188" t="str">
        <f>BerKW!BF265</f>
        <v>Corriger</v>
      </c>
      <c r="AA265" s="180">
        <f>Ident!A265</f>
        <v>0</v>
      </c>
      <c r="AB265" s="180">
        <f>Ident!B265</f>
        <v>0</v>
      </c>
      <c r="AC265" s="180">
        <f>Ident!C265</f>
        <v>0</v>
      </c>
      <c r="AD265" s="180">
        <f>Ident!D265</f>
        <v>0</v>
      </c>
      <c r="AE265" s="187">
        <f>Ident!$G265</f>
        <v>0</v>
      </c>
    </row>
    <row r="266" spans="1:31" ht="14.1" customHeight="1" x14ac:dyDescent="0.3">
      <c r="A266" s="180">
        <f>Ident!A266</f>
        <v>0</v>
      </c>
      <c r="B266" s="180">
        <f>Ident!B266</f>
        <v>0</v>
      </c>
      <c r="C266" s="180">
        <f>Ident!C266</f>
        <v>0</v>
      </c>
      <c r="D266" s="180">
        <f>Ident!D266</f>
        <v>0</v>
      </c>
      <c r="E266" s="187">
        <f>Ident!$G266</f>
        <v>0</v>
      </c>
      <c r="F266" s="188" t="str">
        <f>BerKW!AA266</f>
        <v>T. plein</v>
      </c>
      <c r="G266" s="188" t="str">
        <f>BerKW!Y266</f>
        <v>REMPLIR CAT.D'EMPLOYEUR!</v>
      </c>
      <c r="H266" s="188" t="str">
        <f>BerKW!L266</f>
        <v>Corriger</v>
      </c>
      <c r="I266" s="188">
        <f>BerKW!K266</f>
        <v>0</v>
      </c>
      <c r="J266" s="188" t="str">
        <f>BerKW!AJ266</f>
        <v>Corriger</v>
      </c>
      <c r="K266" s="188" t="str">
        <f>BerKW!AI266</f>
        <v>Corriger</v>
      </c>
      <c r="L266" s="188" t="str">
        <f>BerKW!AM266</f>
        <v>Corriger</v>
      </c>
      <c r="M266" s="188" t="str">
        <f>BerKW!AL266</f>
        <v>Corriger</v>
      </c>
      <c r="N266" s="188" t="str">
        <f>BerKW!AP266</f>
        <v>Corriger</v>
      </c>
      <c r="O266" s="188" t="str">
        <f>BerKW!AO266</f>
        <v>Corriger</v>
      </c>
      <c r="P266" s="188" t="str">
        <f>BerKW!AS266</f>
        <v>Corriger</v>
      </c>
      <c r="Q266" s="188" t="str">
        <f>BerKW!AR266</f>
        <v>Corriger</v>
      </c>
      <c r="R266" s="188" t="str">
        <f>BerKW!AV266</f>
        <v>Corriger</v>
      </c>
      <c r="S266" s="188" t="str">
        <f>BerKW!AU266</f>
        <v>Corriger</v>
      </c>
      <c r="T266" s="188" t="str">
        <f>BerKW!AD266</f>
        <v>Corriger</v>
      </c>
      <c r="U266" s="188" t="str">
        <f>BerKW!AC266</f>
        <v>Corriger</v>
      </c>
      <c r="V266" s="188" t="str">
        <f>BerKW!AG266</f>
        <v>Corriger</v>
      </c>
      <c r="W266" s="188" t="str">
        <f>BerKW!AF266</f>
        <v>Corriger</v>
      </c>
      <c r="X266" s="188" t="str">
        <f>BerKW!AW266</f>
        <v>Corriger</v>
      </c>
      <c r="Y266" s="189" t="str">
        <f>BerKW!BE266</f>
        <v>Corriger</v>
      </c>
      <c r="Z266" s="188" t="str">
        <f>BerKW!BF266</f>
        <v>Corriger</v>
      </c>
      <c r="AA266" s="180">
        <f>Ident!A266</f>
        <v>0</v>
      </c>
      <c r="AB266" s="180">
        <f>Ident!B266</f>
        <v>0</v>
      </c>
      <c r="AC266" s="180">
        <f>Ident!C266</f>
        <v>0</v>
      </c>
      <c r="AD266" s="180">
        <f>Ident!D266</f>
        <v>0</v>
      </c>
      <c r="AE266" s="187">
        <f>Ident!$G266</f>
        <v>0</v>
      </c>
    </row>
    <row r="267" spans="1:31" ht="14.1" customHeight="1" x14ac:dyDescent="0.3">
      <c r="A267" s="180">
        <f>Ident!A267</f>
        <v>0</v>
      </c>
      <c r="B267" s="180">
        <f>Ident!B267</f>
        <v>0</v>
      </c>
      <c r="C267" s="180">
        <f>Ident!C267</f>
        <v>0</v>
      </c>
      <c r="D267" s="180">
        <f>Ident!D267</f>
        <v>0</v>
      </c>
      <c r="E267" s="187">
        <f>Ident!$G267</f>
        <v>0</v>
      </c>
      <c r="F267" s="188" t="str">
        <f>BerKW!AA267</f>
        <v>T. plein</v>
      </c>
      <c r="G267" s="188" t="str">
        <f>BerKW!Y267</f>
        <v>REMPLIR CAT.D'EMPLOYEUR!</v>
      </c>
      <c r="H267" s="188" t="str">
        <f>BerKW!L267</f>
        <v>Corriger</v>
      </c>
      <c r="I267" s="188">
        <f>BerKW!K267</f>
        <v>0</v>
      </c>
      <c r="J267" s="188" t="str">
        <f>BerKW!AJ267</f>
        <v>Corriger</v>
      </c>
      <c r="K267" s="188" t="str">
        <f>BerKW!AI267</f>
        <v>Corriger</v>
      </c>
      <c r="L267" s="188" t="str">
        <f>BerKW!AM267</f>
        <v>Corriger</v>
      </c>
      <c r="M267" s="188" t="str">
        <f>BerKW!AL267</f>
        <v>Corriger</v>
      </c>
      <c r="N267" s="188" t="str">
        <f>BerKW!AP267</f>
        <v>Corriger</v>
      </c>
      <c r="O267" s="188" t="str">
        <f>BerKW!AO267</f>
        <v>Corriger</v>
      </c>
      <c r="P267" s="188" t="str">
        <f>BerKW!AS267</f>
        <v>Corriger</v>
      </c>
      <c r="Q267" s="188" t="str">
        <f>BerKW!AR267</f>
        <v>Corriger</v>
      </c>
      <c r="R267" s="188" t="str">
        <f>BerKW!AV267</f>
        <v>Corriger</v>
      </c>
      <c r="S267" s="188" t="str">
        <f>BerKW!AU267</f>
        <v>Corriger</v>
      </c>
      <c r="T267" s="188" t="str">
        <f>BerKW!AD267</f>
        <v>Corriger</v>
      </c>
      <c r="U267" s="188" t="str">
        <f>BerKW!AC267</f>
        <v>Corriger</v>
      </c>
      <c r="V267" s="188" t="str">
        <f>BerKW!AG267</f>
        <v>Corriger</v>
      </c>
      <c r="W267" s="188" t="str">
        <f>BerKW!AF267</f>
        <v>Corriger</v>
      </c>
      <c r="X267" s="188" t="str">
        <f>BerKW!AW267</f>
        <v>Corriger</v>
      </c>
      <c r="Y267" s="189" t="str">
        <f>BerKW!BE267</f>
        <v>Corriger</v>
      </c>
      <c r="Z267" s="188" t="str">
        <f>BerKW!BF267</f>
        <v>Corriger</v>
      </c>
      <c r="AA267" s="180">
        <f>Ident!A267</f>
        <v>0</v>
      </c>
      <c r="AB267" s="180">
        <f>Ident!B267</f>
        <v>0</v>
      </c>
      <c r="AC267" s="180">
        <f>Ident!C267</f>
        <v>0</v>
      </c>
      <c r="AD267" s="180">
        <f>Ident!D267</f>
        <v>0</v>
      </c>
      <c r="AE267" s="187">
        <f>Ident!$G267</f>
        <v>0</v>
      </c>
    </row>
    <row r="268" spans="1:31" ht="14.1" customHeight="1" x14ac:dyDescent="0.3">
      <c r="A268" s="180">
        <f>Ident!A268</f>
        <v>0</v>
      </c>
      <c r="B268" s="180">
        <f>Ident!B268</f>
        <v>0</v>
      </c>
      <c r="C268" s="180">
        <f>Ident!C268</f>
        <v>0</v>
      </c>
      <c r="D268" s="180">
        <f>Ident!D268</f>
        <v>0</v>
      </c>
      <c r="E268" s="187">
        <f>Ident!$G268</f>
        <v>0</v>
      </c>
      <c r="F268" s="188" t="str">
        <f>BerKW!AA268</f>
        <v>T. plein</v>
      </c>
      <c r="G268" s="188" t="str">
        <f>BerKW!Y268</f>
        <v>REMPLIR CAT.D'EMPLOYEUR!</v>
      </c>
      <c r="H268" s="188" t="str">
        <f>BerKW!L268</f>
        <v>Corriger</v>
      </c>
      <c r="I268" s="188">
        <f>BerKW!K268</f>
        <v>0</v>
      </c>
      <c r="J268" s="188" t="str">
        <f>BerKW!AJ268</f>
        <v>Corriger</v>
      </c>
      <c r="K268" s="188" t="str">
        <f>BerKW!AI268</f>
        <v>Corriger</v>
      </c>
      <c r="L268" s="188" t="str">
        <f>BerKW!AM268</f>
        <v>Corriger</v>
      </c>
      <c r="M268" s="188" t="str">
        <f>BerKW!AL268</f>
        <v>Corriger</v>
      </c>
      <c r="N268" s="188" t="str">
        <f>BerKW!AP268</f>
        <v>Corriger</v>
      </c>
      <c r="O268" s="188" t="str">
        <f>BerKW!AO268</f>
        <v>Corriger</v>
      </c>
      <c r="P268" s="188" t="str">
        <f>BerKW!AS268</f>
        <v>Corriger</v>
      </c>
      <c r="Q268" s="188" t="str">
        <f>BerKW!AR268</f>
        <v>Corriger</v>
      </c>
      <c r="R268" s="188" t="str">
        <f>BerKW!AV268</f>
        <v>Corriger</v>
      </c>
      <c r="S268" s="188" t="str">
        <f>BerKW!AU268</f>
        <v>Corriger</v>
      </c>
      <c r="T268" s="188" t="str">
        <f>BerKW!AD268</f>
        <v>Corriger</v>
      </c>
      <c r="U268" s="188" t="str">
        <f>BerKW!AC268</f>
        <v>Corriger</v>
      </c>
      <c r="V268" s="188" t="str">
        <f>BerKW!AG268</f>
        <v>Corriger</v>
      </c>
      <c r="W268" s="188" t="str">
        <f>BerKW!AF268</f>
        <v>Corriger</v>
      </c>
      <c r="X268" s="188" t="str">
        <f>BerKW!AW268</f>
        <v>Corriger</v>
      </c>
      <c r="Y268" s="189" t="str">
        <f>BerKW!BE268</f>
        <v>Corriger</v>
      </c>
      <c r="Z268" s="188" t="str">
        <f>BerKW!BF268</f>
        <v>Corriger</v>
      </c>
      <c r="AA268" s="180">
        <f>Ident!A268</f>
        <v>0</v>
      </c>
      <c r="AB268" s="180">
        <f>Ident!B268</f>
        <v>0</v>
      </c>
      <c r="AC268" s="180">
        <f>Ident!C268</f>
        <v>0</v>
      </c>
      <c r="AD268" s="180">
        <f>Ident!D268</f>
        <v>0</v>
      </c>
      <c r="AE268" s="187">
        <f>Ident!$G268</f>
        <v>0</v>
      </c>
    </row>
    <row r="269" spans="1:31" ht="14.1" customHeight="1" x14ac:dyDescent="0.3">
      <c r="A269" s="180">
        <f>Ident!A269</f>
        <v>0</v>
      </c>
      <c r="B269" s="180">
        <f>Ident!B269</f>
        <v>0</v>
      </c>
      <c r="C269" s="180">
        <f>Ident!C269</f>
        <v>0</v>
      </c>
      <c r="D269" s="180">
        <f>Ident!D269</f>
        <v>0</v>
      </c>
      <c r="E269" s="187">
        <f>Ident!$G269</f>
        <v>0</v>
      </c>
      <c r="F269" s="188" t="str">
        <f>BerKW!AA269</f>
        <v>T. plein</v>
      </c>
      <c r="G269" s="188" t="str">
        <f>BerKW!Y269</f>
        <v>REMPLIR CAT.D'EMPLOYEUR!</v>
      </c>
      <c r="H269" s="188" t="str">
        <f>BerKW!L269</f>
        <v>Corriger</v>
      </c>
      <c r="I269" s="188">
        <f>BerKW!K269</f>
        <v>0</v>
      </c>
      <c r="J269" s="188" t="str">
        <f>BerKW!AJ269</f>
        <v>Corriger</v>
      </c>
      <c r="K269" s="188" t="str">
        <f>BerKW!AI269</f>
        <v>Corriger</v>
      </c>
      <c r="L269" s="188" t="str">
        <f>BerKW!AM269</f>
        <v>Corriger</v>
      </c>
      <c r="M269" s="188" t="str">
        <f>BerKW!AL269</f>
        <v>Corriger</v>
      </c>
      <c r="N269" s="188" t="str">
        <f>BerKW!AP269</f>
        <v>Corriger</v>
      </c>
      <c r="O269" s="188" t="str">
        <f>BerKW!AO269</f>
        <v>Corriger</v>
      </c>
      <c r="P269" s="188" t="str">
        <f>BerKW!AS269</f>
        <v>Corriger</v>
      </c>
      <c r="Q269" s="188" t="str">
        <f>BerKW!AR269</f>
        <v>Corriger</v>
      </c>
      <c r="R269" s="188" t="str">
        <f>BerKW!AV269</f>
        <v>Corriger</v>
      </c>
      <c r="S269" s="188" t="str">
        <f>BerKW!AU269</f>
        <v>Corriger</v>
      </c>
      <c r="T269" s="188" t="str">
        <f>BerKW!AD269</f>
        <v>Corriger</v>
      </c>
      <c r="U269" s="188" t="str">
        <f>BerKW!AC269</f>
        <v>Corriger</v>
      </c>
      <c r="V269" s="188" t="str">
        <f>BerKW!AG269</f>
        <v>Corriger</v>
      </c>
      <c r="W269" s="188" t="str">
        <f>BerKW!AF269</f>
        <v>Corriger</v>
      </c>
      <c r="X269" s="188" t="str">
        <f>BerKW!AW269</f>
        <v>Corriger</v>
      </c>
      <c r="Y269" s="189" t="str">
        <f>BerKW!BE269</f>
        <v>Corriger</v>
      </c>
      <c r="Z269" s="188" t="str">
        <f>BerKW!BF269</f>
        <v>Corriger</v>
      </c>
      <c r="AA269" s="180">
        <f>Ident!A269</f>
        <v>0</v>
      </c>
      <c r="AB269" s="180">
        <f>Ident!B269</f>
        <v>0</v>
      </c>
      <c r="AC269" s="180">
        <f>Ident!C269</f>
        <v>0</v>
      </c>
      <c r="AD269" s="180">
        <f>Ident!D269</f>
        <v>0</v>
      </c>
      <c r="AE269" s="187">
        <f>Ident!$G269</f>
        <v>0</v>
      </c>
    </row>
    <row r="270" spans="1:31" ht="14.1" customHeight="1" x14ac:dyDescent="0.3">
      <c r="A270" s="180">
        <f>Ident!A270</f>
        <v>0</v>
      </c>
      <c r="B270" s="180">
        <f>Ident!B270</f>
        <v>0</v>
      </c>
      <c r="C270" s="180">
        <f>Ident!C270</f>
        <v>0</v>
      </c>
      <c r="D270" s="180">
        <f>Ident!D270</f>
        <v>0</v>
      </c>
      <c r="E270" s="187">
        <f>Ident!$G270</f>
        <v>0</v>
      </c>
      <c r="F270" s="188" t="str">
        <f>BerKW!AA270</f>
        <v>T. plein</v>
      </c>
      <c r="G270" s="188" t="str">
        <f>BerKW!Y270</f>
        <v>REMPLIR CAT.D'EMPLOYEUR!</v>
      </c>
      <c r="H270" s="188" t="str">
        <f>BerKW!L270</f>
        <v>Corriger</v>
      </c>
      <c r="I270" s="188">
        <f>BerKW!K270</f>
        <v>0</v>
      </c>
      <c r="J270" s="188" t="str">
        <f>BerKW!AJ270</f>
        <v>Corriger</v>
      </c>
      <c r="K270" s="188" t="str">
        <f>BerKW!AI270</f>
        <v>Corriger</v>
      </c>
      <c r="L270" s="188" t="str">
        <f>BerKW!AM270</f>
        <v>Corriger</v>
      </c>
      <c r="M270" s="188" t="str">
        <f>BerKW!AL270</f>
        <v>Corriger</v>
      </c>
      <c r="N270" s="188" t="str">
        <f>BerKW!AP270</f>
        <v>Corriger</v>
      </c>
      <c r="O270" s="188" t="str">
        <f>BerKW!AO270</f>
        <v>Corriger</v>
      </c>
      <c r="P270" s="188" t="str">
        <f>BerKW!AS270</f>
        <v>Corriger</v>
      </c>
      <c r="Q270" s="188" t="str">
        <f>BerKW!AR270</f>
        <v>Corriger</v>
      </c>
      <c r="R270" s="188" t="str">
        <f>BerKW!AV270</f>
        <v>Corriger</v>
      </c>
      <c r="S270" s="188" t="str">
        <f>BerKW!AU270</f>
        <v>Corriger</v>
      </c>
      <c r="T270" s="188" t="str">
        <f>BerKW!AD270</f>
        <v>Corriger</v>
      </c>
      <c r="U270" s="188" t="str">
        <f>BerKW!AC270</f>
        <v>Corriger</v>
      </c>
      <c r="V270" s="188" t="str">
        <f>BerKW!AG270</f>
        <v>Corriger</v>
      </c>
      <c r="W270" s="188" t="str">
        <f>BerKW!AF270</f>
        <v>Corriger</v>
      </c>
      <c r="X270" s="188" t="str">
        <f>BerKW!AW270</f>
        <v>Corriger</v>
      </c>
      <c r="Y270" s="189" t="str">
        <f>BerKW!BE270</f>
        <v>Corriger</v>
      </c>
      <c r="Z270" s="188" t="str">
        <f>BerKW!BF270</f>
        <v>Corriger</v>
      </c>
      <c r="AA270" s="180">
        <f>Ident!A270</f>
        <v>0</v>
      </c>
      <c r="AB270" s="180">
        <f>Ident!B270</f>
        <v>0</v>
      </c>
      <c r="AC270" s="180">
        <f>Ident!C270</f>
        <v>0</v>
      </c>
      <c r="AD270" s="180">
        <f>Ident!D270</f>
        <v>0</v>
      </c>
      <c r="AE270" s="187">
        <f>Ident!$G270</f>
        <v>0</v>
      </c>
    </row>
    <row r="271" spans="1:31" ht="14.1" customHeight="1" x14ac:dyDescent="0.3">
      <c r="A271" s="180">
        <f>Ident!A271</f>
        <v>0</v>
      </c>
      <c r="B271" s="180">
        <f>Ident!B271</f>
        <v>0</v>
      </c>
      <c r="C271" s="180">
        <f>Ident!C271</f>
        <v>0</v>
      </c>
      <c r="D271" s="180">
        <f>Ident!D271</f>
        <v>0</v>
      </c>
      <c r="E271" s="187">
        <f>Ident!$G271</f>
        <v>0</v>
      </c>
      <c r="F271" s="188" t="str">
        <f>BerKW!AA271</f>
        <v>T. plein</v>
      </c>
      <c r="G271" s="188" t="str">
        <f>BerKW!Y271</f>
        <v>REMPLIR CAT.D'EMPLOYEUR!</v>
      </c>
      <c r="H271" s="188" t="str">
        <f>BerKW!L271</f>
        <v>Corriger</v>
      </c>
      <c r="I271" s="188">
        <f>BerKW!K271</f>
        <v>0</v>
      </c>
      <c r="J271" s="188" t="str">
        <f>BerKW!AJ271</f>
        <v>Corriger</v>
      </c>
      <c r="K271" s="188" t="str">
        <f>BerKW!AI271</f>
        <v>Corriger</v>
      </c>
      <c r="L271" s="188" t="str">
        <f>BerKW!AM271</f>
        <v>Corriger</v>
      </c>
      <c r="M271" s="188" t="str">
        <f>BerKW!AL271</f>
        <v>Corriger</v>
      </c>
      <c r="N271" s="188" t="str">
        <f>BerKW!AP271</f>
        <v>Corriger</v>
      </c>
      <c r="O271" s="188" t="str">
        <f>BerKW!AO271</f>
        <v>Corriger</v>
      </c>
      <c r="P271" s="188" t="str">
        <f>BerKW!AS271</f>
        <v>Corriger</v>
      </c>
      <c r="Q271" s="188" t="str">
        <f>BerKW!AR271</f>
        <v>Corriger</v>
      </c>
      <c r="R271" s="188" t="str">
        <f>BerKW!AV271</f>
        <v>Corriger</v>
      </c>
      <c r="S271" s="188" t="str">
        <f>BerKW!AU271</f>
        <v>Corriger</v>
      </c>
      <c r="T271" s="188" t="str">
        <f>BerKW!AD271</f>
        <v>Corriger</v>
      </c>
      <c r="U271" s="188" t="str">
        <f>BerKW!AC271</f>
        <v>Corriger</v>
      </c>
      <c r="V271" s="188" t="str">
        <f>BerKW!AG271</f>
        <v>Corriger</v>
      </c>
      <c r="W271" s="188" t="str">
        <f>BerKW!AF271</f>
        <v>Corriger</v>
      </c>
      <c r="X271" s="188" t="str">
        <f>BerKW!AW271</f>
        <v>Corriger</v>
      </c>
      <c r="Y271" s="189" t="str">
        <f>BerKW!BE271</f>
        <v>Corriger</v>
      </c>
      <c r="Z271" s="188" t="str">
        <f>BerKW!BF271</f>
        <v>Corriger</v>
      </c>
      <c r="AA271" s="180">
        <f>Ident!A271</f>
        <v>0</v>
      </c>
      <c r="AB271" s="180">
        <f>Ident!B271</f>
        <v>0</v>
      </c>
      <c r="AC271" s="180">
        <f>Ident!C271</f>
        <v>0</v>
      </c>
      <c r="AD271" s="180">
        <f>Ident!D271</f>
        <v>0</v>
      </c>
      <c r="AE271" s="187">
        <f>Ident!$G271</f>
        <v>0</v>
      </c>
    </row>
    <row r="272" spans="1:31" ht="14.1" customHeight="1" x14ac:dyDescent="0.3">
      <c r="A272" s="180">
        <f>Ident!A272</f>
        <v>0</v>
      </c>
      <c r="B272" s="180">
        <f>Ident!B272</f>
        <v>0</v>
      </c>
      <c r="C272" s="180">
        <f>Ident!C272</f>
        <v>0</v>
      </c>
      <c r="D272" s="180">
        <f>Ident!D272</f>
        <v>0</v>
      </c>
      <c r="E272" s="187">
        <f>Ident!$G272</f>
        <v>0</v>
      </c>
      <c r="F272" s="188" t="str">
        <f>BerKW!AA272</f>
        <v>T. plein</v>
      </c>
      <c r="G272" s="188" t="str">
        <f>BerKW!Y272</f>
        <v>REMPLIR CAT.D'EMPLOYEUR!</v>
      </c>
      <c r="H272" s="188" t="str">
        <f>BerKW!L272</f>
        <v>Corriger</v>
      </c>
      <c r="I272" s="188">
        <f>BerKW!K272</f>
        <v>0</v>
      </c>
      <c r="J272" s="188" t="str">
        <f>BerKW!AJ272</f>
        <v>Corriger</v>
      </c>
      <c r="K272" s="188" t="str">
        <f>BerKW!AI272</f>
        <v>Corriger</v>
      </c>
      <c r="L272" s="188" t="str">
        <f>BerKW!AM272</f>
        <v>Corriger</v>
      </c>
      <c r="M272" s="188" t="str">
        <f>BerKW!AL272</f>
        <v>Corriger</v>
      </c>
      <c r="N272" s="188" t="str">
        <f>BerKW!AP272</f>
        <v>Corriger</v>
      </c>
      <c r="O272" s="188" t="str">
        <f>BerKW!AO272</f>
        <v>Corriger</v>
      </c>
      <c r="P272" s="188" t="str">
        <f>BerKW!AS272</f>
        <v>Corriger</v>
      </c>
      <c r="Q272" s="188" t="str">
        <f>BerKW!AR272</f>
        <v>Corriger</v>
      </c>
      <c r="R272" s="188" t="str">
        <f>BerKW!AV272</f>
        <v>Corriger</v>
      </c>
      <c r="S272" s="188" t="str">
        <f>BerKW!AU272</f>
        <v>Corriger</v>
      </c>
      <c r="T272" s="188" t="str">
        <f>BerKW!AD272</f>
        <v>Corriger</v>
      </c>
      <c r="U272" s="188" t="str">
        <f>BerKW!AC272</f>
        <v>Corriger</v>
      </c>
      <c r="V272" s="188" t="str">
        <f>BerKW!AG272</f>
        <v>Corriger</v>
      </c>
      <c r="W272" s="188" t="str">
        <f>BerKW!AF272</f>
        <v>Corriger</v>
      </c>
      <c r="X272" s="188" t="str">
        <f>BerKW!AW272</f>
        <v>Corriger</v>
      </c>
      <c r="Y272" s="189" t="str">
        <f>BerKW!BE272</f>
        <v>Corriger</v>
      </c>
      <c r="Z272" s="188" t="str">
        <f>BerKW!BF272</f>
        <v>Corriger</v>
      </c>
      <c r="AA272" s="180">
        <f>Ident!A272</f>
        <v>0</v>
      </c>
      <c r="AB272" s="180">
        <f>Ident!B272</f>
        <v>0</v>
      </c>
      <c r="AC272" s="180">
        <f>Ident!C272</f>
        <v>0</v>
      </c>
      <c r="AD272" s="180">
        <f>Ident!D272</f>
        <v>0</v>
      </c>
      <c r="AE272" s="187">
        <f>Ident!$G272</f>
        <v>0</v>
      </c>
    </row>
    <row r="273" spans="1:31" ht="14.1" customHeight="1" x14ac:dyDescent="0.3">
      <c r="A273" s="180">
        <f>Ident!A273</f>
        <v>0</v>
      </c>
      <c r="B273" s="180">
        <f>Ident!B273</f>
        <v>0</v>
      </c>
      <c r="C273" s="180">
        <f>Ident!C273</f>
        <v>0</v>
      </c>
      <c r="D273" s="180">
        <f>Ident!D273</f>
        <v>0</v>
      </c>
      <c r="E273" s="187">
        <f>Ident!$G273</f>
        <v>0</v>
      </c>
      <c r="F273" s="188" t="str">
        <f>BerKW!AA273</f>
        <v>T. plein</v>
      </c>
      <c r="G273" s="188" t="str">
        <f>BerKW!Y273</f>
        <v>REMPLIR CAT.D'EMPLOYEUR!</v>
      </c>
      <c r="H273" s="188" t="str">
        <f>BerKW!L273</f>
        <v>Corriger</v>
      </c>
      <c r="I273" s="188">
        <f>BerKW!K273</f>
        <v>0</v>
      </c>
      <c r="J273" s="188" t="str">
        <f>BerKW!AJ273</f>
        <v>Corriger</v>
      </c>
      <c r="K273" s="188" t="str">
        <f>BerKW!AI273</f>
        <v>Corriger</v>
      </c>
      <c r="L273" s="188" t="str">
        <f>BerKW!AM273</f>
        <v>Corriger</v>
      </c>
      <c r="M273" s="188" t="str">
        <f>BerKW!AL273</f>
        <v>Corriger</v>
      </c>
      <c r="N273" s="188" t="str">
        <f>BerKW!AP273</f>
        <v>Corriger</v>
      </c>
      <c r="O273" s="188" t="str">
        <f>BerKW!AO273</f>
        <v>Corriger</v>
      </c>
      <c r="P273" s="188" t="str">
        <f>BerKW!AS273</f>
        <v>Corriger</v>
      </c>
      <c r="Q273" s="188" t="str">
        <f>BerKW!AR273</f>
        <v>Corriger</v>
      </c>
      <c r="R273" s="188" t="str">
        <f>BerKW!AV273</f>
        <v>Corriger</v>
      </c>
      <c r="S273" s="188" t="str">
        <f>BerKW!AU273</f>
        <v>Corriger</v>
      </c>
      <c r="T273" s="188" t="str">
        <f>BerKW!AD273</f>
        <v>Corriger</v>
      </c>
      <c r="U273" s="188" t="str">
        <f>BerKW!AC273</f>
        <v>Corriger</v>
      </c>
      <c r="V273" s="188" t="str">
        <f>BerKW!AG273</f>
        <v>Corriger</v>
      </c>
      <c r="W273" s="188" t="str">
        <f>BerKW!AF273</f>
        <v>Corriger</v>
      </c>
      <c r="X273" s="188" t="str">
        <f>BerKW!AW273</f>
        <v>Corriger</v>
      </c>
      <c r="Y273" s="189" t="str">
        <f>BerKW!BE273</f>
        <v>Corriger</v>
      </c>
      <c r="Z273" s="188" t="str">
        <f>BerKW!BF273</f>
        <v>Corriger</v>
      </c>
      <c r="AA273" s="180">
        <f>Ident!A273</f>
        <v>0</v>
      </c>
      <c r="AB273" s="180">
        <f>Ident!B273</f>
        <v>0</v>
      </c>
      <c r="AC273" s="180">
        <f>Ident!C273</f>
        <v>0</v>
      </c>
      <c r="AD273" s="180">
        <f>Ident!D273</f>
        <v>0</v>
      </c>
      <c r="AE273" s="187">
        <f>Ident!$G273</f>
        <v>0</v>
      </c>
    </row>
    <row r="274" spans="1:31" ht="14.1" customHeight="1" x14ac:dyDescent="0.3">
      <c r="A274" s="180">
        <f>Ident!A274</f>
        <v>0</v>
      </c>
      <c r="B274" s="180">
        <f>Ident!B274</f>
        <v>0</v>
      </c>
      <c r="C274" s="180">
        <f>Ident!C274</f>
        <v>0</v>
      </c>
      <c r="D274" s="180">
        <f>Ident!D274</f>
        <v>0</v>
      </c>
      <c r="E274" s="187">
        <f>Ident!$G274</f>
        <v>0</v>
      </c>
      <c r="F274" s="188" t="str">
        <f>BerKW!AA274</f>
        <v>T. plein</v>
      </c>
      <c r="G274" s="188" t="str">
        <f>BerKW!Y274</f>
        <v>REMPLIR CAT.D'EMPLOYEUR!</v>
      </c>
      <c r="H274" s="188" t="str">
        <f>BerKW!L274</f>
        <v>Corriger</v>
      </c>
      <c r="I274" s="188">
        <f>BerKW!K274</f>
        <v>0</v>
      </c>
      <c r="J274" s="188" t="str">
        <f>BerKW!AJ274</f>
        <v>Corriger</v>
      </c>
      <c r="K274" s="188" t="str">
        <f>BerKW!AI274</f>
        <v>Corriger</v>
      </c>
      <c r="L274" s="188" t="str">
        <f>BerKW!AM274</f>
        <v>Corriger</v>
      </c>
      <c r="M274" s="188" t="str">
        <f>BerKW!AL274</f>
        <v>Corriger</v>
      </c>
      <c r="N274" s="188" t="str">
        <f>BerKW!AP274</f>
        <v>Corriger</v>
      </c>
      <c r="O274" s="188" t="str">
        <f>BerKW!AO274</f>
        <v>Corriger</v>
      </c>
      <c r="P274" s="188" t="str">
        <f>BerKW!AS274</f>
        <v>Corriger</v>
      </c>
      <c r="Q274" s="188" t="str">
        <f>BerKW!AR274</f>
        <v>Corriger</v>
      </c>
      <c r="R274" s="188" t="str">
        <f>BerKW!AV274</f>
        <v>Corriger</v>
      </c>
      <c r="S274" s="188" t="str">
        <f>BerKW!AU274</f>
        <v>Corriger</v>
      </c>
      <c r="T274" s="188" t="str">
        <f>BerKW!AD274</f>
        <v>Corriger</v>
      </c>
      <c r="U274" s="188" t="str">
        <f>BerKW!AC274</f>
        <v>Corriger</v>
      </c>
      <c r="V274" s="188" t="str">
        <f>BerKW!AG274</f>
        <v>Corriger</v>
      </c>
      <c r="W274" s="188" t="str">
        <f>BerKW!AF274</f>
        <v>Corriger</v>
      </c>
      <c r="X274" s="188" t="str">
        <f>BerKW!AW274</f>
        <v>Corriger</v>
      </c>
      <c r="Y274" s="189" t="str">
        <f>BerKW!BE274</f>
        <v>Corriger</v>
      </c>
      <c r="Z274" s="188" t="str">
        <f>BerKW!BF274</f>
        <v>Corriger</v>
      </c>
      <c r="AA274" s="180">
        <f>Ident!A274</f>
        <v>0</v>
      </c>
      <c r="AB274" s="180">
        <f>Ident!B274</f>
        <v>0</v>
      </c>
      <c r="AC274" s="180">
        <f>Ident!C274</f>
        <v>0</v>
      </c>
      <c r="AD274" s="180">
        <f>Ident!D274</f>
        <v>0</v>
      </c>
      <c r="AE274" s="187">
        <f>Ident!$G274</f>
        <v>0</v>
      </c>
    </row>
    <row r="275" spans="1:31" ht="14.1" customHeight="1" x14ac:dyDescent="0.3">
      <c r="A275" s="180">
        <f>Ident!A275</f>
        <v>0</v>
      </c>
      <c r="B275" s="180">
        <f>Ident!B275</f>
        <v>0</v>
      </c>
      <c r="C275" s="180">
        <f>Ident!C275</f>
        <v>0</v>
      </c>
      <c r="D275" s="180">
        <f>Ident!D275</f>
        <v>0</v>
      </c>
      <c r="E275" s="187">
        <f>Ident!$G275</f>
        <v>0</v>
      </c>
      <c r="F275" s="188" t="str">
        <f>BerKW!AA275</f>
        <v>T. plein</v>
      </c>
      <c r="G275" s="188" t="str">
        <f>BerKW!Y275</f>
        <v>REMPLIR CAT.D'EMPLOYEUR!</v>
      </c>
      <c r="H275" s="188" t="str">
        <f>BerKW!L275</f>
        <v>Corriger</v>
      </c>
      <c r="I275" s="188">
        <f>BerKW!K275</f>
        <v>0</v>
      </c>
      <c r="J275" s="188" t="str">
        <f>BerKW!AJ275</f>
        <v>Corriger</v>
      </c>
      <c r="K275" s="188" t="str">
        <f>BerKW!AI275</f>
        <v>Corriger</v>
      </c>
      <c r="L275" s="188" t="str">
        <f>BerKW!AM275</f>
        <v>Corriger</v>
      </c>
      <c r="M275" s="188" t="str">
        <f>BerKW!AL275</f>
        <v>Corriger</v>
      </c>
      <c r="N275" s="188" t="str">
        <f>BerKW!AP275</f>
        <v>Corriger</v>
      </c>
      <c r="O275" s="188" t="str">
        <f>BerKW!AO275</f>
        <v>Corriger</v>
      </c>
      <c r="P275" s="188" t="str">
        <f>BerKW!AS275</f>
        <v>Corriger</v>
      </c>
      <c r="Q275" s="188" t="str">
        <f>BerKW!AR275</f>
        <v>Corriger</v>
      </c>
      <c r="R275" s="188" t="str">
        <f>BerKW!AV275</f>
        <v>Corriger</v>
      </c>
      <c r="S275" s="188" t="str">
        <f>BerKW!AU275</f>
        <v>Corriger</v>
      </c>
      <c r="T275" s="188" t="str">
        <f>BerKW!AD275</f>
        <v>Corriger</v>
      </c>
      <c r="U275" s="188" t="str">
        <f>BerKW!AC275</f>
        <v>Corriger</v>
      </c>
      <c r="V275" s="188" t="str">
        <f>BerKW!AG275</f>
        <v>Corriger</v>
      </c>
      <c r="W275" s="188" t="str">
        <f>BerKW!AF275</f>
        <v>Corriger</v>
      </c>
      <c r="X275" s="188" t="str">
        <f>BerKW!AW275</f>
        <v>Corriger</v>
      </c>
      <c r="Y275" s="189" t="str">
        <f>BerKW!BE275</f>
        <v>Corriger</v>
      </c>
      <c r="Z275" s="188" t="str">
        <f>BerKW!BF275</f>
        <v>Corriger</v>
      </c>
      <c r="AA275" s="180">
        <f>Ident!A275</f>
        <v>0</v>
      </c>
      <c r="AB275" s="180">
        <f>Ident!B275</f>
        <v>0</v>
      </c>
      <c r="AC275" s="180">
        <f>Ident!C275</f>
        <v>0</v>
      </c>
      <c r="AD275" s="180">
        <f>Ident!D275</f>
        <v>0</v>
      </c>
      <c r="AE275" s="187">
        <f>Ident!$G275</f>
        <v>0</v>
      </c>
    </row>
    <row r="276" spans="1:31" ht="14.1" customHeight="1" x14ac:dyDescent="0.3">
      <c r="A276" s="180">
        <f>Ident!A276</f>
        <v>0</v>
      </c>
      <c r="B276" s="180">
        <f>Ident!B276</f>
        <v>0</v>
      </c>
      <c r="C276" s="180">
        <f>Ident!C276</f>
        <v>0</v>
      </c>
      <c r="D276" s="180">
        <f>Ident!D276</f>
        <v>0</v>
      </c>
      <c r="E276" s="187">
        <f>Ident!$G276</f>
        <v>0</v>
      </c>
      <c r="F276" s="188" t="str">
        <f>BerKW!AA276</f>
        <v>T. plein</v>
      </c>
      <c r="G276" s="188" t="str">
        <f>BerKW!Y276</f>
        <v>REMPLIR CAT.D'EMPLOYEUR!</v>
      </c>
      <c r="H276" s="188" t="str">
        <f>BerKW!L276</f>
        <v>Corriger</v>
      </c>
      <c r="I276" s="188">
        <f>BerKW!K276</f>
        <v>0</v>
      </c>
      <c r="J276" s="188" t="str">
        <f>BerKW!AJ276</f>
        <v>Corriger</v>
      </c>
      <c r="K276" s="188" t="str">
        <f>BerKW!AI276</f>
        <v>Corriger</v>
      </c>
      <c r="L276" s="188" t="str">
        <f>BerKW!AM276</f>
        <v>Corriger</v>
      </c>
      <c r="M276" s="188" t="str">
        <f>BerKW!AL276</f>
        <v>Corriger</v>
      </c>
      <c r="N276" s="188" t="str">
        <f>BerKW!AP276</f>
        <v>Corriger</v>
      </c>
      <c r="O276" s="188" t="str">
        <f>BerKW!AO276</f>
        <v>Corriger</v>
      </c>
      <c r="P276" s="188" t="str">
        <f>BerKW!AS276</f>
        <v>Corriger</v>
      </c>
      <c r="Q276" s="188" t="str">
        <f>BerKW!AR276</f>
        <v>Corriger</v>
      </c>
      <c r="R276" s="188" t="str">
        <f>BerKW!AV276</f>
        <v>Corriger</v>
      </c>
      <c r="S276" s="188" t="str">
        <f>BerKW!AU276</f>
        <v>Corriger</v>
      </c>
      <c r="T276" s="188" t="str">
        <f>BerKW!AD276</f>
        <v>Corriger</v>
      </c>
      <c r="U276" s="188" t="str">
        <f>BerKW!AC276</f>
        <v>Corriger</v>
      </c>
      <c r="V276" s="188" t="str">
        <f>BerKW!AG276</f>
        <v>Corriger</v>
      </c>
      <c r="W276" s="188" t="str">
        <f>BerKW!AF276</f>
        <v>Corriger</v>
      </c>
      <c r="X276" s="188" t="str">
        <f>BerKW!AW276</f>
        <v>Corriger</v>
      </c>
      <c r="Y276" s="189" t="str">
        <f>BerKW!BE276</f>
        <v>Corriger</v>
      </c>
      <c r="Z276" s="188" t="str">
        <f>BerKW!BF276</f>
        <v>Corriger</v>
      </c>
      <c r="AA276" s="180">
        <f>Ident!A276</f>
        <v>0</v>
      </c>
      <c r="AB276" s="180">
        <f>Ident!B276</f>
        <v>0</v>
      </c>
      <c r="AC276" s="180">
        <f>Ident!C276</f>
        <v>0</v>
      </c>
      <c r="AD276" s="180">
        <f>Ident!D276</f>
        <v>0</v>
      </c>
      <c r="AE276" s="187">
        <f>Ident!$G276</f>
        <v>0</v>
      </c>
    </row>
    <row r="277" spans="1:31" ht="14.1" customHeight="1" x14ac:dyDescent="0.3">
      <c r="A277" s="180">
        <f>Ident!A277</f>
        <v>0</v>
      </c>
      <c r="B277" s="180">
        <f>Ident!B277</f>
        <v>0</v>
      </c>
      <c r="C277" s="180">
        <f>Ident!C277</f>
        <v>0</v>
      </c>
      <c r="D277" s="180">
        <f>Ident!D277</f>
        <v>0</v>
      </c>
      <c r="E277" s="187">
        <f>Ident!$G277</f>
        <v>0</v>
      </c>
      <c r="F277" s="188" t="str">
        <f>BerKW!AA277</f>
        <v>T. plein</v>
      </c>
      <c r="G277" s="188" t="str">
        <f>BerKW!Y277</f>
        <v>REMPLIR CAT.D'EMPLOYEUR!</v>
      </c>
      <c r="H277" s="188" t="str">
        <f>BerKW!L277</f>
        <v>Corriger</v>
      </c>
      <c r="I277" s="188">
        <f>BerKW!K277</f>
        <v>0</v>
      </c>
      <c r="J277" s="188" t="str">
        <f>BerKW!AJ277</f>
        <v>Corriger</v>
      </c>
      <c r="K277" s="188" t="str">
        <f>BerKW!AI277</f>
        <v>Corriger</v>
      </c>
      <c r="L277" s="188" t="str">
        <f>BerKW!AM277</f>
        <v>Corriger</v>
      </c>
      <c r="M277" s="188" t="str">
        <f>BerKW!AL277</f>
        <v>Corriger</v>
      </c>
      <c r="N277" s="188" t="str">
        <f>BerKW!AP277</f>
        <v>Corriger</v>
      </c>
      <c r="O277" s="188" t="str">
        <f>BerKW!AO277</f>
        <v>Corriger</v>
      </c>
      <c r="P277" s="188" t="str">
        <f>BerKW!AS277</f>
        <v>Corriger</v>
      </c>
      <c r="Q277" s="188" t="str">
        <f>BerKW!AR277</f>
        <v>Corriger</v>
      </c>
      <c r="R277" s="188" t="str">
        <f>BerKW!AV277</f>
        <v>Corriger</v>
      </c>
      <c r="S277" s="188" t="str">
        <f>BerKW!AU277</f>
        <v>Corriger</v>
      </c>
      <c r="T277" s="188" t="str">
        <f>BerKW!AD277</f>
        <v>Corriger</v>
      </c>
      <c r="U277" s="188" t="str">
        <f>BerKW!AC277</f>
        <v>Corriger</v>
      </c>
      <c r="V277" s="188" t="str">
        <f>BerKW!AG277</f>
        <v>Corriger</v>
      </c>
      <c r="W277" s="188" t="str">
        <f>BerKW!AF277</f>
        <v>Corriger</v>
      </c>
      <c r="X277" s="188" t="str">
        <f>BerKW!AW277</f>
        <v>Corriger</v>
      </c>
      <c r="Y277" s="189" t="str">
        <f>BerKW!BE277</f>
        <v>Corriger</v>
      </c>
      <c r="Z277" s="188" t="str">
        <f>BerKW!BF277</f>
        <v>Corriger</v>
      </c>
      <c r="AA277" s="180">
        <f>Ident!A277</f>
        <v>0</v>
      </c>
      <c r="AB277" s="180">
        <f>Ident!B277</f>
        <v>0</v>
      </c>
      <c r="AC277" s="180">
        <f>Ident!C277</f>
        <v>0</v>
      </c>
      <c r="AD277" s="180">
        <f>Ident!D277</f>
        <v>0</v>
      </c>
      <c r="AE277" s="187">
        <f>Ident!$G277</f>
        <v>0</v>
      </c>
    </row>
    <row r="278" spans="1:31" ht="14.1" customHeight="1" x14ac:dyDescent="0.3">
      <c r="A278" s="180">
        <f>Ident!A278</f>
        <v>0</v>
      </c>
      <c r="B278" s="180">
        <f>Ident!B278</f>
        <v>0</v>
      </c>
      <c r="C278" s="180">
        <f>Ident!C278</f>
        <v>0</v>
      </c>
      <c r="D278" s="180">
        <f>Ident!D278</f>
        <v>0</v>
      </c>
      <c r="E278" s="187">
        <f>Ident!$G278</f>
        <v>0</v>
      </c>
      <c r="F278" s="188" t="str">
        <f>BerKW!AA278</f>
        <v>T. plein</v>
      </c>
      <c r="G278" s="188" t="str">
        <f>BerKW!Y278</f>
        <v>REMPLIR CAT.D'EMPLOYEUR!</v>
      </c>
      <c r="H278" s="188" t="str">
        <f>BerKW!L278</f>
        <v>Corriger</v>
      </c>
      <c r="I278" s="188">
        <f>BerKW!K278</f>
        <v>0</v>
      </c>
      <c r="J278" s="188" t="str">
        <f>BerKW!AJ278</f>
        <v>Corriger</v>
      </c>
      <c r="K278" s="188" t="str">
        <f>BerKW!AI278</f>
        <v>Corriger</v>
      </c>
      <c r="L278" s="188" t="str">
        <f>BerKW!AM278</f>
        <v>Corriger</v>
      </c>
      <c r="M278" s="188" t="str">
        <f>BerKW!AL278</f>
        <v>Corriger</v>
      </c>
      <c r="N278" s="188" t="str">
        <f>BerKW!AP278</f>
        <v>Corriger</v>
      </c>
      <c r="O278" s="188" t="str">
        <f>BerKW!AO278</f>
        <v>Corriger</v>
      </c>
      <c r="P278" s="188" t="str">
        <f>BerKW!AS278</f>
        <v>Corriger</v>
      </c>
      <c r="Q278" s="188" t="str">
        <f>BerKW!AR278</f>
        <v>Corriger</v>
      </c>
      <c r="R278" s="188" t="str">
        <f>BerKW!AV278</f>
        <v>Corriger</v>
      </c>
      <c r="S278" s="188" t="str">
        <f>BerKW!AU278</f>
        <v>Corriger</v>
      </c>
      <c r="T278" s="188" t="str">
        <f>BerKW!AD278</f>
        <v>Corriger</v>
      </c>
      <c r="U278" s="188" t="str">
        <f>BerKW!AC278</f>
        <v>Corriger</v>
      </c>
      <c r="V278" s="188" t="str">
        <f>BerKW!AG278</f>
        <v>Corriger</v>
      </c>
      <c r="W278" s="188" t="str">
        <f>BerKW!AF278</f>
        <v>Corriger</v>
      </c>
      <c r="X278" s="188" t="str">
        <f>BerKW!AW278</f>
        <v>Corriger</v>
      </c>
      <c r="Y278" s="189" t="str">
        <f>BerKW!BE278</f>
        <v>Corriger</v>
      </c>
      <c r="Z278" s="188" t="str">
        <f>BerKW!BF278</f>
        <v>Corriger</v>
      </c>
      <c r="AA278" s="180">
        <f>Ident!A278</f>
        <v>0</v>
      </c>
      <c r="AB278" s="180">
        <f>Ident!B278</f>
        <v>0</v>
      </c>
      <c r="AC278" s="180">
        <f>Ident!C278</f>
        <v>0</v>
      </c>
      <c r="AD278" s="180">
        <f>Ident!D278</f>
        <v>0</v>
      </c>
      <c r="AE278" s="187">
        <f>Ident!$G278</f>
        <v>0</v>
      </c>
    </row>
    <row r="279" spans="1:31" ht="14.1" customHeight="1" x14ac:dyDescent="0.3">
      <c r="A279" s="180">
        <f>Ident!A279</f>
        <v>0</v>
      </c>
      <c r="B279" s="180">
        <f>Ident!B279</f>
        <v>0</v>
      </c>
      <c r="C279" s="180">
        <f>Ident!C279</f>
        <v>0</v>
      </c>
      <c r="D279" s="180">
        <f>Ident!D279</f>
        <v>0</v>
      </c>
      <c r="E279" s="187">
        <f>Ident!$G279</f>
        <v>0</v>
      </c>
      <c r="F279" s="188" t="str">
        <f>BerKW!AA279</f>
        <v>T. plein</v>
      </c>
      <c r="G279" s="188" t="str">
        <f>BerKW!Y279</f>
        <v>REMPLIR CAT.D'EMPLOYEUR!</v>
      </c>
      <c r="H279" s="188" t="str">
        <f>BerKW!L279</f>
        <v>Corriger</v>
      </c>
      <c r="I279" s="188">
        <f>BerKW!K279</f>
        <v>0</v>
      </c>
      <c r="J279" s="188" t="str">
        <f>BerKW!AJ279</f>
        <v>Corriger</v>
      </c>
      <c r="K279" s="188" t="str">
        <f>BerKW!AI279</f>
        <v>Corriger</v>
      </c>
      <c r="L279" s="188" t="str">
        <f>BerKW!AM279</f>
        <v>Corriger</v>
      </c>
      <c r="M279" s="188" t="str">
        <f>BerKW!AL279</f>
        <v>Corriger</v>
      </c>
      <c r="N279" s="188" t="str">
        <f>BerKW!AP279</f>
        <v>Corriger</v>
      </c>
      <c r="O279" s="188" t="str">
        <f>BerKW!AO279</f>
        <v>Corriger</v>
      </c>
      <c r="P279" s="188" t="str">
        <f>BerKW!AS279</f>
        <v>Corriger</v>
      </c>
      <c r="Q279" s="188" t="str">
        <f>BerKW!AR279</f>
        <v>Corriger</v>
      </c>
      <c r="R279" s="188" t="str">
        <f>BerKW!AV279</f>
        <v>Corriger</v>
      </c>
      <c r="S279" s="188" t="str">
        <f>BerKW!AU279</f>
        <v>Corriger</v>
      </c>
      <c r="T279" s="188" t="str">
        <f>BerKW!AD279</f>
        <v>Corriger</v>
      </c>
      <c r="U279" s="188" t="str">
        <f>BerKW!AC279</f>
        <v>Corriger</v>
      </c>
      <c r="V279" s="188" t="str">
        <f>BerKW!AG279</f>
        <v>Corriger</v>
      </c>
      <c r="W279" s="188" t="str">
        <f>BerKW!AF279</f>
        <v>Corriger</v>
      </c>
      <c r="X279" s="188" t="str">
        <f>BerKW!AW279</f>
        <v>Corriger</v>
      </c>
      <c r="Y279" s="189" t="str">
        <f>BerKW!BE279</f>
        <v>Corriger</v>
      </c>
      <c r="Z279" s="188" t="str">
        <f>BerKW!BF279</f>
        <v>Corriger</v>
      </c>
      <c r="AA279" s="180">
        <f>Ident!A279</f>
        <v>0</v>
      </c>
      <c r="AB279" s="180">
        <f>Ident!B279</f>
        <v>0</v>
      </c>
      <c r="AC279" s="180">
        <f>Ident!C279</f>
        <v>0</v>
      </c>
      <c r="AD279" s="180">
        <f>Ident!D279</f>
        <v>0</v>
      </c>
      <c r="AE279" s="187">
        <f>Ident!$G279</f>
        <v>0</v>
      </c>
    </row>
    <row r="280" spans="1:31" ht="14.1" customHeight="1" x14ac:dyDescent="0.3">
      <c r="A280" s="180">
        <f>Ident!A280</f>
        <v>0</v>
      </c>
      <c r="B280" s="180">
        <f>Ident!B280</f>
        <v>0</v>
      </c>
      <c r="C280" s="180">
        <f>Ident!C280</f>
        <v>0</v>
      </c>
      <c r="D280" s="180">
        <f>Ident!D280</f>
        <v>0</v>
      </c>
      <c r="E280" s="187">
        <f>Ident!$G280</f>
        <v>0</v>
      </c>
      <c r="F280" s="188" t="str">
        <f>BerKW!AA280</f>
        <v>T. plein</v>
      </c>
      <c r="G280" s="188" t="str">
        <f>BerKW!Y280</f>
        <v>REMPLIR CAT.D'EMPLOYEUR!</v>
      </c>
      <c r="H280" s="188" t="str">
        <f>BerKW!L280</f>
        <v>Corriger</v>
      </c>
      <c r="I280" s="188">
        <f>BerKW!K280</f>
        <v>0</v>
      </c>
      <c r="J280" s="188" t="str">
        <f>BerKW!AJ280</f>
        <v>Corriger</v>
      </c>
      <c r="K280" s="188" t="str">
        <f>BerKW!AI280</f>
        <v>Corriger</v>
      </c>
      <c r="L280" s="188" t="str">
        <f>BerKW!AM280</f>
        <v>Corriger</v>
      </c>
      <c r="M280" s="188" t="str">
        <f>BerKW!AL280</f>
        <v>Corriger</v>
      </c>
      <c r="N280" s="188" t="str">
        <f>BerKW!AP280</f>
        <v>Corriger</v>
      </c>
      <c r="O280" s="188" t="str">
        <f>BerKW!AO280</f>
        <v>Corriger</v>
      </c>
      <c r="P280" s="188" t="str">
        <f>BerKW!AS280</f>
        <v>Corriger</v>
      </c>
      <c r="Q280" s="188" t="str">
        <f>BerKW!AR280</f>
        <v>Corriger</v>
      </c>
      <c r="R280" s="188" t="str">
        <f>BerKW!AV280</f>
        <v>Corriger</v>
      </c>
      <c r="S280" s="188" t="str">
        <f>BerKW!AU280</f>
        <v>Corriger</v>
      </c>
      <c r="T280" s="188" t="str">
        <f>BerKW!AD280</f>
        <v>Corriger</v>
      </c>
      <c r="U280" s="188" t="str">
        <f>BerKW!AC280</f>
        <v>Corriger</v>
      </c>
      <c r="V280" s="188" t="str">
        <f>BerKW!AG280</f>
        <v>Corriger</v>
      </c>
      <c r="W280" s="188" t="str">
        <f>BerKW!AF280</f>
        <v>Corriger</v>
      </c>
      <c r="X280" s="188" t="str">
        <f>BerKW!AW280</f>
        <v>Corriger</v>
      </c>
      <c r="Y280" s="189" t="str">
        <f>BerKW!BE280</f>
        <v>Corriger</v>
      </c>
      <c r="Z280" s="188" t="str">
        <f>BerKW!BF280</f>
        <v>Corriger</v>
      </c>
      <c r="AA280" s="180">
        <f>Ident!A280</f>
        <v>0</v>
      </c>
      <c r="AB280" s="180">
        <f>Ident!B280</f>
        <v>0</v>
      </c>
      <c r="AC280" s="180">
        <f>Ident!C280</f>
        <v>0</v>
      </c>
      <c r="AD280" s="180">
        <f>Ident!D280</f>
        <v>0</v>
      </c>
      <c r="AE280" s="187">
        <f>Ident!$G280</f>
        <v>0</v>
      </c>
    </row>
    <row r="281" spans="1:31" ht="14.1" customHeight="1" x14ac:dyDescent="0.3">
      <c r="A281" s="180">
        <f>Ident!A281</f>
        <v>0</v>
      </c>
      <c r="B281" s="180">
        <f>Ident!B281</f>
        <v>0</v>
      </c>
      <c r="C281" s="180">
        <f>Ident!C281</f>
        <v>0</v>
      </c>
      <c r="D281" s="180">
        <f>Ident!D281</f>
        <v>0</v>
      </c>
      <c r="E281" s="187">
        <f>Ident!$G281</f>
        <v>0</v>
      </c>
      <c r="F281" s="188" t="str">
        <f>BerKW!AA281</f>
        <v>T. plein</v>
      </c>
      <c r="G281" s="188" t="str">
        <f>BerKW!Y281</f>
        <v>REMPLIR CAT.D'EMPLOYEUR!</v>
      </c>
      <c r="H281" s="188" t="str">
        <f>BerKW!L281</f>
        <v>Corriger</v>
      </c>
      <c r="I281" s="188">
        <f>BerKW!K281</f>
        <v>0</v>
      </c>
      <c r="J281" s="188" t="str">
        <f>BerKW!AJ281</f>
        <v>Corriger</v>
      </c>
      <c r="K281" s="188" t="str">
        <f>BerKW!AI281</f>
        <v>Corriger</v>
      </c>
      <c r="L281" s="188" t="str">
        <f>BerKW!AM281</f>
        <v>Corriger</v>
      </c>
      <c r="M281" s="188" t="str">
        <f>BerKW!AL281</f>
        <v>Corriger</v>
      </c>
      <c r="N281" s="188" t="str">
        <f>BerKW!AP281</f>
        <v>Corriger</v>
      </c>
      <c r="O281" s="188" t="str">
        <f>BerKW!AO281</f>
        <v>Corriger</v>
      </c>
      <c r="P281" s="188" t="str">
        <f>BerKW!AS281</f>
        <v>Corriger</v>
      </c>
      <c r="Q281" s="188" t="str">
        <f>BerKW!AR281</f>
        <v>Corriger</v>
      </c>
      <c r="R281" s="188" t="str">
        <f>BerKW!AV281</f>
        <v>Corriger</v>
      </c>
      <c r="S281" s="188" t="str">
        <f>BerKW!AU281</f>
        <v>Corriger</v>
      </c>
      <c r="T281" s="188" t="str">
        <f>BerKW!AD281</f>
        <v>Corriger</v>
      </c>
      <c r="U281" s="188" t="str">
        <f>BerKW!AC281</f>
        <v>Corriger</v>
      </c>
      <c r="V281" s="188" t="str">
        <f>BerKW!AG281</f>
        <v>Corriger</v>
      </c>
      <c r="W281" s="188" t="str">
        <f>BerKW!AF281</f>
        <v>Corriger</v>
      </c>
      <c r="X281" s="188" t="str">
        <f>BerKW!AW281</f>
        <v>Corriger</v>
      </c>
      <c r="Y281" s="189" t="str">
        <f>BerKW!BE281</f>
        <v>Corriger</v>
      </c>
      <c r="Z281" s="188" t="str">
        <f>BerKW!BF281</f>
        <v>Corriger</v>
      </c>
      <c r="AA281" s="180">
        <f>Ident!A281</f>
        <v>0</v>
      </c>
      <c r="AB281" s="180">
        <f>Ident!B281</f>
        <v>0</v>
      </c>
      <c r="AC281" s="180">
        <f>Ident!C281</f>
        <v>0</v>
      </c>
      <c r="AD281" s="180">
        <f>Ident!D281</f>
        <v>0</v>
      </c>
      <c r="AE281" s="187">
        <f>Ident!$G281</f>
        <v>0</v>
      </c>
    </row>
    <row r="282" spans="1:31" ht="14.1" customHeight="1" x14ac:dyDescent="0.3">
      <c r="A282" s="180">
        <f>Ident!A282</f>
        <v>0</v>
      </c>
      <c r="B282" s="180">
        <f>Ident!B282</f>
        <v>0</v>
      </c>
      <c r="C282" s="180">
        <f>Ident!C282</f>
        <v>0</v>
      </c>
      <c r="D282" s="180">
        <f>Ident!D282</f>
        <v>0</v>
      </c>
      <c r="E282" s="187">
        <f>Ident!$G282</f>
        <v>0</v>
      </c>
      <c r="F282" s="188" t="str">
        <f>BerKW!AA282</f>
        <v>T. plein</v>
      </c>
      <c r="G282" s="188" t="str">
        <f>BerKW!Y282</f>
        <v>REMPLIR CAT.D'EMPLOYEUR!</v>
      </c>
      <c r="H282" s="188" t="str">
        <f>BerKW!L282</f>
        <v>Corriger</v>
      </c>
      <c r="I282" s="188">
        <f>BerKW!K282</f>
        <v>0</v>
      </c>
      <c r="J282" s="188" t="str">
        <f>BerKW!AJ282</f>
        <v>Corriger</v>
      </c>
      <c r="K282" s="188" t="str">
        <f>BerKW!AI282</f>
        <v>Corriger</v>
      </c>
      <c r="L282" s="188" t="str">
        <f>BerKW!AM282</f>
        <v>Corriger</v>
      </c>
      <c r="M282" s="188" t="str">
        <f>BerKW!AL282</f>
        <v>Corriger</v>
      </c>
      <c r="N282" s="188" t="str">
        <f>BerKW!AP282</f>
        <v>Corriger</v>
      </c>
      <c r="O282" s="188" t="str">
        <f>BerKW!AO282</f>
        <v>Corriger</v>
      </c>
      <c r="P282" s="188" t="str">
        <f>BerKW!AS282</f>
        <v>Corriger</v>
      </c>
      <c r="Q282" s="188" t="str">
        <f>BerKW!AR282</f>
        <v>Corriger</v>
      </c>
      <c r="R282" s="188" t="str">
        <f>BerKW!AV282</f>
        <v>Corriger</v>
      </c>
      <c r="S282" s="188" t="str">
        <f>BerKW!AU282</f>
        <v>Corriger</v>
      </c>
      <c r="T282" s="188" t="str">
        <f>BerKW!AD282</f>
        <v>Corriger</v>
      </c>
      <c r="U282" s="188" t="str">
        <f>BerKW!AC282</f>
        <v>Corriger</v>
      </c>
      <c r="V282" s="188" t="str">
        <f>BerKW!AG282</f>
        <v>Corriger</v>
      </c>
      <c r="W282" s="188" t="str">
        <f>BerKW!AF282</f>
        <v>Corriger</v>
      </c>
      <c r="X282" s="188" t="str">
        <f>BerKW!AW282</f>
        <v>Corriger</v>
      </c>
      <c r="Y282" s="189" t="str">
        <f>BerKW!BE282</f>
        <v>Corriger</v>
      </c>
      <c r="Z282" s="188" t="str">
        <f>BerKW!BF282</f>
        <v>Corriger</v>
      </c>
      <c r="AA282" s="180">
        <f>Ident!A282</f>
        <v>0</v>
      </c>
      <c r="AB282" s="180">
        <f>Ident!B282</f>
        <v>0</v>
      </c>
      <c r="AC282" s="180">
        <f>Ident!C282</f>
        <v>0</v>
      </c>
      <c r="AD282" s="180">
        <f>Ident!D282</f>
        <v>0</v>
      </c>
      <c r="AE282" s="187">
        <f>Ident!$G282</f>
        <v>0</v>
      </c>
    </row>
    <row r="283" spans="1:31" ht="14.1" customHeight="1" x14ac:dyDescent="0.3">
      <c r="A283" s="180">
        <f>Ident!A283</f>
        <v>0</v>
      </c>
      <c r="B283" s="180">
        <f>Ident!B283</f>
        <v>0</v>
      </c>
      <c r="C283" s="180">
        <f>Ident!C283</f>
        <v>0</v>
      </c>
      <c r="D283" s="180">
        <f>Ident!D283</f>
        <v>0</v>
      </c>
      <c r="E283" s="187">
        <f>Ident!$G283</f>
        <v>0</v>
      </c>
      <c r="F283" s="188" t="str">
        <f>BerKW!AA283</f>
        <v>T. plein</v>
      </c>
      <c r="G283" s="188" t="str">
        <f>BerKW!Y283</f>
        <v>REMPLIR CAT.D'EMPLOYEUR!</v>
      </c>
      <c r="H283" s="188" t="str">
        <f>BerKW!L283</f>
        <v>Corriger</v>
      </c>
      <c r="I283" s="188">
        <f>BerKW!K283</f>
        <v>0</v>
      </c>
      <c r="J283" s="188" t="str">
        <f>BerKW!AJ283</f>
        <v>Corriger</v>
      </c>
      <c r="K283" s="188" t="str">
        <f>BerKW!AI283</f>
        <v>Corriger</v>
      </c>
      <c r="L283" s="188" t="str">
        <f>BerKW!AM283</f>
        <v>Corriger</v>
      </c>
      <c r="M283" s="188" t="str">
        <f>BerKW!AL283</f>
        <v>Corriger</v>
      </c>
      <c r="N283" s="188" t="str">
        <f>BerKW!AP283</f>
        <v>Corriger</v>
      </c>
      <c r="O283" s="188" t="str">
        <f>BerKW!AO283</f>
        <v>Corriger</v>
      </c>
      <c r="P283" s="188" t="str">
        <f>BerKW!AS283</f>
        <v>Corriger</v>
      </c>
      <c r="Q283" s="188" t="str">
        <f>BerKW!AR283</f>
        <v>Corriger</v>
      </c>
      <c r="R283" s="188" t="str">
        <f>BerKW!AV283</f>
        <v>Corriger</v>
      </c>
      <c r="S283" s="188" t="str">
        <f>BerKW!AU283</f>
        <v>Corriger</v>
      </c>
      <c r="T283" s="188" t="str">
        <f>BerKW!AD283</f>
        <v>Corriger</v>
      </c>
      <c r="U283" s="188" t="str">
        <f>BerKW!AC283</f>
        <v>Corriger</v>
      </c>
      <c r="V283" s="188" t="str">
        <f>BerKW!AG283</f>
        <v>Corriger</v>
      </c>
      <c r="W283" s="188" t="str">
        <f>BerKW!AF283</f>
        <v>Corriger</v>
      </c>
      <c r="X283" s="188" t="str">
        <f>BerKW!AW283</f>
        <v>Corriger</v>
      </c>
      <c r="Y283" s="189" t="str">
        <f>BerKW!BE283</f>
        <v>Corriger</v>
      </c>
      <c r="Z283" s="188" t="str">
        <f>BerKW!BF283</f>
        <v>Corriger</v>
      </c>
      <c r="AA283" s="180">
        <f>Ident!A283</f>
        <v>0</v>
      </c>
      <c r="AB283" s="180">
        <f>Ident!B283</f>
        <v>0</v>
      </c>
      <c r="AC283" s="180">
        <f>Ident!C283</f>
        <v>0</v>
      </c>
      <c r="AD283" s="180">
        <f>Ident!D283</f>
        <v>0</v>
      </c>
      <c r="AE283" s="187">
        <f>Ident!$G283</f>
        <v>0</v>
      </c>
    </row>
    <row r="284" spans="1:31" ht="14.1" customHeight="1" x14ac:dyDescent="0.3">
      <c r="A284" s="180">
        <f>Ident!A284</f>
        <v>0</v>
      </c>
      <c r="B284" s="180">
        <f>Ident!B284</f>
        <v>0</v>
      </c>
      <c r="C284" s="180">
        <f>Ident!C284</f>
        <v>0</v>
      </c>
      <c r="D284" s="180">
        <f>Ident!D284</f>
        <v>0</v>
      </c>
      <c r="E284" s="187">
        <f>Ident!$G284</f>
        <v>0</v>
      </c>
      <c r="F284" s="188" t="str">
        <f>BerKW!AA284</f>
        <v>T. plein</v>
      </c>
      <c r="G284" s="188" t="str">
        <f>BerKW!Y284</f>
        <v>REMPLIR CAT.D'EMPLOYEUR!</v>
      </c>
      <c r="H284" s="188" t="str">
        <f>BerKW!L284</f>
        <v>Corriger</v>
      </c>
      <c r="I284" s="188">
        <f>BerKW!K284</f>
        <v>0</v>
      </c>
      <c r="J284" s="188" t="str">
        <f>BerKW!AJ284</f>
        <v>Corriger</v>
      </c>
      <c r="K284" s="188" t="str">
        <f>BerKW!AI284</f>
        <v>Corriger</v>
      </c>
      <c r="L284" s="188" t="str">
        <f>BerKW!AM284</f>
        <v>Corriger</v>
      </c>
      <c r="M284" s="188" t="str">
        <f>BerKW!AL284</f>
        <v>Corriger</v>
      </c>
      <c r="N284" s="188" t="str">
        <f>BerKW!AP284</f>
        <v>Corriger</v>
      </c>
      <c r="O284" s="188" t="str">
        <f>BerKW!AO284</f>
        <v>Corriger</v>
      </c>
      <c r="P284" s="188" t="str">
        <f>BerKW!AS284</f>
        <v>Corriger</v>
      </c>
      <c r="Q284" s="188" t="str">
        <f>BerKW!AR284</f>
        <v>Corriger</v>
      </c>
      <c r="R284" s="188" t="str">
        <f>BerKW!AV284</f>
        <v>Corriger</v>
      </c>
      <c r="S284" s="188" t="str">
        <f>BerKW!AU284</f>
        <v>Corriger</v>
      </c>
      <c r="T284" s="188" t="str">
        <f>BerKW!AD284</f>
        <v>Corriger</v>
      </c>
      <c r="U284" s="188" t="str">
        <f>BerKW!AC284</f>
        <v>Corriger</v>
      </c>
      <c r="V284" s="188" t="str">
        <f>BerKW!AG284</f>
        <v>Corriger</v>
      </c>
      <c r="W284" s="188" t="str">
        <f>BerKW!AF284</f>
        <v>Corriger</v>
      </c>
      <c r="X284" s="188" t="str">
        <f>BerKW!AW284</f>
        <v>Corriger</v>
      </c>
      <c r="Y284" s="189" t="str">
        <f>BerKW!BE284</f>
        <v>Corriger</v>
      </c>
      <c r="Z284" s="188" t="str">
        <f>BerKW!BF284</f>
        <v>Corriger</v>
      </c>
      <c r="AA284" s="180">
        <f>Ident!A284</f>
        <v>0</v>
      </c>
      <c r="AB284" s="180">
        <f>Ident!B284</f>
        <v>0</v>
      </c>
      <c r="AC284" s="180">
        <f>Ident!C284</f>
        <v>0</v>
      </c>
      <c r="AD284" s="180">
        <f>Ident!D284</f>
        <v>0</v>
      </c>
      <c r="AE284" s="187">
        <f>Ident!$G284</f>
        <v>0</v>
      </c>
    </row>
    <row r="285" spans="1:31" ht="14.1" customHeight="1" x14ac:dyDescent="0.3">
      <c r="A285" s="180">
        <f>Ident!A285</f>
        <v>0</v>
      </c>
      <c r="B285" s="180">
        <f>Ident!B285</f>
        <v>0</v>
      </c>
      <c r="C285" s="180">
        <f>Ident!C285</f>
        <v>0</v>
      </c>
      <c r="D285" s="180">
        <f>Ident!D285</f>
        <v>0</v>
      </c>
      <c r="E285" s="187">
        <f>Ident!$G285</f>
        <v>0</v>
      </c>
      <c r="F285" s="188" t="str">
        <f>BerKW!AA285</f>
        <v>T. plein</v>
      </c>
      <c r="G285" s="188" t="str">
        <f>BerKW!Y285</f>
        <v>REMPLIR CAT.D'EMPLOYEUR!</v>
      </c>
      <c r="H285" s="188" t="str">
        <f>BerKW!L285</f>
        <v>Corriger</v>
      </c>
      <c r="I285" s="188">
        <f>BerKW!K285</f>
        <v>0</v>
      </c>
      <c r="J285" s="188" t="str">
        <f>BerKW!AJ285</f>
        <v>Corriger</v>
      </c>
      <c r="K285" s="188" t="str">
        <f>BerKW!AI285</f>
        <v>Corriger</v>
      </c>
      <c r="L285" s="188" t="str">
        <f>BerKW!AM285</f>
        <v>Corriger</v>
      </c>
      <c r="M285" s="188" t="str">
        <f>BerKW!AL285</f>
        <v>Corriger</v>
      </c>
      <c r="N285" s="188" t="str">
        <f>BerKW!AP285</f>
        <v>Corriger</v>
      </c>
      <c r="O285" s="188" t="str">
        <f>BerKW!AO285</f>
        <v>Corriger</v>
      </c>
      <c r="P285" s="188" t="str">
        <f>BerKW!AS285</f>
        <v>Corriger</v>
      </c>
      <c r="Q285" s="188" t="str">
        <f>BerKW!AR285</f>
        <v>Corriger</v>
      </c>
      <c r="R285" s="188" t="str">
        <f>BerKW!AV285</f>
        <v>Corriger</v>
      </c>
      <c r="S285" s="188" t="str">
        <f>BerKW!AU285</f>
        <v>Corriger</v>
      </c>
      <c r="T285" s="188" t="str">
        <f>BerKW!AD285</f>
        <v>Corriger</v>
      </c>
      <c r="U285" s="188" t="str">
        <f>BerKW!AC285</f>
        <v>Corriger</v>
      </c>
      <c r="V285" s="188" t="str">
        <f>BerKW!AG285</f>
        <v>Corriger</v>
      </c>
      <c r="W285" s="188" t="str">
        <f>BerKW!AF285</f>
        <v>Corriger</v>
      </c>
      <c r="X285" s="188" t="str">
        <f>BerKW!AW285</f>
        <v>Corriger</v>
      </c>
      <c r="Y285" s="189" t="str">
        <f>BerKW!BE285</f>
        <v>Corriger</v>
      </c>
      <c r="Z285" s="188" t="str">
        <f>BerKW!BF285</f>
        <v>Corriger</v>
      </c>
      <c r="AA285" s="180">
        <f>Ident!A285</f>
        <v>0</v>
      </c>
      <c r="AB285" s="180">
        <f>Ident!B285</f>
        <v>0</v>
      </c>
      <c r="AC285" s="180">
        <f>Ident!C285</f>
        <v>0</v>
      </c>
      <c r="AD285" s="180">
        <f>Ident!D285</f>
        <v>0</v>
      </c>
      <c r="AE285" s="187">
        <f>Ident!$G285</f>
        <v>0</v>
      </c>
    </row>
    <row r="286" spans="1:31" ht="14.1" customHeight="1" x14ac:dyDescent="0.3">
      <c r="A286" s="180">
        <f>Ident!A286</f>
        <v>0</v>
      </c>
      <c r="B286" s="180">
        <f>Ident!B286</f>
        <v>0</v>
      </c>
      <c r="C286" s="180">
        <f>Ident!C286</f>
        <v>0</v>
      </c>
      <c r="D286" s="180">
        <f>Ident!D286</f>
        <v>0</v>
      </c>
      <c r="E286" s="187">
        <f>Ident!$G286</f>
        <v>0</v>
      </c>
      <c r="F286" s="188" t="str">
        <f>BerKW!AA286</f>
        <v>T. plein</v>
      </c>
      <c r="G286" s="188" t="str">
        <f>BerKW!Y286</f>
        <v>REMPLIR CAT.D'EMPLOYEUR!</v>
      </c>
      <c r="H286" s="188" t="str">
        <f>BerKW!L286</f>
        <v>Corriger</v>
      </c>
      <c r="I286" s="188">
        <f>BerKW!K286</f>
        <v>0</v>
      </c>
      <c r="J286" s="188" t="str">
        <f>BerKW!AJ286</f>
        <v>Corriger</v>
      </c>
      <c r="K286" s="188" t="str">
        <f>BerKW!AI286</f>
        <v>Corriger</v>
      </c>
      <c r="L286" s="188" t="str">
        <f>BerKW!AM286</f>
        <v>Corriger</v>
      </c>
      <c r="M286" s="188" t="str">
        <f>BerKW!AL286</f>
        <v>Corriger</v>
      </c>
      <c r="N286" s="188" t="str">
        <f>BerKW!AP286</f>
        <v>Corriger</v>
      </c>
      <c r="O286" s="188" t="str">
        <f>BerKW!AO286</f>
        <v>Corriger</v>
      </c>
      <c r="P286" s="188" t="str">
        <f>BerKW!AS286</f>
        <v>Corriger</v>
      </c>
      <c r="Q286" s="188" t="str">
        <f>BerKW!AR286</f>
        <v>Corriger</v>
      </c>
      <c r="R286" s="188" t="str">
        <f>BerKW!AV286</f>
        <v>Corriger</v>
      </c>
      <c r="S286" s="188" t="str">
        <f>BerKW!AU286</f>
        <v>Corriger</v>
      </c>
      <c r="T286" s="188" t="str">
        <f>BerKW!AD286</f>
        <v>Corriger</v>
      </c>
      <c r="U286" s="188" t="str">
        <f>BerKW!AC286</f>
        <v>Corriger</v>
      </c>
      <c r="V286" s="188" t="str">
        <f>BerKW!AG286</f>
        <v>Corriger</v>
      </c>
      <c r="W286" s="188" t="str">
        <f>BerKW!AF286</f>
        <v>Corriger</v>
      </c>
      <c r="X286" s="188" t="str">
        <f>BerKW!AW286</f>
        <v>Corriger</v>
      </c>
      <c r="Y286" s="189" t="str">
        <f>BerKW!BE286</f>
        <v>Corriger</v>
      </c>
      <c r="Z286" s="188" t="str">
        <f>BerKW!BF286</f>
        <v>Corriger</v>
      </c>
      <c r="AA286" s="180">
        <f>Ident!A286</f>
        <v>0</v>
      </c>
      <c r="AB286" s="180">
        <f>Ident!B286</f>
        <v>0</v>
      </c>
      <c r="AC286" s="180">
        <f>Ident!C286</f>
        <v>0</v>
      </c>
      <c r="AD286" s="180">
        <f>Ident!D286</f>
        <v>0</v>
      </c>
      <c r="AE286" s="187">
        <f>Ident!$G286</f>
        <v>0</v>
      </c>
    </row>
    <row r="287" spans="1:31" ht="14.1" customHeight="1" x14ac:dyDescent="0.3">
      <c r="A287" s="180">
        <f>Ident!A287</f>
        <v>0</v>
      </c>
      <c r="B287" s="180">
        <f>Ident!B287</f>
        <v>0</v>
      </c>
      <c r="C287" s="180">
        <f>Ident!C287</f>
        <v>0</v>
      </c>
      <c r="D287" s="180">
        <f>Ident!D287</f>
        <v>0</v>
      </c>
      <c r="E287" s="187">
        <f>Ident!$G287</f>
        <v>0</v>
      </c>
      <c r="F287" s="188" t="str">
        <f>BerKW!AA287</f>
        <v>T. plein</v>
      </c>
      <c r="G287" s="188" t="str">
        <f>BerKW!Y287</f>
        <v>REMPLIR CAT.D'EMPLOYEUR!</v>
      </c>
      <c r="H287" s="188" t="str">
        <f>BerKW!L287</f>
        <v>Corriger</v>
      </c>
      <c r="I287" s="188">
        <f>BerKW!K287</f>
        <v>0</v>
      </c>
      <c r="J287" s="188" t="str">
        <f>BerKW!AJ287</f>
        <v>Corriger</v>
      </c>
      <c r="K287" s="188" t="str">
        <f>BerKW!AI287</f>
        <v>Corriger</v>
      </c>
      <c r="L287" s="188" t="str">
        <f>BerKW!AM287</f>
        <v>Corriger</v>
      </c>
      <c r="M287" s="188" t="str">
        <f>BerKW!AL287</f>
        <v>Corriger</v>
      </c>
      <c r="N287" s="188" t="str">
        <f>BerKW!AP287</f>
        <v>Corriger</v>
      </c>
      <c r="O287" s="188" t="str">
        <f>BerKW!AO287</f>
        <v>Corriger</v>
      </c>
      <c r="P287" s="188" t="str">
        <f>BerKW!AS287</f>
        <v>Corriger</v>
      </c>
      <c r="Q287" s="188" t="str">
        <f>BerKW!AR287</f>
        <v>Corriger</v>
      </c>
      <c r="R287" s="188" t="str">
        <f>BerKW!AV287</f>
        <v>Corriger</v>
      </c>
      <c r="S287" s="188" t="str">
        <f>BerKW!AU287</f>
        <v>Corriger</v>
      </c>
      <c r="T287" s="188" t="str">
        <f>BerKW!AD287</f>
        <v>Corriger</v>
      </c>
      <c r="U287" s="188" t="str">
        <f>BerKW!AC287</f>
        <v>Corriger</v>
      </c>
      <c r="V287" s="188" t="str">
        <f>BerKW!AG287</f>
        <v>Corriger</v>
      </c>
      <c r="W287" s="188" t="str">
        <f>BerKW!AF287</f>
        <v>Corriger</v>
      </c>
      <c r="X287" s="188" t="str">
        <f>BerKW!AW287</f>
        <v>Corriger</v>
      </c>
      <c r="Y287" s="189" t="str">
        <f>BerKW!BE287</f>
        <v>Corriger</v>
      </c>
      <c r="Z287" s="188" t="str">
        <f>BerKW!BF287</f>
        <v>Corriger</v>
      </c>
      <c r="AA287" s="180">
        <f>Ident!A287</f>
        <v>0</v>
      </c>
      <c r="AB287" s="180">
        <f>Ident!B287</f>
        <v>0</v>
      </c>
      <c r="AC287" s="180">
        <f>Ident!C287</f>
        <v>0</v>
      </c>
      <c r="AD287" s="180">
        <f>Ident!D287</f>
        <v>0</v>
      </c>
      <c r="AE287" s="187">
        <f>Ident!$G287</f>
        <v>0</v>
      </c>
    </row>
    <row r="288" spans="1:31" ht="14.1" customHeight="1" x14ac:dyDescent="0.3">
      <c r="A288" s="180">
        <f>Ident!A288</f>
        <v>0</v>
      </c>
      <c r="B288" s="180">
        <f>Ident!B288</f>
        <v>0</v>
      </c>
      <c r="C288" s="180">
        <f>Ident!C288</f>
        <v>0</v>
      </c>
      <c r="D288" s="180">
        <f>Ident!D288</f>
        <v>0</v>
      </c>
      <c r="E288" s="187">
        <f>Ident!$G288</f>
        <v>0</v>
      </c>
      <c r="F288" s="188" t="str">
        <f>BerKW!AA288</f>
        <v>T. plein</v>
      </c>
      <c r="G288" s="188" t="str">
        <f>BerKW!Y288</f>
        <v>REMPLIR CAT.D'EMPLOYEUR!</v>
      </c>
      <c r="H288" s="188" t="str">
        <f>BerKW!L288</f>
        <v>Corriger</v>
      </c>
      <c r="I288" s="188">
        <f>BerKW!K288</f>
        <v>0</v>
      </c>
      <c r="J288" s="188" t="str">
        <f>BerKW!AJ288</f>
        <v>Corriger</v>
      </c>
      <c r="K288" s="188" t="str">
        <f>BerKW!AI288</f>
        <v>Corriger</v>
      </c>
      <c r="L288" s="188" t="str">
        <f>BerKW!AM288</f>
        <v>Corriger</v>
      </c>
      <c r="M288" s="188" t="str">
        <f>BerKW!AL288</f>
        <v>Corriger</v>
      </c>
      <c r="N288" s="188" t="str">
        <f>BerKW!AP288</f>
        <v>Corriger</v>
      </c>
      <c r="O288" s="188" t="str">
        <f>BerKW!AO288</f>
        <v>Corriger</v>
      </c>
      <c r="P288" s="188" t="str">
        <f>BerKW!AS288</f>
        <v>Corriger</v>
      </c>
      <c r="Q288" s="188" t="str">
        <f>BerKW!AR288</f>
        <v>Corriger</v>
      </c>
      <c r="R288" s="188" t="str">
        <f>BerKW!AV288</f>
        <v>Corriger</v>
      </c>
      <c r="S288" s="188" t="str">
        <f>BerKW!AU288</f>
        <v>Corriger</v>
      </c>
      <c r="T288" s="188" t="str">
        <f>BerKW!AD288</f>
        <v>Corriger</v>
      </c>
      <c r="U288" s="188" t="str">
        <f>BerKW!AC288</f>
        <v>Corriger</v>
      </c>
      <c r="V288" s="188" t="str">
        <f>BerKW!AG288</f>
        <v>Corriger</v>
      </c>
      <c r="W288" s="188" t="str">
        <f>BerKW!AF288</f>
        <v>Corriger</v>
      </c>
      <c r="X288" s="188" t="str">
        <f>BerKW!AW288</f>
        <v>Corriger</v>
      </c>
      <c r="Y288" s="189" t="str">
        <f>BerKW!BE288</f>
        <v>Corriger</v>
      </c>
      <c r="Z288" s="188" t="str">
        <f>BerKW!BF288</f>
        <v>Corriger</v>
      </c>
      <c r="AA288" s="180">
        <f>Ident!A288</f>
        <v>0</v>
      </c>
      <c r="AB288" s="180">
        <f>Ident!B288</f>
        <v>0</v>
      </c>
      <c r="AC288" s="180">
        <f>Ident!C288</f>
        <v>0</v>
      </c>
      <c r="AD288" s="180">
        <f>Ident!D288</f>
        <v>0</v>
      </c>
      <c r="AE288" s="187">
        <f>Ident!$G288</f>
        <v>0</v>
      </c>
    </row>
    <row r="289" spans="1:31" ht="14.1" customHeight="1" x14ac:dyDescent="0.3">
      <c r="A289" s="180">
        <f>Ident!A289</f>
        <v>0</v>
      </c>
      <c r="B289" s="180">
        <f>Ident!B289</f>
        <v>0</v>
      </c>
      <c r="C289" s="180">
        <f>Ident!C289</f>
        <v>0</v>
      </c>
      <c r="D289" s="180">
        <f>Ident!D289</f>
        <v>0</v>
      </c>
      <c r="E289" s="187">
        <f>Ident!$G289</f>
        <v>0</v>
      </c>
      <c r="F289" s="188" t="str">
        <f>BerKW!AA289</f>
        <v>T. plein</v>
      </c>
      <c r="G289" s="188" t="str">
        <f>BerKW!Y289</f>
        <v>REMPLIR CAT.D'EMPLOYEUR!</v>
      </c>
      <c r="H289" s="188" t="str">
        <f>BerKW!L289</f>
        <v>Corriger</v>
      </c>
      <c r="I289" s="188">
        <f>BerKW!K289</f>
        <v>0</v>
      </c>
      <c r="J289" s="188" t="str">
        <f>BerKW!AJ289</f>
        <v>Corriger</v>
      </c>
      <c r="K289" s="188" t="str">
        <f>BerKW!AI289</f>
        <v>Corriger</v>
      </c>
      <c r="L289" s="188" t="str">
        <f>BerKW!AM289</f>
        <v>Corriger</v>
      </c>
      <c r="M289" s="188" t="str">
        <f>BerKW!AL289</f>
        <v>Corriger</v>
      </c>
      <c r="N289" s="188" t="str">
        <f>BerKW!AP289</f>
        <v>Corriger</v>
      </c>
      <c r="O289" s="188" t="str">
        <f>BerKW!AO289</f>
        <v>Corriger</v>
      </c>
      <c r="P289" s="188" t="str">
        <f>BerKW!AS289</f>
        <v>Corriger</v>
      </c>
      <c r="Q289" s="188" t="str">
        <f>BerKW!AR289</f>
        <v>Corriger</v>
      </c>
      <c r="R289" s="188" t="str">
        <f>BerKW!AV289</f>
        <v>Corriger</v>
      </c>
      <c r="S289" s="188" t="str">
        <f>BerKW!AU289</f>
        <v>Corriger</v>
      </c>
      <c r="T289" s="188" t="str">
        <f>BerKW!AD289</f>
        <v>Corriger</v>
      </c>
      <c r="U289" s="188" t="str">
        <f>BerKW!AC289</f>
        <v>Corriger</v>
      </c>
      <c r="V289" s="188" t="str">
        <f>BerKW!AG289</f>
        <v>Corriger</v>
      </c>
      <c r="W289" s="188" t="str">
        <f>BerKW!AF289</f>
        <v>Corriger</v>
      </c>
      <c r="X289" s="188" t="str">
        <f>BerKW!AW289</f>
        <v>Corriger</v>
      </c>
      <c r="Y289" s="189" t="str">
        <f>BerKW!BE289</f>
        <v>Corriger</v>
      </c>
      <c r="Z289" s="188" t="str">
        <f>BerKW!BF289</f>
        <v>Corriger</v>
      </c>
      <c r="AA289" s="180">
        <f>Ident!A289</f>
        <v>0</v>
      </c>
      <c r="AB289" s="180">
        <f>Ident!B289</f>
        <v>0</v>
      </c>
      <c r="AC289" s="180">
        <f>Ident!C289</f>
        <v>0</v>
      </c>
      <c r="AD289" s="180">
        <f>Ident!D289</f>
        <v>0</v>
      </c>
      <c r="AE289" s="187">
        <f>Ident!$G289</f>
        <v>0</v>
      </c>
    </row>
    <row r="290" spans="1:31" ht="14.1" customHeight="1" x14ac:dyDescent="0.3">
      <c r="A290" s="180">
        <f>Ident!A290</f>
        <v>0</v>
      </c>
      <c r="B290" s="180">
        <f>Ident!B290</f>
        <v>0</v>
      </c>
      <c r="C290" s="180">
        <f>Ident!C290</f>
        <v>0</v>
      </c>
      <c r="D290" s="180">
        <f>Ident!D290</f>
        <v>0</v>
      </c>
      <c r="E290" s="187">
        <f>Ident!$G290</f>
        <v>0</v>
      </c>
      <c r="F290" s="188" t="str">
        <f>BerKW!AA290</f>
        <v>T. plein</v>
      </c>
      <c r="G290" s="188" t="str">
        <f>BerKW!Y290</f>
        <v>REMPLIR CAT.D'EMPLOYEUR!</v>
      </c>
      <c r="H290" s="188" t="str">
        <f>BerKW!L290</f>
        <v>Corriger</v>
      </c>
      <c r="I290" s="188">
        <f>BerKW!K290</f>
        <v>0</v>
      </c>
      <c r="J290" s="188" t="str">
        <f>BerKW!AJ290</f>
        <v>Corriger</v>
      </c>
      <c r="K290" s="188" t="str">
        <f>BerKW!AI290</f>
        <v>Corriger</v>
      </c>
      <c r="L290" s="188" t="str">
        <f>BerKW!AM290</f>
        <v>Corriger</v>
      </c>
      <c r="M290" s="188" t="str">
        <f>BerKW!AL290</f>
        <v>Corriger</v>
      </c>
      <c r="N290" s="188" t="str">
        <f>BerKW!AP290</f>
        <v>Corriger</v>
      </c>
      <c r="O290" s="188" t="str">
        <f>BerKW!AO290</f>
        <v>Corriger</v>
      </c>
      <c r="P290" s="188" t="str">
        <f>BerKW!AS290</f>
        <v>Corriger</v>
      </c>
      <c r="Q290" s="188" t="str">
        <f>BerKW!AR290</f>
        <v>Corriger</v>
      </c>
      <c r="R290" s="188" t="str">
        <f>BerKW!AV290</f>
        <v>Corriger</v>
      </c>
      <c r="S290" s="188" t="str">
        <f>BerKW!AU290</f>
        <v>Corriger</v>
      </c>
      <c r="T290" s="188" t="str">
        <f>BerKW!AD290</f>
        <v>Corriger</v>
      </c>
      <c r="U290" s="188" t="str">
        <f>BerKW!AC290</f>
        <v>Corriger</v>
      </c>
      <c r="V290" s="188" t="str">
        <f>BerKW!AG290</f>
        <v>Corriger</v>
      </c>
      <c r="W290" s="188" t="str">
        <f>BerKW!AF290</f>
        <v>Corriger</v>
      </c>
      <c r="X290" s="188" t="str">
        <f>BerKW!AW290</f>
        <v>Corriger</v>
      </c>
      <c r="Y290" s="189" t="str">
        <f>BerKW!BE290</f>
        <v>Corriger</v>
      </c>
      <c r="Z290" s="188" t="str">
        <f>BerKW!BF290</f>
        <v>Corriger</v>
      </c>
      <c r="AA290" s="180">
        <f>Ident!A290</f>
        <v>0</v>
      </c>
      <c r="AB290" s="180">
        <f>Ident!B290</f>
        <v>0</v>
      </c>
      <c r="AC290" s="180">
        <f>Ident!C290</f>
        <v>0</v>
      </c>
      <c r="AD290" s="180">
        <f>Ident!D290</f>
        <v>0</v>
      </c>
      <c r="AE290" s="187">
        <f>Ident!$G290</f>
        <v>0</v>
      </c>
    </row>
    <row r="291" spans="1:31" ht="14.1" customHeight="1" x14ac:dyDescent="0.3">
      <c r="A291" s="180">
        <f>Ident!A291</f>
        <v>0</v>
      </c>
      <c r="B291" s="180">
        <f>Ident!B291</f>
        <v>0</v>
      </c>
      <c r="C291" s="180">
        <f>Ident!C291</f>
        <v>0</v>
      </c>
      <c r="D291" s="180">
        <f>Ident!D291</f>
        <v>0</v>
      </c>
      <c r="E291" s="187">
        <f>Ident!$G291</f>
        <v>0</v>
      </c>
      <c r="F291" s="188" t="str">
        <f>BerKW!AA291</f>
        <v>T. plein</v>
      </c>
      <c r="G291" s="188" t="str">
        <f>BerKW!Y291</f>
        <v>REMPLIR CAT.D'EMPLOYEUR!</v>
      </c>
      <c r="H291" s="188" t="str">
        <f>BerKW!L291</f>
        <v>Corriger</v>
      </c>
      <c r="I291" s="188">
        <f>BerKW!K291</f>
        <v>0</v>
      </c>
      <c r="J291" s="188" t="str">
        <f>BerKW!AJ291</f>
        <v>Corriger</v>
      </c>
      <c r="K291" s="188" t="str">
        <f>BerKW!AI291</f>
        <v>Corriger</v>
      </c>
      <c r="L291" s="188" t="str">
        <f>BerKW!AM291</f>
        <v>Corriger</v>
      </c>
      <c r="M291" s="188" t="str">
        <f>BerKW!AL291</f>
        <v>Corriger</v>
      </c>
      <c r="N291" s="188" t="str">
        <f>BerKW!AP291</f>
        <v>Corriger</v>
      </c>
      <c r="O291" s="188" t="str">
        <f>BerKW!AO291</f>
        <v>Corriger</v>
      </c>
      <c r="P291" s="188" t="str">
        <f>BerKW!AS291</f>
        <v>Corriger</v>
      </c>
      <c r="Q291" s="188" t="str">
        <f>BerKW!AR291</f>
        <v>Corriger</v>
      </c>
      <c r="R291" s="188" t="str">
        <f>BerKW!AV291</f>
        <v>Corriger</v>
      </c>
      <c r="S291" s="188" t="str">
        <f>BerKW!AU291</f>
        <v>Corriger</v>
      </c>
      <c r="T291" s="188" t="str">
        <f>BerKW!AD291</f>
        <v>Corriger</v>
      </c>
      <c r="U291" s="188" t="str">
        <f>BerKW!AC291</f>
        <v>Corriger</v>
      </c>
      <c r="V291" s="188" t="str">
        <f>BerKW!AG291</f>
        <v>Corriger</v>
      </c>
      <c r="W291" s="188" t="str">
        <f>BerKW!AF291</f>
        <v>Corriger</v>
      </c>
      <c r="X291" s="188" t="str">
        <f>BerKW!AW291</f>
        <v>Corriger</v>
      </c>
      <c r="Y291" s="189" t="str">
        <f>BerKW!BE291</f>
        <v>Corriger</v>
      </c>
      <c r="Z291" s="188" t="str">
        <f>BerKW!BF291</f>
        <v>Corriger</v>
      </c>
      <c r="AA291" s="180">
        <f>Ident!A291</f>
        <v>0</v>
      </c>
      <c r="AB291" s="180">
        <f>Ident!B291</f>
        <v>0</v>
      </c>
      <c r="AC291" s="180">
        <f>Ident!C291</f>
        <v>0</v>
      </c>
      <c r="AD291" s="180">
        <f>Ident!D291</f>
        <v>0</v>
      </c>
      <c r="AE291" s="187">
        <f>Ident!$G291</f>
        <v>0</v>
      </c>
    </row>
    <row r="292" spans="1:31" ht="14.1" customHeight="1" x14ac:dyDescent="0.3">
      <c r="A292" s="180">
        <f>Ident!A292</f>
        <v>0</v>
      </c>
      <c r="B292" s="180">
        <f>Ident!B292</f>
        <v>0</v>
      </c>
      <c r="C292" s="180">
        <f>Ident!C292</f>
        <v>0</v>
      </c>
      <c r="D292" s="180">
        <f>Ident!D292</f>
        <v>0</v>
      </c>
      <c r="E292" s="187">
        <f>Ident!$G292</f>
        <v>0</v>
      </c>
      <c r="F292" s="188" t="str">
        <f>BerKW!AA292</f>
        <v>T. plein</v>
      </c>
      <c r="G292" s="188" t="str">
        <f>BerKW!Y292</f>
        <v>REMPLIR CAT.D'EMPLOYEUR!</v>
      </c>
      <c r="H292" s="188" t="str">
        <f>BerKW!L292</f>
        <v>Corriger</v>
      </c>
      <c r="I292" s="188">
        <f>BerKW!K292</f>
        <v>0</v>
      </c>
      <c r="J292" s="188" t="str">
        <f>BerKW!AJ292</f>
        <v>Corriger</v>
      </c>
      <c r="K292" s="188" t="str">
        <f>BerKW!AI292</f>
        <v>Corriger</v>
      </c>
      <c r="L292" s="188" t="str">
        <f>BerKW!AM292</f>
        <v>Corriger</v>
      </c>
      <c r="M292" s="188" t="str">
        <f>BerKW!AL292</f>
        <v>Corriger</v>
      </c>
      <c r="N292" s="188" t="str">
        <f>BerKW!AP292</f>
        <v>Corriger</v>
      </c>
      <c r="O292" s="188" t="str">
        <f>BerKW!AO292</f>
        <v>Corriger</v>
      </c>
      <c r="P292" s="188" t="str">
        <f>BerKW!AS292</f>
        <v>Corriger</v>
      </c>
      <c r="Q292" s="188" t="str">
        <f>BerKW!AR292</f>
        <v>Corriger</v>
      </c>
      <c r="R292" s="188" t="str">
        <f>BerKW!AV292</f>
        <v>Corriger</v>
      </c>
      <c r="S292" s="188" t="str">
        <f>BerKW!AU292</f>
        <v>Corriger</v>
      </c>
      <c r="T292" s="188" t="str">
        <f>BerKW!AD292</f>
        <v>Corriger</v>
      </c>
      <c r="U292" s="188" t="str">
        <f>BerKW!AC292</f>
        <v>Corriger</v>
      </c>
      <c r="V292" s="188" t="str">
        <f>BerKW!AG292</f>
        <v>Corriger</v>
      </c>
      <c r="W292" s="188" t="str">
        <f>BerKW!AF292</f>
        <v>Corriger</v>
      </c>
      <c r="X292" s="188" t="str">
        <f>BerKW!AW292</f>
        <v>Corriger</v>
      </c>
      <c r="Y292" s="189" t="str">
        <f>BerKW!BE292</f>
        <v>Corriger</v>
      </c>
      <c r="Z292" s="188" t="str">
        <f>BerKW!BF292</f>
        <v>Corriger</v>
      </c>
      <c r="AA292" s="180">
        <f>Ident!A292</f>
        <v>0</v>
      </c>
      <c r="AB292" s="180">
        <f>Ident!B292</f>
        <v>0</v>
      </c>
      <c r="AC292" s="180">
        <f>Ident!C292</f>
        <v>0</v>
      </c>
      <c r="AD292" s="180">
        <f>Ident!D292</f>
        <v>0</v>
      </c>
      <c r="AE292" s="187">
        <f>Ident!$G292</f>
        <v>0</v>
      </c>
    </row>
    <row r="293" spans="1:31" ht="14.1" customHeight="1" x14ac:dyDescent="0.3">
      <c r="A293" s="180">
        <f>Ident!A293</f>
        <v>0</v>
      </c>
      <c r="B293" s="180">
        <f>Ident!B293</f>
        <v>0</v>
      </c>
      <c r="C293" s="180">
        <f>Ident!C293</f>
        <v>0</v>
      </c>
      <c r="D293" s="180">
        <f>Ident!D293</f>
        <v>0</v>
      </c>
      <c r="E293" s="187">
        <f>Ident!$G293</f>
        <v>0</v>
      </c>
      <c r="F293" s="188" t="str">
        <f>BerKW!AA293</f>
        <v>T. plein</v>
      </c>
      <c r="G293" s="188" t="str">
        <f>BerKW!Y293</f>
        <v>REMPLIR CAT.D'EMPLOYEUR!</v>
      </c>
      <c r="H293" s="188" t="str">
        <f>BerKW!L293</f>
        <v>Corriger</v>
      </c>
      <c r="I293" s="188">
        <f>BerKW!K293</f>
        <v>0</v>
      </c>
      <c r="J293" s="188" t="str">
        <f>BerKW!AJ293</f>
        <v>Corriger</v>
      </c>
      <c r="K293" s="188" t="str">
        <f>BerKW!AI293</f>
        <v>Corriger</v>
      </c>
      <c r="L293" s="188" t="str">
        <f>BerKW!AM293</f>
        <v>Corriger</v>
      </c>
      <c r="M293" s="188" t="str">
        <f>BerKW!AL293</f>
        <v>Corriger</v>
      </c>
      <c r="N293" s="188" t="str">
        <f>BerKW!AP293</f>
        <v>Corriger</v>
      </c>
      <c r="O293" s="188" t="str">
        <f>BerKW!AO293</f>
        <v>Corriger</v>
      </c>
      <c r="P293" s="188" t="str">
        <f>BerKW!AS293</f>
        <v>Corriger</v>
      </c>
      <c r="Q293" s="188" t="str">
        <f>BerKW!AR293</f>
        <v>Corriger</v>
      </c>
      <c r="R293" s="188" t="str">
        <f>BerKW!AV293</f>
        <v>Corriger</v>
      </c>
      <c r="S293" s="188" t="str">
        <f>BerKW!AU293</f>
        <v>Corriger</v>
      </c>
      <c r="T293" s="188" t="str">
        <f>BerKW!AD293</f>
        <v>Corriger</v>
      </c>
      <c r="U293" s="188" t="str">
        <f>BerKW!AC293</f>
        <v>Corriger</v>
      </c>
      <c r="V293" s="188" t="str">
        <f>BerKW!AG293</f>
        <v>Corriger</v>
      </c>
      <c r="W293" s="188" t="str">
        <f>BerKW!AF293</f>
        <v>Corriger</v>
      </c>
      <c r="X293" s="188" t="str">
        <f>BerKW!AW293</f>
        <v>Corriger</v>
      </c>
      <c r="Y293" s="189" t="str">
        <f>BerKW!BE293</f>
        <v>Corriger</v>
      </c>
      <c r="Z293" s="188" t="str">
        <f>BerKW!BF293</f>
        <v>Corriger</v>
      </c>
      <c r="AA293" s="180">
        <f>Ident!A293</f>
        <v>0</v>
      </c>
      <c r="AB293" s="180">
        <f>Ident!B293</f>
        <v>0</v>
      </c>
      <c r="AC293" s="180">
        <f>Ident!C293</f>
        <v>0</v>
      </c>
      <c r="AD293" s="180">
        <f>Ident!D293</f>
        <v>0</v>
      </c>
      <c r="AE293" s="187">
        <f>Ident!$G293</f>
        <v>0</v>
      </c>
    </row>
    <row r="294" spans="1:31" ht="14.1" customHeight="1" x14ac:dyDescent="0.3">
      <c r="A294" s="180">
        <f>Ident!A294</f>
        <v>0</v>
      </c>
      <c r="B294" s="180">
        <f>Ident!B294</f>
        <v>0</v>
      </c>
      <c r="C294" s="180">
        <f>Ident!C294</f>
        <v>0</v>
      </c>
      <c r="D294" s="180">
        <f>Ident!D294</f>
        <v>0</v>
      </c>
      <c r="E294" s="187">
        <f>Ident!$G294</f>
        <v>0</v>
      </c>
      <c r="F294" s="188" t="str">
        <f>BerKW!AA294</f>
        <v>T. plein</v>
      </c>
      <c r="G294" s="188" t="str">
        <f>BerKW!Y294</f>
        <v>REMPLIR CAT.D'EMPLOYEUR!</v>
      </c>
      <c r="H294" s="188" t="str">
        <f>BerKW!L294</f>
        <v>Corriger</v>
      </c>
      <c r="I294" s="188">
        <f>BerKW!K294</f>
        <v>0</v>
      </c>
      <c r="J294" s="188" t="str">
        <f>BerKW!AJ294</f>
        <v>Corriger</v>
      </c>
      <c r="K294" s="188" t="str">
        <f>BerKW!AI294</f>
        <v>Corriger</v>
      </c>
      <c r="L294" s="188" t="str">
        <f>BerKW!AM294</f>
        <v>Corriger</v>
      </c>
      <c r="M294" s="188" t="str">
        <f>BerKW!AL294</f>
        <v>Corriger</v>
      </c>
      <c r="N294" s="188" t="str">
        <f>BerKW!AP294</f>
        <v>Corriger</v>
      </c>
      <c r="O294" s="188" t="str">
        <f>BerKW!AO294</f>
        <v>Corriger</v>
      </c>
      <c r="P294" s="188" t="str">
        <f>BerKW!AS294</f>
        <v>Corriger</v>
      </c>
      <c r="Q294" s="188" t="str">
        <f>BerKW!AR294</f>
        <v>Corriger</v>
      </c>
      <c r="R294" s="188" t="str">
        <f>BerKW!AV294</f>
        <v>Corriger</v>
      </c>
      <c r="S294" s="188" t="str">
        <f>BerKW!AU294</f>
        <v>Corriger</v>
      </c>
      <c r="T294" s="188" t="str">
        <f>BerKW!AD294</f>
        <v>Corriger</v>
      </c>
      <c r="U294" s="188" t="str">
        <f>BerKW!AC294</f>
        <v>Corriger</v>
      </c>
      <c r="V294" s="188" t="str">
        <f>BerKW!AG294</f>
        <v>Corriger</v>
      </c>
      <c r="W294" s="188" t="str">
        <f>BerKW!AF294</f>
        <v>Corriger</v>
      </c>
      <c r="X294" s="188" t="str">
        <f>BerKW!AW294</f>
        <v>Corriger</v>
      </c>
      <c r="Y294" s="189" t="str">
        <f>BerKW!BE294</f>
        <v>Corriger</v>
      </c>
      <c r="Z294" s="188" t="str">
        <f>BerKW!BF294</f>
        <v>Corriger</v>
      </c>
      <c r="AA294" s="180">
        <f>Ident!A294</f>
        <v>0</v>
      </c>
      <c r="AB294" s="180">
        <f>Ident!B294</f>
        <v>0</v>
      </c>
      <c r="AC294" s="180">
        <f>Ident!C294</f>
        <v>0</v>
      </c>
      <c r="AD294" s="180">
        <f>Ident!D294</f>
        <v>0</v>
      </c>
      <c r="AE294" s="187">
        <f>Ident!$G294</f>
        <v>0</v>
      </c>
    </row>
    <row r="295" spans="1:31" ht="14.1" customHeight="1" x14ac:dyDescent="0.3">
      <c r="A295" s="180">
        <f>Ident!A295</f>
        <v>0</v>
      </c>
      <c r="B295" s="180">
        <f>Ident!B295</f>
        <v>0</v>
      </c>
      <c r="C295" s="180">
        <f>Ident!C295</f>
        <v>0</v>
      </c>
      <c r="D295" s="180">
        <f>Ident!D295</f>
        <v>0</v>
      </c>
      <c r="E295" s="187">
        <f>Ident!$G295</f>
        <v>0</v>
      </c>
      <c r="F295" s="188" t="str">
        <f>BerKW!AA295</f>
        <v>T. plein</v>
      </c>
      <c r="G295" s="188" t="str">
        <f>BerKW!Y295</f>
        <v>REMPLIR CAT.D'EMPLOYEUR!</v>
      </c>
      <c r="H295" s="188" t="str">
        <f>BerKW!L295</f>
        <v>Corriger</v>
      </c>
      <c r="I295" s="188">
        <f>BerKW!K295</f>
        <v>0</v>
      </c>
      <c r="J295" s="188" t="str">
        <f>BerKW!AJ295</f>
        <v>Corriger</v>
      </c>
      <c r="K295" s="188" t="str">
        <f>BerKW!AI295</f>
        <v>Corriger</v>
      </c>
      <c r="L295" s="188" t="str">
        <f>BerKW!AM295</f>
        <v>Corriger</v>
      </c>
      <c r="M295" s="188" t="str">
        <f>BerKW!AL295</f>
        <v>Corriger</v>
      </c>
      <c r="N295" s="188" t="str">
        <f>BerKW!AP295</f>
        <v>Corriger</v>
      </c>
      <c r="O295" s="188" t="str">
        <f>BerKW!AO295</f>
        <v>Corriger</v>
      </c>
      <c r="P295" s="188" t="str">
        <f>BerKW!AS295</f>
        <v>Corriger</v>
      </c>
      <c r="Q295" s="188" t="str">
        <f>BerKW!AR295</f>
        <v>Corriger</v>
      </c>
      <c r="R295" s="188" t="str">
        <f>BerKW!AV295</f>
        <v>Corriger</v>
      </c>
      <c r="S295" s="188" t="str">
        <f>BerKW!AU295</f>
        <v>Corriger</v>
      </c>
      <c r="T295" s="188" t="str">
        <f>BerKW!AD295</f>
        <v>Corriger</v>
      </c>
      <c r="U295" s="188" t="str">
        <f>BerKW!AC295</f>
        <v>Corriger</v>
      </c>
      <c r="V295" s="188" t="str">
        <f>BerKW!AG295</f>
        <v>Corriger</v>
      </c>
      <c r="W295" s="188" t="str">
        <f>BerKW!AF295</f>
        <v>Corriger</v>
      </c>
      <c r="X295" s="188" t="str">
        <f>BerKW!AW295</f>
        <v>Corriger</v>
      </c>
      <c r="Y295" s="189" t="str">
        <f>BerKW!BE295</f>
        <v>Corriger</v>
      </c>
      <c r="Z295" s="188" t="str">
        <f>BerKW!BF295</f>
        <v>Corriger</v>
      </c>
      <c r="AA295" s="180">
        <f>Ident!A295</f>
        <v>0</v>
      </c>
      <c r="AB295" s="180">
        <f>Ident!B295</f>
        <v>0</v>
      </c>
      <c r="AC295" s="180">
        <f>Ident!C295</f>
        <v>0</v>
      </c>
      <c r="AD295" s="180">
        <f>Ident!D295</f>
        <v>0</v>
      </c>
      <c r="AE295" s="187">
        <f>Ident!$G295</f>
        <v>0</v>
      </c>
    </row>
    <row r="296" spans="1:31" ht="14.1" customHeight="1" x14ac:dyDescent="0.3">
      <c r="A296" s="180">
        <f>Ident!A296</f>
        <v>0</v>
      </c>
      <c r="B296" s="180">
        <f>Ident!B296</f>
        <v>0</v>
      </c>
      <c r="C296" s="180">
        <f>Ident!C296</f>
        <v>0</v>
      </c>
      <c r="D296" s="180">
        <f>Ident!D296</f>
        <v>0</v>
      </c>
      <c r="E296" s="187">
        <f>Ident!$G296</f>
        <v>0</v>
      </c>
      <c r="F296" s="188" t="str">
        <f>BerKW!AA296</f>
        <v>T. plein</v>
      </c>
      <c r="G296" s="188" t="str">
        <f>BerKW!Y296</f>
        <v>REMPLIR CAT.D'EMPLOYEUR!</v>
      </c>
      <c r="H296" s="188" t="str">
        <f>BerKW!L296</f>
        <v>Corriger</v>
      </c>
      <c r="I296" s="188">
        <f>BerKW!K296</f>
        <v>0</v>
      </c>
      <c r="J296" s="188" t="str">
        <f>BerKW!AJ296</f>
        <v>Corriger</v>
      </c>
      <c r="K296" s="188" t="str">
        <f>BerKW!AI296</f>
        <v>Corriger</v>
      </c>
      <c r="L296" s="188" t="str">
        <f>BerKW!AM296</f>
        <v>Corriger</v>
      </c>
      <c r="M296" s="188" t="str">
        <f>BerKW!AL296</f>
        <v>Corriger</v>
      </c>
      <c r="N296" s="188" t="str">
        <f>BerKW!AP296</f>
        <v>Corriger</v>
      </c>
      <c r="O296" s="188" t="str">
        <f>BerKW!AO296</f>
        <v>Corriger</v>
      </c>
      <c r="P296" s="188" t="str">
        <f>BerKW!AS296</f>
        <v>Corriger</v>
      </c>
      <c r="Q296" s="188" t="str">
        <f>BerKW!AR296</f>
        <v>Corriger</v>
      </c>
      <c r="R296" s="188" t="str">
        <f>BerKW!AV296</f>
        <v>Corriger</v>
      </c>
      <c r="S296" s="188" t="str">
        <f>BerKW!AU296</f>
        <v>Corriger</v>
      </c>
      <c r="T296" s="188" t="str">
        <f>BerKW!AD296</f>
        <v>Corriger</v>
      </c>
      <c r="U296" s="188" t="str">
        <f>BerKW!AC296</f>
        <v>Corriger</v>
      </c>
      <c r="V296" s="188" t="str">
        <f>BerKW!AG296</f>
        <v>Corriger</v>
      </c>
      <c r="W296" s="188" t="str">
        <f>BerKW!AF296</f>
        <v>Corriger</v>
      </c>
      <c r="X296" s="188" t="str">
        <f>BerKW!AW296</f>
        <v>Corriger</v>
      </c>
      <c r="Y296" s="189" t="str">
        <f>BerKW!BE296</f>
        <v>Corriger</v>
      </c>
      <c r="Z296" s="188" t="str">
        <f>BerKW!BF296</f>
        <v>Corriger</v>
      </c>
      <c r="AA296" s="180">
        <f>Ident!A296</f>
        <v>0</v>
      </c>
      <c r="AB296" s="180">
        <f>Ident!B296</f>
        <v>0</v>
      </c>
      <c r="AC296" s="180">
        <f>Ident!C296</f>
        <v>0</v>
      </c>
      <c r="AD296" s="180">
        <f>Ident!D296</f>
        <v>0</v>
      </c>
      <c r="AE296" s="187">
        <f>Ident!$G296</f>
        <v>0</v>
      </c>
    </row>
    <row r="297" spans="1:31" ht="14.1" customHeight="1" x14ac:dyDescent="0.3">
      <c r="A297" s="180">
        <f>Ident!A297</f>
        <v>0</v>
      </c>
      <c r="B297" s="180">
        <f>Ident!B297</f>
        <v>0</v>
      </c>
      <c r="C297" s="180">
        <f>Ident!C297</f>
        <v>0</v>
      </c>
      <c r="D297" s="180">
        <f>Ident!D297</f>
        <v>0</v>
      </c>
      <c r="E297" s="187">
        <f>Ident!$G297</f>
        <v>0</v>
      </c>
      <c r="F297" s="188" t="str">
        <f>BerKW!AA297</f>
        <v>T. plein</v>
      </c>
      <c r="G297" s="188" t="str">
        <f>BerKW!Y297</f>
        <v>REMPLIR CAT.D'EMPLOYEUR!</v>
      </c>
      <c r="H297" s="188" t="str">
        <f>BerKW!L297</f>
        <v>Corriger</v>
      </c>
      <c r="I297" s="188">
        <f>BerKW!K297</f>
        <v>0</v>
      </c>
      <c r="J297" s="188" t="str">
        <f>BerKW!AJ297</f>
        <v>Corriger</v>
      </c>
      <c r="K297" s="188" t="str">
        <f>BerKW!AI297</f>
        <v>Corriger</v>
      </c>
      <c r="L297" s="188" t="str">
        <f>BerKW!AM297</f>
        <v>Corriger</v>
      </c>
      <c r="M297" s="188" t="str">
        <f>BerKW!AL297</f>
        <v>Corriger</v>
      </c>
      <c r="N297" s="188" t="str">
        <f>BerKW!AP297</f>
        <v>Corriger</v>
      </c>
      <c r="O297" s="188" t="str">
        <f>BerKW!AO297</f>
        <v>Corriger</v>
      </c>
      <c r="P297" s="188" t="str">
        <f>BerKW!AS297</f>
        <v>Corriger</v>
      </c>
      <c r="Q297" s="188" t="str">
        <f>BerKW!AR297</f>
        <v>Corriger</v>
      </c>
      <c r="R297" s="188" t="str">
        <f>BerKW!AV297</f>
        <v>Corriger</v>
      </c>
      <c r="S297" s="188" t="str">
        <f>BerKW!AU297</f>
        <v>Corriger</v>
      </c>
      <c r="T297" s="188" t="str">
        <f>BerKW!AD297</f>
        <v>Corriger</v>
      </c>
      <c r="U297" s="188" t="str">
        <f>BerKW!AC297</f>
        <v>Corriger</v>
      </c>
      <c r="V297" s="188" t="str">
        <f>BerKW!AG297</f>
        <v>Corriger</v>
      </c>
      <c r="W297" s="188" t="str">
        <f>BerKW!AF297</f>
        <v>Corriger</v>
      </c>
      <c r="X297" s="188" t="str">
        <f>BerKW!AW297</f>
        <v>Corriger</v>
      </c>
      <c r="Y297" s="189" t="str">
        <f>BerKW!BE297</f>
        <v>Corriger</v>
      </c>
      <c r="Z297" s="188" t="str">
        <f>BerKW!BF297</f>
        <v>Corriger</v>
      </c>
      <c r="AA297" s="180">
        <f>Ident!A297</f>
        <v>0</v>
      </c>
      <c r="AB297" s="180">
        <f>Ident!B297</f>
        <v>0</v>
      </c>
      <c r="AC297" s="180">
        <f>Ident!C297</f>
        <v>0</v>
      </c>
      <c r="AD297" s="180">
        <f>Ident!D297</f>
        <v>0</v>
      </c>
      <c r="AE297" s="187">
        <f>Ident!$G297</f>
        <v>0</v>
      </c>
    </row>
    <row r="298" spans="1:31" ht="14.1" customHeight="1" x14ac:dyDescent="0.3">
      <c r="A298" s="180">
        <f>Ident!A298</f>
        <v>0</v>
      </c>
      <c r="B298" s="180">
        <f>Ident!B298</f>
        <v>0</v>
      </c>
      <c r="C298" s="180">
        <f>Ident!C298</f>
        <v>0</v>
      </c>
      <c r="D298" s="180">
        <f>Ident!D298</f>
        <v>0</v>
      </c>
      <c r="E298" s="187">
        <f>Ident!$G298</f>
        <v>0</v>
      </c>
      <c r="F298" s="188" t="str">
        <f>BerKW!AA298</f>
        <v>T. plein</v>
      </c>
      <c r="G298" s="188" t="str">
        <f>BerKW!Y298</f>
        <v>REMPLIR CAT.D'EMPLOYEUR!</v>
      </c>
      <c r="H298" s="188" t="str">
        <f>BerKW!L298</f>
        <v>Corriger</v>
      </c>
      <c r="I298" s="188">
        <f>BerKW!K298</f>
        <v>0</v>
      </c>
      <c r="J298" s="188" t="str">
        <f>BerKW!AJ298</f>
        <v>Corriger</v>
      </c>
      <c r="K298" s="188" t="str">
        <f>BerKW!AI298</f>
        <v>Corriger</v>
      </c>
      <c r="L298" s="188" t="str">
        <f>BerKW!AM298</f>
        <v>Corriger</v>
      </c>
      <c r="M298" s="188" t="str">
        <f>BerKW!AL298</f>
        <v>Corriger</v>
      </c>
      <c r="N298" s="188" t="str">
        <f>BerKW!AP298</f>
        <v>Corriger</v>
      </c>
      <c r="O298" s="188" t="str">
        <f>BerKW!AO298</f>
        <v>Corriger</v>
      </c>
      <c r="P298" s="188" t="str">
        <f>BerKW!AS298</f>
        <v>Corriger</v>
      </c>
      <c r="Q298" s="188" t="str">
        <f>BerKW!AR298</f>
        <v>Corriger</v>
      </c>
      <c r="R298" s="188" t="str">
        <f>BerKW!AV298</f>
        <v>Corriger</v>
      </c>
      <c r="S298" s="188" t="str">
        <f>BerKW!AU298</f>
        <v>Corriger</v>
      </c>
      <c r="T298" s="188" t="str">
        <f>BerKW!AD298</f>
        <v>Corriger</v>
      </c>
      <c r="U298" s="188" t="str">
        <f>BerKW!AC298</f>
        <v>Corriger</v>
      </c>
      <c r="V298" s="188" t="str">
        <f>BerKW!AG298</f>
        <v>Corriger</v>
      </c>
      <c r="W298" s="188" t="str">
        <f>BerKW!AF298</f>
        <v>Corriger</v>
      </c>
      <c r="X298" s="188" t="str">
        <f>BerKW!AW298</f>
        <v>Corriger</v>
      </c>
      <c r="Y298" s="189" t="str">
        <f>BerKW!BE298</f>
        <v>Corriger</v>
      </c>
      <c r="Z298" s="188" t="str">
        <f>BerKW!BF298</f>
        <v>Corriger</v>
      </c>
      <c r="AA298" s="180">
        <f>Ident!A298</f>
        <v>0</v>
      </c>
      <c r="AB298" s="180">
        <f>Ident!B298</f>
        <v>0</v>
      </c>
      <c r="AC298" s="180">
        <f>Ident!C298</f>
        <v>0</v>
      </c>
      <c r="AD298" s="180">
        <f>Ident!D298</f>
        <v>0</v>
      </c>
      <c r="AE298" s="187">
        <f>Ident!$G298</f>
        <v>0</v>
      </c>
    </row>
    <row r="299" spans="1:31" ht="14.1" customHeight="1" x14ac:dyDescent="0.3">
      <c r="A299" s="180">
        <f>Ident!A299</f>
        <v>0</v>
      </c>
      <c r="B299" s="180">
        <f>Ident!B299</f>
        <v>0</v>
      </c>
      <c r="C299" s="180">
        <f>Ident!C299</f>
        <v>0</v>
      </c>
      <c r="D299" s="180">
        <f>Ident!D299</f>
        <v>0</v>
      </c>
      <c r="E299" s="187">
        <f>Ident!$G299</f>
        <v>0</v>
      </c>
      <c r="F299" s="188" t="str">
        <f>BerKW!AA299</f>
        <v>T. plein</v>
      </c>
      <c r="G299" s="188" t="str">
        <f>BerKW!Y299</f>
        <v>REMPLIR CAT.D'EMPLOYEUR!</v>
      </c>
      <c r="H299" s="188" t="str">
        <f>BerKW!L299</f>
        <v>Corriger</v>
      </c>
      <c r="I299" s="188">
        <f>BerKW!K299</f>
        <v>0</v>
      </c>
      <c r="J299" s="188" t="str">
        <f>BerKW!AJ299</f>
        <v>Corriger</v>
      </c>
      <c r="K299" s="188" t="str">
        <f>BerKW!AI299</f>
        <v>Corriger</v>
      </c>
      <c r="L299" s="188" t="str">
        <f>BerKW!AM299</f>
        <v>Corriger</v>
      </c>
      <c r="M299" s="188" t="str">
        <f>BerKW!AL299</f>
        <v>Corriger</v>
      </c>
      <c r="N299" s="188" t="str">
        <f>BerKW!AP299</f>
        <v>Corriger</v>
      </c>
      <c r="O299" s="188" t="str">
        <f>BerKW!AO299</f>
        <v>Corriger</v>
      </c>
      <c r="P299" s="188" t="str">
        <f>BerKW!AS299</f>
        <v>Corriger</v>
      </c>
      <c r="Q299" s="188" t="str">
        <f>BerKW!AR299</f>
        <v>Corriger</v>
      </c>
      <c r="R299" s="188" t="str">
        <f>BerKW!AV299</f>
        <v>Corriger</v>
      </c>
      <c r="S299" s="188" t="str">
        <f>BerKW!AU299</f>
        <v>Corriger</v>
      </c>
      <c r="T299" s="188" t="str">
        <f>BerKW!AD299</f>
        <v>Corriger</v>
      </c>
      <c r="U299" s="188" t="str">
        <f>BerKW!AC299</f>
        <v>Corriger</v>
      </c>
      <c r="V299" s="188" t="str">
        <f>BerKW!AG299</f>
        <v>Corriger</v>
      </c>
      <c r="W299" s="188" t="str">
        <f>BerKW!AF299</f>
        <v>Corriger</v>
      </c>
      <c r="X299" s="188" t="str">
        <f>BerKW!AW299</f>
        <v>Corriger</v>
      </c>
      <c r="Y299" s="189" t="str">
        <f>BerKW!BE299</f>
        <v>Corriger</v>
      </c>
      <c r="Z299" s="188" t="str">
        <f>BerKW!BF299</f>
        <v>Corriger</v>
      </c>
      <c r="AA299" s="180">
        <f>Ident!A299</f>
        <v>0</v>
      </c>
      <c r="AB299" s="180">
        <f>Ident!B299</f>
        <v>0</v>
      </c>
      <c r="AC299" s="180">
        <f>Ident!C299</f>
        <v>0</v>
      </c>
      <c r="AD299" s="180">
        <f>Ident!D299</f>
        <v>0</v>
      </c>
      <c r="AE299" s="187">
        <f>Ident!$G299</f>
        <v>0</v>
      </c>
    </row>
    <row r="300" spans="1:31" ht="14.1" customHeight="1" x14ac:dyDescent="0.3">
      <c r="A300" s="180">
        <f>Ident!A300</f>
        <v>0</v>
      </c>
      <c r="B300" s="180">
        <f>Ident!B300</f>
        <v>0</v>
      </c>
      <c r="C300" s="180">
        <f>Ident!C300</f>
        <v>0</v>
      </c>
      <c r="D300" s="180">
        <f>Ident!D300</f>
        <v>0</v>
      </c>
      <c r="E300" s="187">
        <f>Ident!$G300</f>
        <v>0</v>
      </c>
      <c r="F300" s="188" t="str">
        <f>BerKW!AA300</f>
        <v>T. plein</v>
      </c>
      <c r="G300" s="188" t="str">
        <f>BerKW!Y300</f>
        <v>REMPLIR CAT.D'EMPLOYEUR!</v>
      </c>
      <c r="H300" s="188" t="str">
        <f>BerKW!L300</f>
        <v>Corriger</v>
      </c>
      <c r="I300" s="188">
        <f>BerKW!K300</f>
        <v>0</v>
      </c>
      <c r="J300" s="188" t="str">
        <f>BerKW!AJ300</f>
        <v>Corriger</v>
      </c>
      <c r="K300" s="188" t="str">
        <f>BerKW!AI300</f>
        <v>Corriger</v>
      </c>
      <c r="L300" s="188" t="str">
        <f>BerKW!AM300</f>
        <v>Corriger</v>
      </c>
      <c r="M300" s="188" t="str">
        <f>BerKW!AL300</f>
        <v>Corriger</v>
      </c>
      <c r="N300" s="188" t="str">
        <f>BerKW!AP300</f>
        <v>Corriger</v>
      </c>
      <c r="O300" s="188" t="str">
        <f>BerKW!AO300</f>
        <v>Corriger</v>
      </c>
      <c r="P300" s="188" t="str">
        <f>BerKW!AS300</f>
        <v>Corriger</v>
      </c>
      <c r="Q300" s="188" t="str">
        <f>BerKW!AR300</f>
        <v>Corriger</v>
      </c>
      <c r="R300" s="188" t="str">
        <f>BerKW!AV300</f>
        <v>Corriger</v>
      </c>
      <c r="S300" s="188" t="str">
        <f>BerKW!AU300</f>
        <v>Corriger</v>
      </c>
      <c r="T300" s="188" t="str">
        <f>BerKW!AD300</f>
        <v>Corriger</v>
      </c>
      <c r="U300" s="188" t="str">
        <f>BerKW!AC300</f>
        <v>Corriger</v>
      </c>
      <c r="V300" s="188" t="str">
        <f>BerKW!AG300</f>
        <v>Corriger</v>
      </c>
      <c r="W300" s="188" t="str">
        <f>BerKW!AF300</f>
        <v>Corriger</v>
      </c>
      <c r="X300" s="188" t="str">
        <f>BerKW!AW300</f>
        <v>Corriger</v>
      </c>
      <c r="Y300" s="189" t="str">
        <f>BerKW!BE300</f>
        <v>Corriger</v>
      </c>
      <c r="Z300" s="188" t="str">
        <f>BerKW!BF300</f>
        <v>Corriger</v>
      </c>
      <c r="AA300" s="180">
        <f>Ident!A300</f>
        <v>0</v>
      </c>
      <c r="AB300" s="180">
        <f>Ident!B300</f>
        <v>0</v>
      </c>
      <c r="AC300" s="180">
        <f>Ident!C300</f>
        <v>0</v>
      </c>
      <c r="AD300" s="180">
        <f>Ident!D300</f>
        <v>0</v>
      </c>
      <c r="AE300" s="187">
        <f>Ident!$G300</f>
        <v>0</v>
      </c>
    </row>
  </sheetData>
  <sheetProtection algorithmName="SHA-512" hashValue="NKtdGtBFDKWGx774YJhmM2Uo/2yCyH0WtCya91b2lNzaRj3XjMg12AvDCOQkpLpz5O/9YC0664WS6xY6sidbnA==" saltValue="ygvKQGOuVuJcXhiWurMXZw==" spinCount="100000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rgb="FFFF0000"/>
  </sheetPr>
  <dimension ref="A1:AMP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1.83203125" style="21"/>
    <col min="2" max="2" width="3.5" style="21" customWidth="1"/>
    <col min="3" max="3" width="15.83203125" style="30" customWidth="1"/>
    <col min="4" max="4" width="15.33203125" style="30" customWidth="1"/>
    <col min="5" max="5" width="12.6640625" style="30" customWidth="1"/>
    <col min="6" max="6" width="12.83203125" style="30" customWidth="1"/>
    <col min="7" max="7" width="20.6640625" style="30" customWidth="1"/>
    <col min="8" max="8" width="18.5" style="30" customWidth="1"/>
    <col min="9" max="9" width="5.1640625" style="21" customWidth="1"/>
    <col min="10" max="10" width="27.33203125" style="30" customWidth="1"/>
    <col min="11" max="12" width="25" style="30" customWidth="1"/>
    <col min="13" max="13" width="27.83203125" style="21" customWidth="1"/>
    <col min="14" max="14" width="24" style="21" customWidth="1"/>
    <col min="15" max="15" width="40.83203125" style="56" customWidth="1"/>
    <col min="16" max="17" width="10.1640625" style="21" customWidth="1"/>
    <col min="18" max="18" width="12.1640625" style="21" customWidth="1"/>
    <col min="19" max="19" width="11.5" style="21" customWidth="1"/>
    <col min="20" max="23" width="10.1640625" style="21" customWidth="1"/>
    <col min="24" max="24" width="13.1640625" style="21" customWidth="1"/>
    <col min="25" max="25" width="25.33203125" style="21" customWidth="1"/>
    <col min="26" max="26" width="18.83203125" style="21" customWidth="1"/>
    <col min="27" max="27" width="28.1640625" style="21" customWidth="1"/>
    <col min="28" max="28" width="22.33203125" style="21" customWidth="1"/>
    <col min="29" max="29" width="27" style="21" customWidth="1"/>
    <col min="30" max="30" width="26.83203125" style="21" customWidth="1"/>
    <col min="31" max="31" width="22.1640625" style="21" customWidth="1"/>
    <col min="32" max="32" width="24" style="21" customWidth="1"/>
    <col min="33" max="33" width="26.1640625" style="21" customWidth="1"/>
    <col min="34" max="34" width="22" style="21" bestFit="1" customWidth="1"/>
    <col min="35" max="36" width="22.6640625" style="21" customWidth="1"/>
    <col min="37" max="37" width="24.1640625" style="21" customWidth="1"/>
    <col min="38" max="38" width="22.1640625" style="21" customWidth="1"/>
    <col min="39" max="39" width="22.6640625" style="21" customWidth="1"/>
    <col min="40" max="40" width="18.83203125" style="21" customWidth="1"/>
    <col min="41" max="41" width="27.33203125" style="21" customWidth="1"/>
    <col min="42" max="42" width="26.83203125" style="21" customWidth="1"/>
    <col min="43" max="43" width="24.6640625" style="21" customWidth="1"/>
    <col min="44" max="44" width="25.33203125" style="21" customWidth="1"/>
    <col min="45" max="45" width="25.6640625" style="21" customWidth="1"/>
    <col min="46" max="46" width="27.5" style="21" customWidth="1"/>
    <col min="47" max="47" width="34.83203125" style="21" customWidth="1"/>
    <col min="48" max="48" width="34.5" style="21" customWidth="1"/>
    <col min="49" max="49" width="22.83203125" style="21" customWidth="1"/>
    <col min="50" max="51" width="19.5" style="21" customWidth="1"/>
    <col min="52" max="52" width="17.5" style="21" customWidth="1"/>
    <col min="53" max="53" width="20" style="21" customWidth="1"/>
    <col min="54" max="54" width="28.6640625" style="21" customWidth="1"/>
    <col min="55" max="55" width="24.33203125" style="21" customWidth="1"/>
    <col min="56" max="56" width="28" style="21" customWidth="1"/>
    <col min="57" max="57" width="20.83203125" style="82" customWidth="1"/>
    <col min="58" max="58" width="27.1640625" style="21" customWidth="1"/>
    <col min="59" max="59" width="29.5" style="21" customWidth="1"/>
    <col min="60" max="60" width="24.83203125" style="21" customWidth="1"/>
    <col min="61" max="61" width="28.33203125" style="21" customWidth="1"/>
    <col min="62" max="62" width="15.1640625" style="21" customWidth="1"/>
    <col min="63" max="63" width="27.5" style="21" customWidth="1"/>
    <col min="64" max="64" width="30.1640625" style="21" customWidth="1"/>
    <col min="65" max="65" width="26" style="21" customWidth="1"/>
    <col min="66" max="68" width="20.1640625" style="21" customWidth="1"/>
    <col min="69" max="69" width="8.83203125" style="21" customWidth="1"/>
    <col min="70" max="70" width="28.6640625" style="21" customWidth="1"/>
    <col min="71" max="71" width="24.83203125" style="21" customWidth="1"/>
    <col min="72" max="72" width="8.83203125" style="21" customWidth="1"/>
    <col min="73" max="73" width="28.6640625" style="21" customWidth="1"/>
    <col min="74" max="74" width="8.83203125" style="21" customWidth="1"/>
    <col min="75" max="75" width="36.1640625" style="21" customWidth="1"/>
    <col min="76" max="76" width="11.83203125" style="30"/>
    <col min="77" max="77" width="12" style="30" customWidth="1"/>
    <col min="78" max="78" width="8.83203125" style="30" customWidth="1"/>
    <col min="79" max="79" width="40" style="30" customWidth="1"/>
    <col min="80" max="1030" width="9.33203125" style="30" customWidth="1"/>
  </cols>
  <sheetData>
    <row r="1" spans="1:79" s="33" customFormat="1" ht="12" customHeight="1" x14ac:dyDescent="0.2">
      <c r="A1" s="64" t="s">
        <v>337</v>
      </c>
      <c r="B1" s="83"/>
      <c r="C1" s="84" t="s">
        <v>338</v>
      </c>
      <c r="D1" s="31"/>
      <c r="E1" s="31"/>
      <c r="F1" s="31"/>
      <c r="G1" s="31"/>
      <c r="H1" s="32"/>
      <c r="I1" s="16"/>
      <c r="J1" s="35" t="s">
        <v>339</v>
      </c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2"/>
      <c r="AW1" s="17" t="s">
        <v>340</v>
      </c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367"/>
      <c r="BR1" s="381" t="s">
        <v>713</v>
      </c>
      <c r="BS1" s="368" t="s">
        <v>714</v>
      </c>
      <c r="BT1" s="16"/>
      <c r="BU1" s="382" t="s">
        <v>686</v>
      </c>
      <c r="BV1" s="85"/>
      <c r="BW1" s="86" t="s">
        <v>341</v>
      </c>
      <c r="BX1" s="87"/>
      <c r="BY1" s="88"/>
      <c r="CA1" s="61" t="s">
        <v>342</v>
      </c>
    </row>
    <row r="2" spans="1:79" s="33" customFormat="1" ht="11.25" customHeight="1" x14ac:dyDescent="0.2">
      <c r="A2" s="89"/>
      <c r="B2" s="90"/>
      <c r="C2" s="91" t="s">
        <v>343</v>
      </c>
      <c r="D2" s="92"/>
      <c r="E2" s="92"/>
      <c r="F2" s="92"/>
      <c r="G2" s="93"/>
      <c r="H2" s="91" t="s">
        <v>344</v>
      </c>
      <c r="I2" s="94"/>
      <c r="J2" s="91" t="s">
        <v>345</v>
      </c>
      <c r="K2" s="31"/>
      <c r="L2" s="32"/>
      <c r="M2" s="35" t="s">
        <v>346</v>
      </c>
      <c r="N2" s="31"/>
      <c r="O2" s="32"/>
      <c r="P2" s="61" t="s">
        <v>347</v>
      </c>
      <c r="Q2" s="61"/>
      <c r="R2" s="61"/>
      <c r="S2" s="61"/>
      <c r="T2" s="61"/>
      <c r="U2" s="61"/>
      <c r="V2" s="61"/>
      <c r="W2" s="61"/>
      <c r="X2" s="61"/>
      <c r="Y2" s="95" t="s">
        <v>348</v>
      </c>
      <c r="Z2" s="35" t="s">
        <v>349</v>
      </c>
      <c r="AA2" s="32"/>
      <c r="AB2" s="35" t="s">
        <v>350</v>
      </c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2"/>
      <c r="AW2" s="61" t="s">
        <v>351</v>
      </c>
      <c r="AX2" s="17" t="s">
        <v>352</v>
      </c>
      <c r="AY2" s="17"/>
      <c r="AZ2" s="17"/>
      <c r="BA2" s="17" t="s">
        <v>353</v>
      </c>
      <c r="BB2" s="17"/>
      <c r="BC2" s="17"/>
      <c r="BD2" s="17"/>
      <c r="BE2" s="17"/>
      <c r="BF2" s="17" t="s">
        <v>354</v>
      </c>
      <c r="BG2" s="17" t="s">
        <v>355</v>
      </c>
      <c r="BH2" s="17"/>
      <c r="BI2" s="17"/>
      <c r="BJ2" s="17"/>
      <c r="BK2" s="17"/>
      <c r="BL2" s="17"/>
      <c r="BM2" s="96">
        <f>SUM(BM4:BM250)</f>
        <v>0</v>
      </c>
      <c r="BN2" s="96" t="e">
        <f ca="1">(SUM(FTP!AP4:AP9617,FTP!AT4:AT9617,FTP!AX4:AX9617,FTP!BB4:BB9617,FTP!BF4:BF9617)-SUM(FTP!BH4:BH9617,FTP!BJ4:BJ9617))/100</f>
        <v>#VALUE!</v>
      </c>
      <c r="BO2" s="96"/>
      <c r="BP2" s="96"/>
      <c r="BQ2" s="97"/>
      <c r="BR2" s="368" t="s">
        <v>712</v>
      </c>
      <c r="BS2" s="368" t="s">
        <v>712</v>
      </c>
      <c r="BT2" s="97"/>
      <c r="BU2" s="368" t="s">
        <v>687</v>
      </c>
      <c r="BV2" s="97"/>
      <c r="BW2" s="18" t="s">
        <v>356</v>
      </c>
      <c r="BX2" s="86" t="s">
        <v>357</v>
      </c>
      <c r="BY2" s="98"/>
      <c r="CA2" s="61" t="s">
        <v>358</v>
      </c>
    </row>
    <row r="3" spans="1:79" s="33" customFormat="1" ht="78.75" x14ac:dyDescent="0.2">
      <c r="A3" s="406" t="s">
        <v>359</v>
      </c>
      <c r="B3" s="407"/>
      <c r="C3" s="406" t="s">
        <v>360</v>
      </c>
      <c r="D3" s="406" t="s">
        <v>361</v>
      </c>
      <c r="E3" s="406" t="s">
        <v>362</v>
      </c>
      <c r="F3" s="406" t="s">
        <v>363</v>
      </c>
      <c r="G3" s="403" t="s">
        <v>720</v>
      </c>
      <c r="H3" s="402" t="s">
        <v>721</v>
      </c>
      <c r="I3" s="408"/>
      <c r="J3" s="402" t="s">
        <v>722</v>
      </c>
      <c r="K3" s="404" t="s">
        <v>364</v>
      </c>
      <c r="L3" s="402" t="s">
        <v>723</v>
      </c>
      <c r="M3" s="100" t="s">
        <v>724</v>
      </c>
      <c r="N3" s="100" t="s">
        <v>725</v>
      </c>
      <c r="O3" s="414" t="s">
        <v>762</v>
      </c>
      <c r="P3" s="406" t="s">
        <v>365</v>
      </c>
      <c r="Q3" s="406" t="s">
        <v>366</v>
      </c>
      <c r="R3" s="406" t="s">
        <v>367</v>
      </c>
      <c r="S3" s="406" t="s">
        <v>368</v>
      </c>
      <c r="T3" s="406" t="s">
        <v>369</v>
      </c>
      <c r="U3" s="406" t="s">
        <v>370</v>
      </c>
      <c r="V3" s="406" t="s">
        <v>371</v>
      </c>
      <c r="W3" s="406" t="s">
        <v>372</v>
      </c>
      <c r="X3" s="403" t="s">
        <v>726</v>
      </c>
      <c r="Y3" s="100" t="s">
        <v>727</v>
      </c>
      <c r="Z3" s="100" t="s">
        <v>733</v>
      </c>
      <c r="AA3" s="100" t="s">
        <v>734</v>
      </c>
      <c r="AB3" s="100" t="s">
        <v>728</v>
      </c>
      <c r="AC3" s="100" t="s">
        <v>729</v>
      </c>
      <c r="AD3" s="100" t="s">
        <v>730</v>
      </c>
      <c r="AE3" s="100" t="s">
        <v>731</v>
      </c>
      <c r="AF3" s="100" t="s">
        <v>732</v>
      </c>
      <c r="AG3" s="100" t="s">
        <v>736</v>
      </c>
      <c r="AH3" s="100" t="s">
        <v>735</v>
      </c>
      <c r="AI3" s="100" t="s">
        <v>737</v>
      </c>
      <c r="AJ3" s="100" t="s">
        <v>738</v>
      </c>
      <c r="AK3" s="100" t="s">
        <v>739</v>
      </c>
      <c r="AL3" s="100" t="s">
        <v>741</v>
      </c>
      <c r="AM3" s="100" t="s">
        <v>740</v>
      </c>
      <c r="AN3" s="100" t="s">
        <v>373</v>
      </c>
      <c r="AO3" s="100" t="s">
        <v>742</v>
      </c>
      <c r="AP3" s="100" t="s">
        <v>743</v>
      </c>
      <c r="AQ3" s="100" t="s">
        <v>744</v>
      </c>
      <c r="AR3" s="100" t="s">
        <v>745</v>
      </c>
      <c r="AS3" s="100" t="s">
        <v>746</v>
      </c>
      <c r="AT3" s="100" t="s">
        <v>747</v>
      </c>
      <c r="AU3" s="100" t="s">
        <v>748</v>
      </c>
      <c r="AV3" s="100" t="s">
        <v>749</v>
      </c>
      <c r="AW3" s="100" t="s">
        <v>374</v>
      </c>
      <c r="AX3" s="100" t="str">
        <f ca="1">"Bruto werkgeversbijdragen 
= WB = W * " &amp;  TEXT(pabij+bijdrage255+bijdrage256,"0,00") &amp; "%"</f>
        <v>Bruto werkgeversbijdragen 
= WB = W * 32,03%</v>
      </c>
      <c r="AY3" s="100" t="s">
        <v>750</v>
      </c>
      <c r="AZ3" s="100" t="str">
        <f ca="1">"Bruto bijdragen (=basis + bijdrage 255 + 256)
= BB = W * " &amp;  TEXT(pabij+bijdrage255+bijdrage256+wnbij,"0,00") &amp; "%"</f>
        <v>Bruto bijdragen (=basis + bijdrage 255 + 256)
= BB = W * 45,10%</v>
      </c>
      <c r="BA3" s="100" t="s">
        <v>751</v>
      </c>
      <c r="BB3" s="100" t="s">
        <v>375</v>
      </c>
      <c r="BC3" s="99" t="s">
        <v>376</v>
      </c>
      <c r="BD3" s="100" t="s">
        <v>377</v>
      </c>
      <c r="BE3" s="410" t="s">
        <v>752</v>
      </c>
      <c r="BF3" s="100" t="s">
        <v>753</v>
      </c>
      <c r="BG3" s="100" t="s">
        <v>754</v>
      </c>
      <c r="BH3" s="100" t="s">
        <v>755</v>
      </c>
      <c r="BI3" s="100" t="s">
        <v>756</v>
      </c>
      <c r="BJ3" s="100" t="s">
        <v>757</v>
      </c>
      <c r="BK3" s="403" t="str">
        <f ca="1">"Bijzondere werkgeversbijdragen, ten laste van de Franse gemeenschap (0%=niet verschuldigd) 
= FB = W * " &amp; IF(ISERROR(fsobij),0,fsobij) &amp; "%"</f>
        <v>Bijzondere werkgeversbijdragen, ten laste van de Franse gemeenschap (0%=niet verschuldigd) 
= FB = W * 0,01%</v>
      </c>
      <c r="BL3" s="100" t="s">
        <v>758</v>
      </c>
      <c r="BM3" s="100" t="s">
        <v>759</v>
      </c>
      <c r="BN3" s="100" t="s">
        <v>760</v>
      </c>
      <c r="BO3" s="100" t="s">
        <v>378</v>
      </c>
      <c r="BP3" s="100" t="s">
        <v>379</v>
      </c>
      <c r="BQ3" s="411"/>
      <c r="BR3" s="403" t="str">
        <f ca="1">"Vanaf 1/2024 gedeglobaliseerde patronale bijdrage arbeidsongevallen " &amp; TEXT(bijdrage255,"0,00") &amp; "%" &amp;
" (tot 4/2023 in globale bijdragevoet)"</f>
        <v>Vanaf 1/2024 gedeglobaliseerde patronale bijdrage arbeidsongevallen 0,02% (tot 4/2023 in globale bijdragevoet)</v>
      </c>
      <c r="BS3" s="403" t="str">
        <f ca="1">"Vanaf 1/2024 gedeglobaliseerde patronale bijdrage fonds asbest " &amp; TEXT(bijdrage256,"0,00") &amp; "%" &amp;
" (tot 4/2023 in globale bijdragevoet)"</f>
        <v>Vanaf 1/2024 gedeglobaliseerde patronale bijdrage fonds asbest 0,01% (tot 4/2023 in globale bijdragevoet)</v>
      </c>
      <c r="BT3" s="411"/>
      <c r="BU3" s="403" t="s">
        <v>688</v>
      </c>
      <c r="BV3" s="411"/>
      <c r="BW3" s="415" t="s">
        <v>761</v>
      </c>
      <c r="BX3" s="406" t="s">
        <v>380</v>
      </c>
      <c r="BY3" s="406" t="s">
        <v>381</v>
      </c>
      <c r="BZ3" s="413"/>
      <c r="CA3" s="405" t="s">
        <v>382</v>
      </c>
    </row>
    <row r="4" spans="1:79" x14ac:dyDescent="0.2">
      <c r="A4" s="25">
        <f>IF(OR(BerM1!V4=1,BerM2!V4=1,BerM3!V4=1),1,IF(ISBLANK(wg_cat),2,IF(AND(kwnr&gt;=76,user_wg_cat=958),3,0)))</f>
        <v>2</v>
      </c>
      <c r="B4" s="101"/>
      <c r="C4" s="106">
        <f>IF(NOT(ISBLANK(Ident!E4)),IF(Ident!E4&lt;Kal!A$11,Kal!A$11,Ident!E4),Kal!A$11)</f>
        <v>45383</v>
      </c>
      <c r="D4" s="25">
        <f>Ident!F4-C4+1-(INT((CHOOSE(WEEKDAY(C4),0,1,2,3,4,5,6)+(Ident!F4-C4+1))/7))-(INT((CHOOSE(WEEKDAY(C4),6,0,1,2,3,4,5)+(Ident!F4-C4+1))/7))</f>
        <v>-32415</v>
      </c>
      <c r="E4" s="25">
        <f>Kal!B$13-C4+1-(INT((CHOOSE(WEEKDAY(C4),0,1,2,3,4,5,6)+(Kal!B$13-C4+1))/7))-(INT((CHOOSE(WEEKDAY(C4),6,0,1,2,3,4,5)+(Kal!B$13-C4+1))/7))</f>
        <v>65</v>
      </c>
      <c r="F4" s="25">
        <f>Ident!F4-Kal!A$11+1-(INT((CHOOSE(WEEKDAY(Kal!A$11),0,1,2,3,4,5,6)+(Ident!F4-Kal!A$11+1))/7))-(INT((CHOOSE(WEEKDAY(Kal!A$11),6,0,1,2,3,4,5)+(Ident!F4-Kal!A$11+1))/7))</f>
        <v>-32415</v>
      </c>
      <c r="G4" s="25">
        <f>IF(AND(Ident!E4&lt;&gt;0,Ident!F4&lt;&gt;0),D4,IF(AND(Ident!E4&lt;&gt;0,Ident!F4=0),E4,IF(AND(Ident!E4=0,Ident!F4&lt;&gt;0),F4,ad5kw)))</f>
        <v>65</v>
      </c>
      <c r="H4" s="24">
        <f>ROUND(G4*Ident!L4,2)</f>
        <v>0</v>
      </c>
      <c r="I4" s="102"/>
      <c r="J4" s="103">
        <f>BerM1!W4+BerM2!W4+BerM3!W4</f>
        <v>0</v>
      </c>
      <c r="K4" s="103">
        <f t="shared" ref="K4" si="0">IF(A4=1,"Corriger!",MIN(upk,ROUND(J4*fuf,2)))</f>
        <v>0</v>
      </c>
      <c r="L4" s="103" t="str">
        <f t="shared" ref="L4" si="1">IF(A4&gt;1,"Corriger",ROUND(K4/(4*fuf),2))</f>
        <v>Corriger</v>
      </c>
      <c r="M4" s="81">
        <f>BerM1!AB4+BerM2!AB4+BerM3!AB4</f>
        <v>0</v>
      </c>
      <c r="N4" s="81">
        <f t="shared" ref="N4" si="2">ROUND(M4*fuf,2)</f>
        <v>0</v>
      </c>
      <c r="O4" s="4">
        <f>IF(BerM1!S4+BerM2!S4+BerM3!S4=0,0,MIN(Ident!L4*fuf,MAX((Ident!L4-1)*fuf,ROUND(N4/(BerM1!S4+BerM2!S4+BerM3!S4),2))))</f>
        <v>0</v>
      </c>
      <c r="P4" s="81">
        <f>ROUND((BerM1!I4+BerM2!I4+BerM3!I4)/(malu1+malu2+malu3),2)</f>
        <v>0</v>
      </c>
      <c r="Q4" s="81">
        <f>ROUND((BerM1!J4+BerM2!J4+BerM3!J4)/(dima1+dima2+dima3),2)</f>
        <v>0</v>
      </c>
      <c r="R4" s="81">
        <f>ROUND((BerM1!K4+BerM2!K4+BerM3!K4)/(wome1+wome2+wome3),2)</f>
        <v>0</v>
      </c>
      <c r="S4" s="81">
        <f>ROUND((BerM1!L4+BerM2!L4+BerM3!L4)/(doje1+doje2+doje3),2)</f>
        <v>0</v>
      </c>
      <c r="T4" s="81">
        <f>ROUND((BerM1!M4+BerM2!M4+BerM3!M4)/(vrve1+vrve2+vrve3),2)</f>
        <v>0</v>
      </c>
      <c r="U4" s="81">
        <f>ROUND((BerM1!N4+BerM2!N4+BerM3!N4)/(zasa1+zasa2+zasa3),2)</f>
        <v>0</v>
      </c>
      <c r="V4" s="81">
        <f>ROUND((BerM1!O4+BerM2!O4+BerM3!O4)/(zodi1+zodi2+zodi3),2)</f>
        <v>0</v>
      </c>
      <c r="W4" s="81">
        <f>ROUND(('M1-In'!U4+'M2-In'!U4+'M3-In'!U4)*7/(malu1+malu2+malu3+dima1+dima2+dima3+wome1+wome2+wome3+doje1+doje2+doje3+vrve1+vrve2+vrve3+zasa1+zasa2+zasa3+zodi1+zodi2+zodi3),2)</f>
        <v>0</v>
      </c>
      <c r="X4" s="81">
        <f t="shared" ref="X4" si="3">P4+Q4+R4+S4+T4+U4+V4+W4</f>
        <v>0</v>
      </c>
      <c r="Y4" s="81" t="str">
        <f t="shared" ref="Y4" si="4">IF(A4=1,"Corriger",IF(A4=2,"REMPLIR CAT.D'EMPLOYEUR!",
IF(kwnr&gt;=64,
IF(BW4&gt;=G4*fuf*mc,mm,IF(MIN(mm,ROUND(O4*X4,2))&lt;&gt;0,MIN(mm,ROUND(O4*X4,2)),0)),
IF(MIN(mm,ROUND(O4*X4,2))&lt;&gt;0,MIN(mm,ROUND(O4*X4,2)),0))))</f>
        <v>REMPLIR CAT.D'EMPLOYEUR!</v>
      </c>
      <c r="Z4" s="34">
        <f t="shared" ref="Z4" si="5">IF(Y4&lt;mm,1,0)</f>
        <v>0</v>
      </c>
      <c r="AA4" s="81" t="str">
        <f t="shared" ref="AA4" si="6">IF(Z4=1,"T. partiel","T. plein")</f>
        <v>T. plein</v>
      </c>
      <c r="AB4" s="81">
        <f>'M1-In'!AD4+'M1-In'!AE4+'M2-In'!AD4+'M2-In'!AE4+'M3-In'!AD4+'M3-In'!AE4</f>
        <v>0</v>
      </c>
      <c r="AC4" s="81" t="str">
        <f t="shared" ref="AC4" si="7">IF(A4&gt;1,"Corriger",ROUND(AB4*O4,2))</f>
        <v>Corriger</v>
      </c>
      <c r="AD4" s="81" t="str">
        <f t="shared" ref="AD4" si="8">IF(A4&gt;1,"Corriger",ROUND(AC4/(4*fuf),2))</f>
        <v>Corriger</v>
      </c>
      <c r="AE4" s="81">
        <f>'M1-In'!AF4+'M2-In'!AF4+'M3-In'!AF4</f>
        <v>0</v>
      </c>
      <c r="AF4" s="81" t="str">
        <f t="shared" ref="AF4" si="9">IF(A4&gt;1,"Corriger",ROUND(AE4*O4,2))</f>
        <v>Corriger</v>
      </c>
      <c r="AG4" s="81" t="str">
        <f t="shared" ref="AG4" si="10">IF(A4&gt;1,"Corriger",ROUND(AF4/(4*fuf),2))</f>
        <v>Corriger</v>
      </c>
      <c r="AH4" s="81">
        <f>'M1-In'!AG4+'M2-In'!AG4+'M3-In'!AG4</f>
        <v>0</v>
      </c>
      <c r="AI4" s="81" t="str">
        <f t="shared" ref="AI4" si="11">IF(A4&gt;1,"Corriger",ROUND(AH4*O4,2))</f>
        <v>Corriger</v>
      </c>
      <c r="AJ4" s="81" t="str">
        <f t="shared" ref="AJ4" si="12">IF(A4&gt;1,"Corriger",ROUND(AI4/(4*fuf),2))</f>
        <v>Corriger</v>
      </c>
      <c r="AK4" s="81">
        <f>'M1-In'!AH4+'M2-In'!AH4+'M3-In'!AH4</f>
        <v>0</v>
      </c>
      <c r="AL4" s="81" t="str">
        <f t="shared" ref="AL4" si="13">IF(A4&gt;1,"Corriger",ROUND(AK4*O4,2))</f>
        <v>Corriger</v>
      </c>
      <c r="AM4" s="81" t="str">
        <f t="shared" ref="AM4" si="14">IF(A4&gt;1,"Corriger",ROUND(AL4/(4*fuf),2))</f>
        <v>Corriger</v>
      </c>
      <c r="AN4" s="81">
        <f>'M1-In'!AI4+'M2-In'!AI4+'M3-In'!AI4</f>
        <v>0</v>
      </c>
      <c r="AO4" s="81" t="str">
        <f t="shared" ref="AO4" si="15">IF(A4&gt;1,"Corriger",ROUND(AN4*O4,2))</f>
        <v>Corriger</v>
      </c>
      <c r="AP4" s="81" t="str">
        <f t="shared" ref="AP4" si="16">IF(A4&gt;1,"Corriger",ROUND(AO4/(4*fuf),2))</f>
        <v>Corriger</v>
      </c>
      <c r="AQ4" s="81">
        <f>'M1-In'!AJ4+'M2-In'!AJ4+'M3-In'!AJ4</f>
        <v>0</v>
      </c>
      <c r="AR4" s="81" t="str">
        <f t="shared" ref="AR4" si="17">IF(A4&gt;1,"Corriger",ROUND(AQ4*O4,2))</f>
        <v>Corriger</v>
      </c>
      <c r="AS4" s="81" t="str">
        <f t="shared" ref="AS4" si="18">IF(A4&gt;1,"Corriger",ROUND(AR4/(4*fuf),2))</f>
        <v>Corriger</v>
      </c>
      <c r="AT4" s="81">
        <f>BerM1!AO4+BerM2!AO4+BerM3!AO4</f>
        <v>0</v>
      </c>
      <c r="AU4" s="81" t="str">
        <f t="shared" ref="AU4" si="19">IF(A4&gt;1,"Corriger",IF(AT4*O4&lt;0.6,0,ROUND(AT4*O4,2)))</f>
        <v>Corriger</v>
      </c>
      <c r="AV4" s="81" t="str">
        <f t="shared" ref="AV4" si="20">IF(A4&gt;1,"Corriger",ROUND(AU4/(4*fuf),2))</f>
        <v>Corriger</v>
      </c>
      <c r="AW4" s="81" t="str">
        <f>IF(A4&gt;1,"Corriger",MIN(gmk,BerM1!AQ4+BerM2!AQ4+BerM3!AQ4))</f>
        <v>Corriger</v>
      </c>
      <c r="AX4" s="81" t="str">
        <f t="shared" ref="AX4:AX67" si="21">IF(A4&gt;1,"Corriger",ROUND(AW4*pabij/100,2))</f>
        <v>Corriger</v>
      </c>
      <c r="AY4" s="81" t="str">
        <f t="shared" ref="AY4" si="22">IF(A4&gt;1,"Corriger",ROUND(AW4*wnbij/100,2))</f>
        <v>Corriger</v>
      </c>
      <c r="AZ4" s="81" t="str">
        <f>IF(A4&gt;1,"Corriger",ROUND(AW4*pabij/100,2)+ROUND(AW4*wnbij/100,2))</f>
        <v>Corriger</v>
      </c>
      <c r="BA4" s="81">
        <f t="shared" ref="BA4" si="23">MIN(ROUND(K4/494,2),1)</f>
        <v>0</v>
      </c>
      <c r="BB4" s="81">
        <f t="shared" ref="BB4" si="24">IF(kwnr&gt;=44,BA4,IF(BA4&lt;0.33,0,BA4))</f>
        <v>0</v>
      </c>
      <c r="BC4" s="104">
        <f>IF(BB4&gt;=0.8,ROUND(1/BB4,7),IF(AND(BB4&gt;=0.55,BB4&lt;0.8),1+BB4-0.55,IF(BB4&lt;0.275,IF(Y4&gt;=19,1,0),1)))</f>
        <v>1</v>
      </c>
      <c r="BD4" s="81" t="str">
        <f t="shared" ref="BD4:BD67" si="25">IF(A4&gt;1,"Corriger",IF(kwnr&gt;=44,MIN(ROUND(AW4*bvv_1521/100,2),ROUND(dgvo*BB4*BC4,2)),MIN(IF(BA4&lt;0.8,ROUND(ROUND(bvmoh*BB4*1.25,2)*bvv_1521/100,2),ROUND(bvmoh*bvv_1521/100,2)),AX4)))</f>
        <v>Corriger</v>
      </c>
      <c r="BE4" s="34" t="str">
        <f t="shared" ref="BE4" si="26">IF(A4&gt;1,"Corriger",IF(BD4&gt;0,IF(kwnr&gt;=44,4400,1521),0))</f>
        <v>Corriger</v>
      </c>
      <c r="BF4" s="81" t="str">
        <f>IF(A4&gt;1,"Corriger",MIN(AY4,BerM1!AT4+BerM2!AT4+BerM3!AT4))</f>
        <v>Corriger</v>
      </c>
      <c r="BG4" s="81" t="e">
        <f t="shared" ref="BG4" si="27">BD4+BF4</f>
        <v>#VALUE!</v>
      </c>
      <c r="BH4" s="81" t="str">
        <f t="shared" ref="BH4" si="28">IF(A4&gt;1,"Corriger",AY4-BF4)</f>
        <v>Corriger</v>
      </c>
      <c r="BI4" s="81" t="str">
        <f t="shared" ref="BI4" si="29">IF(A4&gt;1,"Corriger",AX4-BD4)</f>
        <v>Corriger</v>
      </c>
      <c r="BJ4" s="81" t="e">
        <f>ROUND(BH4+BI4,2)</f>
        <v>#VALUE!</v>
      </c>
      <c r="BK4" s="81" t="e">
        <f ca="1">IF(A4=1,Corriger,ROUND(AW4*fsobij/100,2))</f>
        <v>#VALUE!</v>
      </c>
      <c r="BL4" s="25" t="str">
        <f t="shared" ref="BL4" si="30">IF(A4&gt;1,"Corriger",ROUND(AW4*bijbij/100,2))</f>
        <v>Corriger</v>
      </c>
      <c r="BM4" s="81" t="str">
        <f t="shared" ref="BM4" si="31">IF(A4&gt;1,"Corriger",BI4+BK4+BL4)</f>
        <v>Corriger</v>
      </c>
      <c r="BN4" s="81" t="str">
        <f>IF(A4&gt;1,"Corriger",BJ4+BK4+BL4+BR4+BS4)</f>
        <v>Corriger</v>
      </c>
      <c r="BO4" s="81" t="str">
        <f t="shared" ref="BO4" si="32">IF(J4&gt;H4,"SURCAPACITE","OK")</f>
        <v>OK</v>
      </c>
      <c r="BP4" s="81" t="b">
        <f t="shared" ref="BP4" si="33">IF(BO4="SURCAPACITE",ROUND((J4-H4)*100/H4,0))</f>
        <v>0</v>
      </c>
      <c r="BQ4" s="105"/>
      <c r="BR4" s="105" t="e">
        <f ca="1">IF(A4=1,Corriger,ROUND(AW4*bijdrage255/100,2))</f>
        <v>#VALUE!</v>
      </c>
      <c r="BS4" s="105" t="e">
        <f ca="1">IF(A4=1,Corriger,ROUND(AW4*bijdrage256/100,2))</f>
        <v>#VALUE!</v>
      </c>
      <c r="BT4" s="105"/>
      <c r="BU4" s="105" t="str">
        <f t="shared" ref="BU4" si="34">IF(A4&gt;1,"Corriger",IF(AND(kwnr&gt;=80,kwnr&lt;=81),ROUND(AW4*bvv_1521/100,2)-BD4,0))</f>
        <v>Corriger</v>
      </c>
      <c r="BV4" s="105"/>
      <c r="BW4" s="81" t="e">
        <f t="shared" ref="BW4" si="35">MIN(K4+AC4+AI4+AL4+AO4+AR4+AU4,494)</f>
        <v>#VALUE!</v>
      </c>
      <c r="BX4" s="81" t="e">
        <f t="shared" ref="BX4" si="36">K4+AC4</f>
        <v>#VALUE!</v>
      </c>
      <c r="BY4" s="81" t="e">
        <f t="shared" ref="BY4" si="37">L4+AD4</f>
        <v>#VALUE!</v>
      </c>
      <c r="CA4" s="81" t="e">
        <f ca="1">BN4-ROUND(((FTP!AP4+FTP!BB4+FTP!BF4+FTP!AT4+FTP!AX4)-(FTP!BH4+FTP!BJ4))/100,2)</f>
        <v>#VALUE!</v>
      </c>
    </row>
    <row r="5" spans="1:79" x14ac:dyDescent="0.2">
      <c r="A5" s="25">
        <f>IF(OR(BerM1!V5=1,BerM2!V5=1,BerM3!V5=1),1,IF(ISBLANK(wg_cat),2,IF(AND(kwnr&gt;=76,user_wg_cat=958),3,0)))</f>
        <v>2</v>
      </c>
      <c r="B5" s="101"/>
      <c r="C5" s="106">
        <f>IF(NOT(ISBLANK(Ident!E5)),IF(Ident!E5&lt;Kal!A$11,Kal!A$11,Ident!E5),Kal!A$11)</f>
        <v>45383</v>
      </c>
      <c r="D5" s="25">
        <f>Ident!F5-C5+1-(INT((CHOOSE(WEEKDAY(C5),0,1,2,3,4,5,6)+(Ident!F5-C5+1))/7))-(INT((CHOOSE(WEEKDAY(C5),6,0,1,2,3,4,5)+(Ident!F5-C5+1))/7))</f>
        <v>-32415</v>
      </c>
      <c r="E5" s="25">
        <f>Kal!B$13-C5+1-(INT((CHOOSE(WEEKDAY(C5),0,1,2,3,4,5,6)+(Kal!B$13-C5+1))/7))-(INT((CHOOSE(WEEKDAY(C5),6,0,1,2,3,4,5)+(Kal!B$13-C5+1))/7))</f>
        <v>65</v>
      </c>
      <c r="F5" s="25">
        <f>Ident!F5-Kal!A$11+1-(INT((CHOOSE(WEEKDAY(Kal!A$11),0,1,2,3,4,5,6)+(Ident!F5-Kal!A$11+1))/7))-(INT((CHOOSE(WEEKDAY(Kal!A$11),6,0,1,2,3,4,5)+(Ident!F5-Kal!A$11+1))/7))</f>
        <v>-32415</v>
      </c>
      <c r="G5" s="25">
        <f>IF(AND(Ident!E5&lt;&gt;0,Ident!F5&lt;&gt;0),D5,IF(AND(Ident!E5&lt;&gt;0,Ident!F5=0),E5,IF(AND(Ident!E5=0,Ident!F5&lt;&gt;0),F5,ad5kw)))</f>
        <v>65</v>
      </c>
      <c r="H5" s="24">
        <f>ROUND(G5*Ident!L5,2)</f>
        <v>0</v>
      </c>
      <c r="I5" s="102"/>
      <c r="J5" s="103">
        <f>BerM1!W5+BerM2!W5+BerM3!W5</f>
        <v>0</v>
      </c>
      <c r="K5" s="103">
        <f t="shared" ref="K5:K68" si="38">IF(A5=1,"Corriger!",MIN(upk,ROUND(J5*fuf,2)))</f>
        <v>0</v>
      </c>
      <c r="L5" s="103" t="str">
        <f t="shared" ref="L5:L68" si="39">IF(A5&gt;1,"Corriger",ROUND(K5/(4*fuf),2))</f>
        <v>Corriger</v>
      </c>
      <c r="M5" s="81">
        <f>BerM1!AB5+BerM2!AB5+BerM3!AB5</f>
        <v>0</v>
      </c>
      <c r="N5" s="81">
        <f t="shared" ref="N5:N68" si="40">ROUND(M5*fuf,2)</f>
        <v>0</v>
      </c>
      <c r="O5" s="4">
        <f>IF(BerM1!S5+BerM2!S5+BerM3!S5=0,0,MIN(Ident!L5*fuf,MAX((Ident!L5-1)*fuf,ROUND(N5/(BerM1!S5+BerM2!S5+BerM3!S5),2))))</f>
        <v>0</v>
      </c>
      <c r="P5" s="81">
        <f>ROUND((BerM1!I5+BerM2!I5+BerM3!I5)/(malu1+malu2+malu3),2)</f>
        <v>0</v>
      </c>
      <c r="Q5" s="81">
        <f>ROUND((BerM1!J5+BerM2!J5+BerM3!J5)/(dima1+dima2+dima3),2)</f>
        <v>0</v>
      </c>
      <c r="R5" s="81">
        <f>ROUND((BerM1!K5+BerM2!K5+BerM3!K5)/(wome1+wome2+wome3),2)</f>
        <v>0</v>
      </c>
      <c r="S5" s="81">
        <f>ROUND((BerM1!L5+BerM2!L5+BerM3!L5)/(doje1+doje2+doje3),2)</f>
        <v>0</v>
      </c>
      <c r="T5" s="81">
        <f>ROUND((BerM1!M5+BerM2!M5+BerM3!M5)/(vrve1+vrve2+vrve3),2)</f>
        <v>0</v>
      </c>
      <c r="U5" s="81">
        <f>ROUND((BerM1!N5+BerM2!N5+BerM3!N5)/(zasa1+zasa2+zasa3),2)</f>
        <v>0</v>
      </c>
      <c r="V5" s="81">
        <f>ROUND((BerM1!O5+BerM2!O5+BerM3!O5)/(zodi1+zodi2+zodi3),2)</f>
        <v>0</v>
      </c>
      <c r="W5" s="81">
        <f>ROUND(('M1-In'!U5+'M2-In'!U5+'M3-In'!U5)*7/(malu1+malu2+malu3+dima1+dima2+dima3+wome1+wome2+wome3+doje1+doje2+doje3+vrve1+vrve2+vrve3+zasa1+zasa2+zasa3+zodi1+zodi2+zodi3),2)</f>
        <v>0</v>
      </c>
      <c r="X5" s="81">
        <f t="shared" ref="X5:X68" si="41">P5+Q5+R5+S5+T5+U5+V5+W5</f>
        <v>0</v>
      </c>
      <c r="Y5" s="81" t="str">
        <f t="shared" ref="Y5:Y68" si="42">IF(A5=1,"Corriger",IF(A5=2,"REMPLIR CAT.D'EMPLOYEUR!",
IF(kwnr&gt;=64,
IF(BW5&gt;=G5*fuf*mc,mm,IF(MIN(mm,ROUND(O5*X5,2))&lt;&gt;0,MIN(mm,ROUND(O5*X5,2)),0)),
IF(MIN(mm,ROUND(O5*X5,2))&lt;&gt;0,MIN(mm,ROUND(O5*X5,2)),0))))</f>
        <v>REMPLIR CAT.D'EMPLOYEUR!</v>
      </c>
      <c r="Z5" s="34">
        <f t="shared" ref="Z5:Z68" si="43">IF(Y5&lt;mm,1,0)</f>
        <v>0</v>
      </c>
      <c r="AA5" s="81" t="str">
        <f t="shared" ref="AA5:AA68" si="44">IF(Z5=1,"T. partiel","T. plein")</f>
        <v>T. plein</v>
      </c>
      <c r="AB5" s="81">
        <f>'M1-In'!AD5+'M1-In'!AE5+'M2-In'!AD5+'M2-In'!AE5+'M3-In'!AD5+'M3-In'!AE5</f>
        <v>0</v>
      </c>
      <c r="AC5" s="81" t="str">
        <f t="shared" ref="AC5:AC68" si="45">IF(A5&gt;1,"Corriger",ROUND(AB5*O5,2))</f>
        <v>Corriger</v>
      </c>
      <c r="AD5" s="81" t="str">
        <f t="shared" ref="AD5:AD68" si="46">IF(A5&gt;1,"Corriger",ROUND(AC5/(4*fuf),2))</f>
        <v>Corriger</v>
      </c>
      <c r="AE5" s="81">
        <f>'M1-In'!AF5+'M2-In'!AF5+'M3-In'!AF5</f>
        <v>0</v>
      </c>
      <c r="AF5" s="81" t="str">
        <f t="shared" ref="AF5:AF68" si="47">IF(A5&gt;1,"Corriger",ROUND(AE5*O5,2))</f>
        <v>Corriger</v>
      </c>
      <c r="AG5" s="81" t="str">
        <f t="shared" ref="AG5:AG68" si="48">IF(A5&gt;1,"Corriger",ROUND(AF5/(4*fuf),2))</f>
        <v>Corriger</v>
      </c>
      <c r="AH5" s="81">
        <f>'M1-In'!AG5+'M2-In'!AG5+'M3-In'!AG5</f>
        <v>0</v>
      </c>
      <c r="AI5" s="81" t="str">
        <f t="shared" ref="AI5:AI68" si="49">IF(A5&gt;1,"Corriger",ROUND(AH5*O5,2))</f>
        <v>Corriger</v>
      </c>
      <c r="AJ5" s="81" t="str">
        <f t="shared" ref="AJ5:AJ68" si="50">IF(A5&gt;1,"Corriger",ROUND(AI5/(4*fuf),2))</f>
        <v>Corriger</v>
      </c>
      <c r="AK5" s="81">
        <f>'M1-In'!AH5+'M2-In'!AH5+'M3-In'!AH5</f>
        <v>0</v>
      </c>
      <c r="AL5" s="81" t="str">
        <f t="shared" ref="AL5:AL68" si="51">IF(A5&gt;1,"Corriger",ROUND(AK5*O5,2))</f>
        <v>Corriger</v>
      </c>
      <c r="AM5" s="81" t="str">
        <f t="shared" ref="AM5:AM68" si="52">IF(A5&gt;1,"Corriger",ROUND(AL5/(4*fuf),2))</f>
        <v>Corriger</v>
      </c>
      <c r="AN5" s="81">
        <f>'M1-In'!AI5+'M2-In'!AI5+'M3-In'!AI5</f>
        <v>0</v>
      </c>
      <c r="AO5" s="81" t="str">
        <f t="shared" ref="AO5:AO68" si="53">IF(A5&gt;1,"Corriger",ROUND(AN5*O5,2))</f>
        <v>Corriger</v>
      </c>
      <c r="AP5" s="81" t="str">
        <f t="shared" ref="AP5:AP68" si="54">IF(A5&gt;1,"Corriger",ROUND(AO5/(4*fuf),2))</f>
        <v>Corriger</v>
      </c>
      <c r="AQ5" s="81">
        <f>'M1-In'!AJ5+'M2-In'!AJ5+'M3-In'!AJ5</f>
        <v>0</v>
      </c>
      <c r="AR5" s="81" t="str">
        <f t="shared" ref="AR5:AR68" si="55">IF(A5&gt;1,"Corriger",ROUND(AQ5*O5,2))</f>
        <v>Corriger</v>
      </c>
      <c r="AS5" s="81" t="str">
        <f t="shared" ref="AS5:AS68" si="56">IF(A5&gt;1,"Corriger",ROUND(AR5/(4*fuf),2))</f>
        <v>Corriger</v>
      </c>
      <c r="AT5" s="81">
        <f>BerM1!AO5+BerM2!AO5+BerM3!AO5</f>
        <v>0</v>
      </c>
      <c r="AU5" s="81" t="str">
        <f t="shared" ref="AU5:AU68" si="57">IF(A5&gt;1,"Corriger",IF(AT5*O5&lt;0.6,0,ROUND(AT5*O5,2)))</f>
        <v>Corriger</v>
      </c>
      <c r="AV5" s="81" t="str">
        <f t="shared" ref="AV5:AV68" si="58">IF(A5&gt;1,"Corriger",ROUND(AU5/(4*fuf),2))</f>
        <v>Corriger</v>
      </c>
      <c r="AW5" s="81" t="str">
        <f>IF(A5&gt;1,"Corriger",MIN(gmk,BerM1!AQ5+BerM2!AQ5+BerM3!AQ5))</f>
        <v>Corriger</v>
      </c>
      <c r="AX5" s="81" t="str">
        <f t="shared" ref="AX5:AX68" si="59">IF(A5&gt;1,"Corriger",ROUND(AW5*pabij/100,2))</f>
        <v>Corriger</v>
      </c>
      <c r="AY5" s="81" t="str">
        <f t="shared" ref="AY5:AY68" si="60">IF(A5&gt;1,"Corriger",ROUND(AW5*wnbij/100,2))</f>
        <v>Corriger</v>
      </c>
      <c r="AZ5" s="81" t="str">
        <f>IF(A5&gt;1,"Corriger",ROUND(AW5*pabij/100,2)+ROUND(AW5*wnbij/100,2))</f>
        <v>Corriger</v>
      </c>
      <c r="BA5" s="81">
        <f t="shared" ref="BA5:BA68" si="61">MIN(ROUND(K5/494,2),1)</f>
        <v>0</v>
      </c>
      <c r="BB5" s="81">
        <f t="shared" ref="BB5:BB68" si="62">IF(kwnr&gt;=44,BA5,IF(BA5&lt;0.33,0,BA5))</f>
        <v>0</v>
      </c>
      <c r="BC5" s="104">
        <f t="shared" ref="BC5:BC68" si="63">IF(BB5&gt;=0.8,ROUND(1/BB5,7),IF(AND(BB5&gt;=0.55,BB5&lt;0.8),1+BB5-0.55,IF(BB5&lt;0.275,IF(Y5&gt;=19,1,0),1)))</f>
        <v>1</v>
      </c>
      <c r="BD5" s="81" t="str">
        <f t="shared" ref="BD5:BD68" si="64">IF(A5&gt;1,"Corriger",IF(kwnr&gt;=44,MIN(ROUND(AW5*bvv_1521/100,2),ROUND(dgvo*BB5*BC5,2)),MIN(IF(BA5&lt;0.8,ROUND(ROUND(bvmoh*BB5*1.25,2)*bvv_1521/100,2),ROUND(bvmoh*bvv_1521/100,2)),AX5)))</f>
        <v>Corriger</v>
      </c>
      <c r="BE5" s="34" t="str">
        <f t="shared" ref="BE5:BE68" si="65">IF(A5&gt;1,"Corriger",IF(BD5&gt;0,IF(kwnr&gt;=44,4400,1521),0))</f>
        <v>Corriger</v>
      </c>
      <c r="BF5" s="81" t="str">
        <f>IF(A5&gt;1,"Corriger",MIN(AY5,BerM1!AT5+BerM2!AT5+BerM3!AT5))</f>
        <v>Corriger</v>
      </c>
      <c r="BG5" s="81" t="e">
        <f t="shared" ref="BG5:BG68" si="66">BD5+BF5</f>
        <v>#VALUE!</v>
      </c>
      <c r="BH5" s="81" t="str">
        <f t="shared" ref="BH5:BH68" si="67">IF(A5&gt;1,"Corriger",AY5-BF5)</f>
        <v>Corriger</v>
      </c>
      <c r="BI5" s="81" t="str">
        <f t="shared" ref="BI5:BI68" si="68">IF(A5&gt;1,"Corriger",AX5-BD5)</f>
        <v>Corriger</v>
      </c>
      <c r="BJ5" s="81" t="e">
        <f t="shared" ref="BJ5:BJ68" si="69">ROUND(BH5+BI5,2)</f>
        <v>#VALUE!</v>
      </c>
      <c r="BK5" s="81" t="e">
        <f ca="1">IF(A5=1,Corriger,ROUND(AW5*fsobij/100,2))</f>
        <v>#VALUE!</v>
      </c>
      <c r="BL5" s="25" t="str">
        <f t="shared" ref="BL5:BL68" si="70">IF(A5&gt;1,"Corriger",ROUND(AW5*bijbij/100,2))</f>
        <v>Corriger</v>
      </c>
      <c r="BM5" s="81" t="str">
        <f t="shared" ref="BM5:BM68" si="71">IF(A5&gt;1,"Corriger",BI5+BK5+BL5)</f>
        <v>Corriger</v>
      </c>
      <c r="BN5" s="81" t="str">
        <f t="shared" ref="BN5:BN68" si="72">IF(A5&gt;1,"Corriger",BJ5+BK5+BL5+BR5+BS5)</f>
        <v>Corriger</v>
      </c>
      <c r="BO5" s="81" t="str">
        <f t="shared" ref="BO5:BO68" si="73">IF(J5&gt;H5,"SURCAPACITE","OK")</f>
        <v>OK</v>
      </c>
      <c r="BP5" s="81" t="b">
        <f t="shared" ref="BP5:BP68" si="74">IF(BO5="SURCAPACITE",ROUND((J5-H5)*100/H5,0))</f>
        <v>0</v>
      </c>
      <c r="BQ5" s="105"/>
      <c r="BR5" s="105" t="e">
        <f ca="1">IF(A5=1,Corriger,ROUND(AW5*bijdrage255/100,2))</f>
        <v>#VALUE!</v>
      </c>
      <c r="BS5" s="105" t="e">
        <f ca="1">IF(A5=1,Corriger,ROUND(AW5*bijdrage256/100,2))</f>
        <v>#VALUE!</v>
      </c>
      <c r="BT5" s="105"/>
      <c r="BU5" s="105" t="str">
        <f t="shared" ref="BU5:BU68" si="75">IF(A5&gt;1,"Corriger",IF(AND(kwnr&gt;=80,kwnr&lt;=81),ROUND(AW5*bvv_1521/100,2)-BD5,0))</f>
        <v>Corriger</v>
      </c>
      <c r="BV5" s="105"/>
      <c r="BW5" s="81" t="e">
        <f t="shared" ref="BW5:BW68" si="76">MIN(K5+AC5+AI5+AL5+AO5+AR5+AU5,494)</f>
        <v>#VALUE!</v>
      </c>
      <c r="BX5" s="81" t="e">
        <f t="shared" ref="BX5:BX68" si="77">K5+AC5</f>
        <v>#VALUE!</v>
      </c>
      <c r="BY5" s="81" t="e">
        <f t="shared" ref="BY5:BY68" si="78">L5+AD5</f>
        <v>#VALUE!</v>
      </c>
      <c r="CA5" s="81" t="e">
        <f ca="1">BN5-ROUND(((FTP!AP5+FTP!BB5+FTP!BF5+FTP!AT5+FTP!AX5)-(FTP!BH5+FTP!BJ5))/100,2)</f>
        <v>#VALUE!</v>
      </c>
    </row>
    <row r="6" spans="1:79" x14ac:dyDescent="0.2">
      <c r="A6" s="25">
        <f>IF(OR(BerM1!V6=1,BerM2!V6=1,BerM3!V6=1),1,IF(ISBLANK(wg_cat),2,IF(AND(kwnr&gt;=76,user_wg_cat=958),3,0)))</f>
        <v>2</v>
      </c>
      <c r="B6" s="101"/>
      <c r="C6" s="106">
        <f>IF(NOT(ISBLANK(Ident!E6)),IF(Ident!E6&lt;Kal!A$11,Kal!A$11,Ident!E6),Kal!A$11)</f>
        <v>45383</v>
      </c>
      <c r="D6" s="25">
        <f>Ident!F6-C6+1-(INT((CHOOSE(WEEKDAY(C6),0,1,2,3,4,5,6)+(Ident!F6-C6+1))/7))-(INT((CHOOSE(WEEKDAY(C6),6,0,1,2,3,4,5)+(Ident!F6-C6+1))/7))</f>
        <v>-32415</v>
      </c>
      <c r="E6" s="25">
        <f>Kal!B$13-C6+1-(INT((CHOOSE(WEEKDAY(C6),0,1,2,3,4,5,6)+(Kal!B$13-C6+1))/7))-(INT((CHOOSE(WEEKDAY(C6),6,0,1,2,3,4,5)+(Kal!B$13-C6+1))/7))</f>
        <v>65</v>
      </c>
      <c r="F6" s="25">
        <f>Ident!F6-Kal!A$11+1-(INT((CHOOSE(WEEKDAY(Kal!A$11),0,1,2,3,4,5,6)+(Ident!F6-Kal!A$11+1))/7))-(INT((CHOOSE(WEEKDAY(Kal!A$11),6,0,1,2,3,4,5)+(Ident!F6-Kal!A$11+1))/7))</f>
        <v>-32415</v>
      </c>
      <c r="G6" s="25">
        <f>IF(AND(Ident!E6&lt;&gt;0,Ident!F6&lt;&gt;0),D6,IF(AND(Ident!E6&lt;&gt;0,Ident!F6=0),E6,IF(AND(Ident!E6=0,Ident!F6&lt;&gt;0),F6,ad5kw)))</f>
        <v>65</v>
      </c>
      <c r="H6" s="24">
        <f>ROUND(G6*Ident!L6,2)</f>
        <v>0</v>
      </c>
      <c r="I6" s="102"/>
      <c r="J6" s="103">
        <f>BerM1!W6+BerM2!W6+BerM3!W6</f>
        <v>0</v>
      </c>
      <c r="K6" s="103">
        <f t="shared" si="38"/>
        <v>0</v>
      </c>
      <c r="L6" s="103" t="str">
        <f t="shared" si="39"/>
        <v>Corriger</v>
      </c>
      <c r="M6" s="81">
        <f>BerM1!AB6+BerM2!AB6+BerM3!AB6</f>
        <v>0</v>
      </c>
      <c r="N6" s="81">
        <f t="shared" si="40"/>
        <v>0</v>
      </c>
      <c r="O6" s="4">
        <f>IF(BerM1!S6+BerM2!S6+BerM3!S6=0,0,MIN(Ident!L6*fuf,MAX((Ident!L6-1)*fuf,ROUND(N6/(BerM1!S6+BerM2!S6+BerM3!S6),2))))</f>
        <v>0</v>
      </c>
      <c r="P6" s="81">
        <f>ROUND((BerM1!I6+BerM2!I6+BerM3!I6)/(malu1+malu2+malu3),2)</f>
        <v>0</v>
      </c>
      <c r="Q6" s="81">
        <f>ROUND((BerM1!J6+BerM2!J6+BerM3!J6)/(dima1+dima2+dima3),2)</f>
        <v>0</v>
      </c>
      <c r="R6" s="81">
        <f>ROUND((BerM1!K6+BerM2!K6+BerM3!K6)/(wome1+wome2+wome3),2)</f>
        <v>0</v>
      </c>
      <c r="S6" s="81">
        <f>ROUND((BerM1!L6+BerM2!L6+BerM3!L6)/(doje1+doje2+doje3),2)</f>
        <v>0</v>
      </c>
      <c r="T6" s="81">
        <f>ROUND((BerM1!M6+BerM2!M6+BerM3!M6)/(vrve1+vrve2+vrve3),2)</f>
        <v>0</v>
      </c>
      <c r="U6" s="81">
        <f>ROUND((BerM1!N6+BerM2!N6+BerM3!N6)/(zasa1+zasa2+zasa3),2)</f>
        <v>0</v>
      </c>
      <c r="V6" s="81">
        <f>ROUND((BerM1!O6+BerM2!O6+BerM3!O6)/(zodi1+zodi2+zodi3),2)</f>
        <v>0</v>
      </c>
      <c r="W6" s="81">
        <f>ROUND(('M1-In'!U6+'M2-In'!U6+'M3-In'!U6)*7/(malu1+malu2+malu3+dima1+dima2+dima3+wome1+wome2+wome3+doje1+doje2+doje3+vrve1+vrve2+vrve3+zasa1+zasa2+zasa3+zodi1+zodi2+zodi3),2)</f>
        <v>0</v>
      </c>
      <c r="X6" s="81">
        <f t="shared" si="41"/>
        <v>0</v>
      </c>
      <c r="Y6" s="81" t="str">
        <f t="shared" si="42"/>
        <v>REMPLIR CAT.D'EMPLOYEUR!</v>
      </c>
      <c r="Z6" s="34">
        <f t="shared" si="43"/>
        <v>0</v>
      </c>
      <c r="AA6" s="81" t="str">
        <f t="shared" si="44"/>
        <v>T. plein</v>
      </c>
      <c r="AB6" s="81">
        <f>'M1-In'!AD6+'M1-In'!AE6+'M2-In'!AD6+'M2-In'!AE6+'M3-In'!AD6+'M3-In'!AE6</f>
        <v>0</v>
      </c>
      <c r="AC6" s="81" t="str">
        <f t="shared" si="45"/>
        <v>Corriger</v>
      </c>
      <c r="AD6" s="81" t="str">
        <f t="shared" si="46"/>
        <v>Corriger</v>
      </c>
      <c r="AE6" s="81">
        <f>'M1-In'!AF6+'M2-In'!AF6+'M3-In'!AF6</f>
        <v>0</v>
      </c>
      <c r="AF6" s="81" t="str">
        <f t="shared" si="47"/>
        <v>Corriger</v>
      </c>
      <c r="AG6" s="81" t="str">
        <f t="shared" si="48"/>
        <v>Corriger</v>
      </c>
      <c r="AH6" s="81">
        <f>'M1-In'!AG6+'M2-In'!AG6+'M3-In'!AG6</f>
        <v>0</v>
      </c>
      <c r="AI6" s="81" t="str">
        <f t="shared" si="49"/>
        <v>Corriger</v>
      </c>
      <c r="AJ6" s="81" t="str">
        <f t="shared" si="50"/>
        <v>Corriger</v>
      </c>
      <c r="AK6" s="81">
        <f>'M1-In'!AH6+'M2-In'!AH6+'M3-In'!AH6</f>
        <v>0</v>
      </c>
      <c r="AL6" s="81" t="str">
        <f t="shared" si="51"/>
        <v>Corriger</v>
      </c>
      <c r="AM6" s="81" t="str">
        <f t="shared" si="52"/>
        <v>Corriger</v>
      </c>
      <c r="AN6" s="81">
        <f>'M1-In'!AI6+'M2-In'!AI6+'M3-In'!AI6</f>
        <v>0</v>
      </c>
      <c r="AO6" s="81" t="str">
        <f t="shared" si="53"/>
        <v>Corriger</v>
      </c>
      <c r="AP6" s="81" t="str">
        <f t="shared" si="54"/>
        <v>Corriger</v>
      </c>
      <c r="AQ6" s="81">
        <f>'M1-In'!AJ6+'M2-In'!AJ6+'M3-In'!AJ6</f>
        <v>0</v>
      </c>
      <c r="AR6" s="81" t="str">
        <f t="shared" si="55"/>
        <v>Corriger</v>
      </c>
      <c r="AS6" s="81" t="str">
        <f t="shared" si="56"/>
        <v>Corriger</v>
      </c>
      <c r="AT6" s="81">
        <f>BerM1!AO6+BerM2!AO6+BerM3!AO6</f>
        <v>0</v>
      </c>
      <c r="AU6" s="81" t="str">
        <f t="shared" si="57"/>
        <v>Corriger</v>
      </c>
      <c r="AV6" s="81" t="str">
        <f t="shared" si="58"/>
        <v>Corriger</v>
      </c>
      <c r="AW6" s="81" t="str">
        <f>IF(A6&gt;1,"Corriger",MIN(gmk,BerM1!AQ6+BerM2!AQ6+BerM3!AQ6))</f>
        <v>Corriger</v>
      </c>
      <c r="AX6" s="81" t="str">
        <f t="shared" si="59"/>
        <v>Corriger</v>
      </c>
      <c r="AY6" s="81" t="str">
        <f t="shared" si="60"/>
        <v>Corriger</v>
      </c>
      <c r="AZ6" s="81" t="str">
        <f>IF(A6&gt;1,"Corriger",ROUND(AW6*pabij/100,2)+ROUND(AW6*wnbij/100,2))</f>
        <v>Corriger</v>
      </c>
      <c r="BA6" s="81">
        <f t="shared" si="61"/>
        <v>0</v>
      </c>
      <c r="BB6" s="81">
        <f t="shared" si="62"/>
        <v>0</v>
      </c>
      <c r="BC6" s="104">
        <f t="shared" si="63"/>
        <v>1</v>
      </c>
      <c r="BD6" s="81" t="str">
        <f t="shared" si="64"/>
        <v>Corriger</v>
      </c>
      <c r="BE6" s="34" t="str">
        <f t="shared" si="65"/>
        <v>Corriger</v>
      </c>
      <c r="BF6" s="81" t="str">
        <f>IF(A6&gt;1,"Corriger",MIN(AY6,BerM1!AT6+BerM2!AT6+BerM3!AT6))</f>
        <v>Corriger</v>
      </c>
      <c r="BG6" s="81" t="e">
        <f t="shared" si="66"/>
        <v>#VALUE!</v>
      </c>
      <c r="BH6" s="81" t="str">
        <f t="shared" si="67"/>
        <v>Corriger</v>
      </c>
      <c r="BI6" s="81" t="str">
        <f t="shared" si="68"/>
        <v>Corriger</v>
      </c>
      <c r="BJ6" s="81" t="e">
        <f t="shared" si="69"/>
        <v>#VALUE!</v>
      </c>
      <c r="BK6" s="81" t="e">
        <f ca="1">IF(A6=1,Corriger,ROUND(AW6*fsobij/100,2))</f>
        <v>#VALUE!</v>
      </c>
      <c r="BL6" s="25" t="str">
        <f t="shared" si="70"/>
        <v>Corriger</v>
      </c>
      <c r="BM6" s="81" t="str">
        <f t="shared" si="71"/>
        <v>Corriger</v>
      </c>
      <c r="BN6" s="81" t="str">
        <f t="shared" si="72"/>
        <v>Corriger</v>
      </c>
      <c r="BO6" s="81" t="str">
        <f t="shared" si="73"/>
        <v>OK</v>
      </c>
      <c r="BP6" s="81" t="b">
        <f t="shared" si="74"/>
        <v>0</v>
      </c>
      <c r="BQ6" s="105"/>
      <c r="BR6" s="105" t="e">
        <f ca="1">IF(A6=1,Corriger,ROUND(AW6*bijdrage255/100,2))</f>
        <v>#VALUE!</v>
      </c>
      <c r="BS6" s="105" t="e">
        <f ca="1">IF(A6=1,Corriger,ROUND(AW6*bijdrage256/100,2))</f>
        <v>#VALUE!</v>
      </c>
      <c r="BT6" s="105"/>
      <c r="BU6" s="105" t="str">
        <f t="shared" si="75"/>
        <v>Corriger</v>
      </c>
      <c r="BV6" s="105"/>
      <c r="BW6" s="81" t="e">
        <f t="shared" si="76"/>
        <v>#VALUE!</v>
      </c>
      <c r="BX6" s="81" t="e">
        <f t="shared" si="77"/>
        <v>#VALUE!</v>
      </c>
      <c r="BY6" s="81" t="e">
        <f t="shared" si="78"/>
        <v>#VALUE!</v>
      </c>
      <c r="CA6" s="81" t="e">
        <f ca="1">BN6-ROUND(((FTP!AP6+FTP!BB6+FTP!BF6+FTP!AT6+FTP!AX6)-(FTP!BH6+FTP!BJ6))/100,2)</f>
        <v>#VALUE!</v>
      </c>
    </row>
    <row r="7" spans="1:79" x14ac:dyDescent="0.2">
      <c r="A7" s="25">
        <f>IF(OR(BerM1!V7=1,BerM2!V7=1,BerM3!V7=1),1,IF(ISBLANK(wg_cat),2,IF(AND(kwnr&gt;=76,user_wg_cat=958),3,0)))</f>
        <v>2</v>
      </c>
      <c r="B7" s="101"/>
      <c r="C7" s="106">
        <f>IF(NOT(ISBLANK(Ident!E7)),IF(Ident!E7&lt;Kal!A$11,Kal!A$11,Ident!E7),Kal!A$11)</f>
        <v>45383</v>
      </c>
      <c r="D7" s="25">
        <f>Ident!F7-C7+1-(INT((CHOOSE(WEEKDAY(C7),0,1,2,3,4,5,6)+(Ident!F7-C7+1))/7))-(INT((CHOOSE(WEEKDAY(C7),6,0,1,2,3,4,5)+(Ident!F7-C7+1))/7))</f>
        <v>-32415</v>
      </c>
      <c r="E7" s="25">
        <f>Kal!B$13-C7+1-(INT((CHOOSE(WEEKDAY(C7),0,1,2,3,4,5,6)+(Kal!B$13-C7+1))/7))-(INT((CHOOSE(WEEKDAY(C7),6,0,1,2,3,4,5)+(Kal!B$13-C7+1))/7))</f>
        <v>65</v>
      </c>
      <c r="F7" s="25">
        <f>Ident!F7-Kal!A$11+1-(INT((CHOOSE(WEEKDAY(Kal!A$11),0,1,2,3,4,5,6)+(Ident!F7-Kal!A$11+1))/7))-(INT((CHOOSE(WEEKDAY(Kal!A$11),6,0,1,2,3,4,5)+(Ident!F7-Kal!A$11+1))/7))</f>
        <v>-32415</v>
      </c>
      <c r="G7" s="25">
        <f>IF(AND(Ident!E7&lt;&gt;0,Ident!F7&lt;&gt;0),D7,IF(AND(Ident!E7&lt;&gt;0,Ident!F7=0),E7,IF(AND(Ident!E7=0,Ident!F7&lt;&gt;0),F7,ad5kw)))</f>
        <v>65</v>
      </c>
      <c r="H7" s="24">
        <f>ROUND(G7*Ident!L7,2)</f>
        <v>0</v>
      </c>
      <c r="I7" s="102"/>
      <c r="J7" s="103">
        <f>BerM1!W7+BerM2!W7+BerM3!W7</f>
        <v>0</v>
      </c>
      <c r="K7" s="103">
        <f t="shared" si="38"/>
        <v>0</v>
      </c>
      <c r="L7" s="103" t="str">
        <f t="shared" si="39"/>
        <v>Corriger</v>
      </c>
      <c r="M7" s="81">
        <f>BerM1!AB7+BerM2!AB7+BerM3!AB7</f>
        <v>0</v>
      </c>
      <c r="N7" s="81">
        <f t="shared" si="40"/>
        <v>0</v>
      </c>
      <c r="O7" s="4">
        <f>IF(BerM1!S7+BerM2!S7+BerM3!S7=0,0,MIN(Ident!L7*fuf,MAX((Ident!L7-1)*fuf,ROUND(N7/(BerM1!S7+BerM2!S7+BerM3!S7),2))))</f>
        <v>0</v>
      </c>
      <c r="P7" s="81">
        <f>ROUND((BerM1!I7+BerM2!I7+BerM3!I7)/(malu1+malu2+malu3),2)</f>
        <v>0</v>
      </c>
      <c r="Q7" s="81">
        <f>ROUND((BerM1!J7+BerM2!J7+BerM3!J7)/(dima1+dima2+dima3),2)</f>
        <v>0</v>
      </c>
      <c r="R7" s="81">
        <f>ROUND((BerM1!K7+BerM2!K7+BerM3!K7)/(wome1+wome2+wome3),2)</f>
        <v>0</v>
      </c>
      <c r="S7" s="81">
        <f>ROUND((BerM1!L7+BerM2!L7+BerM3!L7)/(doje1+doje2+doje3),2)</f>
        <v>0</v>
      </c>
      <c r="T7" s="81">
        <f>ROUND((BerM1!M7+BerM2!M7+BerM3!M7)/(vrve1+vrve2+vrve3),2)</f>
        <v>0</v>
      </c>
      <c r="U7" s="81">
        <f>ROUND((BerM1!N7+BerM2!N7+BerM3!N7)/(zasa1+zasa2+zasa3),2)</f>
        <v>0</v>
      </c>
      <c r="V7" s="81">
        <f>ROUND((BerM1!O7+BerM2!O7+BerM3!O7)/(zodi1+zodi2+zodi3),2)</f>
        <v>0</v>
      </c>
      <c r="W7" s="81">
        <f>ROUND(('M1-In'!U7+'M2-In'!U7+'M3-In'!U7)*7/(malu1+malu2+malu3+dima1+dima2+dima3+wome1+wome2+wome3+doje1+doje2+doje3+vrve1+vrve2+vrve3+zasa1+zasa2+zasa3+zodi1+zodi2+zodi3),2)</f>
        <v>0</v>
      </c>
      <c r="X7" s="81">
        <f t="shared" si="41"/>
        <v>0</v>
      </c>
      <c r="Y7" s="81" t="str">
        <f t="shared" si="42"/>
        <v>REMPLIR CAT.D'EMPLOYEUR!</v>
      </c>
      <c r="Z7" s="34">
        <f t="shared" si="43"/>
        <v>0</v>
      </c>
      <c r="AA7" s="81" t="str">
        <f t="shared" si="44"/>
        <v>T. plein</v>
      </c>
      <c r="AB7" s="81">
        <f>'M1-In'!AD7+'M1-In'!AE7+'M2-In'!AD7+'M2-In'!AE7+'M3-In'!AD7+'M3-In'!AE7</f>
        <v>0</v>
      </c>
      <c r="AC7" s="81" t="str">
        <f t="shared" si="45"/>
        <v>Corriger</v>
      </c>
      <c r="AD7" s="81" t="str">
        <f t="shared" si="46"/>
        <v>Corriger</v>
      </c>
      <c r="AE7" s="81">
        <f>'M1-In'!AF7+'M2-In'!AF7+'M3-In'!AF7</f>
        <v>0</v>
      </c>
      <c r="AF7" s="81" t="str">
        <f t="shared" si="47"/>
        <v>Corriger</v>
      </c>
      <c r="AG7" s="81" t="str">
        <f t="shared" si="48"/>
        <v>Corriger</v>
      </c>
      <c r="AH7" s="81">
        <f>'M1-In'!AG7+'M2-In'!AG7+'M3-In'!AG7</f>
        <v>0</v>
      </c>
      <c r="AI7" s="81" t="str">
        <f t="shared" si="49"/>
        <v>Corriger</v>
      </c>
      <c r="AJ7" s="81" t="str">
        <f t="shared" si="50"/>
        <v>Corriger</v>
      </c>
      <c r="AK7" s="81">
        <f>'M1-In'!AH7+'M2-In'!AH7+'M3-In'!AH7</f>
        <v>0</v>
      </c>
      <c r="AL7" s="81" t="str">
        <f t="shared" si="51"/>
        <v>Corriger</v>
      </c>
      <c r="AM7" s="81" t="str">
        <f t="shared" si="52"/>
        <v>Corriger</v>
      </c>
      <c r="AN7" s="81">
        <f>'M1-In'!AI7+'M2-In'!AI7+'M3-In'!AI7</f>
        <v>0</v>
      </c>
      <c r="AO7" s="81" t="str">
        <f t="shared" si="53"/>
        <v>Corriger</v>
      </c>
      <c r="AP7" s="81" t="str">
        <f t="shared" si="54"/>
        <v>Corriger</v>
      </c>
      <c r="AQ7" s="81">
        <f>'M1-In'!AJ7+'M2-In'!AJ7+'M3-In'!AJ7</f>
        <v>0</v>
      </c>
      <c r="AR7" s="81" t="str">
        <f t="shared" si="55"/>
        <v>Corriger</v>
      </c>
      <c r="AS7" s="81" t="str">
        <f t="shared" si="56"/>
        <v>Corriger</v>
      </c>
      <c r="AT7" s="81">
        <f>BerM1!AO7+BerM2!AO7+BerM3!AO7</f>
        <v>0</v>
      </c>
      <c r="AU7" s="81" t="str">
        <f t="shared" si="57"/>
        <v>Corriger</v>
      </c>
      <c r="AV7" s="81" t="str">
        <f t="shared" si="58"/>
        <v>Corriger</v>
      </c>
      <c r="AW7" s="81" t="str">
        <f>IF(A7&gt;1,"Corriger",MIN(gmk,BerM1!AQ7+BerM2!AQ7+BerM3!AQ7))</f>
        <v>Corriger</v>
      </c>
      <c r="AX7" s="81" t="str">
        <f t="shared" si="59"/>
        <v>Corriger</v>
      </c>
      <c r="AY7" s="81" t="str">
        <f t="shared" si="60"/>
        <v>Corriger</v>
      </c>
      <c r="AZ7" s="81" t="str">
        <f>IF(A7&gt;1,"Corriger",ROUND(AW7*pabij/100,2)+ROUND(AW7*wnbij/100,2))</f>
        <v>Corriger</v>
      </c>
      <c r="BA7" s="81">
        <f t="shared" si="61"/>
        <v>0</v>
      </c>
      <c r="BB7" s="81">
        <f t="shared" si="62"/>
        <v>0</v>
      </c>
      <c r="BC7" s="104">
        <f t="shared" si="63"/>
        <v>1</v>
      </c>
      <c r="BD7" s="81" t="str">
        <f t="shared" si="64"/>
        <v>Corriger</v>
      </c>
      <c r="BE7" s="34" t="str">
        <f t="shared" si="65"/>
        <v>Corriger</v>
      </c>
      <c r="BF7" s="81" t="str">
        <f>IF(A7&gt;1,"Corriger",MIN(AY7,BerM1!AT7+BerM2!AT7+BerM3!AT7))</f>
        <v>Corriger</v>
      </c>
      <c r="BG7" s="81" t="e">
        <f t="shared" si="66"/>
        <v>#VALUE!</v>
      </c>
      <c r="BH7" s="81" t="str">
        <f t="shared" si="67"/>
        <v>Corriger</v>
      </c>
      <c r="BI7" s="81" t="str">
        <f t="shared" si="68"/>
        <v>Corriger</v>
      </c>
      <c r="BJ7" s="81" t="e">
        <f t="shared" si="69"/>
        <v>#VALUE!</v>
      </c>
      <c r="BK7" s="81" t="e">
        <f ca="1">IF(A7=1,Corriger,ROUND(AW7*fsobij/100,2))</f>
        <v>#VALUE!</v>
      </c>
      <c r="BL7" s="25" t="str">
        <f t="shared" si="70"/>
        <v>Corriger</v>
      </c>
      <c r="BM7" s="81" t="str">
        <f t="shared" si="71"/>
        <v>Corriger</v>
      </c>
      <c r="BN7" s="81" t="str">
        <f t="shared" si="72"/>
        <v>Corriger</v>
      </c>
      <c r="BO7" s="81" t="str">
        <f t="shared" si="73"/>
        <v>OK</v>
      </c>
      <c r="BP7" s="81" t="b">
        <f t="shared" si="74"/>
        <v>0</v>
      </c>
      <c r="BQ7" s="105"/>
      <c r="BR7" s="105" t="e">
        <f ca="1">IF(A7=1,Corriger,ROUND(AW7*bijdrage255/100,2))</f>
        <v>#VALUE!</v>
      </c>
      <c r="BS7" s="105" t="e">
        <f ca="1">IF(A7=1,Corriger,ROUND(AW7*bijdrage256/100,2))</f>
        <v>#VALUE!</v>
      </c>
      <c r="BT7" s="105"/>
      <c r="BU7" s="105" t="str">
        <f t="shared" si="75"/>
        <v>Corriger</v>
      </c>
      <c r="BV7" s="105"/>
      <c r="BW7" s="81" t="e">
        <f t="shared" si="76"/>
        <v>#VALUE!</v>
      </c>
      <c r="BX7" s="81" t="e">
        <f t="shared" si="77"/>
        <v>#VALUE!</v>
      </c>
      <c r="BY7" s="81" t="e">
        <f t="shared" si="78"/>
        <v>#VALUE!</v>
      </c>
      <c r="CA7" s="81" t="e">
        <f ca="1">BN7-ROUND(((FTP!AP7+FTP!BB7+FTP!BF7+FTP!AT7+FTP!AX7)-(FTP!BH7+FTP!BJ7))/100,2)</f>
        <v>#VALUE!</v>
      </c>
    </row>
    <row r="8" spans="1:79" x14ac:dyDescent="0.2">
      <c r="A8" s="25">
        <f>IF(OR(BerM1!V8=1,BerM2!V8=1,BerM3!V8=1),1,IF(ISBLANK(wg_cat),2,IF(AND(kwnr&gt;=76,user_wg_cat=958),3,0)))</f>
        <v>2</v>
      </c>
      <c r="B8" s="101"/>
      <c r="C8" s="106">
        <f>IF(NOT(ISBLANK(Ident!E8)),IF(Ident!E8&lt;Kal!A$11,Kal!A$11,Ident!E8),Kal!A$11)</f>
        <v>45383</v>
      </c>
      <c r="D8" s="25">
        <f>Ident!F8-C8+1-(INT((CHOOSE(WEEKDAY(C8),0,1,2,3,4,5,6)+(Ident!F8-C8+1))/7))-(INT((CHOOSE(WEEKDAY(C8),6,0,1,2,3,4,5)+(Ident!F8-C8+1))/7))</f>
        <v>-32415</v>
      </c>
      <c r="E8" s="25">
        <f>Kal!B$13-C8+1-(INT((CHOOSE(WEEKDAY(C8),0,1,2,3,4,5,6)+(Kal!B$13-C8+1))/7))-(INT((CHOOSE(WEEKDAY(C8),6,0,1,2,3,4,5)+(Kal!B$13-C8+1))/7))</f>
        <v>65</v>
      </c>
      <c r="F8" s="25">
        <f>Ident!F8-Kal!A$11+1-(INT((CHOOSE(WEEKDAY(Kal!A$11),0,1,2,3,4,5,6)+(Ident!F8-Kal!A$11+1))/7))-(INT((CHOOSE(WEEKDAY(Kal!A$11),6,0,1,2,3,4,5)+(Ident!F8-Kal!A$11+1))/7))</f>
        <v>-32415</v>
      </c>
      <c r="G8" s="25">
        <f>IF(AND(Ident!E8&lt;&gt;0,Ident!F8&lt;&gt;0),D8,IF(AND(Ident!E8&lt;&gt;0,Ident!F8=0),E8,IF(AND(Ident!E8=0,Ident!F8&lt;&gt;0),F8,ad5kw)))</f>
        <v>65</v>
      </c>
      <c r="H8" s="24">
        <f>ROUND(G8*Ident!L8,2)</f>
        <v>0</v>
      </c>
      <c r="I8" s="102"/>
      <c r="J8" s="103">
        <f>BerM1!W8+BerM2!W8+BerM3!W8</f>
        <v>0</v>
      </c>
      <c r="K8" s="103">
        <f t="shared" si="38"/>
        <v>0</v>
      </c>
      <c r="L8" s="103" t="str">
        <f t="shared" si="39"/>
        <v>Corriger</v>
      </c>
      <c r="M8" s="81">
        <f>BerM1!AB8+BerM2!AB8+BerM3!AB8</f>
        <v>0</v>
      </c>
      <c r="N8" s="81">
        <f t="shared" si="40"/>
        <v>0</v>
      </c>
      <c r="O8" s="4">
        <f>IF(BerM1!S8+BerM2!S8+BerM3!S8=0,0,MIN(Ident!L8*fuf,MAX((Ident!L8-1)*fuf,ROUND(N8/(BerM1!S8+BerM2!S8+BerM3!S8),2))))</f>
        <v>0</v>
      </c>
      <c r="P8" s="81">
        <f>ROUND((BerM1!I8+BerM2!I8+BerM3!I8)/(malu1+malu2+malu3),2)</f>
        <v>0</v>
      </c>
      <c r="Q8" s="81">
        <f>ROUND((BerM1!J8+BerM2!J8+BerM3!J8)/(dima1+dima2+dima3),2)</f>
        <v>0</v>
      </c>
      <c r="R8" s="81">
        <f>ROUND((BerM1!K8+BerM2!K8+BerM3!K8)/(wome1+wome2+wome3),2)</f>
        <v>0</v>
      </c>
      <c r="S8" s="81">
        <f>ROUND((BerM1!L8+BerM2!L8+BerM3!L8)/(doje1+doje2+doje3),2)</f>
        <v>0</v>
      </c>
      <c r="T8" s="81">
        <f>ROUND((BerM1!M8+BerM2!M8+BerM3!M8)/(vrve1+vrve2+vrve3),2)</f>
        <v>0</v>
      </c>
      <c r="U8" s="81">
        <f>ROUND((BerM1!N8+BerM2!N8+BerM3!N8)/(zasa1+zasa2+zasa3),2)</f>
        <v>0</v>
      </c>
      <c r="V8" s="81">
        <f>ROUND((BerM1!O8+BerM2!O8+BerM3!O8)/(zodi1+zodi2+zodi3),2)</f>
        <v>0</v>
      </c>
      <c r="W8" s="81">
        <f>ROUND(('M1-In'!U8+'M2-In'!U8+'M3-In'!U8)*7/(malu1+malu2+malu3+dima1+dima2+dima3+wome1+wome2+wome3+doje1+doje2+doje3+vrve1+vrve2+vrve3+zasa1+zasa2+zasa3+zodi1+zodi2+zodi3),2)</f>
        <v>0</v>
      </c>
      <c r="X8" s="81">
        <f t="shared" si="41"/>
        <v>0</v>
      </c>
      <c r="Y8" s="81" t="str">
        <f t="shared" si="42"/>
        <v>REMPLIR CAT.D'EMPLOYEUR!</v>
      </c>
      <c r="Z8" s="34">
        <f t="shared" si="43"/>
        <v>0</v>
      </c>
      <c r="AA8" s="81" t="str">
        <f t="shared" si="44"/>
        <v>T. plein</v>
      </c>
      <c r="AB8" s="81">
        <f>'M1-In'!AD8+'M1-In'!AE8+'M2-In'!AD8+'M2-In'!AE8+'M3-In'!AD8+'M3-In'!AE8</f>
        <v>0</v>
      </c>
      <c r="AC8" s="81" t="str">
        <f t="shared" si="45"/>
        <v>Corriger</v>
      </c>
      <c r="AD8" s="81" t="str">
        <f t="shared" si="46"/>
        <v>Corriger</v>
      </c>
      <c r="AE8" s="81">
        <f>'M1-In'!AF8+'M2-In'!AF8+'M3-In'!AF8</f>
        <v>0</v>
      </c>
      <c r="AF8" s="81" t="str">
        <f t="shared" si="47"/>
        <v>Corriger</v>
      </c>
      <c r="AG8" s="81" t="str">
        <f t="shared" si="48"/>
        <v>Corriger</v>
      </c>
      <c r="AH8" s="81">
        <f>'M1-In'!AG8+'M2-In'!AG8+'M3-In'!AG8</f>
        <v>0</v>
      </c>
      <c r="AI8" s="81" t="str">
        <f t="shared" si="49"/>
        <v>Corriger</v>
      </c>
      <c r="AJ8" s="81" t="str">
        <f t="shared" si="50"/>
        <v>Corriger</v>
      </c>
      <c r="AK8" s="81">
        <f>'M1-In'!AH8+'M2-In'!AH8+'M3-In'!AH8</f>
        <v>0</v>
      </c>
      <c r="AL8" s="81" t="str">
        <f t="shared" si="51"/>
        <v>Corriger</v>
      </c>
      <c r="AM8" s="81" t="str">
        <f t="shared" si="52"/>
        <v>Corriger</v>
      </c>
      <c r="AN8" s="81">
        <f>'M1-In'!AI8+'M2-In'!AI8+'M3-In'!AI8</f>
        <v>0</v>
      </c>
      <c r="AO8" s="81" t="str">
        <f t="shared" si="53"/>
        <v>Corriger</v>
      </c>
      <c r="AP8" s="81" t="str">
        <f t="shared" si="54"/>
        <v>Corriger</v>
      </c>
      <c r="AQ8" s="81">
        <f>'M1-In'!AJ8+'M2-In'!AJ8+'M3-In'!AJ8</f>
        <v>0</v>
      </c>
      <c r="AR8" s="81" t="str">
        <f t="shared" si="55"/>
        <v>Corriger</v>
      </c>
      <c r="AS8" s="81" t="str">
        <f t="shared" si="56"/>
        <v>Corriger</v>
      </c>
      <c r="AT8" s="81">
        <f>BerM1!AO8+BerM2!AO8+BerM3!AO8</f>
        <v>0</v>
      </c>
      <c r="AU8" s="81" t="str">
        <f t="shared" si="57"/>
        <v>Corriger</v>
      </c>
      <c r="AV8" s="81" t="str">
        <f t="shared" si="58"/>
        <v>Corriger</v>
      </c>
      <c r="AW8" s="81" t="str">
        <f>IF(A8&gt;1,"Corriger",MIN(gmk,BerM1!AQ8+BerM2!AQ8+BerM3!AQ8))</f>
        <v>Corriger</v>
      </c>
      <c r="AX8" s="81" t="str">
        <f t="shared" si="59"/>
        <v>Corriger</v>
      </c>
      <c r="AY8" s="81" t="str">
        <f t="shared" si="60"/>
        <v>Corriger</v>
      </c>
      <c r="AZ8" s="81" t="str">
        <f>IF(A8&gt;1,"Corriger",ROUND(AW8*pabij/100,2)+ROUND(AW8*wnbij/100,2))</f>
        <v>Corriger</v>
      </c>
      <c r="BA8" s="81">
        <f t="shared" si="61"/>
        <v>0</v>
      </c>
      <c r="BB8" s="81">
        <f t="shared" si="62"/>
        <v>0</v>
      </c>
      <c r="BC8" s="104">
        <f t="shared" si="63"/>
        <v>1</v>
      </c>
      <c r="BD8" s="81" t="str">
        <f t="shared" si="64"/>
        <v>Corriger</v>
      </c>
      <c r="BE8" s="34" t="str">
        <f t="shared" si="65"/>
        <v>Corriger</v>
      </c>
      <c r="BF8" s="81" t="str">
        <f>IF(A8&gt;1,"Corriger",MIN(AY8,BerM1!AT8+BerM2!AT8+BerM3!AT8))</f>
        <v>Corriger</v>
      </c>
      <c r="BG8" s="81" t="e">
        <f t="shared" si="66"/>
        <v>#VALUE!</v>
      </c>
      <c r="BH8" s="81" t="str">
        <f t="shared" si="67"/>
        <v>Corriger</v>
      </c>
      <c r="BI8" s="81" t="str">
        <f t="shared" si="68"/>
        <v>Corriger</v>
      </c>
      <c r="BJ8" s="81" t="e">
        <f t="shared" si="69"/>
        <v>#VALUE!</v>
      </c>
      <c r="BK8" s="81" t="e">
        <f ca="1">IF(A8=1,Corriger,ROUND(AW8*fsobij/100,2))</f>
        <v>#VALUE!</v>
      </c>
      <c r="BL8" s="25" t="str">
        <f t="shared" si="70"/>
        <v>Corriger</v>
      </c>
      <c r="BM8" s="81" t="str">
        <f t="shared" si="71"/>
        <v>Corriger</v>
      </c>
      <c r="BN8" s="81" t="str">
        <f t="shared" si="72"/>
        <v>Corriger</v>
      </c>
      <c r="BO8" s="81" t="str">
        <f t="shared" si="73"/>
        <v>OK</v>
      </c>
      <c r="BP8" s="81" t="b">
        <f t="shared" si="74"/>
        <v>0</v>
      </c>
      <c r="BQ8" s="105"/>
      <c r="BR8" s="105" t="e">
        <f ca="1">IF(A8=1,Corriger,ROUND(AW8*bijdrage255/100,2))</f>
        <v>#VALUE!</v>
      </c>
      <c r="BS8" s="105" t="e">
        <f ca="1">IF(A8=1,Corriger,ROUND(AW8*bijdrage256/100,2))</f>
        <v>#VALUE!</v>
      </c>
      <c r="BT8" s="105"/>
      <c r="BU8" s="105" t="str">
        <f t="shared" si="75"/>
        <v>Corriger</v>
      </c>
      <c r="BV8" s="105"/>
      <c r="BW8" s="81" t="e">
        <f t="shared" si="76"/>
        <v>#VALUE!</v>
      </c>
      <c r="BX8" s="81" t="e">
        <f t="shared" si="77"/>
        <v>#VALUE!</v>
      </c>
      <c r="BY8" s="81" t="e">
        <f t="shared" si="78"/>
        <v>#VALUE!</v>
      </c>
      <c r="CA8" s="81" t="e">
        <f ca="1">BN8-ROUND(((FTP!AP8+FTP!BB8+FTP!BF8+FTP!AT8+FTP!AX8)-(FTP!BH8+FTP!BJ8))/100,2)</f>
        <v>#VALUE!</v>
      </c>
    </row>
    <row r="9" spans="1:79" x14ac:dyDescent="0.2">
      <c r="A9" s="25">
        <f>IF(OR(BerM1!V9=1,BerM2!V9=1,BerM3!V9=1),1,IF(ISBLANK(wg_cat),2,IF(AND(kwnr&gt;=76,user_wg_cat=958),3,0)))</f>
        <v>2</v>
      </c>
      <c r="B9" s="101"/>
      <c r="C9" s="106">
        <f>IF(NOT(ISBLANK(Ident!E9)),IF(Ident!E9&lt;Kal!A$11,Kal!A$11,Ident!E9),Kal!A$11)</f>
        <v>45383</v>
      </c>
      <c r="D9" s="25">
        <f>Ident!F9-C9+1-(INT((CHOOSE(WEEKDAY(C9),0,1,2,3,4,5,6)+(Ident!F9-C9+1))/7))-(INT((CHOOSE(WEEKDAY(C9),6,0,1,2,3,4,5)+(Ident!F9-C9+1))/7))</f>
        <v>-32415</v>
      </c>
      <c r="E9" s="25">
        <f>Kal!B$13-C9+1-(INT((CHOOSE(WEEKDAY(C9),0,1,2,3,4,5,6)+(Kal!B$13-C9+1))/7))-(INT((CHOOSE(WEEKDAY(C9),6,0,1,2,3,4,5)+(Kal!B$13-C9+1))/7))</f>
        <v>65</v>
      </c>
      <c r="F9" s="25">
        <f>Ident!F9-Kal!A$11+1-(INT((CHOOSE(WEEKDAY(Kal!A$11),0,1,2,3,4,5,6)+(Ident!F9-Kal!A$11+1))/7))-(INT((CHOOSE(WEEKDAY(Kal!A$11),6,0,1,2,3,4,5)+(Ident!F9-Kal!A$11+1))/7))</f>
        <v>-32415</v>
      </c>
      <c r="G9" s="25">
        <f>IF(AND(Ident!E9&lt;&gt;0,Ident!F9&lt;&gt;0),D9,IF(AND(Ident!E9&lt;&gt;0,Ident!F9=0),E9,IF(AND(Ident!E9=0,Ident!F9&lt;&gt;0),F9,ad5kw)))</f>
        <v>65</v>
      </c>
      <c r="H9" s="24">
        <f>ROUND(G9*Ident!L9,2)</f>
        <v>0</v>
      </c>
      <c r="I9" s="102"/>
      <c r="J9" s="103">
        <f>BerM1!W9+BerM2!W9+BerM3!W9</f>
        <v>0</v>
      </c>
      <c r="K9" s="103">
        <f t="shared" si="38"/>
        <v>0</v>
      </c>
      <c r="L9" s="103" t="str">
        <f t="shared" si="39"/>
        <v>Corriger</v>
      </c>
      <c r="M9" s="81">
        <f>BerM1!AB9+BerM2!AB9+BerM3!AB9</f>
        <v>0</v>
      </c>
      <c r="N9" s="81">
        <f t="shared" si="40"/>
        <v>0</v>
      </c>
      <c r="O9" s="4">
        <f>IF(BerM1!S9+BerM2!S9+BerM3!S9=0,0,MIN(Ident!L9*fuf,MAX((Ident!L9-1)*fuf,ROUND(N9/(BerM1!S9+BerM2!S9+BerM3!S9),2))))</f>
        <v>0</v>
      </c>
      <c r="P9" s="81">
        <f>ROUND((BerM1!I9+BerM2!I9+BerM3!I9)/(malu1+malu2+malu3),2)</f>
        <v>0</v>
      </c>
      <c r="Q9" s="81">
        <f>ROUND((BerM1!J9+BerM2!J9+BerM3!J9)/(dima1+dima2+dima3),2)</f>
        <v>0</v>
      </c>
      <c r="R9" s="81">
        <f>ROUND((BerM1!K9+BerM2!K9+BerM3!K9)/(wome1+wome2+wome3),2)</f>
        <v>0</v>
      </c>
      <c r="S9" s="81">
        <f>ROUND((BerM1!L9+BerM2!L9+BerM3!L9)/(doje1+doje2+doje3),2)</f>
        <v>0</v>
      </c>
      <c r="T9" s="81">
        <f>ROUND((BerM1!M9+BerM2!M9+BerM3!M9)/(vrve1+vrve2+vrve3),2)</f>
        <v>0</v>
      </c>
      <c r="U9" s="81">
        <f>ROUND((BerM1!N9+BerM2!N9+BerM3!N9)/(zasa1+zasa2+zasa3),2)</f>
        <v>0</v>
      </c>
      <c r="V9" s="81">
        <f>ROUND((BerM1!O9+BerM2!O9+BerM3!O9)/(zodi1+zodi2+zodi3),2)</f>
        <v>0</v>
      </c>
      <c r="W9" s="81">
        <f>ROUND(('M1-In'!U9+'M2-In'!U9+'M3-In'!U9)*7/(malu1+malu2+malu3+dima1+dima2+dima3+wome1+wome2+wome3+doje1+doje2+doje3+vrve1+vrve2+vrve3+zasa1+zasa2+zasa3+zodi1+zodi2+zodi3),2)</f>
        <v>0</v>
      </c>
      <c r="X9" s="81">
        <f t="shared" si="41"/>
        <v>0</v>
      </c>
      <c r="Y9" s="81" t="str">
        <f t="shared" si="42"/>
        <v>REMPLIR CAT.D'EMPLOYEUR!</v>
      </c>
      <c r="Z9" s="34">
        <f t="shared" si="43"/>
        <v>0</v>
      </c>
      <c r="AA9" s="81" t="str">
        <f t="shared" si="44"/>
        <v>T. plein</v>
      </c>
      <c r="AB9" s="81">
        <f>'M1-In'!AD9+'M1-In'!AE9+'M2-In'!AD9+'M2-In'!AE9+'M3-In'!AD9+'M3-In'!AE9</f>
        <v>0</v>
      </c>
      <c r="AC9" s="81" t="str">
        <f t="shared" si="45"/>
        <v>Corriger</v>
      </c>
      <c r="AD9" s="81" t="str">
        <f t="shared" si="46"/>
        <v>Corriger</v>
      </c>
      <c r="AE9" s="81">
        <f>'M1-In'!AF9+'M2-In'!AF9+'M3-In'!AF9</f>
        <v>0</v>
      </c>
      <c r="AF9" s="81" t="str">
        <f t="shared" si="47"/>
        <v>Corriger</v>
      </c>
      <c r="AG9" s="81" t="str">
        <f t="shared" si="48"/>
        <v>Corriger</v>
      </c>
      <c r="AH9" s="81">
        <f>'M1-In'!AG9+'M2-In'!AG9+'M3-In'!AG9</f>
        <v>0</v>
      </c>
      <c r="AI9" s="81" t="str">
        <f t="shared" si="49"/>
        <v>Corriger</v>
      </c>
      <c r="AJ9" s="81" t="str">
        <f t="shared" si="50"/>
        <v>Corriger</v>
      </c>
      <c r="AK9" s="81">
        <f>'M1-In'!AH9+'M2-In'!AH9+'M3-In'!AH9</f>
        <v>0</v>
      </c>
      <c r="AL9" s="81" t="str">
        <f t="shared" si="51"/>
        <v>Corriger</v>
      </c>
      <c r="AM9" s="81" t="str">
        <f t="shared" si="52"/>
        <v>Corriger</v>
      </c>
      <c r="AN9" s="81">
        <f>'M1-In'!AI9+'M2-In'!AI9+'M3-In'!AI9</f>
        <v>0</v>
      </c>
      <c r="AO9" s="81" t="str">
        <f t="shared" si="53"/>
        <v>Corriger</v>
      </c>
      <c r="AP9" s="81" t="str">
        <f t="shared" si="54"/>
        <v>Corriger</v>
      </c>
      <c r="AQ9" s="81">
        <f>'M1-In'!AJ9+'M2-In'!AJ9+'M3-In'!AJ9</f>
        <v>0</v>
      </c>
      <c r="AR9" s="81" t="str">
        <f t="shared" si="55"/>
        <v>Corriger</v>
      </c>
      <c r="AS9" s="81" t="str">
        <f t="shared" si="56"/>
        <v>Corriger</v>
      </c>
      <c r="AT9" s="81">
        <f>BerM1!AO9+BerM2!AO9+BerM3!AO9</f>
        <v>0</v>
      </c>
      <c r="AU9" s="81" t="str">
        <f t="shared" si="57"/>
        <v>Corriger</v>
      </c>
      <c r="AV9" s="81" t="str">
        <f t="shared" si="58"/>
        <v>Corriger</v>
      </c>
      <c r="AW9" s="81" t="str">
        <f>IF(A9&gt;1,"Corriger",MIN(gmk,BerM1!AQ9+BerM2!AQ9+BerM3!AQ9))</f>
        <v>Corriger</v>
      </c>
      <c r="AX9" s="81" t="str">
        <f t="shared" si="59"/>
        <v>Corriger</v>
      </c>
      <c r="AY9" s="81" t="str">
        <f t="shared" si="60"/>
        <v>Corriger</v>
      </c>
      <c r="AZ9" s="81" t="str">
        <f>IF(A9&gt;1,"Corriger",ROUND(AW9*pabij/100,2)+ROUND(AW9*wnbij/100,2))</f>
        <v>Corriger</v>
      </c>
      <c r="BA9" s="81">
        <f t="shared" si="61"/>
        <v>0</v>
      </c>
      <c r="BB9" s="81">
        <f t="shared" si="62"/>
        <v>0</v>
      </c>
      <c r="BC9" s="104">
        <f t="shared" si="63"/>
        <v>1</v>
      </c>
      <c r="BD9" s="81" t="str">
        <f t="shared" si="64"/>
        <v>Corriger</v>
      </c>
      <c r="BE9" s="34" t="str">
        <f t="shared" si="65"/>
        <v>Corriger</v>
      </c>
      <c r="BF9" s="81" t="str">
        <f>IF(A9&gt;1,"Corriger",MIN(AY9,BerM1!AT9+BerM2!AT9+BerM3!AT9))</f>
        <v>Corriger</v>
      </c>
      <c r="BG9" s="81" t="e">
        <f t="shared" si="66"/>
        <v>#VALUE!</v>
      </c>
      <c r="BH9" s="81" t="str">
        <f t="shared" si="67"/>
        <v>Corriger</v>
      </c>
      <c r="BI9" s="81" t="str">
        <f t="shared" si="68"/>
        <v>Corriger</v>
      </c>
      <c r="BJ9" s="81" t="e">
        <f t="shared" si="69"/>
        <v>#VALUE!</v>
      </c>
      <c r="BK9" s="81" t="e">
        <f ca="1">IF(A9=1,Corriger,ROUND(AW9*fsobij/100,2))</f>
        <v>#VALUE!</v>
      </c>
      <c r="BL9" s="25" t="str">
        <f t="shared" si="70"/>
        <v>Corriger</v>
      </c>
      <c r="BM9" s="81" t="str">
        <f t="shared" si="71"/>
        <v>Corriger</v>
      </c>
      <c r="BN9" s="81" t="str">
        <f t="shared" si="72"/>
        <v>Corriger</v>
      </c>
      <c r="BO9" s="81" t="str">
        <f t="shared" si="73"/>
        <v>OK</v>
      </c>
      <c r="BP9" s="81" t="b">
        <f t="shared" si="74"/>
        <v>0</v>
      </c>
      <c r="BQ9" s="105"/>
      <c r="BR9" s="105" t="e">
        <f ca="1">IF(A9=1,Corriger,ROUND(AW9*bijdrage255/100,2))</f>
        <v>#VALUE!</v>
      </c>
      <c r="BS9" s="105" t="e">
        <f ca="1">IF(A9=1,Corriger,ROUND(AW9*bijdrage256/100,2))</f>
        <v>#VALUE!</v>
      </c>
      <c r="BT9" s="105"/>
      <c r="BU9" s="105" t="str">
        <f t="shared" si="75"/>
        <v>Corriger</v>
      </c>
      <c r="BV9" s="105"/>
      <c r="BW9" s="81" t="e">
        <f t="shared" si="76"/>
        <v>#VALUE!</v>
      </c>
      <c r="BX9" s="81" t="e">
        <f t="shared" si="77"/>
        <v>#VALUE!</v>
      </c>
      <c r="BY9" s="81" t="e">
        <f t="shared" si="78"/>
        <v>#VALUE!</v>
      </c>
      <c r="CA9" s="81" t="e">
        <f ca="1">BN9-ROUND(((FTP!AP9+FTP!BB9+FTP!BF9+FTP!AT9+FTP!AX9)-(FTP!BH9+FTP!BJ9))/100,2)</f>
        <v>#VALUE!</v>
      </c>
    </row>
    <row r="10" spans="1:79" x14ac:dyDescent="0.2">
      <c r="A10" s="25">
        <f>IF(OR(BerM1!V10=1,BerM2!V10=1,BerM3!V10=1),1,IF(ISBLANK(wg_cat),2,IF(AND(kwnr&gt;=76,user_wg_cat=958),3,0)))</f>
        <v>2</v>
      </c>
      <c r="B10" s="101"/>
      <c r="C10" s="106">
        <f>IF(NOT(ISBLANK(Ident!E10)),IF(Ident!E10&lt;Kal!A$11,Kal!A$11,Ident!E10),Kal!A$11)</f>
        <v>45383</v>
      </c>
      <c r="D10" s="25">
        <f>Ident!F10-C10+1-(INT((CHOOSE(WEEKDAY(C10),0,1,2,3,4,5,6)+(Ident!F10-C10+1))/7))-(INT((CHOOSE(WEEKDAY(C10),6,0,1,2,3,4,5)+(Ident!F10-C10+1))/7))</f>
        <v>-32415</v>
      </c>
      <c r="E10" s="25">
        <f>Kal!B$13-C10+1-(INT((CHOOSE(WEEKDAY(C10),0,1,2,3,4,5,6)+(Kal!B$13-C10+1))/7))-(INT((CHOOSE(WEEKDAY(C10),6,0,1,2,3,4,5)+(Kal!B$13-C10+1))/7))</f>
        <v>65</v>
      </c>
      <c r="F10" s="25">
        <f>Ident!F10-Kal!A$11+1-(INT((CHOOSE(WEEKDAY(Kal!A$11),0,1,2,3,4,5,6)+(Ident!F10-Kal!A$11+1))/7))-(INT((CHOOSE(WEEKDAY(Kal!A$11),6,0,1,2,3,4,5)+(Ident!F10-Kal!A$11+1))/7))</f>
        <v>-32415</v>
      </c>
      <c r="G10" s="25">
        <f>IF(AND(Ident!E10&lt;&gt;0,Ident!F10&lt;&gt;0),D10,IF(AND(Ident!E10&lt;&gt;0,Ident!F10=0),E10,IF(AND(Ident!E10=0,Ident!F10&lt;&gt;0),F10,ad5kw)))</f>
        <v>65</v>
      </c>
      <c r="H10" s="24">
        <f>ROUND(G10*Ident!L10,2)</f>
        <v>0</v>
      </c>
      <c r="I10" s="102"/>
      <c r="J10" s="103">
        <f>BerM1!W10+BerM2!W10+BerM3!W10</f>
        <v>0</v>
      </c>
      <c r="K10" s="103">
        <f t="shared" si="38"/>
        <v>0</v>
      </c>
      <c r="L10" s="103" t="str">
        <f t="shared" si="39"/>
        <v>Corriger</v>
      </c>
      <c r="M10" s="81">
        <f>BerM1!AB10+BerM2!AB10+BerM3!AB10</f>
        <v>0</v>
      </c>
      <c r="N10" s="81">
        <f t="shared" si="40"/>
        <v>0</v>
      </c>
      <c r="O10" s="4">
        <f>IF(BerM1!S10+BerM2!S10+BerM3!S10=0,0,MIN(Ident!L10*fuf,MAX((Ident!L10-1)*fuf,ROUND(N10/(BerM1!S10+BerM2!S10+BerM3!S10),2))))</f>
        <v>0</v>
      </c>
      <c r="P10" s="81">
        <f>ROUND((BerM1!I10+BerM2!I10+BerM3!I10)/(malu1+malu2+malu3),2)</f>
        <v>0</v>
      </c>
      <c r="Q10" s="81">
        <f>ROUND((BerM1!J10+BerM2!J10+BerM3!J10)/(dima1+dima2+dima3),2)</f>
        <v>0</v>
      </c>
      <c r="R10" s="81">
        <f>ROUND((BerM1!K10+BerM2!K10+BerM3!K10)/(wome1+wome2+wome3),2)</f>
        <v>0</v>
      </c>
      <c r="S10" s="81">
        <f>ROUND((BerM1!L10+BerM2!L10+BerM3!L10)/(doje1+doje2+doje3),2)</f>
        <v>0</v>
      </c>
      <c r="T10" s="81">
        <f>ROUND((BerM1!M10+BerM2!M10+BerM3!M10)/(vrve1+vrve2+vrve3),2)</f>
        <v>0</v>
      </c>
      <c r="U10" s="81">
        <f>ROUND((BerM1!N10+BerM2!N10+BerM3!N10)/(zasa1+zasa2+zasa3),2)</f>
        <v>0</v>
      </c>
      <c r="V10" s="81">
        <f>ROUND((BerM1!O10+BerM2!O10+BerM3!O10)/(zodi1+zodi2+zodi3),2)</f>
        <v>0</v>
      </c>
      <c r="W10" s="81">
        <f>ROUND(('M1-In'!U10+'M2-In'!U10+'M3-In'!U10)*7/(malu1+malu2+malu3+dima1+dima2+dima3+wome1+wome2+wome3+doje1+doje2+doje3+vrve1+vrve2+vrve3+zasa1+zasa2+zasa3+zodi1+zodi2+zodi3),2)</f>
        <v>0</v>
      </c>
      <c r="X10" s="81">
        <f t="shared" si="41"/>
        <v>0</v>
      </c>
      <c r="Y10" s="81" t="str">
        <f t="shared" si="42"/>
        <v>REMPLIR CAT.D'EMPLOYEUR!</v>
      </c>
      <c r="Z10" s="34">
        <f t="shared" si="43"/>
        <v>0</v>
      </c>
      <c r="AA10" s="81" t="str">
        <f t="shared" si="44"/>
        <v>T. plein</v>
      </c>
      <c r="AB10" s="81">
        <f>'M1-In'!AD10+'M1-In'!AE10+'M2-In'!AD10+'M2-In'!AE10+'M3-In'!AD10+'M3-In'!AE10</f>
        <v>0</v>
      </c>
      <c r="AC10" s="81" t="str">
        <f t="shared" si="45"/>
        <v>Corriger</v>
      </c>
      <c r="AD10" s="81" t="str">
        <f t="shared" si="46"/>
        <v>Corriger</v>
      </c>
      <c r="AE10" s="81">
        <f>'M1-In'!AF10+'M2-In'!AF10+'M3-In'!AF10</f>
        <v>0</v>
      </c>
      <c r="AF10" s="81" t="str">
        <f t="shared" si="47"/>
        <v>Corriger</v>
      </c>
      <c r="AG10" s="81" t="str">
        <f t="shared" si="48"/>
        <v>Corriger</v>
      </c>
      <c r="AH10" s="81">
        <f>'M1-In'!AG10+'M2-In'!AG10+'M3-In'!AG10</f>
        <v>0</v>
      </c>
      <c r="AI10" s="81" t="str">
        <f t="shared" si="49"/>
        <v>Corriger</v>
      </c>
      <c r="AJ10" s="81" t="str">
        <f t="shared" si="50"/>
        <v>Corriger</v>
      </c>
      <c r="AK10" s="81">
        <f>'M1-In'!AH10+'M2-In'!AH10+'M3-In'!AH10</f>
        <v>0</v>
      </c>
      <c r="AL10" s="81" t="str">
        <f t="shared" si="51"/>
        <v>Corriger</v>
      </c>
      <c r="AM10" s="81" t="str">
        <f t="shared" si="52"/>
        <v>Corriger</v>
      </c>
      <c r="AN10" s="81">
        <f>'M1-In'!AI10+'M2-In'!AI10+'M3-In'!AI10</f>
        <v>0</v>
      </c>
      <c r="AO10" s="81" t="str">
        <f t="shared" si="53"/>
        <v>Corriger</v>
      </c>
      <c r="AP10" s="81" t="str">
        <f t="shared" si="54"/>
        <v>Corriger</v>
      </c>
      <c r="AQ10" s="81">
        <f>'M1-In'!AJ10+'M2-In'!AJ10+'M3-In'!AJ10</f>
        <v>0</v>
      </c>
      <c r="AR10" s="81" t="str">
        <f t="shared" si="55"/>
        <v>Corriger</v>
      </c>
      <c r="AS10" s="81" t="str">
        <f t="shared" si="56"/>
        <v>Corriger</v>
      </c>
      <c r="AT10" s="81">
        <f>BerM1!AO10+BerM2!AO10+BerM3!AO10</f>
        <v>0</v>
      </c>
      <c r="AU10" s="81" t="str">
        <f t="shared" si="57"/>
        <v>Corriger</v>
      </c>
      <c r="AV10" s="81" t="str">
        <f t="shared" si="58"/>
        <v>Corriger</v>
      </c>
      <c r="AW10" s="81" t="str">
        <f>IF(A10&gt;1,"Corriger",MIN(gmk,BerM1!AQ10+BerM2!AQ10+BerM3!AQ10))</f>
        <v>Corriger</v>
      </c>
      <c r="AX10" s="81" t="str">
        <f t="shared" si="59"/>
        <v>Corriger</v>
      </c>
      <c r="AY10" s="81" t="str">
        <f t="shared" si="60"/>
        <v>Corriger</v>
      </c>
      <c r="AZ10" s="81" t="str">
        <f>IF(A10&gt;1,"Corriger",ROUND(AW10*pabij/100,2)+ROUND(AW10*wnbij/100,2))</f>
        <v>Corriger</v>
      </c>
      <c r="BA10" s="81">
        <f t="shared" si="61"/>
        <v>0</v>
      </c>
      <c r="BB10" s="81">
        <f t="shared" si="62"/>
        <v>0</v>
      </c>
      <c r="BC10" s="104">
        <f t="shared" si="63"/>
        <v>1</v>
      </c>
      <c r="BD10" s="81" t="str">
        <f t="shared" si="64"/>
        <v>Corriger</v>
      </c>
      <c r="BE10" s="34" t="str">
        <f t="shared" si="65"/>
        <v>Corriger</v>
      </c>
      <c r="BF10" s="81" t="str">
        <f>IF(A10&gt;1,"Corriger",MIN(AY10,BerM1!AT10+BerM2!AT10+BerM3!AT10))</f>
        <v>Corriger</v>
      </c>
      <c r="BG10" s="81" t="e">
        <f t="shared" si="66"/>
        <v>#VALUE!</v>
      </c>
      <c r="BH10" s="81" t="str">
        <f t="shared" si="67"/>
        <v>Corriger</v>
      </c>
      <c r="BI10" s="81" t="str">
        <f t="shared" si="68"/>
        <v>Corriger</v>
      </c>
      <c r="BJ10" s="81" t="e">
        <f t="shared" si="69"/>
        <v>#VALUE!</v>
      </c>
      <c r="BK10" s="81" t="e">
        <f ca="1">IF(A10=1,Corriger,ROUND(AW10*fsobij/100,2))</f>
        <v>#VALUE!</v>
      </c>
      <c r="BL10" s="25" t="str">
        <f t="shared" si="70"/>
        <v>Corriger</v>
      </c>
      <c r="BM10" s="81" t="str">
        <f t="shared" si="71"/>
        <v>Corriger</v>
      </c>
      <c r="BN10" s="81" t="str">
        <f t="shared" si="72"/>
        <v>Corriger</v>
      </c>
      <c r="BO10" s="81" t="str">
        <f t="shared" si="73"/>
        <v>OK</v>
      </c>
      <c r="BP10" s="81" t="b">
        <f t="shared" si="74"/>
        <v>0</v>
      </c>
      <c r="BQ10" s="105"/>
      <c r="BR10" s="105" t="e">
        <f ca="1">IF(A10=1,Corriger,ROUND(AW10*bijdrage255/100,2))</f>
        <v>#VALUE!</v>
      </c>
      <c r="BS10" s="105" t="e">
        <f ca="1">IF(A10=1,Corriger,ROUND(AW10*bijdrage256/100,2))</f>
        <v>#VALUE!</v>
      </c>
      <c r="BT10" s="105"/>
      <c r="BU10" s="105" t="str">
        <f t="shared" si="75"/>
        <v>Corriger</v>
      </c>
      <c r="BV10" s="105"/>
      <c r="BW10" s="81" t="e">
        <f t="shared" si="76"/>
        <v>#VALUE!</v>
      </c>
      <c r="BX10" s="81" t="e">
        <f t="shared" si="77"/>
        <v>#VALUE!</v>
      </c>
      <c r="BY10" s="81" t="e">
        <f t="shared" si="78"/>
        <v>#VALUE!</v>
      </c>
      <c r="CA10" s="81" t="e">
        <f ca="1">BN10-ROUND(((FTP!AP10+FTP!BB10+FTP!BF10+FTP!AT10+FTP!AX10)-(FTP!BH10+FTP!BJ10))/100,2)</f>
        <v>#VALUE!</v>
      </c>
    </row>
    <row r="11" spans="1:79" x14ac:dyDescent="0.2">
      <c r="A11" s="25">
        <f>IF(OR(BerM1!V11=1,BerM2!V11=1,BerM3!V11=1),1,IF(ISBLANK(wg_cat),2,IF(AND(kwnr&gt;=76,user_wg_cat=958),3,0)))</f>
        <v>2</v>
      </c>
      <c r="B11" s="101"/>
      <c r="C11" s="106">
        <f>IF(NOT(ISBLANK(Ident!E11)),IF(Ident!E11&lt;Kal!A$11,Kal!A$11,Ident!E11),Kal!A$11)</f>
        <v>45383</v>
      </c>
      <c r="D11" s="25">
        <f>Ident!F11-C11+1-(INT((CHOOSE(WEEKDAY(C11),0,1,2,3,4,5,6)+(Ident!F11-C11+1))/7))-(INT((CHOOSE(WEEKDAY(C11),6,0,1,2,3,4,5)+(Ident!F11-C11+1))/7))</f>
        <v>-32415</v>
      </c>
      <c r="E11" s="25">
        <f>Kal!B$13-C11+1-(INT((CHOOSE(WEEKDAY(C11),0,1,2,3,4,5,6)+(Kal!B$13-C11+1))/7))-(INT((CHOOSE(WEEKDAY(C11),6,0,1,2,3,4,5)+(Kal!B$13-C11+1))/7))</f>
        <v>65</v>
      </c>
      <c r="F11" s="25">
        <f>Ident!F11-Kal!A$11+1-(INT((CHOOSE(WEEKDAY(Kal!A$11),0,1,2,3,4,5,6)+(Ident!F11-Kal!A$11+1))/7))-(INT((CHOOSE(WEEKDAY(Kal!A$11),6,0,1,2,3,4,5)+(Ident!F11-Kal!A$11+1))/7))</f>
        <v>-32415</v>
      </c>
      <c r="G11" s="25">
        <f>IF(AND(Ident!E11&lt;&gt;0,Ident!F11&lt;&gt;0),D11,IF(AND(Ident!E11&lt;&gt;0,Ident!F11=0),E11,IF(AND(Ident!E11=0,Ident!F11&lt;&gt;0),F11,ad5kw)))</f>
        <v>65</v>
      </c>
      <c r="H11" s="24">
        <f>ROUND(G11*Ident!L11,2)</f>
        <v>0</v>
      </c>
      <c r="I11" s="102"/>
      <c r="J11" s="103">
        <f>BerM1!W11+BerM2!W11+BerM3!W11</f>
        <v>0</v>
      </c>
      <c r="K11" s="103">
        <f t="shared" si="38"/>
        <v>0</v>
      </c>
      <c r="L11" s="103" t="str">
        <f t="shared" si="39"/>
        <v>Corriger</v>
      </c>
      <c r="M11" s="81">
        <f>BerM1!AB11+BerM2!AB11+BerM3!AB11</f>
        <v>0</v>
      </c>
      <c r="N11" s="81">
        <f t="shared" si="40"/>
        <v>0</v>
      </c>
      <c r="O11" s="4">
        <f>IF(BerM1!S11+BerM2!S11+BerM3!S11=0,0,MIN(Ident!L11*fuf,MAX((Ident!L11-1)*fuf,ROUND(N11/(BerM1!S11+BerM2!S11+BerM3!S11),2))))</f>
        <v>0</v>
      </c>
      <c r="P11" s="81">
        <f>ROUND((BerM1!I11+BerM2!I11+BerM3!I11)/(malu1+malu2+malu3),2)</f>
        <v>0</v>
      </c>
      <c r="Q11" s="81">
        <f>ROUND((BerM1!J11+BerM2!J11+BerM3!J11)/(dima1+dima2+dima3),2)</f>
        <v>0</v>
      </c>
      <c r="R11" s="81">
        <f>ROUND((BerM1!K11+BerM2!K11+BerM3!K11)/(wome1+wome2+wome3),2)</f>
        <v>0</v>
      </c>
      <c r="S11" s="81">
        <f>ROUND((BerM1!L11+BerM2!L11+BerM3!L11)/(doje1+doje2+doje3),2)</f>
        <v>0</v>
      </c>
      <c r="T11" s="81">
        <f>ROUND((BerM1!M11+BerM2!M11+BerM3!M11)/(vrve1+vrve2+vrve3),2)</f>
        <v>0</v>
      </c>
      <c r="U11" s="81">
        <f>ROUND((BerM1!N11+BerM2!N11+BerM3!N11)/(zasa1+zasa2+zasa3),2)</f>
        <v>0</v>
      </c>
      <c r="V11" s="81">
        <f>ROUND((BerM1!O11+BerM2!O11+BerM3!O11)/(zodi1+zodi2+zodi3),2)</f>
        <v>0</v>
      </c>
      <c r="W11" s="81">
        <f>ROUND(('M1-In'!U11+'M2-In'!U11+'M3-In'!U11)*7/(malu1+malu2+malu3+dima1+dima2+dima3+wome1+wome2+wome3+doje1+doje2+doje3+vrve1+vrve2+vrve3+zasa1+zasa2+zasa3+zodi1+zodi2+zodi3),2)</f>
        <v>0</v>
      </c>
      <c r="X11" s="81">
        <f t="shared" si="41"/>
        <v>0</v>
      </c>
      <c r="Y11" s="81" t="str">
        <f t="shared" si="42"/>
        <v>REMPLIR CAT.D'EMPLOYEUR!</v>
      </c>
      <c r="Z11" s="34">
        <f t="shared" si="43"/>
        <v>0</v>
      </c>
      <c r="AA11" s="81" t="str">
        <f t="shared" si="44"/>
        <v>T. plein</v>
      </c>
      <c r="AB11" s="81">
        <f>'M1-In'!AD11+'M1-In'!AE11+'M2-In'!AD11+'M2-In'!AE11+'M3-In'!AD11+'M3-In'!AE11</f>
        <v>0</v>
      </c>
      <c r="AC11" s="81" t="str">
        <f t="shared" si="45"/>
        <v>Corriger</v>
      </c>
      <c r="AD11" s="81" t="str">
        <f t="shared" si="46"/>
        <v>Corriger</v>
      </c>
      <c r="AE11" s="81">
        <f>'M1-In'!AF11+'M2-In'!AF11+'M3-In'!AF11</f>
        <v>0</v>
      </c>
      <c r="AF11" s="81" t="str">
        <f t="shared" si="47"/>
        <v>Corriger</v>
      </c>
      <c r="AG11" s="81" t="str">
        <f t="shared" si="48"/>
        <v>Corriger</v>
      </c>
      <c r="AH11" s="81">
        <f>'M1-In'!AG11+'M2-In'!AG11+'M3-In'!AG11</f>
        <v>0</v>
      </c>
      <c r="AI11" s="81" t="str">
        <f t="shared" si="49"/>
        <v>Corriger</v>
      </c>
      <c r="AJ11" s="81" t="str">
        <f t="shared" si="50"/>
        <v>Corriger</v>
      </c>
      <c r="AK11" s="81">
        <f>'M1-In'!AH11+'M2-In'!AH11+'M3-In'!AH11</f>
        <v>0</v>
      </c>
      <c r="AL11" s="81" t="str">
        <f t="shared" si="51"/>
        <v>Corriger</v>
      </c>
      <c r="AM11" s="81" t="str">
        <f t="shared" si="52"/>
        <v>Corriger</v>
      </c>
      <c r="AN11" s="81">
        <f>'M1-In'!AI11+'M2-In'!AI11+'M3-In'!AI11</f>
        <v>0</v>
      </c>
      <c r="AO11" s="81" t="str">
        <f t="shared" si="53"/>
        <v>Corriger</v>
      </c>
      <c r="AP11" s="81" t="str">
        <f t="shared" si="54"/>
        <v>Corriger</v>
      </c>
      <c r="AQ11" s="81">
        <f>'M1-In'!AJ11+'M2-In'!AJ11+'M3-In'!AJ11</f>
        <v>0</v>
      </c>
      <c r="AR11" s="81" t="str">
        <f t="shared" si="55"/>
        <v>Corriger</v>
      </c>
      <c r="AS11" s="81" t="str">
        <f t="shared" si="56"/>
        <v>Corriger</v>
      </c>
      <c r="AT11" s="81">
        <f>BerM1!AO11+BerM2!AO11+BerM3!AO11</f>
        <v>0</v>
      </c>
      <c r="AU11" s="81" t="str">
        <f t="shared" si="57"/>
        <v>Corriger</v>
      </c>
      <c r="AV11" s="81" t="str">
        <f t="shared" si="58"/>
        <v>Corriger</v>
      </c>
      <c r="AW11" s="81" t="str">
        <f>IF(A11&gt;1,"Corriger",MIN(gmk,BerM1!AQ11+BerM2!AQ11+BerM3!AQ11))</f>
        <v>Corriger</v>
      </c>
      <c r="AX11" s="81" t="str">
        <f t="shared" si="59"/>
        <v>Corriger</v>
      </c>
      <c r="AY11" s="81" t="str">
        <f t="shared" si="60"/>
        <v>Corriger</v>
      </c>
      <c r="AZ11" s="81" t="str">
        <f>IF(A11&gt;1,"Corriger",ROUND(AW11*pabij/100,2)+ROUND(AW11*wnbij/100,2))</f>
        <v>Corriger</v>
      </c>
      <c r="BA11" s="81">
        <f t="shared" si="61"/>
        <v>0</v>
      </c>
      <c r="BB11" s="81">
        <f t="shared" si="62"/>
        <v>0</v>
      </c>
      <c r="BC11" s="104">
        <f t="shared" si="63"/>
        <v>1</v>
      </c>
      <c r="BD11" s="81" t="str">
        <f t="shared" si="64"/>
        <v>Corriger</v>
      </c>
      <c r="BE11" s="34" t="str">
        <f t="shared" si="65"/>
        <v>Corriger</v>
      </c>
      <c r="BF11" s="81" t="str">
        <f>IF(A11&gt;1,"Corriger",MIN(AY11,BerM1!AT11+BerM2!AT11+BerM3!AT11))</f>
        <v>Corriger</v>
      </c>
      <c r="BG11" s="81" t="e">
        <f t="shared" si="66"/>
        <v>#VALUE!</v>
      </c>
      <c r="BH11" s="81" t="str">
        <f t="shared" si="67"/>
        <v>Corriger</v>
      </c>
      <c r="BI11" s="81" t="str">
        <f t="shared" si="68"/>
        <v>Corriger</v>
      </c>
      <c r="BJ11" s="81" t="e">
        <f t="shared" si="69"/>
        <v>#VALUE!</v>
      </c>
      <c r="BK11" s="81" t="e">
        <f ca="1">IF(A11=1,Corriger,ROUND(AW11*fsobij/100,2))</f>
        <v>#VALUE!</v>
      </c>
      <c r="BL11" s="25" t="str">
        <f t="shared" si="70"/>
        <v>Corriger</v>
      </c>
      <c r="BM11" s="81" t="str">
        <f t="shared" si="71"/>
        <v>Corriger</v>
      </c>
      <c r="BN11" s="81" t="str">
        <f t="shared" si="72"/>
        <v>Corriger</v>
      </c>
      <c r="BO11" s="81" t="str">
        <f t="shared" si="73"/>
        <v>OK</v>
      </c>
      <c r="BP11" s="81" t="b">
        <f t="shared" si="74"/>
        <v>0</v>
      </c>
      <c r="BQ11" s="105"/>
      <c r="BR11" s="105" t="e">
        <f ca="1">IF(A11=1,Corriger,ROUND(AW11*bijdrage255/100,2))</f>
        <v>#VALUE!</v>
      </c>
      <c r="BS11" s="105" t="e">
        <f ca="1">IF(A11=1,Corriger,ROUND(AW11*bijdrage256/100,2))</f>
        <v>#VALUE!</v>
      </c>
      <c r="BT11" s="105"/>
      <c r="BU11" s="105" t="str">
        <f t="shared" si="75"/>
        <v>Corriger</v>
      </c>
      <c r="BV11" s="105"/>
      <c r="BW11" s="81" t="e">
        <f t="shared" si="76"/>
        <v>#VALUE!</v>
      </c>
      <c r="BX11" s="81" t="e">
        <f t="shared" si="77"/>
        <v>#VALUE!</v>
      </c>
      <c r="BY11" s="81" t="e">
        <f t="shared" si="78"/>
        <v>#VALUE!</v>
      </c>
      <c r="CA11" s="81" t="e">
        <f ca="1">BN11-ROUND(((FTP!AP11+FTP!BB11+FTP!BF11+FTP!AT11+FTP!AX11)-(FTP!BH11+FTP!BJ11))/100,2)</f>
        <v>#VALUE!</v>
      </c>
    </row>
    <row r="12" spans="1:79" x14ac:dyDescent="0.2">
      <c r="A12" s="25">
        <f>IF(OR(BerM1!V12=1,BerM2!V12=1,BerM3!V12=1),1,IF(ISBLANK(wg_cat),2,IF(AND(kwnr&gt;=76,user_wg_cat=958),3,0)))</f>
        <v>2</v>
      </c>
      <c r="B12" s="101"/>
      <c r="C12" s="106">
        <f>IF(NOT(ISBLANK(Ident!E12)),IF(Ident!E12&lt;Kal!A$11,Kal!A$11,Ident!E12),Kal!A$11)</f>
        <v>45383</v>
      </c>
      <c r="D12" s="25">
        <f>Ident!F12-C12+1-(INT((CHOOSE(WEEKDAY(C12),0,1,2,3,4,5,6)+(Ident!F12-C12+1))/7))-(INT((CHOOSE(WEEKDAY(C12),6,0,1,2,3,4,5)+(Ident!F12-C12+1))/7))</f>
        <v>-32415</v>
      </c>
      <c r="E12" s="25">
        <f>Kal!B$13-C12+1-(INT((CHOOSE(WEEKDAY(C12),0,1,2,3,4,5,6)+(Kal!B$13-C12+1))/7))-(INT((CHOOSE(WEEKDAY(C12),6,0,1,2,3,4,5)+(Kal!B$13-C12+1))/7))</f>
        <v>65</v>
      </c>
      <c r="F12" s="25">
        <f>Ident!F12-Kal!A$11+1-(INT((CHOOSE(WEEKDAY(Kal!A$11),0,1,2,3,4,5,6)+(Ident!F12-Kal!A$11+1))/7))-(INT((CHOOSE(WEEKDAY(Kal!A$11),6,0,1,2,3,4,5)+(Ident!F12-Kal!A$11+1))/7))</f>
        <v>-32415</v>
      </c>
      <c r="G12" s="25">
        <f>IF(AND(Ident!E12&lt;&gt;0,Ident!F12&lt;&gt;0),D12,IF(AND(Ident!E12&lt;&gt;0,Ident!F12=0),E12,IF(AND(Ident!E12=0,Ident!F12&lt;&gt;0),F12,ad5kw)))</f>
        <v>65</v>
      </c>
      <c r="H12" s="24">
        <f>ROUND(G12*Ident!L12,2)</f>
        <v>0</v>
      </c>
      <c r="I12" s="102"/>
      <c r="J12" s="103">
        <f>BerM1!W12+BerM2!W12+BerM3!W12</f>
        <v>0</v>
      </c>
      <c r="K12" s="103">
        <f t="shared" si="38"/>
        <v>0</v>
      </c>
      <c r="L12" s="103" t="str">
        <f t="shared" si="39"/>
        <v>Corriger</v>
      </c>
      <c r="M12" s="81">
        <f>BerM1!AB12+BerM2!AB12+BerM3!AB12</f>
        <v>0</v>
      </c>
      <c r="N12" s="81">
        <f t="shared" si="40"/>
        <v>0</v>
      </c>
      <c r="O12" s="4">
        <f>IF(BerM1!S12+BerM2!S12+BerM3!S12=0,0,MIN(Ident!L12*fuf,MAX((Ident!L12-1)*fuf,ROUND(N12/(BerM1!S12+BerM2!S12+BerM3!S12),2))))</f>
        <v>0</v>
      </c>
      <c r="P12" s="81">
        <f>ROUND((BerM1!I12+BerM2!I12+BerM3!I12)/(malu1+malu2+malu3),2)</f>
        <v>0</v>
      </c>
      <c r="Q12" s="81">
        <f>ROUND((BerM1!J12+BerM2!J12+BerM3!J12)/(dima1+dima2+dima3),2)</f>
        <v>0</v>
      </c>
      <c r="R12" s="81">
        <f>ROUND((BerM1!K12+BerM2!K12+BerM3!K12)/(wome1+wome2+wome3),2)</f>
        <v>0</v>
      </c>
      <c r="S12" s="81">
        <f>ROUND((BerM1!L12+BerM2!L12+BerM3!L12)/(doje1+doje2+doje3),2)</f>
        <v>0</v>
      </c>
      <c r="T12" s="81">
        <f>ROUND((BerM1!M12+BerM2!M12+BerM3!M12)/(vrve1+vrve2+vrve3),2)</f>
        <v>0</v>
      </c>
      <c r="U12" s="81">
        <f>ROUND((BerM1!N12+BerM2!N12+BerM3!N12)/(zasa1+zasa2+zasa3),2)</f>
        <v>0</v>
      </c>
      <c r="V12" s="81">
        <f>ROUND((BerM1!O12+BerM2!O12+BerM3!O12)/(zodi1+zodi2+zodi3),2)</f>
        <v>0</v>
      </c>
      <c r="W12" s="81">
        <f>ROUND(('M1-In'!U12+'M2-In'!U12+'M3-In'!U12)*7/(malu1+malu2+malu3+dima1+dima2+dima3+wome1+wome2+wome3+doje1+doje2+doje3+vrve1+vrve2+vrve3+zasa1+zasa2+zasa3+zodi1+zodi2+zodi3),2)</f>
        <v>0</v>
      </c>
      <c r="X12" s="81">
        <f t="shared" si="41"/>
        <v>0</v>
      </c>
      <c r="Y12" s="81" t="str">
        <f t="shared" si="42"/>
        <v>REMPLIR CAT.D'EMPLOYEUR!</v>
      </c>
      <c r="Z12" s="34">
        <f t="shared" si="43"/>
        <v>0</v>
      </c>
      <c r="AA12" s="81" t="str">
        <f t="shared" si="44"/>
        <v>T. plein</v>
      </c>
      <c r="AB12" s="81">
        <f>'M1-In'!AD12+'M1-In'!AE12+'M2-In'!AD12+'M2-In'!AE12+'M3-In'!AD12+'M3-In'!AE12</f>
        <v>0</v>
      </c>
      <c r="AC12" s="81" t="str">
        <f t="shared" si="45"/>
        <v>Corriger</v>
      </c>
      <c r="AD12" s="81" t="str">
        <f t="shared" si="46"/>
        <v>Corriger</v>
      </c>
      <c r="AE12" s="81">
        <f>'M1-In'!AF12+'M2-In'!AF12+'M3-In'!AF12</f>
        <v>0</v>
      </c>
      <c r="AF12" s="81" t="str">
        <f t="shared" si="47"/>
        <v>Corriger</v>
      </c>
      <c r="AG12" s="81" t="str">
        <f t="shared" si="48"/>
        <v>Corriger</v>
      </c>
      <c r="AH12" s="81">
        <f>'M1-In'!AG12+'M2-In'!AG12+'M3-In'!AG12</f>
        <v>0</v>
      </c>
      <c r="AI12" s="81" t="str">
        <f t="shared" si="49"/>
        <v>Corriger</v>
      </c>
      <c r="AJ12" s="81" t="str">
        <f t="shared" si="50"/>
        <v>Corriger</v>
      </c>
      <c r="AK12" s="81">
        <f>'M1-In'!AH12+'M2-In'!AH12+'M3-In'!AH12</f>
        <v>0</v>
      </c>
      <c r="AL12" s="81" t="str">
        <f t="shared" si="51"/>
        <v>Corriger</v>
      </c>
      <c r="AM12" s="81" t="str">
        <f t="shared" si="52"/>
        <v>Corriger</v>
      </c>
      <c r="AN12" s="81">
        <f>'M1-In'!AI12+'M2-In'!AI12+'M3-In'!AI12</f>
        <v>0</v>
      </c>
      <c r="AO12" s="81" t="str">
        <f t="shared" si="53"/>
        <v>Corriger</v>
      </c>
      <c r="AP12" s="81" t="str">
        <f t="shared" si="54"/>
        <v>Corriger</v>
      </c>
      <c r="AQ12" s="81">
        <f>'M1-In'!AJ12+'M2-In'!AJ12+'M3-In'!AJ12</f>
        <v>0</v>
      </c>
      <c r="AR12" s="81" t="str">
        <f t="shared" si="55"/>
        <v>Corriger</v>
      </c>
      <c r="AS12" s="81" t="str">
        <f t="shared" si="56"/>
        <v>Corriger</v>
      </c>
      <c r="AT12" s="81">
        <f>BerM1!AO12+BerM2!AO12+BerM3!AO12</f>
        <v>0</v>
      </c>
      <c r="AU12" s="81" t="str">
        <f t="shared" si="57"/>
        <v>Corriger</v>
      </c>
      <c r="AV12" s="81" t="str">
        <f t="shared" si="58"/>
        <v>Corriger</v>
      </c>
      <c r="AW12" s="81" t="str">
        <f>IF(A12&gt;1,"Corriger",MIN(gmk,BerM1!AQ12+BerM2!AQ12+BerM3!AQ12))</f>
        <v>Corriger</v>
      </c>
      <c r="AX12" s="81" t="str">
        <f t="shared" si="59"/>
        <v>Corriger</v>
      </c>
      <c r="AY12" s="81" t="str">
        <f t="shared" si="60"/>
        <v>Corriger</v>
      </c>
      <c r="AZ12" s="81" t="str">
        <f>IF(A12&gt;1,"Corriger",ROUND(AW12*pabij/100,2)+ROUND(AW12*wnbij/100,2))</f>
        <v>Corriger</v>
      </c>
      <c r="BA12" s="81">
        <f t="shared" si="61"/>
        <v>0</v>
      </c>
      <c r="BB12" s="81">
        <f t="shared" si="62"/>
        <v>0</v>
      </c>
      <c r="BC12" s="104">
        <f t="shared" si="63"/>
        <v>1</v>
      </c>
      <c r="BD12" s="81" t="str">
        <f t="shared" si="64"/>
        <v>Corriger</v>
      </c>
      <c r="BE12" s="34" t="str">
        <f t="shared" si="65"/>
        <v>Corriger</v>
      </c>
      <c r="BF12" s="81" t="str">
        <f>IF(A12&gt;1,"Corriger",MIN(AY12,BerM1!AT12+BerM2!AT12+BerM3!AT12))</f>
        <v>Corriger</v>
      </c>
      <c r="BG12" s="81" t="e">
        <f t="shared" si="66"/>
        <v>#VALUE!</v>
      </c>
      <c r="BH12" s="81" t="str">
        <f t="shared" si="67"/>
        <v>Corriger</v>
      </c>
      <c r="BI12" s="81" t="str">
        <f t="shared" si="68"/>
        <v>Corriger</v>
      </c>
      <c r="BJ12" s="81" t="e">
        <f t="shared" si="69"/>
        <v>#VALUE!</v>
      </c>
      <c r="BK12" s="81" t="e">
        <f ca="1">IF(A12=1,Corriger,ROUND(AW12*fsobij/100,2))</f>
        <v>#VALUE!</v>
      </c>
      <c r="BL12" s="25" t="str">
        <f t="shared" si="70"/>
        <v>Corriger</v>
      </c>
      <c r="BM12" s="81" t="str">
        <f t="shared" si="71"/>
        <v>Corriger</v>
      </c>
      <c r="BN12" s="81" t="str">
        <f t="shared" si="72"/>
        <v>Corriger</v>
      </c>
      <c r="BO12" s="81" t="str">
        <f t="shared" si="73"/>
        <v>OK</v>
      </c>
      <c r="BP12" s="81" t="b">
        <f t="shared" si="74"/>
        <v>0</v>
      </c>
      <c r="BQ12" s="105"/>
      <c r="BR12" s="105" t="e">
        <f ca="1">IF(A12=1,Corriger,ROUND(AW12*bijdrage255/100,2))</f>
        <v>#VALUE!</v>
      </c>
      <c r="BS12" s="105" t="e">
        <f ca="1">IF(A12=1,Corriger,ROUND(AW12*bijdrage256/100,2))</f>
        <v>#VALUE!</v>
      </c>
      <c r="BT12" s="105"/>
      <c r="BU12" s="105" t="str">
        <f t="shared" si="75"/>
        <v>Corriger</v>
      </c>
      <c r="BV12" s="105"/>
      <c r="BW12" s="81" t="e">
        <f t="shared" si="76"/>
        <v>#VALUE!</v>
      </c>
      <c r="BX12" s="81" t="e">
        <f t="shared" si="77"/>
        <v>#VALUE!</v>
      </c>
      <c r="BY12" s="81" t="e">
        <f t="shared" si="78"/>
        <v>#VALUE!</v>
      </c>
      <c r="CA12" s="81" t="e">
        <f ca="1">BN12-ROUND(((FTP!AP12+FTP!BB12+FTP!BF12+FTP!AT12+FTP!AX12)-(FTP!BH12+FTP!BJ12))/100,2)</f>
        <v>#VALUE!</v>
      </c>
    </row>
    <row r="13" spans="1:79" x14ac:dyDescent="0.2">
      <c r="A13" s="25">
        <f>IF(OR(BerM1!V13=1,BerM2!V13=1,BerM3!V13=1),1,IF(ISBLANK(wg_cat),2,IF(AND(kwnr&gt;=76,user_wg_cat=958),3,0)))</f>
        <v>2</v>
      </c>
      <c r="B13" s="101"/>
      <c r="C13" s="106">
        <f>IF(NOT(ISBLANK(Ident!E13)),IF(Ident!E13&lt;Kal!A$11,Kal!A$11,Ident!E13),Kal!A$11)</f>
        <v>45383</v>
      </c>
      <c r="D13" s="25">
        <f>Ident!F13-C13+1-(INT((CHOOSE(WEEKDAY(C13),0,1,2,3,4,5,6)+(Ident!F13-C13+1))/7))-(INT((CHOOSE(WEEKDAY(C13),6,0,1,2,3,4,5)+(Ident!F13-C13+1))/7))</f>
        <v>-32415</v>
      </c>
      <c r="E13" s="25">
        <f>Kal!B$13-C13+1-(INT((CHOOSE(WEEKDAY(C13),0,1,2,3,4,5,6)+(Kal!B$13-C13+1))/7))-(INT((CHOOSE(WEEKDAY(C13),6,0,1,2,3,4,5)+(Kal!B$13-C13+1))/7))</f>
        <v>65</v>
      </c>
      <c r="F13" s="25">
        <f>Ident!F13-Kal!A$11+1-(INT((CHOOSE(WEEKDAY(Kal!A$11),0,1,2,3,4,5,6)+(Ident!F13-Kal!A$11+1))/7))-(INT((CHOOSE(WEEKDAY(Kal!A$11),6,0,1,2,3,4,5)+(Ident!F13-Kal!A$11+1))/7))</f>
        <v>-32415</v>
      </c>
      <c r="G13" s="25">
        <f>IF(AND(Ident!E13&lt;&gt;0,Ident!F13&lt;&gt;0),D13,IF(AND(Ident!E13&lt;&gt;0,Ident!F13=0),E13,IF(AND(Ident!E13=0,Ident!F13&lt;&gt;0),F13,ad5kw)))</f>
        <v>65</v>
      </c>
      <c r="H13" s="24">
        <f>ROUND(G13*Ident!L13,2)</f>
        <v>0</v>
      </c>
      <c r="I13" s="102"/>
      <c r="J13" s="103">
        <f>BerM1!W13+BerM2!W13+BerM3!W13</f>
        <v>0</v>
      </c>
      <c r="K13" s="103">
        <f t="shared" si="38"/>
        <v>0</v>
      </c>
      <c r="L13" s="103" t="str">
        <f t="shared" si="39"/>
        <v>Corriger</v>
      </c>
      <c r="M13" s="81">
        <f>BerM1!AB13+BerM2!AB13+BerM3!AB13</f>
        <v>0</v>
      </c>
      <c r="N13" s="81">
        <f t="shared" si="40"/>
        <v>0</v>
      </c>
      <c r="O13" s="4">
        <f>IF(BerM1!S13+BerM2!S13+BerM3!S13=0,0,MIN(Ident!L13*fuf,MAX((Ident!L13-1)*fuf,ROUND(N13/(BerM1!S13+BerM2!S13+BerM3!S13),2))))</f>
        <v>0</v>
      </c>
      <c r="P13" s="81">
        <f>ROUND((BerM1!I13+BerM2!I13+BerM3!I13)/(malu1+malu2+malu3),2)</f>
        <v>0</v>
      </c>
      <c r="Q13" s="81">
        <f>ROUND((BerM1!J13+BerM2!J13+BerM3!J13)/(dima1+dima2+dima3),2)</f>
        <v>0</v>
      </c>
      <c r="R13" s="81">
        <f>ROUND((BerM1!K13+BerM2!K13+BerM3!K13)/(wome1+wome2+wome3),2)</f>
        <v>0</v>
      </c>
      <c r="S13" s="81">
        <f>ROUND((BerM1!L13+BerM2!L13+BerM3!L13)/(doje1+doje2+doje3),2)</f>
        <v>0</v>
      </c>
      <c r="T13" s="81">
        <f>ROUND((BerM1!M13+BerM2!M13+BerM3!M13)/(vrve1+vrve2+vrve3),2)</f>
        <v>0</v>
      </c>
      <c r="U13" s="81">
        <f>ROUND((BerM1!N13+BerM2!N13+BerM3!N13)/(zasa1+zasa2+zasa3),2)</f>
        <v>0</v>
      </c>
      <c r="V13" s="81">
        <f>ROUND((BerM1!O13+BerM2!O13+BerM3!O13)/(zodi1+zodi2+zodi3),2)</f>
        <v>0</v>
      </c>
      <c r="W13" s="81">
        <f>ROUND(('M1-In'!U13+'M2-In'!U13+'M3-In'!U13)*7/(malu1+malu2+malu3+dima1+dima2+dima3+wome1+wome2+wome3+doje1+doje2+doje3+vrve1+vrve2+vrve3+zasa1+zasa2+zasa3+zodi1+zodi2+zodi3),2)</f>
        <v>0</v>
      </c>
      <c r="X13" s="81">
        <f t="shared" si="41"/>
        <v>0</v>
      </c>
      <c r="Y13" s="81" t="str">
        <f t="shared" si="42"/>
        <v>REMPLIR CAT.D'EMPLOYEUR!</v>
      </c>
      <c r="Z13" s="34">
        <f t="shared" si="43"/>
        <v>0</v>
      </c>
      <c r="AA13" s="81" t="str">
        <f t="shared" si="44"/>
        <v>T. plein</v>
      </c>
      <c r="AB13" s="81">
        <f>'M1-In'!AD13+'M1-In'!AE13+'M2-In'!AD13+'M2-In'!AE13+'M3-In'!AD13+'M3-In'!AE13</f>
        <v>0</v>
      </c>
      <c r="AC13" s="81" t="str">
        <f t="shared" si="45"/>
        <v>Corriger</v>
      </c>
      <c r="AD13" s="81" t="str">
        <f t="shared" si="46"/>
        <v>Corriger</v>
      </c>
      <c r="AE13" s="81">
        <f>'M1-In'!AF13+'M2-In'!AF13+'M3-In'!AF13</f>
        <v>0</v>
      </c>
      <c r="AF13" s="81" t="str">
        <f t="shared" si="47"/>
        <v>Corriger</v>
      </c>
      <c r="AG13" s="81" t="str">
        <f t="shared" si="48"/>
        <v>Corriger</v>
      </c>
      <c r="AH13" s="81">
        <f>'M1-In'!AG13+'M2-In'!AG13+'M3-In'!AG13</f>
        <v>0</v>
      </c>
      <c r="AI13" s="81" t="str">
        <f t="shared" si="49"/>
        <v>Corriger</v>
      </c>
      <c r="AJ13" s="81" t="str">
        <f t="shared" si="50"/>
        <v>Corriger</v>
      </c>
      <c r="AK13" s="81">
        <f>'M1-In'!AH13+'M2-In'!AH13+'M3-In'!AH13</f>
        <v>0</v>
      </c>
      <c r="AL13" s="81" t="str">
        <f t="shared" si="51"/>
        <v>Corriger</v>
      </c>
      <c r="AM13" s="81" t="str">
        <f t="shared" si="52"/>
        <v>Corriger</v>
      </c>
      <c r="AN13" s="81">
        <f>'M1-In'!AI13+'M2-In'!AI13+'M3-In'!AI13</f>
        <v>0</v>
      </c>
      <c r="AO13" s="81" t="str">
        <f t="shared" si="53"/>
        <v>Corriger</v>
      </c>
      <c r="AP13" s="81" t="str">
        <f t="shared" si="54"/>
        <v>Corriger</v>
      </c>
      <c r="AQ13" s="81">
        <f>'M1-In'!AJ13+'M2-In'!AJ13+'M3-In'!AJ13</f>
        <v>0</v>
      </c>
      <c r="AR13" s="81" t="str">
        <f t="shared" si="55"/>
        <v>Corriger</v>
      </c>
      <c r="AS13" s="81" t="str">
        <f t="shared" si="56"/>
        <v>Corriger</v>
      </c>
      <c r="AT13" s="81">
        <f>BerM1!AO13+BerM2!AO13+BerM3!AO13</f>
        <v>0</v>
      </c>
      <c r="AU13" s="81" t="str">
        <f t="shared" si="57"/>
        <v>Corriger</v>
      </c>
      <c r="AV13" s="81" t="str">
        <f t="shared" si="58"/>
        <v>Corriger</v>
      </c>
      <c r="AW13" s="81" t="str">
        <f>IF(A13&gt;1,"Corriger",MIN(gmk,BerM1!AQ13+BerM2!AQ13+BerM3!AQ13))</f>
        <v>Corriger</v>
      </c>
      <c r="AX13" s="81" t="str">
        <f t="shared" si="59"/>
        <v>Corriger</v>
      </c>
      <c r="AY13" s="81" t="str">
        <f t="shared" si="60"/>
        <v>Corriger</v>
      </c>
      <c r="AZ13" s="81" t="str">
        <f>IF(A13&gt;1,"Corriger",ROUND(AW13*pabij/100,2)+ROUND(AW13*wnbij/100,2))</f>
        <v>Corriger</v>
      </c>
      <c r="BA13" s="81">
        <f t="shared" si="61"/>
        <v>0</v>
      </c>
      <c r="BB13" s="81">
        <f t="shared" si="62"/>
        <v>0</v>
      </c>
      <c r="BC13" s="104">
        <f t="shared" si="63"/>
        <v>1</v>
      </c>
      <c r="BD13" s="81" t="str">
        <f t="shared" si="64"/>
        <v>Corriger</v>
      </c>
      <c r="BE13" s="34" t="str">
        <f t="shared" si="65"/>
        <v>Corriger</v>
      </c>
      <c r="BF13" s="81" t="str">
        <f>IF(A13&gt;1,"Corriger",MIN(AY13,BerM1!AT13+BerM2!AT13+BerM3!AT13))</f>
        <v>Corriger</v>
      </c>
      <c r="BG13" s="81" t="e">
        <f t="shared" si="66"/>
        <v>#VALUE!</v>
      </c>
      <c r="BH13" s="81" t="str">
        <f t="shared" si="67"/>
        <v>Corriger</v>
      </c>
      <c r="BI13" s="81" t="str">
        <f t="shared" si="68"/>
        <v>Corriger</v>
      </c>
      <c r="BJ13" s="81" t="e">
        <f t="shared" si="69"/>
        <v>#VALUE!</v>
      </c>
      <c r="BK13" s="81" t="e">
        <f ca="1">IF(A13=1,Corriger,ROUND(AW13*fsobij/100,2))</f>
        <v>#VALUE!</v>
      </c>
      <c r="BL13" s="25" t="str">
        <f t="shared" si="70"/>
        <v>Corriger</v>
      </c>
      <c r="BM13" s="81" t="str">
        <f t="shared" si="71"/>
        <v>Corriger</v>
      </c>
      <c r="BN13" s="81" t="str">
        <f t="shared" si="72"/>
        <v>Corriger</v>
      </c>
      <c r="BO13" s="81" t="str">
        <f t="shared" si="73"/>
        <v>OK</v>
      </c>
      <c r="BP13" s="81" t="b">
        <f t="shared" si="74"/>
        <v>0</v>
      </c>
      <c r="BQ13" s="105"/>
      <c r="BR13" s="105" t="e">
        <f ca="1">IF(A13=1,Corriger,ROUND(AW13*bijdrage255/100,2))</f>
        <v>#VALUE!</v>
      </c>
      <c r="BS13" s="105" t="e">
        <f ca="1">IF(A13=1,Corriger,ROUND(AW13*bijdrage256/100,2))</f>
        <v>#VALUE!</v>
      </c>
      <c r="BT13" s="105"/>
      <c r="BU13" s="105" t="str">
        <f t="shared" si="75"/>
        <v>Corriger</v>
      </c>
      <c r="BV13" s="105"/>
      <c r="BW13" s="81" t="e">
        <f t="shared" si="76"/>
        <v>#VALUE!</v>
      </c>
      <c r="BX13" s="81" t="e">
        <f t="shared" si="77"/>
        <v>#VALUE!</v>
      </c>
      <c r="BY13" s="81" t="e">
        <f t="shared" si="78"/>
        <v>#VALUE!</v>
      </c>
      <c r="CA13" s="81" t="e">
        <f ca="1">BN13-ROUND(((FTP!AP13+FTP!BB13+FTP!BF13+FTP!AT13+FTP!AX13)-(FTP!BH13+FTP!BJ13))/100,2)</f>
        <v>#VALUE!</v>
      </c>
    </row>
    <row r="14" spans="1:79" x14ac:dyDescent="0.2">
      <c r="A14" s="25">
        <f>IF(OR(BerM1!V14=1,BerM2!V14=1,BerM3!V14=1),1,IF(ISBLANK(wg_cat),2,IF(AND(kwnr&gt;=76,user_wg_cat=958),3,0)))</f>
        <v>2</v>
      </c>
      <c r="B14" s="101"/>
      <c r="C14" s="106">
        <f>IF(NOT(ISBLANK(Ident!E14)),IF(Ident!E14&lt;Kal!A$11,Kal!A$11,Ident!E14),Kal!A$11)</f>
        <v>45383</v>
      </c>
      <c r="D14" s="25">
        <f>Ident!F14-C14+1-(INT((CHOOSE(WEEKDAY(C14),0,1,2,3,4,5,6)+(Ident!F14-C14+1))/7))-(INT((CHOOSE(WEEKDAY(C14),6,0,1,2,3,4,5)+(Ident!F14-C14+1))/7))</f>
        <v>-32415</v>
      </c>
      <c r="E14" s="25">
        <f>Kal!B$13-C14+1-(INT((CHOOSE(WEEKDAY(C14),0,1,2,3,4,5,6)+(Kal!B$13-C14+1))/7))-(INT((CHOOSE(WEEKDAY(C14),6,0,1,2,3,4,5)+(Kal!B$13-C14+1))/7))</f>
        <v>65</v>
      </c>
      <c r="F14" s="25">
        <f>Ident!F14-Kal!A$11+1-(INT((CHOOSE(WEEKDAY(Kal!A$11),0,1,2,3,4,5,6)+(Ident!F14-Kal!A$11+1))/7))-(INT((CHOOSE(WEEKDAY(Kal!A$11),6,0,1,2,3,4,5)+(Ident!F14-Kal!A$11+1))/7))</f>
        <v>-32415</v>
      </c>
      <c r="G14" s="25">
        <f>IF(AND(Ident!E14&lt;&gt;0,Ident!F14&lt;&gt;0),D14,IF(AND(Ident!E14&lt;&gt;0,Ident!F14=0),E14,IF(AND(Ident!E14=0,Ident!F14&lt;&gt;0),F14,ad5kw)))</f>
        <v>65</v>
      </c>
      <c r="H14" s="24">
        <f>ROUND(G14*Ident!L14,2)</f>
        <v>0</v>
      </c>
      <c r="I14" s="102"/>
      <c r="J14" s="103">
        <f>BerM1!W14+BerM2!W14+BerM3!W14</f>
        <v>0</v>
      </c>
      <c r="K14" s="103">
        <f t="shared" si="38"/>
        <v>0</v>
      </c>
      <c r="L14" s="103" t="str">
        <f t="shared" si="39"/>
        <v>Corriger</v>
      </c>
      <c r="M14" s="81">
        <f>BerM1!AB14+BerM2!AB14+BerM3!AB14</f>
        <v>0</v>
      </c>
      <c r="N14" s="81">
        <f t="shared" si="40"/>
        <v>0</v>
      </c>
      <c r="O14" s="4">
        <f>IF(BerM1!S14+BerM2!S14+BerM3!S14=0,0,MIN(Ident!L14*fuf,MAX((Ident!L14-1)*fuf,ROUND(N14/(BerM1!S14+BerM2!S14+BerM3!S14),2))))</f>
        <v>0</v>
      </c>
      <c r="P14" s="81">
        <f>ROUND((BerM1!I14+BerM2!I14+BerM3!I14)/(malu1+malu2+malu3),2)</f>
        <v>0</v>
      </c>
      <c r="Q14" s="81">
        <f>ROUND((BerM1!J14+BerM2!J14+BerM3!J14)/(dima1+dima2+dima3),2)</f>
        <v>0</v>
      </c>
      <c r="R14" s="81">
        <f>ROUND((BerM1!K14+BerM2!K14+BerM3!K14)/(wome1+wome2+wome3),2)</f>
        <v>0</v>
      </c>
      <c r="S14" s="81">
        <f>ROUND((BerM1!L14+BerM2!L14+BerM3!L14)/(doje1+doje2+doje3),2)</f>
        <v>0</v>
      </c>
      <c r="T14" s="81">
        <f>ROUND((BerM1!M14+BerM2!M14+BerM3!M14)/(vrve1+vrve2+vrve3),2)</f>
        <v>0</v>
      </c>
      <c r="U14" s="81">
        <f>ROUND((BerM1!N14+BerM2!N14+BerM3!N14)/(zasa1+zasa2+zasa3),2)</f>
        <v>0</v>
      </c>
      <c r="V14" s="81">
        <f>ROUND((BerM1!O14+BerM2!O14+BerM3!O14)/(zodi1+zodi2+zodi3),2)</f>
        <v>0</v>
      </c>
      <c r="W14" s="81">
        <f>ROUND(('M1-In'!U14+'M2-In'!U14+'M3-In'!U14)*7/(malu1+malu2+malu3+dima1+dima2+dima3+wome1+wome2+wome3+doje1+doje2+doje3+vrve1+vrve2+vrve3+zasa1+zasa2+zasa3+zodi1+zodi2+zodi3),2)</f>
        <v>0</v>
      </c>
      <c r="X14" s="81">
        <f t="shared" si="41"/>
        <v>0</v>
      </c>
      <c r="Y14" s="81" t="str">
        <f t="shared" si="42"/>
        <v>REMPLIR CAT.D'EMPLOYEUR!</v>
      </c>
      <c r="Z14" s="34">
        <f t="shared" si="43"/>
        <v>0</v>
      </c>
      <c r="AA14" s="81" t="str">
        <f t="shared" si="44"/>
        <v>T. plein</v>
      </c>
      <c r="AB14" s="81">
        <f>'M1-In'!AD14+'M1-In'!AE14+'M2-In'!AD14+'M2-In'!AE14+'M3-In'!AD14+'M3-In'!AE14</f>
        <v>0</v>
      </c>
      <c r="AC14" s="81" t="str">
        <f t="shared" si="45"/>
        <v>Corriger</v>
      </c>
      <c r="AD14" s="81" t="str">
        <f t="shared" si="46"/>
        <v>Corriger</v>
      </c>
      <c r="AE14" s="81">
        <f>'M1-In'!AF14+'M2-In'!AF14+'M3-In'!AF14</f>
        <v>0</v>
      </c>
      <c r="AF14" s="81" t="str">
        <f t="shared" si="47"/>
        <v>Corriger</v>
      </c>
      <c r="AG14" s="81" t="str">
        <f t="shared" si="48"/>
        <v>Corriger</v>
      </c>
      <c r="AH14" s="81">
        <f>'M1-In'!AG14+'M2-In'!AG14+'M3-In'!AG14</f>
        <v>0</v>
      </c>
      <c r="AI14" s="81" t="str">
        <f t="shared" si="49"/>
        <v>Corriger</v>
      </c>
      <c r="AJ14" s="81" t="str">
        <f t="shared" si="50"/>
        <v>Corriger</v>
      </c>
      <c r="AK14" s="81">
        <f>'M1-In'!AH14+'M2-In'!AH14+'M3-In'!AH14</f>
        <v>0</v>
      </c>
      <c r="AL14" s="81" t="str">
        <f t="shared" si="51"/>
        <v>Corriger</v>
      </c>
      <c r="AM14" s="81" t="str">
        <f t="shared" si="52"/>
        <v>Corriger</v>
      </c>
      <c r="AN14" s="81">
        <f>'M1-In'!AI14+'M2-In'!AI14+'M3-In'!AI14</f>
        <v>0</v>
      </c>
      <c r="AO14" s="81" t="str">
        <f t="shared" si="53"/>
        <v>Corriger</v>
      </c>
      <c r="AP14" s="81" t="str">
        <f t="shared" si="54"/>
        <v>Corriger</v>
      </c>
      <c r="AQ14" s="81">
        <f>'M1-In'!AJ14+'M2-In'!AJ14+'M3-In'!AJ14</f>
        <v>0</v>
      </c>
      <c r="AR14" s="81" t="str">
        <f t="shared" si="55"/>
        <v>Corriger</v>
      </c>
      <c r="AS14" s="81" t="str">
        <f t="shared" si="56"/>
        <v>Corriger</v>
      </c>
      <c r="AT14" s="81">
        <f>BerM1!AO14+BerM2!AO14+BerM3!AO14</f>
        <v>0</v>
      </c>
      <c r="AU14" s="81" t="str">
        <f t="shared" si="57"/>
        <v>Corriger</v>
      </c>
      <c r="AV14" s="81" t="str">
        <f t="shared" si="58"/>
        <v>Corriger</v>
      </c>
      <c r="AW14" s="81" t="str">
        <f>IF(A14&gt;1,"Corriger",MIN(gmk,BerM1!AQ14+BerM2!AQ14+BerM3!AQ14))</f>
        <v>Corriger</v>
      </c>
      <c r="AX14" s="81" t="str">
        <f t="shared" si="59"/>
        <v>Corriger</v>
      </c>
      <c r="AY14" s="81" t="str">
        <f t="shared" si="60"/>
        <v>Corriger</v>
      </c>
      <c r="AZ14" s="81" t="str">
        <f>IF(A14&gt;1,"Corriger",ROUND(AW14*pabij/100,2)+ROUND(AW14*wnbij/100,2))</f>
        <v>Corriger</v>
      </c>
      <c r="BA14" s="81">
        <f t="shared" si="61"/>
        <v>0</v>
      </c>
      <c r="BB14" s="81">
        <f t="shared" si="62"/>
        <v>0</v>
      </c>
      <c r="BC14" s="104">
        <f t="shared" si="63"/>
        <v>1</v>
      </c>
      <c r="BD14" s="81" t="str">
        <f t="shared" si="64"/>
        <v>Corriger</v>
      </c>
      <c r="BE14" s="34" t="str">
        <f t="shared" si="65"/>
        <v>Corriger</v>
      </c>
      <c r="BF14" s="81" t="str">
        <f>IF(A14&gt;1,"Corriger",MIN(AY14,BerM1!AT14+BerM2!AT14+BerM3!AT14))</f>
        <v>Corriger</v>
      </c>
      <c r="BG14" s="81" t="e">
        <f t="shared" si="66"/>
        <v>#VALUE!</v>
      </c>
      <c r="BH14" s="81" t="str">
        <f t="shared" si="67"/>
        <v>Corriger</v>
      </c>
      <c r="BI14" s="81" t="str">
        <f t="shared" si="68"/>
        <v>Corriger</v>
      </c>
      <c r="BJ14" s="81" t="e">
        <f t="shared" si="69"/>
        <v>#VALUE!</v>
      </c>
      <c r="BK14" s="81" t="e">
        <f ca="1">IF(A14=1,Corriger,ROUND(AW14*fsobij/100,2))</f>
        <v>#VALUE!</v>
      </c>
      <c r="BL14" s="25" t="str">
        <f t="shared" si="70"/>
        <v>Corriger</v>
      </c>
      <c r="BM14" s="81" t="str">
        <f t="shared" si="71"/>
        <v>Corriger</v>
      </c>
      <c r="BN14" s="81" t="str">
        <f t="shared" si="72"/>
        <v>Corriger</v>
      </c>
      <c r="BO14" s="81" t="str">
        <f t="shared" si="73"/>
        <v>OK</v>
      </c>
      <c r="BP14" s="81" t="b">
        <f t="shared" si="74"/>
        <v>0</v>
      </c>
      <c r="BQ14" s="105"/>
      <c r="BR14" s="105" t="e">
        <f ca="1">IF(A14=1,Corriger,ROUND(AW14*bijdrage255/100,2))</f>
        <v>#VALUE!</v>
      </c>
      <c r="BS14" s="105" t="e">
        <f ca="1">IF(A14=1,Corriger,ROUND(AW14*bijdrage256/100,2))</f>
        <v>#VALUE!</v>
      </c>
      <c r="BT14" s="105"/>
      <c r="BU14" s="105" t="str">
        <f t="shared" si="75"/>
        <v>Corriger</v>
      </c>
      <c r="BV14" s="105"/>
      <c r="BW14" s="81" t="e">
        <f t="shared" si="76"/>
        <v>#VALUE!</v>
      </c>
      <c r="BX14" s="81" t="e">
        <f t="shared" si="77"/>
        <v>#VALUE!</v>
      </c>
      <c r="BY14" s="81" t="e">
        <f t="shared" si="78"/>
        <v>#VALUE!</v>
      </c>
      <c r="CA14" s="81" t="e">
        <f ca="1">BN14-ROUND(((FTP!AP14+FTP!BB14+FTP!BF14+FTP!AT14+FTP!AX14)-(FTP!BH14+FTP!BJ14))/100,2)</f>
        <v>#VALUE!</v>
      </c>
    </row>
    <row r="15" spans="1:79" x14ac:dyDescent="0.2">
      <c r="A15" s="25">
        <f>IF(OR(BerM1!V15=1,BerM2!V15=1,BerM3!V15=1),1,IF(ISBLANK(wg_cat),2,IF(AND(kwnr&gt;=76,user_wg_cat=958),3,0)))</f>
        <v>2</v>
      </c>
      <c r="B15" s="101"/>
      <c r="C15" s="106">
        <f>IF(NOT(ISBLANK(Ident!E15)),IF(Ident!E15&lt;Kal!A$11,Kal!A$11,Ident!E15),Kal!A$11)</f>
        <v>45383</v>
      </c>
      <c r="D15" s="25">
        <f>Ident!F15-C15+1-(INT((CHOOSE(WEEKDAY(C15),0,1,2,3,4,5,6)+(Ident!F15-C15+1))/7))-(INT((CHOOSE(WEEKDAY(C15),6,0,1,2,3,4,5)+(Ident!F15-C15+1))/7))</f>
        <v>-32415</v>
      </c>
      <c r="E15" s="25">
        <f>Kal!B$13-C15+1-(INT((CHOOSE(WEEKDAY(C15),0,1,2,3,4,5,6)+(Kal!B$13-C15+1))/7))-(INT((CHOOSE(WEEKDAY(C15),6,0,1,2,3,4,5)+(Kal!B$13-C15+1))/7))</f>
        <v>65</v>
      </c>
      <c r="F15" s="25">
        <f>Ident!F15-Kal!A$11+1-(INT((CHOOSE(WEEKDAY(Kal!A$11),0,1,2,3,4,5,6)+(Ident!F15-Kal!A$11+1))/7))-(INT((CHOOSE(WEEKDAY(Kal!A$11),6,0,1,2,3,4,5)+(Ident!F15-Kal!A$11+1))/7))</f>
        <v>-32415</v>
      </c>
      <c r="G15" s="25">
        <f>IF(AND(Ident!E15&lt;&gt;0,Ident!F15&lt;&gt;0),D15,IF(AND(Ident!E15&lt;&gt;0,Ident!F15=0),E15,IF(AND(Ident!E15=0,Ident!F15&lt;&gt;0),F15,ad5kw)))</f>
        <v>65</v>
      </c>
      <c r="H15" s="24">
        <f>ROUND(G15*Ident!L15,2)</f>
        <v>0</v>
      </c>
      <c r="I15" s="102"/>
      <c r="J15" s="103">
        <f>BerM1!W15+BerM2!W15+BerM3!W15</f>
        <v>0</v>
      </c>
      <c r="K15" s="103">
        <f t="shared" si="38"/>
        <v>0</v>
      </c>
      <c r="L15" s="103" t="str">
        <f t="shared" si="39"/>
        <v>Corriger</v>
      </c>
      <c r="M15" s="81">
        <f>BerM1!AB15+BerM2!AB15+BerM3!AB15</f>
        <v>0</v>
      </c>
      <c r="N15" s="81">
        <f t="shared" si="40"/>
        <v>0</v>
      </c>
      <c r="O15" s="4">
        <f>IF(BerM1!S15+BerM2!S15+BerM3!S15=0,0,MIN(Ident!L15*fuf,MAX((Ident!L15-1)*fuf,ROUND(N15/(BerM1!S15+BerM2!S15+BerM3!S15),2))))</f>
        <v>0</v>
      </c>
      <c r="P15" s="81">
        <f>ROUND((BerM1!I15+BerM2!I15+BerM3!I15)/(malu1+malu2+malu3),2)</f>
        <v>0</v>
      </c>
      <c r="Q15" s="81">
        <f>ROUND((BerM1!J15+BerM2!J15+BerM3!J15)/(dima1+dima2+dima3),2)</f>
        <v>0</v>
      </c>
      <c r="R15" s="81">
        <f>ROUND((BerM1!K15+BerM2!K15+BerM3!K15)/(wome1+wome2+wome3),2)</f>
        <v>0</v>
      </c>
      <c r="S15" s="81">
        <f>ROUND((BerM1!L15+BerM2!L15+BerM3!L15)/(doje1+doje2+doje3),2)</f>
        <v>0</v>
      </c>
      <c r="T15" s="81">
        <f>ROUND((BerM1!M15+BerM2!M15+BerM3!M15)/(vrve1+vrve2+vrve3),2)</f>
        <v>0</v>
      </c>
      <c r="U15" s="81">
        <f>ROUND((BerM1!N15+BerM2!N15+BerM3!N15)/(zasa1+zasa2+zasa3),2)</f>
        <v>0</v>
      </c>
      <c r="V15" s="81">
        <f>ROUND((BerM1!O15+BerM2!O15+BerM3!O15)/(zodi1+zodi2+zodi3),2)</f>
        <v>0</v>
      </c>
      <c r="W15" s="81">
        <f>ROUND(('M1-In'!U15+'M2-In'!U15+'M3-In'!U15)*7/(malu1+malu2+malu3+dima1+dima2+dima3+wome1+wome2+wome3+doje1+doje2+doje3+vrve1+vrve2+vrve3+zasa1+zasa2+zasa3+zodi1+zodi2+zodi3),2)</f>
        <v>0</v>
      </c>
      <c r="X15" s="81">
        <f t="shared" si="41"/>
        <v>0</v>
      </c>
      <c r="Y15" s="81" t="str">
        <f t="shared" si="42"/>
        <v>REMPLIR CAT.D'EMPLOYEUR!</v>
      </c>
      <c r="Z15" s="34">
        <f t="shared" si="43"/>
        <v>0</v>
      </c>
      <c r="AA15" s="81" t="str">
        <f t="shared" si="44"/>
        <v>T. plein</v>
      </c>
      <c r="AB15" s="81">
        <f>'M1-In'!AD15+'M1-In'!AE15+'M2-In'!AD15+'M2-In'!AE15+'M3-In'!AD15+'M3-In'!AE15</f>
        <v>0</v>
      </c>
      <c r="AC15" s="81" t="str">
        <f t="shared" si="45"/>
        <v>Corriger</v>
      </c>
      <c r="AD15" s="81" t="str">
        <f t="shared" si="46"/>
        <v>Corriger</v>
      </c>
      <c r="AE15" s="81">
        <f>'M1-In'!AF15+'M2-In'!AF15+'M3-In'!AF15</f>
        <v>0</v>
      </c>
      <c r="AF15" s="81" t="str">
        <f t="shared" si="47"/>
        <v>Corriger</v>
      </c>
      <c r="AG15" s="81" t="str">
        <f t="shared" si="48"/>
        <v>Corriger</v>
      </c>
      <c r="AH15" s="81">
        <f>'M1-In'!AG15+'M2-In'!AG15+'M3-In'!AG15</f>
        <v>0</v>
      </c>
      <c r="AI15" s="81" t="str">
        <f t="shared" si="49"/>
        <v>Corriger</v>
      </c>
      <c r="AJ15" s="81" t="str">
        <f t="shared" si="50"/>
        <v>Corriger</v>
      </c>
      <c r="AK15" s="81">
        <f>'M1-In'!AH15+'M2-In'!AH15+'M3-In'!AH15</f>
        <v>0</v>
      </c>
      <c r="AL15" s="81" t="str">
        <f t="shared" si="51"/>
        <v>Corriger</v>
      </c>
      <c r="AM15" s="81" t="str">
        <f t="shared" si="52"/>
        <v>Corriger</v>
      </c>
      <c r="AN15" s="81">
        <f>'M1-In'!AI15+'M2-In'!AI15+'M3-In'!AI15</f>
        <v>0</v>
      </c>
      <c r="AO15" s="81" t="str">
        <f t="shared" si="53"/>
        <v>Corriger</v>
      </c>
      <c r="AP15" s="81" t="str">
        <f t="shared" si="54"/>
        <v>Corriger</v>
      </c>
      <c r="AQ15" s="81">
        <f>'M1-In'!AJ15+'M2-In'!AJ15+'M3-In'!AJ15</f>
        <v>0</v>
      </c>
      <c r="AR15" s="81" t="str">
        <f t="shared" si="55"/>
        <v>Corriger</v>
      </c>
      <c r="AS15" s="81" t="str">
        <f t="shared" si="56"/>
        <v>Corriger</v>
      </c>
      <c r="AT15" s="81">
        <f>BerM1!AO15+BerM2!AO15+BerM3!AO15</f>
        <v>0</v>
      </c>
      <c r="AU15" s="81" t="str">
        <f t="shared" si="57"/>
        <v>Corriger</v>
      </c>
      <c r="AV15" s="81" t="str">
        <f t="shared" si="58"/>
        <v>Corriger</v>
      </c>
      <c r="AW15" s="81" t="str">
        <f>IF(A15&gt;1,"Corriger",MIN(gmk,BerM1!AQ15+BerM2!AQ15+BerM3!AQ15))</f>
        <v>Corriger</v>
      </c>
      <c r="AX15" s="81" t="str">
        <f t="shared" si="59"/>
        <v>Corriger</v>
      </c>
      <c r="AY15" s="81" t="str">
        <f t="shared" si="60"/>
        <v>Corriger</v>
      </c>
      <c r="AZ15" s="81" t="str">
        <f>IF(A15&gt;1,"Corriger",ROUND(AW15*pabij/100,2)+ROUND(AW15*wnbij/100,2))</f>
        <v>Corriger</v>
      </c>
      <c r="BA15" s="81">
        <f t="shared" si="61"/>
        <v>0</v>
      </c>
      <c r="BB15" s="81">
        <f t="shared" si="62"/>
        <v>0</v>
      </c>
      <c r="BC15" s="104">
        <f t="shared" si="63"/>
        <v>1</v>
      </c>
      <c r="BD15" s="81" t="str">
        <f t="shared" si="64"/>
        <v>Corriger</v>
      </c>
      <c r="BE15" s="34" t="str">
        <f t="shared" si="65"/>
        <v>Corriger</v>
      </c>
      <c r="BF15" s="81" t="str">
        <f>IF(A15&gt;1,"Corriger",MIN(AY15,BerM1!AT15+BerM2!AT15+BerM3!AT15))</f>
        <v>Corriger</v>
      </c>
      <c r="BG15" s="81" t="e">
        <f t="shared" si="66"/>
        <v>#VALUE!</v>
      </c>
      <c r="BH15" s="81" t="str">
        <f t="shared" si="67"/>
        <v>Corriger</v>
      </c>
      <c r="BI15" s="81" t="str">
        <f t="shared" si="68"/>
        <v>Corriger</v>
      </c>
      <c r="BJ15" s="81" t="e">
        <f t="shared" si="69"/>
        <v>#VALUE!</v>
      </c>
      <c r="BK15" s="81" t="e">
        <f ca="1">IF(A15=1,Corriger,ROUND(AW15*fsobij/100,2))</f>
        <v>#VALUE!</v>
      </c>
      <c r="BL15" s="25" t="str">
        <f t="shared" si="70"/>
        <v>Corriger</v>
      </c>
      <c r="BM15" s="81" t="str">
        <f t="shared" si="71"/>
        <v>Corriger</v>
      </c>
      <c r="BN15" s="81" t="str">
        <f t="shared" si="72"/>
        <v>Corriger</v>
      </c>
      <c r="BO15" s="81" t="str">
        <f t="shared" si="73"/>
        <v>OK</v>
      </c>
      <c r="BP15" s="81" t="b">
        <f t="shared" si="74"/>
        <v>0</v>
      </c>
      <c r="BQ15" s="105"/>
      <c r="BR15" s="105" t="e">
        <f ca="1">IF(A15=1,Corriger,ROUND(AW15*bijdrage255/100,2))</f>
        <v>#VALUE!</v>
      </c>
      <c r="BS15" s="105" t="e">
        <f ca="1">IF(A15=1,Corriger,ROUND(AW15*bijdrage256/100,2))</f>
        <v>#VALUE!</v>
      </c>
      <c r="BT15" s="105"/>
      <c r="BU15" s="105" t="str">
        <f t="shared" si="75"/>
        <v>Corriger</v>
      </c>
      <c r="BV15" s="105"/>
      <c r="BW15" s="81" t="e">
        <f t="shared" si="76"/>
        <v>#VALUE!</v>
      </c>
      <c r="BX15" s="81" t="e">
        <f t="shared" si="77"/>
        <v>#VALUE!</v>
      </c>
      <c r="BY15" s="81" t="e">
        <f t="shared" si="78"/>
        <v>#VALUE!</v>
      </c>
      <c r="CA15" s="81" t="e">
        <f ca="1">BN15-ROUND(((FTP!AP15+FTP!BB15+FTP!BF15+FTP!AT15+FTP!AX15)-(FTP!BH15+FTP!BJ15))/100,2)</f>
        <v>#VALUE!</v>
      </c>
    </row>
    <row r="16" spans="1:79" x14ac:dyDescent="0.2">
      <c r="A16" s="25">
        <f>IF(OR(BerM1!V16=1,BerM2!V16=1,BerM3!V16=1),1,IF(ISBLANK(wg_cat),2,IF(AND(kwnr&gt;=76,user_wg_cat=958),3,0)))</f>
        <v>2</v>
      </c>
      <c r="B16" s="101"/>
      <c r="C16" s="106">
        <f>IF(NOT(ISBLANK(Ident!E16)),IF(Ident!E16&lt;Kal!A$11,Kal!A$11,Ident!E16),Kal!A$11)</f>
        <v>45383</v>
      </c>
      <c r="D16" s="25">
        <f>Ident!F16-C16+1-(INT((CHOOSE(WEEKDAY(C16),0,1,2,3,4,5,6)+(Ident!F16-C16+1))/7))-(INT((CHOOSE(WEEKDAY(C16),6,0,1,2,3,4,5)+(Ident!F16-C16+1))/7))</f>
        <v>-32415</v>
      </c>
      <c r="E16" s="25">
        <f>Kal!B$13-C16+1-(INT((CHOOSE(WEEKDAY(C16),0,1,2,3,4,5,6)+(Kal!B$13-C16+1))/7))-(INT((CHOOSE(WEEKDAY(C16),6,0,1,2,3,4,5)+(Kal!B$13-C16+1))/7))</f>
        <v>65</v>
      </c>
      <c r="F16" s="25">
        <f>Ident!F16-Kal!A$11+1-(INT((CHOOSE(WEEKDAY(Kal!A$11),0,1,2,3,4,5,6)+(Ident!F16-Kal!A$11+1))/7))-(INT((CHOOSE(WEEKDAY(Kal!A$11),6,0,1,2,3,4,5)+(Ident!F16-Kal!A$11+1))/7))</f>
        <v>-32415</v>
      </c>
      <c r="G16" s="25">
        <f>IF(AND(Ident!E16&lt;&gt;0,Ident!F16&lt;&gt;0),D16,IF(AND(Ident!E16&lt;&gt;0,Ident!F16=0),E16,IF(AND(Ident!E16=0,Ident!F16&lt;&gt;0),F16,ad5kw)))</f>
        <v>65</v>
      </c>
      <c r="H16" s="24">
        <f>ROUND(G16*Ident!L16,2)</f>
        <v>0</v>
      </c>
      <c r="I16" s="102"/>
      <c r="J16" s="103">
        <f>BerM1!W16+BerM2!W16+BerM3!W16</f>
        <v>0</v>
      </c>
      <c r="K16" s="103">
        <f t="shared" si="38"/>
        <v>0</v>
      </c>
      <c r="L16" s="103" t="str">
        <f t="shared" si="39"/>
        <v>Corriger</v>
      </c>
      <c r="M16" s="81">
        <f>BerM1!AB16+BerM2!AB16+BerM3!AB16</f>
        <v>0</v>
      </c>
      <c r="N16" s="81">
        <f t="shared" si="40"/>
        <v>0</v>
      </c>
      <c r="O16" s="4">
        <f>IF(BerM1!S16+BerM2!S16+BerM3!S16=0,0,MIN(Ident!L16*fuf,MAX((Ident!L16-1)*fuf,ROUND(N16/(BerM1!S16+BerM2!S16+BerM3!S16),2))))</f>
        <v>0</v>
      </c>
      <c r="P16" s="81">
        <f>ROUND((BerM1!I16+BerM2!I16+BerM3!I16)/(malu1+malu2+malu3),2)</f>
        <v>0</v>
      </c>
      <c r="Q16" s="81">
        <f>ROUND((BerM1!J16+BerM2!J16+BerM3!J16)/(dima1+dima2+dima3),2)</f>
        <v>0</v>
      </c>
      <c r="R16" s="81">
        <f>ROUND((BerM1!K16+BerM2!K16+BerM3!K16)/(wome1+wome2+wome3),2)</f>
        <v>0</v>
      </c>
      <c r="S16" s="81">
        <f>ROUND((BerM1!L16+BerM2!L16+BerM3!L16)/(doje1+doje2+doje3),2)</f>
        <v>0</v>
      </c>
      <c r="T16" s="81">
        <f>ROUND((BerM1!M16+BerM2!M16+BerM3!M16)/(vrve1+vrve2+vrve3),2)</f>
        <v>0</v>
      </c>
      <c r="U16" s="81">
        <f>ROUND((BerM1!N16+BerM2!N16+BerM3!N16)/(zasa1+zasa2+zasa3),2)</f>
        <v>0</v>
      </c>
      <c r="V16" s="81">
        <f>ROUND((BerM1!O16+BerM2!O16+BerM3!O16)/(zodi1+zodi2+zodi3),2)</f>
        <v>0</v>
      </c>
      <c r="W16" s="81">
        <f>ROUND(('M1-In'!U16+'M2-In'!U16+'M3-In'!U16)*7/(malu1+malu2+malu3+dima1+dima2+dima3+wome1+wome2+wome3+doje1+doje2+doje3+vrve1+vrve2+vrve3+zasa1+zasa2+zasa3+zodi1+zodi2+zodi3),2)</f>
        <v>0</v>
      </c>
      <c r="X16" s="81">
        <f t="shared" si="41"/>
        <v>0</v>
      </c>
      <c r="Y16" s="81" t="str">
        <f t="shared" si="42"/>
        <v>REMPLIR CAT.D'EMPLOYEUR!</v>
      </c>
      <c r="Z16" s="34">
        <f t="shared" si="43"/>
        <v>0</v>
      </c>
      <c r="AA16" s="81" t="str">
        <f t="shared" si="44"/>
        <v>T. plein</v>
      </c>
      <c r="AB16" s="81">
        <f>'M1-In'!AD16+'M1-In'!AE16+'M2-In'!AD16+'M2-In'!AE16+'M3-In'!AD16+'M3-In'!AE16</f>
        <v>0</v>
      </c>
      <c r="AC16" s="81" t="str">
        <f t="shared" si="45"/>
        <v>Corriger</v>
      </c>
      <c r="AD16" s="81" t="str">
        <f t="shared" si="46"/>
        <v>Corriger</v>
      </c>
      <c r="AE16" s="81">
        <f>'M1-In'!AF16+'M2-In'!AF16+'M3-In'!AF16</f>
        <v>0</v>
      </c>
      <c r="AF16" s="81" t="str">
        <f t="shared" si="47"/>
        <v>Corriger</v>
      </c>
      <c r="AG16" s="81" t="str">
        <f t="shared" si="48"/>
        <v>Corriger</v>
      </c>
      <c r="AH16" s="81">
        <f>'M1-In'!AG16+'M2-In'!AG16+'M3-In'!AG16</f>
        <v>0</v>
      </c>
      <c r="AI16" s="81" t="str">
        <f t="shared" si="49"/>
        <v>Corriger</v>
      </c>
      <c r="AJ16" s="81" t="str">
        <f t="shared" si="50"/>
        <v>Corriger</v>
      </c>
      <c r="AK16" s="81">
        <f>'M1-In'!AH16+'M2-In'!AH16+'M3-In'!AH16</f>
        <v>0</v>
      </c>
      <c r="AL16" s="81" t="str">
        <f t="shared" si="51"/>
        <v>Corriger</v>
      </c>
      <c r="AM16" s="81" t="str">
        <f t="shared" si="52"/>
        <v>Corriger</v>
      </c>
      <c r="AN16" s="81">
        <f>'M1-In'!AI16+'M2-In'!AI16+'M3-In'!AI16</f>
        <v>0</v>
      </c>
      <c r="AO16" s="81" t="str">
        <f t="shared" si="53"/>
        <v>Corriger</v>
      </c>
      <c r="AP16" s="81" t="str">
        <f t="shared" si="54"/>
        <v>Corriger</v>
      </c>
      <c r="AQ16" s="81">
        <f>'M1-In'!AJ16+'M2-In'!AJ16+'M3-In'!AJ16</f>
        <v>0</v>
      </c>
      <c r="AR16" s="81" t="str">
        <f t="shared" si="55"/>
        <v>Corriger</v>
      </c>
      <c r="AS16" s="81" t="str">
        <f t="shared" si="56"/>
        <v>Corriger</v>
      </c>
      <c r="AT16" s="81">
        <f>BerM1!AO16+BerM2!AO16+BerM3!AO16</f>
        <v>0</v>
      </c>
      <c r="AU16" s="81" t="str">
        <f t="shared" si="57"/>
        <v>Corriger</v>
      </c>
      <c r="AV16" s="81" t="str">
        <f t="shared" si="58"/>
        <v>Corriger</v>
      </c>
      <c r="AW16" s="81" t="str">
        <f>IF(A16&gt;1,"Corriger",MIN(gmk,BerM1!AQ16+BerM2!AQ16+BerM3!AQ16))</f>
        <v>Corriger</v>
      </c>
      <c r="AX16" s="81" t="str">
        <f t="shared" si="59"/>
        <v>Corriger</v>
      </c>
      <c r="AY16" s="81" t="str">
        <f t="shared" si="60"/>
        <v>Corriger</v>
      </c>
      <c r="AZ16" s="81" t="str">
        <f>IF(A16&gt;1,"Corriger",ROUND(AW16*pabij/100,2)+ROUND(AW16*wnbij/100,2))</f>
        <v>Corriger</v>
      </c>
      <c r="BA16" s="81">
        <f t="shared" si="61"/>
        <v>0</v>
      </c>
      <c r="BB16" s="81">
        <f t="shared" si="62"/>
        <v>0</v>
      </c>
      <c r="BC16" s="104">
        <f t="shared" si="63"/>
        <v>1</v>
      </c>
      <c r="BD16" s="81" t="str">
        <f t="shared" si="64"/>
        <v>Corriger</v>
      </c>
      <c r="BE16" s="34" t="str">
        <f t="shared" si="65"/>
        <v>Corriger</v>
      </c>
      <c r="BF16" s="81" t="str">
        <f>IF(A16&gt;1,"Corriger",MIN(AY16,BerM1!AT16+BerM2!AT16+BerM3!AT16))</f>
        <v>Corriger</v>
      </c>
      <c r="BG16" s="81" t="e">
        <f t="shared" si="66"/>
        <v>#VALUE!</v>
      </c>
      <c r="BH16" s="81" t="str">
        <f t="shared" si="67"/>
        <v>Corriger</v>
      </c>
      <c r="BI16" s="81" t="str">
        <f t="shared" si="68"/>
        <v>Corriger</v>
      </c>
      <c r="BJ16" s="81" t="e">
        <f t="shared" si="69"/>
        <v>#VALUE!</v>
      </c>
      <c r="BK16" s="81" t="e">
        <f ca="1">IF(A16=1,Corriger,ROUND(AW16*fsobij/100,2))</f>
        <v>#VALUE!</v>
      </c>
      <c r="BL16" s="25" t="str">
        <f t="shared" si="70"/>
        <v>Corriger</v>
      </c>
      <c r="BM16" s="81" t="str">
        <f t="shared" si="71"/>
        <v>Corriger</v>
      </c>
      <c r="BN16" s="81" t="str">
        <f t="shared" si="72"/>
        <v>Corriger</v>
      </c>
      <c r="BO16" s="81" t="str">
        <f t="shared" si="73"/>
        <v>OK</v>
      </c>
      <c r="BP16" s="81" t="b">
        <f t="shared" si="74"/>
        <v>0</v>
      </c>
      <c r="BQ16" s="105"/>
      <c r="BR16" s="105" t="e">
        <f ca="1">IF(A16=1,Corriger,ROUND(AW16*bijdrage255/100,2))</f>
        <v>#VALUE!</v>
      </c>
      <c r="BS16" s="105" t="e">
        <f ca="1">IF(A16=1,Corriger,ROUND(AW16*bijdrage256/100,2))</f>
        <v>#VALUE!</v>
      </c>
      <c r="BT16" s="105"/>
      <c r="BU16" s="105" t="str">
        <f t="shared" si="75"/>
        <v>Corriger</v>
      </c>
      <c r="BV16" s="105"/>
      <c r="BW16" s="81" t="e">
        <f t="shared" si="76"/>
        <v>#VALUE!</v>
      </c>
      <c r="BX16" s="81" t="e">
        <f t="shared" si="77"/>
        <v>#VALUE!</v>
      </c>
      <c r="BY16" s="81" t="e">
        <f t="shared" si="78"/>
        <v>#VALUE!</v>
      </c>
      <c r="CA16" s="81" t="e">
        <f ca="1">BN16-ROUND(((FTP!AP16+FTP!BB16+FTP!BF16+FTP!AT16+FTP!AX16)-(FTP!BH16+FTP!BJ16))/100,2)</f>
        <v>#VALUE!</v>
      </c>
    </row>
    <row r="17" spans="1:79" x14ac:dyDescent="0.2">
      <c r="A17" s="25">
        <f>IF(OR(BerM1!V17=1,BerM2!V17=1,BerM3!V17=1),1,IF(ISBLANK(wg_cat),2,IF(AND(kwnr&gt;=76,user_wg_cat=958),3,0)))</f>
        <v>2</v>
      </c>
      <c r="B17" s="101"/>
      <c r="C17" s="106">
        <f>IF(NOT(ISBLANK(Ident!E17)),IF(Ident!E17&lt;Kal!A$11,Kal!A$11,Ident!E17),Kal!A$11)</f>
        <v>45383</v>
      </c>
      <c r="D17" s="25">
        <f>Ident!F17-C17+1-(INT((CHOOSE(WEEKDAY(C17),0,1,2,3,4,5,6)+(Ident!F17-C17+1))/7))-(INT((CHOOSE(WEEKDAY(C17),6,0,1,2,3,4,5)+(Ident!F17-C17+1))/7))</f>
        <v>-32415</v>
      </c>
      <c r="E17" s="25">
        <f>Kal!B$13-C17+1-(INT((CHOOSE(WEEKDAY(C17),0,1,2,3,4,5,6)+(Kal!B$13-C17+1))/7))-(INT((CHOOSE(WEEKDAY(C17),6,0,1,2,3,4,5)+(Kal!B$13-C17+1))/7))</f>
        <v>65</v>
      </c>
      <c r="F17" s="25">
        <f>Ident!F17-Kal!A$11+1-(INT((CHOOSE(WEEKDAY(Kal!A$11),0,1,2,3,4,5,6)+(Ident!F17-Kal!A$11+1))/7))-(INT((CHOOSE(WEEKDAY(Kal!A$11),6,0,1,2,3,4,5)+(Ident!F17-Kal!A$11+1))/7))</f>
        <v>-32415</v>
      </c>
      <c r="G17" s="25">
        <f>IF(AND(Ident!E17&lt;&gt;0,Ident!F17&lt;&gt;0),D17,IF(AND(Ident!E17&lt;&gt;0,Ident!F17=0),E17,IF(AND(Ident!E17=0,Ident!F17&lt;&gt;0),F17,ad5kw)))</f>
        <v>65</v>
      </c>
      <c r="H17" s="24">
        <f>ROUND(G17*Ident!L17,2)</f>
        <v>0</v>
      </c>
      <c r="I17" s="102"/>
      <c r="J17" s="103">
        <f>BerM1!W17+BerM2!W17+BerM3!W17</f>
        <v>0</v>
      </c>
      <c r="K17" s="103">
        <f t="shared" si="38"/>
        <v>0</v>
      </c>
      <c r="L17" s="103" t="str">
        <f t="shared" si="39"/>
        <v>Corriger</v>
      </c>
      <c r="M17" s="81">
        <f>BerM1!AB17+BerM2!AB17+BerM3!AB17</f>
        <v>0</v>
      </c>
      <c r="N17" s="81">
        <f t="shared" si="40"/>
        <v>0</v>
      </c>
      <c r="O17" s="4">
        <f>IF(BerM1!S17+BerM2!S17+BerM3!S17=0,0,MIN(Ident!L17*fuf,MAX((Ident!L17-1)*fuf,ROUND(N17/(BerM1!S17+BerM2!S17+BerM3!S17),2))))</f>
        <v>0</v>
      </c>
      <c r="P17" s="81">
        <f>ROUND((BerM1!I17+BerM2!I17+BerM3!I17)/(malu1+malu2+malu3),2)</f>
        <v>0</v>
      </c>
      <c r="Q17" s="81">
        <f>ROUND((BerM1!J17+BerM2!J17+BerM3!J17)/(dima1+dima2+dima3),2)</f>
        <v>0</v>
      </c>
      <c r="R17" s="81">
        <f>ROUND((BerM1!K17+BerM2!K17+BerM3!K17)/(wome1+wome2+wome3),2)</f>
        <v>0</v>
      </c>
      <c r="S17" s="81">
        <f>ROUND((BerM1!L17+BerM2!L17+BerM3!L17)/(doje1+doje2+doje3),2)</f>
        <v>0</v>
      </c>
      <c r="T17" s="81">
        <f>ROUND((BerM1!M17+BerM2!M17+BerM3!M17)/(vrve1+vrve2+vrve3),2)</f>
        <v>0</v>
      </c>
      <c r="U17" s="81">
        <f>ROUND((BerM1!N17+BerM2!N17+BerM3!N17)/(zasa1+zasa2+zasa3),2)</f>
        <v>0</v>
      </c>
      <c r="V17" s="81">
        <f>ROUND((BerM1!O17+BerM2!O17+BerM3!O17)/(zodi1+zodi2+zodi3),2)</f>
        <v>0</v>
      </c>
      <c r="W17" s="81">
        <f>ROUND(('M1-In'!U17+'M2-In'!U17+'M3-In'!U17)*7/(malu1+malu2+malu3+dima1+dima2+dima3+wome1+wome2+wome3+doje1+doje2+doje3+vrve1+vrve2+vrve3+zasa1+zasa2+zasa3+zodi1+zodi2+zodi3),2)</f>
        <v>0</v>
      </c>
      <c r="X17" s="81">
        <f t="shared" si="41"/>
        <v>0</v>
      </c>
      <c r="Y17" s="81" t="str">
        <f t="shared" si="42"/>
        <v>REMPLIR CAT.D'EMPLOYEUR!</v>
      </c>
      <c r="Z17" s="34">
        <f t="shared" si="43"/>
        <v>0</v>
      </c>
      <c r="AA17" s="81" t="str">
        <f t="shared" si="44"/>
        <v>T. plein</v>
      </c>
      <c r="AB17" s="81">
        <f>'M1-In'!AD17+'M1-In'!AE17+'M2-In'!AD17+'M2-In'!AE17+'M3-In'!AD17+'M3-In'!AE17</f>
        <v>0</v>
      </c>
      <c r="AC17" s="81" t="str">
        <f t="shared" si="45"/>
        <v>Corriger</v>
      </c>
      <c r="AD17" s="81" t="str">
        <f t="shared" si="46"/>
        <v>Corriger</v>
      </c>
      <c r="AE17" s="81">
        <f>'M1-In'!AF17+'M2-In'!AF17+'M3-In'!AF17</f>
        <v>0</v>
      </c>
      <c r="AF17" s="81" t="str">
        <f t="shared" si="47"/>
        <v>Corriger</v>
      </c>
      <c r="AG17" s="81" t="str">
        <f t="shared" si="48"/>
        <v>Corriger</v>
      </c>
      <c r="AH17" s="81">
        <f>'M1-In'!AG17+'M2-In'!AG17+'M3-In'!AG17</f>
        <v>0</v>
      </c>
      <c r="AI17" s="81" t="str">
        <f t="shared" si="49"/>
        <v>Corriger</v>
      </c>
      <c r="AJ17" s="81" t="str">
        <f t="shared" si="50"/>
        <v>Corriger</v>
      </c>
      <c r="AK17" s="81">
        <f>'M1-In'!AH17+'M2-In'!AH17+'M3-In'!AH17</f>
        <v>0</v>
      </c>
      <c r="AL17" s="81" t="str">
        <f t="shared" si="51"/>
        <v>Corriger</v>
      </c>
      <c r="AM17" s="81" t="str">
        <f t="shared" si="52"/>
        <v>Corriger</v>
      </c>
      <c r="AN17" s="81">
        <f>'M1-In'!AI17+'M2-In'!AI17+'M3-In'!AI17</f>
        <v>0</v>
      </c>
      <c r="AO17" s="81" t="str">
        <f t="shared" si="53"/>
        <v>Corriger</v>
      </c>
      <c r="AP17" s="81" t="str">
        <f t="shared" si="54"/>
        <v>Corriger</v>
      </c>
      <c r="AQ17" s="81">
        <f>'M1-In'!AJ17+'M2-In'!AJ17+'M3-In'!AJ17</f>
        <v>0</v>
      </c>
      <c r="AR17" s="81" t="str">
        <f t="shared" si="55"/>
        <v>Corriger</v>
      </c>
      <c r="AS17" s="81" t="str">
        <f t="shared" si="56"/>
        <v>Corriger</v>
      </c>
      <c r="AT17" s="81">
        <f>BerM1!AO17+BerM2!AO17+BerM3!AO17</f>
        <v>0</v>
      </c>
      <c r="AU17" s="81" t="str">
        <f t="shared" si="57"/>
        <v>Corriger</v>
      </c>
      <c r="AV17" s="81" t="str">
        <f t="shared" si="58"/>
        <v>Corriger</v>
      </c>
      <c r="AW17" s="81" t="str">
        <f>IF(A17&gt;1,"Corriger",MIN(gmk,BerM1!AQ17+BerM2!AQ17+BerM3!AQ17))</f>
        <v>Corriger</v>
      </c>
      <c r="AX17" s="81" t="str">
        <f t="shared" si="59"/>
        <v>Corriger</v>
      </c>
      <c r="AY17" s="81" t="str">
        <f t="shared" si="60"/>
        <v>Corriger</v>
      </c>
      <c r="AZ17" s="81" t="str">
        <f>IF(A17&gt;1,"Corriger",ROUND(AW17*pabij/100,2)+ROUND(AW17*wnbij/100,2))</f>
        <v>Corriger</v>
      </c>
      <c r="BA17" s="81">
        <f t="shared" si="61"/>
        <v>0</v>
      </c>
      <c r="BB17" s="81">
        <f t="shared" si="62"/>
        <v>0</v>
      </c>
      <c r="BC17" s="104">
        <f t="shared" si="63"/>
        <v>1</v>
      </c>
      <c r="BD17" s="81" t="str">
        <f t="shared" si="64"/>
        <v>Corriger</v>
      </c>
      <c r="BE17" s="34" t="str">
        <f t="shared" si="65"/>
        <v>Corriger</v>
      </c>
      <c r="BF17" s="81" t="str">
        <f>IF(A17&gt;1,"Corriger",MIN(AY17,BerM1!AT17+BerM2!AT17+BerM3!AT17))</f>
        <v>Corriger</v>
      </c>
      <c r="BG17" s="81" t="e">
        <f t="shared" si="66"/>
        <v>#VALUE!</v>
      </c>
      <c r="BH17" s="81" t="str">
        <f t="shared" si="67"/>
        <v>Corriger</v>
      </c>
      <c r="BI17" s="81" t="str">
        <f t="shared" si="68"/>
        <v>Corriger</v>
      </c>
      <c r="BJ17" s="81" t="e">
        <f t="shared" si="69"/>
        <v>#VALUE!</v>
      </c>
      <c r="BK17" s="81" t="e">
        <f ca="1">IF(A17=1,Corriger,ROUND(AW17*fsobij/100,2))</f>
        <v>#VALUE!</v>
      </c>
      <c r="BL17" s="25" t="str">
        <f t="shared" si="70"/>
        <v>Corriger</v>
      </c>
      <c r="BM17" s="81" t="str">
        <f t="shared" si="71"/>
        <v>Corriger</v>
      </c>
      <c r="BN17" s="81" t="str">
        <f t="shared" si="72"/>
        <v>Corriger</v>
      </c>
      <c r="BO17" s="81" t="str">
        <f t="shared" si="73"/>
        <v>OK</v>
      </c>
      <c r="BP17" s="81" t="b">
        <f t="shared" si="74"/>
        <v>0</v>
      </c>
      <c r="BQ17" s="105"/>
      <c r="BR17" s="105" t="e">
        <f ca="1">IF(A17=1,Corriger,ROUND(AW17*bijdrage255/100,2))</f>
        <v>#VALUE!</v>
      </c>
      <c r="BS17" s="105" t="e">
        <f ca="1">IF(A17=1,Corriger,ROUND(AW17*bijdrage256/100,2))</f>
        <v>#VALUE!</v>
      </c>
      <c r="BT17" s="105"/>
      <c r="BU17" s="105" t="str">
        <f t="shared" si="75"/>
        <v>Corriger</v>
      </c>
      <c r="BV17" s="105"/>
      <c r="BW17" s="81" t="e">
        <f t="shared" si="76"/>
        <v>#VALUE!</v>
      </c>
      <c r="BX17" s="81" t="e">
        <f t="shared" si="77"/>
        <v>#VALUE!</v>
      </c>
      <c r="BY17" s="81" t="e">
        <f t="shared" si="78"/>
        <v>#VALUE!</v>
      </c>
      <c r="CA17" s="81" t="e">
        <f ca="1">BN17-ROUND(((FTP!AP17+FTP!BB17+FTP!BF17+FTP!AT17+FTP!AX17)-(FTP!BH17+FTP!BJ17))/100,2)</f>
        <v>#VALUE!</v>
      </c>
    </row>
    <row r="18" spans="1:79" x14ac:dyDescent="0.2">
      <c r="A18" s="25">
        <f>IF(OR(BerM1!V18=1,BerM2!V18=1,BerM3!V18=1),1,IF(ISBLANK(wg_cat),2,IF(AND(kwnr&gt;=76,user_wg_cat=958),3,0)))</f>
        <v>2</v>
      </c>
      <c r="B18" s="101"/>
      <c r="C18" s="106">
        <f>IF(NOT(ISBLANK(Ident!E18)),IF(Ident!E18&lt;Kal!A$11,Kal!A$11,Ident!E18),Kal!A$11)</f>
        <v>45383</v>
      </c>
      <c r="D18" s="25">
        <f>Ident!F18-C18+1-(INT((CHOOSE(WEEKDAY(C18),0,1,2,3,4,5,6)+(Ident!F18-C18+1))/7))-(INT((CHOOSE(WEEKDAY(C18),6,0,1,2,3,4,5)+(Ident!F18-C18+1))/7))</f>
        <v>-32415</v>
      </c>
      <c r="E18" s="25">
        <f>Kal!B$13-C18+1-(INT((CHOOSE(WEEKDAY(C18),0,1,2,3,4,5,6)+(Kal!B$13-C18+1))/7))-(INT((CHOOSE(WEEKDAY(C18),6,0,1,2,3,4,5)+(Kal!B$13-C18+1))/7))</f>
        <v>65</v>
      </c>
      <c r="F18" s="25">
        <f>Ident!F18-Kal!A$11+1-(INT((CHOOSE(WEEKDAY(Kal!A$11),0,1,2,3,4,5,6)+(Ident!F18-Kal!A$11+1))/7))-(INT((CHOOSE(WEEKDAY(Kal!A$11),6,0,1,2,3,4,5)+(Ident!F18-Kal!A$11+1))/7))</f>
        <v>-32415</v>
      </c>
      <c r="G18" s="25">
        <f>IF(AND(Ident!E18&lt;&gt;0,Ident!F18&lt;&gt;0),D18,IF(AND(Ident!E18&lt;&gt;0,Ident!F18=0),E18,IF(AND(Ident!E18=0,Ident!F18&lt;&gt;0),F18,ad5kw)))</f>
        <v>65</v>
      </c>
      <c r="H18" s="24">
        <f>ROUND(G18*Ident!L18,2)</f>
        <v>0</v>
      </c>
      <c r="I18" s="102"/>
      <c r="J18" s="103">
        <f>BerM1!W18+BerM2!W18+BerM3!W18</f>
        <v>0</v>
      </c>
      <c r="K18" s="103">
        <f t="shared" si="38"/>
        <v>0</v>
      </c>
      <c r="L18" s="103" t="str">
        <f t="shared" si="39"/>
        <v>Corriger</v>
      </c>
      <c r="M18" s="81">
        <f>BerM1!AB18+BerM2!AB18+BerM3!AB18</f>
        <v>0</v>
      </c>
      <c r="N18" s="81">
        <f t="shared" si="40"/>
        <v>0</v>
      </c>
      <c r="O18" s="4">
        <f>IF(BerM1!S18+BerM2!S18+BerM3!S18=0,0,MIN(Ident!L18*fuf,MAX((Ident!L18-1)*fuf,ROUND(N18/(BerM1!S18+BerM2!S18+BerM3!S18),2))))</f>
        <v>0</v>
      </c>
      <c r="P18" s="81">
        <f>ROUND((BerM1!I18+BerM2!I18+BerM3!I18)/(malu1+malu2+malu3),2)</f>
        <v>0</v>
      </c>
      <c r="Q18" s="81">
        <f>ROUND((BerM1!J18+BerM2!J18+BerM3!J18)/(dima1+dima2+dima3),2)</f>
        <v>0</v>
      </c>
      <c r="R18" s="81">
        <f>ROUND((BerM1!K18+BerM2!K18+BerM3!K18)/(wome1+wome2+wome3),2)</f>
        <v>0</v>
      </c>
      <c r="S18" s="81">
        <f>ROUND((BerM1!L18+BerM2!L18+BerM3!L18)/(doje1+doje2+doje3),2)</f>
        <v>0</v>
      </c>
      <c r="T18" s="81">
        <f>ROUND((BerM1!M18+BerM2!M18+BerM3!M18)/(vrve1+vrve2+vrve3),2)</f>
        <v>0</v>
      </c>
      <c r="U18" s="81">
        <f>ROUND((BerM1!N18+BerM2!N18+BerM3!N18)/(zasa1+zasa2+zasa3),2)</f>
        <v>0</v>
      </c>
      <c r="V18" s="81">
        <f>ROUND((BerM1!O18+BerM2!O18+BerM3!O18)/(zodi1+zodi2+zodi3),2)</f>
        <v>0</v>
      </c>
      <c r="W18" s="81">
        <f>ROUND(('M1-In'!U18+'M2-In'!U18+'M3-In'!U18)*7/(malu1+malu2+malu3+dima1+dima2+dima3+wome1+wome2+wome3+doje1+doje2+doje3+vrve1+vrve2+vrve3+zasa1+zasa2+zasa3+zodi1+zodi2+zodi3),2)</f>
        <v>0</v>
      </c>
      <c r="X18" s="81">
        <f t="shared" si="41"/>
        <v>0</v>
      </c>
      <c r="Y18" s="81" t="str">
        <f t="shared" si="42"/>
        <v>REMPLIR CAT.D'EMPLOYEUR!</v>
      </c>
      <c r="Z18" s="34">
        <f t="shared" si="43"/>
        <v>0</v>
      </c>
      <c r="AA18" s="81" t="str">
        <f t="shared" si="44"/>
        <v>T. plein</v>
      </c>
      <c r="AB18" s="81">
        <f>'M1-In'!AD18+'M1-In'!AE18+'M2-In'!AD18+'M2-In'!AE18+'M3-In'!AD18+'M3-In'!AE18</f>
        <v>0</v>
      </c>
      <c r="AC18" s="81" t="str">
        <f t="shared" si="45"/>
        <v>Corriger</v>
      </c>
      <c r="AD18" s="81" t="str">
        <f t="shared" si="46"/>
        <v>Corriger</v>
      </c>
      <c r="AE18" s="81">
        <f>'M1-In'!AF18+'M2-In'!AF18+'M3-In'!AF18</f>
        <v>0</v>
      </c>
      <c r="AF18" s="81" t="str">
        <f t="shared" si="47"/>
        <v>Corriger</v>
      </c>
      <c r="AG18" s="81" t="str">
        <f t="shared" si="48"/>
        <v>Corriger</v>
      </c>
      <c r="AH18" s="81">
        <f>'M1-In'!AG18+'M2-In'!AG18+'M3-In'!AG18</f>
        <v>0</v>
      </c>
      <c r="AI18" s="81" t="str">
        <f t="shared" si="49"/>
        <v>Corriger</v>
      </c>
      <c r="AJ18" s="81" t="str">
        <f t="shared" si="50"/>
        <v>Corriger</v>
      </c>
      <c r="AK18" s="81">
        <f>'M1-In'!AH18+'M2-In'!AH18+'M3-In'!AH18</f>
        <v>0</v>
      </c>
      <c r="AL18" s="81" t="str">
        <f t="shared" si="51"/>
        <v>Corriger</v>
      </c>
      <c r="AM18" s="81" t="str">
        <f t="shared" si="52"/>
        <v>Corriger</v>
      </c>
      <c r="AN18" s="81">
        <f>'M1-In'!AI18+'M2-In'!AI18+'M3-In'!AI18</f>
        <v>0</v>
      </c>
      <c r="AO18" s="81" t="str">
        <f t="shared" si="53"/>
        <v>Corriger</v>
      </c>
      <c r="AP18" s="81" t="str">
        <f t="shared" si="54"/>
        <v>Corriger</v>
      </c>
      <c r="AQ18" s="81">
        <f>'M1-In'!AJ18+'M2-In'!AJ18+'M3-In'!AJ18</f>
        <v>0</v>
      </c>
      <c r="AR18" s="81" t="str">
        <f t="shared" si="55"/>
        <v>Corriger</v>
      </c>
      <c r="AS18" s="81" t="str">
        <f t="shared" si="56"/>
        <v>Corriger</v>
      </c>
      <c r="AT18" s="81">
        <f>BerM1!AO18+BerM2!AO18+BerM3!AO18</f>
        <v>0</v>
      </c>
      <c r="AU18" s="81" t="str">
        <f t="shared" si="57"/>
        <v>Corriger</v>
      </c>
      <c r="AV18" s="81" t="str">
        <f t="shared" si="58"/>
        <v>Corriger</v>
      </c>
      <c r="AW18" s="81" t="str">
        <f>IF(A18&gt;1,"Corriger",MIN(gmk,BerM1!AQ18+BerM2!AQ18+BerM3!AQ18))</f>
        <v>Corriger</v>
      </c>
      <c r="AX18" s="81" t="str">
        <f t="shared" si="59"/>
        <v>Corriger</v>
      </c>
      <c r="AY18" s="81" t="str">
        <f t="shared" si="60"/>
        <v>Corriger</v>
      </c>
      <c r="AZ18" s="81" t="str">
        <f>IF(A18&gt;1,"Corriger",ROUND(AW18*pabij/100,2)+ROUND(AW18*wnbij/100,2))</f>
        <v>Corriger</v>
      </c>
      <c r="BA18" s="81">
        <f t="shared" si="61"/>
        <v>0</v>
      </c>
      <c r="BB18" s="81">
        <f t="shared" si="62"/>
        <v>0</v>
      </c>
      <c r="BC18" s="104">
        <f t="shared" si="63"/>
        <v>1</v>
      </c>
      <c r="BD18" s="81" t="str">
        <f t="shared" si="64"/>
        <v>Corriger</v>
      </c>
      <c r="BE18" s="34" t="str">
        <f t="shared" si="65"/>
        <v>Corriger</v>
      </c>
      <c r="BF18" s="81" t="str">
        <f>IF(A18&gt;1,"Corriger",MIN(AY18,BerM1!AT18+BerM2!AT18+BerM3!AT18))</f>
        <v>Corriger</v>
      </c>
      <c r="BG18" s="81" t="e">
        <f t="shared" si="66"/>
        <v>#VALUE!</v>
      </c>
      <c r="BH18" s="81" t="str">
        <f t="shared" si="67"/>
        <v>Corriger</v>
      </c>
      <c r="BI18" s="81" t="str">
        <f t="shared" si="68"/>
        <v>Corriger</v>
      </c>
      <c r="BJ18" s="81" t="e">
        <f t="shared" si="69"/>
        <v>#VALUE!</v>
      </c>
      <c r="BK18" s="81" t="e">
        <f ca="1">IF(A18=1,Corriger,ROUND(AW18*fsobij/100,2))</f>
        <v>#VALUE!</v>
      </c>
      <c r="BL18" s="25" t="str">
        <f t="shared" si="70"/>
        <v>Corriger</v>
      </c>
      <c r="BM18" s="81" t="str">
        <f t="shared" si="71"/>
        <v>Corriger</v>
      </c>
      <c r="BN18" s="81" t="str">
        <f t="shared" si="72"/>
        <v>Corriger</v>
      </c>
      <c r="BO18" s="81" t="str">
        <f t="shared" si="73"/>
        <v>OK</v>
      </c>
      <c r="BP18" s="81" t="b">
        <f t="shared" si="74"/>
        <v>0</v>
      </c>
      <c r="BQ18" s="105"/>
      <c r="BR18" s="105" t="e">
        <f ca="1">IF(A18=1,Corriger,ROUND(AW18*bijdrage255/100,2))</f>
        <v>#VALUE!</v>
      </c>
      <c r="BS18" s="105" t="e">
        <f ca="1">IF(A18=1,Corriger,ROUND(AW18*bijdrage256/100,2))</f>
        <v>#VALUE!</v>
      </c>
      <c r="BT18" s="105"/>
      <c r="BU18" s="105" t="str">
        <f t="shared" si="75"/>
        <v>Corriger</v>
      </c>
      <c r="BV18" s="105"/>
      <c r="BW18" s="81" t="e">
        <f t="shared" si="76"/>
        <v>#VALUE!</v>
      </c>
      <c r="BX18" s="81" t="e">
        <f t="shared" si="77"/>
        <v>#VALUE!</v>
      </c>
      <c r="BY18" s="81" t="e">
        <f t="shared" si="78"/>
        <v>#VALUE!</v>
      </c>
      <c r="CA18" s="81" t="e">
        <f ca="1">BN18-ROUND(((FTP!AP18+FTP!BB18+FTP!BF18+FTP!AT18+FTP!AX18)-(FTP!BH18+FTP!BJ18))/100,2)</f>
        <v>#VALUE!</v>
      </c>
    </row>
    <row r="19" spans="1:79" x14ac:dyDescent="0.2">
      <c r="A19" s="25">
        <f>IF(OR(BerM1!V19=1,BerM2!V19=1,BerM3!V19=1),1,IF(ISBLANK(wg_cat),2,IF(AND(kwnr&gt;=76,user_wg_cat=958),3,0)))</f>
        <v>2</v>
      </c>
      <c r="B19" s="101"/>
      <c r="C19" s="106">
        <f>IF(NOT(ISBLANK(Ident!E19)),IF(Ident!E19&lt;Kal!A$11,Kal!A$11,Ident!E19),Kal!A$11)</f>
        <v>45383</v>
      </c>
      <c r="D19" s="25">
        <f>Ident!F19-C19+1-(INT((CHOOSE(WEEKDAY(C19),0,1,2,3,4,5,6)+(Ident!F19-C19+1))/7))-(INT((CHOOSE(WEEKDAY(C19),6,0,1,2,3,4,5)+(Ident!F19-C19+1))/7))</f>
        <v>-32415</v>
      </c>
      <c r="E19" s="25">
        <f>Kal!B$13-C19+1-(INT((CHOOSE(WEEKDAY(C19),0,1,2,3,4,5,6)+(Kal!B$13-C19+1))/7))-(INT((CHOOSE(WEEKDAY(C19),6,0,1,2,3,4,5)+(Kal!B$13-C19+1))/7))</f>
        <v>65</v>
      </c>
      <c r="F19" s="25">
        <f>Ident!F19-Kal!A$11+1-(INT((CHOOSE(WEEKDAY(Kal!A$11),0,1,2,3,4,5,6)+(Ident!F19-Kal!A$11+1))/7))-(INT((CHOOSE(WEEKDAY(Kal!A$11),6,0,1,2,3,4,5)+(Ident!F19-Kal!A$11+1))/7))</f>
        <v>-32415</v>
      </c>
      <c r="G19" s="25">
        <f>IF(AND(Ident!E19&lt;&gt;0,Ident!F19&lt;&gt;0),D19,IF(AND(Ident!E19&lt;&gt;0,Ident!F19=0),E19,IF(AND(Ident!E19=0,Ident!F19&lt;&gt;0),F19,ad5kw)))</f>
        <v>65</v>
      </c>
      <c r="H19" s="24">
        <f>ROUND(G19*Ident!L19,2)</f>
        <v>0</v>
      </c>
      <c r="I19" s="102"/>
      <c r="J19" s="103">
        <f>BerM1!W19+BerM2!W19+BerM3!W19</f>
        <v>0</v>
      </c>
      <c r="K19" s="103">
        <f t="shared" si="38"/>
        <v>0</v>
      </c>
      <c r="L19" s="103" t="str">
        <f t="shared" si="39"/>
        <v>Corriger</v>
      </c>
      <c r="M19" s="81">
        <f>BerM1!AB19+BerM2!AB19+BerM3!AB19</f>
        <v>0</v>
      </c>
      <c r="N19" s="81">
        <f t="shared" si="40"/>
        <v>0</v>
      </c>
      <c r="O19" s="4">
        <f>IF(BerM1!S19+BerM2!S19+BerM3!S19=0,0,MIN(Ident!L19*fuf,MAX((Ident!L19-1)*fuf,ROUND(N19/(BerM1!S19+BerM2!S19+BerM3!S19),2))))</f>
        <v>0</v>
      </c>
      <c r="P19" s="81">
        <f>ROUND((BerM1!I19+BerM2!I19+BerM3!I19)/(malu1+malu2+malu3),2)</f>
        <v>0</v>
      </c>
      <c r="Q19" s="81">
        <f>ROUND((BerM1!J19+BerM2!J19+BerM3!J19)/(dima1+dima2+dima3),2)</f>
        <v>0</v>
      </c>
      <c r="R19" s="81">
        <f>ROUND((BerM1!K19+BerM2!K19+BerM3!K19)/(wome1+wome2+wome3),2)</f>
        <v>0</v>
      </c>
      <c r="S19" s="81">
        <f>ROUND((BerM1!L19+BerM2!L19+BerM3!L19)/(doje1+doje2+doje3),2)</f>
        <v>0</v>
      </c>
      <c r="T19" s="81">
        <f>ROUND((BerM1!M19+BerM2!M19+BerM3!M19)/(vrve1+vrve2+vrve3),2)</f>
        <v>0</v>
      </c>
      <c r="U19" s="81">
        <f>ROUND((BerM1!N19+BerM2!N19+BerM3!N19)/(zasa1+zasa2+zasa3),2)</f>
        <v>0</v>
      </c>
      <c r="V19" s="81">
        <f>ROUND((BerM1!O19+BerM2!O19+BerM3!O19)/(zodi1+zodi2+zodi3),2)</f>
        <v>0</v>
      </c>
      <c r="W19" s="81">
        <f>ROUND(('M1-In'!U19+'M2-In'!U19+'M3-In'!U19)*7/(malu1+malu2+malu3+dima1+dima2+dima3+wome1+wome2+wome3+doje1+doje2+doje3+vrve1+vrve2+vrve3+zasa1+zasa2+zasa3+zodi1+zodi2+zodi3),2)</f>
        <v>0</v>
      </c>
      <c r="X19" s="81">
        <f t="shared" si="41"/>
        <v>0</v>
      </c>
      <c r="Y19" s="81" t="str">
        <f t="shared" si="42"/>
        <v>REMPLIR CAT.D'EMPLOYEUR!</v>
      </c>
      <c r="Z19" s="34">
        <f t="shared" si="43"/>
        <v>0</v>
      </c>
      <c r="AA19" s="81" t="str">
        <f t="shared" si="44"/>
        <v>T. plein</v>
      </c>
      <c r="AB19" s="81">
        <f>'M1-In'!AD19+'M1-In'!AE19+'M2-In'!AD19+'M2-In'!AE19+'M3-In'!AD19+'M3-In'!AE19</f>
        <v>0</v>
      </c>
      <c r="AC19" s="81" t="str">
        <f t="shared" si="45"/>
        <v>Corriger</v>
      </c>
      <c r="AD19" s="81" t="str">
        <f t="shared" si="46"/>
        <v>Corriger</v>
      </c>
      <c r="AE19" s="81">
        <f>'M1-In'!AF19+'M2-In'!AF19+'M3-In'!AF19</f>
        <v>0</v>
      </c>
      <c r="AF19" s="81" t="str">
        <f t="shared" si="47"/>
        <v>Corriger</v>
      </c>
      <c r="AG19" s="81" t="str">
        <f t="shared" si="48"/>
        <v>Corriger</v>
      </c>
      <c r="AH19" s="81">
        <f>'M1-In'!AG19+'M2-In'!AG19+'M3-In'!AG19</f>
        <v>0</v>
      </c>
      <c r="AI19" s="81" t="str">
        <f t="shared" si="49"/>
        <v>Corriger</v>
      </c>
      <c r="AJ19" s="81" t="str">
        <f t="shared" si="50"/>
        <v>Corriger</v>
      </c>
      <c r="AK19" s="81">
        <f>'M1-In'!AH19+'M2-In'!AH19+'M3-In'!AH19</f>
        <v>0</v>
      </c>
      <c r="AL19" s="81" t="str">
        <f t="shared" si="51"/>
        <v>Corriger</v>
      </c>
      <c r="AM19" s="81" t="str">
        <f t="shared" si="52"/>
        <v>Corriger</v>
      </c>
      <c r="AN19" s="81">
        <f>'M1-In'!AI19+'M2-In'!AI19+'M3-In'!AI19</f>
        <v>0</v>
      </c>
      <c r="AO19" s="81" t="str">
        <f t="shared" si="53"/>
        <v>Corriger</v>
      </c>
      <c r="AP19" s="81" t="str">
        <f t="shared" si="54"/>
        <v>Corriger</v>
      </c>
      <c r="AQ19" s="81">
        <f>'M1-In'!AJ19+'M2-In'!AJ19+'M3-In'!AJ19</f>
        <v>0</v>
      </c>
      <c r="AR19" s="81" t="str">
        <f t="shared" si="55"/>
        <v>Corriger</v>
      </c>
      <c r="AS19" s="81" t="str">
        <f t="shared" si="56"/>
        <v>Corriger</v>
      </c>
      <c r="AT19" s="81">
        <f>BerM1!AO19+BerM2!AO19+BerM3!AO19</f>
        <v>0</v>
      </c>
      <c r="AU19" s="81" t="str">
        <f t="shared" si="57"/>
        <v>Corriger</v>
      </c>
      <c r="AV19" s="81" t="str">
        <f t="shared" si="58"/>
        <v>Corriger</v>
      </c>
      <c r="AW19" s="81" t="str">
        <f>IF(A19&gt;1,"Corriger",MIN(gmk,BerM1!AQ19+BerM2!AQ19+BerM3!AQ19))</f>
        <v>Corriger</v>
      </c>
      <c r="AX19" s="81" t="str">
        <f t="shared" si="59"/>
        <v>Corriger</v>
      </c>
      <c r="AY19" s="81" t="str">
        <f t="shared" si="60"/>
        <v>Corriger</v>
      </c>
      <c r="AZ19" s="81" t="str">
        <f>IF(A19&gt;1,"Corriger",ROUND(AW19*pabij/100,2)+ROUND(AW19*wnbij/100,2))</f>
        <v>Corriger</v>
      </c>
      <c r="BA19" s="81">
        <f t="shared" si="61"/>
        <v>0</v>
      </c>
      <c r="BB19" s="81">
        <f t="shared" si="62"/>
        <v>0</v>
      </c>
      <c r="BC19" s="104">
        <f t="shared" si="63"/>
        <v>1</v>
      </c>
      <c r="BD19" s="81" t="str">
        <f t="shared" si="64"/>
        <v>Corriger</v>
      </c>
      <c r="BE19" s="34" t="str">
        <f t="shared" si="65"/>
        <v>Corriger</v>
      </c>
      <c r="BF19" s="81" t="str">
        <f>IF(A19&gt;1,"Corriger",MIN(AY19,BerM1!AT19+BerM2!AT19+BerM3!AT19))</f>
        <v>Corriger</v>
      </c>
      <c r="BG19" s="81" t="e">
        <f t="shared" si="66"/>
        <v>#VALUE!</v>
      </c>
      <c r="BH19" s="81" t="str">
        <f t="shared" si="67"/>
        <v>Corriger</v>
      </c>
      <c r="BI19" s="81" t="str">
        <f t="shared" si="68"/>
        <v>Corriger</v>
      </c>
      <c r="BJ19" s="81" t="e">
        <f t="shared" si="69"/>
        <v>#VALUE!</v>
      </c>
      <c r="BK19" s="81" t="e">
        <f ca="1">IF(A19=1,Corriger,ROUND(AW19*fsobij/100,2))</f>
        <v>#VALUE!</v>
      </c>
      <c r="BL19" s="25" t="str">
        <f t="shared" si="70"/>
        <v>Corriger</v>
      </c>
      <c r="BM19" s="81" t="str">
        <f t="shared" si="71"/>
        <v>Corriger</v>
      </c>
      <c r="BN19" s="81" t="str">
        <f t="shared" si="72"/>
        <v>Corriger</v>
      </c>
      <c r="BO19" s="81" t="str">
        <f t="shared" si="73"/>
        <v>OK</v>
      </c>
      <c r="BP19" s="81" t="b">
        <f t="shared" si="74"/>
        <v>0</v>
      </c>
      <c r="BQ19" s="105"/>
      <c r="BR19" s="105" t="e">
        <f ca="1">IF(A19=1,Corriger,ROUND(AW19*bijdrage255/100,2))</f>
        <v>#VALUE!</v>
      </c>
      <c r="BS19" s="105" t="e">
        <f ca="1">IF(A19=1,Corriger,ROUND(AW19*bijdrage256/100,2))</f>
        <v>#VALUE!</v>
      </c>
      <c r="BT19" s="105"/>
      <c r="BU19" s="105" t="str">
        <f t="shared" si="75"/>
        <v>Corriger</v>
      </c>
      <c r="BV19" s="105"/>
      <c r="BW19" s="81" t="e">
        <f t="shared" si="76"/>
        <v>#VALUE!</v>
      </c>
      <c r="BX19" s="81" t="e">
        <f t="shared" si="77"/>
        <v>#VALUE!</v>
      </c>
      <c r="BY19" s="81" t="e">
        <f t="shared" si="78"/>
        <v>#VALUE!</v>
      </c>
      <c r="CA19" s="81" t="e">
        <f ca="1">BN19-ROUND(((FTP!AP19+FTP!BB19+FTP!BF19+FTP!AT19+FTP!AX19)-(FTP!BH19+FTP!BJ19))/100,2)</f>
        <v>#VALUE!</v>
      </c>
    </row>
    <row r="20" spans="1:79" x14ac:dyDescent="0.2">
      <c r="A20" s="25">
        <f>IF(OR(BerM1!V20=1,BerM2!V20=1,BerM3!V20=1),1,IF(ISBLANK(wg_cat),2,IF(AND(kwnr&gt;=76,user_wg_cat=958),3,0)))</f>
        <v>2</v>
      </c>
      <c r="B20" s="101"/>
      <c r="C20" s="106">
        <f>IF(NOT(ISBLANK(Ident!E20)),IF(Ident!E20&lt;Kal!A$11,Kal!A$11,Ident!E20),Kal!A$11)</f>
        <v>45383</v>
      </c>
      <c r="D20" s="25">
        <f>Ident!F20-C20+1-(INT((CHOOSE(WEEKDAY(C20),0,1,2,3,4,5,6)+(Ident!F20-C20+1))/7))-(INT((CHOOSE(WEEKDAY(C20),6,0,1,2,3,4,5)+(Ident!F20-C20+1))/7))</f>
        <v>-32415</v>
      </c>
      <c r="E20" s="25">
        <f>Kal!B$13-C20+1-(INT((CHOOSE(WEEKDAY(C20),0,1,2,3,4,5,6)+(Kal!B$13-C20+1))/7))-(INT((CHOOSE(WEEKDAY(C20),6,0,1,2,3,4,5)+(Kal!B$13-C20+1))/7))</f>
        <v>65</v>
      </c>
      <c r="F20" s="25">
        <f>Ident!F20-Kal!A$11+1-(INT((CHOOSE(WEEKDAY(Kal!A$11),0,1,2,3,4,5,6)+(Ident!F20-Kal!A$11+1))/7))-(INT((CHOOSE(WEEKDAY(Kal!A$11),6,0,1,2,3,4,5)+(Ident!F20-Kal!A$11+1))/7))</f>
        <v>-32415</v>
      </c>
      <c r="G20" s="25">
        <f>IF(AND(Ident!E20&lt;&gt;0,Ident!F20&lt;&gt;0),D20,IF(AND(Ident!E20&lt;&gt;0,Ident!F20=0),E20,IF(AND(Ident!E20=0,Ident!F20&lt;&gt;0),F20,ad5kw)))</f>
        <v>65</v>
      </c>
      <c r="H20" s="24">
        <f>ROUND(G20*Ident!L20,2)</f>
        <v>0</v>
      </c>
      <c r="I20" s="102"/>
      <c r="J20" s="103">
        <f>BerM1!W20+BerM2!W20+BerM3!W20</f>
        <v>0</v>
      </c>
      <c r="K20" s="103">
        <f t="shared" si="38"/>
        <v>0</v>
      </c>
      <c r="L20" s="103" t="str">
        <f t="shared" si="39"/>
        <v>Corriger</v>
      </c>
      <c r="M20" s="81">
        <f>BerM1!AB20+BerM2!AB20+BerM3!AB20</f>
        <v>0</v>
      </c>
      <c r="N20" s="81">
        <f t="shared" si="40"/>
        <v>0</v>
      </c>
      <c r="O20" s="4">
        <f>IF(BerM1!S20+BerM2!S20+BerM3!S20=0,0,MIN(Ident!L20*fuf,MAX((Ident!L20-1)*fuf,ROUND(N20/(BerM1!S20+BerM2!S20+BerM3!S20),2))))</f>
        <v>0</v>
      </c>
      <c r="P20" s="81">
        <f>ROUND((BerM1!I20+BerM2!I20+BerM3!I20)/(malu1+malu2+malu3),2)</f>
        <v>0</v>
      </c>
      <c r="Q20" s="81">
        <f>ROUND((BerM1!J20+BerM2!J20+BerM3!J20)/(dima1+dima2+dima3),2)</f>
        <v>0</v>
      </c>
      <c r="R20" s="81">
        <f>ROUND((BerM1!K20+BerM2!K20+BerM3!K20)/(wome1+wome2+wome3),2)</f>
        <v>0</v>
      </c>
      <c r="S20" s="81">
        <f>ROUND((BerM1!L20+BerM2!L20+BerM3!L20)/(doje1+doje2+doje3),2)</f>
        <v>0</v>
      </c>
      <c r="T20" s="81">
        <f>ROUND((BerM1!M20+BerM2!M20+BerM3!M20)/(vrve1+vrve2+vrve3),2)</f>
        <v>0</v>
      </c>
      <c r="U20" s="81">
        <f>ROUND((BerM1!N20+BerM2!N20+BerM3!N20)/(zasa1+zasa2+zasa3),2)</f>
        <v>0</v>
      </c>
      <c r="V20" s="81">
        <f>ROUND((BerM1!O20+BerM2!O20+BerM3!O20)/(zodi1+zodi2+zodi3),2)</f>
        <v>0</v>
      </c>
      <c r="W20" s="81">
        <f>ROUND(('M1-In'!U20+'M2-In'!U20+'M3-In'!U20)*7/(malu1+malu2+malu3+dima1+dima2+dima3+wome1+wome2+wome3+doje1+doje2+doje3+vrve1+vrve2+vrve3+zasa1+zasa2+zasa3+zodi1+zodi2+zodi3),2)</f>
        <v>0</v>
      </c>
      <c r="X20" s="81">
        <f t="shared" si="41"/>
        <v>0</v>
      </c>
      <c r="Y20" s="81" t="str">
        <f t="shared" si="42"/>
        <v>REMPLIR CAT.D'EMPLOYEUR!</v>
      </c>
      <c r="Z20" s="34">
        <f t="shared" si="43"/>
        <v>0</v>
      </c>
      <c r="AA20" s="81" t="str">
        <f t="shared" si="44"/>
        <v>T. plein</v>
      </c>
      <c r="AB20" s="81">
        <f>'M1-In'!AD20+'M1-In'!AE20+'M2-In'!AD20+'M2-In'!AE20+'M3-In'!AD20+'M3-In'!AE20</f>
        <v>0</v>
      </c>
      <c r="AC20" s="81" t="str">
        <f t="shared" si="45"/>
        <v>Corriger</v>
      </c>
      <c r="AD20" s="81" t="str">
        <f t="shared" si="46"/>
        <v>Corriger</v>
      </c>
      <c r="AE20" s="81">
        <f>'M1-In'!AF20+'M2-In'!AF20+'M3-In'!AF20</f>
        <v>0</v>
      </c>
      <c r="AF20" s="81" t="str">
        <f t="shared" si="47"/>
        <v>Corriger</v>
      </c>
      <c r="AG20" s="81" t="str">
        <f t="shared" si="48"/>
        <v>Corriger</v>
      </c>
      <c r="AH20" s="81">
        <f>'M1-In'!AG20+'M2-In'!AG20+'M3-In'!AG20</f>
        <v>0</v>
      </c>
      <c r="AI20" s="81" t="str">
        <f t="shared" si="49"/>
        <v>Corriger</v>
      </c>
      <c r="AJ20" s="81" t="str">
        <f t="shared" si="50"/>
        <v>Corriger</v>
      </c>
      <c r="AK20" s="81">
        <f>'M1-In'!AH20+'M2-In'!AH20+'M3-In'!AH20</f>
        <v>0</v>
      </c>
      <c r="AL20" s="81" t="str">
        <f t="shared" si="51"/>
        <v>Corriger</v>
      </c>
      <c r="AM20" s="81" t="str">
        <f t="shared" si="52"/>
        <v>Corriger</v>
      </c>
      <c r="AN20" s="81">
        <f>'M1-In'!AI20+'M2-In'!AI20+'M3-In'!AI20</f>
        <v>0</v>
      </c>
      <c r="AO20" s="81" t="str">
        <f t="shared" si="53"/>
        <v>Corriger</v>
      </c>
      <c r="AP20" s="81" t="str">
        <f t="shared" si="54"/>
        <v>Corriger</v>
      </c>
      <c r="AQ20" s="81">
        <f>'M1-In'!AJ20+'M2-In'!AJ20+'M3-In'!AJ20</f>
        <v>0</v>
      </c>
      <c r="AR20" s="81" t="str">
        <f t="shared" si="55"/>
        <v>Corriger</v>
      </c>
      <c r="AS20" s="81" t="str">
        <f t="shared" si="56"/>
        <v>Corriger</v>
      </c>
      <c r="AT20" s="81">
        <f>BerM1!AO20+BerM2!AO20+BerM3!AO20</f>
        <v>0</v>
      </c>
      <c r="AU20" s="81" t="str">
        <f t="shared" si="57"/>
        <v>Corriger</v>
      </c>
      <c r="AV20" s="81" t="str">
        <f t="shared" si="58"/>
        <v>Corriger</v>
      </c>
      <c r="AW20" s="81" t="str">
        <f>IF(A20&gt;1,"Corriger",MIN(gmk,BerM1!AQ20+BerM2!AQ20+BerM3!AQ20))</f>
        <v>Corriger</v>
      </c>
      <c r="AX20" s="81" t="str">
        <f t="shared" si="59"/>
        <v>Corriger</v>
      </c>
      <c r="AY20" s="81" t="str">
        <f t="shared" si="60"/>
        <v>Corriger</v>
      </c>
      <c r="AZ20" s="81" t="str">
        <f>IF(A20&gt;1,"Corriger",ROUND(AW20*pabij/100,2)+ROUND(AW20*wnbij/100,2))</f>
        <v>Corriger</v>
      </c>
      <c r="BA20" s="81">
        <f t="shared" si="61"/>
        <v>0</v>
      </c>
      <c r="BB20" s="81">
        <f t="shared" si="62"/>
        <v>0</v>
      </c>
      <c r="BC20" s="104">
        <f t="shared" si="63"/>
        <v>1</v>
      </c>
      <c r="BD20" s="81" t="str">
        <f t="shared" si="64"/>
        <v>Corriger</v>
      </c>
      <c r="BE20" s="34" t="str">
        <f t="shared" si="65"/>
        <v>Corriger</v>
      </c>
      <c r="BF20" s="81" t="str">
        <f>IF(A20&gt;1,"Corriger",MIN(AY20,BerM1!AT20+BerM2!AT20+BerM3!AT20))</f>
        <v>Corriger</v>
      </c>
      <c r="BG20" s="81" t="e">
        <f t="shared" si="66"/>
        <v>#VALUE!</v>
      </c>
      <c r="BH20" s="81" t="str">
        <f t="shared" si="67"/>
        <v>Corriger</v>
      </c>
      <c r="BI20" s="81" t="str">
        <f t="shared" si="68"/>
        <v>Corriger</v>
      </c>
      <c r="BJ20" s="81" t="e">
        <f t="shared" si="69"/>
        <v>#VALUE!</v>
      </c>
      <c r="BK20" s="81" t="e">
        <f ca="1">IF(A20=1,Corriger,ROUND(AW20*fsobij/100,2))</f>
        <v>#VALUE!</v>
      </c>
      <c r="BL20" s="25" t="str">
        <f t="shared" si="70"/>
        <v>Corriger</v>
      </c>
      <c r="BM20" s="81" t="str">
        <f t="shared" si="71"/>
        <v>Corriger</v>
      </c>
      <c r="BN20" s="81" t="str">
        <f t="shared" si="72"/>
        <v>Corriger</v>
      </c>
      <c r="BO20" s="81" t="str">
        <f t="shared" si="73"/>
        <v>OK</v>
      </c>
      <c r="BP20" s="81" t="b">
        <f t="shared" si="74"/>
        <v>0</v>
      </c>
      <c r="BQ20" s="105"/>
      <c r="BR20" s="105" t="e">
        <f ca="1">IF(A20=1,Corriger,ROUND(AW20*bijdrage255/100,2))</f>
        <v>#VALUE!</v>
      </c>
      <c r="BS20" s="105" t="e">
        <f ca="1">IF(A20=1,Corriger,ROUND(AW20*bijdrage256/100,2))</f>
        <v>#VALUE!</v>
      </c>
      <c r="BT20" s="105"/>
      <c r="BU20" s="105" t="str">
        <f t="shared" si="75"/>
        <v>Corriger</v>
      </c>
      <c r="BV20" s="105"/>
      <c r="BW20" s="81" t="e">
        <f t="shared" si="76"/>
        <v>#VALUE!</v>
      </c>
      <c r="BX20" s="81" t="e">
        <f t="shared" si="77"/>
        <v>#VALUE!</v>
      </c>
      <c r="BY20" s="81" t="e">
        <f t="shared" si="78"/>
        <v>#VALUE!</v>
      </c>
      <c r="CA20" s="81" t="e">
        <f ca="1">BN20-ROUND(((FTP!AP20+FTP!BB20+FTP!BF20+FTP!AT20+FTP!AX20)-(FTP!BH20+FTP!BJ20))/100,2)</f>
        <v>#VALUE!</v>
      </c>
    </row>
    <row r="21" spans="1:79" x14ac:dyDescent="0.2">
      <c r="A21" s="25">
        <f>IF(OR(BerM1!V21=1,BerM2!V21=1,BerM3!V21=1),1,IF(ISBLANK(wg_cat),2,IF(AND(kwnr&gt;=76,user_wg_cat=958),3,0)))</f>
        <v>2</v>
      </c>
      <c r="B21" s="101"/>
      <c r="C21" s="106">
        <f>IF(NOT(ISBLANK(Ident!E21)),IF(Ident!E21&lt;Kal!A$11,Kal!A$11,Ident!E21),Kal!A$11)</f>
        <v>45383</v>
      </c>
      <c r="D21" s="25">
        <f>Ident!F21-C21+1-(INT((CHOOSE(WEEKDAY(C21),0,1,2,3,4,5,6)+(Ident!F21-C21+1))/7))-(INT((CHOOSE(WEEKDAY(C21),6,0,1,2,3,4,5)+(Ident!F21-C21+1))/7))</f>
        <v>-32415</v>
      </c>
      <c r="E21" s="25">
        <f>Kal!B$13-C21+1-(INT((CHOOSE(WEEKDAY(C21),0,1,2,3,4,5,6)+(Kal!B$13-C21+1))/7))-(INT((CHOOSE(WEEKDAY(C21),6,0,1,2,3,4,5)+(Kal!B$13-C21+1))/7))</f>
        <v>65</v>
      </c>
      <c r="F21" s="25">
        <f>Ident!F21-Kal!A$11+1-(INT((CHOOSE(WEEKDAY(Kal!A$11),0,1,2,3,4,5,6)+(Ident!F21-Kal!A$11+1))/7))-(INT((CHOOSE(WEEKDAY(Kal!A$11),6,0,1,2,3,4,5)+(Ident!F21-Kal!A$11+1))/7))</f>
        <v>-32415</v>
      </c>
      <c r="G21" s="25">
        <f>IF(AND(Ident!E21&lt;&gt;0,Ident!F21&lt;&gt;0),D21,IF(AND(Ident!E21&lt;&gt;0,Ident!F21=0),E21,IF(AND(Ident!E21=0,Ident!F21&lt;&gt;0),F21,ad5kw)))</f>
        <v>65</v>
      </c>
      <c r="H21" s="24">
        <f>ROUND(G21*Ident!L21,2)</f>
        <v>0</v>
      </c>
      <c r="I21" s="102"/>
      <c r="J21" s="103">
        <f>BerM1!W21+BerM2!W21+BerM3!W21</f>
        <v>0</v>
      </c>
      <c r="K21" s="103">
        <f t="shared" si="38"/>
        <v>0</v>
      </c>
      <c r="L21" s="103" t="str">
        <f t="shared" si="39"/>
        <v>Corriger</v>
      </c>
      <c r="M21" s="81">
        <f>BerM1!AB21+BerM2!AB21+BerM3!AB21</f>
        <v>0</v>
      </c>
      <c r="N21" s="81">
        <f t="shared" si="40"/>
        <v>0</v>
      </c>
      <c r="O21" s="4">
        <f>IF(BerM1!S21+BerM2!S21+BerM3!S21=0,0,MIN(Ident!L21*fuf,MAX((Ident!L21-1)*fuf,ROUND(N21/(BerM1!S21+BerM2!S21+BerM3!S21),2))))</f>
        <v>0</v>
      </c>
      <c r="P21" s="81">
        <f>ROUND((BerM1!I21+BerM2!I21+BerM3!I21)/(malu1+malu2+malu3),2)</f>
        <v>0</v>
      </c>
      <c r="Q21" s="81">
        <f>ROUND((BerM1!J21+BerM2!J21+BerM3!J21)/(dima1+dima2+dima3),2)</f>
        <v>0</v>
      </c>
      <c r="R21" s="81">
        <f>ROUND((BerM1!K21+BerM2!K21+BerM3!K21)/(wome1+wome2+wome3),2)</f>
        <v>0</v>
      </c>
      <c r="S21" s="81">
        <f>ROUND((BerM1!L21+BerM2!L21+BerM3!L21)/(doje1+doje2+doje3),2)</f>
        <v>0</v>
      </c>
      <c r="T21" s="81">
        <f>ROUND((BerM1!M21+BerM2!M21+BerM3!M21)/(vrve1+vrve2+vrve3),2)</f>
        <v>0</v>
      </c>
      <c r="U21" s="81">
        <f>ROUND((BerM1!N21+BerM2!N21+BerM3!N21)/(zasa1+zasa2+zasa3),2)</f>
        <v>0</v>
      </c>
      <c r="V21" s="81">
        <f>ROUND((BerM1!O21+BerM2!O21+BerM3!O21)/(zodi1+zodi2+zodi3),2)</f>
        <v>0</v>
      </c>
      <c r="W21" s="81">
        <f>ROUND(('M1-In'!U21+'M2-In'!U21+'M3-In'!U21)*7/(malu1+malu2+malu3+dima1+dima2+dima3+wome1+wome2+wome3+doje1+doje2+doje3+vrve1+vrve2+vrve3+zasa1+zasa2+zasa3+zodi1+zodi2+zodi3),2)</f>
        <v>0</v>
      </c>
      <c r="X21" s="81">
        <f t="shared" si="41"/>
        <v>0</v>
      </c>
      <c r="Y21" s="81" t="str">
        <f t="shared" si="42"/>
        <v>REMPLIR CAT.D'EMPLOYEUR!</v>
      </c>
      <c r="Z21" s="34">
        <f t="shared" si="43"/>
        <v>0</v>
      </c>
      <c r="AA21" s="81" t="str">
        <f t="shared" si="44"/>
        <v>T. plein</v>
      </c>
      <c r="AB21" s="81">
        <f>'M1-In'!AD21+'M1-In'!AE21+'M2-In'!AD21+'M2-In'!AE21+'M3-In'!AD21+'M3-In'!AE21</f>
        <v>0</v>
      </c>
      <c r="AC21" s="81" t="str">
        <f t="shared" si="45"/>
        <v>Corriger</v>
      </c>
      <c r="AD21" s="81" t="str">
        <f t="shared" si="46"/>
        <v>Corriger</v>
      </c>
      <c r="AE21" s="81">
        <f>'M1-In'!AF21+'M2-In'!AF21+'M3-In'!AF21</f>
        <v>0</v>
      </c>
      <c r="AF21" s="81" t="str">
        <f t="shared" si="47"/>
        <v>Corriger</v>
      </c>
      <c r="AG21" s="81" t="str">
        <f t="shared" si="48"/>
        <v>Corriger</v>
      </c>
      <c r="AH21" s="81">
        <f>'M1-In'!AG21+'M2-In'!AG21+'M3-In'!AG21</f>
        <v>0</v>
      </c>
      <c r="AI21" s="81" t="str">
        <f t="shared" si="49"/>
        <v>Corriger</v>
      </c>
      <c r="AJ21" s="81" t="str">
        <f t="shared" si="50"/>
        <v>Corriger</v>
      </c>
      <c r="AK21" s="81">
        <f>'M1-In'!AH21+'M2-In'!AH21+'M3-In'!AH21</f>
        <v>0</v>
      </c>
      <c r="AL21" s="81" t="str">
        <f t="shared" si="51"/>
        <v>Corriger</v>
      </c>
      <c r="AM21" s="81" t="str">
        <f t="shared" si="52"/>
        <v>Corriger</v>
      </c>
      <c r="AN21" s="81">
        <f>'M1-In'!AI21+'M2-In'!AI21+'M3-In'!AI21</f>
        <v>0</v>
      </c>
      <c r="AO21" s="81" t="str">
        <f t="shared" si="53"/>
        <v>Corriger</v>
      </c>
      <c r="AP21" s="81" t="str">
        <f t="shared" si="54"/>
        <v>Corriger</v>
      </c>
      <c r="AQ21" s="81">
        <f>'M1-In'!AJ21+'M2-In'!AJ21+'M3-In'!AJ21</f>
        <v>0</v>
      </c>
      <c r="AR21" s="81" t="str">
        <f t="shared" si="55"/>
        <v>Corriger</v>
      </c>
      <c r="AS21" s="81" t="str">
        <f t="shared" si="56"/>
        <v>Corriger</v>
      </c>
      <c r="AT21" s="81">
        <f>BerM1!AO21+BerM2!AO21+BerM3!AO21</f>
        <v>0</v>
      </c>
      <c r="AU21" s="81" t="str">
        <f t="shared" si="57"/>
        <v>Corriger</v>
      </c>
      <c r="AV21" s="81" t="str">
        <f t="shared" si="58"/>
        <v>Corriger</v>
      </c>
      <c r="AW21" s="81" t="str">
        <f>IF(A21&gt;1,"Corriger",MIN(gmk,BerM1!AQ21+BerM2!AQ21+BerM3!AQ21))</f>
        <v>Corriger</v>
      </c>
      <c r="AX21" s="81" t="str">
        <f t="shared" si="59"/>
        <v>Corriger</v>
      </c>
      <c r="AY21" s="81" t="str">
        <f t="shared" si="60"/>
        <v>Corriger</v>
      </c>
      <c r="AZ21" s="81" t="str">
        <f>IF(A21&gt;1,"Corriger",ROUND(AW21*pabij/100,2)+ROUND(AW21*wnbij/100,2))</f>
        <v>Corriger</v>
      </c>
      <c r="BA21" s="81">
        <f t="shared" si="61"/>
        <v>0</v>
      </c>
      <c r="BB21" s="81">
        <f t="shared" si="62"/>
        <v>0</v>
      </c>
      <c r="BC21" s="104">
        <f t="shared" si="63"/>
        <v>1</v>
      </c>
      <c r="BD21" s="81" t="str">
        <f t="shared" si="64"/>
        <v>Corriger</v>
      </c>
      <c r="BE21" s="34" t="str">
        <f t="shared" si="65"/>
        <v>Corriger</v>
      </c>
      <c r="BF21" s="81" t="str">
        <f>IF(A21&gt;1,"Corriger",MIN(AY21,BerM1!AT21+BerM2!AT21+BerM3!AT21))</f>
        <v>Corriger</v>
      </c>
      <c r="BG21" s="81" t="e">
        <f t="shared" si="66"/>
        <v>#VALUE!</v>
      </c>
      <c r="BH21" s="81" t="str">
        <f t="shared" si="67"/>
        <v>Corriger</v>
      </c>
      <c r="BI21" s="81" t="str">
        <f t="shared" si="68"/>
        <v>Corriger</v>
      </c>
      <c r="BJ21" s="81" t="e">
        <f t="shared" si="69"/>
        <v>#VALUE!</v>
      </c>
      <c r="BK21" s="81" t="e">
        <f ca="1">IF(A21=1,Corriger,ROUND(AW21*fsobij/100,2))</f>
        <v>#VALUE!</v>
      </c>
      <c r="BL21" s="25" t="str">
        <f t="shared" si="70"/>
        <v>Corriger</v>
      </c>
      <c r="BM21" s="81" t="str">
        <f t="shared" si="71"/>
        <v>Corriger</v>
      </c>
      <c r="BN21" s="81" t="str">
        <f t="shared" si="72"/>
        <v>Corriger</v>
      </c>
      <c r="BO21" s="81" t="str">
        <f t="shared" si="73"/>
        <v>OK</v>
      </c>
      <c r="BP21" s="81" t="b">
        <f t="shared" si="74"/>
        <v>0</v>
      </c>
      <c r="BQ21" s="105"/>
      <c r="BR21" s="105" t="e">
        <f ca="1">IF(A21=1,Corriger,ROUND(AW21*bijdrage255/100,2))</f>
        <v>#VALUE!</v>
      </c>
      <c r="BS21" s="105" t="e">
        <f ca="1">IF(A21=1,Corriger,ROUND(AW21*bijdrage256/100,2))</f>
        <v>#VALUE!</v>
      </c>
      <c r="BT21" s="105"/>
      <c r="BU21" s="105" t="str">
        <f t="shared" si="75"/>
        <v>Corriger</v>
      </c>
      <c r="BV21" s="105"/>
      <c r="BW21" s="81" t="e">
        <f t="shared" si="76"/>
        <v>#VALUE!</v>
      </c>
      <c r="BX21" s="81" t="e">
        <f t="shared" si="77"/>
        <v>#VALUE!</v>
      </c>
      <c r="BY21" s="81" t="e">
        <f t="shared" si="78"/>
        <v>#VALUE!</v>
      </c>
      <c r="CA21" s="81" t="e">
        <f ca="1">BN21-ROUND(((FTP!AP21+FTP!BB21+FTP!BF21+FTP!AT21+FTP!AX21)-(FTP!BH21+FTP!BJ21))/100,2)</f>
        <v>#VALUE!</v>
      </c>
    </row>
    <row r="22" spans="1:79" x14ac:dyDescent="0.2">
      <c r="A22" s="25">
        <f>IF(OR(BerM1!V22=1,BerM2!V22=1,BerM3!V22=1),1,IF(ISBLANK(wg_cat),2,IF(AND(kwnr&gt;=76,user_wg_cat=958),3,0)))</f>
        <v>2</v>
      </c>
      <c r="B22" s="101"/>
      <c r="C22" s="106">
        <f>IF(NOT(ISBLANK(Ident!E22)),IF(Ident!E22&lt;Kal!A$11,Kal!A$11,Ident!E22),Kal!A$11)</f>
        <v>45383</v>
      </c>
      <c r="D22" s="25">
        <f>Ident!F22-C22+1-(INT((CHOOSE(WEEKDAY(C22),0,1,2,3,4,5,6)+(Ident!F22-C22+1))/7))-(INT((CHOOSE(WEEKDAY(C22),6,0,1,2,3,4,5)+(Ident!F22-C22+1))/7))</f>
        <v>-32415</v>
      </c>
      <c r="E22" s="25">
        <f>Kal!B$13-C22+1-(INT((CHOOSE(WEEKDAY(C22),0,1,2,3,4,5,6)+(Kal!B$13-C22+1))/7))-(INT((CHOOSE(WEEKDAY(C22),6,0,1,2,3,4,5)+(Kal!B$13-C22+1))/7))</f>
        <v>65</v>
      </c>
      <c r="F22" s="25">
        <f>Ident!F22-Kal!A$11+1-(INT((CHOOSE(WEEKDAY(Kal!A$11),0,1,2,3,4,5,6)+(Ident!F22-Kal!A$11+1))/7))-(INT((CHOOSE(WEEKDAY(Kal!A$11),6,0,1,2,3,4,5)+(Ident!F22-Kal!A$11+1))/7))</f>
        <v>-32415</v>
      </c>
      <c r="G22" s="25">
        <f>IF(AND(Ident!E22&lt;&gt;0,Ident!F22&lt;&gt;0),D22,IF(AND(Ident!E22&lt;&gt;0,Ident!F22=0),E22,IF(AND(Ident!E22=0,Ident!F22&lt;&gt;0),F22,ad5kw)))</f>
        <v>65</v>
      </c>
      <c r="H22" s="24">
        <f>ROUND(G22*Ident!L22,2)</f>
        <v>0</v>
      </c>
      <c r="I22" s="102"/>
      <c r="J22" s="103">
        <f>BerM1!W22+BerM2!W22+BerM3!W22</f>
        <v>0</v>
      </c>
      <c r="K22" s="103">
        <f t="shared" si="38"/>
        <v>0</v>
      </c>
      <c r="L22" s="103" t="str">
        <f t="shared" si="39"/>
        <v>Corriger</v>
      </c>
      <c r="M22" s="81">
        <f>BerM1!AB22+BerM2!AB22+BerM3!AB22</f>
        <v>0</v>
      </c>
      <c r="N22" s="81">
        <f t="shared" si="40"/>
        <v>0</v>
      </c>
      <c r="O22" s="4">
        <f>IF(BerM1!S22+BerM2!S22+BerM3!S22=0,0,MIN(Ident!L22*fuf,MAX((Ident!L22-1)*fuf,ROUND(N22/(BerM1!S22+BerM2!S22+BerM3!S22),2))))</f>
        <v>0</v>
      </c>
      <c r="P22" s="81">
        <f>ROUND((BerM1!I22+BerM2!I22+BerM3!I22)/(malu1+malu2+malu3),2)</f>
        <v>0</v>
      </c>
      <c r="Q22" s="81">
        <f>ROUND((BerM1!J22+BerM2!J22+BerM3!J22)/(dima1+dima2+dima3),2)</f>
        <v>0</v>
      </c>
      <c r="R22" s="81">
        <f>ROUND((BerM1!K22+BerM2!K22+BerM3!K22)/(wome1+wome2+wome3),2)</f>
        <v>0</v>
      </c>
      <c r="S22" s="81">
        <f>ROUND((BerM1!L22+BerM2!L22+BerM3!L22)/(doje1+doje2+doje3),2)</f>
        <v>0</v>
      </c>
      <c r="T22" s="81">
        <f>ROUND((BerM1!M22+BerM2!M22+BerM3!M22)/(vrve1+vrve2+vrve3),2)</f>
        <v>0</v>
      </c>
      <c r="U22" s="81">
        <f>ROUND((BerM1!N22+BerM2!N22+BerM3!N22)/(zasa1+zasa2+zasa3),2)</f>
        <v>0</v>
      </c>
      <c r="V22" s="81">
        <f>ROUND((BerM1!O22+BerM2!O22+BerM3!O22)/(zodi1+zodi2+zodi3),2)</f>
        <v>0</v>
      </c>
      <c r="W22" s="81">
        <f>ROUND(('M1-In'!U22+'M2-In'!U22+'M3-In'!U22)*7/(malu1+malu2+malu3+dima1+dima2+dima3+wome1+wome2+wome3+doje1+doje2+doje3+vrve1+vrve2+vrve3+zasa1+zasa2+zasa3+zodi1+zodi2+zodi3),2)</f>
        <v>0</v>
      </c>
      <c r="X22" s="81">
        <f t="shared" si="41"/>
        <v>0</v>
      </c>
      <c r="Y22" s="81" t="str">
        <f t="shared" si="42"/>
        <v>REMPLIR CAT.D'EMPLOYEUR!</v>
      </c>
      <c r="Z22" s="34">
        <f t="shared" si="43"/>
        <v>0</v>
      </c>
      <c r="AA22" s="81" t="str">
        <f t="shared" si="44"/>
        <v>T. plein</v>
      </c>
      <c r="AB22" s="81">
        <f>'M1-In'!AD22+'M1-In'!AE22+'M2-In'!AD22+'M2-In'!AE22+'M3-In'!AD22+'M3-In'!AE22</f>
        <v>0</v>
      </c>
      <c r="AC22" s="81" t="str">
        <f t="shared" si="45"/>
        <v>Corriger</v>
      </c>
      <c r="AD22" s="81" t="str">
        <f t="shared" si="46"/>
        <v>Corriger</v>
      </c>
      <c r="AE22" s="81">
        <f>'M1-In'!AF22+'M2-In'!AF22+'M3-In'!AF22</f>
        <v>0</v>
      </c>
      <c r="AF22" s="81" t="str">
        <f t="shared" si="47"/>
        <v>Corriger</v>
      </c>
      <c r="AG22" s="81" t="str">
        <f t="shared" si="48"/>
        <v>Corriger</v>
      </c>
      <c r="AH22" s="81">
        <f>'M1-In'!AG22+'M2-In'!AG22+'M3-In'!AG22</f>
        <v>0</v>
      </c>
      <c r="AI22" s="81" t="str">
        <f t="shared" si="49"/>
        <v>Corriger</v>
      </c>
      <c r="AJ22" s="81" t="str">
        <f t="shared" si="50"/>
        <v>Corriger</v>
      </c>
      <c r="AK22" s="81">
        <f>'M1-In'!AH22+'M2-In'!AH22+'M3-In'!AH22</f>
        <v>0</v>
      </c>
      <c r="AL22" s="81" t="str">
        <f t="shared" si="51"/>
        <v>Corriger</v>
      </c>
      <c r="AM22" s="81" t="str">
        <f t="shared" si="52"/>
        <v>Corriger</v>
      </c>
      <c r="AN22" s="81">
        <f>'M1-In'!AI22+'M2-In'!AI22+'M3-In'!AI22</f>
        <v>0</v>
      </c>
      <c r="AO22" s="81" t="str">
        <f t="shared" si="53"/>
        <v>Corriger</v>
      </c>
      <c r="AP22" s="81" t="str">
        <f t="shared" si="54"/>
        <v>Corriger</v>
      </c>
      <c r="AQ22" s="81">
        <f>'M1-In'!AJ22+'M2-In'!AJ22+'M3-In'!AJ22</f>
        <v>0</v>
      </c>
      <c r="AR22" s="81" t="str">
        <f t="shared" si="55"/>
        <v>Corriger</v>
      </c>
      <c r="AS22" s="81" t="str">
        <f t="shared" si="56"/>
        <v>Corriger</v>
      </c>
      <c r="AT22" s="81">
        <f>BerM1!AO22+BerM2!AO22+BerM3!AO22</f>
        <v>0</v>
      </c>
      <c r="AU22" s="81" t="str">
        <f t="shared" si="57"/>
        <v>Corriger</v>
      </c>
      <c r="AV22" s="81" t="str">
        <f t="shared" si="58"/>
        <v>Corriger</v>
      </c>
      <c r="AW22" s="81" t="str">
        <f>IF(A22&gt;1,"Corriger",MIN(gmk,BerM1!AQ22+BerM2!AQ22+BerM3!AQ22))</f>
        <v>Corriger</v>
      </c>
      <c r="AX22" s="81" t="str">
        <f t="shared" si="59"/>
        <v>Corriger</v>
      </c>
      <c r="AY22" s="81" t="str">
        <f t="shared" si="60"/>
        <v>Corriger</v>
      </c>
      <c r="AZ22" s="81" t="str">
        <f>IF(A22&gt;1,"Corriger",ROUND(AW22*pabij/100,2)+ROUND(AW22*wnbij/100,2))</f>
        <v>Corriger</v>
      </c>
      <c r="BA22" s="81">
        <f t="shared" si="61"/>
        <v>0</v>
      </c>
      <c r="BB22" s="81">
        <f t="shared" si="62"/>
        <v>0</v>
      </c>
      <c r="BC22" s="104">
        <f t="shared" si="63"/>
        <v>1</v>
      </c>
      <c r="BD22" s="81" t="str">
        <f t="shared" si="64"/>
        <v>Corriger</v>
      </c>
      <c r="BE22" s="34" t="str">
        <f t="shared" si="65"/>
        <v>Corriger</v>
      </c>
      <c r="BF22" s="81" t="str">
        <f>IF(A22&gt;1,"Corriger",MIN(AY22,BerM1!AT22+BerM2!AT22+BerM3!AT22))</f>
        <v>Corriger</v>
      </c>
      <c r="BG22" s="81" t="e">
        <f t="shared" si="66"/>
        <v>#VALUE!</v>
      </c>
      <c r="BH22" s="81" t="str">
        <f t="shared" si="67"/>
        <v>Corriger</v>
      </c>
      <c r="BI22" s="81" t="str">
        <f t="shared" si="68"/>
        <v>Corriger</v>
      </c>
      <c r="BJ22" s="81" t="e">
        <f t="shared" si="69"/>
        <v>#VALUE!</v>
      </c>
      <c r="BK22" s="81" t="e">
        <f ca="1">IF(A22=1,Corriger,ROUND(AW22*fsobij/100,2))</f>
        <v>#VALUE!</v>
      </c>
      <c r="BL22" s="25" t="str">
        <f t="shared" si="70"/>
        <v>Corriger</v>
      </c>
      <c r="BM22" s="81" t="str">
        <f t="shared" si="71"/>
        <v>Corriger</v>
      </c>
      <c r="BN22" s="81" t="str">
        <f t="shared" si="72"/>
        <v>Corriger</v>
      </c>
      <c r="BO22" s="81" t="str">
        <f t="shared" si="73"/>
        <v>OK</v>
      </c>
      <c r="BP22" s="81" t="b">
        <f t="shared" si="74"/>
        <v>0</v>
      </c>
      <c r="BQ22" s="105"/>
      <c r="BR22" s="105" t="e">
        <f ca="1">IF(A22=1,Corriger,ROUND(AW22*bijdrage255/100,2))</f>
        <v>#VALUE!</v>
      </c>
      <c r="BS22" s="105" t="e">
        <f ca="1">IF(A22=1,Corriger,ROUND(AW22*bijdrage256/100,2))</f>
        <v>#VALUE!</v>
      </c>
      <c r="BT22" s="105"/>
      <c r="BU22" s="105" t="str">
        <f t="shared" si="75"/>
        <v>Corriger</v>
      </c>
      <c r="BV22" s="105"/>
      <c r="BW22" s="81" t="e">
        <f t="shared" si="76"/>
        <v>#VALUE!</v>
      </c>
      <c r="BX22" s="81" t="e">
        <f t="shared" si="77"/>
        <v>#VALUE!</v>
      </c>
      <c r="BY22" s="81" t="e">
        <f t="shared" si="78"/>
        <v>#VALUE!</v>
      </c>
      <c r="CA22" s="81" t="e">
        <f ca="1">BN22-ROUND(((FTP!AP22+FTP!BB22+FTP!BF22+FTP!AT22+FTP!AX22)-(FTP!BH22+FTP!BJ22))/100,2)</f>
        <v>#VALUE!</v>
      </c>
    </row>
    <row r="23" spans="1:79" x14ac:dyDescent="0.2">
      <c r="A23" s="25">
        <f>IF(OR(BerM1!V23=1,BerM2!V23=1,BerM3!V23=1),1,IF(ISBLANK(wg_cat),2,IF(AND(kwnr&gt;=76,user_wg_cat=958),3,0)))</f>
        <v>2</v>
      </c>
      <c r="B23" s="101"/>
      <c r="C23" s="106">
        <f>IF(NOT(ISBLANK(Ident!E23)),IF(Ident!E23&lt;Kal!A$11,Kal!A$11,Ident!E23),Kal!A$11)</f>
        <v>45383</v>
      </c>
      <c r="D23" s="25">
        <f>Ident!F23-C23+1-(INT((CHOOSE(WEEKDAY(C23),0,1,2,3,4,5,6)+(Ident!F23-C23+1))/7))-(INT((CHOOSE(WEEKDAY(C23),6,0,1,2,3,4,5)+(Ident!F23-C23+1))/7))</f>
        <v>-32415</v>
      </c>
      <c r="E23" s="25">
        <f>Kal!B$13-C23+1-(INT((CHOOSE(WEEKDAY(C23),0,1,2,3,4,5,6)+(Kal!B$13-C23+1))/7))-(INT((CHOOSE(WEEKDAY(C23),6,0,1,2,3,4,5)+(Kal!B$13-C23+1))/7))</f>
        <v>65</v>
      </c>
      <c r="F23" s="25">
        <f>Ident!F23-Kal!A$11+1-(INT((CHOOSE(WEEKDAY(Kal!A$11),0,1,2,3,4,5,6)+(Ident!F23-Kal!A$11+1))/7))-(INT((CHOOSE(WEEKDAY(Kal!A$11),6,0,1,2,3,4,5)+(Ident!F23-Kal!A$11+1))/7))</f>
        <v>-32415</v>
      </c>
      <c r="G23" s="25">
        <f>IF(AND(Ident!E23&lt;&gt;0,Ident!F23&lt;&gt;0),D23,IF(AND(Ident!E23&lt;&gt;0,Ident!F23=0),E23,IF(AND(Ident!E23=0,Ident!F23&lt;&gt;0),F23,ad5kw)))</f>
        <v>65</v>
      </c>
      <c r="H23" s="24">
        <f>ROUND(G23*Ident!L23,2)</f>
        <v>0</v>
      </c>
      <c r="I23" s="102"/>
      <c r="J23" s="103">
        <f>BerM1!W23+BerM2!W23+BerM3!W23</f>
        <v>0</v>
      </c>
      <c r="K23" s="103">
        <f t="shared" si="38"/>
        <v>0</v>
      </c>
      <c r="L23" s="103" t="str">
        <f t="shared" si="39"/>
        <v>Corriger</v>
      </c>
      <c r="M23" s="81">
        <f>BerM1!AB23+BerM2!AB23+BerM3!AB23</f>
        <v>0</v>
      </c>
      <c r="N23" s="81">
        <f t="shared" si="40"/>
        <v>0</v>
      </c>
      <c r="O23" s="4">
        <f>IF(BerM1!S23+BerM2!S23+BerM3!S23=0,0,MIN(Ident!L23*fuf,MAX((Ident!L23-1)*fuf,ROUND(N23/(BerM1!S23+BerM2!S23+BerM3!S23),2))))</f>
        <v>0</v>
      </c>
      <c r="P23" s="81">
        <f>ROUND((BerM1!I23+BerM2!I23+BerM3!I23)/(malu1+malu2+malu3),2)</f>
        <v>0</v>
      </c>
      <c r="Q23" s="81">
        <f>ROUND((BerM1!J23+BerM2!J23+BerM3!J23)/(dima1+dima2+dima3),2)</f>
        <v>0</v>
      </c>
      <c r="R23" s="81">
        <f>ROUND((BerM1!K23+BerM2!K23+BerM3!K23)/(wome1+wome2+wome3),2)</f>
        <v>0</v>
      </c>
      <c r="S23" s="81">
        <f>ROUND((BerM1!L23+BerM2!L23+BerM3!L23)/(doje1+doje2+doje3),2)</f>
        <v>0</v>
      </c>
      <c r="T23" s="81">
        <f>ROUND((BerM1!M23+BerM2!M23+BerM3!M23)/(vrve1+vrve2+vrve3),2)</f>
        <v>0</v>
      </c>
      <c r="U23" s="81">
        <f>ROUND((BerM1!N23+BerM2!N23+BerM3!N23)/(zasa1+zasa2+zasa3),2)</f>
        <v>0</v>
      </c>
      <c r="V23" s="81">
        <f>ROUND((BerM1!O23+BerM2!O23+BerM3!O23)/(zodi1+zodi2+zodi3),2)</f>
        <v>0</v>
      </c>
      <c r="W23" s="81">
        <f>ROUND(('M1-In'!U23+'M2-In'!U23+'M3-In'!U23)*7/(malu1+malu2+malu3+dima1+dima2+dima3+wome1+wome2+wome3+doje1+doje2+doje3+vrve1+vrve2+vrve3+zasa1+zasa2+zasa3+zodi1+zodi2+zodi3),2)</f>
        <v>0</v>
      </c>
      <c r="X23" s="81">
        <f t="shared" si="41"/>
        <v>0</v>
      </c>
      <c r="Y23" s="81" t="str">
        <f t="shared" si="42"/>
        <v>REMPLIR CAT.D'EMPLOYEUR!</v>
      </c>
      <c r="Z23" s="34">
        <f t="shared" si="43"/>
        <v>0</v>
      </c>
      <c r="AA23" s="81" t="str">
        <f t="shared" si="44"/>
        <v>T. plein</v>
      </c>
      <c r="AB23" s="81">
        <f>'M1-In'!AD23+'M1-In'!AE23+'M2-In'!AD23+'M2-In'!AE23+'M3-In'!AD23+'M3-In'!AE23</f>
        <v>0</v>
      </c>
      <c r="AC23" s="81" t="str">
        <f t="shared" si="45"/>
        <v>Corriger</v>
      </c>
      <c r="AD23" s="81" t="str">
        <f t="shared" si="46"/>
        <v>Corriger</v>
      </c>
      <c r="AE23" s="81">
        <f>'M1-In'!AF23+'M2-In'!AF23+'M3-In'!AF23</f>
        <v>0</v>
      </c>
      <c r="AF23" s="81" t="str">
        <f t="shared" si="47"/>
        <v>Corriger</v>
      </c>
      <c r="AG23" s="81" t="str">
        <f t="shared" si="48"/>
        <v>Corriger</v>
      </c>
      <c r="AH23" s="81">
        <f>'M1-In'!AG23+'M2-In'!AG23+'M3-In'!AG23</f>
        <v>0</v>
      </c>
      <c r="AI23" s="81" t="str">
        <f t="shared" si="49"/>
        <v>Corriger</v>
      </c>
      <c r="AJ23" s="81" t="str">
        <f t="shared" si="50"/>
        <v>Corriger</v>
      </c>
      <c r="AK23" s="81">
        <f>'M1-In'!AH23+'M2-In'!AH23+'M3-In'!AH23</f>
        <v>0</v>
      </c>
      <c r="AL23" s="81" t="str">
        <f t="shared" si="51"/>
        <v>Corriger</v>
      </c>
      <c r="AM23" s="81" t="str">
        <f t="shared" si="52"/>
        <v>Corriger</v>
      </c>
      <c r="AN23" s="81">
        <f>'M1-In'!AI23+'M2-In'!AI23+'M3-In'!AI23</f>
        <v>0</v>
      </c>
      <c r="AO23" s="81" t="str">
        <f t="shared" si="53"/>
        <v>Corriger</v>
      </c>
      <c r="AP23" s="81" t="str">
        <f t="shared" si="54"/>
        <v>Corriger</v>
      </c>
      <c r="AQ23" s="81">
        <f>'M1-In'!AJ23+'M2-In'!AJ23+'M3-In'!AJ23</f>
        <v>0</v>
      </c>
      <c r="AR23" s="81" t="str">
        <f t="shared" si="55"/>
        <v>Corriger</v>
      </c>
      <c r="AS23" s="81" t="str">
        <f t="shared" si="56"/>
        <v>Corriger</v>
      </c>
      <c r="AT23" s="81">
        <f>BerM1!AO23+BerM2!AO23+BerM3!AO23</f>
        <v>0</v>
      </c>
      <c r="AU23" s="81" t="str">
        <f t="shared" si="57"/>
        <v>Corriger</v>
      </c>
      <c r="AV23" s="81" t="str">
        <f t="shared" si="58"/>
        <v>Corriger</v>
      </c>
      <c r="AW23" s="81" t="str">
        <f>IF(A23&gt;1,"Corriger",MIN(gmk,BerM1!AQ23+BerM2!AQ23+BerM3!AQ23))</f>
        <v>Corriger</v>
      </c>
      <c r="AX23" s="81" t="str">
        <f t="shared" si="59"/>
        <v>Corriger</v>
      </c>
      <c r="AY23" s="81" t="str">
        <f t="shared" si="60"/>
        <v>Corriger</v>
      </c>
      <c r="AZ23" s="81" t="str">
        <f>IF(A23&gt;1,"Corriger",ROUND(AW23*pabij/100,2)+ROUND(AW23*wnbij/100,2))</f>
        <v>Corriger</v>
      </c>
      <c r="BA23" s="81">
        <f t="shared" si="61"/>
        <v>0</v>
      </c>
      <c r="BB23" s="81">
        <f t="shared" si="62"/>
        <v>0</v>
      </c>
      <c r="BC23" s="104">
        <f t="shared" si="63"/>
        <v>1</v>
      </c>
      <c r="BD23" s="81" t="str">
        <f t="shared" si="64"/>
        <v>Corriger</v>
      </c>
      <c r="BE23" s="34" t="str">
        <f t="shared" si="65"/>
        <v>Corriger</v>
      </c>
      <c r="BF23" s="81" t="str">
        <f>IF(A23&gt;1,"Corriger",MIN(AY23,BerM1!AT23+BerM2!AT23+BerM3!AT23))</f>
        <v>Corriger</v>
      </c>
      <c r="BG23" s="81" t="e">
        <f t="shared" si="66"/>
        <v>#VALUE!</v>
      </c>
      <c r="BH23" s="81" t="str">
        <f t="shared" si="67"/>
        <v>Corriger</v>
      </c>
      <c r="BI23" s="81" t="str">
        <f t="shared" si="68"/>
        <v>Corriger</v>
      </c>
      <c r="BJ23" s="81" t="e">
        <f t="shared" si="69"/>
        <v>#VALUE!</v>
      </c>
      <c r="BK23" s="81" t="e">
        <f ca="1">IF(A23=1,Corriger,ROUND(AW23*fsobij/100,2))</f>
        <v>#VALUE!</v>
      </c>
      <c r="BL23" s="25" t="str">
        <f t="shared" si="70"/>
        <v>Corriger</v>
      </c>
      <c r="BM23" s="81" t="str">
        <f t="shared" si="71"/>
        <v>Corriger</v>
      </c>
      <c r="BN23" s="81" t="str">
        <f t="shared" si="72"/>
        <v>Corriger</v>
      </c>
      <c r="BO23" s="81" t="str">
        <f t="shared" si="73"/>
        <v>OK</v>
      </c>
      <c r="BP23" s="81" t="b">
        <f t="shared" si="74"/>
        <v>0</v>
      </c>
      <c r="BQ23" s="105"/>
      <c r="BR23" s="105" t="e">
        <f ca="1">IF(A23=1,Corriger,ROUND(AW23*bijdrage255/100,2))</f>
        <v>#VALUE!</v>
      </c>
      <c r="BS23" s="105" t="e">
        <f ca="1">IF(A23=1,Corriger,ROUND(AW23*bijdrage256/100,2))</f>
        <v>#VALUE!</v>
      </c>
      <c r="BT23" s="105"/>
      <c r="BU23" s="105" t="str">
        <f t="shared" si="75"/>
        <v>Corriger</v>
      </c>
      <c r="BV23" s="105"/>
      <c r="BW23" s="81" t="e">
        <f t="shared" si="76"/>
        <v>#VALUE!</v>
      </c>
      <c r="BX23" s="81" t="e">
        <f t="shared" si="77"/>
        <v>#VALUE!</v>
      </c>
      <c r="BY23" s="81" t="e">
        <f t="shared" si="78"/>
        <v>#VALUE!</v>
      </c>
      <c r="CA23" s="81" t="e">
        <f ca="1">BN23-ROUND(((FTP!AP23+FTP!BB23+FTP!BF23+FTP!AT23+FTP!AX23)-(FTP!BH23+FTP!BJ23))/100,2)</f>
        <v>#VALUE!</v>
      </c>
    </row>
    <row r="24" spans="1:79" x14ac:dyDescent="0.2">
      <c r="A24" s="25">
        <f>IF(OR(BerM1!V24=1,BerM2!V24=1,BerM3!V24=1),1,IF(ISBLANK(wg_cat),2,IF(AND(kwnr&gt;=76,user_wg_cat=958),3,0)))</f>
        <v>2</v>
      </c>
      <c r="B24" s="101"/>
      <c r="C24" s="106">
        <f>IF(NOT(ISBLANK(Ident!E24)),IF(Ident!E24&lt;Kal!A$11,Kal!A$11,Ident!E24),Kal!A$11)</f>
        <v>45383</v>
      </c>
      <c r="D24" s="25">
        <f>Ident!F24-C24+1-(INT((CHOOSE(WEEKDAY(C24),0,1,2,3,4,5,6)+(Ident!F24-C24+1))/7))-(INT((CHOOSE(WEEKDAY(C24),6,0,1,2,3,4,5)+(Ident!F24-C24+1))/7))</f>
        <v>-32415</v>
      </c>
      <c r="E24" s="25">
        <f>Kal!B$13-C24+1-(INT((CHOOSE(WEEKDAY(C24),0,1,2,3,4,5,6)+(Kal!B$13-C24+1))/7))-(INT((CHOOSE(WEEKDAY(C24),6,0,1,2,3,4,5)+(Kal!B$13-C24+1))/7))</f>
        <v>65</v>
      </c>
      <c r="F24" s="25">
        <f>Ident!F24-Kal!A$11+1-(INT((CHOOSE(WEEKDAY(Kal!A$11),0,1,2,3,4,5,6)+(Ident!F24-Kal!A$11+1))/7))-(INT((CHOOSE(WEEKDAY(Kal!A$11),6,0,1,2,3,4,5)+(Ident!F24-Kal!A$11+1))/7))</f>
        <v>-32415</v>
      </c>
      <c r="G24" s="25">
        <f>IF(AND(Ident!E24&lt;&gt;0,Ident!F24&lt;&gt;0),D24,IF(AND(Ident!E24&lt;&gt;0,Ident!F24=0),E24,IF(AND(Ident!E24=0,Ident!F24&lt;&gt;0),F24,ad5kw)))</f>
        <v>65</v>
      </c>
      <c r="H24" s="24">
        <f>ROUND(G24*Ident!L24,2)</f>
        <v>0</v>
      </c>
      <c r="I24" s="102"/>
      <c r="J24" s="103">
        <f>BerM1!W24+BerM2!W24+BerM3!W24</f>
        <v>0</v>
      </c>
      <c r="K24" s="103">
        <f t="shared" si="38"/>
        <v>0</v>
      </c>
      <c r="L24" s="103" t="str">
        <f t="shared" si="39"/>
        <v>Corriger</v>
      </c>
      <c r="M24" s="81">
        <f>BerM1!AB24+BerM2!AB24+BerM3!AB24</f>
        <v>0</v>
      </c>
      <c r="N24" s="81">
        <f t="shared" si="40"/>
        <v>0</v>
      </c>
      <c r="O24" s="4">
        <f>IF(BerM1!S24+BerM2!S24+BerM3!S24=0,0,MIN(Ident!L24*fuf,MAX((Ident!L24-1)*fuf,ROUND(N24/(BerM1!S24+BerM2!S24+BerM3!S24),2))))</f>
        <v>0</v>
      </c>
      <c r="P24" s="81">
        <f>ROUND((BerM1!I24+BerM2!I24+BerM3!I24)/(malu1+malu2+malu3),2)</f>
        <v>0</v>
      </c>
      <c r="Q24" s="81">
        <f>ROUND((BerM1!J24+BerM2!J24+BerM3!J24)/(dima1+dima2+dima3),2)</f>
        <v>0</v>
      </c>
      <c r="R24" s="81">
        <f>ROUND((BerM1!K24+BerM2!K24+BerM3!K24)/(wome1+wome2+wome3),2)</f>
        <v>0</v>
      </c>
      <c r="S24" s="81">
        <f>ROUND((BerM1!L24+BerM2!L24+BerM3!L24)/(doje1+doje2+doje3),2)</f>
        <v>0</v>
      </c>
      <c r="T24" s="81">
        <f>ROUND((BerM1!M24+BerM2!M24+BerM3!M24)/(vrve1+vrve2+vrve3),2)</f>
        <v>0</v>
      </c>
      <c r="U24" s="81">
        <f>ROUND((BerM1!N24+BerM2!N24+BerM3!N24)/(zasa1+zasa2+zasa3),2)</f>
        <v>0</v>
      </c>
      <c r="V24" s="81">
        <f>ROUND((BerM1!O24+BerM2!O24+BerM3!O24)/(zodi1+zodi2+zodi3),2)</f>
        <v>0</v>
      </c>
      <c r="W24" s="81">
        <f>ROUND(('M1-In'!U24+'M2-In'!U24+'M3-In'!U24)*7/(malu1+malu2+malu3+dima1+dima2+dima3+wome1+wome2+wome3+doje1+doje2+doje3+vrve1+vrve2+vrve3+zasa1+zasa2+zasa3+zodi1+zodi2+zodi3),2)</f>
        <v>0</v>
      </c>
      <c r="X24" s="81">
        <f t="shared" si="41"/>
        <v>0</v>
      </c>
      <c r="Y24" s="81" t="str">
        <f t="shared" si="42"/>
        <v>REMPLIR CAT.D'EMPLOYEUR!</v>
      </c>
      <c r="Z24" s="34">
        <f t="shared" si="43"/>
        <v>0</v>
      </c>
      <c r="AA24" s="81" t="str">
        <f t="shared" si="44"/>
        <v>T. plein</v>
      </c>
      <c r="AB24" s="81">
        <f>'M1-In'!AD24+'M1-In'!AE24+'M2-In'!AD24+'M2-In'!AE24+'M3-In'!AD24+'M3-In'!AE24</f>
        <v>0</v>
      </c>
      <c r="AC24" s="81" t="str">
        <f t="shared" si="45"/>
        <v>Corriger</v>
      </c>
      <c r="AD24" s="81" t="str">
        <f t="shared" si="46"/>
        <v>Corriger</v>
      </c>
      <c r="AE24" s="81">
        <f>'M1-In'!AF24+'M2-In'!AF24+'M3-In'!AF24</f>
        <v>0</v>
      </c>
      <c r="AF24" s="81" t="str">
        <f t="shared" si="47"/>
        <v>Corriger</v>
      </c>
      <c r="AG24" s="81" t="str">
        <f t="shared" si="48"/>
        <v>Corriger</v>
      </c>
      <c r="AH24" s="81">
        <f>'M1-In'!AG24+'M2-In'!AG24+'M3-In'!AG24</f>
        <v>0</v>
      </c>
      <c r="AI24" s="81" t="str">
        <f t="shared" si="49"/>
        <v>Corriger</v>
      </c>
      <c r="AJ24" s="81" t="str">
        <f t="shared" si="50"/>
        <v>Corriger</v>
      </c>
      <c r="AK24" s="81">
        <f>'M1-In'!AH24+'M2-In'!AH24+'M3-In'!AH24</f>
        <v>0</v>
      </c>
      <c r="AL24" s="81" t="str">
        <f t="shared" si="51"/>
        <v>Corriger</v>
      </c>
      <c r="AM24" s="81" t="str">
        <f t="shared" si="52"/>
        <v>Corriger</v>
      </c>
      <c r="AN24" s="81">
        <f>'M1-In'!AI24+'M2-In'!AI24+'M3-In'!AI24</f>
        <v>0</v>
      </c>
      <c r="AO24" s="81" t="str">
        <f t="shared" si="53"/>
        <v>Corriger</v>
      </c>
      <c r="AP24" s="81" t="str">
        <f t="shared" si="54"/>
        <v>Corriger</v>
      </c>
      <c r="AQ24" s="81">
        <f>'M1-In'!AJ24+'M2-In'!AJ24+'M3-In'!AJ24</f>
        <v>0</v>
      </c>
      <c r="AR24" s="81" t="str">
        <f t="shared" si="55"/>
        <v>Corriger</v>
      </c>
      <c r="AS24" s="81" t="str">
        <f t="shared" si="56"/>
        <v>Corriger</v>
      </c>
      <c r="AT24" s="81">
        <f>BerM1!AO24+BerM2!AO24+BerM3!AO24</f>
        <v>0</v>
      </c>
      <c r="AU24" s="81" t="str">
        <f t="shared" si="57"/>
        <v>Corriger</v>
      </c>
      <c r="AV24" s="81" t="str">
        <f t="shared" si="58"/>
        <v>Corriger</v>
      </c>
      <c r="AW24" s="81" t="str">
        <f>IF(A24&gt;1,"Corriger",MIN(gmk,BerM1!AQ24+BerM2!AQ24+BerM3!AQ24))</f>
        <v>Corriger</v>
      </c>
      <c r="AX24" s="81" t="str">
        <f t="shared" si="59"/>
        <v>Corriger</v>
      </c>
      <c r="AY24" s="81" t="str">
        <f t="shared" si="60"/>
        <v>Corriger</v>
      </c>
      <c r="AZ24" s="81" t="str">
        <f>IF(A24&gt;1,"Corriger",ROUND(AW24*pabij/100,2)+ROUND(AW24*wnbij/100,2))</f>
        <v>Corriger</v>
      </c>
      <c r="BA24" s="81">
        <f t="shared" si="61"/>
        <v>0</v>
      </c>
      <c r="BB24" s="81">
        <f t="shared" si="62"/>
        <v>0</v>
      </c>
      <c r="BC24" s="104">
        <f t="shared" si="63"/>
        <v>1</v>
      </c>
      <c r="BD24" s="81" t="str">
        <f t="shared" si="64"/>
        <v>Corriger</v>
      </c>
      <c r="BE24" s="34" t="str">
        <f t="shared" si="65"/>
        <v>Corriger</v>
      </c>
      <c r="BF24" s="81" t="str">
        <f>IF(A24&gt;1,"Corriger",MIN(AY24,BerM1!AT24+BerM2!AT24+BerM3!AT24))</f>
        <v>Corriger</v>
      </c>
      <c r="BG24" s="81" t="e">
        <f t="shared" si="66"/>
        <v>#VALUE!</v>
      </c>
      <c r="BH24" s="81" t="str">
        <f t="shared" si="67"/>
        <v>Corriger</v>
      </c>
      <c r="BI24" s="81" t="str">
        <f t="shared" si="68"/>
        <v>Corriger</v>
      </c>
      <c r="BJ24" s="81" t="e">
        <f t="shared" si="69"/>
        <v>#VALUE!</v>
      </c>
      <c r="BK24" s="81" t="e">
        <f ca="1">IF(A24=1,Corriger,ROUND(AW24*fsobij/100,2))</f>
        <v>#VALUE!</v>
      </c>
      <c r="BL24" s="25" t="str">
        <f t="shared" si="70"/>
        <v>Corriger</v>
      </c>
      <c r="BM24" s="81" t="str">
        <f t="shared" si="71"/>
        <v>Corriger</v>
      </c>
      <c r="BN24" s="81" t="str">
        <f t="shared" si="72"/>
        <v>Corriger</v>
      </c>
      <c r="BO24" s="81" t="str">
        <f t="shared" si="73"/>
        <v>OK</v>
      </c>
      <c r="BP24" s="81" t="b">
        <f t="shared" si="74"/>
        <v>0</v>
      </c>
      <c r="BQ24" s="105"/>
      <c r="BR24" s="105" t="e">
        <f ca="1">IF(A24=1,Corriger,ROUND(AW24*bijdrage255/100,2))</f>
        <v>#VALUE!</v>
      </c>
      <c r="BS24" s="105" t="e">
        <f ca="1">IF(A24=1,Corriger,ROUND(AW24*bijdrage256/100,2))</f>
        <v>#VALUE!</v>
      </c>
      <c r="BT24" s="105"/>
      <c r="BU24" s="105" t="str">
        <f t="shared" si="75"/>
        <v>Corriger</v>
      </c>
      <c r="BV24" s="105"/>
      <c r="BW24" s="81" t="e">
        <f t="shared" si="76"/>
        <v>#VALUE!</v>
      </c>
      <c r="BX24" s="81" t="e">
        <f t="shared" si="77"/>
        <v>#VALUE!</v>
      </c>
      <c r="BY24" s="81" t="e">
        <f t="shared" si="78"/>
        <v>#VALUE!</v>
      </c>
      <c r="CA24" s="81" t="e">
        <f ca="1">BN24-ROUND(((FTP!AP24+FTP!BB24+FTP!BF24+FTP!AT24+FTP!AX24)-(FTP!BH24+FTP!BJ24))/100,2)</f>
        <v>#VALUE!</v>
      </c>
    </row>
    <row r="25" spans="1:79" x14ac:dyDescent="0.2">
      <c r="A25" s="25">
        <f>IF(OR(BerM1!V25=1,BerM2!V25=1,BerM3!V25=1),1,IF(ISBLANK(wg_cat),2,IF(AND(kwnr&gt;=76,user_wg_cat=958),3,0)))</f>
        <v>2</v>
      </c>
      <c r="B25" s="101"/>
      <c r="C25" s="106">
        <f>IF(NOT(ISBLANK(Ident!E25)),IF(Ident!E25&lt;Kal!A$11,Kal!A$11,Ident!E25),Kal!A$11)</f>
        <v>45383</v>
      </c>
      <c r="D25" s="25">
        <f>Ident!F25-C25+1-(INT((CHOOSE(WEEKDAY(C25),0,1,2,3,4,5,6)+(Ident!F25-C25+1))/7))-(INT((CHOOSE(WEEKDAY(C25),6,0,1,2,3,4,5)+(Ident!F25-C25+1))/7))</f>
        <v>-32415</v>
      </c>
      <c r="E25" s="25">
        <f>Kal!B$13-C25+1-(INT((CHOOSE(WEEKDAY(C25),0,1,2,3,4,5,6)+(Kal!B$13-C25+1))/7))-(INT((CHOOSE(WEEKDAY(C25),6,0,1,2,3,4,5)+(Kal!B$13-C25+1))/7))</f>
        <v>65</v>
      </c>
      <c r="F25" s="25">
        <f>Ident!F25-Kal!A$11+1-(INT((CHOOSE(WEEKDAY(Kal!A$11),0,1,2,3,4,5,6)+(Ident!F25-Kal!A$11+1))/7))-(INT((CHOOSE(WEEKDAY(Kal!A$11),6,0,1,2,3,4,5)+(Ident!F25-Kal!A$11+1))/7))</f>
        <v>-32415</v>
      </c>
      <c r="G25" s="25">
        <f>IF(AND(Ident!E25&lt;&gt;0,Ident!F25&lt;&gt;0),D25,IF(AND(Ident!E25&lt;&gt;0,Ident!F25=0),E25,IF(AND(Ident!E25=0,Ident!F25&lt;&gt;0),F25,ad5kw)))</f>
        <v>65</v>
      </c>
      <c r="H25" s="24">
        <f>ROUND(G25*Ident!L25,2)</f>
        <v>0</v>
      </c>
      <c r="I25" s="102"/>
      <c r="J25" s="103">
        <f>BerM1!W25+BerM2!W25+BerM3!W25</f>
        <v>0</v>
      </c>
      <c r="K25" s="103">
        <f t="shared" si="38"/>
        <v>0</v>
      </c>
      <c r="L25" s="103" t="str">
        <f t="shared" si="39"/>
        <v>Corriger</v>
      </c>
      <c r="M25" s="81">
        <f>BerM1!AB25+BerM2!AB25+BerM3!AB25</f>
        <v>0</v>
      </c>
      <c r="N25" s="81">
        <f t="shared" si="40"/>
        <v>0</v>
      </c>
      <c r="O25" s="4">
        <f>IF(BerM1!S25+BerM2!S25+BerM3!S25=0,0,MIN(Ident!L25*fuf,MAX((Ident!L25-1)*fuf,ROUND(N25/(BerM1!S25+BerM2!S25+BerM3!S25),2))))</f>
        <v>0</v>
      </c>
      <c r="P25" s="81">
        <f>ROUND((BerM1!I25+BerM2!I25+BerM3!I25)/(malu1+malu2+malu3),2)</f>
        <v>0</v>
      </c>
      <c r="Q25" s="81">
        <f>ROUND((BerM1!J25+BerM2!J25+BerM3!J25)/(dima1+dima2+dima3),2)</f>
        <v>0</v>
      </c>
      <c r="R25" s="81">
        <f>ROUND((BerM1!K25+BerM2!K25+BerM3!K25)/(wome1+wome2+wome3),2)</f>
        <v>0</v>
      </c>
      <c r="S25" s="81">
        <f>ROUND((BerM1!L25+BerM2!L25+BerM3!L25)/(doje1+doje2+doje3),2)</f>
        <v>0</v>
      </c>
      <c r="T25" s="81">
        <f>ROUND((BerM1!M25+BerM2!M25+BerM3!M25)/(vrve1+vrve2+vrve3),2)</f>
        <v>0</v>
      </c>
      <c r="U25" s="81">
        <f>ROUND((BerM1!N25+BerM2!N25+BerM3!N25)/(zasa1+zasa2+zasa3),2)</f>
        <v>0</v>
      </c>
      <c r="V25" s="81">
        <f>ROUND((BerM1!O25+BerM2!O25+BerM3!O25)/(zodi1+zodi2+zodi3),2)</f>
        <v>0</v>
      </c>
      <c r="W25" s="81">
        <f>ROUND(('M1-In'!U25+'M2-In'!U25+'M3-In'!U25)*7/(malu1+malu2+malu3+dima1+dima2+dima3+wome1+wome2+wome3+doje1+doje2+doje3+vrve1+vrve2+vrve3+zasa1+zasa2+zasa3+zodi1+zodi2+zodi3),2)</f>
        <v>0</v>
      </c>
      <c r="X25" s="81">
        <f t="shared" si="41"/>
        <v>0</v>
      </c>
      <c r="Y25" s="81" t="str">
        <f t="shared" si="42"/>
        <v>REMPLIR CAT.D'EMPLOYEUR!</v>
      </c>
      <c r="Z25" s="34">
        <f t="shared" si="43"/>
        <v>0</v>
      </c>
      <c r="AA25" s="81" t="str">
        <f t="shared" si="44"/>
        <v>T. plein</v>
      </c>
      <c r="AB25" s="81">
        <f>'M1-In'!AD25+'M1-In'!AE25+'M2-In'!AD25+'M2-In'!AE25+'M3-In'!AD25+'M3-In'!AE25</f>
        <v>0</v>
      </c>
      <c r="AC25" s="81" t="str">
        <f t="shared" si="45"/>
        <v>Corriger</v>
      </c>
      <c r="AD25" s="81" t="str">
        <f t="shared" si="46"/>
        <v>Corriger</v>
      </c>
      <c r="AE25" s="81">
        <f>'M1-In'!AF25+'M2-In'!AF25+'M3-In'!AF25</f>
        <v>0</v>
      </c>
      <c r="AF25" s="81" t="str">
        <f t="shared" si="47"/>
        <v>Corriger</v>
      </c>
      <c r="AG25" s="81" t="str">
        <f t="shared" si="48"/>
        <v>Corriger</v>
      </c>
      <c r="AH25" s="81">
        <f>'M1-In'!AG25+'M2-In'!AG25+'M3-In'!AG25</f>
        <v>0</v>
      </c>
      <c r="AI25" s="81" t="str">
        <f t="shared" si="49"/>
        <v>Corriger</v>
      </c>
      <c r="AJ25" s="81" t="str">
        <f t="shared" si="50"/>
        <v>Corriger</v>
      </c>
      <c r="AK25" s="81">
        <f>'M1-In'!AH25+'M2-In'!AH25+'M3-In'!AH25</f>
        <v>0</v>
      </c>
      <c r="AL25" s="81" t="str">
        <f t="shared" si="51"/>
        <v>Corriger</v>
      </c>
      <c r="AM25" s="81" t="str">
        <f t="shared" si="52"/>
        <v>Corriger</v>
      </c>
      <c r="AN25" s="81">
        <f>'M1-In'!AI25+'M2-In'!AI25+'M3-In'!AI25</f>
        <v>0</v>
      </c>
      <c r="AO25" s="81" t="str">
        <f t="shared" si="53"/>
        <v>Corriger</v>
      </c>
      <c r="AP25" s="81" t="str">
        <f t="shared" si="54"/>
        <v>Corriger</v>
      </c>
      <c r="AQ25" s="81">
        <f>'M1-In'!AJ25+'M2-In'!AJ25+'M3-In'!AJ25</f>
        <v>0</v>
      </c>
      <c r="AR25" s="81" t="str">
        <f t="shared" si="55"/>
        <v>Corriger</v>
      </c>
      <c r="AS25" s="81" t="str">
        <f t="shared" si="56"/>
        <v>Corriger</v>
      </c>
      <c r="AT25" s="81">
        <f>BerM1!AO25+BerM2!AO25+BerM3!AO25</f>
        <v>0</v>
      </c>
      <c r="AU25" s="81" t="str">
        <f t="shared" si="57"/>
        <v>Corriger</v>
      </c>
      <c r="AV25" s="81" t="str">
        <f t="shared" si="58"/>
        <v>Corriger</v>
      </c>
      <c r="AW25" s="81" t="str">
        <f>IF(A25&gt;1,"Corriger",MIN(gmk,BerM1!AQ25+BerM2!AQ25+BerM3!AQ25))</f>
        <v>Corriger</v>
      </c>
      <c r="AX25" s="81" t="str">
        <f t="shared" si="59"/>
        <v>Corriger</v>
      </c>
      <c r="AY25" s="81" t="str">
        <f t="shared" si="60"/>
        <v>Corriger</v>
      </c>
      <c r="AZ25" s="81" t="str">
        <f>IF(A25&gt;1,"Corriger",ROUND(AW25*pabij/100,2)+ROUND(AW25*wnbij/100,2))</f>
        <v>Corriger</v>
      </c>
      <c r="BA25" s="81">
        <f t="shared" si="61"/>
        <v>0</v>
      </c>
      <c r="BB25" s="81">
        <f t="shared" si="62"/>
        <v>0</v>
      </c>
      <c r="BC25" s="104">
        <f t="shared" si="63"/>
        <v>1</v>
      </c>
      <c r="BD25" s="81" t="str">
        <f t="shared" si="64"/>
        <v>Corriger</v>
      </c>
      <c r="BE25" s="34" t="str">
        <f t="shared" si="65"/>
        <v>Corriger</v>
      </c>
      <c r="BF25" s="81" t="str">
        <f>IF(A25&gt;1,"Corriger",MIN(AY25,BerM1!AT25+BerM2!AT25+BerM3!AT25))</f>
        <v>Corriger</v>
      </c>
      <c r="BG25" s="81" t="e">
        <f t="shared" si="66"/>
        <v>#VALUE!</v>
      </c>
      <c r="BH25" s="81" t="str">
        <f t="shared" si="67"/>
        <v>Corriger</v>
      </c>
      <c r="BI25" s="81" t="str">
        <f t="shared" si="68"/>
        <v>Corriger</v>
      </c>
      <c r="BJ25" s="81" t="e">
        <f t="shared" si="69"/>
        <v>#VALUE!</v>
      </c>
      <c r="BK25" s="81" t="e">
        <f ca="1">IF(A25=1,Corriger,ROUND(AW25*fsobij/100,2))</f>
        <v>#VALUE!</v>
      </c>
      <c r="BL25" s="25" t="str">
        <f t="shared" si="70"/>
        <v>Corriger</v>
      </c>
      <c r="BM25" s="81" t="str">
        <f t="shared" si="71"/>
        <v>Corriger</v>
      </c>
      <c r="BN25" s="81" t="str">
        <f t="shared" si="72"/>
        <v>Corriger</v>
      </c>
      <c r="BO25" s="81" t="str">
        <f t="shared" si="73"/>
        <v>OK</v>
      </c>
      <c r="BP25" s="81" t="b">
        <f t="shared" si="74"/>
        <v>0</v>
      </c>
      <c r="BQ25" s="105"/>
      <c r="BR25" s="105" t="e">
        <f ca="1">IF(A25=1,Corriger,ROUND(AW25*bijdrage255/100,2))</f>
        <v>#VALUE!</v>
      </c>
      <c r="BS25" s="105" t="e">
        <f ca="1">IF(A25=1,Corriger,ROUND(AW25*bijdrage256/100,2))</f>
        <v>#VALUE!</v>
      </c>
      <c r="BT25" s="105"/>
      <c r="BU25" s="105" t="str">
        <f t="shared" si="75"/>
        <v>Corriger</v>
      </c>
      <c r="BV25" s="105"/>
      <c r="BW25" s="81" t="e">
        <f t="shared" si="76"/>
        <v>#VALUE!</v>
      </c>
      <c r="BX25" s="81" t="e">
        <f t="shared" si="77"/>
        <v>#VALUE!</v>
      </c>
      <c r="BY25" s="81" t="e">
        <f t="shared" si="78"/>
        <v>#VALUE!</v>
      </c>
      <c r="CA25" s="81" t="e">
        <f ca="1">BN25-ROUND(((FTP!AP25+FTP!BB25+FTP!BF25+FTP!AT25+FTP!AX25)-(FTP!BH25+FTP!BJ25))/100,2)</f>
        <v>#VALUE!</v>
      </c>
    </row>
    <row r="26" spans="1:79" x14ac:dyDescent="0.2">
      <c r="A26" s="25">
        <f>IF(OR(BerM1!V26=1,BerM2!V26=1,BerM3!V26=1),1,IF(ISBLANK(wg_cat),2,IF(AND(kwnr&gt;=76,user_wg_cat=958),3,0)))</f>
        <v>2</v>
      </c>
      <c r="B26" s="101"/>
      <c r="C26" s="106">
        <f>IF(NOT(ISBLANK(Ident!E26)),IF(Ident!E26&lt;Kal!A$11,Kal!A$11,Ident!E26),Kal!A$11)</f>
        <v>45383</v>
      </c>
      <c r="D26" s="25">
        <f>Ident!F26-C26+1-(INT((CHOOSE(WEEKDAY(C26),0,1,2,3,4,5,6)+(Ident!F26-C26+1))/7))-(INT((CHOOSE(WEEKDAY(C26),6,0,1,2,3,4,5)+(Ident!F26-C26+1))/7))</f>
        <v>-32415</v>
      </c>
      <c r="E26" s="25">
        <f>Kal!B$13-C26+1-(INT((CHOOSE(WEEKDAY(C26),0,1,2,3,4,5,6)+(Kal!B$13-C26+1))/7))-(INT((CHOOSE(WEEKDAY(C26),6,0,1,2,3,4,5)+(Kal!B$13-C26+1))/7))</f>
        <v>65</v>
      </c>
      <c r="F26" s="25">
        <f>Ident!F26-Kal!A$11+1-(INT((CHOOSE(WEEKDAY(Kal!A$11),0,1,2,3,4,5,6)+(Ident!F26-Kal!A$11+1))/7))-(INT((CHOOSE(WEEKDAY(Kal!A$11),6,0,1,2,3,4,5)+(Ident!F26-Kal!A$11+1))/7))</f>
        <v>-32415</v>
      </c>
      <c r="G26" s="25">
        <f>IF(AND(Ident!E26&lt;&gt;0,Ident!F26&lt;&gt;0),D26,IF(AND(Ident!E26&lt;&gt;0,Ident!F26=0),E26,IF(AND(Ident!E26=0,Ident!F26&lt;&gt;0),F26,ad5kw)))</f>
        <v>65</v>
      </c>
      <c r="H26" s="24">
        <f>ROUND(G26*Ident!L26,2)</f>
        <v>0</v>
      </c>
      <c r="I26" s="102"/>
      <c r="J26" s="103">
        <f>BerM1!W26+BerM2!W26+BerM3!W26</f>
        <v>0</v>
      </c>
      <c r="K26" s="103">
        <f t="shared" si="38"/>
        <v>0</v>
      </c>
      <c r="L26" s="103" t="str">
        <f t="shared" si="39"/>
        <v>Corriger</v>
      </c>
      <c r="M26" s="81">
        <f>BerM1!AB26+BerM2!AB26+BerM3!AB26</f>
        <v>0</v>
      </c>
      <c r="N26" s="81">
        <f t="shared" si="40"/>
        <v>0</v>
      </c>
      <c r="O26" s="4">
        <f>IF(BerM1!S26+BerM2!S26+BerM3!S26=0,0,MIN(Ident!L26*fuf,MAX((Ident!L26-1)*fuf,ROUND(N26/(BerM1!S26+BerM2!S26+BerM3!S26),2))))</f>
        <v>0</v>
      </c>
      <c r="P26" s="81">
        <f>ROUND((BerM1!I26+BerM2!I26+BerM3!I26)/(malu1+malu2+malu3),2)</f>
        <v>0</v>
      </c>
      <c r="Q26" s="81">
        <f>ROUND((BerM1!J26+BerM2!J26+BerM3!J26)/(dima1+dima2+dima3),2)</f>
        <v>0</v>
      </c>
      <c r="R26" s="81">
        <f>ROUND((BerM1!K26+BerM2!K26+BerM3!K26)/(wome1+wome2+wome3),2)</f>
        <v>0</v>
      </c>
      <c r="S26" s="81">
        <f>ROUND((BerM1!L26+BerM2!L26+BerM3!L26)/(doje1+doje2+doje3),2)</f>
        <v>0</v>
      </c>
      <c r="T26" s="81">
        <f>ROUND((BerM1!M26+BerM2!M26+BerM3!M26)/(vrve1+vrve2+vrve3),2)</f>
        <v>0</v>
      </c>
      <c r="U26" s="81">
        <f>ROUND((BerM1!N26+BerM2!N26+BerM3!N26)/(zasa1+zasa2+zasa3),2)</f>
        <v>0</v>
      </c>
      <c r="V26" s="81">
        <f>ROUND((BerM1!O26+BerM2!O26+BerM3!O26)/(zodi1+zodi2+zodi3),2)</f>
        <v>0</v>
      </c>
      <c r="W26" s="81">
        <f>ROUND(('M1-In'!U26+'M2-In'!U26+'M3-In'!U26)*7/(malu1+malu2+malu3+dima1+dima2+dima3+wome1+wome2+wome3+doje1+doje2+doje3+vrve1+vrve2+vrve3+zasa1+zasa2+zasa3+zodi1+zodi2+zodi3),2)</f>
        <v>0</v>
      </c>
      <c r="X26" s="81">
        <f t="shared" si="41"/>
        <v>0</v>
      </c>
      <c r="Y26" s="81" t="str">
        <f t="shared" si="42"/>
        <v>REMPLIR CAT.D'EMPLOYEUR!</v>
      </c>
      <c r="Z26" s="34">
        <f t="shared" si="43"/>
        <v>0</v>
      </c>
      <c r="AA26" s="81" t="str">
        <f t="shared" si="44"/>
        <v>T. plein</v>
      </c>
      <c r="AB26" s="81">
        <f>'M1-In'!AD26+'M1-In'!AE26+'M2-In'!AD26+'M2-In'!AE26+'M3-In'!AD26+'M3-In'!AE26</f>
        <v>0</v>
      </c>
      <c r="AC26" s="81" t="str">
        <f t="shared" si="45"/>
        <v>Corriger</v>
      </c>
      <c r="AD26" s="81" t="str">
        <f t="shared" si="46"/>
        <v>Corriger</v>
      </c>
      <c r="AE26" s="81">
        <f>'M1-In'!AF26+'M2-In'!AF26+'M3-In'!AF26</f>
        <v>0</v>
      </c>
      <c r="AF26" s="81" t="str">
        <f t="shared" si="47"/>
        <v>Corriger</v>
      </c>
      <c r="AG26" s="81" t="str">
        <f t="shared" si="48"/>
        <v>Corriger</v>
      </c>
      <c r="AH26" s="81">
        <f>'M1-In'!AG26+'M2-In'!AG26+'M3-In'!AG26</f>
        <v>0</v>
      </c>
      <c r="AI26" s="81" t="str">
        <f t="shared" si="49"/>
        <v>Corriger</v>
      </c>
      <c r="AJ26" s="81" t="str">
        <f t="shared" si="50"/>
        <v>Corriger</v>
      </c>
      <c r="AK26" s="81">
        <f>'M1-In'!AH26+'M2-In'!AH26+'M3-In'!AH26</f>
        <v>0</v>
      </c>
      <c r="AL26" s="81" t="str">
        <f t="shared" si="51"/>
        <v>Corriger</v>
      </c>
      <c r="AM26" s="81" t="str">
        <f t="shared" si="52"/>
        <v>Corriger</v>
      </c>
      <c r="AN26" s="81">
        <f>'M1-In'!AI26+'M2-In'!AI26+'M3-In'!AI26</f>
        <v>0</v>
      </c>
      <c r="AO26" s="81" t="str">
        <f t="shared" si="53"/>
        <v>Corriger</v>
      </c>
      <c r="AP26" s="81" t="str">
        <f t="shared" si="54"/>
        <v>Corriger</v>
      </c>
      <c r="AQ26" s="81">
        <f>'M1-In'!AJ26+'M2-In'!AJ26+'M3-In'!AJ26</f>
        <v>0</v>
      </c>
      <c r="AR26" s="81" t="str">
        <f t="shared" si="55"/>
        <v>Corriger</v>
      </c>
      <c r="AS26" s="81" t="str">
        <f t="shared" si="56"/>
        <v>Corriger</v>
      </c>
      <c r="AT26" s="81">
        <f>BerM1!AO26+BerM2!AO26+BerM3!AO26</f>
        <v>0</v>
      </c>
      <c r="AU26" s="81" t="str">
        <f t="shared" si="57"/>
        <v>Corriger</v>
      </c>
      <c r="AV26" s="81" t="str">
        <f t="shared" si="58"/>
        <v>Corriger</v>
      </c>
      <c r="AW26" s="81" t="str">
        <f>IF(A26&gt;1,"Corriger",MIN(gmk,BerM1!AQ26+BerM2!AQ26+BerM3!AQ26))</f>
        <v>Corriger</v>
      </c>
      <c r="AX26" s="81" t="str">
        <f t="shared" si="59"/>
        <v>Corriger</v>
      </c>
      <c r="AY26" s="81" t="str">
        <f t="shared" si="60"/>
        <v>Corriger</v>
      </c>
      <c r="AZ26" s="81" t="str">
        <f>IF(A26&gt;1,"Corriger",ROUND(AW26*pabij/100,2)+ROUND(AW26*wnbij/100,2))</f>
        <v>Corriger</v>
      </c>
      <c r="BA26" s="81">
        <f t="shared" si="61"/>
        <v>0</v>
      </c>
      <c r="BB26" s="81">
        <f t="shared" si="62"/>
        <v>0</v>
      </c>
      <c r="BC26" s="104">
        <f t="shared" si="63"/>
        <v>1</v>
      </c>
      <c r="BD26" s="81" t="str">
        <f t="shared" si="64"/>
        <v>Corriger</v>
      </c>
      <c r="BE26" s="34" t="str">
        <f t="shared" si="65"/>
        <v>Corriger</v>
      </c>
      <c r="BF26" s="81" t="str">
        <f>IF(A26&gt;1,"Corriger",MIN(AY26,BerM1!AT26+BerM2!AT26+BerM3!AT26))</f>
        <v>Corriger</v>
      </c>
      <c r="BG26" s="81" t="e">
        <f t="shared" si="66"/>
        <v>#VALUE!</v>
      </c>
      <c r="BH26" s="81" t="str">
        <f t="shared" si="67"/>
        <v>Corriger</v>
      </c>
      <c r="BI26" s="81" t="str">
        <f t="shared" si="68"/>
        <v>Corriger</v>
      </c>
      <c r="BJ26" s="81" t="e">
        <f t="shared" si="69"/>
        <v>#VALUE!</v>
      </c>
      <c r="BK26" s="81" t="e">
        <f ca="1">IF(A26=1,Corriger,ROUND(AW26*fsobij/100,2))</f>
        <v>#VALUE!</v>
      </c>
      <c r="BL26" s="25" t="str">
        <f t="shared" si="70"/>
        <v>Corriger</v>
      </c>
      <c r="BM26" s="81" t="str">
        <f t="shared" si="71"/>
        <v>Corriger</v>
      </c>
      <c r="BN26" s="81" t="str">
        <f t="shared" si="72"/>
        <v>Corriger</v>
      </c>
      <c r="BO26" s="81" t="str">
        <f t="shared" si="73"/>
        <v>OK</v>
      </c>
      <c r="BP26" s="81" t="b">
        <f t="shared" si="74"/>
        <v>0</v>
      </c>
      <c r="BQ26" s="105"/>
      <c r="BR26" s="105" t="e">
        <f ca="1">IF(A26=1,Corriger,ROUND(AW26*bijdrage255/100,2))</f>
        <v>#VALUE!</v>
      </c>
      <c r="BS26" s="105" t="e">
        <f ca="1">IF(A26=1,Corriger,ROUND(AW26*bijdrage256/100,2))</f>
        <v>#VALUE!</v>
      </c>
      <c r="BT26" s="105"/>
      <c r="BU26" s="105" t="str">
        <f t="shared" si="75"/>
        <v>Corriger</v>
      </c>
      <c r="BV26" s="105"/>
      <c r="BW26" s="81" t="e">
        <f t="shared" si="76"/>
        <v>#VALUE!</v>
      </c>
      <c r="BX26" s="81" t="e">
        <f t="shared" si="77"/>
        <v>#VALUE!</v>
      </c>
      <c r="BY26" s="81" t="e">
        <f t="shared" si="78"/>
        <v>#VALUE!</v>
      </c>
      <c r="CA26" s="81" t="e">
        <f ca="1">BN26-ROUND(((FTP!AP26+FTP!BB26+FTP!BF26+FTP!AT26+FTP!AX26)-(FTP!BH26+FTP!BJ26))/100,2)</f>
        <v>#VALUE!</v>
      </c>
    </row>
    <row r="27" spans="1:79" x14ac:dyDescent="0.2">
      <c r="A27" s="25">
        <f>IF(OR(BerM1!V27=1,BerM2!V27=1,BerM3!V27=1),1,IF(ISBLANK(wg_cat),2,IF(AND(kwnr&gt;=76,user_wg_cat=958),3,0)))</f>
        <v>2</v>
      </c>
      <c r="B27" s="101"/>
      <c r="C27" s="106">
        <f>IF(NOT(ISBLANK(Ident!E27)),IF(Ident!E27&lt;Kal!A$11,Kal!A$11,Ident!E27),Kal!A$11)</f>
        <v>45383</v>
      </c>
      <c r="D27" s="25">
        <f>Ident!F27-C27+1-(INT((CHOOSE(WEEKDAY(C27),0,1,2,3,4,5,6)+(Ident!F27-C27+1))/7))-(INT((CHOOSE(WEEKDAY(C27),6,0,1,2,3,4,5)+(Ident!F27-C27+1))/7))</f>
        <v>-32415</v>
      </c>
      <c r="E27" s="25">
        <f>Kal!B$13-C27+1-(INT((CHOOSE(WEEKDAY(C27),0,1,2,3,4,5,6)+(Kal!B$13-C27+1))/7))-(INT((CHOOSE(WEEKDAY(C27),6,0,1,2,3,4,5)+(Kal!B$13-C27+1))/7))</f>
        <v>65</v>
      </c>
      <c r="F27" s="25">
        <f>Ident!F27-Kal!A$11+1-(INT((CHOOSE(WEEKDAY(Kal!A$11),0,1,2,3,4,5,6)+(Ident!F27-Kal!A$11+1))/7))-(INT((CHOOSE(WEEKDAY(Kal!A$11),6,0,1,2,3,4,5)+(Ident!F27-Kal!A$11+1))/7))</f>
        <v>-32415</v>
      </c>
      <c r="G27" s="25">
        <f>IF(AND(Ident!E27&lt;&gt;0,Ident!F27&lt;&gt;0),D27,IF(AND(Ident!E27&lt;&gt;0,Ident!F27=0),E27,IF(AND(Ident!E27=0,Ident!F27&lt;&gt;0),F27,ad5kw)))</f>
        <v>65</v>
      </c>
      <c r="H27" s="24">
        <f>ROUND(G27*Ident!L27,2)</f>
        <v>0</v>
      </c>
      <c r="I27" s="102"/>
      <c r="J27" s="103">
        <f>BerM1!W27+BerM2!W27+BerM3!W27</f>
        <v>0</v>
      </c>
      <c r="K27" s="103">
        <f t="shared" si="38"/>
        <v>0</v>
      </c>
      <c r="L27" s="103" t="str">
        <f t="shared" si="39"/>
        <v>Corriger</v>
      </c>
      <c r="M27" s="81">
        <f>BerM1!AB27+BerM2!AB27+BerM3!AB27</f>
        <v>0</v>
      </c>
      <c r="N27" s="81">
        <f t="shared" si="40"/>
        <v>0</v>
      </c>
      <c r="O27" s="4">
        <f>IF(BerM1!S27+BerM2!S27+BerM3!S27=0,0,MIN(Ident!L27*fuf,MAX((Ident!L27-1)*fuf,ROUND(N27/(BerM1!S27+BerM2!S27+BerM3!S27),2))))</f>
        <v>0</v>
      </c>
      <c r="P27" s="81">
        <f>ROUND((BerM1!I27+BerM2!I27+BerM3!I27)/(malu1+malu2+malu3),2)</f>
        <v>0</v>
      </c>
      <c r="Q27" s="81">
        <f>ROUND((BerM1!J27+BerM2!J27+BerM3!J27)/(dima1+dima2+dima3),2)</f>
        <v>0</v>
      </c>
      <c r="R27" s="81">
        <f>ROUND((BerM1!K27+BerM2!K27+BerM3!K27)/(wome1+wome2+wome3),2)</f>
        <v>0</v>
      </c>
      <c r="S27" s="81">
        <f>ROUND((BerM1!L27+BerM2!L27+BerM3!L27)/(doje1+doje2+doje3),2)</f>
        <v>0</v>
      </c>
      <c r="T27" s="81">
        <f>ROUND((BerM1!M27+BerM2!M27+BerM3!M27)/(vrve1+vrve2+vrve3),2)</f>
        <v>0</v>
      </c>
      <c r="U27" s="81">
        <f>ROUND((BerM1!N27+BerM2!N27+BerM3!N27)/(zasa1+zasa2+zasa3),2)</f>
        <v>0</v>
      </c>
      <c r="V27" s="81">
        <f>ROUND((BerM1!O27+BerM2!O27+BerM3!O27)/(zodi1+zodi2+zodi3),2)</f>
        <v>0</v>
      </c>
      <c r="W27" s="81">
        <f>ROUND(('M1-In'!U27+'M2-In'!U27+'M3-In'!U27)*7/(malu1+malu2+malu3+dima1+dima2+dima3+wome1+wome2+wome3+doje1+doje2+doje3+vrve1+vrve2+vrve3+zasa1+zasa2+zasa3+zodi1+zodi2+zodi3),2)</f>
        <v>0</v>
      </c>
      <c r="X27" s="81">
        <f t="shared" si="41"/>
        <v>0</v>
      </c>
      <c r="Y27" s="81" t="str">
        <f t="shared" si="42"/>
        <v>REMPLIR CAT.D'EMPLOYEUR!</v>
      </c>
      <c r="Z27" s="34">
        <f t="shared" si="43"/>
        <v>0</v>
      </c>
      <c r="AA27" s="81" t="str">
        <f t="shared" si="44"/>
        <v>T. plein</v>
      </c>
      <c r="AB27" s="81">
        <f>'M1-In'!AD27+'M1-In'!AE27+'M2-In'!AD27+'M2-In'!AE27+'M3-In'!AD27+'M3-In'!AE27</f>
        <v>0</v>
      </c>
      <c r="AC27" s="81" t="str">
        <f t="shared" si="45"/>
        <v>Corriger</v>
      </c>
      <c r="AD27" s="81" t="str">
        <f t="shared" si="46"/>
        <v>Corriger</v>
      </c>
      <c r="AE27" s="81">
        <f>'M1-In'!AF27+'M2-In'!AF27+'M3-In'!AF27</f>
        <v>0</v>
      </c>
      <c r="AF27" s="81" t="str">
        <f t="shared" si="47"/>
        <v>Corriger</v>
      </c>
      <c r="AG27" s="81" t="str">
        <f t="shared" si="48"/>
        <v>Corriger</v>
      </c>
      <c r="AH27" s="81">
        <f>'M1-In'!AG27+'M2-In'!AG27+'M3-In'!AG27</f>
        <v>0</v>
      </c>
      <c r="AI27" s="81" t="str">
        <f t="shared" si="49"/>
        <v>Corriger</v>
      </c>
      <c r="AJ27" s="81" t="str">
        <f t="shared" si="50"/>
        <v>Corriger</v>
      </c>
      <c r="AK27" s="81">
        <f>'M1-In'!AH27+'M2-In'!AH27+'M3-In'!AH27</f>
        <v>0</v>
      </c>
      <c r="AL27" s="81" t="str">
        <f t="shared" si="51"/>
        <v>Corriger</v>
      </c>
      <c r="AM27" s="81" t="str">
        <f t="shared" si="52"/>
        <v>Corriger</v>
      </c>
      <c r="AN27" s="81">
        <f>'M1-In'!AI27+'M2-In'!AI27+'M3-In'!AI27</f>
        <v>0</v>
      </c>
      <c r="AO27" s="81" t="str">
        <f t="shared" si="53"/>
        <v>Corriger</v>
      </c>
      <c r="AP27" s="81" t="str">
        <f t="shared" si="54"/>
        <v>Corriger</v>
      </c>
      <c r="AQ27" s="81">
        <f>'M1-In'!AJ27+'M2-In'!AJ27+'M3-In'!AJ27</f>
        <v>0</v>
      </c>
      <c r="AR27" s="81" t="str">
        <f t="shared" si="55"/>
        <v>Corriger</v>
      </c>
      <c r="AS27" s="81" t="str">
        <f t="shared" si="56"/>
        <v>Corriger</v>
      </c>
      <c r="AT27" s="81">
        <f>BerM1!AO27+BerM2!AO27+BerM3!AO27</f>
        <v>0</v>
      </c>
      <c r="AU27" s="81" t="str">
        <f t="shared" si="57"/>
        <v>Corriger</v>
      </c>
      <c r="AV27" s="81" t="str">
        <f t="shared" si="58"/>
        <v>Corriger</v>
      </c>
      <c r="AW27" s="81" t="str">
        <f>IF(A27&gt;1,"Corriger",MIN(gmk,BerM1!AQ27+BerM2!AQ27+BerM3!AQ27))</f>
        <v>Corriger</v>
      </c>
      <c r="AX27" s="81" t="str">
        <f t="shared" si="59"/>
        <v>Corriger</v>
      </c>
      <c r="AY27" s="81" t="str">
        <f t="shared" si="60"/>
        <v>Corriger</v>
      </c>
      <c r="AZ27" s="81" t="str">
        <f>IF(A27&gt;1,"Corriger",ROUND(AW27*pabij/100,2)+ROUND(AW27*wnbij/100,2))</f>
        <v>Corriger</v>
      </c>
      <c r="BA27" s="81">
        <f t="shared" si="61"/>
        <v>0</v>
      </c>
      <c r="BB27" s="81">
        <f t="shared" si="62"/>
        <v>0</v>
      </c>
      <c r="BC27" s="104">
        <f t="shared" si="63"/>
        <v>1</v>
      </c>
      <c r="BD27" s="81" t="str">
        <f t="shared" si="64"/>
        <v>Corriger</v>
      </c>
      <c r="BE27" s="34" t="str">
        <f t="shared" si="65"/>
        <v>Corriger</v>
      </c>
      <c r="BF27" s="81" t="str">
        <f>IF(A27&gt;1,"Corriger",MIN(AY27,BerM1!AT27+BerM2!AT27+BerM3!AT27))</f>
        <v>Corriger</v>
      </c>
      <c r="BG27" s="81" t="e">
        <f t="shared" si="66"/>
        <v>#VALUE!</v>
      </c>
      <c r="BH27" s="81" t="str">
        <f t="shared" si="67"/>
        <v>Corriger</v>
      </c>
      <c r="BI27" s="81" t="str">
        <f t="shared" si="68"/>
        <v>Corriger</v>
      </c>
      <c r="BJ27" s="81" t="e">
        <f t="shared" si="69"/>
        <v>#VALUE!</v>
      </c>
      <c r="BK27" s="81" t="e">
        <f ca="1">IF(A27=1,Corriger,ROUND(AW27*fsobij/100,2))</f>
        <v>#VALUE!</v>
      </c>
      <c r="BL27" s="25" t="str">
        <f t="shared" si="70"/>
        <v>Corriger</v>
      </c>
      <c r="BM27" s="81" t="str">
        <f t="shared" si="71"/>
        <v>Corriger</v>
      </c>
      <c r="BN27" s="81" t="str">
        <f t="shared" si="72"/>
        <v>Corriger</v>
      </c>
      <c r="BO27" s="81" t="str">
        <f t="shared" si="73"/>
        <v>OK</v>
      </c>
      <c r="BP27" s="81" t="b">
        <f t="shared" si="74"/>
        <v>0</v>
      </c>
      <c r="BQ27" s="105"/>
      <c r="BR27" s="105" t="e">
        <f ca="1">IF(A27=1,Corriger,ROUND(AW27*bijdrage255/100,2))</f>
        <v>#VALUE!</v>
      </c>
      <c r="BS27" s="105" t="e">
        <f ca="1">IF(A27=1,Corriger,ROUND(AW27*bijdrage256/100,2))</f>
        <v>#VALUE!</v>
      </c>
      <c r="BT27" s="105"/>
      <c r="BU27" s="105" t="str">
        <f t="shared" si="75"/>
        <v>Corriger</v>
      </c>
      <c r="BV27" s="105"/>
      <c r="BW27" s="81" t="e">
        <f t="shared" si="76"/>
        <v>#VALUE!</v>
      </c>
      <c r="BX27" s="81" t="e">
        <f t="shared" si="77"/>
        <v>#VALUE!</v>
      </c>
      <c r="BY27" s="81" t="e">
        <f t="shared" si="78"/>
        <v>#VALUE!</v>
      </c>
      <c r="CA27" s="81" t="e">
        <f ca="1">BN27-ROUND(((FTP!AP27+FTP!BB27+FTP!BF27+FTP!AT27+FTP!AX27)-(FTP!BH27+FTP!BJ27))/100,2)</f>
        <v>#VALUE!</v>
      </c>
    </row>
    <row r="28" spans="1:79" x14ac:dyDescent="0.2">
      <c r="A28" s="25">
        <f>IF(OR(BerM1!V28=1,BerM2!V28=1,BerM3!V28=1),1,IF(ISBLANK(wg_cat),2,IF(AND(kwnr&gt;=76,user_wg_cat=958),3,0)))</f>
        <v>2</v>
      </c>
      <c r="B28" s="101"/>
      <c r="C28" s="106">
        <f>IF(NOT(ISBLANK(Ident!E28)),IF(Ident!E28&lt;Kal!A$11,Kal!A$11,Ident!E28),Kal!A$11)</f>
        <v>45383</v>
      </c>
      <c r="D28" s="25">
        <f>Ident!F28-C28+1-(INT((CHOOSE(WEEKDAY(C28),0,1,2,3,4,5,6)+(Ident!F28-C28+1))/7))-(INT((CHOOSE(WEEKDAY(C28),6,0,1,2,3,4,5)+(Ident!F28-C28+1))/7))</f>
        <v>-32415</v>
      </c>
      <c r="E28" s="25">
        <f>Kal!B$13-C28+1-(INT((CHOOSE(WEEKDAY(C28),0,1,2,3,4,5,6)+(Kal!B$13-C28+1))/7))-(INT((CHOOSE(WEEKDAY(C28),6,0,1,2,3,4,5)+(Kal!B$13-C28+1))/7))</f>
        <v>65</v>
      </c>
      <c r="F28" s="25">
        <f>Ident!F28-Kal!A$11+1-(INT((CHOOSE(WEEKDAY(Kal!A$11),0,1,2,3,4,5,6)+(Ident!F28-Kal!A$11+1))/7))-(INT((CHOOSE(WEEKDAY(Kal!A$11),6,0,1,2,3,4,5)+(Ident!F28-Kal!A$11+1))/7))</f>
        <v>-32415</v>
      </c>
      <c r="G28" s="25">
        <f>IF(AND(Ident!E28&lt;&gt;0,Ident!F28&lt;&gt;0),D28,IF(AND(Ident!E28&lt;&gt;0,Ident!F28=0),E28,IF(AND(Ident!E28=0,Ident!F28&lt;&gt;0),F28,ad5kw)))</f>
        <v>65</v>
      </c>
      <c r="H28" s="24">
        <f>ROUND(G28*Ident!L28,2)</f>
        <v>0</v>
      </c>
      <c r="I28" s="102"/>
      <c r="J28" s="103">
        <f>BerM1!W28+BerM2!W28+BerM3!W28</f>
        <v>0</v>
      </c>
      <c r="K28" s="103">
        <f t="shared" si="38"/>
        <v>0</v>
      </c>
      <c r="L28" s="103" t="str">
        <f t="shared" si="39"/>
        <v>Corriger</v>
      </c>
      <c r="M28" s="81">
        <f>BerM1!AB28+BerM2!AB28+BerM3!AB28</f>
        <v>0</v>
      </c>
      <c r="N28" s="81">
        <f t="shared" si="40"/>
        <v>0</v>
      </c>
      <c r="O28" s="4">
        <f>IF(BerM1!S28+BerM2!S28+BerM3!S28=0,0,MIN(Ident!L28*fuf,MAX((Ident!L28-1)*fuf,ROUND(N28/(BerM1!S28+BerM2!S28+BerM3!S28),2))))</f>
        <v>0</v>
      </c>
      <c r="P28" s="81">
        <f>ROUND((BerM1!I28+BerM2!I28+BerM3!I28)/(malu1+malu2+malu3),2)</f>
        <v>0</v>
      </c>
      <c r="Q28" s="81">
        <f>ROUND((BerM1!J28+BerM2!J28+BerM3!J28)/(dima1+dima2+dima3),2)</f>
        <v>0</v>
      </c>
      <c r="R28" s="81">
        <f>ROUND((BerM1!K28+BerM2!K28+BerM3!K28)/(wome1+wome2+wome3),2)</f>
        <v>0</v>
      </c>
      <c r="S28" s="81">
        <f>ROUND((BerM1!L28+BerM2!L28+BerM3!L28)/(doje1+doje2+doje3),2)</f>
        <v>0</v>
      </c>
      <c r="T28" s="81">
        <f>ROUND((BerM1!M28+BerM2!M28+BerM3!M28)/(vrve1+vrve2+vrve3),2)</f>
        <v>0</v>
      </c>
      <c r="U28" s="81">
        <f>ROUND((BerM1!N28+BerM2!N28+BerM3!N28)/(zasa1+zasa2+zasa3),2)</f>
        <v>0</v>
      </c>
      <c r="V28" s="81">
        <f>ROUND((BerM1!O28+BerM2!O28+BerM3!O28)/(zodi1+zodi2+zodi3),2)</f>
        <v>0</v>
      </c>
      <c r="W28" s="81">
        <f>ROUND(('M1-In'!U28+'M2-In'!U28+'M3-In'!U28)*7/(malu1+malu2+malu3+dima1+dima2+dima3+wome1+wome2+wome3+doje1+doje2+doje3+vrve1+vrve2+vrve3+zasa1+zasa2+zasa3+zodi1+zodi2+zodi3),2)</f>
        <v>0</v>
      </c>
      <c r="X28" s="81">
        <f t="shared" si="41"/>
        <v>0</v>
      </c>
      <c r="Y28" s="81" t="str">
        <f t="shared" si="42"/>
        <v>REMPLIR CAT.D'EMPLOYEUR!</v>
      </c>
      <c r="Z28" s="34">
        <f t="shared" si="43"/>
        <v>0</v>
      </c>
      <c r="AA28" s="81" t="str">
        <f t="shared" si="44"/>
        <v>T. plein</v>
      </c>
      <c r="AB28" s="81">
        <f>'M1-In'!AD28+'M1-In'!AE28+'M2-In'!AD28+'M2-In'!AE28+'M3-In'!AD28+'M3-In'!AE28</f>
        <v>0</v>
      </c>
      <c r="AC28" s="81" t="str">
        <f t="shared" si="45"/>
        <v>Corriger</v>
      </c>
      <c r="AD28" s="81" t="str">
        <f t="shared" si="46"/>
        <v>Corriger</v>
      </c>
      <c r="AE28" s="81">
        <f>'M1-In'!AF28+'M2-In'!AF28+'M3-In'!AF28</f>
        <v>0</v>
      </c>
      <c r="AF28" s="81" t="str">
        <f t="shared" si="47"/>
        <v>Corriger</v>
      </c>
      <c r="AG28" s="81" t="str">
        <f t="shared" si="48"/>
        <v>Corriger</v>
      </c>
      <c r="AH28" s="81">
        <f>'M1-In'!AG28+'M2-In'!AG28+'M3-In'!AG28</f>
        <v>0</v>
      </c>
      <c r="AI28" s="81" t="str">
        <f t="shared" si="49"/>
        <v>Corriger</v>
      </c>
      <c r="AJ28" s="81" t="str">
        <f t="shared" si="50"/>
        <v>Corriger</v>
      </c>
      <c r="AK28" s="81">
        <f>'M1-In'!AH28+'M2-In'!AH28+'M3-In'!AH28</f>
        <v>0</v>
      </c>
      <c r="AL28" s="81" t="str">
        <f t="shared" si="51"/>
        <v>Corriger</v>
      </c>
      <c r="AM28" s="81" t="str">
        <f t="shared" si="52"/>
        <v>Corriger</v>
      </c>
      <c r="AN28" s="81">
        <f>'M1-In'!AI28+'M2-In'!AI28+'M3-In'!AI28</f>
        <v>0</v>
      </c>
      <c r="AO28" s="81" t="str">
        <f t="shared" si="53"/>
        <v>Corriger</v>
      </c>
      <c r="AP28" s="81" t="str">
        <f t="shared" si="54"/>
        <v>Corriger</v>
      </c>
      <c r="AQ28" s="81">
        <f>'M1-In'!AJ28+'M2-In'!AJ28+'M3-In'!AJ28</f>
        <v>0</v>
      </c>
      <c r="AR28" s="81" t="str">
        <f t="shared" si="55"/>
        <v>Corriger</v>
      </c>
      <c r="AS28" s="81" t="str">
        <f t="shared" si="56"/>
        <v>Corriger</v>
      </c>
      <c r="AT28" s="81">
        <f>BerM1!AO28+BerM2!AO28+BerM3!AO28</f>
        <v>0</v>
      </c>
      <c r="AU28" s="81" t="str">
        <f t="shared" si="57"/>
        <v>Corriger</v>
      </c>
      <c r="AV28" s="81" t="str">
        <f t="shared" si="58"/>
        <v>Corriger</v>
      </c>
      <c r="AW28" s="81" t="str">
        <f>IF(A28&gt;1,"Corriger",MIN(gmk,BerM1!AQ28+BerM2!AQ28+BerM3!AQ28))</f>
        <v>Corriger</v>
      </c>
      <c r="AX28" s="81" t="str">
        <f t="shared" si="59"/>
        <v>Corriger</v>
      </c>
      <c r="AY28" s="81" t="str">
        <f t="shared" si="60"/>
        <v>Corriger</v>
      </c>
      <c r="AZ28" s="81" t="str">
        <f>IF(A28&gt;1,"Corriger",ROUND(AW28*pabij/100,2)+ROUND(AW28*wnbij/100,2))</f>
        <v>Corriger</v>
      </c>
      <c r="BA28" s="81">
        <f t="shared" si="61"/>
        <v>0</v>
      </c>
      <c r="BB28" s="81">
        <f t="shared" si="62"/>
        <v>0</v>
      </c>
      <c r="BC28" s="104">
        <f t="shared" si="63"/>
        <v>1</v>
      </c>
      <c r="BD28" s="81" t="str">
        <f t="shared" si="64"/>
        <v>Corriger</v>
      </c>
      <c r="BE28" s="34" t="str">
        <f t="shared" si="65"/>
        <v>Corriger</v>
      </c>
      <c r="BF28" s="81" t="str">
        <f>IF(A28&gt;1,"Corriger",MIN(AY28,BerM1!AT28+BerM2!AT28+BerM3!AT28))</f>
        <v>Corriger</v>
      </c>
      <c r="BG28" s="81" t="e">
        <f t="shared" si="66"/>
        <v>#VALUE!</v>
      </c>
      <c r="BH28" s="81" t="str">
        <f t="shared" si="67"/>
        <v>Corriger</v>
      </c>
      <c r="BI28" s="81" t="str">
        <f t="shared" si="68"/>
        <v>Corriger</v>
      </c>
      <c r="BJ28" s="81" t="e">
        <f t="shared" si="69"/>
        <v>#VALUE!</v>
      </c>
      <c r="BK28" s="81" t="e">
        <f ca="1">IF(A28=1,Corriger,ROUND(AW28*fsobij/100,2))</f>
        <v>#VALUE!</v>
      </c>
      <c r="BL28" s="25" t="str">
        <f t="shared" si="70"/>
        <v>Corriger</v>
      </c>
      <c r="BM28" s="81" t="str">
        <f t="shared" si="71"/>
        <v>Corriger</v>
      </c>
      <c r="BN28" s="81" t="str">
        <f t="shared" si="72"/>
        <v>Corriger</v>
      </c>
      <c r="BO28" s="81" t="str">
        <f t="shared" si="73"/>
        <v>OK</v>
      </c>
      <c r="BP28" s="81" t="b">
        <f t="shared" si="74"/>
        <v>0</v>
      </c>
      <c r="BQ28" s="105"/>
      <c r="BR28" s="105" t="e">
        <f ca="1">IF(A28=1,Corriger,ROUND(AW28*bijdrage255/100,2))</f>
        <v>#VALUE!</v>
      </c>
      <c r="BS28" s="105" t="e">
        <f ca="1">IF(A28=1,Corriger,ROUND(AW28*bijdrage256/100,2))</f>
        <v>#VALUE!</v>
      </c>
      <c r="BT28" s="105"/>
      <c r="BU28" s="105" t="str">
        <f t="shared" si="75"/>
        <v>Corriger</v>
      </c>
      <c r="BV28" s="105"/>
      <c r="BW28" s="81" t="e">
        <f t="shared" si="76"/>
        <v>#VALUE!</v>
      </c>
      <c r="BX28" s="81" t="e">
        <f t="shared" si="77"/>
        <v>#VALUE!</v>
      </c>
      <c r="BY28" s="81" t="e">
        <f t="shared" si="78"/>
        <v>#VALUE!</v>
      </c>
      <c r="CA28" s="81" t="e">
        <f ca="1">BN28-ROUND(((FTP!AP28+FTP!BB28+FTP!BF28+FTP!AT28+FTP!AX28)-(FTP!BH28+FTP!BJ28))/100,2)</f>
        <v>#VALUE!</v>
      </c>
    </row>
    <row r="29" spans="1:79" x14ac:dyDescent="0.2">
      <c r="A29" s="25">
        <f>IF(OR(BerM1!V29=1,BerM2!V29=1,BerM3!V29=1),1,IF(ISBLANK(wg_cat),2,IF(AND(kwnr&gt;=76,user_wg_cat=958),3,0)))</f>
        <v>2</v>
      </c>
      <c r="B29" s="101"/>
      <c r="C29" s="106">
        <f>IF(NOT(ISBLANK(Ident!E29)),IF(Ident!E29&lt;Kal!A$11,Kal!A$11,Ident!E29),Kal!A$11)</f>
        <v>45383</v>
      </c>
      <c r="D29" s="25">
        <f>Ident!F29-C29+1-(INT((CHOOSE(WEEKDAY(C29),0,1,2,3,4,5,6)+(Ident!F29-C29+1))/7))-(INT((CHOOSE(WEEKDAY(C29),6,0,1,2,3,4,5)+(Ident!F29-C29+1))/7))</f>
        <v>-32415</v>
      </c>
      <c r="E29" s="25">
        <f>Kal!B$13-C29+1-(INT((CHOOSE(WEEKDAY(C29),0,1,2,3,4,5,6)+(Kal!B$13-C29+1))/7))-(INT((CHOOSE(WEEKDAY(C29),6,0,1,2,3,4,5)+(Kal!B$13-C29+1))/7))</f>
        <v>65</v>
      </c>
      <c r="F29" s="25">
        <f>Ident!F29-Kal!A$11+1-(INT((CHOOSE(WEEKDAY(Kal!A$11),0,1,2,3,4,5,6)+(Ident!F29-Kal!A$11+1))/7))-(INT((CHOOSE(WEEKDAY(Kal!A$11),6,0,1,2,3,4,5)+(Ident!F29-Kal!A$11+1))/7))</f>
        <v>-32415</v>
      </c>
      <c r="G29" s="25">
        <f>IF(AND(Ident!E29&lt;&gt;0,Ident!F29&lt;&gt;0),D29,IF(AND(Ident!E29&lt;&gt;0,Ident!F29=0),E29,IF(AND(Ident!E29=0,Ident!F29&lt;&gt;0),F29,ad5kw)))</f>
        <v>65</v>
      </c>
      <c r="H29" s="24">
        <f>ROUND(G29*Ident!L29,2)</f>
        <v>0</v>
      </c>
      <c r="I29" s="102"/>
      <c r="J29" s="103">
        <f>BerM1!W29+BerM2!W29+BerM3!W29</f>
        <v>0</v>
      </c>
      <c r="K29" s="103">
        <f t="shared" si="38"/>
        <v>0</v>
      </c>
      <c r="L29" s="103" t="str">
        <f t="shared" si="39"/>
        <v>Corriger</v>
      </c>
      <c r="M29" s="81">
        <f>BerM1!AB29+BerM2!AB29+BerM3!AB29</f>
        <v>0</v>
      </c>
      <c r="N29" s="81">
        <f t="shared" si="40"/>
        <v>0</v>
      </c>
      <c r="O29" s="4">
        <f>IF(BerM1!S29+BerM2!S29+BerM3!S29=0,0,MIN(Ident!L29*fuf,MAX((Ident!L29-1)*fuf,ROUND(N29/(BerM1!S29+BerM2!S29+BerM3!S29),2))))</f>
        <v>0</v>
      </c>
      <c r="P29" s="81">
        <f>ROUND((BerM1!I29+BerM2!I29+BerM3!I29)/(malu1+malu2+malu3),2)</f>
        <v>0</v>
      </c>
      <c r="Q29" s="81">
        <f>ROUND((BerM1!J29+BerM2!J29+BerM3!J29)/(dima1+dima2+dima3),2)</f>
        <v>0</v>
      </c>
      <c r="R29" s="81">
        <f>ROUND((BerM1!K29+BerM2!K29+BerM3!K29)/(wome1+wome2+wome3),2)</f>
        <v>0</v>
      </c>
      <c r="S29" s="81">
        <f>ROUND((BerM1!L29+BerM2!L29+BerM3!L29)/(doje1+doje2+doje3),2)</f>
        <v>0</v>
      </c>
      <c r="T29" s="81">
        <f>ROUND((BerM1!M29+BerM2!M29+BerM3!M29)/(vrve1+vrve2+vrve3),2)</f>
        <v>0</v>
      </c>
      <c r="U29" s="81">
        <f>ROUND((BerM1!N29+BerM2!N29+BerM3!N29)/(zasa1+zasa2+zasa3),2)</f>
        <v>0</v>
      </c>
      <c r="V29" s="81">
        <f>ROUND((BerM1!O29+BerM2!O29+BerM3!O29)/(zodi1+zodi2+zodi3),2)</f>
        <v>0</v>
      </c>
      <c r="W29" s="81">
        <f>ROUND(('M1-In'!U29+'M2-In'!U29+'M3-In'!U29)*7/(malu1+malu2+malu3+dima1+dima2+dima3+wome1+wome2+wome3+doje1+doje2+doje3+vrve1+vrve2+vrve3+zasa1+zasa2+zasa3+zodi1+zodi2+zodi3),2)</f>
        <v>0</v>
      </c>
      <c r="X29" s="81">
        <f t="shared" si="41"/>
        <v>0</v>
      </c>
      <c r="Y29" s="81" t="str">
        <f t="shared" si="42"/>
        <v>REMPLIR CAT.D'EMPLOYEUR!</v>
      </c>
      <c r="Z29" s="34">
        <f t="shared" si="43"/>
        <v>0</v>
      </c>
      <c r="AA29" s="81" t="str">
        <f t="shared" si="44"/>
        <v>T. plein</v>
      </c>
      <c r="AB29" s="81">
        <f>'M1-In'!AD29+'M1-In'!AE29+'M2-In'!AD29+'M2-In'!AE29+'M3-In'!AD29+'M3-In'!AE29</f>
        <v>0</v>
      </c>
      <c r="AC29" s="81" t="str">
        <f t="shared" si="45"/>
        <v>Corriger</v>
      </c>
      <c r="AD29" s="81" t="str">
        <f t="shared" si="46"/>
        <v>Corriger</v>
      </c>
      <c r="AE29" s="81">
        <f>'M1-In'!AF29+'M2-In'!AF29+'M3-In'!AF29</f>
        <v>0</v>
      </c>
      <c r="AF29" s="81" t="str">
        <f t="shared" si="47"/>
        <v>Corriger</v>
      </c>
      <c r="AG29" s="81" t="str">
        <f t="shared" si="48"/>
        <v>Corriger</v>
      </c>
      <c r="AH29" s="81">
        <f>'M1-In'!AG29+'M2-In'!AG29+'M3-In'!AG29</f>
        <v>0</v>
      </c>
      <c r="AI29" s="81" t="str">
        <f t="shared" si="49"/>
        <v>Corriger</v>
      </c>
      <c r="AJ29" s="81" t="str">
        <f t="shared" si="50"/>
        <v>Corriger</v>
      </c>
      <c r="AK29" s="81">
        <f>'M1-In'!AH29+'M2-In'!AH29+'M3-In'!AH29</f>
        <v>0</v>
      </c>
      <c r="AL29" s="81" t="str">
        <f t="shared" si="51"/>
        <v>Corriger</v>
      </c>
      <c r="AM29" s="81" t="str">
        <f t="shared" si="52"/>
        <v>Corriger</v>
      </c>
      <c r="AN29" s="81">
        <f>'M1-In'!AI29+'M2-In'!AI29+'M3-In'!AI29</f>
        <v>0</v>
      </c>
      <c r="AO29" s="81" t="str">
        <f t="shared" si="53"/>
        <v>Corriger</v>
      </c>
      <c r="AP29" s="81" t="str">
        <f t="shared" si="54"/>
        <v>Corriger</v>
      </c>
      <c r="AQ29" s="81">
        <f>'M1-In'!AJ29+'M2-In'!AJ29+'M3-In'!AJ29</f>
        <v>0</v>
      </c>
      <c r="AR29" s="81" t="str">
        <f t="shared" si="55"/>
        <v>Corriger</v>
      </c>
      <c r="AS29" s="81" t="str">
        <f t="shared" si="56"/>
        <v>Corriger</v>
      </c>
      <c r="AT29" s="81">
        <f>BerM1!AO29+BerM2!AO29+BerM3!AO29</f>
        <v>0</v>
      </c>
      <c r="AU29" s="81" t="str">
        <f t="shared" si="57"/>
        <v>Corriger</v>
      </c>
      <c r="AV29" s="81" t="str">
        <f t="shared" si="58"/>
        <v>Corriger</v>
      </c>
      <c r="AW29" s="81" t="str">
        <f>IF(A29&gt;1,"Corriger",MIN(gmk,BerM1!AQ29+BerM2!AQ29+BerM3!AQ29))</f>
        <v>Corriger</v>
      </c>
      <c r="AX29" s="81" t="str">
        <f t="shared" si="59"/>
        <v>Corriger</v>
      </c>
      <c r="AY29" s="81" t="str">
        <f t="shared" si="60"/>
        <v>Corriger</v>
      </c>
      <c r="AZ29" s="81" t="str">
        <f>IF(A29&gt;1,"Corriger",ROUND(AW29*pabij/100,2)+ROUND(AW29*wnbij/100,2))</f>
        <v>Corriger</v>
      </c>
      <c r="BA29" s="81">
        <f t="shared" si="61"/>
        <v>0</v>
      </c>
      <c r="BB29" s="81">
        <f t="shared" si="62"/>
        <v>0</v>
      </c>
      <c r="BC29" s="104">
        <f t="shared" si="63"/>
        <v>1</v>
      </c>
      <c r="BD29" s="81" t="str">
        <f t="shared" si="64"/>
        <v>Corriger</v>
      </c>
      <c r="BE29" s="34" t="str">
        <f t="shared" si="65"/>
        <v>Corriger</v>
      </c>
      <c r="BF29" s="81" t="str">
        <f>IF(A29&gt;1,"Corriger",MIN(AY29,BerM1!AT29+BerM2!AT29+BerM3!AT29))</f>
        <v>Corriger</v>
      </c>
      <c r="BG29" s="81" t="e">
        <f t="shared" si="66"/>
        <v>#VALUE!</v>
      </c>
      <c r="BH29" s="81" t="str">
        <f t="shared" si="67"/>
        <v>Corriger</v>
      </c>
      <c r="BI29" s="81" t="str">
        <f t="shared" si="68"/>
        <v>Corriger</v>
      </c>
      <c r="BJ29" s="81" t="e">
        <f t="shared" si="69"/>
        <v>#VALUE!</v>
      </c>
      <c r="BK29" s="81" t="e">
        <f ca="1">IF(A29=1,Corriger,ROUND(AW29*fsobij/100,2))</f>
        <v>#VALUE!</v>
      </c>
      <c r="BL29" s="25" t="str">
        <f t="shared" si="70"/>
        <v>Corriger</v>
      </c>
      <c r="BM29" s="81" t="str">
        <f t="shared" si="71"/>
        <v>Corriger</v>
      </c>
      <c r="BN29" s="81" t="str">
        <f t="shared" si="72"/>
        <v>Corriger</v>
      </c>
      <c r="BO29" s="81" t="str">
        <f t="shared" si="73"/>
        <v>OK</v>
      </c>
      <c r="BP29" s="81" t="b">
        <f t="shared" si="74"/>
        <v>0</v>
      </c>
      <c r="BQ29" s="105"/>
      <c r="BR29" s="105" t="e">
        <f ca="1">IF(A29=1,Corriger,ROUND(AW29*bijdrage255/100,2))</f>
        <v>#VALUE!</v>
      </c>
      <c r="BS29" s="105" t="e">
        <f ca="1">IF(A29=1,Corriger,ROUND(AW29*bijdrage256/100,2))</f>
        <v>#VALUE!</v>
      </c>
      <c r="BT29" s="105"/>
      <c r="BU29" s="105" t="str">
        <f t="shared" si="75"/>
        <v>Corriger</v>
      </c>
      <c r="BV29" s="105"/>
      <c r="BW29" s="81" t="e">
        <f t="shared" si="76"/>
        <v>#VALUE!</v>
      </c>
      <c r="BX29" s="81" t="e">
        <f t="shared" si="77"/>
        <v>#VALUE!</v>
      </c>
      <c r="BY29" s="81" t="e">
        <f t="shared" si="78"/>
        <v>#VALUE!</v>
      </c>
      <c r="CA29" s="81" t="e">
        <f ca="1">BN29-ROUND(((FTP!AP29+FTP!BB29+FTP!BF29+FTP!AT29+FTP!AX29)-(FTP!BH29+FTP!BJ29))/100,2)</f>
        <v>#VALUE!</v>
      </c>
    </row>
    <row r="30" spans="1:79" x14ac:dyDescent="0.2">
      <c r="A30" s="25">
        <f>IF(OR(BerM1!V30=1,BerM2!V30=1,BerM3!V30=1),1,IF(ISBLANK(wg_cat),2,IF(AND(kwnr&gt;=76,user_wg_cat=958),3,0)))</f>
        <v>2</v>
      </c>
      <c r="B30" s="101"/>
      <c r="C30" s="106">
        <f>IF(NOT(ISBLANK(Ident!E30)),IF(Ident!E30&lt;Kal!A$11,Kal!A$11,Ident!E30),Kal!A$11)</f>
        <v>45383</v>
      </c>
      <c r="D30" s="25">
        <f>Ident!F30-C30+1-(INT((CHOOSE(WEEKDAY(C30),0,1,2,3,4,5,6)+(Ident!F30-C30+1))/7))-(INT((CHOOSE(WEEKDAY(C30),6,0,1,2,3,4,5)+(Ident!F30-C30+1))/7))</f>
        <v>-32415</v>
      </c>
      <c r="E30" s="25">
        <f>Kal!B$13-C30+1-(INT((CHOOSE(WEEKDAY(C30),0,1,2,3,4,5,6)+(Kal!B$13-C30+1))/7))-(INT((CHOOSE(WEEKDAY(C30),6,0,1,2,3,4,5)+(Kal!B$13-C30+1))/7))</f>
        <v>65</v>
      </c>
      <c r="F30" s="25">
        <f>Ident!F30-Kal!A$11+1-(INT((CHOOSE(WEEKDAY(Kal!A$11),0,1,2,3,4,5,6)+(Ident!F30-Kal!A$11+1))/7))-(INT((CHOOSE(WEEKDAY(Kal!A$11),6,0,1,2,3,4,5)+(Ident!F30-Kal!A$11+1))/7))</f>
        <v>-32415</v>
      </c>
      <c r="G30" s="25">
        <f>IF(AND(Ident!E30&lt;&gt;0,Ident!F30&lt;&gt;0),D30,IF(AND(Ident!E30&lt;&gt;0,Ident!F30=0),E30,IF(AND(Ident!E30=0,Ident!F30&lt;&gt;0),F30,ad5kw)))</f>
        <v>65</v>
      </c>
      <c r="H30" s="24">
        <f>ROUND(G30*Ident!L30,2)</f>
        <v>0</v>
      </c>
      <c r="I30" s="102"/>
      <c r="J30" s="103">
        <f>BerM1!W30+BerM2!W30+BerM3!W30</f>
        <v>0</v>
      </c>
      <c r="K30" s="103">
        <f t="shared" si="38"/>
        <v>0</v>
      </c>
      <c r="L30" s="103" t="str">
        <f t="shared" si="39"/>
        <v>Corriger</v>
      </c>
      <c r="M30" s="81">
        <f>BerM1!AB30+BerM2!AB30+BerM3!AB30</f>
        <v>0</v>
      </c>
      <c r="N30" s="81">
        <f t="shared" si="40"/>
        <v>0</v>
      </c>
      <c r="O30" s="4">
        <f>IF(BerM1!S30+BerM2!S30+BerM3!S30=0,0,MIN(Ident!L30*fuf,MAX((Ident!L30-1)*fuf,ROUND(N30/(BerM1!S30+BerM2!S30+BerM3!S30),2))))</f>
        <v>0</v>
      </c>
      <c r="P30" s="81">
        <f>ROUND((BerM1!I30+BerM2!I30+BerM3!I30)/(malu1+malu2+malu3),2)</f>
        <v>0</v>
      </c>
      <c r="Q30" s="81">
        <f>ROUND((BerM1!J30+BerM2!J30+BerM3!J30)/(dima1+dima2+dima3),2)</f>
        <v>0</v>
      </c>
      <c r="R30" s="81">
        <f>ROUND((BerM1!K30+BerM2!K30+BerM3!K30)/(wome1+wome2+wome3),2)</f>
        <v>0</v>
      </c>
      <c r="S30" s="81">
        <f>ROUND((BerM1!L30+BerM2!L30+BerM3!L30)/(doje1+doje2+doje3),2)</f>
        <v>0</v>
      </c>
      <c r="T30" s="81">
        <f>ROUND((BerM1!M30+BerM2!M30+BerM3!M30)/(vrve1+vrve2+vrve3),2)</f>
        <v>0</v>
      </c>
      <c r="U30" s="81">
        <f>ROUND((BerM1!N30+BerM2!N30+BerM3!N30)/(zasa1+zasa2+zasa3),2)</f>
        <v>0</v>
      </c>
      <c r="V30" s="81">
        <f>ROUND((BerM1!O30+BerM2!O30+BerM3!O30)/(zodi1+zodi2+zodi3),2)</f>
        <v>0</v>
      </c>
      <c r="W30" s="81">
        <f>ROUND(('M1-In'!U30+'M2-In'!U30+'M3-In'!U30)*7/(malu1+malu2+malu3+dima1+dima2+dima3+wome1+wome2+wome3+doje1+doje2+doje3+vrve1+vrve2+vrve3+zasa1+zasa2+zasa3+zodi1+zodi2+zodi3),2)</f>
        <v>0</v>
      </c>
      <c r="X30" s="81">
        <f t="shared" si="41"/>
        <v>0</v>
      </c>
      <c r="Y30" s="81" t="str">
        <f t="shared" si="42"/>
        <v>REMPLIR CAT.D'EMPLOYEUR!</v>
      </c>
      <c r="Z30" s="34">
        <f t="shared" si="43"/>
        <v>0</v>
      </c>
      <c r="AA30" s="81" t="str">
        <f t="shared" si="44"/>
        <v>T. plein</v>
      </c>
      <c r="AB30" s="81">
        <f>'M1-In'!AD30+'M1-In'!AE30+'M2-In'!AD30+'M2-In'!AE30+'M3-In'!AD30+'M3-In'!AE30</f>
        <v>0</v>
      </c>
      <c r="AC30" s="81" t="str">
        <f t="shared" si="45"/>
        <v>Corriger</v>
      </c>
      <c r="AD30" s="81" t="str">
        <f t="shared" si="46"/>
        <v>Corriger</v>
      </c>
      <c r="AE30" s="81">
        <f>'M1-In'!AF30+'M2-In'!AF30+'M3-In'!AF30</f>
        <v>0</v>
      </c>
      <c r="AF30" s="81" t="str">
        <f t="shared" si="47"/>
        <v>Corriger</v>
      </c>
      <c r="AG30" s="81" t="str">
        <f t="shared" si="48"/>
        <v>Corriger</v>
      </c>
      <c r="AH30" s="81">
        <f>'M1-In'!AG30+'M2-In'!AG30+'M3-In'!AG30</f>
        <v>0</v>
      </c>
      <c r="AI30" s="81" t="str">
        <f t="shared" si="49"/>
        <v>Corriger</v>
      </c>
      <c r="AJ30" s="81" t="str">
        <f t="shared" si="50"/>
        <v>Corriger</v>
      </c>
      <c r="AK30" s="81">
        <f>'M1-In'!AH30+'M2-In'!AH30+'M3-In'!AH30</f>
        <v>0</v>
      </c>
      <c r="AL30" s="81" t="str">
        <f t="shared" si="51"/>
        <v>Corriger</v>
      </c>
      <c r="AM30" s="81" t="str">
        <f t="shared" si="52"/>
        <v>Corriger</v>
      </c>
      <c r="AN30" s="81">
        <f>'M1-In'!AI30+'M2-In'!AI30+'M3-In'!AI30</f>
        <v>0</v>
      </c>
      <c r="AO30" s="81" t="str">
        <f t="shared" si="53"/>
        <v>Corriger</v>
      </c>
      <c r="AP30" s="81" t="str">
        <f t="shared" si="54"/>
        <v>Corriger</v>
      </c>
      <c r="AQ30" s="81">
        <f>'M1-In'!AJ30+'M2-In'!AJ30+'M3-In'!AJ30</f>
        <v>0</v>
      </c>
      <c r="AR30" s="81" t="str">
        <f t="shared" si="55"/>
        <v>Corriger</v>
      </c>
      <c r="AS30" s="81" t="str">
        <f t="shared" si="56"/>
        <v>Corriger</v>
      </c>
      <c r="AT30" s="81">
        <f>BerM1!AO30+BerM2!AO30+BerM3!AO30</f>
        <v>0</v>
      </c>
      <c r="AU30" s="81" t="str">
        <f t="shared" si="57"/>
        <v>Corriger</v>
      </c>
      <c r="AV30" s="81" t="str">
        <f t="shared" si="58"/>
        <v>Corriger</v>
      </c>
      <c r="AW30" s="81" t="str">
        <f>IF(A30&gt;1,"Corriger",MIN(gmk,BerM1!AQ30+BerM2!AQ30+BerM3!AQ30))</f>
        <v>Corriger</v>
      </c>
      <c r="AX30" s="81" t="str">
        <f t="shared" si="59"/>
        <v>Corriger</v>
      </c>
      <c r="AY30" s="81" t="str">
        <f t="shared" si="60"/>
        <v>Corriger</v>
      </c>
      <c r="AZ30" s="81" t="str">
        <f>IF(A30&gt;1,"Corriger",ROUND(AW30*pabij/100,2)+ROUND(AW30*wnbij/100,2))</f>
        <v>Corriger</v>
      </c>
      <c r="BA30" s="81">
        <f t="shared" si="61"/>
        <v>0</v>
      </c>
      <c r="BB30" s="81">
        <f t="shared" si="62"/>
        <v>0</v>
      </c>
      <c r="BC30" s="104">
        <f t="shared" si="63"/>
        <v>1</v>
      </c>
      <c r="BD30" s="81" t="str">
        <f t="shared" si="64"/>
        <v>Corriger</v>
      </c>
      <c r="BE30" s="34" t="str">
        <f t="shared" si="65"/>
        <v>Corriger</v>
      </c>
      <c r="BF30" s="81" t="str">
        <f>IF(A30&gt;1,"Corriger",MIN(AY30,BerM1!AT30+BerM2!AT30+BerM3!AT30))</f>
        <v>Corriger</v>
      </c>
      <c r="BG30" s="81" t="e">
        <f t="shared" si="66"/>
        <v>#VALUE!</v>
      </c>
      <c r="BH30" s="81" t="str">
        <f t="shared" si="67"/>
        <v>Corriger</v>
      </c>
      <c r="BI30" s="81" t="str">
        <f t="shared" si="68"/>
        <v>Corriger</v>
      </c>
      <c r="BJ30" s="81" t="e">
        <f t="shared" si="69"/>
        <v>#VALUE!</v>
      </c>
      <c r="BK30" s="81" t="e">
        <f ca="1">IF(A30=1,Corriger,ROUND(AW30*fsobij/100,2))</f>
        <v>#VALUE!</v>
      </c>
      <c r="BL30" s="25" t="str">
        <f t="shared" si="70"/>
        <v>Corriger</v>
      </c>
      <c r="BM30" s="81" t="str">
        <f t="shared" si="71"/>
        <v>Corriger</v>
      </c>
      <c r="BN30" s="81" t="str">
        <f t="shared" si="72"/>
        <v>Corriger</v>
      </c>
      <c r="BO30" s="81" t="str">
        <f t="shared" si="73"/>
        <v>OK</v>
      </c>
      <c r="BP30" s="81" t="b">
        <f t="shared" si="74"/>
        <v>0</v>
      </c>
      <c r="BQ30" s="105"/>
      <c r="BR30" s="105" t="e">
        <f ca="1">IF(A30=1,Corriger,ROUND(AW30*bijdrage255/100,2))</f>
        <v>#VALUE!</v>
      </c>
      <c r="BS30" s="105" t="e">
        <f ca="1">IF(A30=1,Corriger,ROUND(AW30*bijdrage256/100,2))</f>
        <v>#VALUE!</v>
      </c>
      <c r="BT30" s="105"/>
      <c r="BU30" s="105" t="str">
        <f t="shared" si="75"/>
        <v>Corriger</v>
      </c>
      <c r="BV30" s="105"/>
      <c r="BW30" s="81" t="e">
        <f t="shared" si="76"/>
        <v>#VALUE!</v>
      </c>
      <c r="BX30" s="81" t="e">
        <f t="shared" si="77"/>
        <v>#VALUE!</v>
      </c>
      <c r="BY30" s="81" t="e">
        <f t="shared" si="78"/>
        <v>#VALUE!</v>
      </c>
      <c r="CA30" s="81" t="e">
        <f ca="1">BN30-ROUND(((FTP!AP30+FTP!BB30+FTP!BF30+FTP!AT30+FTP!AX30)-(FTP!BH30+FTP!BJ30))/100,2)</f>
        <v>#VALUE!</v>
      </c>
    </row>
    <row r="31" spans="1:79" x14ac:dyDescent="0.2">
      <c r="A31" s="25">
        <f>IF(OR(BerM1!V31=1,BerM2!V31=1,BerM3!V31=1),1,IF(ISBLANK(wg_cat),2,IF(AND(kwnr&gt;=76,user_wg_cat=958),3,0)))</f>
        <v>2</v>
      </c>
      <c r="B31" s="101"/>
      <c r="C31" s="106">
        <f>IF(NOT(ISBLANK(Ident!E31)),IF(Ident!E31&lt;Kal!A$11,Kal!A$11,Ident!E31),Kal!A$11)</f>
        <v>45383</v>
      </c>
      <c r="D31" s="25">
        <f>Ident!F31-C31+1-(INT((CHOOSE(WEEKDAY(C31),0,1,2,3,4,5,6)+(Ident!F31-C31+1))/7))-(INT((CHOOSE(WEEKDAY(C31),6,0,1,2,3,4,5)+(Ident!F31-C31+1))/7))</f>
        <v>-32415</v>
      </c>
      <c r="E31" s="25">
        <f>Kal!B$13-C31+1-(INT((CHOOSE(WEEKDAY(C31),0,1,2,3,4,5,6)+(Kal!B$13-C31+1))/7))-(INT((CHOOSE(WEEKDAY(C31),6,0,1,2,3,4,5)+(Kal!B$13-C31+1))/7))</f>
        <v>65</v>
      </c>
      <c r="F31" s="25">
        <f>Ident!F31-Kal!A$11+1-(INT((CHOOSE(WEEKDAY(Kal!A$11),0,1,2,3,4,5,6)+(Ident!F31-Kal!A$11+1))/7))-(INT((CHOOSE(WEEKDAY(Kal!A$11),6,0,1,2,3,4,5)+(Ident!F31-Kal!A$11+1))/7))</f>
        <v>-32415</v>
      </c>
      <c r="G31" s="25">
        <f>IF(AND(Ident!E31&lt;&gt;0,Ident!F31&lt;&gt;0),D31,IF(AND(Ident!E31&lt;&gt;0,Ident!F31=0),E31,IF(AND(Ident!E31=0,Ident!F31&lt;&gt;0),F31,ad5kw)))</f>
        <v>65</v>
      </c>
      <c r="H31" s="24">
        <f>ROUND(G31*Ident!L31,2)</f>
        <v>0</v>
      </c>
      <c r="I31" s="102"/>
      <c r="J31" s="103">
        <f>BerM1!W31+BerM2!W31+BerM3!W31</f>
        <v>0</v>
      </c>
      <c r="K31" s="103">
        <f t="shared" si="38"/>
        <v>0</v>
      </c>
      <c r="L31" s="103" t="str">
        <f t="shared" si="39"/>
        <v>Corriger</v>
      </c>
      <c r="M31" s="81">
        <f>BerM1!AB31+BerM2!AB31+BerM3!AB31</f>
        <v>0</v>
      </c>
      <c r="N31" s="81">
        <f t="shared" si="40"/>
        <v>0</v>
      </c>
      <c r="O31" s="4">
        <f>IF(BerM1!S31+BerM2!S31+BerM3!S31=0,0,MIN(Ident!L31*fuf,MAX((Ident!L31-1)*fuf,ROUND(N31/(BerM1!S31+BerM2!S31+BerM3!S31),2))))</f>
        <v>0</v>
      </c>
      <c r="P31" s="81">
        <f>ROUND((BerM1!I31+BerM2!I31+BerM3!I31)/(malu1+malu2+malu3),2)</f>
        <v>0</v>
      </c>
      <c r="Q31" s="81">
        <f>ROUND((BerM1!J31+BerM2!J31+BerM3!J31)/(dima1+dima2+dima3),2)</f>
        <v>0</v>
      </c>
      <c r="R31" s="81">
        <f>ROUND((BerM1!K31+BerM2!K31+BerM3!K31)/(wome1+wome2+wome3),2)</f>
        <v>0</v>
      </c>
      <c r="S31" s="81">
        <f>ROUND((BerM1!L31+BerM2!L31+BerM3!L31)/(doje1+doje2+doje3),2)</f>
        <v>0</v>
      </c>
      <c r="T31" s="81">
        <f>ROUND((BerM1!M31+BerM2!M31+BerM3!M31)/(vrve1+vrve2+vrve3),2)</f>
        <v>0</v>
      </c>
      <c r="U31" s="81">
        <f>ROUND((BerM1!N31+BerM2!N31+BerM3!N31)/(zasa1+zasa2+zasa3),2)</f>
        <v>0</v>
      </c>
      <c r="V31" s="81">
        <f>ROUND((BerM1!O31+BerM2!O31+BerM3!O31)/(zodi1+zodi2+zodi3),2)</f>
        <v>0</v>
      </c>
      <c r="W31" s="81">
        <f>ROUND(('M1-In'!U31+'M2-In'!U31+'M3-In'!U31)*7/(malu1+malu2+malu3+dima1+dima2+dima3+wome1+wome2+wome3+doje1+doje2+doje3+vrve1+vrve2+vrve3+zasa1+zasa2+zasa3+zodi1+zodi2+zodi3),2)</f>
        <v>0</v>
      </c>
      <c r="X31" s="81">
        <f t="shared" si="41"/>
        <v>0</v>
      </c>
      <c r="Y31" s="81" t="str">
        <f t="shared" si="42"/>
        <v>REMPLIR CAT.D'EMPLOYEUR!</v>
      </c>
      <c r="Z31" s="34">
        <f t="shared" si="43"/>
        <v>0</v>
      </c>
      <c r="AA31" s="81" t="str">
        <f t="shared" si="44"/>
        <v>T. plein</v>
      </c>
      <c r="AB31" s="81">
        <f>'M1-In'!AD31+'M1-In'!AE31+'M2-In'!AD31+'M2-In'!AE31+'M3-In'!AD31+'M3-In'!AE31</f>
        <v>0</v>
      </c>
      <c r="AC31" s="81" t="str">
        <f t="shared" si="45"/>
        <v>Corriger</v>
      </c>
      <c r="AD31" s="81" t="str">
        <f t="shared" si="46"/>
        <v>Corriger</v>
      </c>
      <c r="AE31" s="81">
        <f>'M1-In'!AF31+'M2-In'!AF31+'M3-In'!AF31</f>
        <v>0</v>
      </c>
      <c r="AF31" s="81" t="str">
        <f t="shared" si="47"/>
        <v>Corriger</v>
      </c>
      <c r="AG31" s="81" t="str">
        <f t="shared" si="48"/>
        <v>Corriger</v>
      </c>
      <c r="AH31" s="81">
        <f>'M1-In'!AG31+'M2-In'!AG31+'M3-In'!AG31</f>
        <v>0</v>
      </c>
      <c r="AI31" s="81" t="str">
        <f t="shared" si="49"/>
        <v>Corriger</v>
      </c>
      <c r="AJ31" s="81" t="str">
        <f t="shared" si="50"/>
        <v>Corriger</v>
      </c>
      <c r="AK31" s="81">
        <f>'M1-In'!AH31+'M2-In'!AH31+'M3-In'!AH31</f>
        <v>0</v>
      </c>
      <c r="AL31" s="81" t="str">
        <f t="shared" si="51"/>
        <v>Corriger</v>
      </c>
      <c r="AM31" s="81" t="str">
        <f t="shared" si="52"/>
        <v>Corriger</v>
      </c>
      <c r="AN31" s="81">
        <f>'M1-In'!AI31+'M2-In'!AI31+'M3-In'!AI31</f>
        <v>0</v>
      </c>
      <c r="AO31" s="81" t="str">
        <f t="shared" si="53"/>
        <v>Corriger</v>
      </c>
      <c r="AP31" s="81" t="str">
        <f t="shared" si="54"/>
        <v>Corriger</v>
      </c>
      <c r="AQ31" s="81">
        <f>'M1-In'!AJ31+'M2-In'!AJ31+'M3-In'!AJ31</f>
        <v>0</v>
      </c>
      <c r="AR31" s="81" t="str">
        <f t="shared" si="55"/>
        <v>Corriger</v>
      </c>
      <c r="AS31" s="81" t="str">
        <f t="shared" si="56"/>
        <v>Corriger</v>
      </c>
      <c r="AT31" s="81">
        <f>BerM1!AO31+BerM2!AO31+BerM3!AO31</f>
        <v>0</v>
      </c>
      <c r="AU31" s="81" t="str">
        <f t="shared" si="57"/>
        <v>Corriger</v>
      </c>
      <c r="AV31" s="81" t="str">
        <f t="shared" si="58"/>
        <v>Corriger</v>
      </c>
      <c r="AW31" s="81" t="str">
        <f>IF(A31&gt;1,"Corriger",MIN(gmk,BerM1!AQ31+BerM2!AQ31+BerM3!AQ31))</f>
        <v>Corriger</v>
      </c>
      <c r="AX31" s="81" t="str">
        <f t="shared" si="59"/>
        <v>Corriger</v>
      </c>
      <c r="AY31" s="81" t="str">
        <f t="shared" si="60"/>
        <v>Corriger</v>
      </c>
      <c r="AZ31" s="81" t="str">
        <f>IF(A31&gt;1,"Corriger",ROUND(AW31*pabij/100,2)+ROUND(AW31*wnbij/100,2))</f>
        <v>Corriger</v>
      </c>
      <c r="BA31" s="81">
        <f t="shared" si="61"/>
        <v>0</v>
      </c>
      <c r="BB31" s="81">
        <f t="shared" si="62"/>
        <v>0</v>
      </c>
      <c r="BC31" s="104">
        <f t="shared" si="63"/>
        <v>1</v>
      </c>
      <c r="BD31" s="81" t="str">
        <f t="shared" si="64"/>
        <v>Corriger</v>
      </c>
      <c r="BE31" s="34" t="str">
        <f t="shared" si="65"/>
        <v>Corriger</v>
      </c>
      <c r="BF31" s="81" t="str">
        <f>IF(A31&gt;1,"Corriger",MIN(AY31,BerM1!AT31+BerM2!AT31+BerM3!AT31))</f>
        <v>Corriger</v>
      </c>
      <c r="BG31" s="81" t="e">
        <f t="shared" si="66"/>
        <v>#VALUE!</v>
      </c>
      <c r="BH31" s="81" t="str">
        <f t="shared" si="67"/>
        <v>Corriger</v>
      </c>
      <c r="BI31" s="81" t="str">
        <f t="shared" si="68"/>
        <v>Corriger</v>
      </c>
      <c r="BJ31" s="81" t="e">
        <f t="shared" si="69"/>
        <v>#VALUE!</v>
      </c>
      <c r="BK31" s="81" t="e">
        <f ca="1">IF(A31=1,Corriger,ROUND(AW31*fsobij/100,2))</f>
        <v>#VALUE!</v>
      </c>
      <c r="BL31" s="25" t="str">
        <f t="shared" si="70"/>
        <v>Corriger</v>
      </c>
      <c r="BM31" s="81" t="str">
        <f t="shared" si="71"/>
        <v>Corriger</v>
      </c>
      <c r="BN31" s="81" t="str">
        <f t="shared" si="72"/>
        <v>Corriger</v>
      </c>
      <c r="BO31" s="81" t="str">
        <f t="shared" si="73"/>
        <v>OK</v>
      </c>
      <c r="BP31" s="81" t="b">
        <f t="shared" si="74"/>
        <v>0</v>
      </c>
      <c r="BQ31" s="105"/>
      <c r="BR31" s="105" t="e">
        <f ca="1">IF(A31=1,Corriger,ROUND(AW31*bijdrage255/100,2))</f>
        <v>#VALUE!</v>
      </c>
      <c r="BS31" s="105" t="e">
        <f ca="1">IF(A31=1,Corriger,ROUND(AW31*bijdrage256/100,2))</f>
        <v>#VALUE!</v>
      </c>
      <c r="BT31" s="105"/>
      <c r="BU31" s="105" t="str">
        <f t="shared" si="75"/>
        <v>Corriger</v>
      </c>
      <c r="BV31" s="105"/>
      <c r="BW31" s="81" t="e">
        <f t="shared" si="76"/>
        <v>#VALUE!</v>
      </c>
      <c r="BX31" s="81" t="e">
        <f t="shared" si="77"/>
        <v>#VALUE!</v>
      </c>
      <c r="BY31" s="81" t="e">
        <f t="shared" si="78"/>
        <v>#VALUE!</v>
      </c>
      <c r="CA31" s="81" t="e">
        <f ca="1">BN31-ROUND(((FTP!AP31+FTP!BB31+FTP!BF31+FTP!AT31+FTP!AX31)-(FTP!BH31+FTP!BJ31))/100,2)</f>
        <v>#VALUE!</v>
      </c>
    </row>
    <row r="32" spans="1:79" x14ac:dyDescent="0.2">
      <c r="A32" s="25">
        <f>IF(OR(BerM1!V32=1,BerM2!V32=1,BerM3!V32=1),1,IF(ISBLANK(wg_cat),2,IF(AND(kwnr&gt;=76,user_wg_cat=958),3,0)))</f>
        <v>2</v>
      </c>
      <c r="B32" s="101"/>
      <c r="C32" s="106">
        <f>IF(NOT(ISBLANK(Ident!E32)),IF(Ident!E32&lt;Kal!A$11,Kal!A$11,Ident!E32),Kal!A$11)</f>
        <v>45383</v>
      </c>
      <c r="D32" s="25">
        <f>Ident!F32-C32+1-(INT((CHOOSE(WEEKDAY(C32),0,1,2,3,4,5,6)+(Ident!F32-C32+1))/7))-(INT((CHOOSE(WEEKDAY(C32),6,0,1,2,3,4,5)+(Ident!F32-C32+1))/7))</f>
        <v>-32415</v>
      </c>
      <c r="E32" s="25">
        <f>Kal!B$13-C32+1-(INT((CHOOSE(WEEKDAY(C32),0,1,2,3,4,5,6)+(Kal!B$13-C32+1))/7))-(INT((CHOOSE(WEEKDAY(C32),6,0,1,2,3,4,5)+(Kal!B$13-C32+1))/7))</f>
        <v>65</v>
      </c>
      <c r="F32" s="25">
        <f>Ident!F32-Kal!A$11+1-(INT((CHOOSE(WEEKDAY(Kal!A$11),0,1,2,3,4,5,6)+(Ident!F32-Kal!A$11+1))/7))-(INT((CHOOSE(WEEKDAY(Kal!A$11),6,0,1,2,3,4,5)+(Ident!F32-Kal!A$11+1))/7))</f>
        <v>-32415</v>
      </c>
      <c r="G32" s="25">
        <f>IF(AND(Ident!E32&lt;&gt;0,Ident!F32&lt;&gt;0),D32,IF(AND(Ident!E32&lt;&gt;0,Ident!F32=0),E32,IF(AND(Ident!E32=0,Ident!F32&lt;&gt;0),F32,ad5kw)))</f>
        <v>65</v>
      </c>
      <c r="H32" s="24">
        <f>ROUND(G32*Ident!L32,2)</f>
        <v>0</v>
      </c>
      <c r="I32" s="102"/>
      <c r="J32" s="103">
        <f>BerM1!W32+BerM2!W32+BerM3!W32</f>
        <v>0</v>
      </c>
      <c r="K32" s="103">
        <f t="shared" si="38"/>
        <v>0</v>
      </c>
      <c r="L32" s="103" t="str">
        <f t="shared" si="39"/>
        <v>Corriger</v>
      </c>
      <c r="M32" s="81">
        <f>BerM1!AB32+BerM2!AB32+BerM3!AB32</f>
        <v>0</v>
      </c>
      <c r="N32" s="81">
        <f t="shared" si="40"/>
        <v>0</v>
      </c>
      <c r="O32" s="4">
        <f>IF(BerM1!S32+BerM2!S32+BerM3!S32=0,0,MIN(Ident!L32*fuf,MAX((Ident!L32-1)*fuf,ROUND(N32/(BerM1!S32+BerM2!S32+BerM3!S32),2))))</f>
        <v>0</v>
      </c>
      <c r="P32" s="81">
        <f>ROUND((BerM1!I32+BerM2!I32+BerM3!I32)/(malu1+malu2+malu3),2)</f>
        <v>0</v>
      </c>
      <c r="Q32" s="81">
        <f>ROUND((BerM1!J32+BerM2!J32+BerM3!J32)/(dima1+dima2+dima3),2)</f>
        <v>0</v>
      </c>
      <c r="R32" s="81">
        <f>ROUND((BerM1!K32+BerM2!K32+BerM3!K32)/(wome1+wome2+wome3),2)</f>
        <v>0</v>
      </c>
      <c r="S32" s="81">
        <f>ROUND((BerM1!L32+BerM2!L32+BerM3!L32)/(doje1+doje2+doje3),2)</f>
        <v>0</v>
      </c>
      <c r="T32" s="81">
        <f>ROUND((BerM1!M32+BerM2!M32+BerM3!M32)/(vrve1+vrve2+vrve3),2)</f>
        <v>0</v>
      </c>
      <c r="U32" s="81">
        <f>ROUND((BerM1!N32+BerM2!N32+BerM3!N32)/(zasa1+zasa2+zasa3),2)</f>
        <v>0</v>
      </c>
      <c r="V32" s="81">
        <f>ROUND((BerM1!O32+BerM2!O32+BerM3!O32)/(zodi1+zodi2+zodi3),2)</f>
        <v>0</v>
      </c>
      <c r="W32" s="81">
        <f>ROUND(('M1-In'!U32+'M2-In'!U32+'M3-In'!U32)*7/(malu1+malu2+malu3+dima1+dima2+dima3+wome1+wome2+wome3+doje1+doje2+doje3+vrve1+vrve2+vrve3+zasa1+zasa2+zasa3+zodi1+zodi2+zodi3),2)</f>
        <v>0</v>
      </c>
      <c r="X32" s="81">
        <f t="shared" si="41"/>
        <v>0</v>
      </c>
      <c r="Y32" s="81" t="str">
        <f t="shared" si="42"/>
        <v>REMPLIR CAT.D'EMPLOYEUR!</v>
      </c>
      <c r="Z32" s="34">
        <f t="shared" si="43"/>
        <v>0</v>
      </c>
      <c r="AA32" s="81" t="str">
        <f t="shared" si="44"/>
        <v>T. plein</v>
      </c>
      <c r="AB32" s="81">
        <f>'M1-In'!AD32+'M1-In'!AE32+'M2-In'!AD32+'M2-In'!AE32+'M3-In'!AD32+'M3-In'!AE32</f>
        <v>0</v>
      </c>
      <c r="AC32" s="81" t="str">
        <f t="shared" si="45"/>
        <v>Corriger</v>
      </c>
      <c r="AD32" s="81" t="str">
        <f t="shared" si="46"/>
        <v>Corriger</v>
      </c>
      <c r="AE32" s="81">
        <f>'M1-In'!AF32+'M2-In'!AF32+'M3-In'!AF32</f>
        <v>0</v>
      </c>
      <c r="AF32" s="81" t="str">
        <f t="shared" si="47"/>
        <v>Corriger</v>
      </c>
      <c r="AG32" s="81" t="str">
        <f t="shared" si="48"/>
        <v>Corriger</v>
      </c>
      <c r="AH32" s="81">
        <f>'M1-In'!AG32+'M2-In'!AG32+'M3-In'!AG32</f>
        <v>0</v>
      </c>
      <c r="AI32" s="81" t="str">
        <f t="shared" si="49"/>
        <v>Corriger</v>
      </c>
      <c r="AJ32" s="81" t="str">
        <f t="shared" si="50"/>
        <v>Corriger</v>
      </c>
      <c r="AK32" s="81">
        <f>'M1-In'!AH32+'M2-In'!AH32+'M3-In'!AH32</f>
        <v>0</v>
      </c>
      <c r="AL32" s="81" t="str">
        <f t="shared" si="51"/>
        <v>Corriger</v>
      </c>
      <c r="AM32" s="81" t="str">
        <f t="shared" si="52"/>
        <v>Corriger</v>
      </c>
      <c r="AN32" s="81">
        <f>'M1-In'!AI32+'M2-In'!AI32+'M3-In'!AI32</f>
        <v>0</v>
      </c>
      <c r="AO32" s="81" t="str">
        <f t="shared" si="53"/>
        <v>Corriger</v>
      </c>
      <c r="AP32" s="81" t="str">
        <f t="shared" si="54"/>
        <v>Corriger</v>
      </c>
      <c r="AQ32" s="81">
        <f>'M1-In'!AJ32+'M2-In'!AJ32+'M3-In'!AJ32</f>
        <v>0</v>
      </c>
      <c r="AR32" s="81" t="str">
        <f t="shared" si="55"/>
        <v>Corriger</v>
      </c>
      <c r="AS32" s="81" t="str">
        <f t="shared" si="56"/>
        <v>Corriger</v>
      </c>
      <c r="AT32" s="81">
        <f>BerM1!AO32+BerM2!AO32+BerM3!AO32</f>
        <v>0</v>
      </c>
      <c r="AU32" s="81" t="str">
        <f t="shared" si="57"/>
        <v>Corriger</v>
      </c>
      <c r="AV32" s="81" t="str">
        <f t="shared" si="58"/>
        <v>Corriger</v>
      </c>
      <c r="AW32" s="81" t="str">
        <f>IF(A32&gt;1,"Corriger",MIN(gmk,BerM1!AQ32+BerM2!AQ32+BerM3!AQ32))</f>
        <v>Corriger</v>
      </c>
      <c r="AX32" s="81" t="str">
        <f t="shared" si="59"/>
        <v>Corriger</v>
      </c>
      <c r="AY32" s="81" t="str">
        <f t="shared" si="60"/>
        <v>Corriger</v>
      </c>
      <c r="AZ32" s="81" t="str">
        <f>IF(A32&gt;1,"Corriger",ROUND(AW32*pabij/100,2)+ROUND(AW32*wnbij/100,2))</f>
        <v>Corriger</v>
      </c>
      <c r="BA32" s="81">
        <f t="shared" si="61"/>
        <v>0</v>
      </c>
      <c r="BB32" s="81">
        <f t="shared" si="62"/>
        <v>0</v>
      </c>
      <c r="BC32" s="104">
        <f t="shared" si="63"/>
        <v>1</v>
      </c>
      <c r="BD32" s="81" t="str">
        <f t="shared" si="64"/>
        <v>Corriger</v>
      </c>
      <c r="BE32" s="34" t="str">
        <f t="shared" si="65"/>
        <v>Corriger</v>
      </c>
      <c r="BF32" s="81" t="str">
        <f>IF(A32&gt;1,"Corriger",MIN(AY32,BerM1!AT32+BerM2!AT32+BerM3!AT32))</f>
        <v>Corriger</v>
      </c>
      <c r="BG32" s="81" t="e">
        <f t="shared" si="66"/>
        <v>#VALUE!</v>
      </c>
      <c r="BH32" s="81" t="str">
        <f t="shared" si="67"/>
        <v>Corriger</v>
      </c>
      <c r="BI32" s="81" t="str">
        <f t="shared" si="68"/>
        <v>Corriger</v>
      </c>
      <c r="BJ32" s="81" t="e">
        <f t="shared" si="69"/>
        <v>#VALUE!</v>
      </c>
      <c r="BK32" s="81" t="e">
        <f ca="1">IF(A32=1,Corriger,ROUND(AW32*fsobij/100,2))</f>
        <v>#VALUE!</v>
      </c>
      <c r="BL32" s="25" t="str">
        <f t="shared" si="70"/>
        <v>Corriger</v>
      </c>
      <c r="BM32" s="81" t="str">
        <f t="shared" si="71"/>
        <v>Corriger</v>
      </c>
      <c r="BN32" s="81" t="str">
        <f t="shared" si="72"/>
        <v>Corriger</v>
      </c>
      <c r="BO32" s="81" t="str">
        <f t="shared" si="73"/>
        <v>OK</v>
      </c>
      <c r="BP32" s="81" t="b">
        <f t="shared" si="74"/>
        <v>0</v>
      </c>
      <c r="BQ32" s="105"/>
      <c r="BR32" s="105" t="e">
        <f ca="1">IF(A32=1,Corriger,ROUND(AW32*bijdrage255/100,2))</f>
        <v>#VALUE!</v>
      </c>
      <c r="BS32" s="105" t="e">
        <f ca="1">IF(A32=1,Corriger,ROUND(AW32*bijdrage256/100,2))</f>
        <v>#VALUE!</v>
      </c>
      <c r="BT32" s="105"/>
      <c r="BU32" s="105" t="str">
        <f t="shared" si="75"/>
        <v>Corriger</v>
      </c>
      <c r="BV32" s="105"/>
      <c r="BW32" s="81" t="e">
        <f t="shared" si="76"/>
        <v>#VALUE!</v>
      </c>
      <c r="BX32" s="81" t="e">
        <f t="shared" si="77"/>
        <v>#VALUE!</v>
      </c>
      <c r="BY32" s="81" t="e">
        <f t="shared" si="78"/>
        <v>#VALUE!</v>
      </c>
      <c r="CA32" s="81" t="e">
        <f ca="1">BN32-ROUND(((FTP!AP32+FTP!BB32+FTP!BF32+FTP!AT32+FTP!AX32)-(FTP!BH32+FTP!BJ32))/100,2)</f>
        <v>#VALUE!</v>
      </c>
    </row>
    <row r="33" spans="1:79" x14ac:dyDescent="0.2">
      <c r="A33" s="25">
        <f>IF(OR(BerM1!V33=1,BerM2!V33=1,BerM3!V33=1),1,IF(ISBLANK(wg_cat),2,IF(AND(kwnr&gt;=76,user_wg_cat=958),3,0)))</f>
        <v>2</v>
      </c>
      <c r="B33" s="101"/>
      <c r="C33" s="106">
        <f>IF(NOT(ISBLANK(Ident!E33)),IF(Ident!E33&lt;Kal!A$11,Kal!A$11,Ident!E33),Kal!A$11)</f>
        <v>45383</v>
      </c>
      <c r="D33" s="25">
        <f>Ident!F33-C33+1-(INT((CHOOSE(WEEKDAY(C33),0,1,2,3,4,5,6)+(Ident!F33-C33+1))/7))-(INT((CHOOSE(WEEKDAY(C33),6,0,1,2,3,4,5)+(Ident!F33-C33+1))/7))</f>
        <v>-32415</v>
      </c>
      <c r="E33" s="25">
        <f>Kal!B$13-C33+1-(INT((CHOOSE(WEEKDAY(C33),0,1,2,3,4,5,6)+(Kal!B$13-C33+1))/7))-(INT((CHOOSE(WEEKDAY(C33),6,0,1,2,3,4,5)+(Kal!B$13-C33+1))/7))</f>
        <v>65</v>
      </c>
      <c r="F33" s="25">
        <f>Ident!F33-Kal!A$11+1-(INT((CHOOSE(WEEKDAY(Kal!A$11),0,1,2,3,4,5,6)+(Ident!F33-Kal!A$11+1))/7))-(INT((CHOOSE(WEEKDAY(Kal!A$11),6,0,1,2,3,4,5)+(Ident!F33-Kal!A$11+1))/7))</f>
        <v>-32415</v>
      </c>
      <c r="G33" s="25">
        <f>IF(AND(Ident!E33&lt;&gt;0,Ident!F33&lt;&gt;0),D33,IF(AND(Ident!E33&lt;&gt;0,Ident!F33=0),E33,IF(AND(Ident!E33=0,Ident!F33&lt;&gt;0),F33,ad5kw)))</f>
        <v>65</v>
      </c>
      <c r="H33" s="24">
        <f>ROUND(G33*Ident!L33,2)</f>
        <v>0</v>
      </c>
      <c r="I33" s="102"/>
      <c r="J33" s="103">
        <f>BerM1!W33+BerM2!W33+BerM3!W33</f>
        <v>0</v>
      </c>
      <c r="K33" s="103">
        <f t="shared" si="38"/>
        <v>0</v>
      </c>
      <c r="L33" s="103" t="str">
        <f t="shared" si="39"/>
        <v>Corriger</v>
      </c>
      <c r="M33" s="81">
        <f>BerM1!AB33+BerM2!AB33+BerM3!AB33</f>
        <v>0</v>
      </c>
      <c r="N33" s="81">
        <f t="shared" si="40"/>
        <v>0</v>
      </c>
      <c r="O33" s="4">
        <f>IF(BerM1!S33+BerM2!S33+BerM3!S33=0,0,MIN(Ident!L33*fuf,MAX((Ident!L33-1)*fuf,ROUND(N33/(BerM1!S33+BerM2!S33+BerM3!S33),2))))</f>
        <v>0</v>
      </c>
      <c r="P33" s="81">
        <f>ROUND((BerM1!I33+BerM2!I33+BerM3!I33)/(malu1+malu2+malu3),2)</f>
        <v>0</v>
      </c>
      <c r="Q33" s="81">
        <f>ROUND((BerM1!J33+BerM2!J33+BerM3!J33)/(dima1+dima2+dima3),2)</f>
        <v>0</v>
      </c>
      <c r="R33" s="81">
        <f>ROUND((BerM1!K33+BerM2!K33+BerM3!K33)/(wome1+wome2+wome3),2)</f>
        <v>0</v>
      </c>
      <c r="S33" s="81">
        <f>ROUND((BerM1!L33+BerM2!L33+BerM3!L33)/(doje1+doje2+doje3),2)</f>
        <v>0</v>
      </c>
      <c r="T33" s="81">
        <f>ROUND((BerM1!M33+BerM2!M33+BerM3!M33)/(vrve1+vrve2+vrve3),2)</f>
        <v>0</v>
      </c>
      <c r="U33" s="81">
        <f>ROUND((BerM1!N33+BerM2!N33+BerM3!N33)/(zasa1+zasa2+zasa3),2)</f>
        <v>0</v>
      </c>
      <c r="V33" s="81">
        <f>ROUND((BerM1!O33+BerM2!O33+BerM3!O33)/(zodi1+zodi2+zodi3),2)</f>
        <v>0</v>
      </c>
      <c r="W33" s="81">
        <f>ROUND(('M1-In'!U33+'M2-In'!U33+'M3-In'!U33)*7/(malu1+malu2+malu3+dima1+dima2+dima3+wome1+wome2+wome3+doje1+doje2+doje3+vrve1+vrve2+vrve3+zasa1+zasa2+zasa3+zodi1+zodi2+zodi3),2)</f>
        <v>0</v>
      </c>
      <c r="X33" s="81">
        <f t="shared" si="41"/>
        <v>0</v>
      </c>
      <c r="Y33" s="81" t="str">
        <f t="shared" si="42"/>
        <v>REMPLIR CAT.D'EMPLOYEUR!</v>
      </c>
      <c r="Z33" s="34">
        <f t="shared" si="43"/>
        <v>0</v>
      </c>
      <c r="AA33" s="81" t="str">
        <f t="shared" si="44"/>
        <v>T. plein</v>
      </c>
      <c r="AB33" s="81">
        <f>'M1-In'!AD33+'M1-In'!AE33+'M2-In'!AD33+'M2-In'!AE33+'M3-In'!AD33+'M3-In'!AE33</f>
        <v>0</v>
      </c>
      <c r="AC33" s="81" t="str">
        <f t="shared" si="45"/>
        <v>Corriger</v>
      </c>
      <c r="AD33" s="81" t="str">
        <f t="shared" si="46"/>
        <v>Corriger</v>
      </c>
      <c r="AE33" s="81">
        <f>'M1-In'!AF33+'M2-In'!AF33+'M3-In'!AF33</f>
        <v>0</v>
      </c>
      <c r="AF33" s="81" t="str">
        <f t="shared" si="47"/>
        <v>Corriger</v>
      </c>
      <c r="AG33" s="81" t="str">
        <f t="shared" si="48"/>
        <v>Corriger</v>
      </c>
      <c r="AH33" s="81">
        <f>'M1-In'!AG33+'M2-In'!AG33+'M3-In'!AG33</f>
        <v>0</v>
      </c>
      <c r="AI33" s="81" t="str">
        <f t="shared" si="49"/>
        <v>Corriger</v>
      </c>
      <c r="AJ33" s="81" t="str">
        <f t="shared" si="50"/>
        <v>Corriger</v>
      </c>
      <c r="AK33" s="81">
        <f>'M1-In'!AH33+'M2-In'!AH33+'M3-In'!AH33</f>
        <v>0</v>
      </c>
      <c r="AL33" s="81" t="str">
        <f t="shared" si="51"/>
        <v>Corriger</v>
      </c>
      <c r="AM33" s="81" t="str">
        <f t="shared" si="52"/>
        <v>Corriger</v>
      </c>
      <c r="AN33" s="81">
        <f>'M1-In'!AI33+'M2-In'!AI33+'M3-In'!AI33</f>
        <v>0</v>
      </c>
      <c r="AO33" s="81" t="str">
        <f t="shared" si="53"/>
        <v>Corriger</v>
      </c>
      <c r="AP33" s="81" t="str">
        <f t="shared" si="54"/>
        <v>Corriger</v>
      </c>
      <c r="AQ33" s="81">
        <f>'M1-In'!AJ33+'M2-In'!AJ33+'M3-In'!AJ33</f>
        <v>0</v>
      </c>
      <c r="AR33" s="81" t="str">
        <f t="shared" si="55"/>
        <v>Corriger</v>
      </c>
      <c r="AS33" s="81" t="str">
        <f t="shared" si="56"/>
        <v>Corriger</v>
      </c>
      <c r="AT33" s="81">
        <f>BerM1!AO33+BerM2!AO33+BerM3!AO33</f>
        <v>0</v>
      </c>
      <c r="AU33" s="81" t="str">
        <f t="shared" si="57"/>
        <v>Corriger</v>
      </c>
      <c r="AV33" s="81" t="str">
        <f t="shared" si="58"/>
        <v>Corriger</v>
      </c>
      <c r="AW33" s="81" t="str">
        <f>IF(A33&gt;1,"Corriger",MIN(gmk,BerM1!AQ33+BerM2!AQ33+BerM3!AQ33))</f>
        <v>Corriger</v>
      </c>
      <c r="AX33" s="81" t="str">
        <f t="shared" si="59"/>
        <v>Corriger</v>
      </c>
      <c r="AY33" s="81" t="str">
        <f t="shared" si="60"/>
        <v>Corriger</v>
      </c>
      <c r="AZ33" s="81" t="str">
        <f>IF(A33&gt;1,"Corriger",ROUND(AW33*pabij/100,2)+ROUND(AW33*wnbij/100,2))</f>
        <v>Corriger</v>
      </c>
      <c r="BA33" s="81">
        <f t="shared" si="61"/>
        <v>0</v>
      </c>
      <c r="BB33" s="81">
        <f t="shared" si="62"/>
        <v>0</v>
      </c>
      <c r="BC33" s="104">
        <f t="shared" si="63"/>
        <v>1</v>
      </c>
      <c r="BD33" s="81" t="str">
        <f t="shared" si="64"/>
        <v>Corriger</v>
      </c>
      <c r="BE33" s="34" t="str">
        <f t="shared" si="65"/>
        <v>Corriger</v>
      </c>
      <c r="BF33" s="81" t="str">
        <f>IF(A33&gt;1,"Corriger",MIN(AY33,BerM1!AT33+BerM2!AT33+BerM3!AT33))</f>
        <v>Corriger</v>
      </c>
      <c r="BG33" s="81" t="e">
        <f t="shared" si="66"/>
        <v>#VALUE!</v>
      </c>
      <c r="BH33" s="81" t="str">
        <f t="shared" si="67"/>
        <v>Corriger</v>
      </c>
      <c r="BI33" s="81" t="str">
        <f t="shared" si="68"/>
        <v>Corriger</v>
      </c>
      <c r="BJ33" s="81" t="e">
        <f t="shared" si="69"/>
        <v>#VALUE!</v>
      </c>
      <c r="BK33" s="81" t="e">
        <f ca="1">IF(A33=1,Corriger,ROUND(AW33*fsobij/100,2))</f>
        <v>#VALUE!</v>
      </c>
      <c r="BL33" s="25" t="str">
        <f t="shared" si="70"/>
        <v>Corriger</v>
      </c>
      <c r="BM33" s="81" t="str">
        <f t="shared" si="71"/>
        <v>Corriger</v>
      </c>
      <c r="BN33" s="81" t="str">
        <f t="shared" si="72"/>
        <v>Corriger</v>
      </c>
      <c r="BO33" s="81" t="str">
        <f t="shared" si="73"/>
        <v>OK</v>
      </c>
      <c r="BP33" s="81" t="b">
        <f t="shared" si="74"/>
        <v>0</v>
      </c>
      <c r="BQ33" s="105"/>
      <c r="BR33" s="105" t="e">
        <f ca="1">IF(A33=1,Corriger,ROUND(AW33*bijdrage255/100,2))</f>
        <v>#VALUE!</v>
      </c>
      <c r="BS33" s="105" t="e">
        <f ca="1">IF(A33=1,Corriger,ROUND(AW33*bijdrage256/100,2))</f>
        <v>#VALUE!</v>
      </c>
      <c r="BT33" s="105"/>
      <c r="BU33" s="105" t="str">
        <f t="shared" si="75"/>
        <v>Corriger</v>
      </c>
      <c r="BV33" s="105"/>
      <c r="BW33" s="81" t="e">
        <f t="shared" si="76"/>
        <v>#VALUE!</v>
      </c>
      <c r="BX33" s="81" t="e">
        <f t="shared" si="77"/>
        <v>#VALUE!</v>
      </c>
      <c r="BY33" s="81" t="e">
        <f t="shared" si="78"/>
        <v>#VALUE!</v>
      </c>
      <c r="CA33" s="81" t="e">
        <f ca="1">BN33-ROUND(((FTP!AP33+FTP!BB33+FTP!BF33+FTP!AT33+FTP!AX33)-(FTP!BH33+FTP!BJ33))/100,2)</f>
        <v>#VALUE!</v>
      </c>
    </row>
    <row r="34" spans="1:79" x14ac:dyDescent="0.2">
      <c r="A34" s="25">
        <f>IF(OR(BerM1!V34=1,BerM2!V34=1,BerM3!V34=1),1,IF(ISBLANK(wg_cat),2,IF(AND(kwnr&gt;=76,user_wg_cat=958),3,0)))</f>
        <v>2</v>
      </c>
      <c r="B34" s="101"/>
      <c r="C34" s="106">
        <f>IF(NOT(ISBLANK(Ident!E34)),IF(Ident!E34&lt;Kal!A$11,Kal!A$11,Ident!E34),Kal!A$11)</f>
        <v>45383</v>
      </c>
      <c r="D34" s="25">
        <f>Ident!F34-C34+1-(INT((CHOOSE(WEEKDAY(C34),0,1,2,3,4,5,6)+(Ident!F34-C34+1))/7))-(INT((CHOOSE(WEEKDAY(C34),6,0,1,2,3,4,5)+(Ident!F34-C34+1))/7))</f>
        <v>-32415</v>
      </c>
      <c r="E34" s="25">
        <f>Kal!B$13-C34+1-(INT((CHOOSE(WEEKDAY(C34),0,1,2,3,4,5,6)+(Kal!B$13-C34+1))/7))-(INT((CHOOSE(WEEKDAY(C34),6,0,1,2,3,4,5)+(Kal!B$13-C34+1))/7))</f>
        <v>65</v>
      </c>
      <c r="F34" s="25">
        <f>Ident!F34-Kal!A$11+1-(INT((CHOOSE(WEEKDAY(Kal!A$11),0,1,2,3,4,5,6)+(Ident!F34-Kal!A$11+1))/7))-(INT((CHOOSE(WEEKDAY(Kal!A$11),6,0,1,2,3,4,5)+(Ident!F34-Kal!A$11+1))/7))</f>
        <v>-32415</v>
      </c>
      <c r="G34" s="25">
        <f>IF(AND(Ident!E34&lt;&gt;0,Ident!F34&lt;&gt;0),D34,IF(AND(Ident!E34&lt;&gt;0,Ident!F34=0),E34,IF(AND(Ident!E34=0,Ident!F34&lt;&gt;0),F34,ad5kw)))</f>
        <v>65</v>
      </c>
      <c r="H34" s="24">
        <f>ROUND(G34*Ident!L34,2)</f>
        <v>0</v>
      </c>
      <c r="I34" s="102"/>
      <c r="J34" s="103">
        <f>BerM1!W34+BerM2!W34+BerM3!W34</f>
        <v>0</v>
      </c>
      <c r="K34" s="103">
        <f t="shared" si="38"/>
        <v>0</v>
      </c>
      <c r="L34" s="103" t="str">
        <f t="shared" si="39"/>
        <v>Corriger</v>
      </c>
      <c r="M34" s="81">
        <f>BerM1!AB34+BerM2!AB34+BerM3!AB34</f>
        <v>0</v>
      </c>
      <c r="N34" s="81">
        <f t="shared" si="40"/>
        <v>0</v>
      </c>
      <c r="O34" s="4">
        <f>IF(BerM1!S34+BerM2!S34+BerM3!S34=0,0,MIN(Ident!L34*fuf,MAX((Ident!L34-1)*fuf,ROUND(N34/(BerM1!S34+BerM2!S34+BerM3!S34),2))))</f>
        <v>0</v>
      </c>
      <c r="P34" s="81">
        <f>ROUND((BerM1!I34+BerM2!I34+BerM3!I34)/(malu1+malu2+malu3),2)</f>
        <v>0</v>
      </c>
      <c r="Q34" s="81">
        <f>ROUND((BerM1!J34+BerM2!J34+BerM3!J34)/(dima1+dima2+dima3),2)</f>
        <v>0</v>
      </c>
      <c r="R34" s="81">
        <f>ROUND((BerM1!K34+BerM2!K34+BerM3!K34)/(wome1+wome2+wome3),2)</f>
        <v>0</v>
      </c>
      <c r="S34" s="81">
        <f>ROUND((BerM1!L34+BerM2!L34+BerM3!L34)/(doje1+doje2+doje3),2)</f>
        <v>0</v>
      </c>
      <c r="T34" s="81">
        <f>ROUND((BerM1!M34+BerM2!M34+BerM3!M34)/(vrve1+vrve2+vrve3),2)</f>
        <v>0</v>
      </c>
      <c r="U34" s="81">
        <f>ROUND((BerM1!N34+BerM2!N34+BerM3!N34)/(zasa1+zasa2+zasa3),2)</f>
        <v>0</v>
      </c>
      <c r="V34" s="81">
        <f>ROUND((BerM1!O34+BerM2!O34+BerM3!O34)/(zodi1+zodi2+zodi3),2)</f>
        <v>0</v>
      </c>
      <c r="W34" s="81">
        <f>ROUND(('M1-In'!U34+'M2-In'!U34+'M3-In'!U34)*7/(malu1+malu2+malu3+dima1+dima2+dima3+wome1+wome2+wome3+doje1+doje2+doje3+vrve1+vrve2+vrve3+zasa1+zasa2+zasa3+zodi1+zodi2+zodi3),2)</f>
        <v>0</v>
      </c>
      <c r="X34" s="81">
        <f t="shared" si="41"/>
        <v>0</v>
      </c>
      <c r="Y34" s="81" t="str">
        <f t="shared" si="42"/>
        <v>REMPLIR CAT.D'EMPLOYEUR!</v>
      </c>
      <c r="Z34" s="34">
        <f t="shared" si="43"/>
        <v>0</v>
      </c>
      <c r="AA34" s="81" t="str">
        <f t="shared" si="44"/>
        <v>T. plein</v>
      </c>
      <c r="AB34" s="81">
        <f>'M1-In'!AD34+'M1-In'!AE34+'M2-In'!AD34+'M2-In'!AE34+'M3-In'!AD34+'M3-In'!AE34</f>
        <v>0</v>
      </c>
      <c r="AC34" s="81" t="str">
        <f t="shared" si="45"/>
        <v>Corriger</v>
      </c>
      <c r="AD34" s="81" t="str">
        <f t="shared" si="46"/>
        <v>Corriger</v>
      </c>
      <c r="AE34" s="81">
        <f>'M1-In'!AF34+'M2-In'!AF34+'M3-In'!AF34</f>
        <v>0</v>
      </c>
      <c r="AF34" s="81" t="str">
        <f t="shared" si="47"/>
        <v>Corriger</v>
      </c>
      <c r="AG34" s="81" t="str">
        <f t="shared" si="48"/>
        <v>Corriger</v>
      </c>
      <c r="AH34" s="81">
        <f>'M1-In'!AG34+'M2-In'!AG34+'M3-In'!AG34</f>
        <v>0</v>
      </c>
      <c r="AI34" s="81" t="str">
        <f t="shared" si="49"/>
        <v>Corriger</v>
      </c>
      <c r="AJ34" s="81" t="str">
        <f t="shared" si="50"/>
        <v>Corriger</v>
      </c>
      <c r="AK34" s="81">
        <f>'M1-In'!AH34+'M2-In'!AH34+'M3-In'!AH34</f>
        <v>0</v>
      </c>
      <c r="AL34" s="81" t="str">
        <f t="shared" si="51"/>
        <v>Corriger</v>
      </c>
      <c r="AM34" s="81" t="str">
        <f t="shared" si="52"/>
        <v>Corriger</v>
      </c>
      <c r="AN34" s="81">
        <f>'M1-In'!AI34+'M2-In'!AI34+'M3-In'!AI34</f>
        <v>0</v>
      </c>
      <c r="AO34" s="81" t="str">
        <f t="shared" si="53"/>
        <v>Corriger</v>
      </c>
      <c r="AP34" s="81" t="str">
        <f t="shared" si="54"/>
        <v>Corriger</v>
      </c>
      <c r="AQ34" s="81">
        <f>'M1-In'!AJ34+'M2-In'!AJ34+'M3-In'!AJ34</f>
        <v>0</v>
      </c>
      <c r="AR34" s="81" t="str">
        <f t="shared" si="55"/>
        <v>Corriger</v>
      </c>
      <c r="AS34" s="81" t="str">
        <f t="shared" si="56"/>
        <v>Corriger</v>
      </c>
      <c r="AT34" s="81">
        <f>BerM1!AO34+BerM2!AO34+BerM3!AO34</f>
        <v>0</v>
      </c>
      <c r="AU34" s="81" t="str">
        <f t="shared" si="57"/>
        <v>Corriger</v>
      </c>
      <c r="AV34" s="81" t="str">
        <f t="shared" si="58"/>
        <v>Corriger</v>
      </c>
      <c r="AW34" s="81" t="str">
        <f>IF(A34&gt;1,"Corriger",MIN(gmk,BerM1!AQ34+BerM2!AQ34+BerM3!AQ34))</f>
        <v>Corriger</v>
      </c>
      <c r="AX34" s="81" t="str">
        <f t="shared" si="59"/>
        <v>Corriger</v>
      </c>
      <c r="AY34" s="81" t="str">
        <f t="shared" si="60"/>
        <v>Corriger</v>
      </c>
      <c r="AZ34" s="81" t="str">
        <f>IF(A34&gt;1,"Corriger",ROUND(AW34*pabij/100,2)+ROUND(AW34*wnbij/100,2))</f>
        <v>Corriger</v>
      </c>
      <c r="BA34" s="81">
        <f t="shared" si="61"/>
        <v>0</v>
      </c>
      <c r="BB34" s="81">
        <f t="shared" si="62"/>
        <v>0</v>
      </c>
      <c r="BC34" s="104">
        <f t="shared" si="63"/>
        <v>1</v>
      </c>
      <c r="BD34" s="81" t="str">
        <f t="shared" si="64"/>
        <v>Corriger</v>
      </c>
      <c r="BE34" s="34" t="str">
        <f t="shared" si="65"/>
        <v>Corriger</v>
      </c>
      <c r="BF34" s="81" t="str">
        <f>IF(A34&gt;1,"Corriger",MIN(AY34,BerM1!AT34+BerM2!AT34+BerM3!AT34))</f>
        <v>Corriger</v>
      </c>
      <c r="BG34" s="81" t="e">
        <f t="shared" si="66"/>
        <v>#VALUE!</v>
      </c>
      <c r="BH34" s="81" t="str">
        <f t="shared" si="67"/>
        <v>Corriger</v>
      </c>
      <c r="BI34" s="81" t="str">
        <f t="shared" si="68"/>
        <v>Corriger</v>
      </c>
      <c r="BJ34" s="81" t="e">
        <f t="shared" si="69"/>
        <v>#VALUE!</v>
      </c>
      <c r="BK34" s="81" t="e">
        <f ca="1">IF(A34=1,Corriger,ROUND(AW34*fsobij/100,2))</f>
        <v>#VALUE!</v>
      </c>
      <c r="BL34" s="25" t="str">
        <f t="shared" si="70"/>
        <v>Corriger</v>
      </c>
      <c r="BM34" s="81" t="str">
        <f t="shared" si="71"/>
        <v>Corriger</v>
      </c>
      <c r="BN34" s="81" t="str">
        <f t="shared" si="72"/>
        <v>Corriger</v>
      </c>
      <c r="BO34" s="81" t="str">
        <f t="shared" si="73"/>
        <v>OK</v>
      </c>
      <c r="BP34" s="81" t="b">
        <f t="shared" si="74"/>
        <v>0</v>
      </c>
      <c r="BQ34" s="105"/>
      <c r="BR34" s="105" t="e">
        <f ca="1">IF(A34=1,Corriger,ROUND(AW34*bijdrage255/100,2))</f>
        <v>#VALUE!</v>
      </c>
      <c r="BS34" s="105" t="e">
        <f ca="1">IF(A34=1,Corriger,ROUND(AW34*bijdrage256/100,2))</f>
        <v>#VALUE!</v>
      </c>
      <c r="BT34" s="105"/>
      <c r="BU34" s="105" t="str">
        <f t="shared" si="75"/>
        <v>Corriger</v>
      </c>
      <c r="BV34" s="105"/>
      <c r="BW34" s="81" t="e">
        <f t="shared" si="76"/>
        <v>#VALUE!</v>
      </c>
      <c r="BX34" s="81" t="e">
        <f t="shared" si="77"/>
        <v>#VALUE!</v>
      </c>
      <c r="BY34" s="81" t="e">
        <f t="shared" si="78"/>
        <v>#VALUE!</v>
      </c>
      <c r="CA34" s="81" t="e">
        <f ca="1">BN34-ROUND(((FTP!AP34+FTP!BB34+FTP!BF34+FTP!AT34+FTP!AX34)-(FTP!BH34+FTP!BJ34))/100,2)</f>
        <v>#VALUE!</v>
      </c>
    </row>
    <row r="35" spans="1:79" x14ac:dyDescent="0.2">
      <c r="A35" s="25">
        <f>IF(OR(BerM1!V35=1,BerM2!V35=1,BerM3!V35=1),1,IF(ISBLANK(wg_cat),2,IF(AND(kwnr&gt;=76,user_wg_cat=958),3,0)))</f>
        <v>2</v>
      </c>
      <c r="B35" s="101"/>
      <c r="C35" s="106">
        <f>IF(NOT(ISBLANK(Ident!E35)),IF(Ident!E35&lt;Kal!A$11,Kal!A$11,Ident!E35),Kal!A$11)</f>
        <v>45383</v>
      </c>
      <c r="D35" s="25">
        <f>Ident!F35-C35+1-(INT((CHOOSE(WEEKDAY(C35),0,1,2,3,4,5,6)+(Ident!F35-C35+1))/7))-(INT((CHOOSE(WEEKDAY(C35),6,0,1,2,3,4,5)+(Ident!F35-C35+1))/7))</f>
        <v>-32415</v>
      </c>
      <c r="E35" s="25">
        <f>Kal!B$13-C35+1-(INT((CHOOSE(WEEKDAY(C35),0,1,2,3,4,5,6)+(Kal!B$13-C35+1))/7))-(INT((CHOOSE(WEEKDAY(C35),6,0,1,2,3,4,5)+(Kal!B$13-C35+1))/7))</f>
        <v>65</v>
      </c>
      <c r="F35" s="25">
        <f>Ident!F35-Kal!A$11+1-(INT((CHOOSE(WEEKDAY(Kal!A$11),0,1,2,3,4,5,6)+(Ident!F35-Kal!A$11+1))/7))-(INT((CHOOSE(WEEKDAY(Kal!A$11),6,0,1,2,3,4,5)+(Ident!F35-Kal!A$11+1))/7))</f>
        <v>-32415</v>
      </c>
      <c r="G35" s="25">
        <f>IF(AND(Ident!E35&lt;&gt;0,Ident!F35&lt;&gt;0),D35,IF(AND(Ident!E35&lt;&gt;0,Ident!F35=0),E35,IF(AND(Ident!E35=0,Ident!F35&lt;&gt;0),F35,ad5kw)))</f>
        <v>65</v>
      </c>
      <c r="H35" s="24">
        <f>ROUND(G35*Ident!L35,2)</f>
        <v>0</v>
      </c>
      <c r="I35" s="102"/>
      <c r="J35" s="103">
        <f>BerM1!W35+BerM2!W35+BerM3!W35</f>
        <v>0</v>
      </c>
      <c r="K35" s="103">
        <f t="shared" si="38"/>
        <v>0</v>
      </c>
      <c r="L35" s="103" t="str">
        <f t="shared" si="39"/>
        <v>Corriger</v>
      </c>
      <c r="M35" s="81">
        <f>BerM1!AB35+BerM2!AB35+BerM3!AB35</f>
        <v>0</v>
      </c>
      <c r="N35" s="81">
        <f t="shared" si="40"/>
        <v>0</v>
      </c>
      <c r="O35" s="4">
        <f>IF(BerM1!S35+BerM2!S35+BerM3!S35=0,0,MIN(Ident!L35*fuf,MAX((Ident!L35-1)*fuf,ROUND(N35/(BerM1!S35+BerM2!S35+BerM3!S35),2))))</f>
        <v>0</v>
      </c>
      <c r="P35" s="81">
        <f>ROUND((BerM1!I35+BerM2!I35+BerM3!I35)/(malu1+malu2+malu3),2)</f>
        <v>0</v>
      </c>
      <c r="Q35" s="81">
        <f>ROUND((BerM1!J35+BerM2!J35+BerM3!J35)/(dima1+dima2+dima3),2)</f>
        <v>0</v>
      </c>
      <c r="R35" s="81">
        <f>ROUND((BerM1!K35+BerM2!K35+BerM3!K35)/(wome1+wome2+wome3),2)</f>
        <v>0</v>
      </c>
      <c r="S35" s="81">
        <f>ROUND((BerM1!L35+BerM2!L35+BerM3!L35)/(doje1+doje2+doje3),2)</f>
        <v>0</v>
      </c>
      <c r="T35" s="81">
        <f>ROUND((BerM1!M35+BerM2!M35+BerM3!M35)/(vrve1+vrve2+vrve3),2)</f>
        <v>0</v>
      </c>
      <c r="U35" s="81">
        <f>ROUND((BerM1!N35+BerM2!N35+BerM3!N35)/(zasa1+zasa2+zasa3),2)</f>
        <v>0</v>
      </c>
      <c r="V35" s="81">
        <f>ROUND((BerM1!O35+BerM2!O35+BerM3!O35)/(zodi1+zodi2+zodi3),2)</f>
        <v>0</v>
      </c>
      <c r="W35" s="81">
        <f>ROUND(('M1-In'!U35+'M2-In'!U35+'M3-In'!U35)*7/(malu1+malu2+malu3+dima1+dima2+dima3+wome1+wome2+wome3+doje1+doje2+doje3+vrve1+vrve2+vrve3+zasa1+zasa2+zasa3+zodi1+zodi2+zodi3),2)</f>
        <v>0</v>
      </c>
      <c r="X35" s="81">
        <f t="shared" si="41"/>
        <v>0</v>
      </c>
      <c r="Y35" s="81" t="str">
        <f t="shared" si="42"/>
        <v>REMPLIR CAT.D'EMPLOYEUR!</v>
      </c>
      <c r="Z35" s="34">
        <f t="shared" si="43"/>
        <v>0</v>
      </c>
      <c r="AA35" s="81" t="str">
        <f t="shared" si="44"/>
        <v>T. plein</v>
      </c>
      <c r="AB35" s="81">
        <f>'M1-In'!AD35+'M1-In'!AE35+'M2-In'!AD35+'M2-In'!AE35+'M3-In'!AD35+'M3-In'!AE35</f>
        <v>0</v>
      </c>
      <c r="AC35" s="81" t="str">
        <f t="shared" si="45"/>
        <v>Corriger</v>
      </c>
      <c r="AD35" s="81" t="str">
        <f t="shared" si="46"/>
        <v>Corriger</v>
      </c>
      <c r="AE35" s="81">
        <f>'M1-In'!AF35+'M2-In'!AF35+'M3-In'!AF35</f>
        <v>0</v>
      </c>
      <c r="AF35" s="81" t="str">
        <f t="shared" si="47"/>
        <v>Corriger</v>
      </c>
      <c r="AG35" s="81" t="str">
        <f t="shared" si="48"/>
        <v>Corriger</v>
      </c>
      <c r="AH35" s="81">
        <f>'M1-In'!AG35+'M2-In'!AG35+'M3-In'!AG35</f>
        <v>0</v>
      </c>
      <c r="AI35" s="81" t="str">
        <f t="shared" si="49"/>
        <v>Corriger</v>
      </c>
      <c r="AJ35" s="81" t="str">
        <f t="shared" si="50"/>
        <v>Corriger</v>
      </c>
      <c r="AK35" s="81">
        <f>'M1-In'!AH35+'M2-In'!AH35+'M3-In'!AH35</f>
        <v>0</v>
      </c>
      <c r="AL35" s="81" t="str">
        <f t="shared" si="51"/>
        <v>Corriger</v>
      </c>
      <c r="AM35" s="81" t="str">
        <f t="shared" si="52"/>
        <v>Corriger</v>
      </c>
      <c r="AN35" s="81">
        <f>'M1-In'!AI35+'M2-In'!AI35+'M3-In'!AI35</f>
        <v>0</v>
      </c>
      <c r="AO35" s="81" t="str">
        <f t="shared" si="53"/>
        <v>Corriger</v>
      </c>
      <c r="AP35" s="81" t="str">
        <f t="shared" si="54"/>
        <v>Corriger</v>
      </c>
      <c r="AQ35" s="81">
        <f>'M1-In'!AJ35+'M2-In'!AJ35+'M3-In'!AJ35</f>
        <v>0</v>
      </c>
      <c r="AR35" s="81" t="str">
        <f t="shared" si="55"/>
        <v>Corriger</v>
      </c>
      <c r="AS35" s="81" t="str">
        <f t="shared" si="56"/>
        <v>Corriger</v>
      </c>
      <c r="AT35" s="81">
        <f>BerM1!AO35+BerM2!AO35+BerM3!AO35</f>
        <v>0</v>
      </c>
      <c r="AU35" s="81" t="str">
        <f t="shared" si="57"/>
        <v>Corriger</v>
      </c>
      <c r="AV35" s="81" t="str">
        <f t="shared" si="58"/>
        <v>Corriger</v>
      </c>
      <c r="AW35" s="81" t="str">
        <f>IF(A35&gt;1,"Corriger",MIN(gmk,BerM1!AQ35+BerM2!AQ35+BerM3!AQ35))</f>
        <v>Corriger</v>
      </c>
      <c r="AX35" s="81" t="str">
        <f t="shared" si="59"/>
        <v>Corriger</v>
      </c>
      <c r="AY35" s="81" t="str">
        <f t="shared" si="60"/>
        <v>Corriger</v>
      </c>
      <c r="AZ35" s="81" t="str">
        <f>IF(A35&gt;1,"Corriger",ROUND(AW35*pabij/100,2)+ROUND(AW35*wnbij/100,2))</f>
        <v>Corriger</v>
      </c>
      <c r="BA35" s="81">
        <f t="shared" si="61"/>
        <v>0</v>
      </c>
      <c r="BB35" s="81">
        <f t="shared" si="62"/>
        <v>0</v>
      </c>
      <c r="BC35" s="104">
        <f t="shared" si="63"/>
        <v>1</v>
      </c>
      <c r="BD35" s="81" t="str">
        <f t="shared" si="64"/>
        <v>Corriger</v>
      </c>
      <c r="BE35" s="34" t="str">
        <f t="shared" si="65"/>
        <v>Corriger</v>
      </c>
      <c r="BF35" s="81" t="str">
        <f>IF(A35&gt;1,"Corriger",MIN(AY35,BerM1!AT35+BerM2!AT35+BerM3!AT35))</f>
        <v>Corriger</v>
      </c>
      <c r="BG35" s="81" t="e">
        <f t="shared" si="66"/>
        <v>#VALUE!</v>
      </c>
      <c r="BH35" s="81" t="str">
        <f t="shared" si="67"/>
        <v>Corriger</v>
      </c>
      <c r="BI35" s="81" t="str">
        <f t="shared" si="68"/>
        <v>Corriger</v>
      </c>
      <c r="BJ35" s="81" t="e">
        <f t="shared" si="69"/>
        <v>#VALUE!</v>
      </c>
      <c r="BK35" s="81" t="e">
        <f ca="1">IF(A35=1,Corriger,ROUND(AW35*fsobij/100,2))</f>
        <v>#VALUE!</v>
      </c>
      <c r="BL35" s="25" t="str">
        <f t="shared" si="70"/>
        <v>Corriger</v>
      </c>
      <c r="BM35" s="81" t="str">
        <f t="shared" si="71"/>
        <v>Corriger</v>
      </c>
      <c r="BN35" s="81" t="str">
        <f t="shared" si="72"/>
        <v>Corriger</v>
      </c>
      <c r="BO35" s="81" t="str">
        <f t="shared" si="73"/>
        <v>OK</v>
      </c>
      <c r="BP35" s="81" t="b">
        <f t="shared" si="74"/>
        <v>0</v>
      </c>
      <c r="BQ35" s="105"/>
      <c r="BR35" s="105" t="e">
        <f ca="1">IF(A35=1,Corriger,ROUND(AW35*bijdrage255/100,2))</f>
        <v>#VALUE!</v>
      </c>
      <c r="BS35" s="105" t="e">
        <f ca="1">IF(A35=1,Corriger,ROUND(AW35*bijdrage256/100,2))</f>
        <v>#VALUE!</v>
      </c>
      <c r="BT35" s="105"/>
      <c r="BU35" s="105" t="str">
        <f t="shared" si="75"/>
        <v>Corriger</v>
      </c>
      <c r="BV35" s="105"/>
      <c r="BW35" s="81" t="e">
        <f t="shared" si="76"/>
        <v>#VALUE!</v>
      </c>
      <c r="BX35" s="81" t="e">
        <f t="shared" si="77"/>
        <v>#VALUE!</v>
      </c>
      <c r="BY35" s="81" t="e">
        <f t="shared" si="78"/>
        <v>#VALUE!</v>
      </c>
      <c r="CA35" s="81" t="e">
        <f ca="1">BN35-ROUND(((FTP!AP35+FTP!BB35+FTP!BF35+FTP!AT35+FTP!AX35)-(FTP!BH35+FTP!BJ35))/100,2)</f>
        <v>#VALUE!</v>
      </c>
    </row>
    <row r="36" spans="1:79" x14ac:dyDescent="0.2">
      <c r="A36" s="25">
        <f>IF(OR(BerM1!V36=1,BerM2!V36=1,BerM3!V36=1),1,IF(ISBLANK(wg_cat),2,IF(AND(kwnr&gt;=76,user_wg_cat=958),3,0)))</f>
        <v>2</v>
      </c>
      <c r="B36" s="101"/>
      <c r="C36" s="106">
        <f>IF(NOT(ISBLANK(Ident!E36)),IF(Ident!E36&lt;Kal!A$11,Kal!A$11,Ident!E36),Kal!A$11)</f>
        <v>45383</v>
      </c>
      <c r="D36" s="25">
        <f>Ident!F36-C36+1-(INT((CHOOSE(WEEKDAY(C36),0,1,2,3,4,5,6)+(Ident!F36-C36+1))/7))-(INT((CHOOSE(WEEKDAY(C36),6,0,1,2,3,4,5)+(Ident!F36-C36+1))/7))</f>
        <v>-32415</v>
      </c>
      <c r="E36" s="25">
        <f>Kal!B$13-C36+1-(INT((CHOOSE(WEEKDAY(C36),0,1,2,3,4,5,6)+(Kal!B$13-C36+1))/7))-(INT((CHOOSE(WEEKDAY(C36),6,0,1,2,3,4,5)+(Kal!B$13-C36+1))/7))</f>
        <v>65</v>
      </c>
      <c r="F36" s="25">
        <f>Ident!F36-Kal!A$11+1-(INT((CHOOSE(WEEKDAY(Kal!A$11),0,1,2,3,4,5,6)+(Ident!F36-Kal!A$11+1))/7))-(INT((CHOOSE(WEEKDAY(Kal!A$11),6,0,1,2,3,4,5)+(Ident!F36-Kal!A$11+1))/7))</f>
        <v>-32415</v>
      </c>
      <c r="G36" s="25">
        <f>IF(AND(Ident!E36&lt;&gt;0,Ident!F36&lt;&gt;0),D36,IF(AND(Ident!E36&lt;&gt;0,Ident!F36=0),E36,IF(AND(Ident!E36=0,Ident!F36&lt;&gt;0),F36,ad5kw)))</f>
        <v>65</v>
      </c>
      <c r="H36" s="24">
        <f>ROUND(G36*Ident!L36,2)</f>
        <v>0</v>
      </c>
      <c r="I36" s="102"/>
      <c r="J36" s="103">
        <f>BerM1!W36+BerM2!W36+BerM3!W36</f>
        <v>0</v>
      </c>
      <c r="K36" s="103">
        <f t="shared" si="38"/>
        <v>0</v>
      </c>
      <c r="L36" s="103" t="str">
        <f t="shared" si="39"/>
        <v>Corriger</v>
      </c>
      <c r="M36" s="81">
        <f>BerM1!AB36+BerM2!AB36+BerM3!AB36</f>
        <v>0</v>
      </c>
      <c r="N36" s="81">
        <f t="shared" si="40"/>
        <v>0</v>
      </c>
      <c r="O36" s="4">
        <f>IF(BerM1!S36+BerM2!S36+BerM3!S36=0,0,MIN(Ident!L36*fuf,MAX((Ident!L36-1)*fuf,ROUND(N36/(BerM1!S36+BerM2!S36+BerM3!S36),2))))</f>
        <v>0</v>
      </c>
      <c r="P36" s="81">
        <f>ROUND((BerM1!I36+BerM2!I36+BerM3!I36)/(malu1+malu2+malu3),2)</f>
        <v>0</v>
      </c>
      <c r="Q36" s="81">
        <f>ROUND((BerM1!J36+BerM2!J36+BerM3!J36)/(dima1+dima2+dima3),2)</f>
        <v>0</v>
      </c>
      <c r="R36" s="81">
        <f>ROUND((BerM1!K36+BerM2!K36+BerM3!K36)/(wome1+wome2+wome3),2)</f>
        <v>0</v>
      </c>
      <c r="S36" s="81">
        <f>ROUND((BerM1!L36+BerM2!L36+BerM3!L36)/(doje1+doje2+doje3),2)</f>
        <v>0</v>
      </c>
      <c r="T36" s="81">
        <f>ROUND((BerM1!M36+BerM2!M36+BerM3!M36)/(vrve1+vrve2+vrve3),2)</f>
        <v>0</v>
      </c>
      <c r="U36" s="81">
        <f>ROUND((BerM1!N36+BerM2!N36+BerM3!N36)/(zasa1+zasa2+zasa3),2)</f>
        <v>0</v>
      </c>
      <c r="V36" s="81">
        <f>ROUND((BerM1!O36+BerM2!O36+BerM3!O36)/(zodi1+zodi2+zodi3),2)</f>
        <v>0</v>
      </c>
      <c r="W36" s="81">
        <f>ROUND(('M1-In'!U36+'M2-In'!U36+'M3-In'!U36)*7/(malu1+malu2+malu3+dima1+dima2+dima3+wome1+wome2+wome3+doje1+doje2+doje3+vrve1+vrve2+vrve3+zasa1+zasa2+zasa3+zodi1+zodi2+zodi3),2)</f>
        <v>0</v>
      </c>
      <c r="X36" s="81">
        <f t="shared" si="41"/>
        <v>0</v>
      </c>
      <c r="Y36" s="81" t="str">
        <f t="shared" si="42"/>
        <v>REMPLIR CAT.D'EMPLOYEUR!</v>
      </c>
      <c r="Z36" s="34">
        <f t="shared" si="43"/>
        <v>0</v>
      </c>
      <c r="AA36" s="81" t="str">
        <f t="shared" si="44"/>
        <v>T. plein</v>
      </c>
      <c r="AB36" s="81">
        <f>'M1-In'!AD36+'M1-In'!AE36+'M2-In'!AD36+'M2-In'!AE36+'M3-In'!AD36+'M3-In'!AE36</f>
        <v>0</v>
      </c>
      <c r="AC36" s="81" t="str">
        <f t="shared" si="45"/>
        <v>Corriger</v>
      </c>
      <c r="AD36" s="81" t="str">
        <f t="shared" si="46"/>
        <v>Corriger</v>
      </c>
      <c r="AE36" s="81">
        <f>'M1-In'!AF36+'M2-In'!AF36+'M3-In'!AF36</f>
        <v>0</v>
      </c>
      <c r="AF36" s="81" t="str">
        <f t="shared" si="47"/>
        <v>Corriger</v>
      </c>
      <c r="AG36" s="81" t="str">
        <f t="shared" si="48"/>
        <v>Corriger</v>
      </c>
      <c r="AH36" s="81">
        <f>'M1-In'!AG36+'M2-In'!AG36+'M3-In'!AG36</f>
        <v>0</v>
      </c>
      <c r="AI36" s="81" t="str">
        <f t="shared" si="49"/>
        <v>Corriger</v>
      </c>
      <c r="AJ36" s="81" t="str">
        <f t="shared" si="50"/>
        <v>Corriger</v>
      </c>
      <c r="AK36" s="81">
        <f>'M1-In'!AH36+'M2-In'!AH36+'M3-In'!AH36</f>
        <v>0</v>
      </c>
      <c r="AL36" s="81" t="str">
        <f t="shared" si="51"/>
        <v>Corriger</v>
      </c>
      <c r="AM36" s="81" t="str">
        <f t="shared" si="52"/>
        <v>Corriger</v>
      </c>
      <c r="AN36" s="81">
        <f>'M1-In'!AI36+'M2-In'!AI36+'M3-In'!AI36</f>
        <v>0</v>
      </c>
      <c r="AO36" s="81" t="str">
        <f t="shared" si="53"/>
        <v>Corriger</v>
      </c>
      <c r="AP36" s="81" t="str">
        <f t="shared" si="54"/>
        <v>Corriger</v>
      </c>
      <c r="AQ36" s="81">
        <f>'M1-In'!AJ36+'M2-In'!AJ36+'M3-In'!AJ36</f>
        <v>0</v>
      </c>
      <c r="AR36" s="81" t="str">
        <f t="shared" si="55"/>
        <v>Corriger</v>
      </c>
      <c r="AS36" s="81" t="str">
        <f t="shared" si="56"/>
        <v>Corriger</v>
      </c>
      <c r="AT36" s="81">
        <f>BerM1!AO36+BerM2!AO36+BerM3!AO36</f>
        <v>0</v>
      </c>
      <c r="AU36" s="81" t="str">
        <f t="shared" si="57"/>
        <v>Corriger</v>
      </c>
      <c r="AV36" s="81" t="str">
        <f t="shared" si="58"/>
        <v>Corriger</v>
      </c>
      <c r="AW36" s="81" t="str">
        <f>IF(A36&gt;1,"Corriger",MIN(gmk,BerM1!AQ36+BerM2!AQ36+BerM3!AQ36))</f>
        <v>Corriger</v>
      </c>
      <c r="AX36" s="81" t="str">
        <f t="shared" si="59"/>
        <v>Corriger</v>
      </c>
      <c r="AY36" s="81" t="str">
        <f t="shared" si="60"/>
        <v>Corriger</v>
      </c>
      <c r="AZ36" s="81" t="str">
        <f>IF(A36&gt;1,"Corriger",ROUND(AW36*pabij/100,2)+ROUND(AW36*wnbij/100,2))</f>
        <v>Corriger</v>
      </c>
      <c r="BA36" s="81">
        <f t="shared" si="61"/>
        <v>0</v>
      </c>
      <c r="BB36" s="81">
        <f t="shared" si="62"/>
        <v>0</v>
      </c>
      <c r="BC36" s="104">
        <f t="shared" si="63"/>
        <v>1</v>
      </c>
      <c r="BD36" s="81" t="str">
        <f t="shared" si="64"/>
        <v>Corriger</v>
      </c>
      <c r="BE36" s="34" t="str">
        <f t="shared" si="65"/>
        <v>Corriger</v>
      </c>
      <c r="BF36" s="81" t="str">
        <f>IF(A36&gt;1,"Corriger",MIN(AY36,BerM1!AT36+BerM2!AT36+BerM3!AT36))</f>
        <v>Corriger</v>
      </c>
      <c r="BG36" s="81" t="e">
        <f t="shared" si="66"/>
        <v>#VALUE!</v>
      </c>
      <c r="BH36" s="81" t="str">
        <f t="shared" si="67"/>
        <v>Corriger</v>
      </c>
      <c r="BI36" s="81" t="str">
        <f t="shared" si="68"/>
        <v>Corriger</v>
      </c>
      <c r="BJ36" s="81" t="e">
        <f t="shared" si="69"/>
        <v>#VALUE!</v>
      </c>
      <c r="BK36" s="81" t="e">
        <f ca="1">IF(A36=1,Corriger,ROUND(AW36*fsobij/100,2))</f>
        <v>#VALUE!</v>
      </c>
      <c r="BL36" s="25" t="str">
        <f t="shared" si="70"/>
        <v>Corriger</v>
      </c>
      <c r="BM36" s="81" t="str">
        <f t="shared" si="71"/>
        <v>Corriger</v>
      </c>
      <c r="BN36" s="81" t="str">
        <f t="shared" si="72"/>
        <v>Corriger</v>
      </c>
      <c r="BO36" s="81" t="str">
        <f t="shared" si="73"/>
        <v>OK</v>
      </c>
      <c r="BP36" s="81" t="b">
        <f t="shared" si="74"/>
        <v>0</v>
      </c>
      <c r="BQ36" s="105"/>
      <c r="BR36" s="105" t="e">
        <f ca="1">IF(A36=1,Corriger,ROUND(AW36*bijdrage255/100,2))</f>
        <v>#VALUE!</v>
      </c>
      <c r="BS36" s="105" t="e">
        <f ca="1">IF(A36=1,Corriger,ROUND(AW36*bijdrage256/100,2))</f>
        <v>#VALUE!</v>
      </c>
      <c r="BT36" s="105"/>
      <c r="BU36" s="105" t="str">
        <f t="shared" si="75"/>
        <v>Corriger</v>
      </c>
      <c r="BV36" s="105"/>
      <c r="BW36" s="81" t="e">
        <f t="shared" si="76"/>
        <v>#VALUE!</v>
      </c>
      <c r="BX36" s="81" t="e">
        <f t="shared" si="77"/>
        <v>#VALUE!</v>
      </c>
      <c r="BY36" s="81" t="e">
        <f t="shared" si="78"/>
        <v>#VALUE!</v>
      </c>
      <c r="CA36" s="81" t="e">
        <f ca="1">BN36-ROUND(((FTP!AP36+FTP!BB36+FTP!BF36+FTP!AT36+FTP!AX36)-(FTP!BH36+FTP!BJ36))/100,2)</f>
        <v>#VALUE!</v>
      </c>
    </row>
    <row r="37" spans="1:79" x14ac:dyDescent="0.2">
      <c r="A37" s="25">
        <f>IF(OR(BerM1!V37=1,BerM2!V37=1,BerM3!V37=1),1,IF(ISBLANK(wg_cat),2,IF(AND(kwnr&gt;=76,user_wg_cat=958),3,0)))</f>
        <v>2</v>
      </c>
      <c r="B37" s="101"/>
      <c r="C37" s="106">
        <f>IF(NOT(ISBLANK(Ident!E37)),IF(Ident!E37&lt;Kal!A$11,Kal!A$11,Ident!E37),Kal!A$11)</f>
        <v>45383</v>
      </c>
      <c r="D37" s="25">
        <f>Ident!F37-C37+1-(INT((CHOOSE(WEEKDAY(C37),0,1,2,3,4,5,6)+(Ident!F37-C37+1))/7))-(INT((CHOOSE(WEEKDAY(C37),6,0,1,2,3,4,5)+(Ident!F37-C37+1))/7))</f>
        <v>-32415</v>
      </c>
      <c r="E37" s="25">
        <f>Kal!B$13-C37+1-(INT((CHOOSE(WEEKDAY(C37),0,1,2,3,4,5,6)+(Kal!B$13-C37+1))/7))-(INT((CHOOSE(WEEKDAY(C37),6,0,1,2,3,4,5)+(Kal!B$13-C37+1))/7))</f>
        <v>65</v>
      </c>
      <c r="F37" s="25">
        <f>Ident!F37-Kal!A$11+1-(INT((CHOOSE(WEEKDAY(Kal!A$11),0,1,2,3,4,5,6)+(Ident!F37-Kal!A$11+1))/7))-(INT((CHOOSE(WEEKDAY(Kal!A$11),6,0,1,2,3,4,5)+(Ident!F37-Kal!A$11+1))/7))</f>
        <v>-32415</v>
      </c>
      <c r="G37" s="25">
        <f>IF(AND(Ident!E37&lt;&gt;0,Ident!F37&lt;&gt;0),D37,IF(AND(Ident!E37&lt;&gt;0,Ident!F37=0),E37,IF(AND(Ident!E37=0,Ident!F37&lt;&gt;0),F37,ad5kw)))</f>
        <v>65</v>
      </c>
      <c r="H37" s="24">
        <f>ROUND(G37*Ident!L37,2)</f>
        <v>0</v>
      </c>
      <c r="I37" s="102"/>
      <c r="J37" s="103">
        <f>BerM1!W37+BerM2!W37+BerM3!W37</f>
        <v>0</v>
      </c>
      <c r="K37" s="103">
        <f t="shared" si="38"/>
        <v>0</v>
      </c>
      <c r="L37" s="103" t="str">
        <f t="shared" si="39"/>
        <v>Corriger</v>
      </c>
      <c r="M37" s="81">
        <f>BerM1!AB37+BerM2!AB37+BerM3!AB37</f>
        <v>0</v>
      </c>
      <c r="N37" s="81">
        <f t="shared" si="40"/>
        <v>0</v>
      </c>
      <c r="O37" s="4">
        <f>IF(BerM1!S37+BerM2!S37+BerM3!S37=0,0,MIN(Ident!L37*fuf,MAX((Ident!L37-1)*fuf,ROUND(N37/(BerM1!S37+BerM2!S37+BerM3!S37),2))))</f>
        <v>0</v>
      </c>
      <c r="P37" s="81">
        <f>ROUND((BerM1!I37+BerM2!I37+BerM3!I37)/(malu1+malu2+malu3),2)</f>
        <v>0</v>
      </c>
      <c r="Q37" s="81">
        <f>ROUND((BerM1!J37+BerM2!J37+BerM3!J37)/(dima1+dima2+dima3),2)</f>
        <v>0</v>
      </c>
      <c r="R37" s="81">
        <f>ROUND((BerM1!K37+BerM2!K37+BerM3!K37)/(wome1+wome2+wome3),2)</f>
        <v>0</v>
      </c>
      <c r="S37" s="81">
        <f>ROUND((BerM1!L37+BerM2!L37+BerM3!L37)/(doje1+doje2+doje3),2)</f>
        <v>0</v>
      </c>
      <c r="T37" s="81">
        <f>ROUND((BerM1!M37+BerM2!M37+BerM3!M37)/(vrve1+vrve2+vrve3),2)</f>
        <v>0</v>
      </c>
      <c r="U37" s="81">
        <f>ROUND((BerM1!N37+BerM2!N37+BerM3!N37)/(zasa1+zasa2+zasa3),2)</f>
        <v>0</v>
      </c>
      <c r="V37" s="81">
        <f>ROUND((BerM1!O37+BerM2!O37+BerM3!O37)/(zodi1+zodi2+zodi3),2)</f>
        <v>0</v>
      </c>
      <c r="W37" s="81">
        <f>ROUND(('M1-In'!U37+'M2-In'!U37+'M3-In'!U37)*7/(malu1+malu2+malu3+dima1+dima2+dima3+wome1+wome2+wome3+doje1+doje2+doje3+vrve1+vrve2+vrve3+zasa1+zasa2+zasa3+zodi1+zodi2+zodi3),2)</f>
        <v>0</v>
      </c>
      <c r="X37" s="81">
        <f t="shared" si="41"/>
        <v>0</v>
      </c>
      <c r="Y37" s="81" t="str">
        <f t="shared" si="42"/>
        <v>REMPLIR CAT.D'EMPLOYEUR!</v>
      </c>
      <c r="Z37" s="34">
        <f t="shared" si="43"/>
        <v>0</v>
      </c>
      <c r="AA37" s="81" t="str">
        <f t="shared" si="44"/>
        <v>T. plein</v>
      </c>
      <c r="AB37" s="81">
        <f>'M1-In'!AD37+'M1-In'!AE37+'M2-In'!AD37+'M2-In'!AE37+'M3-In'!AD37+'M3-In'!AE37</f>
        <v>0</v>
      </c>
      <c r="AC37" s="81" t="str">
        <f t="shared" si="45"/>
        <v>Corriger</v>
      </c>
      <c r="AD37" s="81" t="str">
        <f t="shared" si="46"/>
        <v>Corriger</v>
      </c>
      <c r="AE37" s="81">
        <f>'M1-In'!AF37+'M2-In'!AF37+'M3-In'!AF37</f>
        <v>0</v>
      </c>
      <c r="AF37" s="81" t="str">
        <f t="shared" si="47"/>
        <v>Corriger</v>
      </c>
      <c r="AG37" s="81" t="str">
        <f t="shared" si="48"/>
        <v>Corriger</v>
      </c>
      <c r="AH37" s="81">
        <f>'M1-In'!AG37+'M2-In'!AG37+'M3-In'!AG37</f>
        <v>0</v>
      </c>
      <c r="AI37" s="81" t="str">
        <f t="shared" si="49"/>
        <v>Corriger</v>
      </c>
      <c r="AJ37" s="81" t="str">
        <f t="shared" si="50"/>
        <v>Corriger</v>
      </c>
      <c r="AK37" s="81">
        <f>'M1-In'!AH37+'M2-In'!AH37+'M3-In'!AH37</f>
        <v>0</v>
      </c>
      <c r="AL37" s="81" t="str">
        <f t="shared" si="51"/>
        <v>Corriger</v>
      </c>
      <c r="AM37" s="81" t="str">
        <f t="shared" si="52"/>
        <v>Corriger</v>
      </c>
      <c r="AN37" s="81">
        <f>'M1-In'!AI37+'M2-In'!AI37+'M3-In'!AI37</f>
        <v>0</v>
      </c>
      <c r="AO37" s="81" t="str">
        <f t="shared" si="53"/>
        <v>Corriger</v>
      </c>
      <c r="AP37" s="81" t="str">
        <f t="shared" si="54"/>
        <v>Corriger</v>
      </c>
      <c r="AQ37" s="81">
        <f>'M1-In'!AJ37+'M2-In'!AJ37+'M3-In'!AJ37</f>
        <v>0</v>
      </c>
      <c r="AR37" s="81" t="str">
        <f t="shared" si="55"/>
        <v>Corriger</v>
      </c>
      <c r="AS37" s="81" t="str">
        <f t="shared" si="56"/>
        <v>Corriger</v>
      </c>
      <c r="AT37" s="81">
        <f>BerM1!AO37+BerM2!AO37+BerM3!AO37</f>
        <v>0</v>
      </c>
      <c r="AU37" s="81" t="str">
        <f t="shared" si="57"/>
        <v>Corriger</v>
      </c>
      <c r="AV37" s="81" t="str">
        <f t="shared" si="58"/>
        <v>Corriger</v>
      </c>
      <c r="AW37" s="81" t="str">
        <f>IF(A37&gt;1,"Corriger",MIN(gmk,BerM1!AQ37+BerM2!AQ37+BerM3!AQ37))</f>
        <v>Corriger</v>
      </c>
      <c r="AX37" s="81" t="str">
        <f t="shared" si="59"/>
        <v>Corriger</v>
      </c>
      <c r="AY37" s="81" t="str">
        <f t="shared" si="60"/>
        <v>Corriger</v>
      </c>
      <c r="AZ37" s="81" t="str">
        <f>IF(A37&gt;1,"Corriger",ROUND(AW37*pabij/100,2)+ROUND(AW37*wnbij/100,2))</f>
        <v>Corriger</v>
      </c>
      <c r="BA37" s="81">
        <f t="shared" si="61"/>
        <v>0</v>
      </c>
      <c r="BB37" s="81">
        <f t="shared" si="62"/>
        <v>0</v>
      </c>
      <c r="BC37" s="104">
        <f t="shared" si="63"/>
        <v>1</v>
      </c>
      <c r="BD37" s="81" t="str">
        <f t="shared" si="64"/>
        <v>Corriger</v>
      </c>
      <c r="BE37" s="34" t="str">
        <f t="shared" si="65"/>
        <v>Corriger</v>
      </c>
      <c r="BF37" s="81" t="str">
        <f>IF(A37&gt;1,"Corriger",MIN(AY37,BerM1!AT37+BerM2!AT37+BerM3!AT37))</f>
        <v>Corriger</v>
      </c>
      <c r="BG37" s="81" t="e">
        <f t="shared" si="66"/>
        <v>#VALUE!</v>
      </c>
      <c r="BH37" s="81" t="str">
        <f t="shared" si="67"/>
        <v>Corriger</v>
      </c>
      <c r="BI37" s="81" t="str">
        <f t="shared" si="68"/>
        <v>Corriger</v>
      </c>
      <c r="BJ37" s="81" t="e">
        <f t="shared" si="69"/>
        <v>#VALUE!</v>
      </c>
      <c r="BK37" s="81" t="e">
        <f ca="1">IF(A37=1,Corriger,ROUND(AW37*fsobij/100,2))</f>
        <v>#VALUE!</v>
      </c>
      <c r="BL37" s="25" t="str">
        <f t="shared" si="70"/>
        <v>Corriger</v>
      </c>
      <c r="BM37" s="81" t="str">
        <f t="shared" si="71"/>
        <v>Corriger</v>
      </c>
      <c r="BN37" s="81" t="str">
        <f t="shared" si="72"/>
        <v>Corriger</v>
      </c>
      <c r="BO37" s="81" t="str">
        <f t="shared" si="73"/>
        <v>OK</v>
      </c>
      <c r="BP37" s="81" t="b">
        <f t="shared" si="74"/>
        <v>0</v>
      </c>
      <c r="BQ37" s="105"/>
      <c r="BR37" s="105" t="e">
        <f ca="1">IF(A37=1,Corriger,ROUND(AW37*bijdrage255/100,2))</f>
        <v>#VALUE!</v>
      </c>
      <c r="BS37" s="105" t="e">
        <f ca="1">IF(A37=1,Corriger,ROUND(AW37*bijdrage256/100,2))</f>
        <v>#VALUE!</v>
      </c>
      <c r="BT37" s="105"/>
      <c r="BU37" s="105" t="str">
        <f t="shared" si="75"/>
        <v>Corriger</v>
      </c>
      <c r="BV37" s="105"/>
      <c r="BW37" s="81" t="e">
        <f t="shared" si="76"/>
        <v>#VALUE!</v>
      </c>
      <c r="BX37" s="81" t="e">
        <f t="shared" si="77"/>
        <v>#VALUE!</v>
      </c>
      <c r="BY37" s="81" t="e">
        <f t="shared" si="78"/>
        <v>#VALUE!</v>
      </c>
      <c r="CA37" s="81" t="e">
        <f ca="1">BN37-ROUND(((FTP!AP37+FTP!BB37+FTP!BF37+FTP!AT37+FTP!AX37)-(FTP!BH37+FTP!BJ37))/100,2)</f>
        <v>#VALUE!</v>
      </c>
    </row>
    <row r="38" spans="1:79" x14ac:dyDescent="0.2">
      <c r="A38" s="25">
        <f>IF(OR(BerM1!V38=1,BerM2!V38=1,BerM3!V38=1),1,IF(ISBLANK(wg_cat),2,IF(AND(kwnr&gt;=76,user_wg_cat=958),3,0)))</f>
        <v>2</v>
      </c>
      <c r="B38" s="101"/>
      <c r="C38" s="106">
        <f>IF(NOT(ISBLANK(Ident!E38)),IF(Ident!E38&lt;Kal!A$11,Kal!A$11,Ident!E38),Kal!A$11)</f>
        <v>45383</v>
      </c>
      <c r="D38" s="25">
        <f>Ident!F38-C38+1-(INT((CHOOSE(WEEKDAY(C38),0,1,2,3,4,5,6)+(Ident!F38-C38+1))/7))-(INT((CHOOSE(WEEKDAY(C38),6,0,1,2,3,4,5)+(Ident!F38-C38+1))/7))</f>
        <v>-32415</v>
      </c>
      <c r="E38" s="25">
        <f>Kal!B$13-C38+1-(INT((CHOOSE(WEEKDAY(C38),0,1,2,3,4,5,6)+(Kal!B$13-C38+1))/7))-(INT((CHOOSE(WEEKDAY(C38),6,0,1,2,3,4,5)+(Kal!B$13-C38+1))/7))</f>
        <v>65</v>
      </c>
      <c r="F38" s="25">
        <f>Ident!F38-Kal!A$11+1-(INT((CHOOSE(WEEKDAY(Kal!A$11),0,1,2,3,4,5,6)+(Ident!F38-Kal!A$11+1))/7))-(INT((CHOOSE(WEEKDAY(Kal!A$11),6,0,1,2,3,4,5)+(Ident!F38-Kal!A$11+1))/7))</f>
        <v>-32415</v>
      </c>
      <c r="G38" s="25">
        <f>IF(AND(Ident!E38&lt;&gt;0,Ident!F38&lt;&gt;0),D38,IF(AND(Ident!E38&lt;&gt;0,Ident!F38=0),E38,IF(AND(Ident!E38=0,Ident!F38&lt;&gt;0),F38,ad5kw)))</f>
        <v>65</v>
      </c>
      <c r="H38" s="24">
        <f>ROUND(G38*Ident!L38,2)</f>
        <v>0</v>
      </c>
      <c r="I38" s="102"/>
      <c r="J38" s="103">
        <f>BerM1!W38+BerM2!W38+BerM3!W38</f>
        <v>0</v>
      </c>
      <c r="K38" s="103">
        <f t="shared" si="38"/>
        <v>0</v>
      </c>
      <c r="L38" s="103" t="str">
        <f t="shared" si="39"/>
        <v>Corriger</v>
      </c>
      <c r="M38" s="81">
        <f>BerM1!AB38+BerM2!AB38+BerM3!AB38</f>
        <v>0</v>
      </c>
      <c r="N38" s="81">
        <f t="shared" si="40"/>
        <v>0</v>
      </c>
      <c r="O38" s="4">
        <f>IF(BerM1!S38+BerM2!S38+BerM3!S38=0,0,MIN(Ident!L38*fuf,MAX((Ident!L38-1)*fuf,ROUND(N38/(BerM1!S38+BerM2!S38+BerM3!S38),2))))</f>
        <v>0</v>
      </c>
      <c r="P38" s="81">
        <f>ROUND((BerM1!I38+BerM2!I38+BerM3!I38)/(malu1+malu2+malu3),2)</f>
        <v>0</v>
      </c>
      <c r="Q38" s="81">
        <f>ROUND((BerM1!J38+BerM2!J38+BerM3!J38)/(dima1+dima2+dima3),2)</f>
        <v>0</v>
      </c>
      <c r="R38" s="81">
        <f>ROUND((BerM1!K38+BerM2!K38+BerM3!K38)/(wome1+wome2+wome3),2)</f>
        <v>0</v>
      </c>
      <c r="S38" s="81">
        <f>ROUND((BerM1!L38+BerM2!L38+BerM3!L38)/(doje1+doje2+doje3),2)</f>
        <v>0</v>
      </c>
      <c r="T38" s="81">
        <f>ROUND((BerM1!M38+BerM2!M38+BerM3!M38)/(vrve1+vrve2+vrve3),2)</f>
        <v>0</v>
      </c>
      <c r="U38" s="81">
        <f>ROUND((BerM1!N38+BerM2!N38+BerM3!N38)/(zasa1+zasa2+zasa3),2)</f>
        <v>0</v>
      </c>
      <c r="V38" s="81">
        <f>ROUND((BerM1!O38+BerM2!O38+BerM3!O38)/(zodi1+zodi2+zodi3),2)</f>
        <v>0</v>
      </c>
      <c r="W38" s="81">
        <f>ROUND(('M1-In'!U38+'M2-In'!U38+'M3-In'!U38)*7/(malu1+malu2+malu3+dima1+dima2+dima3+wome1+wome2+wome3+doje1+doje2+doje3+vrve1+vrve2+vrve3+zasa1+zasa2+zasa3+zodi1+zodi2+zodi3),2)</f>
        <v>0</v>
      </c>
      <c r="X38" s="81">
        <f t="shared" si="41"/>
        <v>0</v>
      </c>
      <c r="Y38" s="81" t="str">
        <f t="shared" si="42"/>
        <v>REMPLIR CAT.D'EMPLOYEUR!</v>
      </c>
      <c r="Z38" s="34">
        <f t="shared" si="43"/>
        <v>0</v>
      </c>
      <c r="AA38" s="81" t="str">
        <f t="shared" si="44"/>
        <v>T. plein</v>
      </c>
      <c r="AB38" s="81">
        <f>'M1-In'!AD38+'M1-In'!AE38+'M2-In'!AD38+'M2-In'!AE38+'M3-In'!AD38+'M3-In'!AE38</f>
        <v>0</v>
      </c>
      <c r="AC38" s="81" t="str">
        <f t="shared" si="45"/>
        <v>Corriger</v>
      </c>
      <c r="AD38" s="81" t="str">
        <f t="shared" si="46"/>
        <v>Corriger</v>
      </c>
      <c r="AE38" s="81">
        <f>'M1-In'!AF38+'M2-In'!AF38+'M3-In'!AF38</f>
        <v>0</v>
      </c>
      <c r="AF38" s="81" t="str">
        <f t="shared" si="47"/>
        <v>Corriger</v>
      </c>
      <c r="AG38" s="81" t="str">
        <f t="shared" si="48"/>
        <v>Corriger</v>
      </c>
      <c r="AH38" s="81">
        <f>'M1-In'!AG38+'M2-In'!AG38+'M3-In'!AG38</f>
        <v>0</v>
      </c>
      <c r="AI38" s="81" t="str">
        <f t="shared" si="49"/>
        <v>Corriger</v>
      </c>
      <c r="AJ38" s="81" t="str">
        <f t="shared" si="50"/>
        <v>Corriger</v>
      </c>
      <c r="AK38" s="81">
        <f>'M1-In'!AH38+'M2-In'!AH38+'M3-In'!AH38</f>
        <v>0</v>
      </c>
      <c r="AL38" s="81" t="str">
        <f t="shared" si="51"/>
        <v>Corriger</v>
      </c>
      <c r="AM38" s="81" t="str">
        <f t="shared" si="52"/>
        <v>Corriger</v>
      </c>
      <c r="AN38" s="81">
        <f>'M1-In'!AI38+'M2-In'!AI38+'M3-In'!AI38</f>
        <v>0</v>
      </c>
      <c r="AO38" s="81" t="str">
        <f t="shared" si="53"/>
        <v>Corriger</v>
      </c>
      <c r="AP38" s="81" t="str">
        <f t="shared" si="54"/>
        <v>Corriger</v>
      </c>
      <c r="AQ38" s="81">
        <f>'M1-In'!AJ38+'M2-In'!AJ38+'M3-In'!AJ38</f>
        <v>0</v>
      </c>
      <c r="AR38" s="81" t="str">
        <f t="shared" si="55"/>
        <v>Corriger</v>
      </c>
      <c r="AS38" s="81" t="str">
        <f t="shared" si="56"/>
        <v>Corriger</v>
      </c>
      <c r="AT38" s="81">
        <f>BerM1!AO38+BerM2!AO38+BerM3!AO38</f>
        <v>0</v>
      </c>
      <c r="AU38" s="81" t="str">
        <f t="shared" si="57"/>
        <v>Corriger</v>
      </c>
      <c r="AV38" s="81" t="str">
        <f t="shared" si="58"/>
        <v>Corriger</v>
      </c>
      <c r="AW38" s="81" t="str">
        <f>IF(A38&gt;1,"Corriger",MIN(gmk,BerM1!AQ38+BerM2!AQ38+BerM3!AQ38))</f>
        <v>Corriger</v>
      </c>
      <c r="AX38" s="81" t="str">
        <f t="shared" si="59"/>
        <v>Corriger</v>
      </c>
      <c r="AY38" s="81" t="str">
        <f t="shared" si="60"/>
        <v>Corriger</v>
      </c>
      <c r="AZ38" s="81" t="str">
        <f>IF(A38&gt;1,"Corriger",ROUND(AW38*pabij/100,2)+ROUND(AW38*wnbij/100,2))</f>
        <v>Corriger</v>
      </c>
      <c r="BA38" s="81">
        <f t="shared" si="61"/>
        <v>0</v>
      </c>
      <c r="BB38" s="81">
        <f t="shared" si="62"/>
        <v>0</v>
      </c>
      <c r="BC38" s="104">
        <f t="shared" si="63"/>
        <v>1</v>
      </c>
      <c r="BD38" s="81" t="str">
        <f t="shared" si="64"/>
        <v>Corriger</v>
      </c>
      <c r="BE38" s="34" t="str">
        <f t="shared" si="65"/>
        <v>Corriger</v>
      </c>
      <c r="BF38" s="81" t="str">
        <f>IF(A38&gt;1,"Corriger",MIN(AY38,BerM1!AT38+BerM2!AT38+BerM3!AT38))</f>
        <v>Corriger</v>
      </c>
      <c r="BG38" s="81" t="e">
        <f t="shared" si="66"/>
        <v>#VALUE!</v>
      </c>
      <c r="BH38" s="81" t="str">
        <f t="shared" si="67"/>
        <v>Corriger</v>
      </c>
      <c r="BI38" s="81" t="str">
        <f t="shared" si="68"/>
        <v>Corriger</v>
      </c>
      <c r="BJ38" s="81" t="e">
        <f t="shared" si="69"/>
        <v>#VALUE!</v>
      </c>
      <c r="BK38" s="81" t="e">
        <f ca="1">IF(A38=1,Corriger,ROUND(AW38*fsobij/100,2))</f>
        <v>#VALUE!</v>
      </c>
      <c r="BL38" s="25" t="str">
        <f t="shared" si="70"/>
        <v>Corriger</v>
      </c>
      <c r="BM38" s="81" t="str">
        <f t="shared" si="71"/>
        <v>Corriger</v>
      </c>
      <c r="BN38" s="81" t="str">
        <f t="shared" si="72"/>
        <v>Corriger</v>
      </c>
      <c r="BO38" s="81" t="str">
        <f t="shared" si="73"/>
        <v>OK</v>
      </c>
      <c r="BP38" s="81" t="b">
        <f t="shared" si="74"/>
        <v>0</v>
      </c>
      <c r="BQ38" s="105"/>
      <c r="BR38" s="105" t="e">
        <f ca="1">IF(A38=1,Corriger,ROUND(AW38*bijdrage255/100,2))</f>
        <v>#VALUE!</v>
      </c>
      <c r="BS38" s="105" t="e">
        <f ca="1">IF(A38=1,Corriger,ROUND(AW38*bijdrage256/100,2))</f>
        <v>#VALUE!</v>
      </c>
      <c r="BT38" s="105"/>
      <c r="BU38" s="105" t="str">
        <f t="shared" si="75"/>
        <v>Corriger</v>
      </c>
      <c r="BV38" s="105"/>
      <c r="BW38" s="81" t="e">
        <f t="shared" si="76"/>
        <v>#VALUE!</v>
      </c>
      <c r="BX38" s="81" t="e">
        <f t="shared" si="77"/>
        <v>#VALUE!</v>
      </c>
      <c r="BY38" s="81" t="e">
        <f t="shared" si="78"/>
        <v>#VALUE!</v>
      </c>
      <c r="CA38" s="81" t="e">
        <f ca="1">BN38-ROUND(((FTP!AP38+FTP!BB38+FTP!BF38+FTP!AT38+FTP!AX38)-(FTP!BH38+FTP!BJ38))/100,2)</f>
        <v>#VALUE!</v>
      </c>
    </row>
    <row r="39" spans="1:79" x14ac:dyDescent="0.2">
      <c r="A39" s="25">
        <f>IF(OR(BerM1!V39=1,BerM2!V39=1,BerM3!V39=1),1,IF(ISBLANK(wg_cat),2,IF(AND(kwnr&gt;=76,user_wg_cat=958),3,0)))</f>
        <v>2</v>
      </c>
      <c r="B39" s="101"/>
      <c r="C39" s="106">
        <f>IF(NOT(ISBLANK(Ident!E39)),IF(Ident!E39&lt;Kal!A$11,Kal!A$11,Ident!E39),Kal!A$11)</f>
        <v>45383</v>
      </c>
      <c r="D39" s="25">
        <f>Ident!F39-C39+1-(INT((CHOOSE(WEEKDAY(C39),0,1,2,3,4,5,6)+(Ident!F39-C39+1))/7))-(INT((CHOOSE(WEEKDAY(C39),6,0,1,2,3,4,5)+(Ident!F39-C39+1))/7))</f>
        <v>-32415</v>
      </c>
      <c r="E39" s="25">
        <f>Kal!B$13-C39+1-(INT((CHOOSE(WEEKDAY(C39),0,1,2,3,4,5,6)+(Kal!B$13-C39+1))/7))-(INT((CHOOSE(WEEKDAY(C39),6,0,1,2,3,4,5)+(Kal!B$13-C39+1))/7))</f>
        <v>65</v>
      </c>
      <c r="F39" s="25">
        <f>Ident!F39-Kal!A$11+1-(INT((CHOOSE(WEEKDAY(Kal!A$11),0,1,2,3,4,5,6)+(Ident!F39-Kal!A$11+1))/7))-(INT((CHOOSE(WEEKDAY(Kal!A$11),6,0,1,2,3,4,5)+(Ident!F39-Kal!A$11+1))/7))</f>
        <v>-32415</v>
      </c>
      <c r="G39" s="25">
        <f>IF(AND(Ident!E39&lt;&gt;0,Ident!F39&lt;&gt;0),D39,IF(AND(Ident!E39&lt;&gt;0,Ident!F39=0),E39,IF(AND(Ident!E39=0,Ident!F39&lt;&gt;0),F39,ad5kw)))</f>
        <v>65</v>
      </c>
      <c r="H39" s="24">
        <f>ROUND(G39*Ident!L39,2)</f>
        <v>0</v>
      </c>
      <c r="I39" s="102"/>
      <c r="J39" s="103">
        <f>BerM1!W39+BerM2!W39+BerM3!W39</f>
        <v>0</v>
      </c>
      <c r="K39" s="103">
        <f t="shared" si="38"/>
        <v>0</v>
      </c>
      <c r="L39" s="103" t="str">
        <f t="shared" si="39"/>
        <v>Corriger</v>
      </c>
      <c r="M39" s="81">
        <f>BerM1!AB39+BerM2!AB39+BerM3!AB39</f>
        <v>0</v>
      </c>
      <c r="N39" s="81">
        <f t="shared" si="40"/>
        <v>0</v>
      </c>
      <c r="O39" s="4">
        <f>IF(BerM1!S39+BerM2!S39+BerM3!S39=0,0,MIN(Ident!L39*fuf,MAX((Ident!L39-1)*fuf,ROUND(N39/(BerM1!S39+BerM2!S39+BerM3!S39),2))))</f>
        <v>0</v>
      </c>
      <c r="P39" s="81">
        <f>ROUND((BerM1!I39+BerM2!I39+BerM3!I39)/(malu1+malu2+malu3),2)</f>
        <v>0</v>
      </c>
      <c r="Q39" s="81">
        <f>ROUND((BerM1!J39+BerM2!J39+BerM3!J39)/(dima1+dima2+dima3),2)</f>
        <v>0</v>
      </c>
      <c r="R39" s="81">
        <f>ROUND((BerM1!K39+BerM2!K39+BerM3!K39)/(wome1+wome2+wome3),2)</f>
        <v>0</v>
      </c>
      <c r="S39" s="81">
        <f>ROUND((BerM1!L39+BerM2!L39+BerM3!L39)/(doje1+doje2+doje3),2)</f>
        <v>0</v>
      </c>
      <c r="T39" s="81">
        <f>ROUND((BerM1!M39+BerM2!M39+BerM3!M39)/(vrve1+vrve2+vrve3),2)</f>
        <v>0</v>
      </c>
      <c r="U39" s="81">
        <f>ROUND((BerM1!N39+BerM2!N39+BerM3!N39)/(zasa1+zasa2+zasa3),2)</f>
        <v>0</v>
      </c>
      <c r="V39" s="81">
        <f>ROUND((BerM1!O39+BerM2!O39+BerM3!O39)/(zodi1+zodi2+zodi3),2)</f>
        <v>0</v>
      </c>
      <c r="W39" s="81">
        <f>ROUND(('M1-In'!U39+'M2-In'!U39+'M3-In'!U39)*7/(malu1+malu2+malu3+dima1+dima2+dima3+wome1+wome2+wome3+doje1+doje2+doje3+vrve1+vrve2+vrve3+zasa1+zasa2+zasa3+zodi1+zodi2+zodi3),2)</f>
        <v>0</v>
      </c>
      <c r="X39" s="81">
        <f t="shared" si="41"/>
        <v>0</v>
      </c>
      <c r="Y39" s="81" t="str">
        <f t="shared" si="42"/>
        <v>REMPLIR CAT.D'EMPLOYEUR!</v>
      </c>
      <c r="Z39" s="34">
        <f t="shared" si="43"/>
        <v>0</v>
      </c>
      <c r="AA39" s="81" t="str">
        <f t="shared" si="44"/>
        <v>T. plein</v>
      </c>
      <c r="AB39" s="81">
        <f>'M1-In'!AD39+'M1-In'!AE39+'M2-In'!AD39+'M2-In'!AE39+'M3-In'!AD39+'M3-In'!AE39</f>
        <v>0</v>
      </c>
      <c r="AC39" s="81" t="str">
        <f t="shared" si="45"/>
        <v>Corriger</v>
      </c>
      <c r="AD39" s="81" t="str">
        <f t="shared" si="46"/>
        <v>Corriger</v>
      </c>
      <c r="AE39" s="81">
        <f>'M1-In'!AF39+'M2-In'!AF39+'M3-In'!AF39</f>
        <v>0</v>
      </c>
      <c r="AF39" s="81" t="str">
        <f t="shared" si="47"/>
        <v>Corriger</v>
      </c>
      <c r="AG39" s="81" t="str">
        <f t="shared" si="48"/>
        <v>Corriger</v>
      </c>
      <c r="AH39" s="81">
        <f>'M1-In'!AG39+'M2-In'!AG39+'M3-In'!AG39</f>
        <v>0</v>
      </c>
      <c r="AI39" s="81" t="str">
        <f t="shared" si="49"/>
        <v>Corriger</v>
      </c>
      <c r="AJ39" s="81" t="str">
        <f t="shared" si="50"/>
        <v>Corriger</v>
      </c>
      <c r="AK39" s="81">
        <f>'M1-In'!AH39+'M2-In'!AH39+'M3-In'!AH39</f>
        <v>0</v>
      </c>
      <c r="AL39" s="81" t="str">
        <f t="shared" si="51"/>
        <v>Corriger</v>
      </c>
      <c r="AM39" s="81" t="str">
        <f t="shared" si="52"/>
        <v>Corriger</v>
      </c>
      <c r="AN39" s="81">
        <f>'M1-In'!AI39+'M2-In'!AI39+'M3-In'!AI39</f>
        <v>0</v>
      </c>
      <c r="AO39" s="81" t="str">
        <f t="shared" si="53"/>
        <v>Corriger</v>
      </c>
      <c r="AP39" s="81" t="str">
        <f t="shared" si="54"/>
        <v>Corriger</v>
      </c>
      <c r="AQ39" s="81">
        <f>'M1-In'!AJ39+'M2-In'!AJ39+'M3-In'!AJ39</f>
        <v>0</v>
      </c>
      <c r="AR39" s="81" t="str">
        <f t="shared" si="55"/>
        <v>Corriger</v>
      </c>
      <c r="AS39" s="81" t="str">
        <f t="shared" si="56"/>
        <v>Corriger</v>
      </c>
      <c r="AT39" s="81">
        <f>BerM1!AO39+BerM2!AO39+BerM3!AO39</f>
        <v>0</v>
      </c>
      <c r="AU39" s="81" t="str">
        <f t="shared" si="57"/>
        <v>Corriger</v>
      </c>
      <c r="AV39" s="81" t="str">
        <f t="shared" si="58"/>
        <v>Corriger</v>
      </c>
      <c r="AW39" s="81" t="str">
        <f>IF(A39&gt;1,"Corriger",MIN(gmk,BerM1!AQ39+BerM2!AQ39+BerM3!AQ39))</f>
        <v>Corriger</v>
      </c>
      <c r="AX39" s="81" t="str">
        <f t="shared" si="59"/>
        <v>Corriger</v>
      </c>
      <c r="AY39" s="81" t="str">
        <f t="shared" si="60"/>
        <v>Corriger</v>
      </c>
      <c r="AZ39" s="81" t="str">
        <f>IF(A39&gt;1,"Corriger",ROUND(AW39*pabij/100,2)+ROUND(AW39*wnbij/100,2))</f>
        <v>Corriger</v>
      </c>
      <c r="BA39" s="81">
        <f t="shared" si="61"/>
        <v>0</v>
      </c>
      <c r="BB39" s="81">
        <f t="shared" si="62"/>
        <v>0</v>
      </c>
      <c r="BC39" s="104">
        <f t="shared" si="63"/>
        <v>1</v>
      </c>
      <c r="BD39" s="81" t="str">
        <f t="shared" si="64"/>
        <v>Corriger</v>
      </c>
      <c r="BE39" s="34" t="str">
        <f t="shared" si="65"/>
        <v>Corriger</v>
      </c>
      <c r="BF39" s="81" t="str">
        <f>IF(A39&gt;1,"Corriger",MIN(AY39,BerM1!AT39+BerM2!AT39+BerM3!AT39))</f>
        <v>Corriger</v>
      </c>
      <c r="BG39" s="81" t="e">
        <f t="shared" si="66"/>
        <v>#VALUE!</v>
      </c>
      <c r="BH39" s="81" t="str">
        <f t="shared" si="67"/>
        <v>Corriger</v>
      </c>
      <c r="BI39" s="81" t="str">
        <f t="shared" si="68"/>
        <v>Corriger</v>
      </c>
      <c r="BJ39" s="81" t="e">
        <f t="shared" si="69"/>
        <v>#VALUE!</v>
      </c>
      <c r="BK39" s="81" t="e">
        <f ca="1">IF(A39=1,Corriger,ROUND(AW39*fsobij/100,2))</f>
        <v>#VALUE!</v>
      </c>
      <c r="BL39" s="25" t="str">
        <f t="shared" si="70"/>
        <v>Corriger</v>
      </c>
      <c r="BM39" s="81" t="str">
        <f t="shared" si="71"/>
        <v>Corriger</v>
      </c>
      <c r="BN39" s="81" t="str">
        <f t="shared" si="72"/>
        <v>Corriger</v>
      </c>
      <c r="BO39" s="81" t="str">
        <f t="shared" si="73"/>
        <v>OK</v>
      </c>
      <c r="BP39" s="81" t="b">
        <f t="shared" si="74"/>
        <v>0</v>
      </c>
      <c r="BQ39" s="105"/>
      <c r="BR39" s="105" t="e">
        <f ca="1">IF(A39=1,Corriger,ROUND(AW39*bijdrage255/100,2))</f>
        <v>#VALUE!</v>
      </c>
      <c r="BS39" s="105" t="e">
        <f ca="1">IF(A39=1,Corriger,ROUND(AW39*bijdrage256/100,2))</f>
        <v>#VALUE!</v>
      </c>
      <c r="BT39" s="105"/>
      <c r="BU39" s="105" t="str">
        <f t="shared" si="75"/>
        <v>Corriger</v>
      </c>
      <c r="BV39" s="105"/>
      <c r="BW39" s="81" t="e">
        <f t="shared" si="76"/>
        <v>#VALUE!</v>
      </c>
      <c r="BX39" s="81" t="e">
        <f t="shared" si="77"/>
        <v>#VALUE!</v>
      </c>
      <c r="BY39" s="81" t="e">
        <f t="shared" si="78"/>
        <v>#VALUE!</v>
      </c>
      <c r="CA39" s="81" t="e">
        <f ca="1">BN39-ROUND(((FTP!AP39+FTP!BB39+FTP!BF39+FTP!AT39+FTP!AX39)-(FTP!BH39+FTP!BJ39))/100,2)</f>
        <v>#VALUE!</v>
      </c>
    </row>
    <row r="40" spans="1:79" x14ac:dyDescent="0.2">
      <c r="A40" s="25">
        <f>IF(OR(BerM1!V40=1,BerM2!V40=1,BerM3!V40=1),1,IF(ISBLANK(wg_cat),2,IF(AND(kwnr&gt;=76,user_wg_cat=958),3,0)))</f>
        <v>2</v>
      </c>
      <c r="B40" s="101"/>
      <c r="C40" s="106">
        <f>IF(NOT(ISBLANK(Ident!E40)),IF(Ident!E40&lt;Kal!A$11,Kal!A$11,Ident!E40),Kal!A$11)</f>
        <v>45383</v>
      </c>
      <c r="D40" s="25">
        <f>Ident!F40-C40+1-(INT((CHOOSE(WEEKDAY(C40),0,1,2,3,4,5,6)+(Ident!F40-C40+1))/7))-(INT((CHOOSE(WEEKDAY(C40),6,0,1,2,3,4,5)+(Ident!F40-C40+1))/7))</f>
        <v>-32415</v>
      </c>
      <c r="E40" s="25">
        <f>Kal!B$13-C40+1-(INT((CHOOSE(WEEKDAY(C40),0,1,2,3,4,5,6)+(Kal!B$13-C40+1))/7))-(INT((CHOOSE(WEEKDAY(C40),6,0,1,2,3,4,5)+(Kal!B$13-C40+1))/7))</f>
        <v>65</v>
      </c>
      <c r="F40" s="25">
        <f>Ident!F40-Kal!A$11+1-(INT((CHOOSE(WEEKDAY(Kal!A$11),0,1,2,3,4,5,6)+(Ident!F40-Kal!A$11+1))/7))-(INT((CHOOSE(WEEKDAY(Kal!A$11),6,0,1,2,3,4,5)+(Ident!F40-Kal!A$11+1))/7))</f>
        <v>-32415</v>
      </c>
      <c r="G40" s="25">
        <f>IF(AND(Ident!E40&lt;&gt;0,Ident!F40&lt;&gt;0),D40,IF(AND(Ident!E40&lt;&gt;0,Ident!F40=0),E40,IF(AND(Ident!E40=0,Ident!F40&lt;&gt;0),F40,ad5kw)))</f>
        <v>65</v>
      </c>
      <c r="H40" s="24">
        <f>ROUND(G40*Ident!L40,2)</f>
        <v>0</v>
      </c>
      <c r="I40" s="102"/>
      <c r="J40" s="103">
        <f>BerM1!W40+BerM2!W40+BerM3!W40</f>
        <v>0</v>
      </c>
      <c r="K40" s="103">
        <f t="shared" si="38"/>
        <v>0</v>
      </c>
      <c r="L40" s="103" t="str">
        <f t="shared" si="39"/>
        <v>Corriger</v>
      </c>
      <c r="M40" s="81">
        <f>BerM1!AB40+BerM2!AB40+BerM3!AB40</f>
        <v>0</v>
      </c>
      <c r="N40" s="81">
        <f t="shared" si="40"/>
        <v>0</v>
      </c>
      <c r="O40" s="4">
        <f>IF(BerM1!S40+BerM2!S40+BerM3!S40=0,0,MIN(Ident!L40*fuf,MAX((Ident!L40-1)*fuf,ROUND(N40/(BerM1!S40+BerM2!S40+BerM3!S40),2))))</f>
        <v>0</v>
      </c>
      <c r="P40" s="81">
        <f>ROUND((BerM1!I40+BerM2!I40+BerM3!I40)/(malu1+malu2+malu3),2)</f>
        <v>0</v>
      </c>
      <c r="Q40" s="81">
        <f>ROUND((BerM1!J40+BerM2!J40+BerM3!J40)/(dima1+dima2+dima3),2)</f>
        <v>0</v>
      </c>
      <c r="R40" s="81">
        <f>ROUND((BerM1!K40+BerM2!K40+BerM3!K40)/(wome1+wome2+wome3),2)</f>
        <v>0</v>
      </c>
      <c r="S40" s="81">
        <f>ROUND((BerM1!L40+BerM2!L40+BerM3!L40)/(doje1+doje2+doje3),2)</f>
        <v>0</v>
      </c>
      <c r="T40" s="81">
        <f>ROUND((BerM1!M40+BerM2!M40+BerM3!M40)/(vrve1+vrve2+vrve3),2)</f>
        <v>0</v>
      </c>
      <c r="U40" s="81">
        <f>ROUND((BerM1!N40+BerM2!N40+BerM3!N40)/(zasa1+zasa2+zasa3),2)</f>
        <v>0</v>
      </c>
      <c r="V40" s="81">
        <f>ROUND((BerM1!O40+BerM2!O40+BerM3!O40)/(zodi1+zodi2+zodi3),2)</f>
        <v>0</v>
      </c>
      <c r="W40" s="81">
        <f>ROUND(('M1-In'!U40+'M2-In'!U40+'M3-In'!U40)*7/(malu1+malu2+malu3+dima1+dima2+dima3+wome1+wome2+wome3+doje1+doje2+doje3+vrve1+vrve2+vrve3+zasa1+zasa2+zasa3+zodi1+zodi2+zodi3),2)</f>
        <v>0</v>
      </c>
      <c r="X40" s="81">
        <f t="shared" si="41"/>
        <v>0</v>
      </c>
      <c r="Y40" s="81" t="str">
        <f t="shared" si="42"/>
        <v>REMPLIR CAT.D'EMPLOYEUR!</v>
      </c>
      <c r="Z40" s="34">
        <f t="shared" si="43"/>
        <v>0</v>
      </c>
      <c r="AA40" s="81" t="str">
        <f t="shared" si="44"/>
        <v>T. plein</v>
      </c>
      <c r="AB40" s="81">
        <f>'M1-In'!AD40+'M1-In'!AE40+'M2-In'!AD40+'M2-In'!AE40+'M3-In'!AD40+'M3-In'!AE40</f>
        <v>0</v>
      </c>
      <c r="AC40" s="81" t="str">
        <f t="shared" si="45"/>
        <v>Corriger</v>
      </c>
      <c r="AD40" s="81" t="str">
        <f t="shared" si="46"/>
        <v>Corriger</v>
      </c>
      <c r="AE40" s="81">
        <f>'M1-In'!AF40+'M2-In'!AF40+'M3-In'!AF40</f>
        <v>0</v>
      </c>
      <c r="AF40" s="81" t="str">
        <f t="shared" si="47"/>
        <v>Corriger</v>
      </c>
      <c r="AG40" s="81" t="str">
        <f t="shared" si="48"/>
        <v>Corriger</v>
      </c>
      <c r="AH40" s="81">
        <f>'M1-In'!AG40+'M2-In'!AG40+'M3-In'!AG40</f>
        <v>0</v>
      </c>
      <c r="AI40" s="81" t="str">
        <f t="shared" si="49"/>
        <v>Corriger</v>
      </c>
      <c r="AJ40" s="81" t="str">
        <f t="shared" si="50"/>
        <v>Corriger</v>
      </c>
      <c r="AK40" s="81">
        <f>'M1-In'!AH40+'M2-In'!AH40+'M3-In'!AH40</f>
        <v>0</v>
      </c>
      <c r="AL40" s="81" t="str">
        <f t="shared" si="51"/>
        <v>Corriger</v>
      </c>
      <c r="AM40" s="81" t="str">
        <f t="shared" si="52"/>
        <v>Corriger</v>
      </c>
      <c r="AN40" s="81">
        <f>'M1-In'!AI40+'M2-In'!AI40+'M3-In'!AI40</f>
        <v>0</v>
      </c>
      <c r="AO40" s="81" t="str">
        <f t="shared" si="53"/>
        <v>Corriger</v>
      </c>
      <c r="AP40" s="81" t="str">
        <f t="shared" si="54"/>
        <v>Corriger</v>
      </c>
      <c r="AQ40" s="81">
        <f>'M1-In'!AJ40+'M2-In'!AJ40+'M3-In'!AJ40</f>
        <v>0</v>
      </c>
      <c r="AR40" s="81" t="str">
        <f t="shared" si="55"/>
        <v>Corriger</v>
      </c>
      <c r="AS40" s="81" t="str">
        <f t="shared" si="56"/>
        <v>Corriger</v>
      </c>
      <c r="AT40" s="81">
        <f>BerM1!AO40+BerM2!AO40+BerM3!AO40</f>
        <v>0</v>
      </c>
      <c r="AU40" s="81" t="str">
        <f t="shared" si="57"/>
        <v>Corriger</v>
      </c>
      <c r="AV40" s="81" t="str">
        <f t="shared" si="58"/>
        <v>Corriger</v>
      </c>
      <c r="AW40" s="81" t="str">
        <f>IF(A40&gt;1,"Corriger",MIN(gmk,BerM1!AQ40+BerM2!AQ40+BerM3!AQ40))</f>
        <v>Corriger</v>
      </c>
      <c r="AX40" s="81" t="str">
        <f t="shared" si="59"/>
        <v>Corriger</v>
      </c>
      <c r="AY40" s="81" t="str">
        <f t="shared" si="60"/>
        <v>Corriger</v>
      </c>
      <c r="AZ40" s="81" t="str">
        <f>IF(A40&gt;1,"Corriger",ROUND(AW40*pabij/100,2)+ROUND(AW40*wnbij/100,2))</f>
        <v>Corriger</v>
      </c>
      <c r="BA40" s="81">
        <f t="shared" si="61"/>
        <v>0</v>
      </c>
      <c r="BB40" s="81">
        <f t="shared" si="62"/>
        <v>0</v>
      </c>
      <c r="BC40" s="104">
        <f t="shared" si="63"/>
        <v>1</v>
      </c>
      <c r="BD40" s="81" t="str">
        <f t="shared" si="64"/>
        <v>Corriger</v>
      </c>
      <c r="BE40" s="34" t="str">
        <f t="shared" si="65"/>
        <v>Corriger</v>
      </c>
      <c r="BF40" s="81" t="str">
        <f>IF(A40&gt;1,"Corriger",MIN(AY40,BerM1!AT40+BerM2!AT40+BerM3!AT40))</f>
        <v>Corriger</v>
      </c>
      <c r="BG40" s="81" t="e">
        <f t="shared" si="66"/>
        <v>#VALUE!</v>
      </c>
      <c r="BH40" s="81" t="str">
        <f t="shared" si="67"/>
        <v>Corriger</v>
      </c>
      <c r="BI40" s="81" t="str">
        <f t="shared" si="68"/>
        <v>Corriger</v>
      </c>
      <c r="BJ40" s="81" t="e">
        <f t="shared" si="69"/>
        <v>#VALUE!</v>
      </c>
      <c r="BK40" s="81" t="e">
        <f ca="1">IF(A40=1,Corriger,ROUND(AW40*fsobij/100,2))</f>
        <v>#VALUE!</v>
      </c>
      <c r="BL40" s="25" t="str">
        <f t="shared" si="70"/>
        <v>Corriger</v>
      </c>
      <c r="BM40" s="81" t="str">
        <f t="shared" si="71"/>
        <v>Corriger</v>
      </c>
      <c r="BN40" s="81" t="str">
        <f t="shared" si="72"/>
        <v>Corriger</v>
      </c>
      <c r="BO40" s="81" t="str">
        <f t="shared" si="73"/>
        <v>OK</v>
      </c>
      <c r="BP40" s="81" t="b">
        <f t="shared" si="74"/>
        <v>0</v>
      </c>
      <c r="BQ40" s="105"/>
      <c r="BR40" s="105" t="e">
        <f ca="1">IF(A40=1,Corriger,ROUND(AW40*bijdrage255/100,2))</f>
        <v>#VALUE!</v>
      </c>
      <c r="BS40" s="105" t="e">
        <f ca="1">IF(A40=1,Corriger,ROUND(AW40*bijdrage256/100,2))</f>
        <v>#VALUE!</v>
      </c>
      <c r="BT40" s="105"/>
      <c r="BU40" s="105" t="str">
        <f t="shared" si="75"/>
        <v>Corriger</v>
      </c>
      <c r="BV40" s="105"/>
      <c r="BW40" s="81" t="e">
        <f t="shared" si="76"/>
        <v>#VALUE!</v>
      </c>
      <c r="BX40" s="81" t="e">
        <f t="shared" si="77"/>
        <v>#VALUE!</v>
      </c>
      <c r="BY40" s="81" t="e">
        <f t="shared" si="78"/>
        <v>#VALUE!</v>
      </c>
      <c r="CA40" s="81" t="e">
        <f ca="1">BN40-ROUND(((FTP!AP40+FTP!BB40+FTP!BF40+FTP!AT40+FTP!AX40)-(FTP!BH40+FTP!BJ40))/100,2)</f>
        <v>#VALUE!</v>
      </c>
    </row>
    <row r="41" spans="1:79" x14ac:dyDescent="0.2">
      <c r="A41" s="25">
        <f>IF(OR(BerM1!V41=1,BerM2!V41=1,BerM3!V41=1),1,IF(ISBLANK(wg_cat),2,IF(AND(kwnr&gt;=76,user_wg_cat=958),3,0)))</f>
        <v>2</v>
      </c>
      <c r="B41" s="101"/>
      <c r="C41" s="106">
        <f>IF(NOT(ISBLANK(Ident!E41)),IF(Ident!E41&lt;Kal!A$11,Kal!A$11,Ident!E41),Kal!A$11)</f>
        <v>45383</v>
      </c>
      <c r="D41" s="25">
        <f>Ident!F41-C41+1-(INT((CHOOSE(WEEKDAY(C41),0,1,2,3,4,5,6)+(Ident!F41-C41+1))/7))-(INT((CHOOSE(WEEKDAY(C41),6,0,1,2,3,4,5)+(Ident!F41-C41+1))/7))</f>
        <v>-32415</v>
      </c>
      <c r="E41" s="25">
        <f>Kal!B$13-C41+1-(INT((CHOOSE(WEEKDAY(C41),0,1,2,3,4,5,6)+(Kal!B$13-C41+1))/7))-(INT((CHOOSE(WEEKDAY(C41),6,0,1,2,3,4,5)+(Kal!B$13-C41+1))/7))</f>
        <v>65</v>
      </c>
      <c r="F41" s="25">
        <f>Ident!F41-Kal!A$11+1-(INT((CHOOSE(WEEKDAY(Kal!A$11),0,1,2,3,4,5,6)+(Ident!F41-Kal!A$11+1))/7))-(INT((CHOOSE(WEEKDAY(Kal!A$11),6,0,1,2,3,4,5)+(Ident!F41-Kal!A$11+1))/7))</f>
        <v>-32415</v>
      </c>
      <c r="G41" s="25">
        <f>IF(AND(Ident!E41&lt;&gt;0,Ident!F41&lt;&gt;0),D41,IF(AND(Ident!E41&lt;&gt;0,Ident!F41=0),E41,IF(AND(Ident!E41=0,Ident!F41&lt;&gt;0),F41,ad5kw)))</f>
        <v>65</v>
      </c>
      <c r="H41" s="24">
        <f>ROUND(G41*Ident!L41,2)</f>
        <v>0</v>
      </c>
      <c r="I41" s="102"/>
      <c r="J41" s="103">
        <f>BerM1!W41+BerM2!W41+BerM3!W41</f>
        <v>0</v>
      </c>
      <c r="K41" s="103">
        <f t="shared" si="38"/>
        <v>0</v>
      </c>
      <c r="L41" s="103" t="str">
        <f t="shared" si="39"/>
        <v>Corriger</v>
      </c>
      <c r="M41" s="81">
        <f>BerM1!AB41+BerM2!AB41+BerM3!AB41</f>
        <v>0</v>
      </c>
      <c r="N41" s="81">
        <f t="shared" si="40"/>
        <v>0</v>
      </c>
      <c r="O41" s="4">
        <f>IF(BerM1!S41+BerM2!S41+BerM3!S41=0,0,MIN(Ident!L41*fuf,MAX((Ident!L41-1)*fuf,ROUND(N41/(BerM1!S41+BerM2!S41+BerM3!S41),2))))</f>
        <v>0</v>
      </c>
      <c r="P41" s="81">
        <f>ROUND((BerM1!I41+BerM2!I41+BerM3!I41)/(malu1+malu2+malu3),2)</f>
        <v>0</v>
      </c>
      <c r="Q41" s="81">
        <f>ROUND((BerM1!J41+BerM2!J41+BerM3!J41)/(dima1+dima2+dima3),2)</f>
        <v>0</v>
      </c>
      <c r="R41" s="81">
        <f>ROUND((BerM1!K41+BerM2!K41+BerM3!K41)/(wome1+wome2+wome3),2)</f>
        <v>0</v>
      </c>
      <c r="S41" s="81">
        <f>ROUND((BerM1!L41+BerM2!L41+BerM3!L41)/(doje1+doje2+doje3),2)</f>
        <v>0</v>
      </c>
      <c r="T41" s="81">
        <f>ROUND((BerM1!M41+BerM2!M41+BerM3!M41)/(vrve1+vrve2+vrve3),2)</f>
        <v>0</v>
      </c>
      <c r="U41" s="81">
        <f>ROUND((BerM1!N41+BerM2!N41+BerM3!N41)/(zasa1+zasa2+zasa3),2)</f>
        <v>0</v>
      </c>
      <c r="V41" s="81">
        <f>ROUND((BerM1!O41+BerM2!O41+BerM3!O41)/(zodi1+zodi2+zodi3),2)</f>
        <v>0</v>
      </c>
      <c r="W41" s="81">
        <f>ROUND(('M1-In'!U41+'M2-In'!U41+'M3-In'!U41)*7/(malu1+malu2+malu3+dima1+dima2+dima3+wome1+wome2+wome3+doje1+doje2+doje3+vrve1+vrve2+vrve3+zasa1+zasa2+zasa3+zodi1+zodi2+zodi3),2)</f>
        <v>0</v>
      </c>
      <c r="X41" s="81">
        <f t="shared" si="41"/>
        <v>0</v>
      </c>
      <c r="Y41" s="81" t="str">
        <f t="shared" si="42"/>
        <v>REMPLIR CAT.D'EMPLOYEUR!</v>
      </c>
      <c r="Z41" s="34">
        <f t="shared" si="43"/>
        <v>0</v>
      </c>
      <c r="AA41" s="81" t="str">
        <f t="shared" si="44"/>
        <v>T. plein</v>
      </c>
      <c r="AB41" s="81">
        <f>'M1-In'!AD41+'M1-In'!AE41+'M2-In'!AD41+'M2-In'!AE41+'M3-In'!AD41+'M3-In'!AE41</f>
        <v>0</v>
      </c>
      <c r="AC41" s="81" t="str">
        <f t="shared" si="45"/>
        <v>Corriger</v>
      </c>
      <c r="AD41" s="81" t="str">
        <f t="shared" si="46"/>
        <v>Corriger</v>
      </c>
      <c r="AE41" s="81">
        <f>'M1-In'!AF41+'M2-In'!AF41+'M3-In'!AF41</f>
        <v>0</v>
      </c>
      <c r="AF41" s="81" t="str">
        <f t="shared" si="47"/>
        <v>Corriger</v>
      </c>
      <c r="AG41" s="81" t="str">
        <f t="shared" si="48"/>
        <v>Corriger</v>
      </c>
      <c r="AH41" s="81">
        <f>'M1-In'!AG41+'M2-In'!AG41+'M3-In'!AG41</f>
        <v>0</v>
      </c>
      <c r="AI41" s="81" t="str">
        <f t="shared" si="49"/>
        <v>Corriger</v>
      </c>
      <c r="AJ41" s="81" t="str">
        <f t="shared" si="50"/>
        <v>Corriger</v>
      </c>
      <c r="AK41" s="81">
        <f>'M1-In'!AH41+'M2-In'!AH41+'M3-In'!AH41</f>
        <v>0</v>
      </c>
      <c r="AL41" s="81" t="str">
        <f t="shared" si="51"/>
        <v>Corriger</v>
      </c>
      <c r="AM41" s="81" t="str">
        <f t="shared" si="52"/>
        <v>Corriger</v>
      </c>
      <c r="AN41" s="81">
        <f>'M1-In'!AI41+'M2-In'!AI41+'M3-In'!AI41</f>
        <v>0</v>
      </c>
      <c r="AO41" s="81" t="str">
        <f t="shared" si="53"/>
        <v>Corriger</v>
      </c>
      <c r="AP41" s="81" t="str">
        <f t="shared" si="54"/>
        <v>Corriger</v>
      </c>
      <c r="AQ41" s="81">
        <f>'M1-In'!AJ41+'M2-In'!AJ41+'M3-In'!AJ41</f>
        <v>0</v>
      </c>
      <c r="AR41" s="81" t="str">
        <f t="shared" si="55"/>
        <v>Corriger</v>
      </c>
      <c r="AS41" s="81" t="str">
        <f t="shared" si="56"/>
        <v>Corriger</v>
      </c>
      <c r="AT41" s="81">
        <f>BerM1!AO41+BerM2!AO41+BerM3!AO41</f>
        <v>0</v>
      </c>
      <c r="AU41" s="81" t="str">
        <f t="shared" si="57"/>
        <v>Corriger</v>
      </c>
      <c r="AV41" s="81" t="str">
        <f t="shared" si="58"/>
        <v>Corriger</v>
      </c>
      <c r="AW41" s="81" t="str">
        <f>IF(A41&gt;1,"Corriger",MIN(gmk,BerM1!AQ41+BerM2!AQ41+BerM3!AQ41))</f>
        <v>Corriger</v>
      </c>
      <c r="AX41" s="81" t="str">
        <f t="shared" si="59"/>
        <v>Corriger</v>
      </c>
      <c r="AY41" s="81" t="str">
        <f t="shared" si="60"/>
        <v>Corriger</v>
      </c>
      <c r="AZ41" s="81" t="str">
        <f>IF(A41&gt;1,"Corriger",ROUND(AW41*pabij/100,2)+ROUND(AW41*wnbij/100,2))</f>
        <v>Corriger</v>
      </c>
      <c r="BA41" s="81">
        <f t="shared" si="61"/>
        <v>0</v>
      </c>
      <c r="BB41" s="81">
        <f t="shared" si="62"/>
        <v>0</v>
      </c>
      <c r="BC41" s="104">
        <f t="shared" si="63"/>
        <v>1</v>
      </c>
      <c r="BD41" s="81" t="str">
        <f t="shared" si="64"/>
        <v>Corriger</v>
      </c>
      <c r="BE41" s="34" t="str">
        <f t="shared" si="65"/>
        <v>Corriger</v>
      </c>
      <c r="BF41" s="81" t="str">
        <f>IF(A41&gt;1,"Corriger",MIN(AY41,BerM1!AT41+BerM2!AT41+BerM3!AT41))</f>
        <v>Corriger</v>
      </c>
      <c r="BG41" s="81" t="e">
        <f t="shared" si="66"/>
        <v>#VALUE!</v>
      </c>
      <c r="BH41" s="81" t="str">
        <f t="shared" si="67"/>
        <v>Corriger</v>
      </c>
      <c r="BI41" s="81" t="str">
        <f t="shared" si="68"/>
        <v>Corriger</v>
      </c>
      <c r="BJ41" s="81" t="e">
        <f t="shared" si="69"/>
        <v>#VALUE!</v>
      </c>
      <c r="BK41" s="81" t="e">
        <f ca="1">IF(A41=1,Corriger,ROUND(AW41*fsobij/100,2))</f>
        <v>#VALUE!</v>
      </c>
      <c r="BL41" s="25" t="str">
        <f t="shared" si="70"/>
        <v>Corriger</v>
      </c>
      <c r="BM41" s="81" t="str">
        <f t="shared" si="71"/>
        <v>Corriger</v>
      </c>
      <c r="BN41" s="81" t="str">
        <f t="shared" si="72"/>
        <v>Corriger</v>
      </c>
      <c r="BO41" s="81" t="str">
        <f t="shared" si="73"/>
        <v>OK</v>
      </c>
      <c r="BP41" s="81" t="b">
        <f t="shared" si="74"/>
        <v>0</v>
      </c>
      <c r="BQ41" s="105"/>
      <c r="BR41" s="105" t="e">
        <f ca="1">IF(A41=1,Corriger,ROUND(AW41*bijdrage255/100,2))</f>
        <v>#VALUE!</v>
      </c>
      <c r="BS41" s="105" t="e">
        <f ca="1">IF(A41=1,Corriger,ROUND(AW41*bijdrage256/100,2))</f>
        <v>#VALUE!</v>
      </c>
      <c r="BT41" s="105"/>
      <c r="BU41" s="105" t="str">
        <f t="shared" si="75"/>
        <v>Corriger</v>
      </c>
      <c r="BV41" s="105"/>
      <c r="BW41" s="81" t="e">
        <f t="shared" si="76"/>
        <v>#VALUE!</v>
      </c>
      <c r="BX41" s="81" t="e">
        <f t="shared" si="77"/>
        <v>#VALUE!</v>
      </c>
      <c r="BY41" s="81" t="e">
        <f t="shared" si="78"/>
        <v>#VALUE!</v>
      </c>
      <c r="CA41" s="81" t="e">
        <f ca="1">BN41-ROUND(((FTP!AP41+FTP!BB41+FTP!BF41+FTP!AT41+FTP!AX41)-(FTP!BH41+FTP!BJ41))/100,2)</f>
        <v>#VALUE!</v>
      </c>
    </row>
    <row r="42" spans="1:79" x14ac:dyDescent="0.2">
      <c r="A42" s="25">
        <f>IF(OR(BerM1!V42=1,BerM2!V42=1,BerM3!V42=1),1,IF(ISBLANK(wg_cat),2,IF(AND(kwnr&gt;=76,user_wg_cat=958),3,0)))</f>
        <v>2</v>
      </c>
      <c r="B42" s="101"/>
      <c r="C42" s="106">
        <f>IF(NOT(ISBLANK(Ident!E42)),IF(Ident!E42&lt;Kal!A$11,Kal!A$11,Ident!E42),Kal!A$11)</f>
        <v>45383</v>
      </c>
      <c r="D42" s="25">
        <f>Ident!F42-C42+1-(INT((CHOOSE(WEEKDAY(C42),0,1,2,3,4,5,6)+(Ident!F42-C42+1))/7))-(INT((CHOOSE(WEEKDAY(C42),6,0,1,2,3,4,5)+(Ident!F42-C42+1))/7))</f>
        <v>-32415</v>
      </c>
      <c r="E42" s="25">
        <f>Kal!B$13-C42+1-(INT((CHOOSE(WEEKDAY(C42),0,1,2,3,4,5,6)+(Kal!B$13-C42+1))/7))-(INT((CHOOSE(WEEKDAY(C42),6,0,1,2,3,4,5)+(Kal!B$13-C42+1))/7))</f>
        <v>65</v>
      </c>
      <c r="F42" s="25">
        <f>Ident!F42-Kal!A$11+1-(INT((CHOOSE(WEEKDAY(Kal!A$11),0,1,2,3,4,5,6)+(Ident!F42-Kal!A$11+1))/7))-(INT((CHOOSE(WEEKDAY(Kal!A$11),6,0,1,2,3,4,5)+(Ident!F42-Kal!A$11+1))/7))</f>
        <v>-32415</v>
      </c>
      <c r="G42" s="25">
        <f>IF(AND(Ident!E42&lt;&gt;0,Ident!F42&lt;&gt;0),D42,IF(AND(Ident!E42&lt;&gt;0,Ident!F42=0),E42,IF(AND(Ident!E42=0,Ident!F42&lt;&gt;0),F42,ad5kw)))</f>
        <v>65</v>
      </c>
      <c r="H42" s="24">
        <f>ROUND(G42*Ident!L42,2)</f>
        <v>0</v>
      </c>
      <c r="I42" s="102"/>
      <c r="J42" s="103">
        <f>BerM1!W42+BerM2!W42+BerM3!W42</f>
        <v>0</v>
      </c>
      <c r="K42" s="103">
        <f t="shared" si="38"/>
        <v>0</v>
      </c>
      <c r="L42" s="103" t="str">
        <f t="shared" si="39"/>
        <v>Corriger</v>
      </c>
      <c r="M42" s="81">
        <f>BerM1!AB42+BerM2!AB42+BerM3!AB42</f>
        <v>0</v>
      </c>
      <c r="N42" s="81">
        <f t="shared" si="40"/>
        <v>0</v>
      </c>
      <c r="O42" s="4">
        <f>IF(BerM1!S42+BerM2!S42+BerM3!S42=0,0,MIN(Ident!L42*fuf,MAX((Ident!L42-1)*fuf,ROUND(N42/(BerM1!S42+BerM2!S42+BerM3!S42),2))))</f>
        <v>0</v>
      </c>
      <c r="P42" s="81">
        <f>ROUND((BerM1!I42+BerM2!I42+BerM3!I42)/(malu1+malu2+malu3),2)</f>
        <v>0</v>
      </c>
      <c r="Q42" s="81">
        <f>ROUND((BerM1!J42+BerM2!J42+BerM3!J42)/(dima1+dima2+dima3),2)</f>
        <v>0</v>
      </c>
      <c r="R42" s="81">
        <f>ROUND((BerM1!K42+BerM2!K42+BerM3!K42)/(wome1+wome2+wome3),2)</f>
        <v>0</v>
      </c>
      <c r="S42" s="81">
        <f>ROUND((BerM1!L42+BerM2!L42+BerM3!L42)/(doje1+doje2+doje3),2)</f>
        <v>0</v>
      </c>
      <c r="T42" s="81">
        <f>ROUND((BerM1!M42+BerM2!M42+BerM3!M42)/(vrve1+vrve2+vrve3),2)</f>
        <v>0</v>
      </c>
      <c r="U42" s="81">
        <f>ROUND((BerM1!N42+BerM2!N42+BerM3!N42)/(zasa1+zasa2+zasa3),2)</f>
        <v>0</v>
      </c>
      <c r="V42" s="81">
        <f>ROUND((BerM1!O42+BerM2!O42+BerM3!O42)/(zodi1+zodi2+zodi3),2)</f>
        <v>0</v>
      </c>
      <c r="W42" s="81">
        <f>ROUND(('M1-In'!U42+'M2-In'!U42+'M3-In'!U42)*7/(malu1+malu2+malu3+dima1+dima2+dima3+wome1+wome2+wome3+doje1+doje2+doje3+vrve1+vrve2+vrve3+zasa1+zasa2+zasa3+zodi1+zodi2+zodi3),2)</f>
        <v>0</v>
      </c>
      <c r="X42" s="81">
        <f t="shared" si="41"/>
        <v>0</v>
      </c>
      <c r="Y42" s="81" t="str">
        <f t="shared" si="42"/>
        <v>REMPLIR CAT.D'EMPLOYEUR!</v>
      </c>
      <c r="Z42" s="34">
        <f t="shared" si="43"/>
        <v>0</v>
      </c>
      <c r="AA42" s="81" t="str">
        <f t="shared" si="44"/>
        <v>T. plein</v>
      </c>
      <c r="AB42" s="81">
        <f>'M1-In'!AD42+'M1-In'!AE42+'M2-In'!AD42+'M2-In'!AE42+'M3-In'!AD42+'M3-In'!AE42</f>
        <v>0</v>
      </c>
      <c r="AC42" s="81" t="str">
        <f t="shared" si="45"/>
        <v>Corriger</v>
      </c>
      <c r="AD42" s="81" t="str">
        <f t="shared" si="46"/>
        <v>Corriger</v>
      </c>
      <c r="AE42" s="81">
        <f>'M1-In'!AF42+'M2-In'!AF42+'M3-In'!AF42</f>
        <v>0</v>
      </c>
      <c r="AF42" s="81" t="str">
        <f t="shared" si="47"/>
        <v>Corriger</v>
      </c>
      <c r="AG42" s="81" t="str">
        <f t="shared" si="48"/>
        <v>Corriger</v>
      </c>
      <c r="AH42" s="81">
        <f>'M1-In'!AG42+'M2-In'!AG42+'M3-In'!AG42</f>
        <v>0</v>
      </c>
      <c r="AI42" s="81" t="str">
        <f t="shared" si="49"/>
        <v>Corriger</v>
      </c>
      <c r="AJ42" s="81" t="str">
        <f t="shared" si="50"/>
        <v>Corriger</v>
      </c>
      <c r="AK42" s="81">
        <f>'M1-In'!AH42+'M2-In'!AH42+'M3-In'!AH42</f>
        <v>0</v>
      </c>
      <c r="AL42" s="81" t="str">
        <f t="shared" si="51"/>
        <v>Corriger</v>
      </c>
      <c r="AM42" s="81" t="str">
        <f t="shared" si="52"/>
        <v>Corriger</v>
      </c>
      <c r="AN42" s="81">
        <f>'M1-In'!AI42+'M2-In'!AI42+'M3-In'!AI42</f>
        <v>0</v>
      </c>
      <c r="AO42" s="81" t="str">
        <f t="shared" si="53"/>
        <v>Corriger</v>
      </c>
      <c r="AP42" s="81" t="str">
        <f t="shared" si="54"/>
        <v>Corriger</v>
      </c>
      <c r="AQ42" s="81">
        <f>'M1-In'!AJ42+'M2-In'!AJ42+'M3-In'!AJ42</f>
        <v>0</v>
      </c>
      <c r="AR42" s="81" t="str">
        <f t="shared" si="55"/>
        <v>Corriger</v>
      </c>
      <c r="AS42" s="81" t="str">
        <f t="shared" si="56"/>
        <v>Corriger</v>
      </c>
      <c r="AT42" s="81">
        <f>BerM1!AO42+BerM2!AO42+BerM3!AO42</f>
        <v>0</v>
      </c>
      <c r="AU42" s="81" t="str">
        <f t="shared" si="57"/>
        <v>Corriger</v>
      </c>
      <c r="AV42" s="81" t="str">
        <f t="shared" si="58"/>
        <v>Corriger</v>
      </c>
      <c r="AW42" s="81" t="str">
        <f>IF(A42&gt;1,"Corriger",MIN(gmk,BerM1!AQ42+BerM2!AQ42+BerM3!AQ42))</f>
        <v>Corriger</v>
      </c>
      <c r="AX42" s="81" t="str">
        <f t="shared" si="59"/>
        <v>Corriger</v>
      </c>
      <c r="AY42" s="81" t="str">
        <f t="shared" si="60"/>
        <v>Corriger</v>
      </c>
      <c r="AZ42" s="81" t="str">
        <f>IF(A42&gt;1,"Corriger",ROUND(AW42*pabij/100,2)+ROUND(AW42*wnbij/100,2))</f>
        <v>Corriger</v>
      </c>
      <c r="BA42" s="81">
        <f t="shared" si="61"/>
        <v>0</v>
      </c>
      <c r="BB42" s="81">
        <f t="shared" si="62"/>
        <v>0</v>
      </c>
      <c r="BC42" s="104">
        <f t="shared" si="63"/>
        <v>1</v>
      </c>
      <c r="BD42" s="81" t="str">
        <f t="shared" si="64"/>
        <v>Corriger</v>
      </c>
      <c r="BE42" s="34" t="str">
        <f t="shared" si="65"/>
        <v>Corriger</v>
      </c>
      <c r="BF42" s="81" t="str">
        <f>IF(A42&gt;1,"Corriger",MIN(AY42,BerM1!AT42+BerM2!AT42+BerM3!AT42))</f>
        <v>Corriger</v>
      </c>
      <c r="BG42" s="81" t="e">
        <f t="shared" si="66"/>
        <v>#VALUE!</v>
      </c>
      <c r="BH42" s="81" t="str">
        <f t="shared" si="67"/>
        <v>Corriger</v>
      </c>
      <c r="BI42" s="81" t="str">
        <f t="shared" si="68"/>
        <v>Corriger</v>
      </c>
      <c r="BJ42" s="81" t="e">
        <f t="shared" si="69"/>
        <v>#VALUE!</v>
      </c>
      <c r="BK42" s="81" t="e">
        <f ca="1">IF(A42=1,Corriger,ROUND(AW42*fsobij/100,2))</f>
        <v>#VALUE!</v>
      </c>
      <c r="BL42" s="25" t="str">
        <f t="shared" si="70"/>
        <v>Corriger</v>
      </c>
      <c r="BM42" s="81" t="str">
        <f t="shared" si="71"/>
        <v>Corriger</v>
      </c>
      <c r="BN42" s="81" t="str">
        <f t="shared" si="72"/>
        <v>Corriger</v>
      </c>
      <c r="BO42" s="81" t="str">
        <f t="shared" si="73"/>
        <v>OK</v>
      </c>
      <c r="BP42" s="81" t="b">
        <f t="shared" si="74"/>
        <v>0</v>
      </c>
      <c r="BQ42" s="105"/>
      <c r="BR42" s="105" t="e">
        <f ca="1">IF(A42=1,Corriger,ROUND(AW42*bijdrage255/100,2))</f>
        <v>#VALUE!</v>
      </c>
      <c r="BS42" s="105" t="e">
        <f ca="1">IF(A42=1,Corriger,ROUND(AW42*bijdrage256/100,2))</f>
        <v>#VALUE!</v>
      </c>
      <c r="BT42" s="105"/>
      <c r="BU42" s="105" t="str">
        <f t="shared" si="75"/>
        <v>Corriger</v>
      </c>
      <c r="BV42" s="105"/>
      <c r="BW42" s="81" t="e">
        <f t="shared" si="76"/>
        <v>#VALUE!</v>
      </c>
      <c r="BX42" s="81" t="e">
        <f t="shared" si="77"/>
        <v>#VALUE!</v>
      </c>
      <c r="BY42" s="81" t="e">
        <f t="shared" si="78"/>
        <v>#VALUE!</v>
      </c>
      <c r="CA42" s="81" t="e">
        <f ca="1">BN42-ROUND(((FTP!AP42+FTP!BB42+FTP!BF42+FTP!AT42+FTP!AX42)-(FTP!BH42+FTP!BJ42))/100,2)</f>
        <v>#VALUE!</v>
      </c>
    </row>
    <row r="43" spans="1:79" x14ac:dyDescent="0.2">
      <c r="A43" s="25">
        <f>IF(OR(BerM1!V43=1,BerM2!V43=1,BerM3!V43=1),1,IF(ISBLANK(wg_cat),2,IF(AND(kwnr&gt;=76,user_wg_cat=958),3,0)))</f>
        <v>2</v>
      </c>
      <c r="B43" s="101"/>
      <c r="C43" s="106">
        <f>IF(NOT(ISBLANK(Ident!E43)),IF(Ident!E43&lt;Kal!A$11,Kal!A$11,Ident!E43),Kal!A$11)</f>
        <v>45383</v>
      </c>
      <c r="D43" s="25">
        <f>Ident!F43-C43+1-(INT((CHOOSE(WEEKDAY(C43),0,1,2,3,4,5,6)+(Ident!F43-C43+1))/7))-(INT((CHOOSE(WEEKDAY(C43),6,0,1,2,3,4,5)+(Ident!F43-C43+1))/7))</f>
        <v>-32415</v>
      </c>
      <c r="E43" s="25">
        <f>Kal!B$13-C43+1-(INT((CHOOSE(WEEKDAY(C43),0,1,2,3,4,5,6)+(Kal!B$13-C43+1))/7))-(INT((CHOOSE(WEEKDAY(C43),6,0,1,2,3,4,5)+(Kal!B$13-C43+1))/7))</f>
        <v>65</v>
      </c>
      <c r="F43" s="25">
        <f>Ident!F43-Kal!A$11+1-(INT((CHOOSE(WEEKDAY(Kal!A$11),0,1,2,3,4,5,6)+(Ident!F43-Kal!A$11+1))/7))-(INT((CHOOSE(WEEKDAY(Kal!A$11),6,0,1,2,3,4,5)+(Ident!F43-Kal!A$11+1))/7))</f>
        <v>-32415</v>
      </c>
      <c r="G43" s="25">
        <f>IF(AND(Ident!E43&lt;&gt;0,Ident!F43&lt;&gt;0),D43,IF(AND(Ident!E43&lt;&gt;0,Ident!F43=0),E43,IF(AND(Ident!E43=0,Ident!F43&lt;&gt;0),F43,ad5kw)))</f>
        <v>65</v>
      </c>
      <c r="H43" s="24">
        <f>ROUND(G43*Ident!L43,2)</f>
        <v>0</v>
      </c>
      <c r="I43" s="102"/>
      <c r="J43" s="103">
        <f>BerM1!W43+BerM2!W43+BerM3!W43</f>
        <v>0</v>
      </c>
      <c r="K43" s="103">
        <f t="shared" si="38"/>
        <v>0</v>
      </c>
      <c r="L43" s="103" t="str">
        <f t="shared" si="39"/>
        <v>Corriger</v>
      </c>
      <c r="M43" s="81">
        <f>BerM1!AB43+BerM2!AB43+BerM3!AB43</f>
        <v>0</v>
      </c>
      <c r="N43" s="81">
        <f t="shared" si="40"/>
        <v>0</v>
      </c>
      <c r="O43" s="4">
        <f>IF(BerM1!S43+BerM2!S43+BerM3!S43=0,0,MIN(Ident!L43*fuf,MAX((Ident!L43-1)*fuf,ROUND(N43/(BerM1!S43+BerM2!S43+BerM3!S43),2))))</f>
        <v>0</v>
      </c>
      <c r="P43" s="81">
        <f>ROUND((BerM1!I43+BerM2!I43+BerM3!I43)/(malu1+malu2+malu3),2)</f>
        <v>0</v>
      </c>
      <c r="Q43" s="81">
        <f>ROUND((BerM1!J43+BerM2!J43+BerM3!J43)/(dima1+dima2+dima3),2)</f>
        <v>0</v>
      </c>
      <c r="R43" s="81">
        <f>ROUND((BerM1!K43+BerM2!K43+BerM3!K43)/(wome1+wome2+wome3),2)</f>
        <v>0</v>
      </c>
      <c r="S43" s="81">
        <f>ROUND((BerM1!L43+BerM2!L43+BerM3!L43)/(doje1+doje2+doje3),2)</f>
        <v>0</v>
      </c>
      <c r="T43" s="81">
        <f>ROUND((BerM1!M43+BerM2!M43+BerM3!M43)/(vrve1+vrve2+vrve3),2)</f>
        <v>0</v>
      </c>
      <c r="U43" s="81">
        <f>ROUND((BerM1!N43+BerM2!N43+BerM3!N43)/(zasa1+zasa2+zasa3),2)</f>
        <v>0</v>
      </c>
      <c r="V43" s="81">
        <f>ROUND((BerM1!O43+BerM2!O43+BerM3!O43)/(zodi1+zodi2+zodi3),2)</f>
        <v>0</v>
      </c>
      <c r="W43" s="81">
        <f>ROUND(('M1-In'!U43+'M2-In'!U43+'M3-In'!U43)*7/(malu1+malu2+malu3+dima1+dima2+dima3+wome1+wome2+wome3+doje1+doje2+doje3+vrve1+vrve2+vrve3+zasa1+zasa2+zasa3+zodi1+zodi2+zodi3),2)</f>
        <v>0</v>
      </c>
      <c r="X43" s="81">
        <f t="shared" si="41"/>
        <v>0</v>
      </c>
      <c r="Y43" s="81" t="str">
        <f t="shared" si="42"/>
        <v>REMPLIR CAT.D'EMPLOYEUR!</v>
      </c>
      <c r="Z43" s="34">
        <f t="shared" si="43"/>
        <v>0</v>
      </c>
      <c r="AA43" s="81" t="str">
        <f t="shared" si="44"/>
        <v>T. plein</v>
      </c>
      <c r="AB43" s="81">
        <f>'M1-In'!AD43+'M1-In'!AE43+'M2-In'!AD43+'M2-In'!AE43+'M3-In'!AD43+'M3-In'!AE43</f>
        <v>0</v>
      </c>
      <c r="AC43" s="81" t="str">
        <f t="shared" si="45"/>
        <v>Corriger</v>
      </c>
      <c r="AD43" s="81" t="str">
        <f t="shared" si="46"/>
        <v>Corriger</v>
      </c>
      <c r="AE43" s="81">
        <f>'M1-In'!AF43+'M2-In'!AF43+'M3-In'!AF43</f>
        <v>0</v>
      </c>
      <c r="AF43" s="81" t="str">
        <f t="shared" si="47"/>
        <v>Corriger</v>
      </c>
      <c r="AG43" s="81" t="str">
        <f t="shared" si="48"/>
        <v>Corriger</v>
      </c>
      <c r="AH43" s="81">
        <f>'M1-In'!AG43+'M2-In'!AG43+'M3-In'!AG43</f>
        <v>0</v>
      </c>
      <c r="AI43" s="81" t="str">
        <f t="shared" si="49"/>
        <v>Corriger</v>
      </c>
      <c r="AJ43" s="81" t="str">
        <f t="shared" si="50"/>
        <v>Corriger</v>
      </c>
      <c r="AK43" s="81">
        <f>'M1-In'!AH43+'M2-In'!AH43+'M3-In'!AH43</f>
        <v>0</v>
      </c>
      <c r="AL43" s="81" t="str">
        <f t="shared" si="51"/>
        <v>Corriger</v>
      </c>
      <c r="AM43" s="81" t="str">
        <f t="shared" si="52"/>
        <v>Corriger</v>
      </c>
      <c r="AN43" s="81">
        <f>'M1-In'!AI43+'M2-In'!AI43+'M3-In'!AI43</f>
        <v>0</v>
      </c>
      <c r="AO43" s="81" t="str">
        <f t="shared" si="53"/>
        <v>Corriger</v>
      </c>
      <c r="AP43" s="81" t="str">
        <f t="shared" si="54"/>
        <v>Corriger</v>
      </c>
      <c r="AQ43" s="81">
        <f>'M1-In'!AJ43+'M2-In'!AJ43+'M3-In'!AJ43</f>
        <v>0</v>
      </c>
      <c r="AR43" s="81" t="str">
        <f t="shared" si="55"/>
        <v>Corriger</v>
      </c>
      <c r="AS43" s="81" t="str">
        <f t="shared" si="56"/>
        <v>Corriger</v>
      </c>
      <c r="AT43" s="81">
        <f>BerM1!AO43+BerM2!AO43+BerM3!AO43</f>
        <v>0</v>
      </c>
      <c r="AU43" s="81" t="str">
        <f t="shared" si="57"/>
        <v>Corriger</v>
      </c>
      <c r="AV43" s="81" t="str">
        <f t="shared" si="58"/>
        <v>Corriger</v>
      </c>
      <c r="AW43" s="81" t="str">
        <f>IF(A43&gt;1,"Corriger",MIN(gmk,BerM1!AQ43+BerM2!AQ43+BerM3!AQ43))</f>
        <v>Corriger</v>
      </c>
      <c r="AX43" s="81" t="str">
        <f t="shared" si="59"/>
        <v>Corriger</v>
      </c>
      <c r="AY43" s="81" t="str">
        <f t="shared" si="60"/>
        <v>Corriger</v>
      </c>
      <c r="AZ43" s="81" t="str">
        <f>IF(A43&gt;1,"Corriger",ROUND(AW43*pabij/100,2)+ROUND(AW43*wnbij/100,2))</f>
        <v>Corriger</v>
      </c>
      <c r="BA43" s="81">
        <f t="shared" si="61"/>
        <v>0</v>
      </c>
      <c r="BB43" s="81">
        <f t="shared" si="62"/>
        <v>0</v>
      </c>
      <c r="BC43" s="104">
        <f t="shared" si="63"/>
        <v>1</v>
      </c>
      <c r="BD43" s="81" t="str">
        <f t="shared" si="64"/>
        <v>Corriger</v>
      </c>
      <c r="BE43" s="34" t="str">
        <f t="shared" si="65"/>
        <v>Corriger</v>
      </c>
      <c r="BF43" s="81" t="str">
        <f>IF(A43&gt;1,"Corriger",MIN(AY43,BerM1!AT43+BerM2!AT43+BerM3!AT43))</f>
        <v>Corriger</v>
      </c>
      <c r="BG43" s="81" t="e">
        <f t="shared" si="66"/>
        <v>#VALUE!</v>
      </c>
      <c r="BH43" s="81" t="str">
        <f t="shared" si="67"/>
        <v>Corriger</v>
      </c>
      <c r="BI43" s="81" t="str">
        <f t="shared" si="68"/>
        <v>Corriger</v>
      </c>
      <c r="BJ43" s="81" t="e">
        <f t="shared" si="69"/>
        <v>#VALUE!</v>
      </c>
      <c r="BK43" s="81" t="e">
        <f ca="1">IF(A43=1,Corriger,ROUND(AW43*fsobij/100,2))</f>
        <v>#VALUE!</v>
      </c>
      <c r="BL43" s="25" t="str">
        <f t="shared" si="70"/>
        <v>Corriger</v>
      </c>
      <c r="BM43" s="81" t="str">
        <f t="shared" si="71"/>
        <v>Corriger</v>
      </c>
      <c r="BN43" s="81" t="str">
        <f t="shared" si="72"/>
        <v>Corriger</v>
      </c>
      <c r="BO43" s="81" t="str">
        <f t="shared" si="73"/>
        <v>OK</v>
      </c>
      <c r="BP43" s="81" t="b">
        <f t="shared" si="74"/>
        <v>0</v>
      </c>
      <c r="BQ43" s="105"/>
      <c r="BR43" s="105" t="e">
        <f ca="1">IF(A43=1,Corriger,ROUND(AW43*bijdrage255/100,2))</f>
        <v>#VALUE!</v>
      </c>
      <c r="BS43" s="105" t="e">
        <f ca="1">IF(A43=1,Corriger,ROUND(AW43*bijdrage256/100,2))</f>
        <v>#VALUE!</v>
      </c>
      <c r="BT43" s="105"/>
      <c r="BU43" s="105" t="str">
        <f t="shared" si="75"/>
        <v>Corriger</v>
      </c>
      <c r="BV43" s="105"/>
      <c r="BW43" s="81" t="e">
        <f t="shared" si="76"/>
        <v>#VALUE!</v>
      </c>
      <c r="BX43" s="81" t="e">
        <f t="shared" si="77"/>
        <v>#VALUE!</v>
      </c>
      <c r="BY43" s="81" t="e">
        <f t="shared" si="78"/>
        <v>#VALUE!</v>
      </c>
      <c r="CA43" s="81" t="e">
        <f ca="1">BN43-ROUND(((FTP!AP43+FTP!BB43+FTP!BF43+FTP!AT43+FTP!AX43)-(FTP!BH43+FTP!BJ43))/100,2)</f>
        <v>#VALUE!</v>
      </c>
    </row>
    <row r="44" spans="1:79" x14ac:dyDescent="0.2">
      <c r="A44" s="25">
        <f>IF(OR(BerM1!V44=1,BerM2!V44=1,BerM3!V44=1),1,IF(ISBLANK(wg_cat),2,IF(AND(kwnr&gt;=76,user_wg_cat=958),3,0)))</f>
        <v>2</v>
      </c>
      <c r="B44" s="101"/>
      <c r="C44" s="106">
        <f>IF(NOT(ISBLANK(Ident!E44)),IF(Ident!E44&lt;Kal!A$11,Kal!A$11,Ident!E44),Kal!A$11)</f>
        <v>45383</v>
      </c>
      <c r="D44" s="25">
        <f>Ident!F44-C44+1-(INT((CHOOSE(WEEKDAY(C44),0,1,2,3,4,5,6)+(Ident!F44-C44+1))/7))-(INT((CHOOSE(WEEKDAY(C44),6,0,1,2,3,4,5)+(Ident!F44-C44+1))/7))</f>
        <v>-32415</v>
      </c>
      <c r="E44" s="25">
        <f>Kal!B$13-C44+1-(INT((CHOOSE(WEEKDAY(C44),0,1,2,3,4,5,6)+(Kal!B$13-C44+1))/7))-(INT((CHOOSE(WEEKDAY(C44),6,0,1,2,3,4,5)+(Kal!B$13-C44+1))/7))</f>
        <v>65</v>
      </c>
      <c r="F44" s="25">
        <f>Ident!F44-Kal!A$11+1-(INT((CHOOSE(WEEKDAY(Kal!A$11),0,1,2,3,4,5,6)+(Ident!F44-Kal!A$11+1))/7))-(INT((CHOOSE(WEEKDAY(Kal!A$11),6,0,1,2,3,4,5)+(Ident!F44-Kal!A$11+1))/7))</f>
        <v>-32415</v>
      </c>
      <c r="G44" s="25">
        <f>IF(AND(Ident!E44&lt;&gt;0,Ident!F44&lt;&gt;0),D44,IF(AND(Ident!E44&lt;&gt;0,Ident!F44=0),E44,IF(AND(Ident!E44=0,Ident!F44&lt;&gt;0),F44,ad5kw)))</f>
        <v>65</v>
      </c>
      <c r="H44" s="24">
        <f>ROUND(G44*Ident!L44,2)</f>
        <v>0</v>
      </c>
      <c r="I44" s="102"/>
      <c r="J44" s="103">
        <f>BerM1!W44+BerM2!W44+BerM3!W44</f>
        <v>0</v>
      </c>
      <c r="K44" s="103">
        <f t="shared" si="38"/>
        <v>0</v>
      </c>
      <c r="L44" s="103" t="str">
        <f t="shared" si="39"/>
        <v>Corriger</v>
      </c>
      <c r="M44" s="81">
        <f>BerM1!AB44+BerM2!AB44+BerM3!AB44</f>
        <v>0</v>
      </c>
      <c r="N44" s="81">
        <f t="shared" si="40"/>
        <v>0</v>
      </c>
      <c r="O44" s="4">
        <f>IF(BerM1!S44+BerM2!S44+BerM3!S44=0,0,MIN(Ident!L44*fuf,MAX((Ident!L44-1)*fuf,ROUND(N44/(BerM1!S44+BerM2!S44+BerM3!S44),2))))</f>
        <v>0</v>
      </c>
      <c r="P44" s="81">
        <f>ROUND((BerM1!I44+BerM2!I44+BerM3!I44)/(malu1+malu2+malu3),2)</f>
        <v>0</v>
      </c>
      <c r="Q44" s="81">
        <f>ROUND((BerM1!J44+BerM2!J44+BerM3!J44)/(dima1+dima2+dima3),2)</f>
        <v>0</v>
      </c>
      <c r="R44" s="81">
        <f>ROUND((BerM1!K44+BerM2!K44+BerM3!K44)/(wome1+wome2+wome3),2)</f>
        <v>0</v>
      </c>
      <c r="S44" s="81">
        <f>ROUND((BerM1!L44+BerM2!L44+BerM3!L44)/(doje1+doje2+doje3),2)</f>
        <v>0</v>
      </c>
      <c r="T44" s="81">
        <f>ROUND((BerM1!M44+BerM2!M44+BerM3!M44)/(vrve1+vrve2+vrve3),2)</f>
        <v>0</v>
      </c>
      <c r="U44" s="81">
        <f>ROUND((BerM1!N44+BerM2!N44+BerM3!N44)/(zasa1+zasa2+zasa3),2)</f>
        <v>0</v>
      </c>
      <c r="V44" s="81">
        <f>ROUND((BerM1!O44+BerM2!O44+BerM3!O44)/(zodi1+zodi2+zodi3),2)</f>
        <v>0</v>
      </c>
      <c r="W44" s="81">
        <f>ROUND(('M1-In'!U44+'M2-In'!U44+'M3-In'!U44)*7/(malu1+malu2+malu3+dima1+dima2+dima3+wome1+wome2+wome3+doje1+doje2+doje3+vrve1+vrve2+vrve3+zasa1+zasa2+zasa3+zodi1+zodi2+zodi3),2)</f>
        <v>0</v>
      </c>
      <c r="X44" s="81">
        <f t="shared" si="41"/>
        <v>0</v>
      </c>
      <c r="Y44" s="81" t="str">
        <f t="shared" si="42"/>
        <v>REMPLIR CAT.D'EMPLOYEUR!</v>
      </c>
      <c r="Z44" s="34">
        <f t="shared" si="43"/>
        <v>0</v>
      </c>
      <c r="AA44" s="81" t="str">
        <f t="shared" si="44"/>
        <v>T. plein</v>
      </c>
      <c r="AB44" s="81">
        <f>'M1-In'!AD44+'M1-In'!AE44+'M2-In'!AD44+'M2-In'!AE44+'M3-In'!AD44+'M3-In'!AE44</f>
        <v>0</v>
      </c>
      <c r="AC44" s="81" t="str">
        <f t="shared" si="45"/>
        <v>Corriger</v>
      </c>
      <c r="AD44" s="81" t="str">
        <f t="shared" si="46"/>
        <v>Corriger</v>
      </c>
      <c r="AE44" s="81">
        <f>'M1-In'!AF44+'M2-In'!AF44+'M3-In'!AF44</f>
        <v>0</v>
      </c>
      <c r="AF44" s="81" t="str">
        <f t="shared" si="47"/>
        <v>Corriger</v>
      </c>
      <c r="AG44" s="81" t="str">
        <f t="shared" si="48"/>
        <v>Corriger</v>
      </c>
      <c r="AH44" s="81">
        <f>'M1-In'!AG44+'M2-In'!AG44+'M3-In'!AG44</f>
        <v>0</v>
      </c>
      <c r="AI44" s="81" t="str">
        <f t="shared" si="49"/>
        <v>Corriger</v>
      </c>
      <c r="AJ44" s="81" t="str">
        <f t="shared" si="50"/>
        <v>Corriger</v>
      </c>
      <c r="AK44" s="81">
        <f>'M1-In'!AH44+'M2-In'!AH44+'M3-In'!AH44</f>
        <v>0</v>
      </c>
      <c r="AL44" s="81" t="str">
        <f t="shared" si="51"/>
        <v>Corriger</v>
      </c>
      <c r="AM44" s="81" t="str">
        <f t="shared" si="52"/>
        <v>Corriger</v>
      </c>
      <c r="AN44" s="81">
        <f>'M1-In'!AI44+'M2-In'!AI44+'M3-In'!AI44</f>
        <v>0</v>
      </c>
      <c r="AO44" s="81" t="str">
        <f t="shared" si="53"/>
        <v>Corriger</v>
      </c>
      <c r="AP44" s="81" t="str">
        <f t="shared" si="54"/>
        <v>Corriger</v>
      </c>
      <c r="AQ44" s="81">
        <f>'M1-In'!AJ44+'M2-In'!AJ44+'M3-In'!AJ44</f>
        <v>0</v>
      </c>
      <c r="AR44" s="81" t="str">
        <f t="shared" si="55"/>
        <v>Corriger</v>
      </c>
      <c r="AS44" s="81" t="str">
        <f t="shared" si="56"/>
        <v>Corriger</v>
      </c>
      <c r="AT44" s="81">
        <f>BerM1!AO44+BerM2!AO44+BerM3!AO44</f>
        <v>0</v>
      </c>
      <c r="AU44" s="81" t="str">
        <f t="shared" si="57"/>
        <v>Corriger</v>
      </c>
      <c r="AV44" s="81" t="str">
        <f t="shared" si="58"/>
        <v>Corriger</v>
      </c>
      <c r="AW44" s="81" t="str">
        <f>IF(A44&gt;1,"Corriger",MIN(gmk,BerM1!AQ44+BerM2!AQ44+BerM3!AQ44))</f>
        <v>Corriger</v>
      </c>
      <c r="AX44" s="81" t="str">
        <f t="shared" si="59"/>
        <v>Corriger</v>
      </c>
      <c r="AY44" s="81" t="str">
        <f t="shared" si="60"/>
        <v>Corriger</v>
      </c>
      <c r="AZ44" s="81" t="str">
        <f>IF(A44&gt;1,"Corriger",ROUND(AW44*pabij/100,2)+ROUND(AW44*wnbij/100,2))</f>
        <v>Corriger</v>
      </c>
      <c r="BA44" s="81">
        <f t="shared" si="61"/>
        <v>0</v>
      </c>
      <c r="BB44" s="81">
        <f t="shared" si="62"/>
        <v>0</v>
      </c>
      <c r="BC44" s="104">
        <f t="shared" si="63"/>
        <v>1</v>
      </c>
      <c r="BD44" s="81" t="str">
        <f t="shared" si="64"/>
        <v>Corriger</v>
      </c>
      <c r="BE44" s="34" t="str">
        <f t="shared" si="65"/>
        <v>Corriger</v>
      </c>
      <c r="BF44" s="81" t="str">
        <f>IF(A44&gt;1,"Corriger",MIN(AY44,BerM1!AT44+BerM2!AT44+BerM3!AT44))</f>
        <v>Corriger</v>
      </c>
      <c r="BG44" s="81" t="e">
        <f t="shared" si="66"/>
        <v>#VALUE!</v>
      </c>
      <c r="BH44" s="81" t="str">
        <f t="shared" si="67"/>
        <v>Corriger</v>
      </c>
      <c r="BI44" s="81" t="str">
        <f t="shared" si="68"/>
        <v>Corriger</v>
      </c>
      <c r="BJ44" s="81" t="e">
        <f t="shared" si="69"/>
        <v>#VALUE!</v>
      </c>
      <c r="BK44" s="81" t="e">
        <f ca="1">IF(A44=1,Corriger,ROUND(AW44*fsobij/100,2))</f>
        <v>#VALUE!</v>
      </c>
      <c r="BL44" s="25" t="str">
        <f t="shared" si="70"/>
        <v>Corriger</v>
      </c>
      <c r="BM44" s="81" t="str">
        <f t="shared" si="71"/>
        <v>Corriger</v>
      </c>
      <c r="BN44" s="81" t="str">
        <f t="shared" si="72"/>
        <v>Corriger</v>
      </c>
      <c r="BO44" s="81" t="str">
        <f t="shared" si="73"/>
        <v>OK</v>
      </c>
      <c r="BP44" s="81" t="b">
        <f t="shared" si="74"/>
        <v>0</v>
      </c>
      <c r="BQ44" s="105"/>
      <c r="BR44" s="105" t="e">
        <f ca="1">IF(A44=1,Corriger,ROUND(AW44*bijdrage255/100,2))</f>
        <v>#VALUE!</v>
      </c>
      <c r="BS44" s="105" t="e">
        <f ca="1">IF(A44=1,Corriger,ROUND(AW44*bijdrage256/100,2))</f>
        <v>#VALUE!</v>
      </c>
      <c r="BT44" s="105"/>
      <c r="BU44" s="105" t="str">
        <f t="shared" si="75"/>
        <v>Corriger</v>
      </c>
      <c r="BV44" s="105"/>
      <c r="BW44" s="81" t="e">
        <f t="shared" si="76"/>
        <v>#VALUE!</v>
      </c>
      <c r="BX44" s="81" t="e">
        <f t="shared" si="77"/>
        <v>#VALUE!</v>
      </c>
      <c r="BY44" s="81" t="e">
        <f t="shared" si="78"/>
        <v>#VALUE!</v>
      </c>
      <c r="CA44" s="81" t="e">
        <f ca="1">BN44-ROUND(((FTP!AP44+FTP!BB44+FTP!BF44+FTP!AT44+FTP!AX44)-(FTP!BH44+FTP!BJ44))/100,2)</f>
        <v>#VALUE!</v>
      </c>
    </row>
    <row r="45" spans="1:79" x14ac:dyDescent="0.2">
      <c r="A45" s="25">
        <f>IF(OR(BerM1!V45=1,BerM2!V45=1,BerM3!V45=1),1,IF(ISBLANK(wg_cat),2,IF(AND(kwnr&gt;=76,user_wg_cat=958),3,0)))</f>
        <v>2</v>
      </c>
      <c r="B45" s="101"/>
      <c r="C45" s="106">
        <f>IF(NOT(ISBLANK(Ident!E45)),IF(Ident!E45&lt;Kal!A$11,Kal!A$11,Ident!E45),Kal!A$11)</f>
        <v>45383</v>
      </c>
      <c r="D45" s="25">
        <f>Ident!F45-C45+1-(INT((CHOOSE(WEEKDAY(C45),0,1,2,3,4,5,6)+(Ident!F45-C45+1))/7))-(INT((CHOOSE(WEEKDAY(C45),6,0,1,2,3,4,5)+(Ident!F45-C45+1))/7))</f>
        <v>-32415</v>
      </c>
      <c r="E45" s="25">
        <f>Kal!B$13-C45+1-(INT((CHOOSE(WEEKDAY(C45),0,1,2,3,4,5,6)+(Kal!B$13-C45+1))/7))-(INT((CHOOSE(WEEKDAY(C45),6,0,1,2,3,4,5)+(Kal!B$13-C45+1))/7))</f>
        <v>65</v>
      </c>
      <c r="F45" s="25">
        <f>Ident!F45-Kal!A$11+1-(INT((CHOOSE(WEEKDAY(Kal!A$11),0,1,2,3,4,5,6)+(Ident!F45-Kal!A$11+1))/7))-(INT((CHOOSE(WEEKDAY(Kal!A$11),6,0,1,2,3,4,5)+(Ident!F45-Kal!A$11+1))/7))</f>
        <v>-32415</v>
      </c>
      <c r="G45" s="25">
        <f>IF(AND(Ident!E45&lt;&gt;0,Ident!F45&lt;&gt;0),D45,IF(AND(Ident!E45&lt;&gt;0,Ident!F45=0),E45,IF(AND(Ident!E45=0,Ident!F45&lt;&gt;0),F45,ad5kw)))</f>
        <v>65</v>
      </c>
      <c r="H45" s="24">
        <f>ROUND(G45*Ident!L45,2)</f>
        <v>0</v>
      </c>
      <c r="I45" s="102"/>
      <c r="J45" s="103">
        <f>BerM1!W45+BerM2!W45+BerM3!W45</f>
        <v>0</v>
      </c>
      <c r="K45" s="103">
        <f t="shared" si="38"/>
        <v>0</v>
      </c>
      <c r="L45" s="103" t="str">
        <f t="shared" si="39"/>
        <v>Corriger</v>
      </c>
      <c r="M45" s="81">
        <f>BerM1!AB45+BerM2!AB45+BerM3!AB45</f>
        <v>0</v>
      </c>
      <c r="N45" s="81">
        <f t="shared" si="40"/>
        <v>0</v>
      </c>
      <c r="O45" s="4">
        <f>IF(BerM1!S45+BerM2!S45+BerM3!S45=0,0,MIN(Ident!L45*fuf,MAX((Ident!L45-1)*fuf,ROUND(N45/(BerM1!S45+BerM2!S45+BerM3!S45),2))))</f>
        <v>0</v>
      </c>
      <c r="P45" s="81">
        <f>ROUND((BerM1!I45+BerM2!I45+BerM3!I45)/(malu1+malu2+malu3),2)</f>
        <v>0</v>
      </c>
      <c r="Q45" s="81">
        <f>ROUND((BerM1!J45+BerM2!J45+BerM3!J45)/(dima1+dima2+dima3),2)</f>
        <v>0</v>
      </c>
      <c r="R45" s="81">
        <f>ROUND((BerM1!K45+BerM2!K45+BerM3!K45)/(wome1+wome2+wome3),2)</f>
        <v>0</v>
      </c>
      <c r="S45" s="81">
        <f>ROUND((BerM1!L45+BerM2!L45+BerM3!L45)/(doje1+doje2+doje3),2)</f>
        <v>0</v>
      </c>
      <c r="T45" s="81">
        <f>ROUND((BerM1!M45+BerM2!M45+BerM3!M45)/(vrve1+vrve2+vrve3),2)</f>
        <v>0</v>
      </c>
      <c r="U45" s="81">
        <f>ROUND((BerM1!N45+BerM2!N45+BerM3!N45)/(zasa1+zasa2+zasa3),2)</f>
        <v>0</v>
      </c>
      <c r="V45" s="81">
        <f>ROUND((BerM1!O45+BerM2!O45+BerM3!O45)/(zodi1+zodi2+zodi3),2)</f>
        <v>0</v>
      </c>
      <c r="W45" s="81">
        <f>ROUND(('M1-In'!U45+'M2-In'!U45+'M3-In'!U45)*7/(malu1+malu2+malu3+dima1+dima2+dima3+wome1+wome2+wome3+doje1+doje2+doje3+vrve1+vrve2+vrve3+zasa1+zasa2+zasa3+zodi1+zodi2+zodi3),2)</f>
        <v>0</v>
      </c>
      <c r="X45" s="81">
        <f t="shared" si="41"/>
        <v>0</v>
      </c>
      <c r="Y45" s="81" t="str">
        <f t="shared" si="42"/>
        <v>REMPLIR CAT.D'EMPLOYEUR!</v>
      </c>
      <c r="Z45" s="34">
        <f t="shared" si="43"/>
        <v>0</v>
      </c>
      <c r="AA45" s="81" t="str">
        <f t="shared" si="44"/>
        <v>T. plein</v>
      </c>
      <c r="AB45" s="81">
        <f>'M1-In'!AD45+'M1-In'!AE45+'M2-In'!AD45+'M2-In'!AE45+'M3-In'!AD45+'M3-In'!AE45</f>
        <v>0</v>
      </c>
      <c r="AC45" s="81" t="str">
        <f t="shared" si="45"/>
        <v>Corriger</v>
      </c>
      <c r="AD45" s="81" t="str">
        <f t="shared" si="46"/>
        <v>Corriger</v>
      </c>
      <c r="AE45" s="81">
        <f>'M1-In'!AF45+'M2-In'!AF45+'M3-In'!AF45</f>
        <v>0</v>
      </c>
      <c r="AF45" s="81" t="str">
        <f t="shared" si="47"/>
        <v>Corriger</v>
      </c>
      <c r="AG45" s="81" t="str">
        <f t="shared" si="48"/>
        <v>Corriger</v>
      </c>
      <c r="AH45" s="81">
        <f>'M1-In'!AG45+'M2-In'!AG45+'M3-In'!AG45</f>
        <v>0</v>
      </c>
      <c r="AI45" s="81" t="str">
        <f t="shared" si="49"/>
        <v>Corriger</v>
      </c>
      <c r="AJ45" s="81" t="str">
        <f t="shared" si="50"/>
        <v>Corriger</v>
      </c>
      <c r="AK45" s="81">
        <f>'M1-In'!AH45+'M2-In'!AH45+'M3-In'!AH45</f>
        <v>0</v>
      </c>
      <c r="AL45" s="81" t="str">
        <f t="shared" si="51"/>
        <v>Corriger</v>
      </c>
      <c r="AM45" s="81" t="str">
        <f t="shared" si="52"/>
        <v>Corriger</v>
      </c>
      <c r="AN45" s="81">
        <f>'M1-In'!AI45+'M2-In'!AI45+'M3-In'!AI45</f>
        <v>0</v>
      </c>
      <c r="AO45" s="81" t="str">
        <f t="shared" si="53"/>
        <v>Corriger</v>
      </c>
      <c r="AP45" s="81" t="str">
        <f t="shared" si="54"/>
        <v>Corriger</v>
      </c>
      <c r="AQ45" s="81">
        <f>'M1-In'!AJ45+'M2-In'!AJ45+'M3-In'!AJ45</f>
        <v>0</v>
      </c>
      <c r="AR45" s="81" t="str">
        <f t="shared" si="55"/>
        <v>Corriger</v>
      </c>
      <c r="AS45" s="81" t="str">
        <f t="shared" si="56"/>
        <v>Corriger</v>
      </c>
      <c r="AT45" s="81">
        <f>BerM1!AO45+BerM2!AO45+BerM3!AO45</f>
        <v>0</v>
      </c>
      <c r="AU45" s="81" t="str">
        <f t="shared" si="57"/>
        <v>Corriger</v>
      </c>
      <c r="AV45" s="81" t="str">
        <f t="shared" si="58"/>
        <v>Corriger</v>
      </c>
      <c r="AW45" s="81" t="str">
        <f>IF(A45&gt;1,"Corriger",MIN(gmk,BerM1!AQ45+BerM2!AQ45+BerM3!AQ45))</f>
        <v>Corriger</v>
      </c>
      <c r="AX45" s="81" t="str">
        <f t="shared" si="59"/>
        <v>Corriger</v>
      </c>
      <c r="AY45" s="81" t="str">
        <f t="shared" si="60"/>
        <v>Corriger</v>
      </c>
      <c r="AZ45" s="81" t="str">
        <f>IF(A45&gt;1,"Corriger",ROUND(AW45*pabij/100,2)+ROUND(AW45*wnbij/100,2))</f>
        <v>Corriger</v>
      </c>
      <c r="BA45" s="81">
        <f t="shared" si="61"/>
        <v>0</v>
      </c>
      <c r="BB45" s="81">
        <f t="shared" si="62"/>
        <v>0</v>
      </c>
      <c r="BC45" s="104">
        <f t="shared" si="63"/>
        <v>1</v>
      </c>
      <c r="BD45" s="81" t="str">
        <f t="shared" si="64"/>
        <v>Corriger</v>
      </c>
      <c r="BE45" s="34" t="str">
        <f t="shared" si="65"/>
        <v>Corriger</v>
      </c>
      <c r="BF45" s="81" t="str">
        <f>IF(A45&gt;1,"Corriger",MIN(AY45,BerM1!AT45+BerM2!AT45+BerM3!AT45))</f>
        <v>Corriger</v>
      </c>
      <c r="BG45" s="81" t="e">
        <f t="shared" si="66"/>
        <v>#VALUE!</v>
      </c>
      <c r="BH45" s="81" t="str">
        <f t="shared" si="67"/>
        <v>Corriger</v>
      </c>
      <c r="BI45" s="81" t="str">
        <f t="shared" si="68"/>
        <v>Corriger</v>
      </c>
      <c r="BJ45" s="81" t="e">
        <f t="shared" si="69"/>
        <v>#VALUE!</v>
      </c>
      <c r="BK45" s="81" t="e">
        <f ca="1">IF(A45=1,Corriger,ROUND(AW45*fsobij/100,2))</f>
        <v>#VALUE!</v>
      </c>
      <c r="BL45" s="25" t="str">
        <f t="shared" si="70"/>
        <v>Corriger</v>
      </c>
      <c r="BM45" s="81" t="str">
        <f t="shared" si="71"/>
        <v>Corriger</v>
      </c>
      <c r="BN45" s="81" t="str">
        <f t="shared" si="72"/>
        <v>Corriger</v>
      </c>
      <c r="BO45" s="81" t="str">
        <f t="shared" si="73"/>
        <v>OK</v>
      </c>
      <c r="BP45" s="81" t="b">
        <f t="shared" si="74"/>
        <v>0</v>
      </c>
      <c r="BQ45" s="105"/>
      <c r="BR45" s="105" t="e">
        <f ca="1">IF(A45=1,Corriger,ROUND(AW45*bijdrage255/100,2))</f>
        <v>#VALUE!</v>
      </c>
      <c r="BS45" s="105" t="e">
        <f ca="1">IF(A45=1,Corriger,ROUND(AW45*bijdrage256/100,2))</f>
        <v>#VALUE!</v>
      </c>
      <c r="BT45" s="105"/>
      <c r="BU45" s="105" t="str">
        <f t="shared" si="75"/>
        <v>Corriger</v>
      </c>
      <c r="BV45" s="105"/>
      <c r="BW45" s="81" t="e">
        <f t="shared" si="76"/>
        <v>#VALUE!</v>
      </c>
      <c r="BX45" s="81" t="e">
        <f t="shared" si="77"/>
        <v>#VALUE!</v>
      </c>
      <c r="BY45" s="81" t="e">
        <f t="shared" si="78"/>
        <v>#VALUE!</v>
      </c>
      <c r="CA45" s="81" t="e">
        <f ca="1">BN45-ROUND(((FTP!AP45+FTP!BB45+FTP!BF45+FTP!AT45+FTP!AX45)-(FTP!BH45+FTP!BJ45))/100,2)</f>
        <v>#VALUE!</v>
      </c>
    </row>
    <row r="46" spans="1:79" x14ac:dyDescent="0.2">
      <c r="A46" s="25">
        <f>IF(OR(BerM1!V46=1,BerM2!V46=1,BerM3!V46=1),1,IF(ISBLANK(wg_cat),2,IF(AND(kwnr&gt;=76,user_wg_cat=958),3,0)))</f>
        <v>2</v>
      </c>
      <c r="B46" s="101"/>
      <c r="C46" s="106">
        <f>IF(NOT(ISBLANK(Ident!E46)),IF(Ident!E46&lt;Kal!A$11,Kal!A$11,Ident!E46),Kal!A$11)</f>
        <v>45383</v>
      </c>
      <c r="D46" s="25">
        <f>Ident!F46-C46+1-(INT((CHOOSE(WEEKDAY(C46),0,1,2,3,4,5,6)+(Ident!F46-C46+1))/7))-(INT((CHOOSE(WEEKDAY(C46),6,0,1,2,3,4,5)+(Ident!F46-C46+1))/7))</f>
        <v>-32415</v>
      </c>
      <c r="E46" s="25">
        <f>Kal!B$13-C46+1-(INT((CHOOSE(WEEKDAY(C46),0,1,2,3,4,5,6)+(Kal!B$13-C46+1))/7))-(INT((CHOOSE(WEEKDAY(C46),6,0,1,2,3,4,5)+(Kal!B$13-C46+1))/7))</f>
        <v>65</v>
      </c>
      <c r="F46" s="25">
        <f>Ident!F46-Kal!A$11+1-(INT((CHOOSE(WEEKDAY(Kal!A$11),0,1,2,3,4,5,6)+(Ident!F46-Kal!A$11+1))/7))-(INT((CHOOSE(WEEKDAY(Kal!A$11),6,0,1,2,3,4,5)+(Ident!F46-Kal!A$11+1))/7))</f>
        <v>-32415</v>
      </c>
      <c r="G46" s="25">
        <f>IF(AND(Ident!E46&lt;&gt;0,Ident!F46&lt;&gt;0),D46,IF(AND(Ident!E46&lt;&gt;0,Ident!F46=0),E46,IF(AND(Ident!E46=0,Ident!F46&lt;&gt;0),F46,ad5kw)))</f>
        <v>65</v>
      </c>
      <c r="H46" s="24">
        <f>ROUND(G46*Ident!L46,2)</f>
        <v>0</v>
      </c>
      <c r="I46" s="102"/>
      <c r="J46" s="103">
        <f>BerM1!W46+BerM2!W46+BerM3!W46</f>
        <v>0</v>
      </c>
      <c r="K46" s="103">
        <f t="shared" si="38"/>
        <v>0</v>
      </c>
      <c r="L46" s="103" t="str">
        <f t="shared" si="39"/>
        <v>Corriger</v>
      </c>
      <c r="M46" s="81">
        <f>BerM1!AB46+BerM2!AB46+BerM3!AB46</f>
        <v>0</v>
      </c>
      <c r="N46" s="81">
        <f t="shared" si="40"/>
        <v>0</v>
      </c>
      <c r="O46" s="4">
        <f>IF(BerM1!S46+BerM2!S46+BerM3!S46=0,0,MIN(Ident!L46*fuf,MAX((Ident!L46-1)*fuf,ROUND(N46/(BerM1!S46+BerM2!S46+BerM3!S46),2))))</f>
        <v>0</v>
      </c>
      <c r="P46" s="81">
        <f>ROUND((BerM1!I46+BerM2!I46+BerM3!I46)/(malu1+malu2+malu3),2)</f>
        <v>0</v>
      </c>
      <c r="Q46" s="81">
        <f>ROUND((BerM1!J46+BerM2!J46+BerM3!J46)/(dima1+dima2+dima3),2)</f>
        <v>0</v>
      </c>
      <c r="R46" s="81">
        <f>ROUND((BerM1!K46+BerM2!K46+BerM3!K46)/(wome1+wome2+wome3),2)</f>
        <v>0</v>
      </c>
      <c r="S46" s="81">
        <f>ROUND((BerM1!L46+BerM2!L46+BerM3!L46)/(doje1+doje2+doje3),2)</f>
        <v>0</v>
      </c>
      <c r="T46" s="81">
        <f>ROUND((BerM1!M46+BerM2!M46+BerM3!M46)/(vrve1+vrve2+vrve3),2)</f>
        <v>0</v>
      </c>
      <c r="U46" s="81">
        <f>ROUND((BerM1!N46+BerM2!N46+BerM3!N46)/(zasa1+zasa2+zasa3),2)</f>
        <v>0</v>
      </c>
      <c r="V46" s="81">
        <f>ROUND((BerM1!O46+BerM2!O46+BerM3!O46)/(zodi1+zodi2+zodi3),2)</f>
        <v>0</v>
      </c>
      <c r="W46" s="81">
        <f>ROUND(('M1-In'!U46+'M2-In'!U46+'M3-In'!U46)*7/(malu1+malu2+malu3+dima1+dima2+dima3+wome1+wome2+wome3+doje1+doje2+doje3+vrve1+vrve2+vrve3+zasa1+zasa2+zasa3+zodi1+zodi2+zodi3),2)</f>
        <v>0</v>
      </c>
      <c r="X46" s="81">
        <f t="shared" si="41"/>
        <v>0</v>
      </c>
      <c r="Y46" s="81" t="str">
        <f t="shared" si="42"/>
        <v>REMPLIR CAT.D'EMPLOYEUR!</v>
      </c>
      <c r="Z46" s="34">
        <f t="shared" si="43"/>
        <v>0</v>
      </c>
      <c r="AA46" s="81" t="str">
        <f t="shared" si="44"/>
        <v>T. plein</v>
      </c>
      <c r="AB46" s="81">
        <f>'M1-In'!AD46+'M1-In'!AE46+'M2-In'!AD46+'M2-In'!AE46+'M3-In'!AD46+'M3-In'!AE46</f>
        <v>0</v>
      </c>
      <c r="AC46" s="81" t="str">
        <f t="shared" si="45"/>
        <v>Corriger</v>
      </c>
      <c r="AD46" s="81" t="str">
        <f t="shared" si="46"/>
        <v>Corriger</v>
      </c>
      <c r="AE46" s="81">
        <f>'M1-In'!AF46+'M2-In'!AF46+'M3-In'!AF46</f>
        <v>0</v>
      </c>
      <c r="AF46" s="81" t="str">
        <f t="shared" si="47"/>
        <v>Corriger</v>
      </c>
      <c r="AG46" s="81" t="str">
        <f t="shared" si="48"/>
        <v>Corriger</v>
      </c>
      <c r="AH46" s="81">
        <f>'M1-In'!AG46+'M2-In'!AG46+'M3-In'!AG46</f>
        <v>0</v>
      </c>
      <c r="AI46" s="81" t="str">
        <f t="shared" si="49"/>
        <v>Corriger</v>
      </c>
      <c r="AJ46" s="81" t="str">
        <f t="shared" si="50"/>
        <v>Corriger</v>
      </c>
      <c r="AK46" s="81">
        <f>'M1-In'!AH46+'M2-In'!AH46+'M3-In'!AH46</f>
        <v>0</v>
      </c>
      <c r="AL46" s="81" t="str">
        <f t="shared" si="51"/>
        <v>Corriger</v>
      </c>
      <c r="AM46" s="81" t="str">
        <f t="shared" si="52"/>
        <v>Corriger</v>
      </c>
      <c r="AN46" s="81">
        <f>'M1-In'!AI46+'M2-In'!AI46+'M3-In'!AI46</f>
        <v>0</v>
      </c>
      <c r="AO46" s="81" t="str">
        <f t="shared" si="53"/>
        <v>Corriger</v>
      </c>
      <c r="AP46" s="81" t="str">
        <f t="shared" si="54"/>
        <v>Corriger</v>
      </c>
      <c r="AQ46" s="81">
        <f>'M1-In'!AJ46+'M2-In'!AJ46+'M3-In'!AJ46</f>
        <v>0</v>
      </c>
      <c r="AR46" s="81" t="str">
        <f t="shared" si="55"/>
        <v>Corriger</v>
      </c>
      <c r="AS46" s="81" t="str">
        <f t="shared" si="56"/>
        <v>Corriger</v>
      </c>
      <c r="AT46" s="81">
        <f>BerM1!AO46+BerM2!AO46+BerM3!AO46</f>
        <v>0</v>
      </c>
      <c r="AU46" s="81" t="str">
        <f t="shared" si="57"/>
        <v>Corriger</v>
      </c>
      <c r="AV46" s="81" t="str">
        <f t="shared" si="58"/>
        <v>Corriger</v>
      </c>
      <c r="AW46" s="81" t="str">
        <f>IF(A46&gt;1,"Corriger",MIN(gmk,BerM1!AQ46+BerM2!AQ46+BerM3!AQ46))</f>
        <v>Corriger</v>
      </c>
      <c r="AX46" s="81" t="str">
        <f t="shared" si="59"/>
        <v>Corriger</v>
      </c>
      <c r="AY46" s="81" t="str">
        <f t="shared" si="60"/>
        <v>Corriger</v>
      </c>
      <c r="AZ46" s="81" t="str">
        <f>IF(A46&gt;1,"Corriger",ROUND(AW46*pabij/100,2)+ROUND(AW46*wnbij/100,2))</f>
        <v>Corriger</v>
      </c>
      <c r="BA46" s="81">
        <f t="shared" si="61"/>
        <v>0</v>
      </c>
      <c r="BB46" s="81">
        <f t="shared" si="62"/>
        <v>0</v>
      </c>
      <c r="BC46" s="104">
        <f t="shared" si="63"/>
        <v>1</v>
      </c>
      <c r="BD46" s="81" t="str">
        <f t="shared" si="64"/>
        <v>Corriger</v>
      </c>
      <c r="BE46" s="34" t="str">
        <f t="shared" si="65"/>
        <v>Corriger</v>
      </c>
      <c r="BF46" s="81" t="str">
        <f>IF(A46&gt;1,"Corriger",MIN(AY46,BerM1!AT46+BerM2!AT46+BerM3!AT46))</f>
        <v>Corriger</v>
      </c>
      <c r="BG46" s="81" t="e">
        <f t="shared" si="66"/>
        <v>#VALUE!</v>
      </c>
      <c r="BH46" s="81" t="str">
        <f t="shared" si="67"/>
        <v>Corriger</v>
      </c>
      <c r="BI46" s="81" t="str">
        <f t="shared" si="68"/>
        <v>Corriger</v>
      </c>
      <c r="BJ46" s="81" t="e">
        <f t="shared" si="69"/>
        <v>#VALUE!</v>
      </c>
      <c r="BK46" s="81" t="e">
        <f ca="1">IF(A46=1,Corriger,ROUND(AW46*fsobij/100,2))</f>
        <v>#VALUE!</v>
      </c>
      <c r="BL46" s="25" t="str">
        <f t="shared" si="70"/>
        <v>Corriger</v>
      </c>
      <c r="BM46" s="81" t="str">
        <f t="shared" si="71"/>
        <v>Corriger</v>
      </c>
      <c r="BN46" s="81" t="str">
        <f t="shared" si="72"/>
        <v>Corriger</v>
      </c>
      <c r="BO46" s="81" t="str">
        <f t="shared" si="73"/>
        <v>OK</v>
      </c>
      <c r="BP46" s="81" t="b">
        <f t="shared" si="74"/>
        <v>0</v>
      </c>
      <c r="BQ46" s="105"/>
      <c r="BR46" s="105" t="e">
        <f ca="1">IF(A46=1,Corriger,ROUND(AW46*bijdrage255/100,2))</f>
        <v>#VALUE!</v>
      </c>
      <c r="BS46" s="105" t="e">
        <f ca="1">IF(A46=1,Corriger,ROUND(AW46*bijdrage256/100,2))</f>
        <v>#VALUE!</v>
      </c>
      <c r="BT46" s="105"/>
      <c r="BU46" s="105" t="str">
        <f t="shared" si="75"/>
        <v>Corriger</v>
      </c>
      <c r="BV46" s="105"/>
      <c r="BW46" s="81" t="e">
        <f t="shared" si="76"/>
        <v>#VALUE!</v>
      </c>
      <c r="BX46" s="81" t="e">
        <f t="shared" si="77"/>
        <v>#VALUE!</v>
      </c>
      <c r="BY46" s="81" t="e">
        <f t="shared" si="78"/>
        <v>#VALUE!</v>
      </c>
      <c r="CA46" s="81" t="e">
        <f ca="1">BN46-ROUND(((FTP!AP46+FTP!BB46+FTP!BF46+FTP!AT46+FTP!AX46)-(FTP!BH46+FTP!BJ46))/100,2)</f>
        <v>#VALUE!</v>
      </c>
    </row>
    <row r="47" spans="1:79" x14ac:dyDescent="0.2">
      <c r="A47" s="25">
        <f>IF(OR(BerM1!V47=1,BerM2!V47=1,BerM3!V47=1),1,IF(ISBLANK(wg_cat),2,IF(AND(kwnr&gt;=76,user_wg_cat=958),3,0)))</f>
        <v>2</v>
      </c>
      <c r="B47" s="101"/>
      <c r="C47" s="106">
        <f>IF(NOT(ISBLANK(Ident!E47)),IF(Ident!E47&lt;Kal!A$11,Kal!A$11,Ident!E47),Kal!A$11)</f>
        <v>45383</v>
      </c>
      <c r="D47" s="25">
        <f>Ident!F47-C47+1-(INT((CHOOSE(WEEKDAY(C47),0,1,2,3,4,5,6)+(Ident!F47-C47+1))/7))-(INT((CHOOSE(WEEKDAY(C47),6,0,1,2,3,4,5)+(Ident!F47-C47+1))/7))</f>
        <v>-32415</v>
      </c>
      <c r="E47" s="25">
        <f>Kal!B$13-C47+1-(INT((CHOOSE(WEEKDAY(C47),0,1,2,3,4,5,6)+(Kal!B$13-C47+1))/7))-(INT((CHOOSE(WEEKDAY(C47),6,0,1,2,3,4,5)+(Kal!B$13-C47+1))/7))</f>
        <v>65</v>
      </c>
      <c r="F47" s="25">
        <f>Ident!F47-Kal!A$11+1-(INT((CHOOSE(WEEKDAY(Kal!A$11),0,1,2,3,4,5,6)+(Ident!F47-Kal!A$11+1))/7))-(INT((CHOOSE(WEEKDAY(Kal!A$11),6,0,1,2,3,4,5)+(Ident!F47-Kal!A$11+1))/7))</f>
        <v>-32415</v>
      </c>
      <c r="G47" s="25">
        <f>IF(AND(Ident!E47&lt;&gt;0,Ident!F47&lt;&gt;0),D47,IF(AND(Ident!E47&lt;&gt;0,Ident!F47=0),E47,IF(AND(Ident!E47=0,Ident!F47&lt;&gt;0),F47,ad5kw)))</f>
        <v>65</v>
      </c>
      <c r="H47" s="24">
        <f>ROUND(G47*Ident!L47,2)</f>
        <v>0</v>
      </c>
      <c r="I47" s="102"/>
      <c r="J47" s="103">
        <f>BerM1!W47+BerM2!W47+BerM3!W47</f>
        <v>0</v>
      </c>
      <c r="K47" s="103">
        <f t="shared" si="38"/>
        <v>0</v>
      </c>
      <c r="L47" s="103" t="str">
        <f t="shared" si="39"/>
        <v>Corriger</v>
      </c>
      <c r="M47" s="81">
        <f>BerM1!AB47+BerM2!AB47+BerM3!AB47</f>
        <v>0</v>
      </c>
      <c r="N47" s="81">
        <f t="shared" si="40"/>
        <v>0</v>
      </c>
      <c r="O47" s="4">
        <f>IF(BerM1!S47+BerM2!S47+BerM3!S47=0,0,MIN(Ident!L47*fuf,MAX((Ident!L47-1)*fuf,ROUND(N47/(BerM1!S47+BerM2!S47+BerM3!S47),2))))</f>
        <v>0</v>
      </c>
      <c r="P47" s="81">
        <f>ROUND((BerM1!I47+BerM2!I47+BerM3!I47)/(malu1+malu2+malu3),2)</f>
        <v>0</v>
      </c>
      <c r="Q47" s="81">
        <f>ROUND((BerM1!J47+BerM2!J47+BerM3!J47)/(dima1+dima2+dima3),2)</f>
        <v>0</v>
      </c>
      <c r="R47" s="81">
        <f>ROUND((BerM1!K47+BerM2!K47+BerM3!K47)/(wome1+wome2+wome3),2)</f>
        <v>0</v>
      </c>
      <c r="S47" s="81">
        <f>ROUND((BerM1!L47+BerM2!L47+BerM3!L47)/(doje1+doje2+doje3),2)</f>
        <v>0</v>
      </c>
      <c r="T47" s="81">
        <f>ROUND((BerM1!M47+BerM2!M47+BerM3!M47)/(vrve1+vrve2+vrve3),2)</f>
        <v>0</v>
      </c>
      <c r="U47" s="81">
        <f>ROUND((BerM1!N47+BerM2!N47+BerM3!N47)/(zasa1+zasa2+zasa3),2)</f>
        <v>0</v>
      </c>
      <c r="V47" s="81">
        <f>ROUND((BerM1!O47+BerM2!O47+BerM3!O47)/(zodi1+zodi2+zodi3),2)</f>
        <v>0</v>
      </c>
      <c r="W47" s="81">
        <f>ROUND(('M1-In'!U47+'M2-In'!U47+'M3-In'!U47)*7/(malu1+malu2+malu3+dima1+dima2+dima3+wome1+wome2+wome3+doje1+doje2+doje3+vrve1+vrve2+vrve3+zasa1+zasa2+zasa3+zodi1+zodi2+zodi3),2)</f>
        <v>0</v>
      </c>
      <c r="X47" s="81">
        <f t="shared" si="41"/>
        <v>0</v>
      </c>
      <c r="Y47" s="81" t="str">
        <f t="shared" si="42"/>
        <v>REMPLIR CAT.D'EMPLOYEUR!</v>
      </c>
      <c r="Z47" s="34">
        <f t="shared" si="43"/>
        <v>0</v>
      </c>
      <c r="AA47" s="81" t="str">
        <f t="shared" si="44"/>
        <v>T. plein</v>
      </c>
      <c r="AB47" s="81">
        <f>'M1-In'!AD47+'M1-In'!AE47+'M2-In'!AD47+'M2-In'!AE47+'M3-In'!AD47+'M3-In'!AE47</f>
        <v>0</v>
      </c>
      <c r="AC47" s="81" t="str">
        <f t="shared" si="45"/>
        <v>Corriger</v>
      </c>
      <c r="AD47" s="81" t="str">
        <f t="shared" si="46"/>
        <v>Corriger</v>
      </c>
      <c r="AE47" s="81">
        <f>'M1-In'!AF47+'M2-In'!AF47+'M3-In'!AF47</f>
        <v>0</v>
      </c>
      <c r="AF47" s="81" t="str">
        <f t="shared" si="47"/>
        <v>Corriger</v>
      </c>
      <c r="AG47" s="81" t="str">
        <f t="shared" si="48"/>
        <v>Corriger</v>
      </c>
      <c r="AH47" s="81">
        <f>'M1-In'!AG47+'M2-In'!AG47+'M3-In'!AG47</f>
        <v>0</v>
      </c>
      <c r="AI47" s="81" t="str">
        <f t="shared" si="49"/>
        <v>Corriger</v>
      </c>
      <c r="AJ47" s="81" t="str">
        <f t="shared" si="50"/>
        <v>Corriger</v>
      </c>
      <c r="AK47" s="81">
        <f>'M1-In'!AH47+'M2-In'!AH47+'M3-In'!AH47</f>
        <v>0</v>
      </c>
      <c r="AL47" s="81" t="str">
        <f t="shared" si="51"/>
        <v>Corriger</v>
      </c>
      <c r="AM47" s="81" t="str">
        <f t="shared" si="52"/>
        <v>Corriger</v>
      </c>
      <c r="AN47" s="81">
        <f>'M1-In'!AI47+'M2-In'!AI47+'M3-In'!AI47</f>
        <v>0</v>
      </c>
      <c r="AO47" s="81" t="str">
        <f t="shared" si="53"/>
        <v>Corriger</v>
      </c>
      <c r="AP47" s="81" t="str">
        <f t="shared" si="54"/>
        <v>Corriger</v>
      </c>
      <c r="AQ47" s="81">
        <f>'M1-In'!AJ47+'M2-In'!AJ47+'M3-In'!AJ47</f>
        <v>0</v>
      </c>
      <c r="AR47" s="81" t="str">
        <f t="shared" si="55"/>
        <v>Corriger</v>
      </c>
      <c r="AS47" s="81" t="str">
        <f t="shared" si="56"/>
        <v>Corriger</v>
      </c>
      <c r="AT47" s="81">
        <f>BerM1!AO47+BerM2!AO47+BerM3!AO47</f>
        <v>0</v>
      </c>
      <c r="AU47" s="81" t="str">
        <f t="shared" si="57"/>
        <v>Corriger</v>
      </c>
      <c r="AV47" s="81" t="str">
        <f t="shared" si="58"/>
        <v>Corriger</v>
      </c>
      <c r="AW47" s="81" t="str">
        <f>IF(A47&gt;1,"Corriger",MIN(gmk,BerM1!AQ47+BerM2!AQ47+BerM3!AQ47))</f>
        <v>Corriger</v>
      </c>
      <c r="AX47" s="81" t="str">
        <f t="shared" si="59"/>
        <v>Corriger</v>
      </c>
      <c r="AY47" s="81" t="str">
        <f t="shared" si="60"/>
        <v>Corriger</v>
      </c>
      <c r="AZ47" s="81" t="str">
        <f>IF(A47&gt;1,"Corriger",ROUND(AW47*pabij/100,2)+ROUND(AW47*wnbij/100,2))</f>
        <v>Corriger</v>
      </c>
      <c r="BA47" s="81">
        <f t="shared" si="61"/>
        <v>0</v>
      </c>
      <c r="BB47" s="81">
        <f t="shared" si="62"/>
        <v>0</v>
      </c>
      <c r="BC47" s="104">
        <f t="shared" si="63"/>
        <v>1</v>
      </c>
      <c r="BD47" s="81" t="str">
        <f t="shared" si="64"/>
        <v>Corriger</v>
      </c>
      <c r="BE47" s="34" t="str">
        <f t="shared" si="65"/>
        <v>Corriger</v>
      </c>
      <c r="BF47" s="81" t="str">
        <f>IF(A47&gt;1,"Corriger",MIN(AY47,BerM1!AT47+BerM2!AT47+BerM3!AT47))</f>
        <v>Corriger</v>
      </c>
      <c r="BG47" s="81" t="e">
        <f t="shared" si="66"/>
        <v>#VALUE!</v>
      </c>
      <c r="BH47" s="81" t="str">
        <f t="shared" si="67"/>
        <v>Corriger</v>
      </c>
      <c r="BI47" s="81" t="str">
        <f t="shared" si="68"/>
        <v>Corriger</v>
      </c>
      <c r="BJ47" s="81" t="e">
        <f t="shared" si="69"/>
        <v>#VALUE!</v>
      </c>
      <c r="BK47" s="81" t="e">
        <f ca="1">IF(A47=1,Corriger,ROUND(AW47*fsobij/100,2))</f>
        <v>#VALUE!</v>
      </c>
      <c r="BL47" s="25" t="str">
        <f t="shared" si="70"/>
        <v>Corriger</v>
      </c>
      <c r="BM47" s="81" t="str">
        <f t="shared" si="71"/>
        <v>Corriger</v>
      </c>
      <c r="BN47" s="81" t="str">
        <f t="shared" si="72"/>
        <v>Corriger</v>
      </c>
      <c r="BO47" s="81" t="str">
        <f t="shared" si="73"/>
        <v>OK</v>
      </c>
      <c r="BP47" s="81" t="b">
        <f t="shared" si="74"/>
        <v>0</v>
      </c>
      <c r="BQ47" s="105"/>
      <c r="BR47" s="105" t="e">
        <f ca="1">IF(A47=1,Corriger,ROUND(AW47*bijdrage255/100,2))</f>
        <v>#VALUE!</v>
      </c>
      <c r="BS47" s="105" t="e">
        <f ca="1">IF(A47=1,Corriger,ROUND(AW47*bijdrage256/100,2))</f>
        <v>#VALUE!</v>
      </c>
      <c r="BT47" s="105"/>
      <c r="BU47" s="105" t="str">
        <f t="shared" si="75"/>
        <v>Corriger</v>
      </c>
      <c r="BV47" s="105"/>
      <c r="BW47" s="81" t="e">
        <f t="shared" si="76"/>
        <v>#VALUE!</v>
      </c>
      <c r="BX47" s="81" t="e">
        <f t="shared" si="77"/>
        <v>#VALUE!</v>
      </c>
      <c r="BY47" s="81" t="e">
        <f t="shared" si="78"/>
        <v>#VALUE!</v>
      </c>
      <c r="CA47" s="81" t="e">
        <f ca="1">BN47-ROUND(((FTP!AP47+FTP!BB47+FTP!BF47+FTP!AT47+FTP!AX47)-(FTP!BH47+FTP!BJ47))/100,2)</f>
        <v>#VALUE!</v>
      </c>
    </row>
    <row r="48" spans="1:79" x14ac:dyDescent="0.2">
      <c r="A48" s="25">
        <f>IF(OR(BerM1!V48=1,BerM2!V48=1,BerM3!V48=1),1,IF(ISBLANK(wg_cat),2,IF(AND(kwnr&gt;=76,user_wg_cat=958),3,0)))</f>
        <v>2</v>
      </c>
      <c r="B48" s="101"/>
      <c r="C48" s="106">
        <f>IF(NOT(ISBLANK(Ident!E48)),IF(Ident!E48&lt;Kal!A$11,Kal!A$11,Ident!E48),Kal!A$11)</f>
        <v>45383</v>
      </c>
      <c r="D48" s="25">
        <f>Ident!F48-C48+1-(INT((CHOOSE(WEEKDAY(C48),0,1,2,3,4,5,6)+(Ident!F48-C48+1))/7))-(INT((CHOOSE(WEEKDAY(C48),6,0,1,2,3,4,5)+(Ident!F48-C48+1))/7))</f>
        <v>-32415</v>
      </c>
      <c r="E48" s="25">
        <f>Kal!B$13-C48+1-(INT((CHOOSE(WEEKDAY(C48),0,1,2,3,4,5,6)+(Kal!B$13-C48+1))/7))-(INT((CHOOSE(WEEKDAY(C48),6,0,1,2,3,4,5)+(Kal!B$13-C48+1))/7))</f>
        <v>65</v>
      </c>
      <c r="F48" s="25">
        <f>Ident!F48-Kal!A$11+1-(INT((CHOOSE(WEEKDAY(Kal!A$11),0,1,2,3,4,5,6)+(Ident!F48-Kal!A$11+1))/7))-(INT((CHOOSE(WEEKDAY(Kal!A$11),6,0,1,2,3,4,5)+(Ident!F48-Kal!A$11+1))/7))</f>
        <v>-32415</v>
      </c>
      <c r="G48" s="25">
        <f>IF(AND(Ident!E48&lt;&gt;0,Ident!F48&lt;&gt;0),D48,IF(AND(Ident!E48&lt;&gt;0,Ident!F48=0),E48,IF(AND(Ident!E48=0,Ident!F48&lt;&gt;0),F48,ad5kw)))</f>
        <v>65</v>
      </c>
      <c r="H48" s="24">
        <f>ROUND(G48*Ident!L48,2)</f>
        <v>0</v>
      </c>
      <c r="I48" s="102"/>
      <c r="J48" s="103">
        <f>BerM1!W48+BerM2!W48+BerM3!W48</f>
        <v>0</v>
      </c>
      <c r="K48" s="103">
        <f t="shared" si="38"/>
        <v>0</v>
      </c>
      <c r="L48" s="103" t="str">
        <f t="shared" si="39"/>
        <v>Corriger</v>
      </c>
      <c r="M48" s="81">
        <f>BerM1!AB48+BerM2!AB48+BerM3!AB48</f>
        <v>0</v>
      </c>
      <c r="N48" s="81">
        <f t="shared" si="40"/>
        <v>0</v>
      </c>
      <c r="O48" s="4">
        <f>IF(BerM1!S48+BerM2!S48+BerM3!S48=0,0,MIN(Ident!L48*fuf,MAX((Ident!L48-1)*fuf,ROUND(N48/(BerM1!S48+BerM2!S48+BerM3!S48),2))))</f>
        <v>0</v>
      </c>
      <c r="P48" s="81">
        <f>ROUND((BerM1!I48+BerM2!I48+BerM3!I48)/(malu1+malu2+malu3),2)</f>
        <v>0</v>
      </c>
      <c r="Q48" s="81">
        <f>ROUND((BerM1!J48+BerM2!J48+BerM3!J48)/(dima1+dima2+dima3),2)</f>
        <v>0</v>
      </c>
      <c r="R48" s="81">
        <f>ROUND((BerM1!K48+BerM2!K48+BerM3!K48)/(wome1+wome2+wome3),2)</f>
        <v>0</v>
      </c>
      <c r="S48" s="81">
        <f>ROUND((BerM1!L48+BerM2!L48+BerM3!L48)/(doje1+doje2+doje3),2)</f>
        <v>0</v>
      </c>
      <c r="T48" s="81">
        <f>ROUND((BerM1!M48+BerM2!M48+BerM3!M48)/(vrve1+vrve2+vrve3),2)</f>
        <v>0</v>
      </c>
      <c r="U48" s="81">
        <f>ROUND((BerM1!N48+BerM2!N48+BerM3!N48)/(zasa1+zasa2+zasa3),2)</f>
        <v>0</v>
      </c>
      <c r="V48" s="81">
        <f>ROUND((BerM1!O48+BerM2!O48+BerM3!O48)/(zodi1+zodi2+zodi3),2)</f>
        <v>0</v>
      </c>
      <c r="W48" s="81">
        <f>ROUND(('M1-In'!U48+'M2-In'!U48+'M3-In'!U48)*7/(malu1+malu2+malu3+dima1+dima2+dima3+wome1+wome2+wome3+doje1+doje2+doje3+vrve1+vrve2+vrve3+zasa1+zasa2+zasa3+zodi1+zodi2+zodi3),2)</f>
        <v>0</v>
      </c>
      <c r="X48" s="81">
        <f t="shared" si="41"/>
        <v>0</v>
      </c>
      <c r="Y48" s="81" t="str">
        <f t="shared" si="42"/>
        <v>REMPLIR CAT.D'EMPLOYEUR!</v>
      </c>
      <c r="Z48" s="34">
        <f t="shared" si="43"/>
        <v>0</v>
      </c>
      <c r="AA48" s="81" t="str">
        <f t="shared" si="44"/>
        <v>T. plein</v>
      </c>
      <c r="AB48" s="81">
        <f>'M1-In'!AD48+'M1-In'!AE48+'M2-In'!AD48+'M2-In'!AE48+'M3-In'!AD48+'M3-In'!AE48</f>
        <v>0</v>
      </c>
      <c r="AC48" s="81" t="str">
        <f t="shared" si="45"/>
        <v>Corriger</v>
      </c>
      <c r="AD48" s="81" t="str">
        <f t="shared" si="46"/>
        <v>Corriger</v>
      </c>
      <c r="AE48" s="81">
        <f>'M1-In'!AF48+'M2-In'!AF48+'M3-In'!AF48</f>
        <v>0</v>
      </c>
      <c r="AF48" s="81" t="str">
        <f t="shared" si="47"/>
        <v>Corriger</v>
      </c>
      <c r="AG48" s="81" t="str">
        <f t="shared" si="48"/>
        <v>Corriger</v>
      </c>
      <c r="AH48" s="81">
        <f>'M1-In'!AG48+'M2-In'!AG48+'M3-In'!AG48</f>
        <v>0</v>
      </c>
      <c r="AI48" s="81" t="str">
        <f t="shared" si="49"/>
        <v>Corriger</v>
      </c>
      <c r="AJ48" s="81" t="str">
        <f t="shared" si="50"/>
        <v>Corriger</v>
      </c>
      <c r="AK48" s="81">
        <f>'M1-In'!AH48+'M2-In'!AH48+'M3-In'!AH48</f>
        <v>0</v>
      </c>
      <c r="AL48" s="81" t="str">
        <f t="shared" si="51"/>
        <v>Corriger</v>
      </c>
      <c r="AM48" s="81" t="str">
        <f t="shared" si="52"/>
        <v>Corriger</v>
      </c>
      <c r="AN48" s="81">
        <f>'M1-In'!AI48+'M2-In'!AI48+'M3-In'!AI48</f>
        <v>0</v>
      </c>
      <c r="AO48" s="81" t="str">
        <f t="shared" si="53"/>
        <v>Corriger</v>
      </c>
      <c r="AP48" s="81" t="str">
        <f t="shared" si="54"/>
        <v>Corriger</v>
      </c>
      <c r="AQ48" s="81">
        <f>'M1-In'!AJ48+'M2-In'!AJ48+'M3-In'!AJ48</f>
        <v>0</v>
      </c>
      <c r="AR48" s="81" t="str">
        <f t="shared" si="55"/>
        <v>Corriger</v>
      </c>
      <c r="AS48" s="81" t="str">
        <f t="shared" si="56"/>
        <v>Corriger</v>
      </c>
      <c r="AT48" s="81">
        <f>BerM1!AO48+BerM2!AO48+BerM3!AO48</f>
        <v>0</v>
      </c>
      <c r="AU48" s="81" t="str">
        <f t="shared" si="57"/>
        <v>Corriger</v>
      </c>
      <c r="AV48" s="81" t="str">
        <f t="shared" si="58"/>
        <v>Corriger</v>
      </c>
      <c r="AW48" s="81" t="str">
        <f>IF(A48&gt;1,"Corriger",MIN(gmk,BerM1!AQ48+BerM2!AQ48+BerM3!AQ48))</f>
        <v>Corriger</v>
      </c>
      <c r="AX48" s="81" t="str">
        <f t="shared" si="59"/>
        <v>Corriger</v>
      </c>
      <c r="AY48" s="81" t="str">
        <f t="shared" si="60"/>
        <v>Corriger</v>
      </c>
      <c r="AZ48" s="81" t="str">
        <f>IF(A48&gt;1,"Corriger",ROUND(AW48*pabij/100,2)+ROUND(AW48*wnbij/100,2))</f>
        <v>Corriger</v>
      </c>
      <c r="BA48" s="81">
        <f t="shared" si="61"/>
        <v>0</v>
      </c>
      <c r="BB48" s="81">
        <f t="shared" si="62"/>
        <v>0</v>
      </c>
      <c r="BC48" s="104">
        <f t="shared" si="63"/>
        <v>1</v>
      </c>
      <c r="BD48" s="81" t="str">
        <f t="shared" si="64"/>
        <v>Corriger</v>
      </c>
      <c r="BE48" s="34" t="str">
        <f t="shared" si="65"/>
        <v>Corriger</v>
      </c>
      <c r="BF48" s="81" t="str">
        <f>IF(A48&gt;1,"Corriger",MIN(AY48,BerM1!AT48+BerM2!AT48+BerM3!AT48))</f>
        <v>Corriger</v>
      </c>
      <c r="BG48" s="81" t="e">
        <f t="shared" si="66"/>
        <v>#VALUE!</v>
      </c>
      <c r="BH48" s="81" t="str">
        <f t="shared" si="67"/>
        <v>Corriger</v>
      </c>
      <c r="BI48" s="81" t="str">
        <f t="shared" si="68"/>
        <v>Corriger</v>
      </c>
      <c r="BJ48" s="81" t="e">
        <f t="shared" si="69"/>
        <v>#VALUE!</v>
      </c>
      <c r="BK48" s="81" t="e">
        <f ca="1">IF(A48=1,Corriger,ROUND(AW48*fsobij/100,2))</f>
        <v>#VALUE!</v>
      </c>
      <c r="BL48" s="25" t="str">
        <f t="shared" si="70"/>
        <v>Corriger</v>
      </c>
      <c r="BM48" s="81" t="str">
        <f t="shared" si="71"/>
        <v>Corriger</v>
      </c>
      <c r="BN48" s="81" t="str">
        <f t="shared" si="72"/>
        <v>Corriger</v>
      </c>
      <c r="BO48" s="81" t="str">
        <f t="shared" si="73"/>
        <v>OK</v>
      </c>
      <c r="BP48" s="81" t="b">
        <f t="shared" si="74"/>
        <v>0</v>
      </c>
      <c r="BQ48" s="105"/>
      <c r="BR48" s="105" t="e">
        <f ca="1">IF(A48=1,Corriger,ROUND(AW48*bijdrage255/100,2))</f>
        <v>#VALUE!</v>
      </c>
      <c r="BS48" s="105" t="e">
        <f ca="1">IF(A48=1,Corriger,ROUND(AW48*bijdrage256/100,2))</f>
        <v>#VALUE!</v>
      </c>
      <c r="BT48" s="105"/>
      <c r="BU48" s="105" t="str">
        <f t="shared" si="75"/>
        <v>Corriger</v>
      </c>
      <c r="BV48" s="105"/>
      <c r="BW48" s="81" t="e">
        <f t="shared" si="76"/>
        <v>#VALUE!</v>
      </c>
      <c r="BX48" s="81" t="e">
        <f t="shared" si="77"/>
        <v>#VALUE!</v>
      </c>
      <c r="BY48" s="81" t="e">
        <f t="shared" si="78"/>
        <v>#VALUE!</v>
      </c>
      <c r="CA48" s="81" t="e">
        <f ca="1">BN48-ROUND(((FTP!AP48+FTP!BB48+FTP!BF48+FTP!AT48+FTP!AX48)-(FTP!BH48+FTP!BJ48))/100,2)</f>
        <v>#VALUE!</v>
      </c>
    </row>
    <row r="49" spans="1:79" x14ac:dyDescent="0.2">
      <c r="A49" s="25">
        <f>IF(OR(BerM1!V49=1,BerM2!V49=1,BerM3!V49=1),1,IF(ISBLANK(wg_cat),2,IF(AND(kwnr&gt;=76,user_wg_cat=958),3,0)))</f>
        <v>2</v>
      </c>
      <c r="B49" s="101"/>
      <c r="C49" s="106">
        <f>IF(NOT(ISBLANK(Ident!E49)),IF(Ident!E49&lt;Kal!A$11,Kal!A$11,Ident!E49),Kal!A$11)</f>
        <v>45383</v>
      </c>
      <c r="D49" s="25">
        <f>Ident!F49-C49+1-(INT((CHOOSE(WEEKDAY(C49),0,1,2,3,4,5,6)+(Ident!F49-C49+1))/7))-(INT((CHOOSE(WEEKDAY(C49),6,0,1,2,3,4,5)+(Ident!F49-C49+1))/7))</f>
        <v>-32415</v>
      </c>
      <c r="E49" s="25">
        <f>Kal!B$13-C49+1-(INT((CHOOSE(WEEKDAY(C49),0,1,2,3,4,5,6)+(Kal!B$13-C49+1))/7))-(INT((CHOOSE(WEEKDAY(C49),6,0,1,2,3,4,5)+(Kal!B$13-C49+1))/7))</f>
        <v>65</v>
      </c>
      <c r="F49" s="25">
        <f>Ident!F49-Kal!A$11+1-(INT((CHOOSE(WEEKDAY(Kal!A$11),0,1,2,3,4,5,6)+(Ident!F49-Kal!A$11+1))/7))-(INT((CHOOSE(WEEKDAY(Kal!A$11),6,0,1,2,3,4,5)+(Ident!F49-Kal!A$11+1))/7))</f>
        <v>-32415</v>
      </c>
      <c r="G49" s="25">
        <f>IF(AND(Ident!E49&lt;&gt;0,Ident!F49&lt;&gt;0),D49,IF(AND(Ident!E49&lt;&gt;0,Ident!F49=0),E49,IF(AND(Ident!E49=0,Ident!F49&lt;&gt;0),F49,ad5kw)))</f>
        <v>65</v>
      </c>
      <c r="H49" s="24">
        <f>ROUND(G49*Ident!L49,2)</f>
        <v>0</v>
      </c>
      <c r="I49" s="102"/>
      <c r="J49" s="103">
        <f>BerM1!W49+BerM2!W49+BerM3!W49</f>
        <v>0</v>
      </c>
      <c r="K49" s="103">
        <f t="shared" si="38"/>
        <v>0</v>
      </c>
      <c r="L49" s="103" t="str">
        <f t="shared" si="39"/>
        <v>Corriger</v>
      </c>
      <c r="M49" s="81">
        <f>BerM1!AB49+BerM2!AB49+BerM3!AB49</f>
        <v>0</v>
      </c>
      <c r="N49" s="81">
        <f t="shared" si="40"/>
        <v>0</v>
      </c>
      <c r="O49" s="4">
        <f>IF(BerM1!S49+BerM2!S49+BerM3!S49=0,0,MIN(Ident!L49*fuf,MAX((Ident!L49-1)*fuf,ROUND(N49/(BerM1!S49+BerM2!S49+BerM3!S49),2))))</f>
        <v>0</v>
      </c>
      <c r="P49" s="81">
        <f>ROUND((BerM1!I49+BerM2!I49+BerM3!I49)/(malu1+malu2+malu3),2)</f>
        <v>0</v>
      </c>
      <c r="Q49" s="81">
        <f>ROUND((BerM1!J49+BerM2!J49+BerM3!J49)/(dima1+dima2+dima3),2)</f>
        <v>0</v>
      </c>
      <c r="R49" s="81">
        <f>ROUND((BerM1!K49+BerM2!K49+BerM3!K49)/(wome1+wome2+wome3),2)</f>
        <v>0</v>
      </c>
      <c r="S49" s="81">
        <f>ROUND((BerM1!L49+BerM2!L49+BerM3!L49)/(doje1+doje2+doje3),2)</f>
        <v>0</v>
      </c>
      <c r="T49" s="81">
        <f>ROUND((BerM1!M49+BerM2!M49+BerM3!M49)/(vrve1+vrve2+vrve3),2)</f>
        <v>0</v>
      </c>
      <c r="U49" s="81">
        <f>ROUND((BerM1!N49+BerM2!N49+BerM3!N49)/(zasa1+zasa2+zasa3),2)</f>
        <v>0</v>
      </c>
      <c r="V49" s="81">
        <f>ROUND((BerM1!O49+BerM2!O49+BerM3!O49)/(zodi1+zodi2+zodi3),2)</f>
        <v>0</v>
      </c>
      <c r="W49" s="81">
        <f>ROUND(('M1-In'!U49+'M2-In'!U49+'M3-In'!U49)*7/(malu1+malu2+malu3+dima1+dima2+dima3+wome1+wome2+wome3+doje1+doje2+doje3+vrve1+vrve2+vrve3+zasa1+zasa2+zasa3+zodi1+zodi2+zodi3),2)</f>
        <v>0</v>
      </c>
      <c r="X49" s="81">
        <f t="shared" si="41"/>
        <v>0</v>
      </c>
      <c r="Y49" s="81" t="str">
        <f t="shared" si="42"/>
        <v>REMPLIR CAT.D'EMPLOYEUR!</v>
      </c>
      <c r="Z49" s="34">
        <f t="shared" si="43"/>
        <v>0</v>
      </c>
      <c r="AA49" s="81" t="str">
        <f t="shared" si="44"/>
        <v>T. plein</v>
      </c>
      <c r="AB49" s="81">
        <f>'M1-In'!AD49+'M1-In'!AE49+'M2-In'!AD49+'M2-In'!AE49+'M3-In'!AD49+'M3-In'!AE49</f>
        <v>0</v>
      </c>
      <c r="AC49" s="81" t="str">
        <f t="shared" si="45"/>
        <v>Corriger</v>
      </c>
      <c r="AD49" s="81" t="str">
        <f t="shared" si="46"/>
        <v>Corriger</v>
      </c>
      <c r="AE49" s="81">
        <f>'M1-In'!AF49+'M2-In'!AF49+'M3-In'!AF49</f>
        <v>0</v>
      </c>
      <c r="AF49" s="81" t="str">
        <f t="shared" si="47"/>
        <v>Corriger</v>
      </c>
      <c r="AG49" s="81" t="str">
        <f t="shared" si="48"/>
        <v>Corriger</v>
      </c>
      <c r="AH49" s="81">
        <f>'M1-In'!AG49+'M2-In'!AG49+'M3-In'!AG49</f>
        <v>0</v>
      </c>
      <c r="AI49" s="81" t="str">
        <f t="shared" si="49"/>
        <v>Corriger</v>
      </c>
      <c r="AJ49" s="81" t="str">
        <f t="shared" si="50"/>
        <v>Corriger</v>
      </c>
      <c r="AK49" s="81">
        <f>'M1-In'!AH49+'M2-In'!AH49+'M3-In'!AH49</f>
        <v>0</v>
      </c>
      <c r="AL49" s="81" t="str">
        <f t="shared" si="51"/>
        <v>Corriger</v>
      </c>
      <c r="AM49" s="81" t="str">
        <f t="shared" si="52"/>
        <v>Corriger</v>
      </c>
      <c r="AN49" s="81">
        <f>'M1-In'!AI49+'M2-In'!AI49+'M3-In'!AI49</f>
        <v>0</v>
      </c>
      <c r="AO49" s="81" t="str">
        <f t="shared" si="53"/>
        <v>Corriger</v>
      </c>
      <c r="AP49" s="81" t="str">
        <f t="shared" si="54"/>
        <v>Corriger</v>
      </c>
      <c r="AQ49" s="81">
        <f>'M1-In'!AJ49+'M2-In'!AJ49+'M3-In'!AJ49</f>
        <v>0</v>
      </c>
      <c r="AR49" s="81" t="str">
        <f t="shared" si="55"/>
        <v>Corriger</v>
      </c>
      <c r="AS49" s="81" t="str">
        <f t="shared" si="56"/>
        <v>Corriger</v>
      </c>
      <c r="AT49" s="81">
        <f>BerM1!AO49+BerM2!AO49+BerM3!AO49</f>
        <v>0</v>
      </c>
      <c r="AU49" s="81" t="str">
        <f t="shared" si="57"/>
        <v>Corriger</v>
      </c>
      <c r="AV49" s="81" t="str">
        <f t="shared" si="58"/>
        <v>Corriger</v>
      </c>
      <c r="AW49" s="81" t="str">
        <f>IF(A49&gt;1,"Corriger",MIN(gmk,BerM1!AQ49+BerM2!AQ49+BerM3!AQ49))</f>
        <v>Corriger</v>
      </c>
      <c r="AX49" s="81" t="str">
        <f t="shared" si="59"/>
        <v>Corriger</v>
      </c>
      <c r="AY49" s="81" t="str">
        <f t="shared" si="60"/>
        <v>Corriger</v>
      </c>
      <c r="AZ49" s="81" t="str">
        <f>IF(A49&gt;1,"Corriger",ROUND(AW49*pabij/100,2)+ROUND(AW49*wnbij/100,2))</f>
        <v>Corriger</v>
      </c>
      <c r="BA49" s="81">
        <f t="shared" si="61"/>
        <v>0</v>
      </c>
      <c r="BB49" s="81">
        <f t="shared" si="62"/>
        <v>0</v>
      </c>
      <c r="BC49" s="104">
        <f t="shared" si="63"/>
        <v>1</v>
      </c>
      <c r="BD49" s="81" t="str">
        <f t="shared" si="64"/>
        <v>Corriger</v>
      </c>
      <c r="BE49" s="34" t="str">
        <f t="shared" si="65"/>
        <v>Corriger</v>
      </c>
      <c r="BF49" s="81" t="str">
        <f>IF(A49&gt;1,"Corriger",MIN(AY49,BerM1!AT49+BerM2!AT49+BerM3!AT49))</f>
        <v>Corriger</v>
      </c>
      <c r="BG49" s="81" t="e">
        <f t="shared" si="66"/>
        <v>#VALUE!</v>
      </c>
      <c r="BH49" s="81" t="str">
        <f t="shared" si="67"/>
        <v>Corriger</v>
      </c>
      <c r="BI49" s="81" t="str">
        <f t="shared" si="68"/>
        <v>Corriger</v>
      </c>
      <c r="BJ49" s="81" t="e">
        <f t="shared" si="69"/>
        <v>#VALUE!</v>
      </c>
      <c r="BK49" s="81" t="e">
        <f ca="1">IF(A49=1,Corriger,ROUND(AW49*fsobij/100,2))</f>
        <v>#VALUE!</v>
      </c>
      <c r="BL49" s="25" t="str">
        <f t="shared" si="70"/>
        <v>Corriger</v>
      </c>
      <c r="BM49" s="81" t="str">
        <f t="shared" si="71"/>
        <v>Corriger</v>
      </c>
      <c r="BN49" s="81" t="str">
        <f t="shared" si="72"/>
        <v>Corriger</v>
      </c>
      <c r="BO49" s="81" t="str">
        <f t="shared" si="73"/>
        <v>OK</v>
      </c>
      <c r="BP49" s="81" t="b">
        <f t="shared" si="74"/>
        <v>0</v>
      </c>
      <c r="BQ49" s="105"/>
      <c r="BR49" s="105" t="e">
        <f ca="1">IF(A49=1,Corriger,ROUND(AW49*bijdrage255/100,2))</f>
        <v>#VALUE!</v>
      </c>
      <c r="BS49" s="105" t="e">
        <f ca="1">IF(A49=1,Corriger,ROUND(AW49*bijdrage256/100,2))</f>
        <v>#VALUE!</v>
      </c>
      <c r="BT49" s="105"/>
      <c r="BU49" s="105" t="str">
        <f t="shared" si="75"/>
        <v>Corriger</v>
      </c>
      <c r="BV49" s="105"/>
      <c r="BW49" s="81" t="e">
        <f t="shared" si="76"/>
        <v>#VALUE!</v>
      </c>
      <c r="BX49" s="81" t="e">
        <f t="shared" si="77"/>
        <v>#VALUE!</v>
      </c>
      <c r="BY49" s="81" t="e">
        <f t="shared" si="78"/>
        <v>#VALUE!</v>
      </c>
      <c r="CA49" s="81" t="e">
        <f ca="1">BN49-ROUND(((FTP!AP49+FTP!BB49+FTP!BF49+FTP!AT49+FTP!AX49)-(FTP!BH49+FTP!BJ49))/100,2)</f>
        <v>#VALUE!</v>
      </c>
    </row>
    <row r="50" spans="1:79" x14ac:dyDescent="0.2">
      <c r="A50" s="25">
        <f>IF(OR(BerM1!V50=1,BerM2!V50=1,BerM3!V50=1),1,IF(ISBLANK(wg_cat),2,IF(AND(kwnr&gt;=76,user_wg_cat=958),3,0)))</f>
        <v>2</v>
      </c>
      <c r="B50" s="101"/>
      <c r="C50" s="106">
        <f>IF(NOT(ISBLANK(Ident!E50)),IF(Ident!E50&lt;Kal!A$11,Kal!A$11,Ident!E50),Kal!A$11)</f>
        <v>45383</v>
      </c>
      <c r="D50" s="25">
        <f>Ident!F50-C50+1-(INT((CHOOSE(WEEKDAY(C50),0,1,2,3,4,5,6)+(Ident!F50-C50+1))/7))-(INT((CHOOSE(WEEKDAY(C50),6,0,1,2,3,4,5)+(Ident!F50-C50+1))/7))</f>
        <v>-32415</v>
      </c>
      <c r="E50" s="25">
        <f>Kal!B$13-C50+1-(INT((CHOOSE(WEEKDAY(C50),0,1,2,3,4,5,6)+(Kal!B$13-C50+1))/7))-(INT((CHOOSE(WEEKDAY(C50),6,0,1,2,3,4,5)+(Kal!B$13-C50+1))/7))</f>
        <v>65</v>
      </c>
      <c r="F50" s="25">
        <f>Ident!F50-Kal!A$11+1-(INT((CHOOSE(WEEKDAY(Kal!A$11),0,1,2,3,4,5,6)+(Ident!F50-Kal!A$11+1))/7))-(INT((CHOOSE(WEEKDAY(Kal!A$11),6,0,1,2,3,4,5)+(Ident!F50-Kal!A$11+1))/7))</f>
        <v>-32415</v>
      </c>
      <c r="G50" s="25">
        <f>IF(AND(Ident!E50&lt;&gt;0,Ident!F50&lt;&gt;0),D50,IF(AND(Ident!E50&lt;&gt;0,Ident!F50=0),E50,IF(AND(Ident!E50=0,Ident!F50&lt;&gt;0),F50,ad5kw)))</f>
        <v>65</v>
      </c>
      <c r="H50" s="24">
        <f>ROUND(G50*Ident!L50,2)</f>
        <v>0</v>
      </c>
      <c r="I50" s="102"/>
      <c r="J50" s="103">
        <f>BerM1!W50+BerM2!W50+BerM3!W50</f>
        <v>0</v>
      </c>
      <c r="K50" s="103">
        <f t="shared" si="38"/>
        <v>0</v>
      </c>
      <c r="L50" s="103" t="str">
        <f t="shared" si="39"/>
        <v>Corriger</v>
      </c>
      <c r="M50" s="81">
        <f>BerM1!AB50+BerM2!AB50+BerM3!AB50</f>
        <v>0</v>
      </c>
      <c r="N50" s="81">
        <f t="shared" si="40"/>
        <v>0</v>
      </c>
      <c r="O50" s="4">
        <f>IF(BerM1!S50+BerM2!S50+BerM3!S50=0,0,MIN(Ident!L50*fuf,MAX((Ident!L50-1)*fuf,ROUND(N50/(BerM1!S50+BerM2!S50+BerM3!S50),2))))</f>
        <v>0</v>
      </c>
      <c r="P50" s="81">
        <f>ROUND((BerM1!I50+BerM2!I50+BerM3!I50)/(malu1+malu2+malu3),2)</f>
        <v>0</v>
      </c>
      <c r="Q50" s="81">
        <f>ROUND((BerM1!J50+BerM2!J50+BerM3!J50)/(dima1+dima2+dima3),2)</f>
        <v>0</v>
      </c>
      <c r="R50" s="81">
        <f>ROUND((BerM1!K50+BerM2!K50+BerM3!K50)/(wome1+wome2+wome3),2)</f>
        <v>0</v>
      </c>
      <c r="S50" s="81">
        <f>ROUND((BerM1!L50+BerM2!L50+BerM3!L50)/(doje1+doje2+doje3),2)</f>
        <v>0</v>
      </c>
      <c r="T50" s="81">
        <f>ROUND((BerM1!M50+BerM2!M50+BerM3!M50)/(vrve1+vrve2+vrve3),2)</f>
        <v>0</v>
      </c>
      <c r="U50" s="81">
        <f>ROUND((BerM1!N50+BerM2!N50+BerM3!N50)/(zasa1+zasa2+zasa3),2)</f>
        <v>0</v>
      </c>
      <c r="V50" s="81">
        <f>ROUND((BerM1!O50+BerM2!O50+BerM3!O50)/(zodi1+zodi2+zodi3),2)</f>
        <v>0</v>
      </c>
      <c r="W50" s="81">
        <f>ROUND(('M1-In'!U50+'M2-In'!U50+'M3-In'!U50)*7/(malu1+malu2+malu3+dima1+dima2+dima3+wome1+wome2+wome3+doje1+doje2+doje3+vrve1+vrve2+vrve3+zasa1+zasa2+zasa3+zodi1+zodi2+zodi3),2)</f>
        <v>0</v>
      </c>
      <c r="X50" s="81">
        <f t="shared" si="41"/>
        <v>0</v>
      </c>
      <c r="Y50" s="81" t="str">
        <f t="shared" si="42"/>
        <v>REMPLIR CAT.D'EMPLOYEUR!</v>
      </c>
      <c r="Z50" s="34">
        <f t="shared" si="43"/>
        <v>0</v>
      </c>
      <c r="AA50" s="81" t="str">
        <f t="shared" si="44"/>
        <v>T. plein</v>
      </c>
      <c r="AB50" s="81">
        <f>'M1-In'!AD50+'M1-In'!AE50+'M2-In'!AD50+'M2-In'!AE50+'M3-In'!AD50+'M3-In'!AE50</f>
        <v>0</v>
      </c>
      <c r="AC50" s="81" t="str">
        <f t="shared" si="45"/>
        <v>Corriger</v>
      </c>
      <c r="AD50" s="81" t="str">
        <f t="shared" si="46"/>
        <v>Corriger</v>
      </c>
      <c r="AE50" s="81">
        <f>'M1-In'!AF50+'M2-In'!AF50+'M3-In'!AF50</f>
        <v>0</v>
      </c>
      <c r="AF50" s="81" t="str">
        <f t="shared" si="47"/>
        <v>Corriger</v>
      </c>
      <c r="AG50" s="81" t="str">
        <f t="shared" si="48"/>
        <v>Corriger</v>
      </c>
      <c r="AH50" s="81">
        <f>'M1-In'!AG50+'M2-In'!AG50+'M3-In'!AG50</f>
        <v>0</v>
      </c>
      <c r="AI50" s="81" t="str">
        <f t="shared" si="49"/>
        <v>Corriger</v>
      </c>
      <c r="AJ50" s="81" t="str">
        <f t="shared" si="50"/>
        <v>Corriger</v>
      </c>
      <c r="AK50" s="81">
        <f>'M1-In'!AH50+'M2-In'!AH50+'M3-In'!AH50</f>
        <v>0</v>
      </c>
      <c r="AL50" s="81" t="str">
        <f t="shared" si="51"/>
        <v>Corriger</v>
      </c>
      <c r="AM50" s="81" t="str">
        <f t="shared" si="52"/>
        <v>Corriger</v>
      </c>
      <c r="AN50" s="81">
        <f>'M1-In'!AI50+'M2-In'!AI50+'M3-In'!AI50</f>
        <v>0</v>
      </c>
      <c r="AO50" s="81" t="str">
        <f t="shared" si="53"/>
        <v>Corriger</v>
      </c>
      <c r="AP50" s="81" t="str">
        <f t="shared" si="54"/>
        <v>Corriger</v>
      </c>
      <c r="AQ50" s="81">
        <f>'M1-In'!AJ50+'M2-In'!AJ50+'M3-In'!AJ50</f>
        <v>0</v>
      </c>
      <c r="AR50" s="81" t="str">
        <f t="shared" si="55"/>
        <v>Corriger</v>
      </c>
      <c r="AS50" s="81" t="str">
        <f t="shared" si="56"/>
        <v>Corriger</v>
      </c>
      <c r="AT50" s="81">
        <f>BerM1!AO50+BerM2!AO50+BerM3!AO50</f>
        <v>0</v>
      </c>
      <c r="AU50" s="81" t="str">
        <f t="shared" si="57"/>
        <v>Corriger</v>
      </c>
      <c r="AV50" s="81" t="str">
        <f t="shared" si="58"/>
        <v>Corriger</v>
      </c>
      <c r="AW50" s="81" t="str">
        <f>IF(A50&gt;1,"Corriger",MIN(gmk,BerM1!AQ50+BerM2!AQ50+BerM3!AQ50))</f>
        <v>Corriger</v>
      </c>
      <c r="AX50" s="81" t="str">
        <f t="shared" si="59"/>
        <v>Corriger</v>
      </c>
      <c r="AY50" s="81" t="str">
        <f t="shared" si="60"/>
        <v>Corriger</v>
      </c>
      <c r="AZ50" s="81" t="str">
        <f>IF(A50&gt;1,"Corriger",ROUND(AW50*pabij/100,2)+ROUND(AW50*wnbij/100,2))</f>
        <v>Corriger</v>
      </c>
      <c r="BA50" s="81">
        <f t="shared" si="61"/>
        <v>0</v>
      </c>
      <c r="BB50" s="81">
        <f t="shared" si="62"/>
        <v>0</v>
      </c>
      <c r="BC50" s="104">
        <f t="shared" si="63"/>
        <v>1</v>
      </c>
      <c r="BD50" s="81" t="str">
        <f t="shared" si="64"/>
        <v>Corriger</v>
      </c>
      <c r="BE50" s="34" t="str">
        <f t="shared" si="65"/>
        <v>Corriger</v>
      </c>
      <c r="BF50" s="81" t="str">
        <f>IF(A50&gt;1,"Corriger",MIN(AY50,BerM1!AT50+BerM2!AT50+BerM3!AT50))</f>
        <v>Corriger</v>
      </c>
      <c r="BG50" s="81" t="e">
        <f t="shared" si="66"/>
        <v>#VALUE!</v>
      </c>
      <c r="BH50" s="81" t="str">
        <f t="shared" si="67"/>
        <v>Corriger</v>
      </c>
      <c r="BI50" s="81" t="str">
        <f t="shared" si="68"/>
        <v>Corriger</v>
      </c>
      <c r="BJ50" s="81" t="e">
        <f t="shared" si="69"/>
        <v>#VALUE!</v>
      </c>
      <c r="BK50" s="81" t="e">
        <f ca="1">IF(A50=1,Corriger,ROUND(AW50*fsobij/100,2))</f>
        <v>#VALUE!</v>
      </c>
      <c r="BL50" s="25" t="str">
        <f t="shared" si="70"/>
        <v>Corriger</v>
      </c>
      <c r="BM50" s="81" t="str">
        <f t="shared" si="71"/>
        <v>Corriger</v>
      </c>
      <c r="BN50" s="81" t="str">
        <f t="shared" si="72"/>
        <v>Corriger</v>
      </c>
      <c r="BO50" s="81" t="str">
        <f t="shared" si="73"/>
        <v>OK</v>
      </c>
      <c r="BP50" s="81" t="b">
        <f t="shared" si="74"/>
        <v>0</v>
      </c>
      <c r="BQ50" s="105"/>
      <c r="BR50" s="105" t="e">
        <f ca="1">IF(A50=1,Corriger,ROUND(AW50*bijdrage255/100,2))</f>
        <v>#VALUE!</v>
      </c>
      <c r="BS50" s="105" t="e">
        <f ca="1">IF(A50=1,Corriger,ROUND(AW50*bijdrage256/100,2))</f>
        <v>#VALUE!</v>
      </c>
      <c r="BT50" s="105"/>
      <c r="BU50" s="105" t="str">
        <f t="shared" si="75"/>
        <v>Corriger</v>
      </c>
      <c r="BV50" s="105"/>
      <c r="BW50" s="81" t="e">
        <f t="shared" si="76"/>
        <v>#VALUE!</v>
      </c>
      <c r="BX50" s="81" t="e">
        <f t="shared" si="77"/>
        <v>#VALUE!</v>
      </c>
      <c r="BY50" s="81" t="e">
        <f t="shared" si="78"/>
        <v>#VALUE!</v>
      </c>
      <c r="CA50" s="81" t="e">
        <f ca="1">BN50-ROUND(((FTP!AP50+FTP!BB50+FTP!BF50+FTP!AT50+FTP!AX50)-(FTP!BH50+FTP!BJ50))/100,2)</f>
        <v>#VALUE!</v>
      </c>
    </row>
    <row r="51" spans="1:79" x14ac:dyDescent="0.2">
      <c r="A51" s="25">
        <f>IF(OR(BerM1!V51=1,BerM2!V51=1,BerM3!V51=1),1,IF(ISBLANK(wg_cat),2,IF(AND(kwnr&gt;=76,user_wg_cat=958),3,0)))</f>
        <v>2</v>
      </c>
      <c r="B51" s="101"/>
      <c r="C51" s="106">
        <f>IF(NOT(ISBLANK(Ident!E51)),IF(Ident!E51&lt;Kal!A$11,Kal!A$11,Ident!E51),Kal!A$11)</f>
        <v>45383</v>
      </c>
      <c r="D51" s="25">
        <f>Ident!F51-C51+1-(INT((CHOOSE(WEEKDAY(C51),0,1,2,3,4,5,6)+(Ident!F51-C51+1))/7))-(INT((CHOOSE(WEEKDAY(C51),6,0,1,2,3,4,5)+(Ident!F51-C51+1))/7))</f>
        <v>-32415</v>
      </c>
      <c r="E51" s="25">
        <f>Kal!B$13-C51+1-(INT((CHOOSE(WEEKDAY(C51),0,1,2,3,4,5,6)+(Kal!B$13-C51+1))/7))-(INT((CHOOSE(WEEKDAY(C51),6,0,1,2,3,4,5)+(Kal!B$13-C51+1))/7))</f>
        <v>65</v>
      </c>
      <c r="F51" s="25">
        <f>Ident!F51-Kal!A$11+1-(INT((CHOOSE(WEEKDAY(Kal!A$11),0,1,2,3,4,5,6)+(Ident!F51-Kal!A$11+1))/7))-(INT((CHOOSE(WEEKDAY(Kal!A$11),6,0,1,2,3,4,5)+(Ident!F51-Kal!A$11+1))/7))</f>
        <v>-32415</v>
      </c>
      <c r="G51" s="25">
        <f>IF(AND(Ident!E51&lt;&gt;0,Ident!F51&lt;&gt;0),D51,IF(AND(Ident!E51&lt;&gt;0,Ident!F51=0),E51,IF(AND(Ident!E51=0,Ident!F51&lt;&gt;0),F51,ad5kw)))</f>
        <v>65</v>
      </c>
      <c r="H51" s="24">
        <f>ROUND(G51*Ident!L51,2)</f>
        <v>0</v>
      </c>
      <c r="I51" s="102"/>
      <c r="J51" s="103">
        <f>BerM1!W51+BerM2!W51+BerM3!W51</f>
        <v>0</v>
      </c>
      <c r="K51" s="103">
        <f t="shared" si="38"/>
        <v>0</v>
      </c>
      <c r="L51" s="103" t="str">
        <f t="shared" si="39"/>
        <v>Corriger</v>
      </c>
      <c r="M51" s="81">
        <f>BerM1!AB51+BerM2!AB51+BerM3!AB51</f>
        <v>0</v>
      </c>
      <c r="N51" s="81">
        <f t="shared" si="40"/>
        <v>0</v>
      </c>
      <c r="O51" s="4">
        <f>IF(BerM1!S51+BerM2!S51+BerM3!S51=0,0,MIN(Ident!L51*fuf,MAX((Ident!L51-1)*fuf,ROUND(N51/(BerM1!S51+BerM2!S51+BerM3!S51),2))))</f>
        <v>0</v>
      </c>
      <c r="P51" s="81">
        <f>ROUND((BerM1!I51+BerM2!I51+BerM3!I51)/(malu1+malu2+malu3),2)</f>
        <v>0</v>
      </c>
      <c r="Q51" s="81">
        <f>ROUND((BerM1!J51+BerM2!J51+BerM3!J51)/(dima1+dima2+dima3),2)</f>
        <v>0</v>
      </c>
      <c r="R51" s="81">
        <f>ROUND((BerM1!K51+BerM2!K51+BerM3!K51)/(wome1+wome2+wome3),2)</f>
        <v>0</v>
      </c>
      <c r="S51" s="81">
        <f>ROUND((BerM1!L51+BerM2!L51+BerM3!L51)/(doje1+doje2+doje3),2)</f>
        <v>0</v>
      </c>
      <c r="T51" s="81">
        <f>ROUND((BerM1!M51+BerM2!M51+BerM3!M51)/(vrve1+vrve2+vrve3),2)</f>
        <v>0</v>
      </c>
      <c r="U51" s="81">
        <f>ROUND((BerM1!N51+BerM2!N51+BerM3!N51)/(zasa1+zasa2+zasa3),2)</f>
        <v>0</v>
      </c>
      <c r="V51" s="81">
        <f>ROUND((BerM1!O51+BerM2!O51+BerM3!O51)/(zodi1+zodi2+zodi3),2)</f>
        <v>0</v>
      </c>
      <c r="W51" s="81">
        <f>ROUND(('M1-In'!U51+'M2-In'!U51+'M3-In'!U51)*7/(malu1+malu2+malu3+dima1+dima2+dima3+wome1+wome2+wome3+doje1+doje2+doje3+vrve1+vrve2+vrve3+zasa1+zasa2+zasa3+zodi1+zodi2+zodi3),2)</f>
        <v>0</v>
      </c>
      <c r="X51" s="81">
        <f t="shared" si="41"/>
        <v>0</v>
      </c>
      <c r="Y51" s="81" t="str">
        <f t="shared" si="42"/>
        <v>REMPLIR CAT.D'EMPLOYEUR!</v>
      </c>
      <c r="Z51" s="34">
        <f t="shared" si="43"/>
        <v>0</v>
      </c>
      <c r="AA51" s="81" t="str">
        <f t="shared" si="44"/>
        <v>T. plein</v>
      </c>
      <c r="AB51" s="81">
        <f>'M1-In'!AD51+'M1-In'!AE51+'M2-In'!AD51+'M2-In'!AE51+'M3-In'!AD51+'M3-In'!AE51</f>
        <v>0</v>
      </c>
      <c r="AC51" s="81" t="str">
        <f t="shared" si="45"/>
        <v>Corriger</v>
      </c>
      <c r="AD51" s="81" t="str">
        <f t="shared" si="46"/>
        <v>Corriger</v>
      </c>
      <c r="AE51" s="81">
        <f>'M1-In'!AF51+'M2-In'!AF51+'M3-In'!AF51</f>
        <v>0</v>
      </c>
      <c r="AF51" s="81" t="str">
        <f t="shared" si="47"/>
        <v>Corriger</v>
      </c>
      <c r="AG51" s="81" t="str">
        <f t="shared" si="48"/>
        <v>Corriger</v>
      </c>
      <c r="AH51" s="81">
        <f>'M1-In'!AG51+'M2-In'!AG51+'M3-In'!AG51</f>
        <v>0</v>
      </c>
      <c r="AI51" s="81" t="str">
        <f t="shared" si="49"/>
        <v>Corriger</v>
      </c>
      <c r="AJ51" s="81" t="str">
        <f t="shared" si="50"/>
        <v>Corriger</v>
      </c>
      <c r="AK51" s="81">
        <f>'M1-In'!AH51+'M2-In'!AH51+'M3-In'!AH51</f>
        <v>0</v>
      </c>
      <c r="AL51" s="81" t="str">
        <f t="shared" si="51"/>
        <v>Corriger</v>
      </c>
      <c r="AM51" s="81" t="str">
        <f t="shared" si="52"/>
        <v>Corriger</v>
      </c>
      <c r="AN51" s="81">
        <f>'M1-In'!AI51+'M2-In'!AI51+'M3-In'!AI51</f>
        <v>0</v>
      </c>
      <c r="AO51" s="81" t="str">
        <f t="shared" si="53"/>
        <v>Corriger</v>
      </c>
      <c r="AP51" s="81" t="str">
        <f t="shared" si="54"/>
        <v>Corriger</v>
      </c>
      <c r="AQ51" s="81">
        <f>'M1-In'!AJ51+'M2-In'!AJ51+'M3-In'!AJ51</f>
        <v>0</v>
      </c>
      <c r="AR51" s="81" t="str">
        <f t="shared" si="55"/>
        <v>Corriger</v>
      </c>
      <c r="AS51" s="81" t="str">
        <f t="shared" si="56"/>
        <v>Corriger</v>
      </c>
      <c r="AT51" s="81">
        <f>BerM1!AO51+BerM2!AO51+BerM3!AO51</f>
        <v>0</v>
      </c>
      <c r="AU51" s="81" t="str">
        <f t="shared" si="57"/>
        <v>Corriger</v>
      </c>
      <c r="AV51" s="81" t="str">
        <f t="shared" si="58"/>
        <v>Corriger</v>
      </c>
      <c r="AW51" s="81" t="str">
        <f>IF(A51&gt;1,"Corriger",MIN(gmk,BerM1!AQ51+BerM2!AQ51+BerM3!AQ51))</f>
        <v>Corriger</v>
      </c>
      <c r="AX51" s="81" t="str">
        <f t="shared" si="59"/>
        <v>Corriger</v>
      </c>
      <c r="AY51" s="81" t="str">
        <f t="shared" si="60"/>
        <v>Corriger</v>
      </c>
      <c r="AZ51" s="81" t="str">
        <f>IF(A51&gt;1,"Corriger",ROUND(AW51*pabij/100,2)+ROUND(AW51*wnbij/100,2))</f>
        <v>Corriger</v>
      </c>
      <c r="BA51" s="81">
        <f t="shared" si="61"/>
        <v>0</v>
      </c>
      <c r="BB51" s="81">
        <f t="shared" si="62"/>
        <v>0</v>
      </c>
      <c r="BC51" s="104">
        <f t="shared" si="63"/>
        <v>1</v>
      </c>
      <c r="BD51" s="81" t="str">
        <f t="shared" si="64"/>
        <v>Corriger</v>
      </c>
      <c r="BE51" s="34" t="str">
        <f t="shared" si="65"/>
        <v>Corriger</v>
      </c>
      <c r="BF51" s="81" t="str">
        <f>IF(A51&gt;1,"Corriger",MIN(AY51,BerM1!AT51+BerM2!AT51+BerM3!AT51))</f>
        <v>Corriger</v>
      </c>
      <c r="BG51" s="81" t="e">
        <f t="shared" si="66"/>
        <v>#VALUE!</v>
      </c>
      <c r="BH51" s="81" t="str">
        <f t="shared" si="67"/>
        <v>Corriger</v>
      </c>
      <c r="BI51" s="81" t="str">
        <f t="shared" si="68"/>
        <v>Corriger</v>
      </c>
      <c r="BJ51" s="81" t="e">
        <f t="shared" si="69"/>
        <v>#VALUE!</v>
      </c>
      <c r="BK51" s="81" t="e">
        <f ca="1">IF(A51=1,Corriger,ROUND(AW51*fsobij/100,2))</f>
        <v>#VALUE!</v>
      </c>
      <c r="BL51" s="25" t="str">
        <f t="shared" si="70"/>
        <v>Corriger</v>
      </c>
      <c r="BM51" s="81" t="str">
        <f t="shared" si="71"/>
        <v>Corriger</v>
      </c>
      <c r="BN51" s="81" t="str">
        <f t="shared" si="72"/>
        <v>Corriger</v>
      </c>
      <c r="BO51" s="81" t="str">
        <f t="shared" si="73"/>
        <v>OK</v>
      </c>
      <c r="BP51" s="81" t="b">
        <f t="shared" si="74"/>
        <v>0</v>
      </c>
      <c r="BQ51" s="105"/>
      <c r="BR51" s="105" t="e">
        <f ca="1">IF(A51=1,Corriger,ROUND(AW51*bijdrage255/100,2))</f>
        <v>#VALUE!</v>
      </c>
      <c r="BS51" s="105" t="e">
        <f ca="1">IF(A51=1,Corriger,ROUND(AW51*bijdrage256/100,2))</f>
        <v>#VALUE!</v>
      </c>
      <c r="BT51" s="105"/>
      <c r="BU51" s="105" t="str">
        <f t="shared" si="75"/>
        <v>Corriger</v>
      </c>
      <c r="BV51" s="105"/>
      <c r="BW51" s="81" t="e">
        <f t="shared" si="76"/>
        <v>#VALUE!</v>
      </c>
      <c r="BX51" s="81" t="e">
        <f t="shared" si="77"/>
        <v>#VALUE!</v>
      </c>
      <c r="BY51" s="81" t="e">
        <f t="shared" si="78"/>
        <v>#VALUE!</v>
      </c>
      <c r="CA51" s="81" t="e">
        <f ca="1">BN51-ROUND(((FTP!AP51+FTP!BB51+FTP!BF51+FTP!AT51+FTP!AX51)-(FTP!BH51+FTP!BJ51))/100,2)</f>
        <v>#VALUE!</v>
      </c>
    </row>
    <row r="52" spans="1:79" x14ac:dyDescent="0.2">
      <c r="A52" s="25">
        <f>IF(OR(BerM1!V52=1,BerM2!V52=1,BerM3!V52=1),1,IF(ISBLANK(wg_cat),2,IF(AND(kwnr&gt;=76,user_wg_cat=958),3,0)))</f>
        <v>2</v>
      </c>
      <c r="B52" s="101"/>
      <c r="C52" s="106">
        <f>IF(NOT(ISBLANK(Ident!E52)),IF(Ident!E52&lt;Kal!A$11,Kal!A$11,Ident!E52),Kal!A$11)</f>
        <v>45383</v>
      </c>
      <c r="D52" s="25">
        <f>Ident!F52-C52+1-(INT((CHOOSE(WEEKDAY(C52),0,1,2,3,4,5,6)+(Ident!F52-C52+1))/7))-(INT((CHOOSE(WEEKDAY(C52),6,0,1,2,3,4,5)+(Ident!F52-C52+1))/7))</f>
        <v>-32415</v>
      </c>
      <c r="E52" s="25">
        <f>Kal!B$13-C52+1-(INT((CHOOSE(WEEKDAY(C52),0,1,2,3,4,5,6)+(Kal!B$13-C52+1))/7))-(INT((CHOOSE(WEEKDAY(C52),6,0,1,2,3,4,5)+(Kal!B$13-C52+1))/7))</f>
        <v>65</v>
      </c>
      <c r="F52" s="25">
        <f>Ident!F52-Kal!A$11+1-(INT((CHOOSE(WEEKDAY(Kal!A$11),0,1,2,3,4,5,6)+(Ident!F52-Kal!A$11+1))/7))-(INT((CHOOSE(WEEKDAY(Kal!A$11),6,0,1,2,3,4,5)+(Ident!F52-Kal!A$11+1))/7))</f>
        <v>-32415</v>
      </c>
      <c r="G52" s="25">
        <f>IF(AND(Ident!E52&lt;&gt;0,Ident!F52&lt;&gt;0),D52,IF(AND(Ident!E52&lt;&gt;0,Ident!F52=0),E52,IF(AND(Ident!E52=0,Ident!F52&lt;&gt;0),F52,ad5kw)))</f>
        <v>65</v>
      </c>
      <c r="H52" s="24">
        <f>ROUND(G52*Ident!L52,2)</f>
        <v>0</v>
      </c>
      <c r="I52" s="102"/>
      <c r="J52" s="103">
        <f>BerM1!W52+BerM2!W52+BerM3!W52</f>
        <v>0</v>
      </c>
      <c r="K52" s="103">
        <f t="shared" si="38"/>
        <v>0</v>
      </c>
      <c r="L52" s="103" t="str">
        <f t="shared" si="39"/>
        <v>Corriger</v>
      </c>
      <c r="M52" s="81">
        <f>BerM1!AB52+BerM2!AB52+BerM3!AB52</f>
        <v>0</v>
      </c>
      <c r="N52" s="81">
        <f t="shared" si="40"/>
        <v>0</v>
      </c>
      <c r="O52" s="4">
        <f>IF(BerM1!S52+BerM2!S52+BerM3!S52=0,0,MIN(Ident!L52*fuf,MAX((Ident!L52-1)*fuf,ROUND(N52/(BerM1!S52+BerM2!S52+BerM3!S52),2))))</f>
        <v>0</v>
      </c>
      <c r="P52" s="81">
        <f>ROUND((BerM1!I52+BerM2!I52+BerM3!I52)/(malu1+malu2+malu3),2)</f>
        <v>0</v>
      </c>
      <c r="Q52" s="81">
        <f>ROUND((BerM1!J52+BerM2!J52+BerM3!J52)/(dima1+dima2+dima3),2)</f>
        <v>0</v>
      </c>
      <c r="R52" s="81">
        <f>ROUND((BerM1!K52+BerM2!K52+BerM3!K52)/(wome1+wome2+wome3),2)</f>
        <v>0</v>
      </c>
      <c r="S52" s="81">
        <f>ROUND((BerM1!L52+BerM2!L52+BerM3!L52)/(doje1+doje2+doje3),2)</f>
        <v>0</v>
      </c>
      <c r="T52" s="81">
        <f>ROUND((BerM1!M52+BerM2!M52+BerM3!M52)/(vrve1+vrve2+vrve3),2)</f>
        <v>0</v>
      </c>
      <c r="U52" s="81">
        <f>ROUND((BerM1!N52+BerM2!N52+BerM3!N52)/(zasa1+zasa2+zasa3),2)</f>
        <v>0</v>
      </c>
      <c r="V52" s="81">
        <f>ROUND((BerM1!O52+BerM2!O52+BerM3!O52)/(zodi1+zodi2+zodi3),2)</f>
        <v>0</v>
      </c>
      <c r="W52" s="81">
        <f>ROUND(('M1-In'!U52+'M2-In'!U52+'M3-In'!U52)*7/(malu1+malu2+malu3+dima1+dima2+dima3+wome1+wome2+wome3+doje1+doje2+doje3+vrve1+vrve2+vrve3+zasa1+zasa2+zasa3+zodi1+zodi2+zodi3),2)</f>
        <v>0</v>
      </c>
      <c r="X52" s="81">
        <f t="shared" si="41"/>
        <v>0</v>
      </c>
      <c r="Y52" s="81" t="str">
        <f t="shared" si="42"/>
        <v>REMPLIR CAT.D'EMPLOYEUR!</v>
      </c>
      <c r="Z52" s="34">
        <f t="shared" si="43"/>
        <v>0</v>
      </c>
      <c r="AA52" s="81" t="str">
        <f t="shared" si="44"/>
        <v>T. plein</v>
      </c>
      <c r="AB52" s="81">
        <f>'M1-In'!AD52+'M1-In'!AE52+'M2-In'!AD52+'M2-In'!AE52+'M3-In'!AD52+'M3-In'!AE52</f>
        <v>0</v>
      </c>
      <c r="AC52" s="81" t="str">
        <f t="shared" si="45"/>
        <v>Corriger</v>
      </c>
      <c r="AD52" s="81" t="str">
        <f t="shared" si="46"/>
        <v>Corriger</v>
      </c>
      <c r="AE52" s="81">
        <f>'M1-In'!AF52+'M2-In'!AF52+'M3-In'!AF52</f>
        <v>0</v>
      </c>
      <c r="AF52" s="81" t="str">
        <f t="shared" si="47"/>
        <v>Corriger</v>
      </c>
      <c r="AG52" s="81" t="str">
        <f t="shared" si="48"/>
        <v>Corriger</v>
      </c>
      <c r="AH52" s="81">
        <f>'M1-In'!AG52+'M2-In'!AG52+'M3-In'!AG52</f>
        <v>0</v>
      </c>
      <c r="AI52" s="81" t="str">
        <f t="shared" si="49"/>
        <v>Corriger</v>
      </c>
      <c r="AJ52" s="81" t="str">
        <f t="shared" si="50"/>
        <v>Corriger</v>
      </c>
      <c r="AK52" s="81">
        <f>'M1-In'!AH52+'M2-In'!AH52+'M3-In'!AH52</f>
        <v>0</v>
      </c>
      <c r="AL52" s="81" t="str">
        <f t="shared" si="51"/>
        <v>Corriger</v>
      </c>
      <c r="AM52" s="81" t="str">
        <f t="shared" si="52"/>
        <v>Corriger</v>
      </c>
      <c r="AN52" s="81">
        <f>'M1-In'!AI52+'M2-In'!AI52+'M3-In'!AI52</f>
        <v>0</v>
      </c>
      <c r="AO52" s="81" t="str">
        <f t="shared" si="53"/>
        <v>Corriger</v>
      </c>
      <c r="AP52" s="81" t="str">
        <f t="shared" si="54"/>
        <v>Corriger</v>
      </c>
      <c r="AQ52" s="81">
        <f>'M1-In'!AJ52+'M2-In'!AJ52+'M3-In'!AJ52</f>
        <v>0</v>
      </c>
      <c r="AR52" s="81" t="str">
        <f t="shared" si="55"/>
        <v>Corriger</v>
      </c>
      <c r="AS52" s="81" t="str">
        <f t="shared" si="56"/>
        <v>Corriger</v>
      </c>
      <c r="AT52" s="81">
        <f>BerM1!AO52+BerM2!AO52+BerM3!AO52</f>
        <v>0</v>
      </c>
      <c r="AU52" s="81" t="str">
        <f t="shared" si="57"/>
        <v>Corriger</v>
      </c>
      <c r="AV52" s="81" t="str">
        <f t="shared" si="58"/>
        <v>Corriger</v>
      </c>
      <c r="AW52" s="81" t="str">
        <f>IF(A52&gt;1,"Corriger",MIN(gmk,BerM1!AQ52+BerM2!AQ52+BerM3!AQ52))</f>
        <v>Corriger</v>
      </c>
      <c r="AX52" s="81" t="str">
        <f t="shared" si="59"/>
        <v>Corriger</v>
      </c>
      <c r="AY52" s="81" t="str">
        <f t="shared" si="60"/>
        <v>Corriger</v>
      </c>
      <c r="AZ52" s="81" t="str">
        <f>IF(A52&gt;1,"Corriger",ROUND(AW52*pabij/100,2)+ROUND(AW52*wnbij/100,2))</f>
        <v>Corriger</v>
      </c>
      <c r="BA52" s="81">
        <f t="shared" si="61"/>
        <v>0</v>
      </c>
      <c r="BB52" s="81">
        <f t="shared" si="62"/>
        <v>0</v>
      </c>
      <c r="BC52" s="104">
        <f t="shared" si="63"/>
        <v>1</v>
      </c>
      <c r="BD52" s="81" t="str">
        <f t="shared" si="64"/>
        <v>Corriger</v>
      </c>
      <c r="BE52" s="34" t="str">
        <f t="shared" si="65"/>
        <v>Corriger</v>
      </c>
      <c r="BF52" s="81" t="str">
        <f>IF(A52&gt;1,"Corriger",MIN(AY52,BerM1!AT52+BerM2!AT52+BerM3!AT52))</f>
        <v>Corriger</v>
      </c>
      <c r="BG52" s="81" t="e">
        <f t="shared" si="66"/>
        <v>#VALUE!</v>
      </c>
      <c r="BH52" s="81" t="str">
        <f t="shared" si="67"/>
        <v>Corriger</v>
      </c>
      <c r="BI52" s="81" t="str">
        <f t="shared" si="68"/>
        <v>Corriger</v>
      </c>
      <c r="BJ52" s="81" t="e">
        <f t="shared" si="69"/>
        <v>#VALUE!</v>
      </c>
      <c r="BK52" s="81" t="e">
        <f ca="1">IF(A52=1,Corriger,ROUND(AW52*fsobij/100,2))</f>
        <v>#VALUE!</v>
      </c>
      <c r="BL52" s="25" t="str">
        <f t="shared" si="70"/>
        <v>Corriger</v>
      </c>
      <c r="BM52" s="81" t="str">
        <f t="shared" si="71"/>
        <v>Corriger</v>
      </c>
      <c r="BN52" s="81" t="str">
        <f t="shared" si="72"/>
        <v>Corriger</v>
      </c>
      <c r="BO52" s="81" t="str">
        <f t="shared" si="73"/>
        <v>OK</v>
      </c>
      <c r="BP52" s="81" t="b">
        <f t="shared" si="74"/>
        <v>0</v>
      </c>
      <c r="BQ52" s="105"/>
      <c r="BR52" s="105" t="e">
        <f ca="1">IF(A52=1,Corriger,ROUND(AW52*bijdrage255/100,2))</f>
        <v>#VALUE!</v>
      </c>
      <c r="BS52" s="105" t="e">
        <f ca="1">IF(A52=1,Corriger,ROUND(AW52*bijdrage256/100,2))</f>
        <v>#VALUE!</v>
      </c>
      <c r="BT52" s="105"/>
      <c r="BU52" s="105" t="str">
        <f t="shared" si="75"/>
        <v>Corriger</v>
      </c>
      <c r="BV52" s="105"/>
      <c r="BW52" s="81" t="e">
        <f t="shared" si="76"/>
        <v>#VALUE!</v>
      </c>
      <c r="BX52" s="81" t="e">
        <f t="shared" si="77"/>
        <v>#VALUE!</v>
      </c>
      <c r="BY52" s="81" t="e">
        <f t="shared" si="78"/>
        <v>#VALUE!</v>
      </c>
      <c r="CA52" s="81" t="e">
        <f ca="1">BN52-ROUND(((FTP!AP52+FTP!BB52+FTP!BF52+FTP!AT52+FTP!AX52)-(FTP!BH52+FTP!BJ52))/100,2)</f>
        <v>#VALUE!</v>
      </c>
    </row>
    <row r="53" spans="1:79" x14ac:dyDescent="0.2">
      <c r="A53" s="25">
        <f>IF(OR(BerM1!V53=1,BerM2!V53=1,BerM3!V53=1),1,IF(ISBLANK(wg_cat),2,IF(AND(kwnr&gt;=76,user_wg_cat=958),3,0)))</f>
        <v>2</v>
      </c>
      <c r="B53" s="101"/>
      <c r="C53" s="106">
        <f>IF(NOT(ISBLANK(Ident!E53)),IF(Ident!E53&lt;Kal!A$11,Kal!A$11,Ident!E53),Kal!A$11)</f>
        <v>45383</v>
      </c>
      <c r="D53" s="25">
        <f>Ident!F53-C53+1-(INT((CHOOSE(WEEKDAY(C53),0,1,2,3,4,5,6)+(Ident!F53-C53+1))/7))-(INT((CHOOSE(WEEKDAY(C53),6,0,1,2,3,4,5)+(Ident!F53-C53+1))/7))</f>
        <v>-32415</v>
      </c>
      <c r="E53" s="25">
        <f>Kal!B$13-C53+1-(INT((CHOOSE(WEEKDAY(C53),0,1,2,3,4,5,6)+(Kal!B$13-C53+1))/7))-(INT((CHOOSE(WEEKDAY(C53),6,0,1,2,3,4,5)+(Kal!B$13-C53+1))/7))</f>
        <v>65</v>
      </c>
      <c r="F53" s="25">
        <f>Ident!F53-Kal!A$11+1-(INT((CHOOSE(WEEKDAY(Kal!A$11),0,1,2,3,4,5,6)+(Ident!F53-Kal!A$11+1))/7))-(INT((CHOOSE(WEEKDAY(Kal!A$11),6,0,1,2,3,4,5)+(Ident!F53-Kal!A$11+1))/7))</f>
        <v>-32415</v>
      </c>
      <c r="G53" s="25">
        <f>IF(AND(Ident!E53&lt;&gt;0,Ident!F53&lt;&gt;0),D53,IF(AND(Ident!E53&lt;&gt;0,Ident!F53=0),E53,IF(AND(Ident!E53=0,Ident!F53&lt;&gt;0),F53,ad5kw)))</f>
        <v>65</v>
      </c>
      <c r="H53" s="24">
        <f>ROUND(G53*Ident!L53,2)</f>
        <v>0</v>
      </c>
      <c r="I53" s="102"/>
      <c r="J53" s="103">
        <f>BerM1!W53+BerM2!W53+BerM3!W53</f>
        <v>0</v>
      </c>
      <c r="K53" s="103">
        <f t="shared" si="38"/>
        <v>0</v>
      </c>
      <c r="L53" s="103" t="str">
        <f t="shared" si="39"/>
        <v>Corriger</v>
      </c>
      <c r="M53" s="81">
        <f>BerM1!AB53+BerM2!AB53+BerM3!AB53</f>
        <v>0</v>
      </c>
      <c r="N53" s="81">
        <f t="shared" si="40"/>
        <v>0</v>
      </c>
      <c r="O53" s="4">
        <f>IF(BerM1!S53+BerM2!S53+BerM3!S53=0,0,MIN(Ident!L53*fuf,MAX((Ident!L53-1)*fuf,ROUND(N53/(BerM1!S53+BerM2!S53+BerM3!S53),2))))</f>
        <v>0</v>
      </c>
      <c r="P53" s="81">
        <f>ROUND((BerM1!I53+BerM2!I53+BerM3!I53)/(malu1+malu2+malu3),2)</f>
        <v>0</v>
      </c>
      <c r="Q53" s="81">
        <f>ROUND((BerM1!J53+BerM2!J53+BerM3!J53)/(dima1+dima2+dima3),2)</f>
        <v>0</v>
      </c>
      <c r="R53" s="81">
        <f>ROUND((BerM1!K53+BerM2!K53+BerM3!K53)/(wome1+wome2+wome3),2)</f>
        <v>0</v>
      </c>
      <c r="S53" s="81">
        <f>ROUND((BerM1!L53+BerM2!L53+BerM3!L53)/(doje1+doje2+doje3),2)</f>
        <v>0</v>
      </c>
      <c r="T53" s="81">
        <f>ROUND((BerM1!M53+BerM2!M53+BerM3!M53)/(vrve1+vrve2+vrve3),2)</f>
        <v>0</v>
      </c>
      <c r="U53" s="81">
        <f>ROUND((BerM1!N53+BerM2!N53+BerM3!N53)/(zasa1+zasa2+zasa3),2)</f>
        <v>0</v>
      </c>
      <c r="V53" s="81">
        <f>ROUND((BerM1!O53+BerM2!O53+BerM3!O53)/(zodi1+zodi2+zodi3),2)</f>
        <v>0</v>
      </c>
      <c r="W53" s="81">
        <f>ROUND(('M1-In'!U53+'M2-In'!U53+'M3-In'!U53)*7/(malu1+malu2+malu3+dima1+dima2+dima3+wome1+wome2+wome3+doje1+doje2+doje3+vrve1+vrve2+vrve3+zasa1+zasa2+zasa3+zodi1+zodi2+zodi3),2)</f>
        <v>0</v>
      </c>
      <c r="X53" s="81">
        <f t="shared" si="41"/>
        <v>0</v>
      </c>
      <c r="Y53" s="81" t="str">
        <f t="shared" si="42"/>
        <v>REMPLIR CAT.D'EMPLOYEUR!</v>
      </c>
      <c r="Z53" s="34">
        <f t="shared" si="43"/>
        <v>0</v>
      </c>
      <c r="AA53" s="81" t="str">
        <f t="shared" si="44"/>
        <v>T. plein</v>
      </c>
      <c r="AB53" s="81">
        <f>'M1-In'!AD53+'M1-In'!AE53+'M2-In'!AD53+'M2-In'!AE53+'M3-In'!AD53+'M3-In'!AE53</f>
        <v>0</v>
      </c>
      <c r="AC53" s="81" t="str">
        <f t="shared" si="45"/>
        <v>Corriger</v>
      </c>
      <c r="AD53" s="81" t="str">
        <f t="shared" si="46"/>
        <v>Corriger</v>
      </c>
      <c r="AE53" s="81">
        <f>'M1-In'!AF53+'M2-In'!AF53+'M3-In'!AF53</f>
        <v>0</v>
      </c>
      <c r="AF53" s="81" t="str">
        <f t="shared" si="47"/>
        <v>Corriger</v>
      </c>
      <c r="AG53" s="81" t="str">
        <f t="shared" si="48"/>
        <v>Corriger</v>
      </c>
      <c r="AH53" s="81">
        <f>'M1-In'!AG53+'M2-In'!AG53+'M3-In'!AG53</f>
        <v>0</v>
      </c>
      <c r="AI53" s="81" t="str">
        <f t="shared" si="49"/>
        <v>Corriger</v>
      </c>
      <c r="AJ53" s="81" t="str">
        <f t="shared" si="50"/>
        <v>Corriger</v>
      </c>
      <c r="AK53" s="81">
        <f>'M1-In'!AH53+'M2-In'!AH53+'M3-In'!AH53</f>
        <v>0</v>
      </c>
      <c r="AL53" s="81" t="str">
        <f t="shared" si="51"/>
        <v>Corriger</v>
      </c>
      <c r="AM53" s="81" t="str">
        <f t="shared" si="52"/>
        <v>Corriger</v>
      </c>
      <c r="AN53" s="81">
        <f>'M1-In'!AI53+'M2-In'!AI53+'M3-In'!AI53</f>
        <v>0</v>
      </c>
      <c r="AO53" s="81" t="str">
        <f t="shared" si="53"/>
        <v>Corriger</v>
      </c>
      <c r="AP53" s="81" t="str">
        <f t="shared" si="54"/>
        <v>Corriger</v>
      </c>
      <c r="AQ53" s="81">
        <f>'M1-In'!AJ53+'M2-In'!AJ53+'M3-In'!AJ53</f>
        <v>0</v>
      </c>
      <c r="AR53" s="81" t="str">
        <f t="shared" si="55"/>
        <v>Corriger</v>
      </c>
      <c r="AS53" s="81" t="str">
        <f t="shared" si="56"/>
        <v>Corriger</v>
      </c>
      <c r="AT53" s="81">
        <f>BerM1!AO53+BerM2!AO53+BerM3!AO53</f>
        <v>0</v>
      </c>
      <c r="AU53" s="81" t="str">
        <f t="shared" si="57"/>
        <v>Corriger</v>
      </c>
      <c r="AV53" s="81" t="str">
        <f t="shared" si="58"/>
        <v>Corriger</v>
      </c>
      <c r="AW53" s="81" t="str">
        <f>IF(A53&gt;1,"Corriger",MIN(gmk,BerM1!AQ53+BerM2!AQ53+BerM3!AQ53))</f>
        <v>Corriger</v>
      </c>
      <c r="AX53" s="81" t="str">
        <f t="shared" si="59"/>
        <v>Corriger</v>
      </c>
      <c r="AY53" s="81" t="str">
        <f t="shared" si="60"/>
        <v>Corriger</v>
      </c>
      <c r="AZ53" s="81" t="str">
        <f>IF(A53&gt;1,"Corriger",ROUND(AW53*pabij/100,2)+ROUND(AW53*wnbij/100,2))</f>
        <v>Corriger</v>
      </c>
      <c r="BA53" s="81">
        <f t="shared" si="61"/>
        <v>0</v>
      </c>
      <c r="BB53" s="81">
        <f t="shared" si="62"/>
        <v>0</v>
      </c>
      <c r="BC53" s="104">
        <f t="shared" si="63"/>
        <v>1</v>
      </c>
      <c r="BD53" s="81" t="str">
        <f t="shared" si="64"/>
        <v>Corriger</v>
      </c>
      <c r="BE53" s="34" t="str">
        <f t="shared" si="65"/>
        <v>Corriger</v>
      </c>
      <c r="BF53" s="81" t="str">
        <f>IF(A53&gt;1,"Corriger",MIN(AY53,BerM1!AT53+BerM2!AT53+BerM3!AT53))</f>
        <v>Corriger</v>
      </c>
      <c r="BG53" s="81" t="e">
        <f t="shared" si="66"/>
        <v>#VALUE!</v>
      </c>
      <c r="BH53" s="81" t="str">
        <f t="shared" si="67"/>
        <v>Corriger</v>
      </c>
      <c r="BI53" s="81" t="str">
        <f t="shared" si="68"/>
        <v>Corriger</v>
      </c>
      <c r="BJ53" s="81" t="e">
        <f t="shared" si="69"/>
        <v>#VALUE!</v>
      </c>
      <c r="BK53" s="81" t="e">
        <f ca="1">IF(A53=1,Corriger,ROUND(AW53*fsobij/100,2))</f>
        <v>#VALUE!</v>
      </c>
      <c r="BL53" s="25" t="str">
        <f t="shared" si="70"/>
        <v>Corriger</v>
      </c>
      <c r="BM53" s="81" t="str">
        <f t="shared" si="71"/>
        <v>Corriger</v>
      </c>
      <c r="BN53" s="81" t="str">
        <f t="shared" si="72"/>
        <v>Corriger</v>
      </c>
      <c r="BO53" s="81" t="str">
        <f t="shared" si="73"/>
        <v>OK</v>
      </c>
      <c r="BP53" s="81" t="b">
        <f t="shared" si="74"/>
        <v>0</v>
      </c>
      <c r="BQ53" s="105"/>
      <c r="BR53" s="105" t="e">
        <f ca="1">IF(A53=1,Corriger,ROUND(AW53*bijdrage255/100,2))</f>
        <v>#VALUE!</v>
      </c>
      <c r="BS53" s="105" t="e">
        <f ca="1">IF(A53=1,Corriger,ROUND(AW53*bijdrage256/100,2))</f>
        <v>#VALUE!</v>
      </c>
      <c r="BT53" s="105"/>
      <c r="BU53" s="105" t="str">
        <f t="shared" si="75"/>
        <v>Corriger</v>
      </c>
      <c r="BV53" s="105"/>
      <c r="BW53" s="81" t="e">
        <f t="shared" si="76"/>
        <v>#VALUE!</v>
      </c>
      <c r="BX53" s="81" t="e">
        <f t="shared" si="77"/>
        <v>#VALUE!</v>
      </c>
      <c r="BY53" s="81" t="e">
        <f t="shared" si="78"/>
        <v>#VALUE!</v>
      </c>
      <c r="CA53" s="81" t="e">
        <f ca="1">BN53-ROUND(((FTP!AP53+FTP!BB53+FTP!BF53+FTP!AT53+FTP!AX53)-(FTP!BH53+FTP!BJ53))/100,2)</f>
        <v>#VALUE!</v>
      </c>
    </row>
    <row r="54" spans="1:79" x14ac:dyDescent="0.2">
      <c r="A54" s="25">
        <f>IF(OR(BerM1!V54=1,BerM2!V54=1,BerM3!V54=1),1,IF(ISBLANK(wg_cat),2,IF(AND(kwnr&gt;=76,user_wg_cat=958),3,0)))</f>
        <v>2</v>
      </c>
      <c r="B54" s="101"/>
      <c r="C54" s="106">
        <f>IF(NOT(ISBLANK(Ident!E54)),IF(Ident!E54&lt;Kal!A$11,Kal!A$11,Ident!E54),Kal!A$11)</f>
        <v>45383</v>
      </c>
      <c r="D54" s="25">
        <f>Ident!F54-C54+1-(INT((CHOOSE(WEEKDAY(C54),0,1,2,3,4,5,6)+(Ident!F54-C54+1))/7))-(INT((CHOOSE(WEEKDAY(C54),6,0,1,2,3,4,5)+(Ident!F54-C54+1))/7))</f>
        <v>-32415</v>
      </c>
      <c r="E54" s="25">
        <f>Kal!B$13-C54+1-(INT((CHOOSE(WEEKDAY(C54),0,1,2,3,4,5,6)+(Kal!B$13-C54+1))/7))-(INT((CHOOSE(WEEKDAY(C54),6,0,1,2,3,4,5)+(Kal!B$13-C54+1))/7))</f>
        <v>65</v>
      </c>
      <c r="F54" s="25">
        <f>Ident!F54-Kal!A$11+1-(INT((CHOOSE(WEEKDAY(Kal!A$11),0,1,2,3,4,5,6)+(Ident!F54-Kal!A$11+1))/7))-(INT((CHOOSE(WEEKDAY(Kal!A$11),6,0,1,2,3,4,5)+(Ident!F54-Kal!A$11+1))/7))</f>
        <v>-32415</v>
      </c>
      <c r="G54" s="25">
        <f>IF(AND(Ident!E54&lt;&gt;0,Ident!F54&lt;&gt;0),D54,IF(AND(Ident!E54&lt;&gt;0,Ident!F54=0),E54,IF(AND(Ident!E54=0,Ident!F54&lt;&gt;0),F54,ad5kw)))</f>
        <v>65</v>
      </c>
      <c r="H54" s="24">
        <f>ROUND(G54*Ident!L54,2)</f>
        <v>0</v>
      </c>
      <c r="I54" s="102"/>
      <c r="J54" s="103">
        <f>BerM1!W54+BerM2!W54+BerM3!W54</f>
        <v>0</v>
      </c>
      <c r="K54" s="103">
        <f t="shared" si="38"/>
        <v>0</v>
      </c>
      <c r="L54" s="103" t="str">
        <f t="shared" si="39"/>
        <v>Corriger</v>
      </c>
      <c r="M54" s="81">
        <f>BerM1!AB54+BerM2!AB54+BerM3!AB54</f>
        <v>0</v>
      </c>
      <c r="N54" s="81">
        <f t="shared" si="40"/>
        <v>0</v>
      </c>
      <c r="O54" s="4">
        <f>IF(BerM1!S54+BerM2!S54+BerM3!S54=0,0,MIN(Ident!L54*fuf,MAX((Ident!L54-1)*fuf,ROUND(N54/(BerM1!S54+BerM2!S54+BerM3!S54),2))))</f>
        <v>0</v>
      </c>
      <c r="P54" s="81">
        <f>ROUND((BerM1!I54+BerM2!I54+BerM3!I54)/(malu1+malu2+malu3),2)</f>
        <v>0</v>
      </c>
      <c r="Q54" s="81">
        <f>ROUND((BerM1!J54+BerM2!J54+BerM3!J54)/(dima1+dima2+dima3),2)</f>
        <v>0</v>
      </c>
      <c r="R54" s="81">
        <f>ROUND((BerM1!K54+BerM2!K54+BerM3!K54)/(wome1+wome2+wome3),2)</f>
        <v>0</v>
      </c>
      <c r="S54" s="81">
        <f>ROUND((BerM1!L54+BerM2!L54+BerM3!L54)/(doje1+doje2+doje3),2)</f>
        <v>0</v>
      </c>
      <c r="T54" s="81">
        <f>ROUND((BerM1!M54+BerM2!M54+BerM3!M54)/(vrve1+vrve2+vrve3),2)</f>
        <v>0</v>
      </c>
      <c r="U54" s="81">
        <f>ROUND((BerM1!N54+BerM2!N54+BerM3!N54)/(zasa1+zasa2+zasa3),2)</f>
        <v>0</v>
      </c>
      <c r="V54" s="81">
        <f>ROUND((BerM1!O54+BerM2!O54+BerM3!O54)/(zodi1+zodi2+zodi3),2)</f>
        <v>0</v>
      </c>
      <c r="W54" s="81">
        <f>ROUND(('M1-In'!U54+'M2-In'!U54+'M3-In'!U54)*7/(malu1+malu2+malu3+dima1+dima2+dima3+wome1+wome2+wome3+doje1+doje2+doje3+vrve1+vrve2+vrve3+zasa1+zasa2+zasa3+zodi1+zodi2+zodi3),2)</f>
        <v>0</v>
      </c>
      <c r="X54" s="81">
        <f t="shared" si="41"/>
        <v>0</v>
      </c>
      <c r="Y54" s="81" t="str">
        <f t="shared" si="42"/>
        <v>REMPLIR CAT.D'EMPLOYEUR!</v>
      </c>
      <c r="Z54" s="34">
        <f t="shared" si="43"/>
        <v>0</v>
      </c>
      <c r="AA54" s="81" t="str">
        <f t="shared" si="44"/>
        <v>T. plein</v>
      </c>
      <c r="AB54" s="81">
        <f>'M1-In'!AD54+'M1-In'!AE54+'M2-In'!AD54+'M2-In'!AE54+'M3-In'!AD54+'M3-In'!AE54</f>
        <v>0</v>
      </c>
      <c r="AC54" s="81" t="str">
        <f t="shared" si="45"/>
        <v>Corriger</v>
      </c>
      <c r="AD54" s="81" t="str">
        <f t="shared" si="46"/>
        <v>Corriger</v>
      </c>
      <c r="AE54" s="81">
        <f>'M1-In'!AF54+'M2-In'!AF54+'M3-In'!AF54</f>
        <v>0</v>
      </c>
      <c r="AF54" s="81" t="str">
        <f t="shared" si="47"/>
        <v>Corriger</v>
      </c>
      <c r="AG54" s="81" t="str">
        <f t="shared" si="48"/>
        <v>Corriger</v>
      </c>
      <c r="AH54" s="81">
        <f>'M1-In'!AG54+'M2-In'!AG54+'M3-In'!AG54</f>
        <v>0</v>
      </c>
      <c r="AI54" s="81" t="str">
        <f t="shared" si="49"/>
        <v>Corriger</v>
      </c>
      <c r="AJ54" s="81" t="str">
        <f t="shared" si="50"/>
        <v>Corriger</v>
      </c>
      <c r="AK54" s="81">
        <f>'M1-In'!AH54+'M2-In'!AH54+'M3-In'!AH54</f>
        <v>0</v>
      </c>
      <c r="AL54" s="81" t="str">
        <f t="shared" si="51"/>
        <v>Corriger</v>
      </c>
      <c r="AM54" s="81" t="str">
        <f t="shared" si="52"/>
        <v>Corriger</v>
      </c>
      <c r="AN54" s="81">
        <f>'M1-In'!AI54+'M2-In'!AI54+'M3-In'!AI54</f>
        <v>0</v>
      </c>
      <c r="AO54" s="81" t="str">
        <f t="shared" si="53"/>
        <v>Corriger</v>
      </c>
      <c r="AP54" s="81" t="str">
        <f t="shared" si="54"/>
        <v>Corriger</v>
      </c>
      <c r="AQ54" s="81">
        <f>'M1-In'!AJ54+'M2-In'!AJ54+'M3-In'!AJ54</f>
        <v>0</v>
      </c>
      <c r="AR54" s="81" t="str">
        <f t="shared" si="55"/>
        <v>Corriger</v>
      </c>
      <c r="AS54" s="81" t="str">
        <f t="shared" si="56"/>
        <v>Corriger</v>
      </c>
      <c r="AT54" s="81">
        <f>BerM1!AO54+BerM2!AO54+BerM3!AO54</f>
        <v>0</v>
      </c>
      <c r="AU54" s="81" t="str">
        <f t="shared" si="57"/>
        <v>Corriger</v>
      </c>
      <c r="AV54" s="81" t="str">
        <f t="shared" si="58"/>
        <v>Corriger</v>
      </c>
      <c r="AW54" s="81" t="str">
        <f>IF(A54&gt;1,"Corriger",MIN(gmk,BerM1!AQ54+BerM2!AQ54+BerM3!AQ54))</f>
        <v>Corriger</v>
      </c>
      <c r="AX54" s="81" t="str">
        <f t="shared" si="59"/>
        <v>Corriger</v>
      </c>
      <c r="AY54" s="81" t="str">
        <f t="shared" si="60"/>
        <v>Corriger</v>
      </c>
      <c r="AZ54" s="81" t="str">
        <f>IF(A54&gt;1,"Corriger",ROUND(AW54*pabij/100,2)+ROUND(AW54*wnbij/100,2))</f>
        <v>Corriger</v>
      </c>
      <c r="BA54" s="81">
        <f t="shared" si="61"/>
        <v>0</v>
      </c>
      <c r="BB54" s="81">
        <f t="shared" si="62"/>
        <v>0</v>
      </c>
      <c r="BC54" s="104">
        <f t="shared" si="63"/>
        <v>1</v>
      </c>
      <c r="BD54" s="81" t="str">
        <f t="shared" si="64"/>
        <v>Corriger</v>
      </c>
      <c r="BE54" s="34" t="str">
        <f t="shared" si="65"/>
        <v>Corriger</v>
      </c>
      <c r="BF54" s="81" t="str">
        <f>IF(A54&gt;1,"Corriger",MIN(AY54,BerM1!AT54+BerM2!AT54+BerM3!AT54))</f>
        <v>Corriger</v>
      </c>
      <c r="BG54" s="81" t="e">
        <f t="shared" si="66"/>
        <v>#VALUE!</v>
      </c>
      <c r="BH54" s="81" t="str">
        <f t="shared" si="67"/>
        <v>Corriger</v>
      </c>
      <c r="BI54" s="81" t="str">
        <f t="shared" si="68"/>
        <v>Corriger</v>
      </c>
      <c r="BJ54" s="81" t="e">
        <f t="shared" si="69"/>
        <v>#VALUE!</v>
      </c>
      <c r="BK54" s="81" t="e">
        <f ca="1">IF(A54=1,Corriger,ROUND(AW54*fsobij/100,2))</f>
        <v>#VALUE!</v>
      </c>
      <c r="BL54" s="25" t="str">
        <f t="shared" si="70"/>
        <v>Corriger</v>
      </c>
      <c r="BM54" s="81" t="str">
        <f t="shared" si="71"/>
        <v>Corriger</v>
      </c>
      <c r="BN54" s="81" t="str">
        <f t="shared" si="72"/>
        <v>Corriger</v>
      </c>
      <c r="BO54" s="81" t="str">
        <f t="shared" si="73"/>
        <v>OK</v>
      </c>
      <c r="BP54" s="81" t="b">
        <f t="shared" si="74"/>
        <v>0</v>
      </c>
      <c r="BQ54" s="105"/>
      <c r="BR54" s="105" t="e">
        <f ca="1">IF(A54=1,Corriger,ROUND(AW54*bijdrage255/100,2))</f>
        <v>#VALUE!</v>
      </c>
      <c r="BS54" s="105" t="e">
        <f ca="1">IF(A54=1,Corriger,ROUND(AW54*bijdrage256/100,2))</f>
        <v>#VALUE!</v>
      </c>
      <c r="BT54" s="105"/>
      <c r="BU54" s="105" t="str">
        <f t="shared" si="75"/>
        <v>Corriger</v>
      </c>
      <c r="BV54" s="105"/>
      <c r="BW54" s="81" t="e">
        <f t="shared" si="76"/>
        <v>#VALUE!</v>
      </c>
      <c r="BX54" s="81" t="e">
        <f t="shared" si="77"/>
        <v>#VALUE!</v>
      </c>
      <c r="BY54" s="81" t="e">
        <f t="shared" si="78"/>
        <v>#VALUE!</v>
      </c>
      <c r="CA54" s="81" t="e">
        <f ca="1">BN54-ROUND(((FTP!AP54+FTP!BB54+FTP!BF54+FTP!AT54+FTP!AX54)-(FTP!BH54+FTP!BJ54))/100,2)</f>
        <v>#VALUE!</v>
      </c>
    </row>
    <row r="55" spans="1:79" x14ac:dyDescent="0.2">
      <c r="A55" s="25">
        <f>IF(OR(BerM1!V55=1,BerM2!V55=1,BerM3!V55=1),1,IF(ISBLANK(wg_cat),2,IF(AND(kwnr&gt;=76,user_wg_cat=958),3,0)))</f>
        <v>2</v>
      </c>
      <c r="B55" s="101"/>
      <c r="C55" s="106">
        <f>IF(NOT(ISBLANK(Ident!E55)),IF(Ident!E55&lt;Kal!A$11,Kal!A$11,Ident!E55),Kal!A$11)</f>
        <v>45383</v>
      </c>
      <c r="D55" s="25">
        <f>Ident!F55-C55+1-(INT((CHOOSE(WEEKDAY(C55),0,1,2,3,4,5,6)+(Ident!F55-C55+1))/7))-(INT((CHOOSE(WEEKDAY(C55),6,0,1,2,3,4,5)+(Ident!F55-C55+1))/7))</f>
        <v>-32415</v>
      </c>
      <c r="E55" s="25">
        <f>Kal!B$13-C55+1-(INT((CHOOSE(WEEKDAY(C55),0,1,2,3,4,5,6)+(Kal!B$13-C55+1))/7))-(INT((CHOOSE(WEEKDAY(C55),6,0,1,2,3,4,5)+(Kal!B$13-C55+1))/7))</f>
        <v>65</v>
      </c>
      <c r="F55" s="25">
        <f>Ident!F55-Kal!A$11+1-(INT((CHOOSE(WEEKDAY(Kal!A$11),0,1,2,3,4,5,6)+(Ident!F55-Kal!A$11+1))/7))-(INT((CHOOSE(WEEKDAY(Kal!A$11),6,0,1,2,3,4,5)+(Ident!F55-Kal!A$11+1))/7))</f>
        <v>-32415</v>
      </c>
      <c r="G55" s="25">
        <f>IF(AND(Ident!E55&lt;&gt;0,Ident!F55&lt;&gt;0),D55,IF(AND(Ident!E55&lt;&gt;0,Ident!F55=0),E55,IF(AND(Ident!E55=0,Ident!F55&lt;&gt;0),F55,ad5kw)))</f>
        <v>65</v>
      </c>
      <c r="H55" s="24">
        <f>ROUND(G55*Ident!L55,2)</f>
        <v>0</v>
      </c>
      <c r="I55" s="102"/>
      <c r="J55" s="103">
        <f>BerM1!W55+BerM2!W55+BerM3!W55</f>
        <v>0</v>
      </c>
      <c r="K55" s="103">
        <f t="shared" si="38"/>
        <v>0</v>
      </c>
      <c r="L55" s="103" t="str">
        <f t="shared" si="39"/>
        <v>Corriger</v>
      </c>
      <c r="M55" s="81">
        <f>BerM1!AB55+BerM2!AB55+BerM3!AB55</f>
        <v>0</v>
      </c>
      <c r="N55" s="81">
        <f t="shared" si="40"/>
        <v>0</v>
      </c>
      <c r="O55" s="4">
        <f>IF(BerM1!S55+BerM2!S55+BerM3!S55=0,0,MIN(Ident!L55*fuf,MAX((Ident!L55-1)*fuf,ROUND(N55/(BerM1!S55+BerM2!S55+BerM3!S55),2))))</f>
        <v>0</v>
      </c>
      <c r="P55" s="81">
        <f>ROUND((BerM1!I55+BerM2!I55+BerM3!I55)/(malu1+malu2+malu3),2)</f>
        <v>0</v>
      </c>
      <c r="Q55" s="81">
        <f>ROUND((BerM1!J55+BerM2!J55+BerM3!J55)/(dima1+dima2+dima3),2)</f>
        <v>0</v>
      </c>
      <c r="R55" s="81">
        <f>ROUND((BerM1!K55+BerM2!K55+BerM3!K55)/(wome1+wome2+wome3),2)</f>
        <v>0</v>
      </c>
      <c r="S55" s="81">
        <f>ROUND((BerM1!L55+BerM2!L55+BerM3!L55)/(doje1+doje2+doje3),2)</f>
        <v>0</v>
      </c>
      <c r="T55" s="81">
        <f>ROUND((BerM1!M55+BerM2!M55+BerM3!M55)/(vrve1+vrve2+vrve3),2)</f>
        <v>0</v>
      </c>
      <c r="U55" s="81">
        <f>ROUND((BerM1!N55+BerM2!N55+BerM3!N55)/(zasa1+zasa2+zasa3),2)</f>
        <v>0</v>
      </c>
      <c r="V55" s="81">
        <f>ROUND((BerM1!O55+BerM2!O55+BerM3!O55)/(zodi1+zodi2+zodi3),2)</f>
        <v>0</v>
      </c>
      <c r="W55" s="81">
        <f>ROUND(('M1-In'!U55+'M2-In'!U55+'M3-In'!U55)*7/(malu1+malu2+malu3+dima1+dima2+dima3+wome1+wome2+wome3+doje1+doje2+doje3+vrve1+vrve2+vrve3+zasa1+zasa2+zasa3+zodi1+zodi2+zodi3),2)</f>
        <v>0</v>
      </c>
      <c r="X55" s="81">
        <f t="shared" si="41"/>
        <v>0</v>
      </c>
      <c r="Y55" s="81" t="str">
        <f t="shared" si="42"/>
        <v>REMPLIR CAT.D'EMPLOYEUR!</v>
      </c>
      <c r="Z55" s="34">
        <f t="shared" si="43"/>
        <v>0</v>
      </c>
      <c r="AA55" s="81" t="str">
        <f t="shared" si="44"/>
        <v>T. plein</v>
      </c>
      <c r="AB55" s="81">
        <f>'M1-In'!AD55+'M1-In'!AE55+'M2-In'!AD55+'M2-In'!AE55+'M3-In'!AD55+'M3-In'!AE55</f>
        <v>0</v>
      </c>
      <c r="AC55" s="81" t="str">
        <f t="shared" si="45"/>
        <v>Corriger</v>
      </c>
      <c r="AD55" s="81" t="str">
        <f t="shared" si="46"/>
        <v>Corriger</v>
      </c>
      <c r="AE55" s="81">
        <f>'M1-In'!AF55+'M2-In'!AF55+'M3-In'!AF55</f>
        <v>0</v>
      </c>
      <c r="AF55" s="81" t="str">
        <f t="shared" si="47"/>
        <v>Corriger</v>
      </c>
      <c r="AG55" s="81" t="str">
        <f t="shared" si="48"/>
        <v>Corriger</v>
      </c>
      <c r="AH55" s="81">
        <f>'M1-In'!AG55+'M2-In'!AG55+'M3-In'!AG55</f>
        <v>0</v>
      </c>
      <c r="AI55" s="81" t="str">
        <f t="shared" si="49"/>
        <v>Corriger</v>
      </c>
      <c r="AJ55" s="81" t="str">
        <f t="shared" si="50"/>
        <v>Corriger</v>
      </c>
      <c r="AK55" s="81">
        <f>'M1-In'!AH55+'M2-In'!AH55+'M3-In'!AH55</f>
        <v>0</v>
      </c>
      <c r="AL55" s="81" t="str">
        <f t="shared" si="51"/>
        <v>Corriger</v>
      </c>
      <c r="AM55" s="81" t="str">
        <f t="shared" si="52"/>
        <v>Corriger</v>
      </c>
      <c r="AN55" s="81">
        <f>'M1-In'!AI55+'M2-In'!AI55+'M3-In'!AI55</f>
        <v>0</v>
      </c>
      <c r="AO55" s="81" t="str">
        <f t="shared" si="53"/>
        <v>Corriger</v>
      </c>
      <c r="AP55" s="81" t="str">
        <f t="shared" si="54"/>
        <v>Corriger</v>
      </c>
      <c r="AQ55" s="81">
        <f>'M1-In'!AJ55+'M2-In'!AJ55+'M3-In'!AJ55</f>
        <v>0</v>
      </c>
      <c r="AR55" s="81" t="str">
        <f t="shared" si="55"/>
        <v>Corriger</v>
      </c>
      <c r="AS55" s="81" t="str">
        <f t="shared" si="56"/>
        <v>Corriger</v>
      </c>
      <c r="AT55" s="81">
        <f>BerM1!AO55+BerM2!AO55+BerM3!AO55</f>
        <v>0</v>
      </c>
      <c r="AU55" s="81" t="str">
        <f t="shared" si="57"/>
        <v>Corriger</v>
      </c>
      <c r="AV55" s="81" t="str">
        <f t="shared" si="58"/>
        <v>Corriger</v>
      </c>
      <c r="AW55" s="81" t="str">
        <f>IF(A55&gt;1,"Corriger",MIN(gmk,BerM1!AQ55+BerM2!AQ55+BerM3!AQ55))</f>
        <v>Corriger</v>
      </c>
      <c r="AX55" s="81" t="str">
        <f t="shared" si="59"/>
        <v>Corriger</v>
      </c>
      <c r="AY55" s="81" t="str">
        <f t="shared" si="60"/>
        <v>Corriger</v>
      </c>
      <c r="AZ55" s="81" t="str">
        <f>IF(A55&gt;1,"Corriger",ROUND(AW55*pabij/100,2)+ROUND(AW55*wnbij/100,2))</f>
        <v>Corriger</v>
      </c>
      <c r="BA55" s="81">
        <f t="shared" si="61"/>
        <v>0</v>
      </c>
      <c r="BB55" s="81">
        <f t="shared" si="62"/>
        <v>0</v>
      </c>
      <c r="BC55" s="104">
        <f t="shared" si="63"/>
        <v>1</v>
      </c>
      <c r="BD55" s="81" t="str">
        <f t="shared" si="64"/>
        <v>Corriger</v>
      </c>
      <c r="BE55" s="34" t="str">
        <f t="shared" si="65"/>
        <v>Corriger</v>
      </c>
      <c r="BF55" s="81" t="str">
        <f>IF(A55&gt;1,"Corriger",MIN(AY55,BerM1!AT55+BerM2!AT55+BerM3!AT55))</f>
        <v>Corriger</v>
      </c>
      <c r="BG55" s="81" t="e">
        <f t="shared" si="66"/>
        <v>#VALUE!</v>
      </c>
      <c r="BH55" s="81" t="str">
        <f t="shared" si="67"/>
        <v>Corriger</v>
      </c>
      <c r="BI55" s="81" t="str">
        <f t="shared" si="68"/>
        <v>Corriger</v>
      </c>
      <c r="BJ55" s="81" t="e">
        <f t="shared" si="69"/>
        <v>#VALUE!</v>
      </c>
      <c r="BK55" s="81" t="e">
        <f ca="1">IF(A55=1,Corriger,ROUND(AW55*fsobij/100,2))</f>
        <v>#VALUE!</v>
      </c>
      <c r="BL55" s="25" t="str">
        <f t="shared" si="70"/>
        <v>Corriger</v>
      </c>
      <c r="BM55" s="81" t="str">
        <f t="shared" si="71"/>
        <v>Corriger</v>
      </c>
      <c r="BN55" s="81" t="str">
        <f t="shared" si="72"/>
        <v>Corriger</v>
      </c>
      <c r="BO55" s="81" t="str">
        <f t="shared" si="73"/>
        <v>OK</v>
      </c>
      <c r="BP55" s="81" t="b">
        <f t="shared" si="74"/>
        <v>0</v>
      </c>
      <c r="BQ55" s="105"/>
      <c r="BR55" s="105" t="e">
        <f ca="1">IF(A55=1,Corriger,ROUND(AW55*bijdrage255/100,2))</f>
        <v>#VALUE!</v>
      </c>
      <c r="BS55" s="105" t="e">
        <f ca="1">IF(A55=1,Corriger,ROUND(AW55*bijdrage256/100,2))</f>
        <v>#VALUE!</v>
      </c>
      <c r="BT55" s="105"/>
      <c r="BU55" s="105" t="str">
        <f t="shared" si="75"/>
        <v>Corriger</v>
      </c>
      <c r="BV55" s="105"/>
      <c r="BW55" s="81" t="e">
        <f t="shared" si="76"/>
        <v>#VALUE!</v>
      </c>
      <c r="BX55" s="81" t="e">
        <f t="shared" si="77"/>
        <v>#VALUE!</v>
      </c>
      <c r="BY55" s="81" t="e">
        <f t="shared" si="78"/>
        <v>#VALUE!</v>
      </c>
      <c r="CA55" s="81" t="e">
        <f ca="1">BN55-ROUND(((FTP!AP55+FTP!BB55+FTP!BF55+FTP!AT55+FTP!AX55)-(FTP!BH55+FTP!BJ55))/100,2)</f>
        <v>#VALUE!</v>
      </c>
    </row>
    <row r="56" spans="1:79" x14ac:dyDescent="0.2">
      <c r="A56" s="25">
        <f>IF(OR(BerM1!V56=1,BerM2!V56=1,BerM3!V56=1),1,IF(ISBLANK(wg_cat),2,IF(AND(kwnr&gt;=76,user_wg_cat=958),3,0)))</f>
        <v>2</v>
      </c>
      <c r="B56" s="101"/>
      <c r="C56" s="106">
        <f>IF(NOT(ISBLANK(Ident!E56)),IF(Ident!E56&lt;Kal!A$11,Kal!A$11,Ident!E56),Kal!A$11)</f>
        <v>45383</v>
      </c>
      <c r="D56" s="25">
        <f>Ident!F56-C56+1-(INT((CHOOSE(WEEKDAY(C56),0,1,2,3,4,5,6)+(Ident!F56-C56+1))/7))-(INT((CHOOSE(WEEKDAY(C56),6,0,1,2,3,4,5)+(Ident!F56-C56+1))/7))</f>
        <v>-32415</v>
      </c>
      <c r="E56" s="25">
        <f>Kal!B$13-C56+1-(INT((CHOOSE(WEEKDAY(C56),0,1,2,3,4,5,6)+(Kal!B$13-C56+1))/7))-(INT((CHOOSE(WEEKDAY(C56),6,0,1,2,3,4,5)+(Kal!B$13-C56+1))/7))</f>
        <v>65</v>
      </c>
      <c r="F56" s="25">
        <f>Ident!F56-Kal!A$11+1-(INT((CHOOSE(WEEKDAY(Kal!A$11),0,1,2,3,4,5,6)+(Ident!F56-Kal!A$11+1))/7))-(INT((CHOOSE(WEEKDAY(Kal!A$11),6,0,1,2,3,4,5)+(Ident!F56-Kal!A$11+1))/7))</f>
        <v>-32415</v>
      </c>
      <c r="G56" s="25">
        <f>IF(AND(Ident!E56&lt;&gt;0,Ident!F56&lt;&gt;0),D56,IF(AND(Ident!E56&lt;&gt;0,Ident!F56=0),E56,IF(AND(Ident!E56=0,Ident!F56&lt;&gt;0),F56,ad5kw)))</f>
        <v>65</v>
      </c>
      <c r="H56" s="24">
        <f>ROUND(G56*Ident!L56,2)</f>
        <v>0</v>
      </c>
      <c r="I56" s="102"/>
      <c r="J56" s="103">
        <f>BerM1!W56+BerM2!W56+BerM3!W56</f>
        <v>0</v>
      </c>
      <c r="K56" s="103">
        <f t="shared" si="38"/>
        <v>0</v>
      </c>
      <c r="L56" s="103" t="str">
        <f t="shared" si="39"/>
        <v>Corriger</v>
      </c>
      <c r="M56" s="81">
        <f>BerM1!AB56+BerM2!AB56+BerM3!AB56</f>
        <v>0</v>
      </c>
      <c r="N56" s="81">
        <f t="shared" si="40"/>
        <v>0</v>
      </c>
      <c r="O56" s="4">
        <f>IF(BerM1!S56+BerM2!S56+BerM3!S56=0,0,MIN(Ident!L56*fuf,MAX((Ident!L56-1)*fuf,ROUND(N56/(BerM1!S56+BerM2!S56+BerM3!S56),2))))</f>
        <v>0</v>
      </c>
      <c r="P56" s="81">
        <f>ROUND((BerM1!I56+BerM2!I56+BerM3!I56)/(malu1+malu2+malu3),2)</f>
        <v>0</v>
      </c>
      <c r="Q56" s="81">
        <f>ROUND((BerM1!J56+BerM2!J56+BerM3!J56)/(dima1+dima2+dima3),2)</f>
        <v>0</v>
      </c>
      <c r="R56" s="81">
        <f>ROUND((BerM1!K56+BerM2!K56+BerM3!K56)/(wome1+wome2+wome3),2)</f>
        <v>0</v>
      </c>
      <c r="S56" s="81">
        <f>ROUND((BerM1!L56+BerM2!L56+BerM3!L56)/(doje1+doje2+doje3),2)</f>
        <v>0</v>
      </c>
      <c r="T56" s="81">
        <f>ROUND((BerM1!M56+BerM2!M56+BerM3!M56)/(vrve1+vrve2+vrve3),2)</f>
        <v>0</v>
      </c>
      <c r="U56" s="81">
        <f>ROUND((BerM1!N56+BerM2!N56+BerM3!N56)/(zasa1+zasa2+zasa3),2)</f>
        <v>0</v>
      </c>
      <c r="V56" s="81">
        <f>ROUND((BerM1!O56+BerM2!O56+BerM3!O56)/(zodi1+zodi2+zodi3),2)</f>
        <v>0</v>
      </c>
      <c r="W56" s="81">
        <f>ROUND(('M1-In'!U56+'M2-In'!U56+'M3-In'!U56)*7/(malu1+malu2+malu3+dima1+dima2+dima3+wome1+wome2+wome3+doje1+doje2+doje3+vrve1+vrve2+vrve3+zasa1+zasa2+zasa3+zodi1+zodi2+zodi3),2)</f>
        <v>0</v>
      </c>
      <c r="X56" s="81">
        <f t="shared" si="41"/>
        <v>0</v>
      </c>
      <c r="Y56" s="81" t="str">
        <f t="shared" si="42"/>
        <v>REMPLIR CAT.D'EMPLOYEUR!</v>
      </c>
      <c r="Z56" s="34">
        <f t="shared" si="43"/>
        <v>0</v>
      </c>
      <c r="AA56" s="81" t="str">
        <f t="shared" si="44"/>
        <v>T. plein</v>
      </c>
      <c r="AB56" s="81">
        <f>'M1-In'!AD56+'M1-In'!AE56+'M2-In'!AD56+'M2-In'!AE56+'M3-In'!AD56+'M3-In'!AE56</f>
        <v>0</v>
      </c>
      <c r="AC56" s="81" t="str">
        <f t="shared" si="45"/>
        <v>Corriger</v>
      </c>
      <c r="AD56" s="81" t="str">
        <f t="shared" si="46"/>
        <v>Corriger</v>
      </c>
      <c r="AE56" s="81">
        <f>'M1-In'!AF56+'M2-In'!AF56+'M3-In'!AF56</f>
        <v>0</v>
      </c>
      <c r="AF56" s="81" t="str">
        <f t="shared" si="47"/>
        <v>Corriger</v>
      </c>
      <c r="AG56" s="81" t="str">
        <f t="shared" si="48"/>
        <v>Corriger</v>
      </c>
      <c r="AH56" s="81">
        <f>'M1-In'!AG56+'M2-In'!AG56+'M3-In'!AG56</f>
        <v>0</v>
      </c>
      <c r="AI56" s="81" t="str">
        <f t="shared" si="49"/>
        <v>Corriger</v>
      </c>
      <c r="AJ56" s="81" t="str">
        <f t="shared" si="50"/>
        <v>Corriger</v>
      </c>
      <c r="AK56" s="81">
        <f>'M1-In'!AH56+'M2-In'!AH56+'M3-In'!AH56</f>
        <v>0</v>
      </c>
      <c r="AL56" s="81" t="str">
        <f t="shared" si="51"/>
        <v>Corriger</v>
      </c>
      <c r="AM56" s="81" t="str">
        <f t="shared" si="52"/>
        <v>Corriger</v>
      </c>
      <c r="AN56" s="81">
        <f>'M1-In'!AI56+'M2-In'!AI56+'M3-In'!AI56</f>
        <v>0</v>
      </c>
      <c r="AO56" s="81" t="str">
        <f t="shared" si="53"/>
        <v>Corriger</v>
      </c>
      <c r="AP56" s="81" t="str">
        <f t="shared" si="54"/>
        <v>Corriger</v>
      </c>
      <c r="AQ56" s="81">
        <f>'M1-In'!AJ56+'M2-In'!AJ56+'M3-In'!AJ56</f>
        <v>0</v>
      </c>
      <c r="AR56" s="81" t="str">
        <f t="shared" si="55"/>
        <v>Corriger</v>
      </c>
      <c r="AS56" s="81" t="str">
        <f t="shared" si="56"/>
        <v>Corriger</v>
      </c>
      <c r="AT56" s="81">
        <f>BerM1!AO56+BerM2!AO56+BerM3!AO56</f>
        <v>0</v>
      </c>
      <c r="AU56" s="81" t="str">
        <f t="shared" si="57"/>
        <v>Corriger</v>
      </c>
      <c r="AV56" s="81" t="str">
        <f t="shared" si="58"/>
        <v>Corriger</v>
      </c>
      <c r="AW56" s="81" t="str">
        <f>IF(A56&gt;1,"Corriger",MIN(gmk,BerM1!AQ56+BerM2!AQ56+BerM3!AQ56))</f>
        <v>Corriger</v>
      </c>
      <c r="AX56" s="81" t="str">
        <f t="shared" si="59"/>
        <v>Corriger</v>
      </c>
      <c r="AY56" s="81" t="str">
        <f t="shared" si="60"/>
        <v>Corriger</v>
      </c>
      <c r="AZ56" s="81" t="str">
        <f>IF(A56&gt;1,"Corriger",ROUND(AW56*pabij/100,2)+ROUND(AW56*wnbij/100,2))</f>
        <v>Corriger</v>
      </c>
      <c r="BA56" s="81">
        <f t="shared" si="61"/>
        <v>0</v>
      </c>
      <c r="BB56" s="81">
        <f t="shared" si="62"/>
        <v>0</v>
      </c>
      <c r="BC56" s="104">
        <f t="shared" si="63"/>
        <v>1</v>
      </c>
      <c r="BD56" s="81" t="str">
        <f t="shared" si="64"/>
        <v>Corriger</v>
      </c>
      <c r="BE56" s="34" t="str">
        <f t="shared" si="65"/>
        <v>Corriger</v>
      </c>
      <c r="BF56" s="81" t="str">
        <f>IF(A56&gt;1,"Corriger",MIN(AY56,BerM1!AT56+BerM2!AT56+BerM3!AT56))</f>
        <v>Corriger</v>
      </c>
      <c r="BG56" s="81" t="e">
        <f t="shared" si="66"/>
        <v>#VALUE!</v>
      </c>
      <c r="BH56" s="81" t="str">
        <f t="shared" si="67"/>
        <v>Corriger</v>
      </c>
      <c r="BI56" s="81" t="str">
        <f t="shared" si="68"/>
        <v>Corriger</v>
      </c>
      <c r="BJ56" s="81" t="e">
        <f t="shared" si="69"/>
        <v>#VALUE!</v>
      </c>
      <c r="BK56" s="81" t="e">
        <f ca="1">IF(A56=1,Corriger,ROUND(AW56*fsobij/100,2))</f>
        <v>#VALUE!</v>
      </c>
      <c r="BL56" s="25" t="str">
        <f t="shared" si="70"/>
        <v>Corriger</v>
      </c>
      <c r="BM56" s="81" t="str">
        <f t="shared" si="71"/>
        <v>Corriger</v>
      </c>
      <c r="BN56" s="81" t="str">
        <f t="shared" si="72"/>
        <v>Corriger</v>
      </c>
      <c r="BO56" s="81" t="str">
        <f t="shared" si="73"/>
        <v>OK</v>
      </c>
      <c r="BP56" s="81" t="b">
        <f t="shared" si="74"/>
        <v>0</v>
      </c>
      <c r="BQ56" s="105"/>
      <c r="BR56" s="105" t="e">
        <f ca="1">IF(A56=1,Corriger,ROUND(AW56*bijdrage255/100,2))</f>
        <v>#VALUE!</v>
      </c>
      <c r="BS56" s="105" t="e">
        <f ca="1">IF(A56=1,Corriger,ROUND(AW56*bijdrage256/100,2))</f>
        <v>#VALUE!</v>
      </c>
      <c r="BT56" s="105"/>
      <c r="BU56" s="105" t="str">
        <f t="shared" si="75"/>
        <v>Corriger</v>
      </c>
      <c r="BV56" s="105"/>
      <c r="BW56" s="81" t="e">
        <f t="shared" si="76"/>
        <v>#VALUE!</v>
      </c>
      <c r="BX56" s="81" t="e">
        <f t="shared" si="77"/>
        <v>#VALUE!</v>
      </c>
      <c r="BY56" s="81" t="e">
        <f t="shared" si="78"/>
        <v>#VALUE!</v>
      </c>
      <c r="CA56" s="81" t="e">
        <f ca="1">BN56-ROUND(((FTP!AP56+FTP!BB56+FTP!BF56+FTP!AT56+FTP!AX56)-(FTP!BH56+FTP!BJ56))/100,2)</f>
        <v>#VALUE!</v>
      </c>
    </row>
    <row r="57" spans="1:79" x14ac:dyDescent="0.2">
      <c r="A57" s="25">
        <f>IF(OR(BerM1!V57=1,BerM2!V57=1,BerM3!V57=1),1,IF(ISBLANK(wg_cat),2,IF(AND(kwnr&gt;=76,user_wg_cat=958),3,0)))</f>
        <v>2</v>
      </c>
      <c r="B57" s="101"/>
      <c r="C57" s="106">
        <f>IF(NOT(ISBLANK(Ident!E57)),IF(Ident!E57&lt;Kal!A$11,Kal!A$11,Ident!E57),Kal!A$11)</f>
        <v>45383</v>
      </c>
      <c r="D57" s="25">
        <f>Ident!F57-C57+1-(INT((CHOOSE(WEEKDAY(C57),0,1,2,3,4,5,6)+(Ident!F57-C57+1))/7))-(INT((CHOOSE(WEEKDAY(C57),6,0,1,2,3,4,5)+(Ident!F57-C57+1))/7))</f>
        <v>-32415</v>
      </c>
      <c r="E57" s="25">
        <f>Kal!B$13-C57+1-(INT((CHOOSE(WEEKDAY(C57),0,1,2,3,4,5,6)+(Kal!B$13-C57+1))/7))-(INT((CHOOSE(WEEKDAY(C57),6,0,1,2,3,4,5)+(Kal!B$13-C57+1))/7))</f>
        <v>65</v>
      </c>
      <c r="F57" s="25">
        <f>Ident!F57-Kal!A$11+1-(INT((CHOOSE(WEEKDAY(Kal!A$11),0,1,2,3,4,5,6)+(Ident!F57-Kal!A$11+1))/7))-(INT((CHOOSE(WEEKDAY(Kal!A$11),6,0,1,2,3,4,5)+(Ident!F57-Kal!A$11+1))/7))</f>
        <v>-32415</v>
      </c>
      <c r="G57" s="25">
        <f>IF(AND(Ident!E57&lt;&gt;0,Ident!F57&lt;&gt;0),D57,IF(AND(Ident!E57&lt;&gt;0,Ident!F57=0),E57,IF(AND(Ident!E57=0,Ident!F57&lt;&gt;0),F57,ad5kw)))</f>
        <v>65</v>
      </c>
      <c r="H57" s="24">
        <f>ROUND(G57*Ident!L57,2)</f>
        <v>0</v>
      </c>
      <c r="I57" s="102"/>
      <c r="J57" s="103">
        <f>BerM1!W57+BerM2!W57+BerM3!W57</f>
        <v>0</v>
      </c>
      <c r="K57" s="103">
        <f t="shared" si="38"/>
        <v>0</v>
      </c>
      <c r="L57" s="103" t="str">
        <f t="shared" si="39"/>
        <v>Corriger</v>
      </c>
      <c r="M57" s="81">
        <f>BerM1!AB57+BerM2!AB57+BerM3!AB57</f>
        <v>0</v>
      </c>
      <c r="N57" s="81">
        <f t="shared" si="40"/>
        <v>0</v>
      </c>
      <c r="O57" s="4">
        <f>IF(BerM1!S57+BerM2!S57+BerM3!S57=0,0,MIN(Ident!L57*fuf,MAX((Ident!L57-1)*fuf,ROUND(N57/(BerM1!S57+BerM2!S57+BerM3!S57),2))))</f>
        <v>0</v>
      </c>
      <c r="P57" s="81">
        <f>ROUND((BerM1!I57+BerM2!I57+BerM3!I57)/(malu1+malu2+malu3),2)</f>
        <v>0</v>
      </c>
      <c r="Q57" s="81">
        <f>ROUND((BerM1!J57+BerM2!J57+BerM3!J57)/(dima1+dima2+dima3),2)</f>
        <v>0</v>
      </c>
      <c r="R57" s="81">
        <f>ROUND((BerM1!K57+BerM2!K57+BerM3!K57)/(wome1+wome2+wome3),2)</f>
        <v>0</v>
      </c>
      <c r="S57" s="81">
        <f>ROUND((BerM1!L57+BerM2!L57+BerM3!L57)/(doje1+doje2+doje3),2)</f>
        <v>0</v>
      </c>
      <c r="T57" s="81">
        <f>ROUND((BerM1!M57+BerM2!M57+BerM3!M57)/(vrve1+vrve2+vrve3),2)</f>
        <v>0</v>
      </c>
      <c r="U57" s="81">
        <f>ROUND((BerM1!N57+BerM2!N57+BerM3!N57)/(zasa1+zasa2+zasa3),2)</f>
        <v>0</v>
      </c>
      <c r="V57" s="81">
        <f>ROUND((BerM1!O57+BerM2!O57+BerM3!O57)/(zodi1+zodi2+zodi3),2)</f>
        <v>0</v>
      </c>
      <c r="W57" s="81">
        <f>ROUND(('M1-In'!U57+'M2-In'!U57+'M3-In'!U57)*7/(malu1+malu2+malu3+dima1+dima2+dima3+wome1+wome2+wome3+doje1+doje2+doje3+vrve1+vrve2+vrve3+zasa1+zasa2+zasa3+zodi1+zodi2+zodi3),2)</f>
        <v>0</v>
      </c>
      <c r="X57" s="81">
        <f t="shared" si="41"/>
        <v>0</v>
      </c>
      <c r="Y57" s="81" t="str">
        <f t="shared" si="42"/>
        <v>REMPLIR CAT.D'EMPLOYEUR!</v>
      </c>
      <c r="Z57" s="34">
        <f t="shared" si="43"/>
        <v>0</v>
      </c>
      <c r="AA57" s="81" t="str">
        <f t="shared" si="44"/>
        <v>T. plein</v>
      </c>
      <c r="AB57" s="81">
        <f>'M1-In'!AD57+'M1-In'!AE57+'M2-In'!AD57+'M2-In'!AE57+'M3-In'!AD57+'M3-In'!AE57</f>
        <v>0</v>
      </c>
      <c r="AC57" s="81" t="str">
        <f t="shared" si="45"/>
        <v>Corriger</v>
      </c>
      <c r="AD57" s="81" t="str">
        <f t="shared" si="46"/>
        <v>Corriger</v>
      </c>
      <c r="AE57" s="81">
        <f>'M1-In'!AF57+'M2-In'!AF57+'M3-In'!AF57</f>
        <v>0</v>
      </c>
      <c r="AF57" s="81" t="str">
        <f t="shared" si="47"/>
        <v>Corriger</v>
      </c>
      <c r="AG57" s="81" t="str">
        <f t="shared" si="48"/>
        <v>Corriger</v>
      </c>
      <c r="AH57" s="81">
        <f>'M1-In'!AG57+'M2-In'!AG57+'M3-In'!AG57</f>
        <v>0</v>
      </c>
      <c r="AI57" s="81" t="str">
        <f t="shared" si="49"/>
        <v>Corriger</v>
      </c>
      <c r="AJ57" s="81" t="str">
        <f t="shared" si="50"/>
        <v>Corriger</v>
      </c>
      <c r="AK57" s="81">
        <f>'M1-In'!AH57+'M2-In'!AH57+'M3-In'!AH57</f>
        <v>0</v>
      </c>
      <c r="AL57" s="81" t="str">
        <f t="shared" si="51"/>
        <v>Corriger</v>
      </c>
      <c r="AM57" s="81" t="str">
        <f t="shared" si="52"/>
        <v>Corriger</v>
      </c>
      <c r="AN57" s="81">
        <f>'M1-In'!AI57+'M2-In'!AI57+'M3-In'!AI57</f>
        <v>0</v>
      </c>
      <c r="AO57" s="81" t="str">
        <f t="shared" si="53"/>
        <v>Corriger</v>
      </c>
      <c r="AP57" s="81" t="str">
        <f t="shared" si="54"/>
        <v>Corriger</v>
      </c>
      <c r="AQ57" s="81">
        <f>'M1-In'!AJ57+'M2-In'!AJ57+'M3-In'!AJ57</f>
        <v>0</v>
      </c>
      <c r="AR57" s="81" t="str">
        <f t="shared" si="55"/>
        <v>Corriger</v>
      </c>
      <c r="AS57" s="81" t="str">
        <f t="shared" si="56"/>
        <v>Corriger</v>
      </c>
      <c r="AT57" s="81">
        <f>BerM1!AO57+BerM2!AO57+BerM3!AO57</f>
        <v>0</v>
      </c>
      <c r="AU57" s="81" t="str">
        <f t="shared" si="57"/>
        <v>Corriger</v>
      </c>
      <c r="AV57" s="81" t="str">
        <f t="shared" si="58"/>
        <v>Corriger</v>
      </c>
      <c r="AW57" s="81" t="str">
        <f>IF(A57&gt;1,"Corriger",MIN(gmk,BerM1!AQ57+BerM2!AQ57+BerM3!AQ57))</f>
        <v>Corriger</v>
      </c>
      <c r="AX57" s="81" t="str">
        <f t="shared" si="59"/>
        <v>Corriger</v>
      </c>
      <c r="AY57" s="81" t="str">
        <f t="shared" si="60"/>
        <v>Corriger</v>
      </c>
      <c r="AZ57" s="81" t="str">
        <f>IF(A57&gt;1,"Corriger",ROUND(AW57*pabij/100,2)+ROUND(AW57*wnbij/100,2))</f>
        <v>Corriger</v>
      </c>
      <c r="BA57" s="81">
        <f t="shared" si="61"/>
        <v>0</v>
      </c>
      <c r="BB57" s="81">
        <f t="shared" si="62"/>
        <v>0</v>
      </c>
      <c r="BC57" s="104">
        <f t="shared" si="63"/>
        <v>1</v>
      </c>
      <c r="BD57" s="81" t="str">
        <f t="shared" si="64"/>
        <v>Corriger</v>
      </c>
      <c r="BE57" s="34" t="str">
        <f t="shared" si="65"/>
        <v>Corriger</v>
      </c>
      <c r="BF57" s="81" t="str">
        <f>IF(A57&gt;1,"Corriger",MIN(AY57,BerM1!AT57+BerM2!AT57+BerM3!AT57))</f>
        <v>Corriger</v>
      </c>
      <c r="BG57" s="81" t="e">
        <f t="shared" si="66"/>
        <v>#VALUE!</v>
      </c>
      <c r="BH57" s="81" t="str">
        <f t="shared" si="67"/>
        <v>Corriger</v>
      </c>
      <c r="BI57" s="81" t="str">
        <f t="shared" si="68"/>
        <v>Corriger</v>
      </c>
      <c r="BJ57" s="81" t="e">
        <f t="shared" si="69"/>
        <v>#VALUE!</v>
      </c>
      <c r="BK57" s="81" t="e">
        <f ca="1">IF(A57=1,Corriger,ROUND(AW57*fsobij/100,2))</f>
        <v>#VALUE!</v>
      </c>
      <c r="BL57" s="25" t="str">
        <f t="shared" si="70"/>
        <v>Corriger</v>
      </c>
      <c r="BM57" s="81" t="str">
        <f t="shared" si="71"/>
        <v>Corriger</v>
      </c>
      <c r="BN57" s="81" t="str">
        <f t="shared" si="72"/>
        <v>Corriger</v>
      </c>
      <c r="BO57" s="81" t="str">
        <f t="shared" si="73"/>
        <v>OK</v>
      </c>
      <c r="BP57" s="81" t="b">
        <f t="shared" si="74"/>
        <v>0</v>
      </c>
      <c r="BQ57" s="105"/>
      <c r="BR57" s="105" t="e">
        <f ca="1">IF(A57=1,Corriger,ROUND(AW57*bijdrage255/100,2))</f>
        <v>#VALUE!</v>
      </c>
      <c r="BS57" s="105" t="e">
        <f ca="1">IF(A57=1,Corriger,ROUND(AW57*bijdrage256/100,2))</f>
        <v>#VALUE!</v>
      </c>
      <c r="BT57" s="105"/>
      <c r="BU57" s="105" t="str">
        <f t="shared" si="75"/>
        <v>Corriger</v>
      </c>
      <c r="BV57" s="105"/>
      <c r="BW57" s="81" t="e">
        <f t="shared" si="76"/>
        <v>#VALUE!</v>
      </c>
      <c r="BX57" s="81" t="e">
        <f t="shared" si="77"/>
        <v>#VALUE!</v>
      </c>
      <c r="BY57" s="81" t="e">
        <f t="shared" si="78"/>
        <v>#VALUE!</v>
      </c>
      <c r="CA57" s="81" t="e">
        <f ca="1">BN57-ROUND(((FTP!AP57+FTP!BB57+FTP!BF57+FTP!AT57+FTP!AX57)-(FTP!BH57+FTP!BJ57))/100,2)</f>
        <v>#VALUE!</v>
      </c>
    </row>
    <row r="58" spans="1:79" x14ac:dyDescent="0.2">
      <c r="A58" s="25">
        <f>IF(OR(BerM1!V58=1,BerM2!V58=1,BerM3!V58=1),1,IF(ISBLANK(wg_cat),2,IF(AND(kwnr&gt;=76,user_wg_cat=958),3,0)))</f>
        <v>2</v>
      </c>
      <c r="B58" s="101"/>
      <c r="C58" s="106">
        <f>IF(NOT(ISBLANK(Ident!E58)),IF(Ident!E58&lt;Kal!A$11,Kal!A$11,Ident!E58),Kal!A$11)</f>
        <v>45383</v>
      </c>
      <c r="D58" s="25">
        <f>Ident!F58-C58+1-(INT((CHOOSE(WEEKDAY(C58),0,1,2,3,4,5,6)+(Ident!F58-C58+1))/7))-(INT((CHOOSE(WEEKDAY(C58),6,0,1,2,3,4,5)+(Ident!F58-C58+1))/7))</f>
        <v>-32415</v>
      </c>
      <c r="E58" s="25">
        <f>Kal!B$13-C58+1-(INT((CHOOSE(WEEKDAY(C58),0,1,2,3,4,5,6)+(Kal!B$13-C58+1))/7))-(INT((CHOOSE(WEEKDAY(C58),6,0,1,2,3,4,5)+(Kal!B$13-C58+1))/7))</f>
        <v>65</v>
      </c>
      <c r="F58" s="25">
        <f>Ident!F58-Kal!A$11+1-(INT((CHOOSE(WEEKDAY(Kal!A$11),0,1,2,3,4,5,6)+(Ident!F58-Kal!A$11+1))/7))-(INT((CHOOSE(WEEKDAY(Kal!A$11),6,0,1,2,3,4,5)+(Ident!F58-Kal!A$11+1))/7))</f>
        <v>-32415</v>
      </c>
      <c r="G58" s="25">
        <f>IF(AND(Ident!E58&lt;&gt;0,Ident!F58&lt;&gt;0),D58,IF(AND(Ident!E58&lt;&gt;0,Ident!F58=0),E58,IF(AND(Ident!E58=0,Ident!F58&lt;&gt;0),F58,ad5kw)))</f>
        <v>65</v>
      </c>
      <c r="H58" s="24">
        <f>ROUND(G58*Ident!L58,2)</f>
        <v>0</v>
      </c>
      <c r="I58" s="102"/>
      <c r="J58" s="103">
        <f>BerM1!W58+BerM2!W58+BerM3!W58</f>
        <v>0</v>
      </c>
      <c r="K58" s="103">
        <f t="shared" si="38"/>
        <v>0</v>
      </c>
      <c r="L58" s="103" t="str">
        <f t="shared" si="39"/>
        <v>Corriger</v>
      </c>
      <c r="M58" s="81">
        <f>BerM1!AB58+BerM2!AB58+BerM3!AB58</f>
        <v>0</v>
      </c>
      <c r="N58" s="81">
        <f t="shared" si="40"/>
        <v>0</v>
      </c>
      <c r="O58" s="4">
        <f>IF(BerM1!S58+BerM2!S58+BerM3!S58=0,0,MIN(Ident!L58*fuf,MAX((Ident!L58-1)*fuf,ROUND(N58/(BerM1!S58+BerM2!S58+BerM3!S58),2))))</f>
        <v>0</v>
      </c>
      <c r="P58" s="81">
        <f>ROUND((BerM1!I58+BerM2!I58+BerM3!I58)/(malu1+malu2+malu3),2)</f>
        <v>0</v>
      </c>
      <c r="Q58" s="81">
        <f>ROUND((BerM1!J58+BerM2!J58+BerM3!J58)/(dima1+dima2+dima3),2)</f>
        <v>0</v>
      </c>
      <c r="R58" s="81">
        <f>ROUND((BerM1!K58+BerM2!K58+BerM3!K58)/(wome1+wome2+wome3),2)</f>
        <v>0</v>
      </c>
      <c r="S58" s="81">
        <f>ROUND((BerM1!L58+BerM2!L58+BerM3!L58)/(doje1+doje2+doje3),2)</f>
        <v>0</v>
      </c>
      <c r="T58" s="81">
        <f>ROUND((BerM1!M58+BerM2!M58+BerM3!M58)/(vrve1+vrve2+vrve3),2)</f>
        <v>0</v>
      </c>
      <c r="U58" s="81">
        <f>ROUND((BerM1!N58+BerM2!N58+BerM3!N58)/(zasa1+zasa2+zasa3),2)</f>
        <v>0</v>
      </c>
      <c r="V58" s="81">
        <f>ROUND((BerM1!O58+BerM2!O58+BerM3!O58)/(zodi1+zodi2+zodi3),2)</f>
        <v>0</v>
      </c>
      <c r="W58" s="81">
        <f>ROUND(('M1-In'!U58+'M2-In'!U58+'M3-In'!U58)*7/(malu1+malu2+malu3+dima1+dima2+dima3+wome1+wome2+wome3+doje1+doje2+doje3+vrve1+vrve2+vrve3+zasa1+zasa2+zasa3+zodi1+zodi2+zodi3),2)</f>
        <v>0</v>
      </c>
      <c r="X58" s="81">
        <f t="shared" si="41"/>
        <v>0</v>
      </c>
      <c r="Y58" s="81" t="str">
        <f t="shared" si="42"/>
        <v>REMPLIR CAT.D'EMPLOYEUR!</v>
      </c>
      <c r="Z58" s="34">
        <f t="shared" si="43"/>
        <v>0</v>
      </c>
      <c r="AA58" s="81" t="str">
        <f t="shared" si="44"/>
        <v>T. plein</v>
      </c>
      <c r="AB58" s="81">
        <f>'M1-In'!AD58+'M1-In'!AE58+'M2-In'!AD58+'M2-In'!AE58+'M3-In'!AD58+'M3-In'!AE58</f>
        <v>0</v>
      </c>
      <c r="AC58" s="81" t="str">
        <f t="shared" si="45"/>
        <v>Corriger</v>
      </c>
      <c r="AD58" s="81" t="str">
        <f t="shared" si="46"/>
        <v>Corriger</v>
      </c>
      <c r="AE58" s="81">
        <f>'M1-In'!AF58+'M2-In'!AF58+'M3-In'!AF58</f>
        <v>0</v>
      </c>
      <c r="AF58" s="81" t="str">
        <f t="shared" si="47"/>
        <v>Corriger</v>
      </c>
      <c r="AG58" s="81" t="str">
        <f t="shared" si="48"/>
        <v>Corriger</v>
      </c>
      <c r="AH58" s="81">
        <f>'M1-In'!AG58+'M2-In'!AG58+'M3-In'!AG58</f>
        <v>0</v>
      </c>
      <c r="AI58" s="81" t="str">
        <f t="shared" si="49"/>
        <v>Corriger</v>
      </c>
      <c r="AJ58" s="81" t="str">
        <f t="shared" si="50"/>
        <v>Corriger</v>
      </c>
      <c r="AK58" s="81">
        <f>'M1-In'!AH58+'M2-In'!AH58+'M3-In'!AH58</f>
        <v>0</v>
      </c>
      <c r="AL58" s="81" t="str">
        <f t="shared" si="51"/>
        <v>Corriger</v>
      </c>
      <c r="AM58" s="81" t="str">
        <f t="shared" si="52"/>
        <v>Corriger</v>
      </c>
      <c r="AN58" s="81">
        <f>'M1-In'!AI58+'M2-In'!AI58+'M3-In'!AI58</f>
        <v>0</v>
      </c>
      <c r="AO58" s="81" t="str">
        <f t="shared" si="53"/>
        <v>Corriger</v>
      </c>
      <c r="AP58" s="81" t="str">
        <f t="shared" si="54"/>
        <v>Corriger</v>
      </c>
      <c r="AQ58" s="81">
        <f>'M1-In'!AJ58+'M2-In'!AJ58+'M3-In'!AJ58</f>
        <v>0</v>
      </c>
      <c r="AR58" s="81" t="str">
        <f t="shared" si="55"/>
        <v>Corriger</v>
      </c>
      <c r="AS58" s="81" t="str">
        <f t="shared" si="56"/>
        <v>Corriger</v>
      </c>
      <c r="AT58" s="81">
        <f>BerM1!AO58+BerM2!AO58+BerM3!AO58</f>
        <v>0</v>
      </c>
      <c r="AU58" s="81" t="str">
        <f t="shared" si="57"/>
        <v>Corriger</v>
      </c>
      <c r="AV58" s="81" t="str">
        <f t="shared" si="58"/>
        <v>Corriger</v>
      </c>
      <c r="AW58" s="81" t="str">
        <f>IF(A58&gt;1,"Corriger",MIN(gmk,BerM1!AQ58+BerM2!AQ58+BerM3!AQ58))</f>
        <v>Corriger</v>
      </c>
      <c r="AX58" s="81" t="str">
        <f t="shared" si="59"/>
        <v>Corriger</v>
      </c>
      <c r="AY58" s="81" t="str">
        <f t="shared" si="60"/>
        <v>Corriger</v>
      </c>
      <c r="AZ58" s="81" t="str">
        <f>IF(A58&gt;1,"Corriger",ROUND(AW58*pabij/100,2)+ROUND(AW58*wnbij/100,2))</f>
        <v>Corriger</v>
      </c>
      <c r="BA58" s="81">
        <f t="shared" si="61"/>
        <v>0</v>
      </c>
      <c r="BB58" s="81">
        <f t="shared" si="62"/>
        <v>0</v>
      </c>
      <c r="BC58" s="104">
        <f t="shared" si="63"/>
        <v>1</v>
      </c>
      <c r="BD58" s="81" t="str">
        <f t="shared" si="64"/>
        <v>Corriger</v>
      </c>
      <c r="BE58" s="34" t="str">
        <f t="shared" si="65"/>
        <v>Corriger</v>
      </c>
      <c r="BF58" s="81" t="str">
        <f>IF(A58&gt;1,"Corriger",MIN(AY58,BerM1!AT58+BerM2!AT58+BerM3!AT58))</f>
        <v>Corriger</v>
      </c>
      <c r="BG58" s="81" t="e">
        <f t="shared" si="66"/>
        <v>#VALUE!</v>
      </c>
      <c r="BH58" s="81" t="str">
        <f t="shared" si="67"/>
        <v>Corriger</v>
      </c>
      <c r="BI58" s="81" t="str">
        <f t="shared" si="68"/>
        <v>Corriger</v>
      </c>
      <c r="BJ58" s="81" t="e">
        <f t="shared" si="69"/>
        <v>#VALUE!</v>
      </c>
      <c r="BK58" s="81" t="e">
        <f ca="1">IF(A58=1,Corriger,ROUND(AW58*fsobij/100,2))</f>
        <v>#VALUE!</v>
      </c>
      <c r="BL58" s="25" t="str">
        <f t="shared" si="70"/>
        <v>Corriger</v>
      </c>
      <c r="BM58" s="81" t="str">
        <f t="shared" si="71"/>
        <v>Corriger</v>
      </c>
      <c r="BN58" s="81" t="str">
        <f t="shared" si="72"/>
        <v>Corriger</v>
      </c>
      <c r="BO58" s="81" t="str">
        <f t="shared" si="73"/>
        <v>OK</v>
      </c>
      <c r="BP58" s="81" t="b">
        <f t="shared" si="74"/>
        <v>0</v>
      </c>
      <c r="BQ58" s="105"/>
      <c r="BR58" s="105" t="e">
        <f ca="1">IF(A58=1,Corriger,ROUND(AW58*bijdrage255/100,2))</f>
        <v>#VALUE!</v>
      </c>
      <c r="BS58" s="105" t="e">
        <f ca="1">IF(A58=1,Corriger,ROUND(AW58*bijdrage256/100,2))</f>
        <v>#VALUE!</v>
      </c>
      <c r="BT58" s="105"/>
      <c r="BU58" s="105" t="str">
        <f t="shared" si="75"/>
        <v>Corriger</v>
      </c>
      <c r="BV58" s="105"/>
      <c r="BW58" s="81" t="e">
        <f t="shared" si="76"/>
        <v>#VALUE!</v>
      </c>
      <c r="BX58" s="81" t="e">
        <f t="shared" si="77"/>
        <v>#VALUE!</v>
      </c>
      <c r="BY58" s="81" t="e">
        <f t="shared" si="78"/>
        <v>#VALUE!</v>
      </c>
      <c r="CA58" s="81" t="e">
        <f ca="1">BN58-ROUND(((FTP!AP58+FTP!BB58+FTP!BF58+FTP!AT58+FTP!AX58)-(FTP!BH58+FTP!BJ58))/100,2)</f>
        <v>#VALUE!</v>
      </c>
    </row>
    <row r="59" spans="1:79" x14ac:dyDescent="0.2">
      <c r="A59" s="25">
        <f>IF(OR(BerM1!V59=1,BerM2!V59=1,BerM3!V59=1),1,IF(ISBLANK(wg_cat),2,IF(AND(kwnr&gt;=76,user_wg_cat=958),3,0)))</f>
        <v>2</v>
      </c>
      <c r="B59" s="101"/>
      <c r="C59" s="106">
        <f>IF(NOT(ISBLANK(Ident!E59)),IF(Ident!E59&lt;Kal!A$11,Kal!A$11,Ident!E59),Kal!A$11)</f>
        <v>45383</v>
      </c>
      <c r="D59" s="25">
        <f>Ident!F59-C59+1-(INT((CHOOSE(WEEKDAY(C59),0,1,2,3,4,5,6)+(Ident!F59-C59+1))/7))-(INT((CHOOSE(WEEKDAY(C59),6,0,1,2,3,4,5)+(Ident!F59-C59+1))/7))</f>
        <v>-32415</v>
      </c>
      <c r="E59" s="25">
        <f>Kal!B$13-C59+1-(INT((CHOOSE(WEEKDAY(C59),0,1,2,3,4,5,6)+(Kal!B$13-C59+1))/7))-(INT((CHOOSE(WEEKDAY(C59),6,0,1,2,3,4,5)+(Kal!B$13-C59+1))/7))</f>
        <v>65</v>
      </c>
      <c r="F59" s="25">
        <f>Ident!F59-Kal!A$11+1-(INT((CHOOSE(WEEKDAY(Kal!A$11),0,1,2,3,4,5,6)+(Ident!F59-Kal!A$11+1))/7))-(INT((CHOOSE(WEEKDAY(Kal!A$11),6,0,1,2,3,4,5)+(Ident!F59-Kal!A$11+1))/7))</f>
        <v>-32415</v>
      </c>
      <c r="G59" s="25">
        <f>IF(AND(Ident!E59&lt;&gt;0,Ident!F59&lt;&gt;0),D59,IF(AND(Ident!E59&lt;&gt;0,Ident!F59=0),E59,IF(AND(Ident!E59=0,Ident!F59&lt;&gt;0),F59,ad5kw)))</f>
        <v>65</v>
      </c>
      <c r="H59" s="24">
        <f>ROUND(G59*Ident!L59,2)</f>
        <v>0</v>
      </c>
      <c r="I59" s="102"/>
      <c r="J59" s="103">
        <f>BerM1!W59+BerM2!W59+BerM3!W59</f>
        <v>0</v>
      </c>
      <c r="K59" s="103">
        <f t="shared" si="38"/>
        <v>0</v>
      </c>
      <c r="L59" s="103" t="str">
        <f t="shared" si="39"/>
        <v>Corriger</v>
      </c>
      <c r="M59" s="81">
        <f>BerM1!AB59+BerM2!AB59+BerM3!AB59</f>
        <v>0</v>
      </c>
      <c r="N59" s="81">
        <f t="shared" si="40"/>
        <v>0</v>
      </c>
      <c r="O59" s="4">
        <f>IF(BerM1!S59+BerM2!S59+BerM3!S59=0,0,MIN(Ident!L59*fuf,MAX((Ident!L59-1)*fuf,ROUND(N59/(BerM1!S59+BerM2!S59+BerM3!S59),2))))</f>
        <v>0</v>
      </c>
      <c r="P59" s="81">
        <f>ROUND((BerM1!I59+BerM2!I59+BerM3!I59)/(malu1+malu2+malu3),2)</f>
        <v>0</v>
      </c>
      <c r="Q59" s="81">
        <f>ROUND((BerM1!J59+BerM2!J59+BerM3!J59)/(dima1+dima2+dima3),2)</f>
        <v>0</v>
      </c>
      <c r="R59" s="81">
        <f>ROUND((BerM1!K59+BerM2!K59+BerM3!K59)/(wome1+wome2+wome3),2)</f>
        <v>0</v>
      </c>
      <c r="S59" s="81">
        <f>ROUND((BerM1!L59+BerM2!L59+BerM3!L59)/(doje1+doje2+doje3),2)</f>
        <v>0</v>
      </c>
      <c r="T59" s="81">
        <f>ROUND((BerM1!M59+BerM2!M59+BerM3!M59)/(vrve1+vrve2+vrve3),2)</f>
        <v>0</v>
      </c>
      <c r="U59" s="81">
        <f>ROUND((BerM1!N59+BerM2!N59+BerM3!N59)/(zasa1+zasa2+zasa3),2)</f>
        <v>0</v>
      </c>
      <c r="V59" s="81">
        <f>ROUND((BerM1!O59+BerM2!O59+BerM3!O59)/(zodi1+zodi2+zodi3),2)</f>
        <v>0</v>
      </c>
      <c r="W59" s="81">
        <f>ROUND(('M1-In'!U59+'M2-In'!U59+'M3-In'!U59)*7/(malu1+malu2+malu3+dima1+dima2+dima3+wome1+wome2+wome3+doje1+doje2+doje3+vrve1+vrve2+vrve3+zasa1+zasa2+zasa3+zodi1+zodi2+zodi3),2)</f>
        <v>0</v>
      </c>
      <c r="X59" s="81">
        <f t="shared" si="41"/>
        <v>0</v>
      </c>
      <c r="Y59" s="81" t="str">
        <f t="shared" si="42"/>
        <v>REMPLIR CAT.D'EMPLOYEUR!</v>
      </c>
      <c r="Z59" s="34">
        <f t="shared" si="43"/>
        <v>0</v>
      </c>
      <c r="AA59" s="81" t="str">
        <f t="shared" si="44"/>
        <v>T. plein</v>
      </c>
      <c r="AB59" s="81">
        <f>'M1-In'!AD59+'M1-In'!AE59+'M2-In'!AD59+'M2-In'!AE59+'M3-In'!AD59+'M3-In'!AE59</f>
        <v>0</v>
      </c>
      <c r="AC59" s="81" t="str">
        <f t="shared" si="45"/>
        <v>Corriger</v>
      </c>
      <c r="AD59" s="81" t="str">
        <f t="shared" si="46"/>
        <v>Corriger</v>
      </c>
      <c r="AE59" s="81">
        <f>'M1-In'!AF59+'M2-In'!AF59+'M3-In'!AF59</f>
        <v>0</v>
      </c>
      <c r="AF59" s="81" t="str">
        <f t="shared" si="47"/>
        <v>Corriger</v>
      </c>
      <c r="AG59" s="81" t="str">
        <f t="shared" si="48"/>
        <v>Corriger</v>
      </c>
      <c r="AH59" s="81">
        <f>'M1-In'!AG59+'M2-In'!AG59+'M3-In'!AG59</f>
        <v>0</v>
      </c>
      <c r="AI59" s="81" t="str">
        <f t="shared" si="49"/>
        <v>Corriger</v>
      </c>
      <c r="AJ59" s="81" t="str">
        <f t="shared" si="50"/>
        <v>Corriger</v>
      </c>
      <c r="AK59" s="81">
        <f>'M1-In'!AH59+'M2-In'!AH59+'M3-In'!AH59</f>
        <v>0</v>
      </c>
      <c r="AL59" s="81" t="str">
        <f t="shared" si="51"/>
        <v>Corriger</v>
      </c>
      <c r="AM59" s="81" t="str">
        <f t="shared" si="52"/>
        <v>Corriger</v>
      </c>
      <c r="AN59" s="81">
        <f>'M1-In'!AI59+'M2-In'!AI59+'M3-In'!AI59</f>
        <v>0</v>
      </c>
      <c r="AO59" s="81" t="str">
        <f t="shared" si="53"/>
        <v>Corriger</v>
      </c>
      <c r="AP59" s="81" t="str">
        <f t="shared" si="54"/>
        <v>Corriger</v>
      </c>
      <c r="AQ59" s="81">
        <f>'M1-In'!AJ59+'M2-In'!AJ59+'M3-In'!AJ59</f>
        <v>0</v>
      </c>
      <c r="AR59" s="81" t="str">
        <f t="shared" si="55"/>
        <v>Corriger</v>
      </c>
      <c r="AS59" s="81" t="str">
        <f t="shared" si="56"/>
        <v>Corriger</v>
      </c>
      <c r="AT59" s="81">
        <f>BerM1!AO59+BerM2!AO59+BerM3!AO59</f>
        <v>0</v>
      </c>
      <c r="AU59" s="81" t="str">
        <f t="shared" si="57"/>
        <v>Corriger</v>
      </c>
      <c r="AV59" s="81" t="str">
        <f t="shared" si="58"/>
        <v>Corriger</v>
      </c>
      <c r="AW59" s="81" t="str">
        <f>IF(A59&gt;1,"Corriger",MIN(gmk,BerM1!AQ59+BerM2!AQ59+BerM3!AQ59))</f>
        <v>Corriger</v>
      </c>
      <c r="AX59" s="81" t="str">
        <f t="shared" si="59"/>
        <v>Corriger</v>
      </c>
      <c r="AY59" s="81" t="str">
        <f t="shared" si="60"/>
        <v>Corriger</v>
      </c>
      <c r="AZ59" s="81" t="str">
        <f>IF(A59&gt;1,"Corriger",ROUND(AW59*pabij/100,2)+ROUND(AW59*wnbij/100,2))</f>
        <v>Corriger</v>
      </c>
      <c r="BA59" s="81">
        <f t="shared" si="61"/>
        <v>0</v>
      </c>
      <c r="BB59" s="81">
        <f t="shared" si="62"/>
        <v>0</v>
      </c>
      <c r="BC59" s="104">
        <f t="shared" si="63"/>
        <v>1</v>
      </c>
      <c r="BD59" s="81" t="str">
        <f t="shared" si="64"/>
        <v>Corriger</v>
      </c>
      <c r="BE59" s="34" t="str">
        <f t="shared" si="65"/>
        <v>Corriger</v>
      </c>
      <c r="BF59" s="81" t="str">
        <f>IF(A59&gt;1,"Corriger",MIN(AY59,BerM1!AT59+BerM2!AT59+BerM3!AT59))</f>
        <v>Corriger</v>
      </c>
      <c r="BG59" s="81" t="e">
        <f t="shared" si="66"/>
        <v>#VALUE!</v>
      </c>
      <c r="BH59" s="81" t="str">
        <f t="shared" si="67"/>
        <v>Corriger</v>
      </c>
      <c r="BI59" s="81" t="str">
        <f t="shared" si="68"/>
        <v>Corriger</v>
      </c>
      <c r="BJ59" s="81" t="e">
        <f t="shared" si="69"/>
        <v>#VALUE!</v>
      </c>
      <c r="BK59" s="81" t="e">
        <f ca="1">IF(A59=1,Corriger,ROUND(AW59*fsobij/100,2))</f>
        <v>#VALUE!</v>
      </c>
      <c r="BL59" s="25" t="str">
        <f t="shared" si="70"/>
        <v>Corriger</v>
      </c>
      <c r="BM59" s="81" t="str">
        <f t="shared" si="71"/>
        <v>Corriger</v>
      </c>
      <c r="BN59" s="81" t="str">
        <f t="shared" si="72"/>
        <v>Corriger</v>
      </c>
      <c r="BO59" s="81" t="str">
        <f t="shared" si="73"/>
        <v>OK</v>
      </c>
      <c r="BP59" s="81" t="b">
        <f t="shared" si="74"/>
        <v>0</v>
      </c>
      <c r="BQ59" s="105"/>
      <c r="BR59" s="105" t="e">
        <f ca="1">IF(A59=1,Corriger,ROUND(AW59*bijdrage255/100,2))</f>
        <v>#VALUE!</v>
      </c>
      <c r="BS59" s="105" t="e">
        <f ca="1">IF(A59=1,Corriger,ROUND(AW59*bijdrage256/100,2))</f>
        <v>#VALUE!</v>
      </c>
      <c r="BT59" s="105"/>
      <c r="BU59" s="105" t="str">
        <f t="shared" si="75"/>
        <v>Corriger</v>
      </c>
      <c r="BV59" s="105"/>
      <c r="BW59" s="81" t="e">
        <f t="shared" si="76"/>
        <v>#VALUE!</v>
      </c>
      <c r="BX59" s="81" t="e">
        <f t="shared" si="77"/>
        <v>#VALUE!</v>
      </c>
      <c r="BY59" s="81" t="e">
        <f t="shared" si="78"/>
        <v>#VALUE!</v>
      </c>
      <c r="CA59" s="81" t="e">
        <f ca="1">BN59-ROUND(((FTP!AP59+FTP!BB59+FTP!BF59+FTP!AT59+FTP!AX59)-(FTP!BH59+FTP!BJ59))/100,2)</f>
        <v>#VALUE!</v>
      </c>
    </row>
    <row r="60" spans="1:79" x14ac:dyDescent="0.2">
      <c r="A60" s="25">
        <f>IF(OR(BerM1!V60=1,BerM2!V60=1,BerM3!V60=1),1,IF(ISBLANK(wg_cat),2,IF(AND(kwnr&gt;=76,user_wg_cat=958),3,0)))</f>
        <v>2</v>
      </c>
      <c r="B60" s="101"/>
      <c r="C60" s="106">
        <f>IF(NOT(ISBLANK(Ident!E60)),IF(Ident!E60&lt;Kal!A$11,Kal!A$11,Ident!E60),Kal!A$11)</f>
        <v>45383</v>
      </c>
      <c r="D60" s="25">
        <f>Ident!F60-C60+1-(INT((CHOOSE(WEEKDAY(C60),0,1,2,3,4,5,6)+(Ident!F60-C60+1))/7))-(INT((CHOOSE(WEEKDAY(C60),6,0,1,2,3,4,5)+(Ident!F60-C60+1))/7))</f>
        <v>-32415</v>
      </c>
      <c r="E60" s="25">
        <f>Kal!B$13-C60+1-(INT((CHOOSE(WEEKDAY(C60),0,1,2,3,4,5,6)+(Kal!B$13-C60+1))/7))-(INT((CHOOSE(WEEKDAY(C60),6,0,1,2,3,4,5)+(Kal!B$13-C60+1))/7))</f>
        <v>65</v>
      </c>
      <c r="F60" s="25">
        <f>Ident!F60-Kal!A$11+1-(INT((CHOOSE(WEEKDAY(Kal!A$11),0,1,2,3,4,5,6)+(Ident!F60-Kal!A$11+1))/7))-(INT((CHOOSE(WEEKDAY(Kal!A$11),6,0,1,2,3,4,5)+(Ident!F60-Kal!A$11+1))/7))</f>
        <v>-32415</v>
      </c>
      <c r="G60" s="25">
        <f>IF(AND(Ident!E60&lt;&gt;0,Ident!F60&lt;&gt;0),D60,IF(AND(Ident!E60&lt;&gt;0,Ident!F60=0),E60,IF(AND(Ident!E60=0,Ident!F60&lt;&gt;0),F60,ad5kw)))</f>
        <v>65</v>
      </c>
      <c r="H60" s="24">
        <f>ROUND(G60*Ident!L60,2)</f>
        <v>0</v>
      </c>
      <c r="I60" s="102"/>
      <c r="J60" s="103">
        <f>BerM1!W60+BerM2!W60+BerM3!W60</f>
        <v>0</v>
      </c>
      <c r="K60" s="103">
        <f t="shared" si="38"/>
        <v>0</v>
      </c>
      <c r="L60" s="103" t="str">
        <f t="shared" si="39"/>
        <v>Corriger</v>
      </c>
      <c r="M60" s="81">
        <f>BerM1!AB60+BerM2!AB60+BerM3!AB60</f>
        <v>0</v>
      </c>
      <c r="N60" s="81">
        <f t="shared" si="40"/>
        <v>0</v>
      </c>
      <c r="O60" s="4">
        <f>IF(BerM1!S60+BerM2!S60+BerM3!S60=0,0,MIN(Ident!L60*fuf,MAX((Ident!L60-1)*fuf,ROUND(N60/(BerM1!S60+BerM2!S60+BerM3!S60),2))))</f>
        <v>0</v>
      </c>
      <c r="P60" s="81">
        <f>ROUND((BerM1!I60+BerM2!I60+BerM3!I60)/(malu1+malu2+malu3),2)</f>
        <v>0</v>
      </c>
      <c r="Q60" s="81">
        <f>ROUND((BerM1!J60+BerM2!J60+BerM3!J60)/(dima1+dima2+dima3),2)</f>
        <v>0</v>
      </c>
      <c r="R60" s="81">
        <f>ROUND((BerM1!K60+BerM2!K60+BerM3!K60)/(wome1+wome2+wome3),2)</f>
        <v>0</v>
      </c>
      <c r="S60" s="81">
        <f>ROUND((BerM1!L60+BerM2!L60+BerM3!L60)/(doje1+doje2+doje3),2)</f>
        <v>0</v>
      </c>
      <c r="T60" s="81">
        <f>ROUND((BerM1!M60+BerM2!M60+BerM3!M60)/(vrve1+vrve2+vrve3),2)</f>
        <v>0</v>
      </c>
      <c r="U60" s="81">
        <f>ROUND((BerM1!N60+BerM2!N60+BerM3!N60)/(zasa1+zasa2+zasa3),2)</f>
        <v>0</v>
      </c>
      <c r="V60" s="81">
        <f>ROUND((BerM1!O60+BerM2!O60+BerM3!O60)/(zodi1+zodi2+zodi3),2)</f>
        <v>0</v>
      </c>
      <c r="W60" s="81">
        <f>ROUND(('M1-In'!U60+'M2-In'!U60+'M3-In'!U60)*7/(malu1+malu2+malu3+dima1+dima2+dima3+wome1+wome2+wome3+doje1+doje2+doje3+vrve1+vrve2+vrve3+zasa1+zasa2+zasa3+zodi1+zodi2+zodi3),2)</f>
        <v>0</v>
      </c>
      <c r="X60" s="81">
        <f t="shared" si="41"/>
        <v>0</v>
      </c>
      <c r="Y60" s="81" t="str">
        <f t="shared" si="42"/>
        <v>REMPLIR CAT.D'EMPLOYEUR!</v>
      </c>
      <c r="Z60" s="34">
        <f t="shared" si="43"/>
        <v>0</v>
      </c>
      <c r="AA60" s="81" t="str">
        <f t="shared" si="44"/>
        <v>T. plein</v>
      </c>
      <c r="AB60" s="81">
        <f>'M1-In'!AD60+'M1-In'!AE60+'M2-In'!AD60+'M2-In'!AE60+'M3-In'!AD60+'M3-In'!AE60</f>
        <v>0</v>
      </c>
      <c r="AC60" s="81" t="str">
        <f t="shared" si="45"/>
        <v>Corriger</v>
      </c>
      <c r="AD60" s="81" t="str">
        <f t="shared" si="46"/>
        <v>Corriger</v>
      </c>
      <c r="AE60" s="81">
        <f>'M1-In'!AF60+'M2-In'!AF60+'M3-In'!AF60</f>
        <v>0</v>
      </c>
      <c r="AF60" s="81" t="str">
        <f t="shared" si="47"/>
        <v>Corriger</v>
      </c>
      <c r="AG60" s="81" t="str">
        <f t="shared" si="48"/>
        <v>Corriger</v>
      </c>
      <c r="AH60" s="81">
        <f>'M1-In'!AG60+'M2-In'!AG60+'M3-In'!AG60</f>
        <v>0</v>
      </c>
      <c r="AI60" s="81" t="str">
        <f t="shared" si="49"/>
        <v>Corriger</v>
      </c>
      <c r="AJ60" s="81" t="str">
        <f t="shared" si="50"/>
        <v>Corriger</v>
      </c>
      <c r="AK60" s="81">
        <f>'M1-In'!AH60+'M2-In'!AH60+'M3-In'!AH60</f>
        <v>0</v>
      </c>
      <c r="AL60" s="81" t="str">
        <f t="shared" si="51"/>
        <v>Corriger</v>
      </c>
      <c r="AM60" s="81" t="str">
        <f t="shared" si="52"/>
        <v>Corriger</v>
      </c>
      <c r="AN60" s="81">
        <f>'M1-In'!AI60+'M2-In'!AI60+'M3-In'!AI60</f>
        <v>0</v>
      </c>
      <c r="AO60" s="81" t="str">
        <f t="shared" si="53"/>
        <v>Corriger</v>
      </c>
      <c r="AP60" s="81" t="str">
        <f t="shared" si="54"/>
        <v>Corriger</v>
      </c>
      <c r="AQ60" s="81">
        <f>'M1-In'!AJ60+'M2-In'!AJ60+'M3-In'!AJ60</f>
        <v>0</v>
      </c>
      <c r="AR60" s="81" t="str">
        <f t="shared" si="55"/>
        <v>Corriger</v>
      </c>
      <c r="AS60" s="81" t="str">
        <f t="shared" si="56"/>
        <v>Corriger</v>
      </c>
      <c r="AT60" s="81">
        <f>BerM1!AO60+BerM2!AO60+BerM3!AO60</f>
        <v>0</v>
      </c>
      <c r="AU60" s="81" t="str">
        <f t="shared" si="57"/>
        <v>Corriger</v>
      </c>
      <c r="AV60" s="81" t="str">
        <f t="shared" si="58"/>
        <v>Corriger</v>
      </c>
      <c r="AW60" s="81" t="str">
        <f>IF(A60&gt;1,"Corriger",MIN(gmk,BerM1!AQ60+BerM2!AQ60+BerM3!AQ60))</f>
        <v>Corriger</v>
      </c>
      <c r="AX60" s="81" t="str">
        <f t="shared" si="59"/>
        <v>Corriger</v>
      </c>
      <c r="AY60" s="81" t="str">
        <f t="shared" si="60"/>
        <v>Corriger</v>
      </c>
      <c r="AZ60" s="81" t="str">
        <f>IF(A60&gt;1,"Corriger",ROUND(AW60*pabij/100,2)+ROUND(AW60*wnbij/100,2))</f>
        <v>Corriger</v>
      </c>
      <c r="BA60" s="81">
        <f t="shared" si="61"/>
        <v>0</v>
      </c>
      <c r="BB60" s="81">
        <f t="shared" si="62"/>
        <v>0</v>
      </c>
      <c r="BC60" s="104">
        <f t="shared" si="63"/>
        <v>1</v>
      </c>
      <c r="BD60" s="81" t="str">
        <f t="shared" si="64"/>
        <v>Corriger</v>
      </c>
      <c r="BE60" s="34" t="str">
        <f t="shared" si="65"/>
        <v>Corriger</v>
      </c>
      <c r="BF60" s="81" t="str">
        <f>IF(A60&gt;1,"Corriger",MIN(AY60,BerM1!AT60+BerM2!AT60+BerM3!AT60))</f>
        <v>Corriger</v>
      </c>
      <c r="BG60" s="81" t="e">
        <f t="shared" si="66"/>
        <v>#VALUE!</v>
      </c>
      <c r="BH60" s="81" t="str">
        <f t="shared" si="67"/>
        <v>Corriger</v>
      </c>
      <c r="BI60" s="81" t="str">
        <f t="shared" si="68"/>
        <v>Corriger</v>
      </c>
      <c r="BJ60" s="81" t="e">
        <f t="shared" si="69"/>
        <v>#VALUE!</v>
      </c>
      <c r="BK60" s="81" t="e">
        <f ca="1">IF(A60=1,Corriger,ROUND(AW60*fsobij/100,2))</f>
        <v>#VALUE!</v>
      </c>
      <c r="BL60" s="25" t="str">
        <f t="shared" si="70"/>
        <v>Corriger</v>
      </c>
      <c r="BM60" s="81" t="str">
        <f t="shared" si="71"/>
        <v>Corriger</v>
      </c>
      <c r="BN60" s="81" t="str">
        <f t="shared" si="72"/>
        <v>Corriger</v>
      </c>
      <c r="BO60" s="81" t="str">
        <f t="shared" si="73"/>
        <v>OK</v>
      </c>
      <c r="BP60" s="81" t="b">
        <f t="shared" si="74"/>
        <v>0</v>
      </c>
      <c r="BQ60" s="105"/>
      <c r="BR60" s="105" t="e">
        <f ca="1">IF(A60=1,Corriger,ROUND(AW60*bijdrage255/100,2))</f>
        <v>#VALUE!</v>
      </c>
      <c r="BS60" s="105" t="e">
        <f ca="1">IF(A60=1,Corriger,ROUND(AW60*bijdrage256/100,2))</f>
        <v>#VALUE!</v>
      </c>
      <c r="BT60" s="105"/>
      <c r="BU60" s="105" t="str">
        <f t="shared" si="75"/>
        <v>Corriger</v>
      </c>
      <c r="BV60" s="105"/>
      <c r="BW60" s="81" t="e">
        <f t="shared" si="76"/>
        <v>#VALUE!</v>
      </c>
      <c r="BX60" s="81" t="e">
        <f t="shared" si="77"/>
        <v>#VALUE!</v>
      </c>
      <c r="BY60" s="81" t="e">
        <f t="shared" si="78"/>
        <v>#VALUE!</v>
      </c>
      <c r="CA60" s="81" t="e">
        <f ca="1">BN60-ROUND(((FTP!AP60+FTP!BB60+FTP!BF60+FTP!AT60+FTP!AX60)-(FTP!BH60+FTP!BJ60))/100,2)</f>
        <v>#VALUE!</v>
      </c>
    </row>
    <row r="61" spans="1:79" x14ac:dyDescent="0.2">
      <c r="A61" s="25">
        <f>IF(OR(BerM1!V61=1,BerM2!V61=1,BerM3!V61=1),1,IF(ISBLANK(wg_cat),2,IF(AND(kwnr&gt;=76,user_wg_cat=958),3,0)))</f>
        <v>2</v>
      </c>
      <c r="B61" s="101"/>
      <c r="C61" s="106">
        <f>IF(NOT(ISBLANK(Ident!E61)),IF(Ident!E61&lt;Kal!A$11,Kal!A$11,Ident!E61),Kal!A$11)</f>
        <v>45383</v>
      </c>
      <c r="D61" s="25">
        <f>Ident!F61-C61+1-(INT((CHOOSE(WEEKDAY(C61),0,1,2,3,4,5,6)+(Ident!F61-C61+1))/7))-(INT((CHOOSE(WEEKDAY(C61),6,0,1,2,3,4,5)+(Ident!F61-C61+1))/7))</f>
        <v>-32415</v>
      </c>
      <c r="E61" s="25">
        <f>Kal!B$13-C61+1-(INT((CHOOSE(WEEKDAY(C61),0,1,2,3,4,5,6)+(Kal!B$13-C61+1))/7))-(INT((CHOOSE(WEEKDAY(C61),6,0,1,2,3,4,5)+(Kal!B$13-C61+1))/7))</f>
        <v>65</v>
      </c>
      <c r="F61" s="25">
        <f>Ident!F61-Kal!A$11+1-(INT((CHOOSE(WEEKDAY(Kal!A$11),0,1,2,3,4,5,6)+(Ident!F61-Kal!A$11+1))/7))-(INT((CHOOSE(WEEKDAY(Kal!A$11),6,0,1,2,3,4,5)+(Ident!F61-Kal!A$11+1))/7))</f>
        <v>-32415</v>
      </c>
      <c r="G61" s="25">
        <f>IF(AND(Ident!E61&lt;&gt;0,Ident!F61&lt;&gt;0),D61,IF(AND(Ident!E61&lt;&gt;0,Ident!F61=0),E61,IF(AND(Ident!E61=0,Ident!F61&lt;&gt;0),F61,ad5kw)))</f>
        <v>65</v>
      </c>
      <c r="H61" s="24">
        <f>ROUND(G61*Ident!L61,2)</f>
        <v>0</v>
      </c>
      <c r="I61" s="102"/>
      <c r="J61" s="103">
        <f>BerM1!W61+BerM2!W61+BerM3!W61</f>
        <v>0</v>
      </c>
      <c r="K61" s="103">
        <f t="shared" si="38"/>
        <v>0</v>
      </c>
      <c r="L61" s="103" t="str">
        <f t="shared" si="39"/>
        <v>Corriger</v>
      </c>
      <c r="M61" s="81">
        <f>BerM1!AB61+BerM2!AB61+BerM3!AB61</f>
        <v>0</v>
      </c>
      <c r="N61" s="81">
        <f t="shared" si="40"/>
        <v>0</v>
      </c>
      <c r="O61" s="4">
        <f>IF(BerM1!S61+BerM2!S61+BerM3!S61=0,0,MIN(Ident!L61*fuf,MAX((Ident!L61-1)*fuf,ROUND(N61/(BerM1!S61+BerM2!S61+BerM3!S61),2))))</f>
        <v>0</v>
      </c>
      <c r="P61" s="81">
        <f>ROUND((BerM1!I61+BerM2!I61+BerM3!I61)/(malu1+malu2+malu3),2)</f>
        <v>0</v>
      </c>
      <c r="Q61" s="81">
        <f>ROUND((BerM1!J61+BerM2!J61+BerM3!J61)/(dima1+dima2+dima3),2)</f>
        <v>0</v>
      </c>
      <c r="R61" s="81">
        <f>ROUND((BerM1!K61+BerM2!K61+BerM3!K61)/(wome1+wome2+wome3),2)</f>
        <v>0</v>
      </c>
      <c r="S61" s="81">
        <f>ROUND((BerM1!L61+BerM2!L61+BerM3!L61)/(doje1+doje2+doje3),2)</f>
        <v>0</v>
      </c>
      <c r="T61" s="81">
        <f>ROUND((BerM1!M61+BerM2!M61+BerM3!M61)/(vrve1+vrve2+vrve3),2)</f>
        <v>0</v>
      </c>
      <c r="U61" s="81">
        <f>ROUND((BerM1!N61+BerM2!N61+BerM3!N61)/(zasa1+zasa2+zasa3),2)</f>
        <v>0</v>
      </c>
      <c r="V61" s="81">
        <f>ROUND((BerM1!O61+BerM2!O61+BerM3!O61)/(zodi1+zodi2+zodi3),2)</f>
        <v>0</v>
      </c>
      <c r="W61" s="81">
        <f>ROUND(('M1-In'!U61+'M2-In'!U61+'M3-In'!U61)*7/(malu1+malu2+malu3+dima1+dima2+dima3+wome1+wome2+wome3+doje1+doje2+doje3+vrve1+vrve2+vrve3+zasa1+zasa2+zasa3+zodi1+zodi2+zodi3),2)</f>
        <v>0</v>
      </c>
      <c r="X61" s="81">
        <f t="shared" si="41"/>
        <v>0</v>
      </c>
      <c r="Y61" s="81" t="str">
        <f t="shared" si="42"/>
        <v>REMPLIR CAT.D'EMPLOYEUR!</v>
      </c>
      <c r="Z61" s="34">
        <f t="shared" si="43"/>
        <v>0</v>
      </c>
      <c r="AA61" s="81" t="str">
        <f t="shared" si="44"/>
        <v>T. plein</v>
      </c>
      <c r="AB61" s="81">
        <f>'M1-In'!AD61+'M1-In'!AE61+'M2-In'!AD61+'M2-In'!AE61+'M3-In'!AD61+'M3-In'!AE61</f>
        <v>0</v>
      </c>
      <c r="AC61" s="81" t="str">
        <f t="shared" si="45"/>
        <v>Corriger</v>
      </c>
      <c r="AD61" s="81" t="str">
        <f t="shared" si="46"/>
        <v>Corriger</v>
      </c>
      <c r="AE61" s="81">
        <f>'M1-In'!AF61+'M2-In'!AF61+'M3-In'!AF61</f>
        <v>0</v>
      </c>
      <c r="AF61" s="81" t="str">
        <f t="shared" si="47"/>
        <v>Corriger</v>
      </c>
      <c r="AG61" s="81" t="str">
        <f t="shared" si="48"/>
        <v>Corriger</v>
      </c>
      <c r="AH61" s="81">
        <f>'M1-In'!AG61+'M2-In'!AG61+'M3-In'!AG61</f>
        <v>0</v>
      </c>
      <c r="AI61" s="81" t="str">
        <f t="shared" si="49"/>
        <v>Corriger</v>
      </c>
      <c r="AJ61" s="81" t="str">
        <f t="shared" si="50"/>
        <v>Corriger</v>
      </c>
      <c r="AK61" s="81">
        <f>'M1-In'!AH61+'M2-In'!AH61+'M3-In'!AH61</f>
        <v>0</v>
      </c>
      <c r="AL61" s="81" t="str">
        <f t="shared" si="51"/>
        <v>Corriger</v>
      </c>
      <c r="AM61" s="81" t="str">
        <f t="shared" si="52"/>
        <v>Corriger</v>
      </c>
      <c r="AN61" s="81">
        <f>'M1-In'!AI61+'M2-In'!AI61+'M3-In'!AI61</f>
        <v>0</v>
      </c>
      <c r="AO61" s="81" t="str">
        <f t="shared" si="53"/>
        <v>Corriger</v>
      </c>
      <c r="AP61" s="81" t="str">
        <f t="shared" si="54"/>
        <v>Corriger</v>
      </c>
      <c r="AQ61" s="81">
        <f>'M1-In'!AJ61+'M2-In'!AJ61+'M3-In'!AJ61</f>
        <v>0</v>
      </c>
      <c r="AR61" s="81" t="str">
        <f t="shared" si="55"/>
        <v>Corriger</v>
      </c>
      <c r="AS61" s="81" t="str">
        <f t="shared" si="56"/>
        <v>Corriger</v>
      </c>
      <c r="AT61" s="81">
        <f>BerM1!AO61+BerM2!AO61+BerM3!AO61</f>
        <v>0</v>
      </c>
      <c r="AU61" s="81" t="str">
        <f t="shared" si="57"/>
        <v>Corriger</v>
      </c>
      <c r="AV61" s="81" t="str">
        <f t="shared" si="58"/>
        <v>Corriger</v>
      </c>
      <c r="AW61" s="81" t="str">
        <f>IF(A61&gt;1,"Corriger",MIN(gmk,BerM1!AQ61+BerM2!AQ61+BerM3!AQ61))</f>
        <v>Corriger</v>
      </c>
      <c r="AX61" s="81" t="str">
        <f t="shared" si="59"/>
        <v>Corriger</v>
      </c>
      <c r="AY61" s="81" t="str">
        <f t="shared" si="60"/>
        <v>Corriger</v>
      </c>
      <c r="AZ61" s="81" t="str">
        <f>IF(A61&gt;1,"Corriger",ROUND(AW61*pabij/100,2)+ROUND(AW61*wnbij/100,2))</f>
        <v>Corriger</v>
      </c>
      <c r="BA61" s="81">
        <f t="shared" si="61"/>
        <v>0</v>
      </c>
      <c r="BB61" s="81">
        <f t="shared" si="62"/>
        <v>0</v>
      </c>
      <c r="BC61" s="104">
        <f t="shared" si="63"/>
        <v>1</v>
      </c>
      <c r="BD61" s="81" t="str">
        <f t="shared" si="64"/>
        <v>Corriger</v>
      </c>
      <c r="BE61" s="34" t="str">
        <f t="shared" si="65"/>
        <v>Corriger</v>
      </c>
      <c r="BF61" s="81" t="str">
        <f>IF(A61&gt;1,"Corriger",MIN(AY61,BerM1!AT61+BerM2!AT61+BerM3!AT61))</f>
        <v>Corriger</v>
      </c>
      <c r="BG61" s="81" t="e">
        <f t="shared" si="66"/>
        <v>#VALUE!</v>
      </c>
      <c r="BH61" s="81" t="str">
        <f t="shared" si="67"/>
        <v>Corriger</v>
      </c>
      <c r="BI61" s="81" t="str">
        <f t="shared" si="68"/>
        <v>Corriger</v>
      </c>
      <c r="BJ61" s="81" t="e">
        <f t="shared" si="69"/>
        <v>#VALUE!</v>
      </c>
      <c r="BK61" s="81" t="e">
        <f ca="1">IF(A61=1,Corriger,ROUND(AW61*fsobij/100,2))</f>
        <v>#VALUE!</v>
      </c>
      <c r="BL61" s="25" t="str">
        <f t="shared" si="70"/>
        <v>Corriger</v>
      </c>
      <c r="BM61" s="81" t="str">
        <f t="shared" si="71"/>
        <v>Corriger</v>
      </c>
      <c r="BN61" s="81" t="str">
        <f t="shared" si="72"/>
        <v>Corriger</v>
      </c>
      <c r="BO61" s="81" t="str">
        <f t="shared" si="73"/>
        <v>OK</v>
      </c>
      <c r="BP61" s="81" t="b">
        <f t="shared" si="74"/>
        <v>0</v>
      </c>
      <c r="BQ61" s="105"/>
      <c r="BR61" s="105" t="e">
        <f ca="1">IF(A61=1,Corriger,ROUND(AW61*bijdrage255/100,2))</f>
        <v>#VALUE!</v>
      </c>
      <c r="BS61" s="105" t="e">
        <f ca="1">IF(A61=1,Corriger,ROUND(AW61*bijdrage256/100,2))</f>
        <v>#VALUE!</v>
      </c>
      <c r="BT61" s="105"/>
      <c r="BU61" s="105" t="str">
        <f t="shared" si="75"/>
        <v>Corriger</v>
      </c>
      <c r="BV61" s="105"/>
      <c r="BW61" s="81" t="e">
        <f t="shared" si="76"/>
        <v>#VALUE!</v>
      </c>
      <c r="BX61" s="81" t="e">
        <f t="shared" si="77"/>
        <v>#VALUE!</v>
      </c>
      <c r="BY61" s="81" t="e">
        <f t="shared" si="78"/>
        <v>#VALUE!</v>
      </c>
      <c r="CA61" s="81" t="e">
        <f ca="1">BN61-ROUND(((FTP!AP61+FTP!BB61+FTP!BF61+FTP!AT61+FTP!AX61)-(FTP!BH61+FTP!BJ61))/100,2)</f>
        <v>#VALUE!</v>
      </c>
    </row>
    <row r="62" spans="1:79" x14ac:dyDescent="0.2">
      <c r="A62" s="25">
        <f>IF(OR(BerM1!V62=1,BerM2!V62=1,BerM3!V62=1),1,IF(ISBLANK(wg_cat),2,IF(AND(kwnr&gt;=76,user_wg_cat=958),3,0)))</f>
        <v>2</v>
      </c>
      <c r="B62" s="101"/>
      <c r="C62" s="106">
        <f>IF(NOT(ISBLANK(Ident!E62)),IF(Ident!E62&lt;Kal!A$11,Kal!A$11,Ident!E62),Kal!A$11)</f>
        <v>45383</v>
      </c>
      <c r="D62" s="25">
        <f>Ident!F62-C62+1-(INT((CHOOSE(WEEKDAY(C62),0,1,2,3,4,5,6)+(Ident!F62-C62+1))/7))-(INT((CHOOSE(WEEKDAY(C62),6,0,1,2,3,4,5)+(Ident!F62-C62+1))/7))</f>
        <v>-32415</v>
      </c>
      <c r="E62" s="25">
        <f>Kal!B$13-C62+1-(INT((CHOOSE(WEEKDAY(C62),0,1,2,3,4,5,6)+(Kal!B$13-C62+1))/7))-(INT((CHOOSE(WEEKDAY(C62),6,0,1,2,3,4,5)+(Kal!B$13-C62+1))/7))</f>
        <v>65</v>
      </c>
      <c r="F62" s="25">
        <f>Ident!F62-Kal!A$11+1-(INT((CHOOSE(WEEKDAY(Kal!A$11),0,1,2,3,4,5,6)+(Ident!F62-Kal!A$11+1))/7))-(INT((CHOOSE(WEEKDAY(Kal!A$11),6,0,1,2,3,4,5)+(Ident!F62-Kal!A$11+1))/7))</f>
        <v>-32415</v>
      </c>
      <c r="G62" s="25">
        <f>IF(AND(Ident!E62&lt;&gt;0,Ident!F62&lt;&gt;0),D62,IF(AND(Ident!E62&lt;&gt;0,Ident!F62=0),E62,IF(AND(Ident!E62=0,Ident!F62&lt;&gt;0),F62,ad5kw)))</f>
        <v>65</v>
      </c>
      <c r="H62" s="24">
        <f>ROUND(G62*Ident!L62,2)</f>
        <v>0</v>
      </c>
      <c r="I62" s="102"/>
      <c r="J62" s="103">
        <f>BerM1!W62+BerM2!W62+BerM3!W62</f>
        <v>0</v>
      </c>
      <c r="K62" s="103">
        <f t="shared" si="38"/>
        <v>0</v>
      </c>
      <c r="L62" s="103" t="str">
        <f t="shared" si="39"/>
        <v>Corriger</v>
      </c>
      <c r="M62" s="81">
        <f>BerM1!AB62+BerM2!AB62+BerM3!AB62</f>
        <v>0</v>
      </c>
      <c r="N62" s="81">
        <f t="shared" si="40"/>
        <v>0</v>
      </c>
      <c r="O62" s="4">
        <f>IF(BerM1!S62+BerM2!S62+BerM3!S62=0,0,MIN(Ident!L62*fuf,MAX((Ident!L62-1)*fuf,ROUND(N62/(BerM1!S62+BerM2!S62+BerM3!S62),2))))</f>
        <v>0</v>
      </c>
      <c r="P62" s="81">
        <f>ROUND((BerM1!I62+BerM2!I62+BerM3!I62)/(malu1+malu2+malu3),2)</f>
        <v>0</v>
      </c>
      <c r="Q62" s="81">
        <f>ROUND((BerM1!J62+BerM2!J62+BerM3!J62)/(dima1+dima2+dima3),2)</f>
        <v>0</v>
      </c>
      <c r="R62" s="81">
        <f>ROUND((BerM1!K62+BerM2!K62+BerM3!K62)/(wome1+wome2+wome3),2)</f>
        <v>0</v>
      </c>
      <c r="S62" s="81">
        <f>ROUND((BerM1!L62+BerM2!L62+BerM3!L62)/(doje1+doje2+doje3),2)</f>
        <v>0</v>
      </c>
      <c r="T62" s="81">
        <f>ROUND((BerM1!M62+BerM2!M62+BerM3!M62)/(vrve1+vrve2+vrve3),2)</f>
        <v>0</v>
      </c>
      <c r="U62" s="81">
        <f>ROUND((BerM1!N62+BerM2!N62+BerM3!N62)/(zasa1+zasa2+zasa3),2)</f>
        <v>0</v>
      </c>
      <c r="V62" s="81">
        <f>ROUND((BerM1!O62+BerM2!O62+BerM3!O62)/(zodi1+zodi2+zodi3),2)</f>
        <v>0</v>
      </c>
      <c r="W62" s="81">
        <f>ROUND(('M1-In'!U62+'M2-In'!U62+'M3-In'!U62)*7/(malu1+malu2+malu3+dima1+dima2+dima3+wome1+wome2+wome3+doje1+doje2+doje3+vrve1+vrve2+vrve3+zasa1+zasa2+zasa3+zodi1+zodi2+zodi3),2)</f>
        <v>0</v>
      </c>
      <c r="X62" s="81">
        <f t="shared" si="41"/>
        <v>0</v>
      </c>
      <c r="Y62" s="81" t="str">
        <f t="shared" si="42"/>
        <v>REMPLIR CAT.D'EMPLOYEUR!</v>
      </c>
      <c r="Z62" s="34">
        <f t="shared" si="43"/>
        <v>0</v>
      </c>
      <c r="AA62" s="81" t="str">
        <f t="shared" si="44"/>
        <v>T. plein</v>
      </c>
      <c r="AB62" s="81">
        <f>'M1-In'!AD62+'M1-In'!AE62+'M2-In'!AD62+'M2-In'!AE62+'M3-In'!AD62+'M3-In'!AE62</f>
        <v>0</v>
      </c>
      <c r="AC62" s="81" t="str">
        <f t="shared" si="45"/>
        <v>Corriger</v>
      </c>
      <c r="AD62" s="81" t="str">
        <f t="shared" si="46"/>
        <v>Corriger</v>
      </c>
      <c r="AE62" s="81">
        <f>'M1-In'!AF62+'M2-In'!AF62+'M3-In'!AF62</f>
        <v>0</v>
      </c>
      <c r="AF62" s="81" t="str">
        <f t="shared" si="47"/>
        <v>Corriger</v>
      </c>
      <c r="AG62" s="81" t="str">
        <f t="shared" si="48"/>
        <v>Corriger</v>
      </c>
      <c r="AH62" s="81">
        <f>'M1-In'!AG62+'M2-In'!AG62+'M3-In'!AG62</f>
        <v>0</v>
      </c>
      <c r="AI62" s="81" t="str">
        <f t="shared" si="49"/>
        <v>Corriger</v>
      </c>
      <c r="AJ62" s="81" t="str">
        <f t="shared" si="50"/>
        <v>Corriger</v>
      </c>
      <c r="AK62" s="81">
        <f>'M1-In'!AH62+'M2-In'!AH62+'M3-In'!AH62</f>
        <v>0</v>
      </c>
      <c r="AL62" s="81" t="str">
        <f t="shared" si="51"/>
        <v>Corriger</v>
      </c>
      <c r="AM62" s="81" t="str">
        <f t="shared" si="52"/>
        <v>Corriger</v>
      </c>
      <c r="AN62" s="81">
        <f>'M1-In'!AI62+'M2-In'!AI62+'M3-In'!AI62</f>
        <v>0</v>
      </c>
      <c r="AO62" s="81" t="str">
        <f t="shared" si="53"/>
        <v>Corriger</v>
      </c>
      <c r="AP62" s="81" t="str">
        <f t="shared" si="54"/>
        <v>Corriger</v>
      </c>
      <c r="AQ62" s="81">
        <f>'M1-In'!AJ62+'M2-In'!AJ62+'M3-In'!AJ62</f>
        <v>0</v>
      </c>
      <c r="AR62" s="81" t="str">
        <f t="shared" si="55"/>
        <v>Corriger</v>
      </c>
      <c r="AS62" s="81" t="str">
        <f t="shared" si="56"/>
        <v>Corriger</v>
      </c>
      <c r="AT62" s="81">
        <f>BerM1!AO62+BerM2!AO62+BerM3!AO62</f>
        <v>0</v>
      </c>
      <c r="AU62" s="81" t="str">
        <f t="shared" si="57"/>
        <v>Corriger</v>
      </c>
      <c r="AV62" s="81" t="str">
        <f t="shared" si="58"/>
        <v>Corriger</v>
      </c>
      <c r="AW62" s="81" t="str">
        <f>IF(A62&gt;1,"Corriger",MIN(gmk,BerM1!AQ62+BerM2!AQ62+BerM3!AQ62))</f>
        <v>Corriger</v>
      </c>
      <c r="AX62" s="81" t="str">
        <f t="shared" si="59"/>
        <v>Corriger</v>
      </c>
      <c r="AY62" s="81" t="str">
        <f t="shared" si="60"/>
        <v>Corriger</v>
      </c>
      <c r="AZ62" s="81" t="str">
        <f>IF(A62&gt;1,"Corriger",ROUND(AW62*pabij/100,2)+ROUND(AW62*wnbij/100,2))</f>
        <v>Corriger</v>
      </c>
      <c r="BA62" s="81">
        <f t="shared" si="61"/>
        <v>0</v>
      </c>
      <c r="BB62" s="81">
        <f t="shared" si="62"/>
        <v>0</v>
      </c>
      <c r="BC62" s="104">
        <f t="shared" si="63"/>
        <v>1</v>
      </c>
      <c r="BD62" s="81" t="str">
        <f t="shared" si="64"/>
        <v>Corriger</v>
      </c>
      <c r="BE62" s="34" t="str">
        <f t="shared" si="65"/>
        <v>Corriger</v>
      </c>
      <c r="BF62" s="81" t="str">
        <f>IF(A62&gt;1,"Corriger",MIN(AY62,BerM1!AT62+BerM2!AT62+BerM3!AT62))</f>
        <v>Corriger</v>
      </c>
      <c r="BG62" s="81" t="e">
        <f t="shared" si="66"/>
        <v>#VALUE!</v>
      </c>
      <c r="BH62" s="81" t="str">
        <f t="shared" si="67"/>
        <v>Corriger</v>
      </c>
      <c r="BI62" s="81" t="str">
        <f t="shared" si="68"/>
        <v>Corriger</v>
      </c>
      <c r="BJ62" s="81" t="e">
        <f t="shared" si="69"/>
        <v>#VALUE!</v>
      </c>
      <c r="BK62" s="81" t="e">
        <f ca="1">IF(A62=1,Corriger,ROUND(AW62*fsobij/100,2))</f>
        <v>#VALUE!</v>
      </c>
      <c r="BL62" s="25" t="str">
        <f t="shared" si="70"/>
        <v>Corriger</v>
      </c>
      <c r="BM62" s="81" t="str">
        <f t="shared" si="71"/>
        <v>Corriger</v>
      </c>
      <c r="BN62" s="81" t="str">
        <f t="shared" si="72"/>
        <v>Corriger</v>
      </c>
      <c r="BO62" s="81" t="str">
        <f t="shared" si="73"/>
        <v>OK</v>
      </c>
      <c r="BP62" s="81" t="b">
        <f t="shared" si="74"/>
        <v>0</v>
      </c>
      <c r="BQ62" s="105"/>
      <c r="BR62" s="105" t="e">
        <f ca="1">IF(A62=1,Corriger,ROUND(AW62*bijdrage255/100,2))</f>
        <v>#VALUE!</v>
      </c>
      <c r="BS62" s="105" t="e">
        <f ca="1">IF(A62=1,Corriger,ROUND(AW62*bijdrage256/100,2))</f>
        <v>#VALUE!</v>
      </c>
      <c r="BT62" s="105"/>
      <c r="BU62" s="105" t="str">
        <f t="shared" si="75"/>
        <v>Corriger</v>
      </c>
      <c r="BV62" s="105"/>
      <c r="BW62" s="81" t="e">
        <f t="shared" si="76"/>
        <v>#VALUE!</v>
      </c>
      <c r="BX62" s="81" t="e">
        <f t="shared" si="77"/>
        <v>#VALUE!</v>
      </c>
      <c r="BY62" s="81" t="e">
        <f t="shared" si="78"/>
        <v>#VALUE!</v>
      </c>
      <c r="CA62" s="81" t="e">
        <f ca="1">BN62-ROUND(((FTP!AP62+FTP!BB62+FTP!BF62+FTP!AT62+FTP!AX62)-(FTP!BH62+FTP!BJ62))/100,2)</f>
        <v>#VALUE!</v>
      </c>
    </row>
    <row r="63" spans="1:79" x14ac:dyDescent="0.2">
      <c r="A63" s="25">
        <f>IF(OR(BerM1!V63=1,BerM2!V63=1,BerM3!V63=1),1,IF(ISBLANK(wg_cat),2,IF(AND(kwnr&gt;=76,user_wg_cat=958),3,0)))</f>
        <v>2</v>
      </c>
      <c r="B63" s="101"/>
      <c r="C63" s="106">
        <f>IF(NOT(ISBLANK(Ident!E63)),IF(Ident!E63&lt;Kal!A$11,Kal!A$11,Ident!E63),Kal!A$11)</f>
        <v>45383</v>
      </c>
      <c r="D63" s="25">
        <f>Ident!F63-C63+1-(INT((CHOOSE(WEEKDAY(C63),0,1,2,3,4,5,6)+(Ident!F63-C63+1))/7))-(INT((CHOOSE(WEEKDAY(C63),6,0,1,2,3,4,5)+(Ident!F63-C63+1))/7))</f>
        <v>-32415</v>
      </c>
      <c r="E63" s="25">
        <f>Kal!B$13-C63+1-(INT((CHOOSE(WEEKDAY(C63),0,1,2,3,4,5,6)+(Kal!B$13-C63+1))/7))-(INT((CHOOSE(WEEKDAY(C63),6,0,1,2,3,4,5)+(Kal!B$13-C63+1))/7))</f>
        <v>65</v>
      </c>
      <c r="F63" s="25">
        <f>Ident!F63-Kal!A$11+1-(INT((CHOOSE(WEEKDAY(Kal!A$11),0,1,2,3,4,5,6)+(Ident!F63-Kal!A$11+1))/7))-(INT((CHOOSE(WEEKDAY(Kal!A$11),6,0,1,2,3,4,5)+(Ident!F63-Kal!A$11+1))/7))</f>
        <v>-32415</v>
      </c>
      <c r="G63" s="25">
        <f>IF(AND(Ident!E63&lt;&gt;0,Ident!F63&lt;&gt;0),D63,IF(AND(Ident!E63&lt;&gt;0,Ident!F63=0),E63,IF(AND(Ident!E63=0,Ident!F63&lt;&gt;0),F63,ad5kw)))</f>
        <v>65</v>
      </c>
      <c r="H63" s="24">
        <f>ROUND(G63*Ident!L63,2)</f>
        <v>0</v>
      </c>
      <c r="I63" s="102"/>
      <c r="J63" s="103">
        <f>BerM1!W63+BerM2!W63+BerM3!W63</f>
        <v>0</v>
      </c>
      <c r="K63" s="103">
        <f t="shared" si="38"/>
        <v>0</v>
      </c>
      <c r="L63" s="103" t="str">
        <f t="shared" si="39"/>
        <v>Corriger</v>
      </c>
      <c r="M63" s="81">
        <f>BerM1!AB63+BerM2!AB63+BerM3!AB63</f>
        <v>0</v>
      </c>
      <c r="N63" s="81">
        <f t="shared" si="40"/>
        <v>0</v>
      </c>
      <c r="O63" s="4">
        <f>IF(BerM1!S63+BerM2!S63+BerM3!S63=0,0,MIN(Ident!L63*fuf,MAX((Ident!L63-1)*fuf,ROUND(N63/(BerM1!S63+BerM2!S63+BerM3!S63),2))))</f>
        <v>0</v>
      </c>
      <c r="P63" s="81">
        <f>ROUND((BerM1!I63+BerM2!I63+BerM3!I63)/(malu1+malu2+malu3),2)</f>
        <v>0</v>
      </c>
      <c r="Q63" s="81">
        <f>ROUND((BerM1!J63+BerM2!J63+BerM3!J63)/(dima1+dima2+dima3),2)</f>
        <v>0</v>
      </c>
      <c r="R63" s="81">
        <f>ROUND((BerM1!K63+BerM2!K63+BerM3!K63)/(wome1+wome2+wome3),2)</f>
        <v>0</v>
      </c>
      <c r="S63" s="81">
        <f>ROUND((BerM1!L63+BerM2!L63+BerM3!L63)/(doje1+doje2+doje3),2)</f>
        <v>0</v>
      </c>
      <c r="T63" s="81">
        <f>ROUND((BerM1!M63+BerM2!M63+BerM3!M63)/(vrve1+vrve2+vrve3),2)</f>
        <v>0</v>
      </c>
      <c r="U63" s="81">
        <f>ROUND((BerM1!N63+BerM2!N63+BerM3!N63)/(zasa1+zasa2+zasa3),2)</f>
        <v>0</v>
      </c>
      <c r="V63" s="81">
        <f>ROUND((BerM1!O63+BerM2!O63+BerM3!O63)/(zodi1+zodi2+zodi3),2)</f>
        <v>0</v>
      </c>
      <c r="W63" s="81">
        <f>ROUND(('M1-In'!U63+'M2-In'!U63+'M3-In'!U63)*7/(malu1+malu2+malu3+dima1+dima2+dima3+wome1+wome2+wome3+doje1+doje2+doje3+vrve1+vrve2+vrve3+zasa1+zasa2+zasa3+zodi1+zodi2+zodi3),2)</f>
        <v>0</v>
      </c>
      <c r="X63" s="81">
        <f t="shared" si="41"/>
        <v>0</v>
      </c>
      <c r="Y63" s="81" t="str">
        <f t="shared" si="42"/>
        <v>REMPLIR CAT.D'EMPLOYEUR!</v>
      </c>
      <c r="Z63" s="34">
        <f t="shared" si="43"/>
        <v>0</v>
      </c>
      <c r="AA63" s="81" t="str">
        <f t="shared" si="44"/>
        <v>T. plein</v>
      </c>
      <c r="AB63" s="81">
        <f>'M1-In'!AD63+'M1-In'!AE63+'M2-In'!AD63+'M2-In'!AE63+'M3-In'!AD63+'M3-In'!AE63</f>
        <v>0</v>
      </c>
      <c r="AC63" s="81" t="str">
        <f t="shared" si="45"/>
        <v>Corriger</v>
      </c>
      <c r="AD63" s="81" t="str">
        <f t="shared" si="46"/>
        <v>Corriger</v>
      </c>
      <c r="AE63" s="81">
        <f>'M1-In'!AF63+'M2-In'!AF63+'M3-In'!AF63</f>
        <v>0</v>
      </c>
      <c r="AF63" s="81" t="str">
        <f t="shared" si="47"/>
        <v>Corriger</v>
      </c>
      <c r="AG63" s="81" t="str">
        <f t="shared" si="48"/>
        <v>Corriger</v>
      </c>
      <c r="AH63" s="81">
        <f>'M1-In'!AG63+'M2-In'!AG63+'M3-In'!AG63</f>
        <v>0</v>
      </c>
      <c r="AI63" s="81" t="str">
        <f t="shared" si="49"/>
        <v>Corriger</v>
      </c>
      <c r="AJ63" s="81" t="str">
        <f t="shared" si="50"/>
        <v>Corriger</v>
      </c>
      <c r="AK63" s="81">
        <f>'M1-In'!AH63+'M2-In'!AH63+'M3-In'!AH63</f>
        <v>0</v>
      </c>
      <c r="AL63" s="81" t="str">
        <f t="shared" si="51"/>
        <v>Corriger</v>
      </c>
      <c r="AM63" s="81" t="str">
        <f t="shared" si="52"/>
        <v>Corriger</v>
      </c>
      <c r="AN63" s="81">
        <f>'M1-In'!AI63+'M2-In'!AI63+'M3-In'!AI63</f>
        <v>0</v>
      </c>
      <c r="AO63" s="81" t="str">
        <f t="shared" si="53"/>
        <v>Corriger</v>
      </c>
      <c r="AP63" s="81" t="str">
        <f t="shared" si="54"/>
        <v>Corriger</v>
      </c>
      <c r="AQ63" s="81">
        <f>'M1-In'!AJ63+'M2-In'!AJ63+'M3-In'!AJ63</f>
        <v>0</v>
      </c>
      <c r="AR63" s="81" t="str">
        <f t="shared" si="55"/>
        <v>Corriger</v>
      </c>
      <c r="AS63" s="81" t="str">
        <f t="shared" si="56"/>
        <v>Corriger</v>
      </c>
      <c r="AT63" s="81">
        <f>BerM1!AO63+BerM2!AO63+BerM3!AO63</f>
        <v>0</v>
      </c>
      <c r="AU63" s="81" t="str">
        <f t="shared" si="57"/>
        <v>Corriger</v>
      </c>
      <c r="AV63" s="81" t="str">
        <f t="shared" si="58"/>
        <v>Corriger</v>
      </c>
      <c r="AW63" s="81" t="str">
        <f>IF(A63&gt;1,"Corriger",MIN(gmk,BerM1!AQ63+BerM2!AQ63+BerM3!AQ63))</f>
        <v>Corriger</v>
      </c>
      <c r="AX63" s="81" t="str">
        <f t="shared" si="59"/>
        <v>Corriger</v>
      </c>
      <c r="AY63" s="81" t="str">
        <f t="shared" si="60"/>
        <v>Corriger</v>
      </c>
      <c r="AZ63" s="81" t="str">
        <f>IF(A63&gt;1,"Corriger",ROUND(AW63*pabij/100,2)+ROUND(AW63*wnbij/100,2))</f>
        <v>Corriger</v>
      </c>
      <c r="BA63" s="81">
        <f t="shared" si="61"/>
        <v>0</v>
      </c>
      <c r="BB63" s="81">
        <f t="shared" si="62"/>
        <v>0</v>
      </c>
      <c r="BC63" s="104">
        <f t="shared" si="63"/>
        <v>1</v>
      </c>
      <c r="BD63" s="81" t="str">
        <f t="shared" si="64"/>
        <v>Corriger</v>
      </c>
      <c r="BE63" s="34" t="str">
        <f t="shared" si="65"/>
        <v>Corriger</v>
      </c>
      <c r="BF63" s="81" t="str">
        <f>IF(A63&gt;1,"Corriger",MIN(AY63,BerM1!AT63+BerM2!AT63+BerM3!AT63))</f>
        <v>Corriger</v>
      </c>
      <c r="BG63" s="81" t="e">
        <f t="shared" si="66"/>
        <v>#VALUE!</v>
      </c>
      <c r="BH63" s="81" t="str">
        <f t="shared" si="67"/>
        <v>Corriger</v>
      </c>
      <c r="BI63" s="81" t="str">
        <f t="shared" si="68"/>
        <v>Corriger</v>
      </c>
      <c r="BJ63" s="81" t="e">
        <f t="shared" si="69"/>
        <v>#VALUE!</v>
      </c>
      <c r="BK63" s="81" t="e">
        <f ca="1">IF(A63=1,Corriger,ROUND(AW63*fsobij/100,2))</f>
        <v>#VALUE!</v>
      </c>
      <c r="BL63" s="25" t="str">
        <f t="shared" si="70"/>
        <v>Corriger</v>
      </c>
      <c r="BM63" s="81" t="str">
        <f t="shared" si="71"/>
        <v>Corriger</v>
      </c>
      <c r="BN63" s="81" t="str">
        <f t="shared" si="72"/>
        <v>Corriger</v>
      </c>
      <c r="BO63" s="81" t="str">
        <f t="shared" si="73"/>
        <v>OK</v>
      </c>
      <c r="BP63" s="81" t="b">
        <f t="shared" si="74"/>
        <v>0</v>
      </c>
      <c r="BQ63" s="105"/>
      <c r="BR63" s="105" t="e">
        <f ca="1">IF(A63=1,Corriger,ROUND(AW63*bijdrage255/100,2))</f>
        <v>#VALUE!</v>
      </c>
      <c r="BS63" s="105" t="e">
        <f ca="1">IF(A63=1,Corriger,ROUND(AW63*bijdrage256/100,2))</f>
        <v>#VALUE!</v>
      </c>
      <c r="BT63" s="105"/>
      <c r="BU63" s="105" t="str">
        <f t="shared" si="75"/>
        <v>Corriger</v>
      </c>
      <c r="BV63" s="105"/>
      <c r="BW63" s="81" t="e">
        <f t="shared" si="76"/>
        <v>#VALUE!</v>
      </c>
      <c r="BX63" s="81" t="e">
        <f t="shared" si="77"/>
        <v>#VALUE!</v>
      </c>
      <c r="BY63" s="81" t="e">
        <f t="shared" si="78"/>
        <v>#VALUE!</v>
      </c>
      <c r="CA63" s="81" t="e">
        <f ca="1">BN63-ROUND(((FTP!AP63+FTP!BB63+FTP!BF63+FTP!AT63+FTP!AX63)-(FTP!BH63+FTP!BJ63))/100,2)</f>
        <v>#VALUE!</v>
      </c>
    </row>
    <row r="64" spans="1:79" x14ac:dyDescent="0.2">
      <c r="A64" s="25">
        <f>IF(OR(BerM1!V64=1,BerM2!V64=1,BerM3!V64=1),1,IF(ISBLANK(wg_cat),2,IF(AND(kwnr&gt;=76,user_wg_cat=958),3,0)))</f>
        <v>2</v>
      </c>
      <c r="B64" s="101"/>
      <c r="C64" s="106">
        <f>IF(NOT(ISBLANK(Ident!E64)),IF(Ident!E64&lt;Kal!A$11,Kal!A$11,Ident!E64),Kal!A$11)</f>
        <v>45383</v>
      </c>
      <c r="D64" s="25">
        <f>Ident!F64-C64+1-(INT((CHOOSE(WEEKDAY(C64),0,1,2,3,4,5,6)+(Ident!F64-C64+1))/7))-(INT((CHOOSE(WEEKDAY(C64),6,0,1,2,3,4,5)+(Ident!F64-C64+1))/7))</f>
        <v>-32415</v>
      </c>
      <c r="E64" s="25">
        <f>Kal!B$13-C64+1-(INT((CHOOSE(WEEKDAY(C64),0,1,2,3,4,5,6)+(Kal!B$13-C64+1))/7))-(INT((CHOOSE(WEEKDAY(C64),6,0,1,2,3,4,5)+(Kal!B$13-C64+1))/7))</f>
        <v>65</v>
      </c>
      <c r="F64" s="25">
        <f>Ident!F64-Kal!A$11+1-(INT((CHOOSE(WEEKDAY(Kal!A$11),0,1,2,3,4,5,6)+(Ident!F64-Kal!A$11+1))/7))-(INT((CHOOSE(WEEKDAY(Kal!A$11),6,0,1,2,3,4,5)+(Ident!F64-Kal!A$11+1))/7))</f>
        <v>-32415</v>
      </c>
      <c r="G64" s="25">
        <f>IF(AND(Ident!E64&lt;&gt;0,Ident!F64&lt;&gt;0),D64,IF(AND(Ident!E64&lt;&gt;0,Ident!F64=0),E64,IF(AND(Ident!E64=0,Ident!F64&lt;&gt;0),F64,ad5kw)))</f>
        <v>65</v>
      </c>
      <c r="H64" s="24">
        <f>ROUND(G64*Ident!L64,2)</f>
        <v>0</v>
      </c>
      <c r="I64" s="102"/>
      <c r="J64" s="103">
        <f>BerM1!W64+BerM2!W64+BerM3!W64</f>
        <v>0</v>
      </c>
      <c r="K64" s="103">
        <f t="shared" si="38"/>
        <v>0</v>
      </c>
      <c r="L64" s="103" t="str">
        <f t="shared" si="39"/>
        <v>Corriger</v>
      </c>
      <c r="M64" s="81">
        <f>BerM1!AB64+BerM2!AB64+BerM3!AB64</f>
        <v>0</v>
      </c>
      <c r="N64" s="81">
        <f t="shared" si="40"/>
        <v>0</v>
      </c>
      <c r="O64" s="4">
        <f>IF(BerM1!S64+BerM2!S64+BerM3!S64=0,0,MIN(Ident!L64*fuf,MAX((Ident!L64-1)*fuf,ROUND(N64/(BerM1!S64+BerM2!S64+BerM3!S64),2))))</f>
        <v>0</v>
      </c>
      <c r="P64" s="81">
        <f>ROUND((BerM1!I64+BerM2!I64+BerM3!I64)/(malu1+malu2+malu3),2)</f>
        <v>0</v>
      </c>
      <c r="Q64" s="81">
        <f>ROUND((BerM1!J64+BerM2!J64+BerM3!J64)/(dima1+dima2+dima3),2)</f>
        <v>0</v>
      </c>
      <c r="R64" s="81">
        <f>ROUND((BerM1!K64+BerM2!K64+BerM3!K64)/(wome1+wome2+wome3),2)</f>
        <v>0</v>
      </c>
      <c r="S64" s="81">
        <f>ROUND((BerM1!L64+BerM2!L64+BerM3!L64)/(doje1+doje2+doje3),2)</f>
        <v>0</v>
      </c>
      <c r="T64" s="81">
        <f>ROUND((BerM1!M64+BerM2!M64+BerM3!M64)/(vrve1+vrve2+vrve3),2)</f>
        <v>0</v>
      </c>
      <c r="U64" s="81">
        <f>ROUND((BerM1!N64+BerM2!N64+BerM3!N64)/(zasa1+zasa2+zasa3),2)</f>
        <v>0</v>
      </c>
      <c r="V64" s="81">
        <f>ROUND((BerM1!O64+BerM2!O64+BerM3!O64)/(zodi1+zodi2+zodi3),2)</f>
        <v>0</v>
      </c>
      <c r="W64" s="81">
        <f>ROUND(('M1-In'!U64+'M2-In'!U64+'M3-In'!U64)*7/(malu1+malu2+malu3+dima1+dima2+dima3+wome1+wome2+wome3+doje1+doje2+doje3+vrve1+vrve2+vrve3+zasa1+zasa2+zasa3+zodi1+zodi2+zodi3),2)</f>
        <v>0</v>
      </c>
      <c r="X64" s="81">
        <f t="shared" si="41"/>
        <v>0</v>
      </c>
      <c r="Y64" s="81" t="str">
        <f t="shared" si="42"/>
        <v>REMPLIR CAT.D'EMPLOYEUR!</v>
      </c>
      <c r="Z64" s="34">
        <f t="shared" si="43"/>
        <v>0</v>
      </c>
      <c r="AA64" s="81" t="str">
        <f t="shared" si="44"/>
        <v>T. plein</v>
      </c>
      <c r="AB64" s="81">
        <f>'M1-In'!AD64+'M1-In'!AE64+'M2-In'!AD64+'M2-In'!AE64+'M3-In'!AD64+'M3-In'!AE64</f>
        <v>0</v>
      </c>
      <c r="AC64" s="81" t="str">
        <f t="shared" si="45"/>
        <v>Corriger</v>
      </c>
      <c r="AD64" s="81" t="str">
        <f t="shared" si="46"/>
        <v>Corriger</v>
      </c>
      <c r="AE64" s="81">
        <f>'M1-In'!AF64+'M2-In'!AF64+'M3-In'!AF64</f>
        <v>0</v>
      </c>
      <c r="AF64" s="81" t="str">
        <f t="shared" si="47"/>
        <v>Corriger</v>
      </c>
      <c r="AG64" s="81" t="str">
        <f t="shared" si="48"/>
        <v>Corriger</v>
      </c>
      <c r="AH64" s="81">
        <f>'M1-In'!AG64+'M2-In'!AG64+'M3-In'!AG64</f>
        <v>0</v>
      </c>
      <c r="AI64" s="81" t="str">
        <f t="shared" si="49"/>
        <v>Corriger</v>
      </c>
      <c r="AJ64" s="81" t="str">
        <f t="shared" si="50"/>
        <v>Corriger</v>
      </c>
      <c r="AK64" s="81">
        <f>'M1-In'!AH64+'M2-In'!AH64+'M3-In'!AH64</f>
        <v>0</v>
      </c>
      <c r="AL64" s="81" t="str">
        <f t="shared" si="51"/>
        <v>Corriger</v>
      </c>
      <c r="AM64" s="81" t="str">
        <f t="shared" si="52"/>
        <v>Corriger</v>
      </c>
      <c r="AN64" s="81">
        <f>'M1-In'!AI64+'M2-In'!AI64+'M3-In'!AI64</f>
        <v>0</v>
      </c>
      <c r="AO64" s="81" t="str">
        <f t="shared" si="53"/>
        <v>Corriger</v>
      </c>
      <c r="AP64" s="81" t="str">
        <f t="shared" si="54"/>
        <v>Corriger</v>
      </c>
      <c r="AQ64" s="81">
        <f>'M1-In'!AJ64+'M2-In'!AJ64+'M3-In'!AJ64</f>
        <v>0</v>
      </c>
      <c r="AR64" s="81" t="str">
        <f t="shared" si="55"/>
        <v>Corriger</v>
      </c>
      <c r="AS64" s="81" t="str">
        <f t="shared" si="56"/>
        <v>Corriger</v>
      </c>
      <c r="AT64" s="81">
        <f>BerM1!AO64+BerM2!AO64+BerM3!AO64</f>
        <v>0</v>
      </c>
      <c r="AU64" s="81" t="str">
        <f t="shared" si="57"/>
        <v>Corriger</v>
      </c>
      <c r="AV64" s="81" t="str">
        <f t="shared" si="58"/>
        <v>Corriger</v>
      </c>
      <c r="AW64" s="81" t="str">
        <f>IF(A64&gt;1,"Corriger",MIN(gmk,BerM1!AQ64+BerM2!AQ64+BerM3!AQ64))</f>
        <v>Corriger</v>
      </c>
      <c r="AX64" s="81" t="str">
        <f t="shared" si="59"/>
        <v>Corriger</v>
      </c>
      <c r="AY64" s="81" t="str">
        <f t="shared" si="60"/>
        <v>Corriger</v>
      </c>
      <c r="AZ64" s="81" t="str">
        <f>IF(A64&gt;1,"Corriger",ROUND(AW64*pabij/100,2)+ROUND(AW64*wnbij/100,2))</f>
        <v>Corriger</v>
      </c>
      <c r="BA64" s="81">
        <f t="shared" si="61"/>
        <v>0</v>
      </c>
      <c r="BB64" s="81">
        <f t="shared" si="62"/>
        <v>0</v>
      </c>
      <c r="BC64" s="104">
        <f t="shared" si="63"/>
        <v>1</v>
      </c>
      <c r="BD64" s="81" t="str">
        <f t="shared" si="64"/>
        <v>Corriger</v>
      </c>
      <c r="BE64" s="34" t="str">
        <f t="shared" si="65"/>
        <v>Corriger</v>
      </c>
      <c r="BF64" s="81" t="str">
        <f>IF(A64&gt;1,"Corriger",MIN(AY64,BerM1!AT64+BerM2!AT64+BerM3!AT64))</f>
        <v>Corriger</v>
      </c>
      <c r="BG64" s="81" t="e">
        <f t="shared" si="66"/>
        <v>#VALUE!</v>
      </c>
      <c r="BH64" s="81" t="str">
        <f t="shared" si="67"/>
        <v>Corriger</v>
      </c>
      <c r="BI64" s="81" t="str">
        <f t="shared" si="68"/>
        <v>Corriger</v>
      </c>
      <c r="BJ64" s="81" t="e">
        <f t="shared" si="69"/>
        <v>#VALUE!</v>
      </c>
      <c r="BK64" s="81" t="e">
        <f ca="1">IF(A64=1,Corriger,ROUND(AW64*fsobij/100,2))</f>
        <v>#VALUE!</v>
      </c>
      <c r="BL64" s="25" t="str">
        <f t="shared" si="70"/>
        <v>Corriger</v>
      </c>
      <c r="BM64" s="81" t="str">
        <f t="shared" si="71"/>
        <v>Corriger</v>
      </c>
      <c r="BN64" s="81" t="str">
        <f t="shared" si="72"/>
        <v>Corriger</v>
      </c>
      <c r="BO64" s="81" t="str">
        <f t="shared" si="73"/>
        <v>OK</v>
      </c>
      <c r="BP64" s="81" t="b">
        <f t="shared" si="74"/>
        <v>0</v>
      </c>
      <c r="BQ64" s="105"/>
      <c r="BR64" s="105" t="e">
        <f ca="1">IF(A64=1,Corriger,ROUND(AW64*bijdrage255/100,2))</f>
        <v>#VALUE!</v>
      </c>
      <c r="BS64" s="105" t="e">
        <f ca="1">IF(A64=1,Corriger,ROUND(AW64*bijdrage256/100,2))</f>
        <v>#VALUE!</v>
      </c>
      <c r="BT64" s="105"/>
      <c r="BU64" s="105" t="str">
        <f t="shared" si="75"/>
        <v>Corriger</v>
      </c>
      <c r="BV64" s="105"/>
      <c r="BW64" s="81" t="e">
        <f t="shared" si="76"/>
        <v>#VALUE!</v>
      </c>
      <c r="BX64" s="81" t="e">
        <f t="shared" si="77"/>
        <v>#VALUE!</v>
      </c>
      <c r="BY64" s="81" t="e">
        <f t="shared" si="78"/>
        <v>#VALUE!</v>
      </c>
      <c r="CA64" s="81" t="e">
        <f ca="1">BN64-ROUND(((FTP!AP64+FTP!BB64+FTP!BF64+FTP!AT64+FTP!AX64)-(FTP!BH64+FTP!BJ64))/100,2)</f>
        <v>#VALUE!</v>
      </c>
    </row>
    <row r="65" spans="1:79" x14ac:dyDescent="0.2">
      <c r="A65" s="25">
        <f>IF(OR(BerM1!V65=1,BerM2!V65=1,BerM3!V65=1),1,IF(ISBLANK(wg_cat),2,IF(AND(kwnr&gt;=76,user_wg_cat=958),3,0)))</f>
        <v>2</v>
      </c>
      <c r="B65" s="101"/>
      <c r="C65" s="106">
        <f>IF(NOT(ISBLANK(Ident!E65)),IF(Ident!E65&lt;Kal!A$11,Kal!A$11,Ident!E65),Kal!A$11)</f>
        <v>45383</v>
      </c>
      <c r="D65" s="25">
        <f>Ident!F65-C65+1-(INT((CHOOSE(WEEKDAY(C65),0,1,2,3,4,5,6)+(Ident!F65-C65+1))/7))-(INT((CHOOSE(WEEKDAY(C65),6,0,1,2,3,4,5)+(Ident!F65-C65+1))/7))</f>
        <v>-32415</v>
      </c>
      <c r="E65" s="25">
        <f>Kal!B$13-C65+1-(INT((CHOOSE(WEEKDAY(C65),0,1,2,3,4,5,6)+(Kal!B$13-C65+1))/7))-(INT((CHOOSE(WEEKDAY(C65),6,0,1,2,3,4,5)+(Kal!B$13-C65+1))/7))</f>
        <v>65</v>
      </c>
      <c r="F65" s="25">
        <f>Ident!F65-Kal!A$11+1-(INT((CHOOSE(WEEKDAY(Kal!A$11),0,1,2,3,4,5,6)+(Ident!F65-Kal!A$11+1))/7))-(INT((CHOOSE(WEEKDAY(Kal!A$11),6,0,1,2,3,4,5)+(Ident!F65-Kal!A$11+1))/7))</f>
        <v>-32415</v>
      </c>
      <c r="G65" s="25">
        <f>IF(AND(Ident!E65&lt;&gt;0,Ident!F65&lt;&gt;0),D65,IF(AND(Ident!E65&lt;&gt;0,Ident!F65=0),E65,IF(AND(Ident!E65=0,Ident!F65&lt;&gt;0),F65,ad5kw)))</f>
        <v>65</v>
      </c>
      <c r="H65" s="24">
        <f>ROUND(G65*Ident!L65,2)</f>
        <v>0</v>
      </c>
      <c r="I65" s="102"/>
      <c r="J65" s="103">
        <f>BerM1!W65+BerM2!W65+BerM3!W65</f>
        <v>0</v>
      </c>
      <c r="K65" s="103">
        <f t="shared" si="38"/>
        <v>0</v>
      </c>
      <c r="L65" s="103" t="str">
        <f t="shared" si="39"/>
        <v>Corriger</v>
      </c>
      <c r="M65" s="81">
        <f>BerM1!AB65+BerM2!AB65+BerM3!AB65</f>
        <v>0</v>
      </c>
      <c r="N65" s="81">
        <f t="shared" si="40"/>
        <v>0</v>
      </c>
      <c r="O65" s="4">
        <f>IF(BerM1!S65+BerM2!S65+BerM3!S65=0,0,MIN(Ident!L65*fuf,MAX((Ident!L65-1)*fuf,ROUND(N65/(BerM1!S65+BerM2!S65+BerM3!S65),2))))</f>
        <v>0</v>
      </c>
      <c r="P65" s="81">
        <f>ROUND((BerM1!I65+BerM2!I65+BerM3!I65)/(malu1+malu2+malu3),2)</f>
        <v>0</v>
      </c>
      <c r="Q65" s="81">
        <f>ROUND((BerM1!J65+BerM2!J65+BerM3!J65)/(dima1+dima2+dima3),2)</f>
        <v>0</v>
      </c>
      <c r="R65" s="81">
        <f>ROUND((BerM1!K65+BerM2!K65+BerM3!K65)/(wome1+wome2+wome3),2)</f>
        <v>0</v>
      </c>
      <c r="S65" s="81">
        <f>ROUND((BerM1!L65+BerM2!L65+BerM3!L65)/(doje1+doje2+doje3),2)</f>
        <v>0</v>
      </c>
      <c r="T65" s="81">
        <f>ROUND((BerM1!M65+BerM2!M65+BerM3!M65)/(vrve1+vrve2+vrve3),2)</f>
        <v>0</v>
      </c>
      <c r="U65" s="81">
        <f>ROUND((BerM1!N65+BerM2!N65+BerM3!N65)/(zasa1+zasa2+zasa3),2)</f>
        <v>0</v>
      </c>
      <c r="V65" s="81">
        <f>ROUND((BerM1!O65+BerM2!O65+BerM3!O65)/(zodi1+zodi2+zodi3),2)</f>
        <v>0</v>
      </c>
      <c r="W65" s="81">
        <f>ROUND(('M1-In'!U65+'M2-In'!U65+'M3-In'!U65)*7/(malu1+malu2+malu3+dima1+dima2+dima3+wome1+wome2+wome3+doje1+doje2+doje3+vrve1+vrve2+vrve3+zasa1+zasa2+zasa3+zodi1+zodi2+zodi3),2)</f>
        <v>0</v>
      </c>
      <c r="X65" s="81">
        <f t="shared" si="41"/>
        <v>0</v>
      </c>
      <c r="Y65" s="81" t="str">
        <f t="shared" si="42"/>
        <v>REMPLIR CAT.D'EMPLOYEUR!</v>
      </c>
      <c r="Z65" s="34">
        <f t="shared" si="43"/>
        <v>0</v>
      </c>
      <c r="AA65" s="81" t="str">
        <f t="shared" si="44"/>
        <v>T. plein</v>
      </c>
      <c r="AB65" s="81">
        <f>'M1-In'!AD65+'M1-In'!AE65+'M2-In'!AD65+'M2-In'!AE65+'M3-In'!AD65+'M3-In'!AE65</f>
        <v>0</v>
      </c>
      <c r="AC65" s="81" t="str">
        <f t="shared" si="45"/>
        <v>Corriger</v>
      </c>
      <c r="AD65" s="81" t="str">
        <f t="shared" si="46"/>
        <v>Corriger</v>
      </c>
      <c r="AE65" s="81">
        <f>'M1-In'!AF65+'M2-In'!AF65+'M3-In'!AF65</f>
        <v>0</v>
      </c>
      <c r="AF65" s="81" t="str">
        <f t="shared" si="47"/>
        <v>Corriger</v>
      </c>
      <c r="AG65" s="81" t="str">
        <f t="shared" si="48"/>
        <v>Corriger</v>
      </c>
      <c r="AH65" s="81">
        <f>'M1-In'!AG65+'M2-In'!AG65+'M3-In'!AG65</f>
        <v>0</v>
      </c>
      <c r="AI65" s="81" t="str">
        <f t="shared" si="49"/>
        <v>Corriger</v>
      </c>
      <c r="AJ65" s="81" t="str">
        <f t="shared" si="50"/>
        <v>Corriger</v>
      </c>
      <c r="AK65" s="81">
        <f>'M1-In'!AH65+'M2-In'!AH65+'M3-In'!AH65</f>
        <v>0</v>
      </c>
      <c r="AL65" s="81" t="str">
        <f t="shared" si="51"/>
        <v>Corriger</v>
      </c>
      <c r="AM65" s="81" t="str">
        <f t="shared" si="52"/>
        <v>Corriger</v>
      </c>
      <c r="AN65" s="81">
        <f>'M1-In'!AI65+'M2-In'!AI65+'M3-In'!AI65</f>
        <v>0</v>
      </c>
      <c r="AO65" s="81" t="str">
        <f t="shared" si="53"/>
        <v>Corriger</v>
      </c>
      <c r="AP65" s="81" t="str">
        <f t="shared" si="54"/>
        <v>Corriger</v>
      </c>
      <c r="AQ65" s="81">
        <f>'M1-In'!AJ65+'M2-In'!AJ65+'M3-In'!AJ65</f>
        <v>0</v>
      </c>
      <c r="AR65" s="81" t="str">
        <f t="shared" si="55"/>
        <v>Corriger</v>
      </c>
      <c r="AS65" s="81" t="str">
        <f t="shared" si="56"/>
        <v>Corriger</v>
      </c>
      <c r="AT65" s="81">
        <f>BerM1!AO65+BerM2!AO65+BerM3!AO65</f>
        <v>0</v>
      </c>
      <c r="AU65" s="81" t="str">
        <f t="shared" si="57"/>
        <v>Corriger</v>
      </c>
      <c r="AV65" s="81" t="str">
        <f t="shared" si="58"/>
        <v>Corriger</v>
      </c>
      <c r="AW65" s="81" t="str">
        <f>IF(A65&gt;1,"Corriger",MIN(gmk,BerM1!AQ65+BerM2!AQ65+BerM3!AQ65))</f>
        <v>Corriger</v>
      </c>
      <c r="AX65" s="81" t="str">
        <f t="shared" si="59"/>
        <v>Corriger</v>
      </c>
      <c r="AY65" s="81" t="str">
        <f t="shared" si="60"/>
        <v>Corriger</v>
      </c>
      <c r="AZ65" s="81" t="str">
        <f>IF(A65&gt;1,"Corriger",ROUND(AW65*pabij/100,2)+ROUND(AW65*wnbij/100,2))</f>
        <v>Corriger</v>
      </c>
      <c r="BA65" s="81">
        <f t="shared" si="61"/>
        <v>0</v>
      </c>
      <c r="BB65" s="81">
        <f t="shared" si="62"/>
        <v>0</v>
      </c>
      <c r="BC65" s="104">
        <f t="shared" si="63"/>
        <v>1</v>
      </c>
      <c r="BD65" s="81" t="str">
        <f t="shared" si="64"/>
        <v>Corriger</v>
      </c>
      <c r="BE65" s="34" t="str">
        <f t="shared" si="65"/>
        <v>Corriger</v>
      </c>
      <c r="BF65" s="81" t="str">
        <f>IF(A65&gt;1,"Corriger",MIN(AY65,BerM1!AT65+BerM2!AT65+BerM3!AT65))</f>
        <v>Corriger</v>
      </c>
      <c r="BG65" s="81" t="e">
        <f t="shared" si="66"/>
        <v>#VALUE!</v>
      </c>
      <c r="BH65" s="81" t="str">
        <f t="shared" si="67"/>
        <v>Corriger</v>
      </c>
      <c r="BI65" s="81" t="str">
        <f t="shared" si="68"/>
        <v>Corriger</v>
      </c>
      <c r="BJ65" s="81" t="e">
        <f t="shared" si="69"/>
        <v>#VALUE!</v>
      </c>
      <c r="BK65" s="81" t="e">
        <f ca="1">IF(A65=1,Corriger,ROUND(AW65*fsobij/100,2))</f>
        <v>#VALUE!</v>
      </c>
      <c r="BL65" s="25" t="str">
        <f t="shared" si="70"/>
        <v>Corriger</v>
      </c>
      <c r="BM65" s="81" t="str">
        <f t="shared" si="71"/>
        <v>Corriger</v>
      </c>
      <c r="BN65" s="81" t="str">
        <f t="shared" si="72"/>
        <v>Corriger</v>
      </c>
      <c r="BO65" s="81" t="str">
        <f t="shared" si="73"/>
        <v>OK</v>
      </c>
      <c r="BP65" s="81" t="b">
        <f t="shared" si="74"/>
        <v>0</v>
      </c>
      <c r="BQ65" s="105"/>
      <c r="BR65" s="105" t="e">
        <f ca="1">IF(A65=1,Corriger,ROUND(AW65*bijdrage255/100,2))</f>
        <v>#VALUE!</v>
      </c>
      <c r="BS65" s="105" t="e">
        <f ca="1">IF(A65=1,Corriger,ROUND(AW65*bijdrage256/100,2))</f>
        <v>#VALUE!</v>
      </c>
      <c r="BT65" s="105"/>
      <c r="BU65" s="105" t="str">
        <f t="shared" si="75"/>
        <v>Corriger</v>
      </c>
      <c r="BV65" s="105"/>
      <c r="BW65" s="81" t="e">
        <f t="shared" si="76"/>
        <v>#VALUE!</v>
      </c>
      <c r="BX65" s="81" t="e">
        <f t="shared" si="77"/>
        <v>#VALUE!</v>
      </c>
      <c r="BY65" s="81" t="e">
        <f t="shared" si="78"/>
        <v>#VALUE!</v>
      </c>
      <c r="CA65" s="81" t="e">
        <f ca="1">BN65-ROUND(((FTP!AP65+FTP!BB65+FTP!BF65+FTP!AT65+FTP!AX65)-(FTP!BH65+FTP!BJ65))/100,2)</f>
        <v>#VALUE!</v>
      </c>
    </row>
    <row r="66" spans="1:79" x14ac:dyDescent="0.2">
      <c r="A66" s="25">
        <f>IF(OR(BerM1!V66=1,BerM2!V66=1,BerM3!V66=1),1,IF(ISBLANK(wg_cat),2,IF(AND(kwnr&gt;=76,user_wg_cat=958),3,0)))</f>
        <v>2</v>
      </c>
      <c r="B66" s="101"/>
      <c r="C66" s="106">
        <f>IF(NOT(ISBLANK(Ident!E66)),IF(Ident!E66&lt;Kal!A$11,Kal!A$11,Ident!E66),Kal!A$11)</f>
        <v>45383</v>
      </c>
      <c r="D66" s="25">
        <f>Ident!F66-C66+1-(INT((CHOOSE(WEEKDAY(C66),0,1,2,3,4,5,6)+(Ident!F66-C66+1))/7))-(INT((CHOOSE(WEEKDAY(C66),6,0,1,2,3,4,5)+(Ident!F66-C66+1))/7))</f>
        <v>-32415</v>
      </c>
      <c r="E66" s="25">
        <f>Kal!B$13-C66+1-(INT((CHOOSE(WEEKDAY(C66),0,1,2,3,4,5,6)+(Kal!B$13-C66+1))/7))-(INT((CHOOSE(WEEKDAY(C66),6,0,1,2,3,4,5)+(Kal!B$13-C66+1))/7))</f>
        <v>65</v>
      </c>
      <c r="F66" s="25">
        <f>Ident!F66-Kal!A$11+1-(INT((CHOOSE(WEEKDAY(Kal!A$11),0,1,2,3,4,5,6)+(Ident!F66-Kal!A$11+1))/7))-(INT((CHOOSE(WEEKDAY(Kal!A$11),6,0,1,2,3,4,5)+(Ident!F66-Kal!A$11+1))/7))</f>
        <v>-32415</v>
      </c>
      <c r="G66" s="25">
        <f>IF(AND(Ident!E66&lt;&gt;0,Ident!F66&lt;&gt;0),D66,IF(AND(Ident!E66&lt;&gt;0,Ident!F66=0),E66,IF(AND(Ident!E66=0,Ident!F66&lt;&gt;0),F66,ad5kw)))</f>
        <v>65</v>
      </c>
      <c r="H66" s="24">
        <f>ROUND(G66*Ident!L66,2)</f>
        <v>0</v>
      </c>
      <c r="I66" s="102"/>
      <c r="J66" s="103">
        <f>BerM1!W66+BerM2!W66+BerM3!W66</f>
        <v>0</v>
      </c>
      <c r="K66" s="103">
        <f t="shared" si="38"/>
        <v>0</v>
      </c>
      <c r="L66" s="103" t="str">
        <f t="shared" si="39"/>
        <v>Corriger</v>
      </c>
      <c r="M66" s="81">
        <f>BerM1!AB66+BerM2!AB66+BerM3!AB66</f>
        <v>0</v>
      </c>
      <c r="N66" s="81">
        <f t="shared" si="40"/>
        <v>0</v>
      </c>
      <c r="O66" s="4">
        <f>IF(BerM1!S66+BerM2!S66+BerM3!S66=0,0,MIN(Ident!L66*fuf,MAX((Ident!L66-1)*fuf,ROUND(N66/(BerM1!S66+BerM2!S66+BerM3!S66),2))))</f>
        <v>0</v>
      </c>
      <c r="P66" s="81">
        <f>ROUND((BerM1!I66+BerM2!I66+BerM3!I66)/(malu1+malu2+malu3),2)</f>
        <v>0</v>
      </c>
      <c r="Q66" s="81">
        <f>ROUND((BerM1!J66+BerM2!J66+BerM3!J66)/(dima1+dima2+dima3),2)</f>
        <v>0</v>
      </c>
      <c r="R66" s="81">
        <f>ROUND((BerM1!K66+BerM2!K66+BerM3!K66)/(wome1+wome2+wome3),2)</f>
        <v>0</v>
      </c>
      <c r="S66" s="81">
        <f>ROUND((BerM1!L66+BerM2!L66+BerM3!L66)/(doje1+doje2+doje3),2)</f>
        <v>0</v>
      </c>
      <c r="T66" s="81">
        <f>ROUND((BerM1!M66+BerM2!M66+BerM3!M66)/(vrve1+vrve2+vrve3),2)</f>
        <v>0</v>
      </c>
      <c r="U66" s="81">
        <f>ROUND((BerM1!N66+BerM2!N66+BerM3!N66)/(zasa1+zasa2+zasa3),2)</f>
        <v>0</v>
      </c>
      <c r="V66" s="81">
        <f>ROUND((BerM1!O66+BerM2!O66+BerM3!O66)/(zodi1+zodi2+zodi3),2)</f>
        <v>0</v>
      </c>
      <c r="W66" s="81">
        <f>ROUND(('M1-In'!U66+'M2-In'!U66+'M3-In'!U66)*7/(malu1+malu2+malu3+dima1+dima2+dima3+wome1+wome2+wome3+doje1+doje2+doje3+vrve1+vrve2+vrve3+zasa1+zasa2+zasa3+zodi1+zodi2+zodi3),2)</f>
        <v>0</v>
      </c>
      <c r="X66" s="81">
        <f t="shared" si="41"/>
        <v>0</v>
      </c>
      <c r="Y66" s="81" t="str">
        <f t="shared" si="42"/>
        <v>REMPLIR CAT.D'EMPLOYEUR!</v>
      </c>
      <c r="Z66" s="34">
        <f t="shared" si="43"/>
        <v>0</v>
      </c>
      <c r="AA66" s="81" t="str">
        <f t="shared" si="44"/>
        <v>T. plein</v>
      </c>
      <c r="AB66" s="81">
        <f>'M1-In'!AD66+'M1-In'!AE66+'M2-In'!AD66+'M2-In'!AE66+'M3-In'!AD66+'M3-In'!AE66</f>
        <v>0</v>
      </c>
      <c r="AC66" s="81" t="str">
        <f t="shared" si="45"/>
        <v>Corriger</v>
      </c>
      <c r="AD66" s="81" t="str">
        <f t="shared" si="46"/>
        <v>Corriger</v>
      </c>
      <c r="AE66" s="81">
        <f>'M1-In'!AF66+'M2-In'!AF66+'M3-In'!AF66</f>
        <v>0</v>
      </c>
      <c r="AF66" s="81" t="str">
        <f t="shared" si="47"/>
        <v>Corriger</v>
      </c>
      <c r="AG66" s="81" t="str">
        <f t="shared" si="48"/>
        <v>Corriger</v>
      </c>
      <c r="AH66" s="81">
        <f>'M1-In'!AG66+'M2-In'!AG66+'M3-In'!AG66</f>
        <v>0</v>
      </c>
      <c r="AI66" s="81" t="str">
        <f t="shared" si="49"/>
        <v>Corriger</v>
      </c>
      <c r="AJ66" s="81" t="str">
        <f t="shared" si="50"/>
        <v>Corriger</v>
      </c>
      <c r="AK66" s="81">
        <f>'M1-In'!AH66+'M2-In'!AH66+'M3-In'!AH66</f>
        <v>0</v>
      </c>
      <c r="AL66" s="81" t="str">
        <f t="shared" si="51"/>
        <v>Corriger</v>
      </c>
      <c r="AM66" s="81" t="str">
        <f t="shared" si="52"/>
        <v>Corriger</v>
      </c>
      <c r="AN66" s="81">
        <f>'M1-In'!AI66+'M2-In'!AI66+'M3-In'!AI66</f>
        <v>0</v>
      </c>
      <c r="AO66" s="81" t="str">
        <f t="shared" si="53"/>
        <v>Corriger</v>
      </c>
      <c r="AP66" s="81" t="str">
        <f t="shared" si="54"/>
        <v>Corriger</v>
      </c>
      <c r="AQ66" s="81">
        <f>'M1-In'!AJ66+'M2-In'!AJ66+'M3-In'!AJ66</f>
        <v>0</v>
      </c>
      <c r="AR66" s="81" t="str">
        <f t="shared" si="55"/>
        <v>Corriger</v>
      </c>
      <c r="AS66" s="81" t="str">
        <f t="shared" si="56"/>
        <v>Corriger</v>
      </c>
      <c r="AT66" s="81">
        <f>BerM1!AO66+BerM2!AO66+BerM3!AO66</f>
        <v>0</v>
      </c>
      <c r="AU66" s="81" t="str">
        <f t="shared" si="57"/>
        <v>Corriger</v>
      </c>
      <c r="AV66" s="81" t="str">
        <f t="shared" si="58"/>
        <v>Corriger</v>
      </c>
      <c r="AW66" s="81" t="str">
        <f>IF(A66&gt;1,"Corriger",MIN(gmk,BerM1!AQ66+BerM2!AQ66+BerM3!AQ66))</f>
        <v>Corriger</v>
      </c>
      <c r="AX66" s="81" t="str">
        <f t="shared" si="59"/>
        <v>Corriger</v>
      </c>
      <c r="AY66" s="81" t="str">
        <f t="shared" si="60"/>
        <v>Corriger</v>
      </c>
      <c r="AZ66" s="81" t="str">
        <f>IF(A66&gt;1,"Corriger",ROUND(AW66*pabij/100,2)+ROUND(AW66*wnbij/100,2))</f>
        <v>Corriger</v>
      </c>
      <c r="BA66" s="81">
        <f t="shared" si="61"/>
        <v>0</v>
      </c>
      <c r="BB66" s="81">
        <f t="shared" si="62"/>
        <v>0</v>
      </c>
      <c r="BC66" s="104">
        <f t="shared" si="63"/>
        <v>1</v>
      </c>
      <c r="BD66" s="81" t="str">
        <f t="shared" si="64"/>
        <v>Corriger</v>
      </c>
      <c r="BE66" s="34" t="str">
        <f t="shared" si="65"/>
        <v>Corriger</v>
      </c>
      <c r="BF66" s="81" t="str">
        <f>IF(A66&gt;1,"Corriger",MIN(AY66,BerM1!AT66+BerM2!AT66+BerM3!AT66))</f>
        <v>Corriger</v>
      </c>
      <c r="BG66" s="81" t="e">
        <f t="shared" si="66"/>
        <v>#VALUE!</v>
      </c>
      <c r="BH66" s="81" t="str">
        <f t="shared" si="67"/>
        <v>Corriger</v>
      </c>
      <c r="BI66" s="81" t="str">
        <f t="shared" si="68"/>
        <v>Corriger</v>
      </c>
      <c r="BJ66" s="81" t="e">
        <f t="shared" si="69"/>
        <v>#VALUE!</v>
      </c>
      <c r="BK66" s="81" t="e">
        <f ca="1">IF(A66=1,Corriger,ROUND(AW66*fsobij/100,2))</f>
        <v>#VALUE!</v>
      </c>
      <c r="BL66" s="25" t="str">
        <f t="shared" si="70"/>
        <v>Corriger</v>
      </c>
      <c r="BM66" s="81" t="str">
        <f t="shared" si="71"/>
        <v>Corriger</v>
      </c>
      <c r="BN66" s="81" t="str">
        <f t="shared" si="72"/>
        <v>Corriger</v>
      </c>
      <c r="BO66" s="81" t="str">
        <f t="shared" si="73"/>
        <v>OK</v>
      </c>
      <c r="BP66" s="81" t="b">
        <f t="shared" si="74"/>
        <v>0</v>
      </c>
      <c r="BQ66" s="105"/>
      <c r="BR66" s="105" t="e">
        <f ca="1">IF(A66=1,Corriger,ROUND(AW66*bijdrage255/100,2))</f>
        <v>#VALUE!</v>
      </c>
      <c r="BS66" s="105" t="e">
        <f ca="1">IF(A66=1,Corriger,ROUND(AW66*bijdrage256/100,2))</f>
        <v>#VALUE!</v>
      </c>
      <c r="BT66" s="105"/>
      <c r="BU66" s="105" t="str">
        <f t="shared" si="75"/>
        <v>Corriger</v>
      </c>
      <c r="BV66" s="105"/>
      <c r="BW66" s="81" t="e">
        <f t="shared" si="76"/>
        <v>#VALUE!</v>
      </c>
      <c r="BX66" s="81" t="e">
        <f t="shared" si="77"/>
        <v>#VALUE!</v>
      </c>
      <c r="BY66" s="81" t="e">
        <f t="shared" si="78"/>
        <v>#VALUE!</v>
      </c>
      <c r="CA66" s="81" t="e">
        <f ca="1">BN66-ROUND(((FTP!AP66+FTP!BB66+FTP!BF66+FTP!AT66+FTP!AX66)-(FTP!BH66+FTP!BJ66))/100,2)</f>
        <v>#VALUE!</v>
      </c>
    </row>
    <row r="67" spans="1:79" x14ac:dyDescent="0.2">
      <c r="A67" s="25">
        <f>IF(OR(BerM1!V67=1,BerM2!V67=1,BerM3!V67=1),1,IF(ISBLANK(wg_cat),2,IF(AND(kwnr&gt;=76,user_wg_cat=958),3,0)))</f>
        <v>2</v>
      </c>
      <c r="B67" s="101"/>
      <c r="C67" s="106">
        <f>IF(NOT(ISBLANK(Ident!E67)),IF(Ident!E67&lt;Kal!A$11,Kal!A$11,Ident!E67),Kal!A$11)</f>
        <v>45383</v>
      </c>
      <c r="D67" s="25">
        <f>Ident!F67-C67+1-(INT((CHOOSE(WEEKDAY(C67),0,1,2,3,4,5,6)+(Ident!F67-C67+1))/7))-(INT((CHOOSE(WEEKDAY(C67),6,0,1,2,3,4,5)+(Ident!F67-C67+1))/7))</f>
        <v>-32415</v>
      </c>
      <c r="E67" s="25">
        <f>Kal!B$13-C67+1-(INT((CHOOSE(WEEKDAY(C67),0,1,2,3,4,5,6)+(Kal!B$13-C67+1))/7))-(INT((CHOOSE(WEEKDAY(C67),6,0,1,2,3,4,5)+(Kal!B$13-C67+1))/7))</f>
        <v>65</v>
      </c>
      <c r="F67" s="25">
        <f>Ident!F67-Kal!A$11+1-(INT((CHOOSE(WEEKDAY(Kal!A$11),0,1,2,3,4,5,6)+(Ident!F67-Kal!A$11+1))/7))-(INT((CHOOSE(WEEKDAY(Kal!A$11),6,0,1,2,3,4,5)+(Ident!F67-Kal!A$11+1))/7))</f>
        <v>-32415</v>
      </c>
      <c r="G67" s="25">
        <f>IF(AND(Ident!E67&lt;&gt;0,Ident!F67&lt;&gt;0),D67,IF(AND(Ident!E67&lt;&gt;0,Ident!F67=0),E67,IF(AND(Ident!E67=0,Ident!F67&lt;&gt;0),F67,ad5kw)))</f>
        <v>65</v>
      </c>
      <c r="H67" s="24">
        <f>ROUND(G67*Ident!L67,2)</f>
        <v>0</v>
      </c>
      <c r="I67" s="102"/>
      <c r="J67" s="103">
        <f>BerM1!W67+BerM2!W67+BerM3!W67</f>
        <v>0</v>
      </c>
      <c r="K67" s="103">
        <f t="shared" si="38"/>
        <v>0</v>
      </c>
      <c r="L67" s="103" t="str">
        <f t="shared" si="39"/>
        <v>Corriger</v>
      </c>
      <c r="M67" s="81">
        <f>BerM1!AB67+BerM2!AB67+BerM3!AB67</f>
        <v>0</v>
      </c>
      <c r="N67" s="81">
        <f t="shared" si="40"/>
        <v>0</v>
      </c>
      <c r="O67" s="4">
        <f>IF(BerM1!S67+BerM2!S67+BerM3!S67=0,0,MIN(Ident!L67*fuf,MAX((Ident!L67-1)*fuf,ROUND(N67/(BerM1!S67+BerM2!S67+BerM3!S67),2))))</f>
        <v>0</v>
      </c>
      <c r="P67" s="81">
        <f>ROUND((BerM1!I67+BerM2!I67+BerM3!I67)/(malu1+malu2+malu3),2)</f>
        <v>0</v>
      </c>
      <c r="Q67" s="81">
        <f>ROUND((BerM1!J67+BerM2!J67+BerM3!J67)/(dima1+dima2+dima3),2)</f>
        <v>0</v>
      </c>
      <c r="R67" s="81">
        <f>ROUND((BerM1!K67+BerM2!K67+BerM3!K67)/(wome1+wome2+wome3),2)</f>
        <v>0</v>
      </c>
      <c r="S67" s="81">
        <f>ROUND((BerM1!L67+BerM2!L67+BerM3!L67)/(doje1+doje2+doje3),2)</f>
        <v>0</v>
      </c>
      <c r="T67" s="81">
        <f>ROUND((BerM1!M67+BerM2!M67+BerM3!M67)/(vrve1+vrve2+vrve3),2)</f>
        <v>0</v>
      </c>
      <c r="U67" s="81">
        <f>ROUND((BerM1!N67+BerM2!N67+BerM3!N67)/(zasa1+zasa2+zasa3),2)</f>
        <v>0</v>
      </c>
      <c r="V67" s="81">
        <f>ROUND((BerM1!O67+BerM2!O67+BerM3!O67)/(zodi1+zodi2+zodi3),2)</f>
        <v>0</v>
      </c>
      <c r="W67" s="81">
        <f>ROUND(('M1-In'!U67+'M2-In'!U67+'M3-In'!U67)*7/(malu1+malu2+malu3+dima1+dima2+dima3+wome1+wome2+wome3+doje1+doje2+doje3+vrve1+vrve2+vrve3+zasa1+zasa2+zasa3+zodi1+zodi2+zodi3),2)</f>
        <v>0</v>
      </c>
      <c r="X67" s="81">
        <f t="shared" si="41"/>
        <v>0</v>
      </c>
      <c r="Y67" s="81" t="str">
        <f t="shared" si="42"/>
        <v>REMPLIR CAT.D'EMPLOYEUR!</v>
      </c>
      <c r="Z67" s="34">
        <f t="shared" si="43"/>
        <v>0</v>
      </c>
      <c r="AA67" s="81" t="str">
        <f t="shared" si="44"/>
        <v>T. plein</v>
      </c>
      <c r="AB67" s="81">
        <f>'M1-In'!AD67+'M1-In'!AE67+'M2-In'!AD67+'M2-In'!AE67+'M3-In'!AD67+'M3-In'!AE67</f>
        <v>0</v>
      </c>
      <c r="AC67" s="81" t="str">
        <f t="shared" si="45"/>
        <v>Corriger</v>
      </c>
      <c r="AD67" s="81" t="str">
        <f t="shared" si="46"/>
        <v>Corriger</v>
      </c>
      <c r="AE67" s="81">
        <f>'M1-In'!AF67+'M2-In'!AF67+'M3-In'!AF67</f>
        <v>0</v>
      </c>
      <c r="AF67" s="81" t="str">
        <f t="shared" si="47"/>
        <v>Corriger</v>
      </c>
      <c r="AG67" s="81" t="str">
        <f t="shared" si="48"/>
        <v>Corriger</v>
      </c>
      <c r="AH67" s="81">
        <f>'M1-In'!AG67+'M2-In'!AG67+'M3-In'!AG67</f>
        <v>0</v>
      </c>
      <c r="AI67" s="81" t="str">
        <f t="shared" si="49"/>
        <v>Corriger</v>
      </c>
      <c r="AJ67" s="81" t="str">
        <f t="shared" si="50"/>
        <v>Corriger</v>
      </c>
      <c r="AK67" s="81">
        <f>'M1-In'!AH67+'M2-In'!AH67+'M3-In'!AH67</f>
        <v>0</v>
      </c>
      <c r="AL67" s="81" t="str">
        <f t="shared" si="51"/>
        <v>Corriger</v>
      </c>
      <c r="AM67" s="81" t="str">
        <f t="shared" si="52"/>
        <v>Corriger</v>
      </c>
      <c r="AN67" s="81">
        <f>'M1-In'!AI67+'M2-In'!AI67+'M3-In'!AI67</f>
        <v>0</v>
      </c>
      <c r="AO67" s="81" t="str">
        <f t="shared" si="53"/>
        <v>Corriger</v>
      </c>
      <c r="AP67" s="81" t="str">
        <f t="shared" si="54"/>
        <v>Corriger</v>
      </c>
      <c r="AQ67" s="81">
        <f>'M1-In'!AJ67+'M2-In'!AJ67+'M3-In'!AJ67</f>
        <v>0</v>
      </c>
      <c r="AR67" s="81" t="str">
        <f t="shared" si="55"/>
        <v>Corriger</v>
      </c>
      <c r="AS67" s="81" t="str">
        <f t="shared" si="56"/>
        <v>Corriger</v>
      </c>
      <c r="AT67" s="81">
        <f>BerM1!AO67+BerM2!AO67+BerM3!AO67</f>
        <v>0</v>
      </c>
      <c r="AU67" s="81" t="str">
        <f t="shared" si="57"/>
        <v>Corriger</v>
      </c>
      <c r="AV67" s="81" t="str">
        <f t="shared" si="58"/>
        <v>Corriger</v>
      </c>
      <c r="AW67" s="81" t="str">
        <f>IF(A67&gt;1,"Corriger",MIN(gmk,BerM1!AQ67+BerM2!AQ67+BerM3!AQ67))</f>
        <v>Corriger</v>
      </c>
      <c r="AX67" s="81" t="str">
        <f t="shared" si="59"/>
        <v>Corriger</v>
      </c>
      <c r="AY67" s="81" t="str">
        <f t="shared" si="60"/>
        <v>Corriger</v>
      </c>
      <c r="AZ67" s="81" t="str">
        <f>IF(A67&gt;1,"Corriger",ROUND(AW67*pabij/100,2)+ROUND(AW67*wnbij/100,2))</f>
        <v>Corriger</v>
      </c>
      <c r="BA67" s="81">
        <f t="shared" si="61"/>
        <v>0</v>
      </c>
      <c r="BB67" s="81">
        <f t="shared" si="62"/>
        <v>0</v>
      </c>
      <c r="BC67" s="104">
        <f t="shared" si="63"/>
        <v>1</v>
      </c>
      <c r="BD67" s="81" t="str">
        <f t="shared" si="64"/>
        <v>Corriger</v>
      </c>
      <c r="BE67" s="34" t="str">
        <f t="shared" si="65"/>
        <v>Corriger</v>
      </c>
      <c r="BF67" s="81" t="str">
        <f>IF(A67&gt;1,"Corriger",MIN(AY67,BerM1!AT67+BerM2!AT67+BerM3!AT67))</f>
        <v>Corriger</v>
      </c>
      <c r="BG67" s="81" t="e">
        <f t="shared" si="66"/>
        <v>#VALUE!</v>
      </c>
      <c r="BH67" s="81" t="str">
        <f t="shared" si="67"/>
        <v>Corriger</v>
      </c>
      <c r="BI67" s="81" t="str">
        <f t="shared" si="68"/>
        <v>Corriger</v>
      </c>
      <c r="BJ67" s="81" t="e">
        <f t="shared" si="69"/>
        <v>#VALUE!</v>
      </c>
      <c r="BK67" s="81" t="e">
        <f ca="1">IF(A67=1,Corriger,ROUND(AW67*fsobij/100,2))</f>
        <v>#VALUE!</v>
      </c>
      <c r="BL67" s="25" t="str">
        <f t="shared" si="70"/>
        <v>Corriger</v>
      </c>
      <c r="BM67" s="81" t="str">
        <f t="shared" si="71"/>
        <v>Corriger</v>
      </c>
      <c r="BN67" s="81" t="str">
        <f t="shared" si="72"/>
        <v>Corriger</v>
      </c>
      <c r="BO67" s="81" t="str">
        <f t="shared" si="73"/>
        <v>OK</v>
      </c>
      <c r="BP67" s="81" t="b">
        <f t="shared" si="74"/>
        <v>0</v>
      </c>
      <c r="BQ67" s="105"/>
      <c r="BR67" s="105" t="e">
        <f ca="1">IF(A67=1,Corriger,ROUND(AW67*bijdrage255/100,2))</f>
        <v>#VALUE!</v>
      </c>
      <c r="BS67" s="105" t="e">
        <f ca="1">IF(A67=1,Corriger,ROUND(AW67*bijdrage256/100,2))</f>
        <v>#VALUE!</v>
      </c>
      <c r="BT67" s="105"/>
      <c r="BU67" s="105" t="str">
        <f t="shared" si="75"/>
        <v>Corriger</v>
      </c>
      <c r="BV67" s="105"/>
      <c r="BW67" s="81" t="e">
        <f t="shared" si="76"/>
        <v>#VALUE!</v>
      </c>
      <c r="BX67" s="81" t="e">
        <f t="shared" si="77"/>
        <v>#VALUE!</v>
      </c>
      <c r="BY67" s="81" t="e">
        <f t="shared" si="78"/>
        <v>#VALUE!</v>
      </c>
      <c r="CA67" s="81" t="e">
        <f ca="1">BN67-ROUND(((FTP!AP67+FTP!BB67+FTP!BF67+FTP!AT67+FTP!AX67)-(FTP!BH67+FTP!BJ67))/100,2)</f>
        <v>#VALUE!</v>
      </c>
    </row>
    <row r="68" spans="1:79" x14ac:dyDescent="0.2">
      <c r="A68" s="25">
        <f>IF(OR(BerM1!V68=1,BerM2!V68=1,BerM3!V68=1),1,IF(ISBLANK(wg_cat),2,IF(AND(kwnr&gt;=76,user_wg_cat=958),3,0)))</f>
        <v>2</v>
      </c>
      <c r="B68" s="101"/>
      <c r="C68" s="106">
        <f>IF(NOT(ISBLANK(Ident!E68)),IF(Ident!E68&lt;Kal!A$11,Kal!A$11,Ident!E68),Kal!A$11)</f>
        <v>45383</v>
      </c>
      <c r="D68" s="25">
        <f>Ident!F68-C68+1-(INT((CHOOSE(WEEKDAY(C68),0,1,2,3,4,5,6)+(Ident!F68-C68+1))/7))-(INT((CHOOSE(WEEKDAY(C68),6,0,1,2,3,4,5)+(Ident!F68-C68+1))/7))</f>
        <v>-32415</v>
      </c>
      <c r="E68" s="25">
        <f>Kal!B$13-C68+1-(INT((CHOOSE(WEEKDAY(C68),0,1,2,3,4,5,6)+(Kal!B$13-C68+1))/7))-(INT((CHOOSE(WEEKDAY(C68),6,0,1,2,3,4,5)+(Kal!B$13-C68+1))/7))</f>
        <v>65</v>
      </c>
      <c r="F68" s="25">
        <f>Ident!F68-Kal!A$11+1-(INT((CHOOSE(WEEKDAY(Kal!A$11),0,1,2,3,4,5,6)+(Ident!F68-Kal!A$11+1))/7))-(INT((CHOOSE(WEEKDAY(Kal!A$11),6,0,1,2,3,4,5)+(Ident!F68-Kal!A$11+1))/7))</f>
        <v>-32415</v>
      </c>
      <c r="G68" s="25">
        <f>IF(AND(Ident!E68&lt;&gt;0,Ident!F68&lt;&gt;0),D68,IF(AND(Ident!E68&lt;&gt;0,Ident!F68=0),E68,IF(AND(Ident!E68=0,Ident!F68&lt;&gt;0),F68,ad5kw)))</f>
        <v>65</v>
      </c>
      <c r="H68" s="24">
        <f>ROUND(G68*Ident!L68,2)</f>
        <v>0</v>
      </c>
      <c r="I68" s="102"/>
      <c r="J68" s="103">
        <f>BerM1!W68+BerM2!W68+BerM3!W68</f>
        <v>0</v>
      </c>
      <c r="K68" s="103">
        <f t="shared" si="38"/>
        <v>0</v>
      </c>
      <c r="L68" s="103" t="str">
        <f t="shared" si="39"/>
        <v>Corriger</v>
      </c>
      <c r="M68" s="81">
        <f>BerM1!AB68+BerM2!AB68+BerM3!AB68</f>
        <v>0</v>
      </c>
      <c r="N68" s="81">
        <f t="shared" si="40"/>
        <v>0</v>
      </c>
      <c r="O68" s="4">
        <f>IF(BerM1!S68+BerM2!S68+BerM3!S68=0,0,MIN(Ident!L68*fuf,MAX((Ident!L68-1)*fuf,ROUND(N68/(BerM1!S68+BerM2!S68+BerM3!S68),2))))</f>
        <v>0</v>
      </c>
      <c r="P68" s="81">
        <f>ROUND((BerM1!I68+BerM2!I68+BerM3!I68)/(malu1+malu2+malu3),2)</f>
        <v>0</v>
      </c>
      <c r="Q68" s="81">
        <f>ROUND((BerM1!J68+BerM2!J68+BerM3!J68)/(dima1+dima2+dima3),2)</f>
        <v>0</v>
      </c>
      <c r="R68" s="81">
        <f>ROUND((BerM1!K68+BerM2!K68+BerM3!K68)/(wome1+wome2+wome3),2)</f>
        <v>0</v>
      </c>
      <c r="S68" s="81">
        <f>ROUND((BerM1!L68+BerM2!L68+BerM3!L68)/(doje1+doje2+doje3),2)</f>
        <v>0</v>
      </c>
      <c r="T68" s="81">
        <f>ROUND((BerM1!M68+BerM2!M68+BerM3!M68)/(vrve1+vrve2+vrve3),2)</f>
        <v>0</v>
      </c>
      <c r="U68" s="81">
        <f>ROUND((BerM1!N68+BerM2!N68+BerM3!N68)/(zasa1+zasa2+zasa3),2)</f>
        <v>0</v>
      </c>
      <c r="V68" s="81">
        <f>ROUND((BerM1!O68+BerM2!O68+BerM3!O68)/(zodi1+zodi2+zodi3),2)</f>
        <v>0</v>
      </c>
      <c r="W68" s="81">
        <f>ROUND(('M1-In'!U68+'M2-In'!U68+'M3-In'!U68)*7/(malu1+malu2+malu3+dima1+dima2+dima3+wome1+wome2+wome3+doje1+doje2+doje3+vrve1+vrve2+vrve3+zasa1+zasa2+zasa3+zodi1+zodi2+zodi3),2)</f>
        <v>0</v>
      </c>
      <c r="X68" s="81">
        <f t="shared" si="41"/>
        <v>0</v>
      </c>
      <c r="Y68" s="81" t="str">
        <f t="shared" si="42"/>
        <v>REMPLIR CAT.D'EMPLOYEUR!</v>
      </c>
      <c r="Z68" s="34">
        <f t="shared" si="43"/>
        <v>0</v>
      </c>
      <c r="AA68" s="81" t="str">
        <f t="shared" si="44"/>
        <v>T. plein</v>
      </c>
      <c r="AB68" s="81">
        <f>'M1-In'!AD68+'M1-In'!AE68+'M2-In'!AD68+'M2-In'!AE68+'M3-In'!AD68+'M3-In'!AE68</f>
        <v>0</v>
      </c>
      <c r="AC68" s="81" t="str">
        <f t="shared" si="45"/>
        <v>Corriger</v>
      </c>
      <c r="AD68" s="81" t="str">
        <f t="shared" si="46"/>
        <v>Corriger</v>
      </c>
      <c r="AE68" s="81">
        <f>'M1-In'!AF68+'M2-In'!AF68+'M3-In'!AF68</f>
        <v>0</v>
      </c>
      <c r="AF68" s="81" t="str">
        <f t="shared" si="47"/>
        <v>Corriger</v>
      </c>
      <c r="AG68" s="81" t="str">
        <f t="shared" si="48"/>
        <v>Corriger</v>
      </c>
      <c r="AH68" s="81">
        <f>'M1-In'!AG68+'M2-In'!AG68+'M3-In'!AG68</f>
        <v>0</v>
      </c>
      <c r="AI68" s="81" t="str">
        <f t="shared" si="49"/>
        <v>Corriger</v>
      </c>
      <c r="AJ68" s="81" t="str">
        <f t="shared" si="50"/>
        <v>Corriger</v>
      </c>
      <c r="AK68" s="81">
        <f>'M1-In'!AH68+'M2-In'!AH68+'M3-In'!AH68</f>
        <v>0</v>
      </c>
      <c r="AL68" s="81" t="str">
        <f t="shared" si="51"/>
        <v>Corriger</v>
      </c>
      <c r="AM68" s="81" t="str">
        <f t="shared" si="52"/>
        <v>Corriger</v>
      </c>
      <c r="AN68" s="81">
        <f>'M1-In'!AI68+'M2-In'!AI68+'M3-In'!AI68</f>
        <v>0</v>
      </c>
      <c r="AO68" s="81" t="str">
        <f t="shared" si="53"/>
        <v>Corriger</v>
      </c>
      <c r="AP68" s="81" t="str">
        <f t="shared" si="54"/>
        <v>Corriger</v>
      </c>
      <c r="AQ68" s="81">
        <f>'M1-In'!AJ68+'M2-In'!AJ68+'M3-In'!AJ68</f>
        <v>0</v>
      </c>
      <c r="AR68" s="81" t="str">
        <f t="shared" si="55"/>
        <v>Corriger</v>
      </c>
      <c r="AS68" s="81" t="str">
        <f t="shared" si="56"/>
        <v>Corriger</v>
      </c>
      <c r="AT68" s="81">
        <f>BerM1!AO68+BerM2!AO68+BerM3!AO68</f>
        <v>0</v>
      </c>
      <c r="AU68" s="81" t="str">
        <f t="shared" si="57"/>
        <v>Corriger</v>
      </c>
      <c r="AV68" s="81" t="str">
        <f t="shared" si="58"/>
        <v>Corriger</v>
      </c>
      <c r="AW68" s="81" t="str">
        <f>IF(A68&gt;1,"Corriger",MIN(gmk,BerM1!AQ68+BerM2!AQ68+BerM3!AQ68))</f>
        <v>Corriger</v>
      </c>
      <c r="AX68" s="81" t="str">
        <f t="shared" si="59"/>
        <v>Corriger</v>
      </c>
      <c r="AY68" s="81" t="str">
        <f t="shared" si="60"/>
        <v>Corriger</v>
      </c>
      <c r="AZ68" s="81" t="str">
        <f>IF(A68&gt;1,"Corriger",ROUND(AW68*pabij/100,2)+ROUND(AW68*wnbij/100,2))</f>
        <v>Corriger</v>
      </c>
      <c r="BA68" s="81">
        <f t="shared" si="61"/>
        <v>0</v>
      </c>
      <c r="BB68" s="81">
        <f t="shared" si="62"/>
        <v>0</v>
      </c>
      <c r="BC68" s="104">
        <f t="shared" si="63"/>
        <v>1</v>
      </c>
      <c r="BD68" s="81" t="str">
        <f t="shared" si="64"/>
        <v>Corriger</v>
      </c>
      <c r="BE68" s="34" t="str">
        <f t="shared" si="65"/>
        <v>Corriger</v>
      </c>
      <c r="BF68" s="81" t="str">
        <f>IF(A68&gt;1,"Corriger",MIN(AY68,BerM1!AT68+BerM2!AT68+BerM3!AT68))</f>
        <v>Corriger</v>
      </c>
      <c r="BG68" s="81" t="e">
        <f t="shared" si="66"/>
        <v>#VALUE!</v>
      </c>
      <c r="BH68" s="81" t="str">
        <f t="shared" si="67"/>
        <v>Corriger</v>
      </c>
      <c r="BI68" s="81" t="str">
        <f t="shared" si="68"/>
        <v>Corriger</v>
      </c>
      <c r="BJ68" s="81" t="e">
        <f t="shared" si="69"/>
        <v>#VALUE!</v>
      </c>
      <c r="BK68" s="81" t="e">
        <f ca="1">IF(A68=1,Corriger,ROUND(AW68*fsobij/100,2))</f>
        <v>#VALUE!</v>
      </c>
      <c r="BL68" s="25" t="str">
        <f t="shared" si="70"/>
        <v>Corriger</v>
      </c>
      <c r="BM68" s="81" t="str">
        <f t="shared" si="71"/>
        <v>Corriger</v>
      </c>
      <c r="BN68" s="81" t="str">
        <f t="shared" si="72"/>
        <v>Corriger</v>
      </c>
      <c r="BO68" s="81" t="str">
        <f t="shared" si="73"/>
        <v>OK</v>
      </c>
      <c r="BP68" s="81" t="b">
        <f t="shared" si="74"/>
        <v>0</v>
      </c>
      <c r="BQ68" s="105"/>
      <c r="BR68" s="105" t="e">
        <f ca="1">IF(A68=1,Corriger,ROUND(AW68*bijdrage255/100,2))</f>
        <v>#VALUE!</v>
      </c>
      <c r="BS68" s="105" t="e">
        <f ca="1">IF(A68=1,Corriger,ROUND(AW68*bijdrage256/100,2))</f>
        <v>#VALUE!</v>
      </c>
      <c r="BT68" s="105"/>
      <c r="BU68" s="105" t="str">
        <f t="shared" si="75"/>
        <v>Corriger</v>
      </c>
      <c r="BV68" s="105"/>
      <c r="BW68" s="81" t="e">
        <f t="shared" si="76"/>
        <v>#VALUE!</v>
      </c>
      <c r="BX68" s="81" t="e">
        <f t="shared" si="77"/>
        <v>#VALUE!</v>
      </c>
      <c r="BY68" s="81" t="e">
        <f t="shared" si="78"/>
        <v>#VALUE!</v>
      </c>
      <c r="CA68" s="81" t="e">
        <f ca="1">BN68-ROUND(((FTP!AP68+FTP!BB68+FTP!BF68+FTP!AT68+FTP!AX68)-(FTP!BH68+FTP!BJ68))/100,2)</f>
        <v>#VALUE!</v>
      </c>
    </row>
    <row r="69" spans="1:79" x14ac:dyDescent="0.2">
      <c r="A69" s="25">
        <f>IF(OR(BerM1!V69=1,BerM2!V69=1,BerM3!V69=1),1,IF(ISBLANK(wg_cat),2,IF(AND(kwnr&gt;=76,user_wg_cat=958),3,0)))</f>
        <v>2</v>
      </c>
      <c r="B69" s="101"/>
      <c r="C69" s="106">
        <f>IF(NOT(ISBLANK(Ident!E69)),IF(Ident!E69&lt;Kal!A$11,Kal!A$11,Ident!E69),Kal!A$11)</f>
        <v>45383</v>
      </c>
      <c r="D69" s="25">
        <f>Ident!F69-C69+1-(INT((CHOOSE(WEEKDAY(C69),0,1,2,3,4,5,6)+(Ident!F69-C69+1))/7))-(INT((CHOOSE(WEEKDAY(C69),6,0,1,2,3,4,5)+(Ident!F69-C69+1))/7))</f>
        <v>-32415</v>
      </c>
      <c r="E69" s="25">
        <f>Kal!B$13-C69+1-(INT((CHOOSE(WEEKDAY(C69),0,1,2,3,4,5,6)+(Kal!B$13-C69+1))/7))-(INT((CHOOSE(WEEKDAY(C69),6,0,1,2,3,4,5)+(Kal!B$13-C69+1))/7))</f>
        <v>65</v>
      </c>
      <c r="F69" s="25">
        <f>Ident!F69-Kal!A$11+1-(INT((CHOOSE(WEEKDAY(Kal!A$11),0,1,2,3,4,5,6)+(Ident!F69-Kal!A$11+1))/7))-(INT((CHOOSE(WEEKDAY(Kal!A$11),6,0,1,2,3,4,5)+(Ident!F69-Kal!A$11+1))/7))</f>
        <v>-32415</v>
      </c>
      <c r="G69" s="25">
        <f>IF(AND(Ident!E69&lt;&gt;0,Ident!F69&lt;&gt;0),D69,IF(AND(Ident!E69&lt;&gt;0,Ident!F69=0),E69,IF(AND(Ident!E69=0,Ident!F69&lt;&gt;0),F69,ad5kw)))</f>
        <v>65</v>
      </c>
      <c r="H69" s="24">
        <f>ROUND(G69*Ident!L69,2)</f>
        <v>0</v>
      </c>
      <c r="I69" s="102"/>
      <c r="J69" s="103">
        <f>BerM1!W69+BerM2!W69+BerM3!W69</f>
        <v>0</v>
      </c>
      <c r="K69" s="103">
        <f t="shared" ref="K69:K132" si="79">IF(A69=1,"Corriger!",MIN(upk,ROUND(J69*fuf,2)))</f>
        <v>0</v>
      </c>
      <c r="L69" s="103" t="str">
        <f t="shared" ref="L69:L132" si="80">IF(A69&gt;1,"Corriger",ROUND(K69/(4*fuf),2))</f>
        <v>Corriger</v>
      </c>
      <c r="M69" s="81">
        <f>BerM1!AB69+BerM2!AB69+BerM3!AB69</f>
        <v>0</v>
      </c>
      <c r="N69" s="81">
        <f t="shared" ref="N69:N132" si="81">ROUND(M69*fuf,2)</f>
        <v>0</v>
      </c>
      <c r="O69" s="4">
        <f>IF(BerM1!S69+BerM2!S69+BerM3!S69=0,0,MIN(Ident!L69*fuf,MAX((Ident!L69-1)*fuf,ROUND(N69/(BerM1!S69+BerM2!S69+BerM3!S69),2))))</f>
        <v>0</v>
      </c>
      <c r="P69" s="81">
        <f>ROUND((BerM1!I69+BerM2!I69+BerM3!I69)/(malu1+malu2+malu3),2)</f>
        <v>0</v>
      </c>
      <c r="Q69" s="81">
        <f>ROUND((BerM1!J69+BerM2!J69+BerM3!J69)/(dima1+dima2+dima3),2)</f>
        <v>0</v>
      </c>
      <c r="R69" s="81">
        <f>ROUND((BerM1!K69+BerM2!K69+BerM3!K69)/(wome1+wome2+wome3),2)</f>
        <v>0</v>
      </c>
      <c r="S69" s="81">
        <f>ROUND((BerM1!L69+BerM2!L69+BerM3!L69)/(doje1+doje2+doje3),2)</f>
        <v>0</v>
      </c>
      <c r="T69" s="81">
        <f>ROUND((BerM1!M69+BerM2!M69+BerM3!M69)/(vrve1+vrve2+vrve3),2)</f>
        <v>0</v>
      </c>
      <c r="U69" s="81">
        <f>ROUND((BerM1!N69+BerM2!N69+BerM3!N69)/(zasa1+zasa2+zasa3),2)</f>
        <v>0</v>
      </c>
      <c r="V69" s="81">
        <f>ROUND((BerM1!O69+BerM2!O69+BerM3!O69)/(zodi1+zodi2+zodi3),2)</f>
        <v>0</v>
      </c>
      <c r="W69" s="81">
        <f>ROUND(('M1-In'!U69+'M2-In'!U69+'M3-In'!U69)*7/(malu1+malu2+malu3+dima1+dima2+dima3+wome1+wome2+wome3+doje1+doje2+doje3+vrve1+vrve2+vrve3+zasa1+zasa2+zasa3+zodi1+zodi2+zodi3),2)</f>
        <v>0</v>
      </c>
      <c r="X69" s="81">
        <f t="shared" ref="X69:X132" si="82">P69+Q69+R69+S69+T69+U69+V69+W69</f>
        <v>0</v>
      </c>
      <c r="Y69" s="81" t="str">
        <f t="shared" ref="Y69:Y132" si="83">IF(A69=1,"Corriger",IF(A69=2,"REMPLIR CAT.D'EMPLOYEUR!",
IF(kwnr&gt;=64,
IF(BW69&gt;=G69*fuf*mc,mm,IF(MIN(mm,ROUND(O69*X69,2))&lt;&gt;0,MIN(mm,ROUND(O69*X69,2)),0)),
IF(MIN(mm,ROUND(O69*X69,2))&lt;&gt;0,MIN(mm,ROUND(O69*X69,2)),0))))</f>
        <v>REMPLIR CAT.D'EMPLOYEUR!</v>
      </c>
      <c r="Z69" s="34">
        <f t="shared" ref="Z69:Z132" si="84">IF(Y69&lt;mm,1,0)</f>
        <v>0</v>
      </c>
      <c r="AA69" s="81" t="str">
        <f t="shared" ref="AA69:AA132" si="85">IF(Z69=1,"T. partiel","T. plein")</f>
        <v>T. plein</v>
      </c>
      <c r="AB69" s="81">
        <f>'M1-In'!AD69+'M1-In'!AE69+'M2-In'!AD69+'M2-In'!AE69+'M3-In'!AD69+'M3-In'!AE69</f>
        <v>0</v>
      </c>
      <c r="AC69" s="81" t="str">
        <f t="shared" ref="AC69:AC132" si="86">IF(A69&gt;1,"Corriger",ROUND(AB69*O69,2))</f>
        <v>Corriger</v>
      </c>
      <c r="AD69" s="81" t="str">
        <f t="shared" ref="AD69:AD132" si="87">IF(A69&gt;1,"Corriger",ROUND(AC69/(4*fuf),2))</f>
        <v>Corriger</v>
      </c>
      <c r="AE69" s="81">
        <f>'M1-In'!AF69+'M2-In'!AF69+'M3-In'!AF69</f>
        <v>0</v>
      </c>
      <c r="AF69" s="81" t="str">
        <f t="shared" ref="AF69:AF132" si="88">IF(A69&gt;1,"Corriger",ROUND(AE69*O69,2))</f>
        <v>Corriger</v>
      </c>
      <c r="AG69" s="81" t="str">
        <f t="shared" ref="AG69:AG132" si="89">IF(A69&gt;1,"Corriger",ROUND(AF69/(4*fuf),2))</f>
        <v>Corriger</v>
      </c>
      <c r="AH69" s="81">
        <f>'M1-In'!AG69+'M2-In'!AG69+'M3-In'!AG69</f>
        <v>0</v>
      </c>
      <c r="AI69" s="81" t="str">
        <f t="shared" ref="AI69:AI132" si="90">IF(A69&gt;1,"Corriger",ROUND(AH69*O69,2))</f>
        <v>Corriger</v>
      </c>
      <c r="AJ69" s="81" t="str">
        <f t="shared" ref="AJ69:AJ132" si="91">IF(A69&gt;1,"Corriger",ROUND(AI69/(4*fuf),2))</f>
        <v>Corriger</v>
      </c>
      <c r="AK69" s="81">
        <f>'M1-In'!AH69+'M2-In'!AH69+'M3-In'!AH69</f>
        <v>0</v>
      </c>
      <c r="AL69" s="81" t="str">
        <f t="shared" ref="AL69:AL132" si="92">IF(A69&gt;1,"Corriger",ROUND(AK69*O69,2))</f>
        <v>Corriger</v>
      </c>
      <c r="AM69" s="81" t="str">
        <f t="shared" ref="AM69:AM132" si="93">IF(A69&gt;1,"Corriger",ROUND(AL69/(4*fuf),2))</f>
        <v>Corriger</v>
      </c>
      <c r="AN69" s="81">
        <f>'M1-In'!AI69+'M2-In'!AI69+'M3-In'!AI69</f>
        <v>0</v>
      </c>
      <c r="AO69" s="81" t="str">
        <f t="shared" ref="AO69:AO132" si="94">IF(A69&gt;1,"Corriger",ROUND(AN69*O69,2))</f>
        <v>Corriger</v>
      </c>
      <c r="AP69" s="81" t="str">
        <f t="shared" ref="AP69:AP132" si="95">IF(A69&gt;1,"Corriger",ROUND(AO69/(4*fuf),2))</f>
        <v>Corriger</v>
      </c>
      <c r="AQ69" s="81">
        <f>'M1-In'!AJ69+'M2-In'!AJ69+'M3-In'!AJ69</f>
        <v>0</v>
      </c>
      <c r="AR69" s="81" t="str">
        <f t="shared" ref="AR69:AR132" si="96">IF(A69&gt;1,"Corriger",ROUND(AQ69*O69,2))</f>
        <v>Corriger</v>
      </c>
      <c r="AS69" s="81" t="str">
        <f t="shared" ref="AS69:AS132" si="97">IF(A69&gt;1,"Corriger",ROUND(AR69/(4*fuf),2))</f>
        <v>Corriger</v>
      </c>
      <c r="AT69" s="81">
        <f>BerM1!AO69+BerM2!AO69+BerM3!AO69</f>
        <v>0</v>
      </c>
      <c r="AU69" s="81" t="str">
        <f t="shared" ref="AU69:AU132" si="98">IF(A69&gt;1,"Corriger",IF(AT69*O69&lt;0.6,0,ROUND(AT69*O69,2)))</f>
        <v>Corriger</v>
      </c>
      <c r="AV69" s="81" t="str">
        <f t="shared" ref="AV69:AV132" si="99">IF(A69&gt;1,"Corriger",ROUND(AU69/(4*fuf),2))</f>
        <v>Corriger</v>
      </c>
      <c r="AW69" s="81" t="str">
        <f>IF(A69&gt;1,"Corriger",MIN(gmk,BerM1!AQ69+BerM2!AQ69+BerM3!AQ69))</f>
        <v>Corriger</v>
      </c>
      <c r="AX69" s="81" t="str">
        <f t="shared" ref="AX69:AX132" si="100">IF(A69&gt;1,"Corriger",ROUND(AW69*pabij/100,2))</f>
        <v>Corriger</v>
      </c>
      <c r="AY69" s="81" t="str">
        <f t="shared" ref="AY69:AY132" si="101">IF(A69&gt;1,"Corriger",ROUND(AW69*wnbij/100,2))</f>
        <v>Corriger</v>
      </c>
      <c r="AZ69" s="81" t="str">
        <f>IF(A69&gt;1,"Corriger",ROUND(AW69*pabij/100,2)+ROUND(AW69*wnbij/100,2))</f>
        <v>Corriger</v>
      </c>
      <c r="BA69" s="81">
        <f t="shared" ref="BA69:BA132" si="102">MIN(ROUND(K69/494,2),1)</f>
        <v>0</v>
      </c>
      <c r="BB69" s="81">
        <f t="shared" ref="BB69:BB132" si="103">IF(kwnr&gt;=44,BA69,IF(BA69&lt;0.33,0,BA69))</f>
        <v>0</v>
      </c>
      <c r="BC69" s="104">
        <f t="shared" ref="BC69:BC132" si="104">IF(BB69&gt;=0.8,ROUND(1/BB69,7),IF(AND(BB69&gt;=0.55,BB69&lt;0.8),1+BB69-0.55,IF(BB69&lt;0.275,IF(Y69&gt;=19,1,0),1)))</f>
        <v>1</v>
      </c>
      <c r="BD69" s="81" t="str">
        <f t="shared" ref="BD69:BD132" si="105">IF(A69&gt;1,"Corriger",IF(kwnr&gt;=44,MIN(ROUND(AW69*bvv_1521/100,2),ROUND(dgvo*BB69*BC69,2)),MIN(IF(BA69&lt;0.8,ROUND(ROUND(bvmoh*BB69*1.25,2)*bvv_1521/100,2),ROUND(bvmoh*bvv_1521/100,2)),AX69)))</f>
        <v>Corriger</v>
      </c>
      <c r="BE69" s="34" t="str">
        <f t="shared" ref="BE69:BE132" si="106">IF(A69&gt;1,"Corriger",IF(BD69&gt;0,IF(kwnr&gt;=44,4400,1521),0))</f>
        <v>Corriger</v>
      </c>
      <c r="BF69" s="81" t="str">
        <f>IF(A69&gt;1,"Corriger",MIN(AY69,BerM1!AT69+BerM2!AT69+BerM3!AT69))</f>
        <v>Corriger</v>
      </c>
      <c r="BG69" s="81" t="e">
        <f t="shared" ref="BG69:BG132" si="107">BD69+BF69</f>
        <v>#VALUE!</v>
      </c>
      <c r="BH69" s="81" t="str">
        <f t="shared" ref="BH69:BH132" si="108">IF(A69&gt;1,"Corriger",AY69-BF69)</f>
        <v>Corriger</v>
      </c>
      <c r="BI69" s="81" t="str">
        <f t="shared" ref="BI69:BI132" si="109">IF(A69&gt;1,"Corriger",AX69-BD69)</f>
        <v>Corriger</v>
      </c>
      <c r="BJ69" s="81" t="e">
        <f t="shared" ref="BJ69:BJ132" si="110">ROUND(BH69+BI69,2)</f>
        <v>#VALUE!</v>
      </c>
      <c r="BK69" s="81" t="e">
        <f ca="1">IF(A69=1,Corriger,ROUND(AW69*fsobij/100,2))</f>
        <v>#VALUE!</v>
      </c>
      <c r="BL69" s="25" t="str">
        <f t="shared" ref="BL69:BL132" si="111">IF(A69&gt;1,"Corriger",ROUND(AW69*bijbij/100,2))</f>
        <v>Corriger</v>
      </c>
      <c r="BM69" s="81" t="str">
        <f t="shared" ref="BM69:BM132" si="112">IF(A69&gt;1,"Corriger",BI69+BK69+BL69)</f>
        <v>Corriger</v>
      </c>
      <c r="BN69" s="81" t="str">
        <f t="shared" ref="BN69:BN132" si="113">IF(A69&gt;1,"Corriger",BJ69+BK69+BL69+BR69+BS69)</f>
        <v>Corriger</v>
      </c>
      <c r="BO69" s="81" t="str">
        <f t="shared" ref="BO69:BO132" si="114">IF(J69&gt;H69,"SURCAPACITE","OK")</f>
        <v>OK</v>
      </c>
      <c r="BP69" s="81" t="b">
        <f t="shared" ref="BP69:BP132" si="115">IF(BO69="SURCAPACITE",ROUND((J69-H69)*100/H69,0))</f>
        <v>0</v>
      </c>
      <c r="BQ69" s="105"/>
      <c r="BR69" s="105" t="e">
        <f ca="1">IF(A69=1,Corriger,ROUND(AW69*bijdrage255/100,2))</f>
        <v>#VALUE!</v>
      </c>
      <c r="BS69" s="105" t="e">
        <f ca="1">IF(A69=1,Corriger,ROUND(AW69*bijdrage256/100,2))</f>
        <v>#VALUE!</v>
      </c>
      <c r="BT69" s="105"/>
      <c r="BU69" s="105" t="str">
        <f t="shared" ref="BU69:BU132" si="116">IF(A69&gt;1,"Corriger",IF(AND(kwnr&gt;=80,kwnr&lt;=81),ROUND(AW69*bvv_1521/100,2)-BD69,0))</f>
        <v>Corriger</v>
      </c>
      <c r="BV69" s="105"/>
      <c r="BW69" s="81" t="e">
        <f t="shared" ref="BW69:BW132" si="117">MIN(K69+AC69+AI69+AL69+AO69+AR69+AU69,494)</f>
        <v>#VALUE!</v>
      </c>
      <c r="BX69" s="81" t="e">
        <f t="shared" ref="BX69:BX132" si="118">K69+AC69</f>
        <v>#VALUE!</v>
      </c>
      <c r="BY69" s="81" t="e">
        <f t="shared" ref="BY69:BY132" si="119">L69+AD69</f>
        <v>#VALUE!</v>
      </c>
      <c r="CA69" s="81" t="e">
        <f ca="1">BN69-ROUND(((FTP!AP69+FTP!BB69+FTP!BF69+FTP!AT69+FTP!AX69)-(FTP!BH69+FTP!BJ69))/100,2)</f>
        <v>#VALUE!</v>
      </c>
    </row>
    <row r="70" spans="1:79" x14ac:dyDescent="0.2">
      <c r="A70" s="25">
        <f>IF(OR(BerM1!V70=1,BerM2!V70=1,BerM3!V70=1),1,IF(ISBLANK(wg_cat),2,IF(AND(kwnr&gt;=76,user_wg_cat=958),3,0)))</f>
        <v>2</v>
      </c>
      <c r="B70" s="101"/>
      <c r="C70" s="106">
        <f>IF(NOT(ISBLANK(Ident!E70)),IF(Ident!E70&lt;Kal!A$11,Kal!A$11,Ident!E70),Kal!A$11)</f>
        <v>45383</v>
      </c>
      <c r="D70" s="25">
        <f>Ident!F70-C70+1-(INT((CHOOSE(WEEKDAY(C70),0,1,2,3,4,5,6)+(Ident!F70-C70+1))/7))-(INT((CHOOSE(WEEKDAY(C70),6,0,1,2,3,4,5)+(Ident!F70-C70+1))/7))</f>
        <v>-32415</v>
      </c>
      <c r="E70" s="25">
        <f>Kal!B$13-C70+1-(INT((CHOOSE(WEEKDAY(C70),0,1,2,3,4,5,6)+(Kal!B$13-C70+1))/7))-(INT((CHOOSE(WEEKDAY(C70),6,0,1,2,3,4,5)+(Kal!B$13-C70+1))/7))</f>
        <v>65</v>
      </c>
      <c r="F70" s="25">
        <f>Ident!F70-Kal!A$11+1-(INT((CHOOSE(WEEKDAY(Kal!A$11),0,1,2,3,4,5,6)+(Ident!F70-Kal!A$11+1))/7))-(INT((CHOOSE(WEEKDAY(Kal!A$11),6,0,1,2,3,4,5)+(Ident!F70-Kal!A$11+1))/7))</f>
        <v>-32415</v>
      </c>
      <c r="G70" s="25">
        <f>IF(AND(Ident!E70&lt;&gt;0,Ident!F70&lt;&gt;0),D70,IF(AND(Ident!E70&lt;&gt;0,Ident!F70=0),E70,IF(AND(Ident!E70=0,Ident!F70&lt;&gt;0),F70,ad5kw)))</f>
        <v>65</v>
      </c>
      <c r="H70" s="24">
        <f>ROUND(G70*Ident!L70,2)</f>
        <v>0</v>
      </c>
      <c r="I70" s="102"/>
      <c r="J70" s="103">
        <f>BerM1!W70+BerM2!W70+BerM3!W70</f>
        <v>0</v>
      </c>
      <c r="K70" s="103">
        <f t="shared" si="79"/>
        <v>0</v>
      </c>
      <c r="L70" s="103" t="str">
        <f t="shared" si="80"/>
        <v>Corriger</v>
      </c>
      <c r="M70" s="81">
        <f>BerM1!AB70+BerM2!AB70+BerM3!AB70</f>
        <v>0</v>
      </c>
      <c r="N70" s="81">
        <f t="shared" si="81"/>
        <v>0</v>
      </c>
      <c r="O70" s="4">
        <f>IF(BerM1!S70+BerM2!S70+BerM3!S70=0,0,MIN(Ident!L70*fuf,MAX((Ident!L70-1)*fuf,ROUND(N70/(BerM1!S70+BerM2!S70+BerM3!S70),2))))</f>
        <v>0</v>
      </c>
      <c r="P70" s="81">
        <f>ROUND((BerM1!I70+BerM2!I70+BerM3!I70)/(malu1+malu2+malu3),2)</f>
        <v>0</v>
      </c>
      <c r="Q70" s="81">
        <f>ROUND((BerM1!J70+BerM2!J70+BerM3!J70)/(dima1+dima2+dima3),2)</f>
        <v>0</v>
      </c>
      <c r="R70" s="81">
        <f>ROUND((BerM1!K70+BerM2!K70+BerM3!K70)/(wome1+wome2+wome3),2)</f>
        <v>0</v>
      </c>
      <c r="S70" s="81">
        <f>ROUND((BerM1!L70+BerM2!L70+BerM3!L70)/(doje1+doje2+doje3),2)</f>
        <v>0</v>
      </c>
      <c r="T70" s="81">
        <f>ROUND((BerM1!M70+BerM2!M70+BerM3!M70)/(vrve1+vrve2+vrve3),2)</f>
        <v>0</v>
      </c>
      <c r="U70" s="81">
        <f>ROUND((BerM1!N70+BerM2!N70+BerM3!N70)/(zasa1+zasa2+zasa3),2)</f>
        <v>0</v>
      </c>
      <c r="V70" s="81">
        <f>ROUND((BerM1!O70+BerM2!O70+BerM3!O70)/(zodi1+zodi2+zodi3),2)</f>
        <v>0</v>
      </c>
      <c r="W70" s="81">
        <f>ROUND(('M1-In'!U70+'M2-In'!U70+'M3-In'!U70)*7/(malu1+malu2+malu3+dima1+dima2+dima3+wome1+wome2+wome3+doje1+doje2+doje3+vrve1+vrve2+vrve3+zasa1+zasa2+zasa3+zodi1+zodi2+zodi3),2)</f>
        <v>0</v>
      </c>
      <c r="X70" s="81">
        <f t="shared" si="82"/>
        <v>0</v>
      </c>
      <c r="Y70" s="81" t="str">
        <f t="shared" si="83"/>
        <v>REMPLIR CAT.D'EMPLOYEUR!</v>
      </c>
      <c r="Z70" s="34">
        <f t="shared" si="84"/>
        <v>0</v>
      </c>
      <c r="AA70" s="81" t="str">
        <f t="shared" si="85"/>
        <v>T. plein</v>
      </c>
      <c r="AB70" s="81">
        <f>'M1-In'!AD70+'M1-In'!AE70+'M2-In'!AD70+'M2-In'!AE70+'M3-In'!AD70+'M3-In'!AE70</f>
        <v>0</v>
      </c>
      <c r="AC70" s="81" t="str">
        <f t="shared" si="86"/>
        <v>Corriger</v>
      </c>
      <c r="AD70" s="81" t="str">
        <f t="shared" si="87"/>
        <v>Corriger</v>
      </c>
      <c r="AE70" s="81">
        <f>'M1-In'!AF70+'M2-In'!AF70+'M3-In'!AF70</f>
        <v>0</v>
      </c>
      <c r="AF70" s="81" t="str">
        <f t="shared" si="88"/>
        <v>Corriger</v>
      </c>
      <c r="AG70" s="81" t="str">
        <f t="shared" si="89"/>
        <v>Corriger</v>
      </c>
      <c r="AH70" s="81">
        <f>'M1-In'!AG70+'M2-In'!AG70+'M3-In'!AG70</f>
        <v>0</v>
      </c>
      <c r="AI70" s="81" t="str">
        <f t="shared" si="90"/>
        <v>Corriger</v>
      </c>
      <c r="AJ70" s="81" t="str">
        <f t="shared" si="91"/>
        <v>Corriger</v>
      </c>
      <c r="AK70" s="81">
        <f>'M1-In'!AH70+'M2-In'!AH70+'M3-In'!AH70</f>
        <v>0</v>
      </c>
      <c r="AL70" s="81" t="str">
        <f t="shared" si="92"/>
        <v>Corriger</v>
      </c>
      <c r="AM70" s="81" t="str">
        <f t="shared" si="93"/>
        <v>Corriger</v>
      </c>
      <c r="AN70" s="81">
        <f>'M1-In'!AI70+'M2-In'!AI70+'M3-In'!AI70</f>
        <v>0</v>
      </c>
      <c r="AO70" s="81" t="str">
        <f t="shared" si="94"/>
        <v>Corriger</v>
      </c>
      <c r="AP70" s="81" t="str">
        <f t="shared" si="95"/>
        <v>Corriger</v>
      </c>
      <c r="AQ70" s="81">
        <f>'M1-In'!AJ70+'M2-In'!AJ70+'M3-In'!AJ70</f>
        <v>0</v>
      </c>
      <c r="AR70" s="81" t="str">
        <f t="shared" si="96"/>
        <v>Corriger</v>
      </c>
      <c r="AS70" s="81" t="str">
        <f t="shared" si="97"/>
        <v>Corriger</v>
      </c>
      <c r="AT70" s="81">
        <f>BerM1!AO70+BerM2!AO70+BerM3!AO70</f>
        <v>0</v>
      </c>
      <c r="AU70" s="81" t="str">
        <f t="shared" si="98"/>
        <v>Corriger</v>
      </c>
      <c r="AV70" s="81" t="str">
        <f t="shared" si="99"/>
        <v>Corriger</v>
      </c>
      <c r="AW70" s="81" t="str">
        <f>IF(A70&gt;1,"Corriger",MIN(gmk,BerM1!AQ70+BerM2!AQ70+BerM3!AQ70))</f>
        <v>Corriger</v>
      </c>
      <c r="AX70" s="81" t="str">
        <f t="shared" si="100"/>
        <v>Corriger</v>
      </c>
      <c r="AY70" s="81" t="str">
        <f t="shared" si="101"/>
        <v>Corriger</v>
      </c>
      <c r="AZ70" s="81" t="str">
        <f>IF(A70&gt;1,"Corriger",ROUND(AW70*pabij/100,2)+ROUND(AW70*wnbij/100,2))</f>
        <v>Corriger</v>
      </c>
      <c r="BA70" s="81">
        <f t="shared" si="102"/>
        <v>0</v>
      </c>
      <c r="BB70" s="81">
        <f t="shared" si="103"/>
        <v>0</v>
      </c>
      <c r="BC70" s="104">
        <f t="shared" si="104"/>
        <v>1</v>
      </c>
      <c r="BD70" s="81" t="str">
        <f t="shared" si="105"/>
        <v>Corriger</v>
      </c>
      <c r="BE70" s="34" t="str">
        <f t="shared" si="106"/>
        <v>Corriger</v>
      </c>
      <c r="BF70" s="81" t="str">
        <f>IF(A70&gt;1,"Corriger",MIN(AY70,BerM1!AT70+BerM2!AT70+BerM3!AT70))</f>
        <v>Corriger</v>
      </c>
      <c r="BG70" s="81" t="e">
        <f t="shared" si="107"/>
        <v>#VALUE!</v>
      </c>
      <c r="BH70" s="81" t="str">
        <f t="shared" si="108"/>
        <v>Corriger</v>
      </c>
      <c r="BI70" s="81" t="str">
        <f t="shared" si="109"/>
        <v>Corriger</v>
      </c>
      <c r="BJ70" s="81" t="e">
        <f t="shared" si="110"/>
        <v>#VALUE!</v>
      </c>
      <c r="BK70" s="81" t="e">
        <f ca="1">IF(A70=1,Corriger,ROUND(AW70*fsobij/100,2))</f>
        <v>#VALUE!</v>
      </c>
      <c r="BL70" s="25" t="str">
        <f t="shared" si="111"/>
        <v>Corriger</v>
      </c>
      <c r="BM70" s="81" t="str">
        <f t="shared" si="112"/>
        <v>Corriger</v>
      </c>
      <c r="BN70" s="81" t="str">
        <f t="shared" si="113"/>
        <v>Corriger</v>
      </c>
      <c r="BO70" s="81" t="str">
        <f t="shared" si="114"/>
        <v>OK</v>
      </c>
      <c r="BP70" s="81" t="b">
        <f t="shared" si="115"/>
        <v>0</v>
      </c>
      <c r="BQ70" s="105"/>
      <c r="BR70" s="105" t="e">
        <f ca="1">IF(A70=1,Corriger,ROUND(AW70*bijdrage255/100,2))</f>
        <v>#VALUE!</v>
      </c>
      <c r="BS70" s="105" t="e">
        <f ca="1">IF(A70=1,Corriger,ROUND(AW70*bijdrage256/100,2))</f>
        <v>#VALUE!</v>
      </c>
      <c r="BT70" s="105"/>
      <c r="BU70" s="105" t="str">
        <f t="shared" si="116"/>
        <v>Corriger</v>
      </c>
      <c r="BV70" s="105"/>
      <c r="BW70" s="81" t="e">
        <f t="shared" si="117"/>
        <v>#VALUE!</v>
      </c>
      <c r="BX70" s="81" t="e">
        <f t="shared" si="118"/>
        <v>#VALUE!</v>
      </c>
      <c r="BY70" s="81" t="e">
        <f t="shared" si="119"/>
        <v>#VALUE!</v>
      </c>
      <c r="CA70" s="81" t="e">
        <f ca="1">BN70-ROUND(((FTP!AP70+FTP!BB70+FTP!BF70+FTP!AT70+FTP!AX70)-(FTP!BH70+FTP!BJ70))/100,2)</f>
        <v>#VALUE!</v>
      </c>
    </row>
    <row r="71" spans="1:79" x14ac:dyDescent="0.2">
      <c r="A71" s="25">
        <f>IF(OR(BerM1!V71=1,BerM2!V71=1,BerM3!V71=1),1,IF(ISBLANK(wg_cat),2,IF(AND(kwnr&gt;=76,user_wg_cat=958),3,0)))</f>
        <v>2</v>
      </c>
      <c r="B71" s="101"/>
      <c r="C71" s="106">
        <f>IF(NOT(ISBLANK(Ident!E71)),IF(Ident!E71&lt;Kal!A$11,Kal!A$11,Ident!E71),Kal!A$11)</f>
        <v>45383</v>
      </c>
      <c r="D71" s="25">
        <f>Ident!F71-C71+1-(INT((CHOOSE(WEEKDAY(C71),0,1,2,3,4,5,6)+(Ident!F71-C71+1))/7))-(INT((CHOOSE(WEEKDAY(C71),6,0,1,2,3,4,5)+(Ident!F71-C71+1))/7))</f>
        <v>-32415</v>
      </c>
      <c r="E71" s="25">
        <f>Kal!B$13-C71+1-(INT((CHOOSE(WEEKDAY(C71),0,1,2,3,4,5,6)+(Kal!B$13-C71+1))/7))-(INT((CHOOSE(WEEKDAY(C71),6,0,1,2,3,4,5)+(Kal!B$13-C71+1))/7))</f>
        <v>65</v>
      </c>
      <c r="F71" s="25">
        <f>Ident!F71-Kal!A$11+1-(INT((CHOOSE(WEEKDAY(Kal!A$11),0,1,2,3,4,5,6)+(Ident!F71-Kal!A$11+1))/7))-(INT((CHOOSE(WEEKDAY(Kal!A$11),6,0,1,2,3,4,5)+(Ident!F71-Kal!A$11+1))/7))</f>
        <v>-32415</v>
      </c>
      <c r="G71" s="25">
        <f>IF(AND(Ident!E71&lt;&gt;0,Ident!F71&lt;&gt;0),D71,IF(AND(Ident!E71&lt;&gt;0,Ident!F71=0),E71,IF(AND(Ident!E71=0,Ident!F71&lt;&gt;0),F71,ad5kw)))</f>
        <v>65</v>
      </c>
      <c r="H71" s="24">
        <f>ROUND(G71*Ident!L71,2)</f>
        <v>0</v>
      </c>
      <c r="I71" s="102"/>
      <c r="J71" s="103">
        <f>BerM1!W71+BerM2!W71+BerM3!W71</f>
        <v>0</v>
      </c>
      <c r="K71" s="103">
        <f t="shared" si="79"/>
        <v>0</v>
      </c>
      <c r="L71" s="103" t="str">
        <f t="shared" si="80"/>
        <v>Corriger</v>
      </c>
      <c r="M71" s="81">
        <f>BerM1!AB71+BerM2!AB71+BerM3!AB71</f>
        <v>0</v>
      </c>
      <c r="N71" s="81">
        <f t="shared" si="81"/>
        <v>0</v>
      </c>
      <c r="O71" s="4">
        <f>IF(BerM1!S71+BerM2!S71+BerM3!S71=0,0,MIN(Ident!L71*fuf,MAX((Ident!L71-1)*fuf,ROUND(N71/(BerM1!S71+BerM2!S71+BerM3!S71),2))))</f>
        <v>0</v>
      </c>
      <c r="P71" s="81">
        <f>ROUND((BerM1!I71+BerM2!I71+BerM3!I71)/(malu1+malu2+malu3),2)</f>
        <v>0</v>
      </c>
      <c r="Q71" s="81">
        <f>ROUND((BerM1!J71+BerM2!J71+BerM3!J71)/(dima1+dima2+dima3),2)</f>
        <v>0</v>
      </c>
      <c r="R71" s="81">
        <f>ROUND((BerM1!K71+BerM2!K71+BerM3!K71)/(wome1+wome2+wome3),2)</f>
        <v>0</v>
      </c>
      <c r="S71" s="81">
        <f>ROUND((BerM1!L71+BerM2!L71+BerM3!L71)/(doje1+doje2+doje3),2)</f>
        <v>0</v>
      </c>
      <c r="T71" s="81">
        <f>ROUND((BerM1!M71+BerM2!M71+BerM3!M71)/(vrve1+vrve2+vrve3),2)</f>
        <v>0</v>
      </c>
      <c r="U71" s="81">
        <f>ROUND((BerM1!N71+BerM2!N71+BerM3!N71)/(zasa1+zasa2+zasa3),2)</f>
        <v>0</v>
      </c>
      <c r="V71" s="81">
        <f>ROUND((BerM1!O71+BerM2!O71+BerM3!O71)/(zodi1+zodi2+zodi3),2)</f>
        <v>0</v>
      </c>
      <c r="W71" s="81">
        <f>ROUND(('M1-In'!U71+'M2-In'!U71+'M3-In'!U71)*7/(malu1+malu2+malu3+dima1+dima2+dima3+wome1+wome2+wome3+doje1+doje2+doje3+vrve1+vrve2+vrve3+zasa1+zasa2+zasa3+zodi1+zodi2+zodi3),2)</f>
        <v>0</v>
      </c>
      <c r="X71" s="81">
        <f t="shared" si="82"/>
        <v>0</v>
      </c>
      <c r="Y71" s="81" t="str">
        <f t="shared" si="83"/>
        <v>REMPLIR CAT.D'EMPLOYEUR!</v>
      </c>
      <c r="Z71" s="34">
        <f t="shared" si="84"/>
        <v>0</v>
      </c>
      <c r="AA71" s="81" t="str">
        <f t="shared" si="85"/>
        <v>T. plein</v>
      </c>
      <c r="AB71" s="81">
        <f>'M1-In'!AD71+'M1-In'!AE71+'M2-In'!AD71+'M2-In'!AE71+'M3-In'!AD71+'M3-In'!AE71</f>
        <v>0</v>
      </c>
      <c r="AC71" s="81" t="str">
        <f t="shared" si="86"/>
        <v>Corriger</v>
      </c>
      <c r="AD71" s="81" t="str">
        <f t="shared" si="87"/>
        <v>Corriger</v>
      </c>
      <c r="AE71" s="81">
        <f>'M1-In'!AF71+'M2-In'!AF71+'M3-In'!AF71</f>
        <v>0</v>
      </c>
      <c r="AF71" s="81" t="str">
        <f t="shared" si="88"/>
        <v>Corriger</v>
      </c>
      <c r="AG71" s="81" t="str">
        <f t="shared" si="89"/>
        <v>Corriger</v>
      </c>
      <c r="AH71" s="81">
        <f>'M1-In'!AG71+'M2-In'!AG71+'M3-In'!AG71</f>
        <v>0</v>
      </c>
      <c r="AI71" s="81" t="str">
        <f t="shared" si="90"/>
        <v>Corriger</v>
      </c>
      <c r="AJ71" s="81" t="str">
        <f t="shared" si="91"/>
        <v>Corriger</v>
      </c>
      <c r="AK71" s="81">
        <f>'M1-In'!AH71+'M2-In'!AH71+'M3-In'!AH71</f>
        <v>0</v>
      </c>
      <c r="AL71" s="81" t="str">
        <f t="shared" si="92"/>
        <v>Corriger</v>
      </c>
      <c r="AM71" s="81" t="str">
        <f t="shared" si="93"/>
        <v>Corriger</v>
      </c>
      <c r="AN71" s="81">
        <f>'M1-In'!AI71+'M2-In'!AI71+'M3-In'!AI71</f>
        <v>0</v>
      </c>
      <c r="AO71" s="81" t="str">
        <f t="shared" si="94"/>
        <v>Corriger</v>
      </c>
      <c r="AP71" s="81" t="str">
        <f t="shared" si="95"/>
        <v>Corriger</v>
      </c>
      <c r="AQ71" s="81">
        <f>'M1-In'!AJ71+'M2-In'!AJ71+'M3-In'!AJ71</f>
        <v>0</v>
      </c>
      <c r="AR71" s="81" t="str">
        <f t="shared" si="96"/>
        <v>Corriger</v>
      </c>
      <c r="AS71" s="81" t="str">
        <f t="shared" si="97"/>
        <v>Corriger</v>
      </c>
      <c r="AT71" s="81">
        <f>BerM1!AO71+BerM2!AO71+BerM3!AO71</f>
        <v>0</v>
      </c>
      <c r="AU71" s="81" t="str">
        <f t="shared" si="98"/>
        <v>Corriger</v>
      </c>
      <c r="AV71" s="81" t="str">
        <f t="shared" si="99"/>
        <v>Corriger</v>
      </c>
      <c r="AW71" s="81" t="str">
        <f>IF(A71&gt;1,"Corriger",MIN(gmk,BerM1!AQ71+BerM2!AQ71+BerM3!AQ71))</f>
        <v>Corriger</v>
      </c>
      <c r="AX71" s="81" t="str">
        <f t="shared" si="100"/>
        <v>Corriger</v>
      </c>
      <c r="AY71" s="81" t="str">
        <f t="shared" si="101"/>
        <v>Corriger</v>
      </c>
      <c r="AZ71" s="81" t="str">
        <f>IF(A71&gt;1,"Corriger",ROUND(AW71*pabij/100,2)+ROUND(AW71*wnbij/100,2))</f>
        <v>Corriger</v>
      </c>
      <c r="BA71" s="81">
        <f t="shared" si="102"/>
        <v>0</v>
      </c>
      <c r="BB71" s="81">
        <f t="shared" si="103"/>
        <v>0</v>
      </c>
      <c r="BC71" s="104">
        <f t="shared" si="104"/>
        <v>1</v>
      </c>
      <c r="BD71" s="81" t="str">
        <f t="shared" si="105"/>
        <v>Corriger</v>
      </c>
      <c r="BE71" s="34" t="str">
        <f t="shared" si="106"/>
        <v>Corriger</v>
      </c>
      <c r="BF71" s="81" t="str">
        <f>IF(A71&gt;1,"Corriger",MIN(AY71,BerM1!AT71+BerM2!AT71+BerM3!AT71))</f>
        <v>Corriger</v>
      </c>
      <c r="BG71" s="81" t="e">
        <f t="shared" si="107"/>
        <v>#VALUE!</v>
      </c>
      <c r="BH71" s="81" t="str">
        <f t="shared" si="108"/>
        <v>Corriger</v>
      </c>
      <c r="BI71" s="81" t="str">
        <f t="shared" si="109"/>
        <v>Corriger</v>
      </c>
      <c r="BJ71" s="81" t="e">
        <f t="shared" si="110"/>
        <v>#VALUE!</v>
      </c>
      <c r="BK71" s="81" t="e">
        <f ca="1">IF(A71=1,Corriger,ROUND(AW71*fsobij/100,2))</f>
        <v>#VALUE!</v>
      </c>
      <c r="BL71" s="25" t="str">
        <f t="shared" si="111"/>
        <v>Corriger</v>
      </c>
      <c r="BM71" s="81" t="str">
        <f t="shared" si="112"/>
        <v>Corriger</v>
      </c>
      <c r="BN71" s="81" t="str">
        <f t="shared" si="113"/>
        <v>Corriger</v>
      </c>
      <c r="BO71" s="81" t="str">
        <f t="shared" si="114"/>
        <v>OK</v>
      </c>
      <c r="BP71" s="81" t="b">
        <f t="shared" si="115"/>
        <v>0</v>
      </c>
      <c r="BQ71" s="105"/>
      <c r="BR71" s="105" t="e">
        <f ca="1">IF(A71=1,Corriger,ROUND(AW71*bijdrage255/100,2))</f>
        <v>#VALUE!</v>
      </c>
      <c r="BS71" s="105" t="e">
        <f ca="1">IF(A71=1,Corriger,ROUND(AW71*bijdrage256/100,2))</f>
        <v>#VALUE!</v>
      </c>
      <c r="BT71" s="105"/>
      <c r="BU71" s="105" t="str">
        <f t="shared" si="116"/>
        <v>Corriger</v>
      </c>
      <c r="BV71" s="105"/>
      <c r="BW71" s="81" t="e">
        <f t="shared" si="117"/>
        <v>#VALUE!</v>
      </c>
      <c r="BX71" s="81" t="e">
        <f t="shared" si="118"/>
        <v>#VALUE!</v>
      </c>
      <c r="BY71" s="81" t="e">
        <f t="shared" si="119"/>
        <v>#VALUE!</v>
      </c>
      <c r="CA71" s="81" t="e">
        <f ca="1">BN71-ROUND(((FTP!AP71+FTP!BB71+FTP!BF71+FTP!AT71+FTP!AX71)-(FTP!BH71+FTP!BJ71))/100,2)</f>
        <v>#VALUE!</v>
      </c>
    </row>
    <row r="72" spans="1:79" x14ac:dyDescent="0.2">
      <c r="A72" s="25">
        <f>IF(OR(BerM1!V72=1,BerM2!V72=1,BerM3!V72=1),1,IF(ISBLANK(wg_cat),2,IF(AND(kwnr&gt;=76,user_wg_cat=958),3,0)))</f>
        <v>2</v>
      </c>
      <c r="B72" s="101"/>
      <c r="C72" s="106">
        <f>IF(NOT(ISBLANK(Ident!E72)),IF(Ident!E72&lt;Kal!A$11,Kal!A$11,Ident!E72),Kal!A$11)</f>
        <v>45383</v>
      </c>
      <c r="D72" s="25">
        <f>Ident!F72-C72+1-(INT((CHOOSE(WEEKDAY(C72),0,1,2,3,4,5,6)+(Ident!F72-C72+1))/7))-(INT((CHOOSE(WEEKDAY(C72),6,0,1,2,3,4,5)+(Ident!F72-C72+1))/7))</f>
        <v>-32415</v>
      </c>
      <c r="E72" s="25">
        <f>Kal!B$13-C72+1-(INT((CHOOSE(WEEKDAY(C72),0,1,2,3,4,5,6)+(Kal!B$13-C72+1))/7))-(INT((CHOOSE(WEEKDAY(C72),6,0,1,2,3,4,5)+(Kal!B$13-C72+1))/7))</f>
        <v>65</v>
      </c>
      <c r="F72" s="25">
        <f>Ident!F72-Kal!A$11+1-(INT((CHOOSE(WEEKDAY(Kal!A$11),0,1,2,3,4,5,6)+(Ident!F72-Kal!A$11+1))/7))-(INT((CHOOSE(WEEKDAY(Kal!A$11),6,0,1,2,3,4,5)+(Ident!F72-Kal!A$11+1))/7))</f>
        <v>-32415</v>
      </c>
      <c r="G72" s="25">
        <f>IF(AND(Ident!E72&lt;&gt;0,Ident!F72&lt;&gt;0),D72,IF(AND(Ident!E72&lt;&gt;0,Ident!F72=0),E72,IF(AND(Ident!E72=0,Ident!F72&lt;&gt;0),F72,ad5kw)))</f>
        <v>65</v>
      </c>
      <c r="H72" s="24">
        <f>ROUND(G72*Ident!L72,2)</f>
        <v>0</v>
      </c>
      <c r="I72" s="102"/>
      <c r="J72" s="103">
        <f>BerM1!W72+BerM2!W72+BerM3!W72</f>
        <v>0</v>
      </c>
      <c r="K72" s="103">
        <f t="shared" si="79"/>
        <v>0</v>
      </c>
      <c r="L72" s="103" t="str">
        <f t="shared" si="80"/>
        <v>Corriger</v>
      </c>
      <c r="M72" s="81">
        <f>BerM1!AB72+BerM2!AB72+BerM3!AB72</f>
        <v>0</v>
      </c>
      <c r="N72" s="81">
        <f t="shared" si="81"/>
        <v>0</v>
      </c>
      <c r="O72" s="4">
        <f>IF(BerM1!S72+BerM2!S72+BerM3!S72=0,0,MIN(Ident!L72*fuf,MAX((Ident!L72-1)*fuf,ROUND(N72/(BerM1!S72+BerM2!S72+BerM3!S72),2))))</f>
        <v>0</v>
      </c>
      <c r="P72" s="81">
        <f>ROUND((BerM1!I72+BerM2!I72+BerM3!I72)/(malu1+malu2+malu3),2)</f>
        <v>0</v>
      </c>
      <c r="Q72" s="81">
        <f>ROUND((BerM1!J72+BerM2!J72+BerM3!J72)/(dima1+dima2+dima3),2)</f>
        <v>0</v>
      </c>
      <c r="R72" s="81">
        <f>ROUND((BerM1!K72+BerM2!K72+BerM3!K72)/(wome1+wome2+wome3),2)</f>
        <v>0</v>
      </c>
      <c r="S72" s="81">
        <f>ROUND((BerM1!L72+BerM2!L72+BerM3!L72)/(doje1+doje2+doje3),2)</f>
        <v>0</v>
      </c>
      <c r="T72" s="81">
        <f>ROUND((BerM1!M72+BerM2!M72+BerM3!M72)/(vrve1+vrve2+vrve3),2)</f>
        <v>0</v>
      </c>
      <c r="U72" s="81">
        <f>ROUND((BerM1!N72+BerM2!N72+BerM3!N72)/(zasa1+zasa2+zasa3),2)</f>
        <v>0</v>
      </c>
      <c r="V72" s="81">
        <f>ROUND((BerM1!O72+BerM2!O72+BerM3!O72)/(zodi1+zodi2+zodi3),2)</f>
        <v>0</v>
      </c>
      <c r="W72" s="81">
        <f>ROUND(('M1-In'!U72+'M2-In'!U72+'M3-In'!U72)*7/(malu1+malu2+malu3+dima1+dima2+dima3+wome1+wome2+wome3+doje1+doje2+doje3+vrve1+vrve2+vrve3+zasa1+zasa2+zasa3+zodi1+zodi2+zodi3),2)</f>
        <v>0</v>
      </c>
      <c r="X72" s="81">
        <f t="shared" si="82"/>
        <v>0</v>
      </c>
      <c r="Y72" s="81" t="str">
        <f t="shared" si="83"/>
        <v>REMPLIR CAT.D'EMPLOYEUR!</v>
      </c>
      <c r="Z72" s="34">
        <f t="shared" si="84"/>
        <v>0</v>
      </c>
      <c r="AA72" s="81" t="str">
        <f t="shared" si="85"/>
        <v>T. plein</v>
      </c>
      <c r="AB72" s="81">
        <f>'M1-In'!AD72+'M1-In'!AE72+'M2-In'!AD72+'M2-In'!AE72+'M3-In'!AD72+'M3-In'!AE72</f>
        <v>0</v>
      </c>
      <c r="AC72" s="81" t="str">
        <f t="shared" si="86"/>
        <v>Corriger</v>
      </c>
      <c r="AD72" s="81" t="str">
        <f t="shared" si="87"/>
        <v>Corriger</v>
      </c>
      <c r="AE72" s="81">
        <f>'M1-In'!AF72+'M2-In'!AF72+'M3-In'!AF72</f>
        <v>0</v>
      </c>
      <c r="AF72" s="81" t="str">
        <f t="shared" si="88"/>
        <v>Corriger</v>
      </c>
      <c r="AG72" s="81" t="str">
        <f t="shared" si="89"/>
        <v>Corriger</v>
      </c>
      <c r="AH72" s="81">
        <f>'M1-In'!AG72+'M2-In'!AG72+'M3-In'!AG72</f>
        <v>0</v>
      </c>
      <c r="AI72" s="81" t="str">
        <f t="shared" si="90"/>
        <v>Corriger</v>
      </c>
      <c r="AJ72" s="81" t="str">
        <f t="shared" si="91"/>
        <v>Corriger</v>
      </c>
      <c r="AK72" s="81">
        <f>'M1-In'!AH72+'M2-In'!AH72+'M3-In'!AH72</f>
        <v>0</v>
      </c>
      <c r="AL72" s="81" t="str">
        <f t="shared" si="92"/>
        <v>Corriger</v>
      </c>
      <c r="AM72" s="81" t="str">
        <f t="shared" si="93"/>
        <v>Corriger</v>
      </c>
      <c r="AN72" s="81">
        <f>'M1-In'!AI72+'M2-In'!AI72+'M3-In'!AI72</f>
        <v>0</v>
      </c>
      <c r="AO72" s="81" t="str">
        <f t="shared" si="94"/>
        <v>Corriger</v>
      </c>
      <c r="AP72" s="81" t="str">
        <f t="shared" si="95"/>
        <v>Corriger</v>
      </c>
      <c r="AQ72" s="81">
        <f>'M1-In'!AJ72+'M2-In'!AJ72+'M3-In'!AJ72</f>
        <v>0</v>
      </c>
      <c r="AR72" s="81" t="str">
        <f t="shared" si="96"/>
        <v>Corriger</v>
      </c>
      <c r="AS72" s="81" t="str">
        <f t="shared" si="97"/>
        <v>Corriger</v>
      </c>
      <c r="AT72" s="81">
        <f>BerM1!AO72+BerM2!AO72+BerM3!AO72</f>
        <v>0</v>
      </c>
      <c r="AU72" s="81" t="str">
        <f t="shared" si="98"/>
        <v>Corriger</v>
      </c>
      <c r="AV72" s="81" t="str">
        <f t="shared" si="99"/>
        <v>Corriger</v>
      </c>
      <c r="AW72" s="81" t="str">
        <f>IF(A72&gt;1,"Corriger",MIN(gmk,BerM1!AQ72+BerM2!AQ72+BerM3!AQ72))</f>
        <v>Corriger</v>
      </c>
      <c r="AX72" s="81" t="str">
        <f t="shared" si="100"/>
        <v>Corriger</v>
      </c>
      <c r="AY72" s="81" t="str">
        <f t="shared" si="101"/>
        <v>Corriger</v>
      </c>
      <c r="AZ72" s="81" t="str">
        <f>IF(A72&gt;1,"Corriger",ROUND(AW72*pabij/100,2)+ROUND(AW72*wnbij/100,2))</f>
        <v>Corriger</v>
      </c>
      <c r="BA72" s="81">
        <f t="shared" si="102"/>
        <v>0</v>
      </c>
      <c r="BB72" s="81">
        <f t="shared" si="103"/>
        <v>0</v>
      </c>
      <c r="BC72" s="104">
        <f t="shared" si="104"/>
        <v>1</v>
      </c>
      <c r="BD72" s="81" t="str">
        <f t="shared" si="105"/>
        <v>Corriger</v>
      </c>
      <c r="BE72" s="34" t="str">
        <f t="shared" si="106"/>
        <v>Corriger</v>
      </c>
      <c r="BF72" s="81" t="str">
        <f>IF(A72&gt;1,"Corriger",MIN(AY72,BerM1!AT72+BerM2!AT72+BerM3!AT72))</f>
        <v>Corriger</v>
      </c>
      <c r="BG72" s="81" t="e">
        <f t="shared" si="107"/>
        <v>#VALUE!</v>
      </c>
      <c r="BH72" s="81" t="str">
        <f t="shared" si="108"/>
        <v>Corriger</v>
      </c>
      <c r="BI72" s="81" t="str">
        <f t="shared" si="109"/>
        <v>Corriger</v>
      </c>
      <c r="BJ72" s="81" t="e">
        <f t="shared" si="110"/>
        <v>#VALUE!</v>
      </c>
      <c r="BK72" s="81" t="e">
        <f ca="1">IF(A72=1,Corriger,ROUND(AW72*fsobij/100,2))</f>
        <v>#VALUE!</v>
      </c>
      <c r="BL72" s="25" t="str">
        <f t="shared" si="111"/>
        <v>Corriger</v>
      </c>
      <c r="BM72" s="81" t="str">
        <f t="shared" si="112"/>
        <v>Corriger</v>
      </c>
      <c r="BN72" s="81" t="str">
        <f t="shared" si="113"/>
        <v>Corriger</v>
      </c>
      <c r="BO72" s="81" t="str">
        <f t="shared" si="114"/>
        <v>OK</v>
      </c>
      <c r="BP72" s="81" t="b">
        <f t="shared" si="115"/>
        <v>0</v>
      </c>
      <c r="BQ72" s="105"/>
      <c r="BR72" s="105" t="e">
        <f ca="1">IF(A72=1,Corriger,ROUND(AW72*bijdrage255/100,2))</f>
        <v>#VALUE!</v>
      </c>
      <c r="BS72" s="105" t="e">
        <f ca="1">IF(A72=1,Corriger,ROUND(AW72*bijdrage256/100,2))</f>
        <v>#VALUE!</v>
      </c>
      <c r="BT72" s="105"/>
      <c r="BU72" s="105" t="str">
        <f t="shared" si="116"/>
        <v>Corriger</v>
      </c>
      <c r="BV72" s="105"/>
      <c r="BW72" s="81" t="e">
        <f t="shared" si="117"/>
        <v>#VALUE!</v>
      </c>
      <c r="BX72" s="81" t="e">
        <f t="shared" si="118"/>
        <v>#VALUE!</v>
      </c>
      <c r="BY72" s="81" t="e">
        <f t="shared" si="119"/>
        <v>#VALUE!</v>
      </c>
      <c r="CA72" s="81" t="e">
        <f ca="1">BN72-ROUND(((FTP!AP72+FTP!BB72+FTP!BF72+FTP!AT72+FTP!AX72)-(FTP!BH72+FTP!BJ72))/100,2)</f>
        <v>#VALUE!</v>
      </c>
    </row>
    <row r="73" spans="1:79" x14ac:dyDescent="0.2">
      <c r="A73" s="25">
        <f>IF(OR(BerM1!V73=1,BerM2!V73=1,BerM3!V73=1),1,IF(ISBLANK(wg_cat),2,IF(AND(kwnr&gt;=76,user_wg_cat=958),3,0)))</f>
        <v>2</v>
      </c>
      <c r="B73" s="101"/>
      <c r="C73" s="106">
        <f>IF(NOT(ISBLANK(Ident!E73)),IF(Ident!E73&lt;Kal!A$11,Kal!A$11,Ident!E73),Kal!A$11)</f>
        <v>45383</v>
      </c>
      <c r="D73" s="25">
        <f>Ident!F73-C73+1-(INT((CHOOSE(WEEKDAY(C73),0,1,2,3,4,5,6)+(Ident!F73-C73+1))/7))-(INT((CHOOSE(WEEKDAY(C73),6,0,1,2,3,4,5)+(Ident!F73-C73+1))/7))</f>
        <v>-32415</v>
      </c>
      <c r="E73" s="25">
        <f>Kal!B$13-C73+1-(INT((CHOOSE(WEEKDAY(C73),0,1,2,3,4,5,6)+(Kal!B$13-C73+1))/7))-(INT((CHOOSE(WEEKDAY(C73),6,0,1,2,3,4,5)+(Kal!B$13-C73+1))/7))</f>
        <v>65</v>
      </c>
      <c r="F73" s="25">
        <f>Ident!F73-Kal!A$11+1-(INT((CHOOSE(WEEKDAY(Kal!A$11),0,1,2,3,4,5,6)+(Ident!F73-Kal!A$11+1))/7))-(INT((CHOOSE(WEEKDAY(Kal!A$11),6,0,1,2,3,4,5)+(Ident!F73-Kal!A$11+1))/7))</f>
        <v>-32415</v>
      </c>
      <c r="G73" s="25">
        <f>IF(AND(Ident!E73&lt;&gt;0,Ident!F73&lt;&gt;0),D73,IF(AND(Ident!E73&lt;&gt;0,Ident!F73=0),E73,IF(AND(Ident!E73=0,Ident!F73&lt;&gt;0),F73,ad5kw)))</f>
        <v>65</v>
      </c>
      <c r="H73" s="24">
        <f>ROUND(G73*Ident!L73,2)</f>
        <v>0</v>
      </c>
      <c r="I73" s="102"/>
      <c r="J73" s="103">
        <f>BerM1!W73+BerM2!W73+BerM3!W73</f>
        <v>0</v>
      </c>
      <c r="K73" s="103">
        <f t="shared" si="79"/>
        <v>0</v>
      </c>
      <c r="L73" s="103" t="str">
        <f t="shared" si="80"/>
        <v>Corriger</v>
      </c>
      <c r="M73" s="81">
        <f>BerM1!AB73+BerM2!AB73+BerM3!AB73</f>
        <v>0</v>
      </c>
      <c r="N73" s="81">
        <f t="shared" si="81"/>
        <v>0</v>
      </c>
      <c r="O73" s="4">
        <f>IF(BerM1!S73+BerM2!S73+BerM3!S73=0,0,MIN(Ident!L73*fuf,MAX((Ident!L73-1)*fuf,ROUND(N73/(BerM1!S73+BerM2!S73+BerM3!S73),2))))</f>
        <v>0</v>
      </c>
      <c r="P73" s="81">
        <f>ROUND((BerM1!I73+BerM2!I73+BerM3!I73)/(malu1+malu2+malu3),2)</f>
        <v>0</v>
      </c>
      <c r="Q73" s="81">
        <f>ROUND((BerM1!J73+BerM2!J73+BerM3!J73)/(dima1+dima2+dima3),2)</f>
        <v>0</v>
      </c>
      <c r="R73" s="81">
        <f>ROUND((BerM1!K73+BerM2!K73+BerM3!K73)/(wome1+wome2+wome3),2)</f>
        <v>0</v>
      </c>
      <c r="S73" s="81">
        <f>ROUND((BerM1!L73+BerM2!L73+BerM3!L73)/(doje1+doje2+doje3),2)</f>
        <v>0</v>
      </c>
      <c r="T73" s="81">
        <f>ROUND((BerM1!M73+BerM2!M73+BerM3!M73)/(vrve1+vrve2+vrve3),2)</f>
        <v>0</v>
      </c>
      <c r="U73" s="81">
        <f>ROUND((BerM1!N73+BerM2!N73+BerM3!N73)/(zasa1+zasa2+zasa3),2)</f>
        <v>0</v>
      </c>
      <c r="V73" s="81">
        <f>ROUND((BerM1!O73+BerM2!O73+BerM3!O73)/(zodi1+zodi2+zodi3),2)</f>
        <v>0</v>
      </c>
      <c r="W73" s="81">
        <f>ROUND(('M1-In'!U73+'M2-In'!U73+'M3-In'!U73)*7/(malu1+malu2+malu3+dima1+dima2+dima3+wome1+wome2+wome3+doje1+doje2+doje3+vrve1+vrve2+vrve3+zasa1+zasa2+zasa3+zodi1+zodi2+zodi3),2)</f>
        <v>0</v>
      </c>
      <c r="X73" s="81">
        <f t="shared" si="82"/>
        <v>0</v>
      </c>
      <c r="Y73" s="81" t="str">
        <f t="shared" si="83"/>
        <v>REMPLIR CAT.D'EMPLOYEUR!</v>
      </c>
      <c r="Z73" s="34">
        <f t="shared" si="84"/>
        <v>0</v>
      </c>
      <c r="AA73" s="81" t="str">
        <f t="shared" si="85"/>
        <v>T. plein</v>
      </c>
      <c r="AB73" s="81">
        <f>'M1-In'!AD73+'M1-In'!AE73+'M2-In'!AD73+'M2-In'!AE73+'M3-In'!AD73+'M3-In'!AE73</f>
        <v>0</v>
      </c>
      <c r="AC73" s="81" t="str">
        <f t="shared" si="86"/>
        <v>Corriger</v>
      </c>
      <c r="AD73" s="81" t="str">
        <f t="shared" si="87"/>
        <v>Corriger</v>
      </c>
      <c r="AE73" s="81">
        <f>'M1-In'!AF73+'M2-In'!AF73+'M3-In'!AF73</f>
        <v>0</v>
      </c>
      <c r="AF73" s="81" t="str">
        <f t="shared" si="88"/>
        <v>Corriger</v>
      </c>
      <c r="AG73" s="81" t="str">
        <f t="shared" si="89"/>
        <v>Corriger</v>
      </c>
      <c r="AH73" s="81">
        <f>'M1-In'!AG73+'M2-In'!AG73+'M3-In'!AG73</f>
        <v>0</v>
      </c>
      <c r="AI73" s="81" t="str">
        <f t="shared" si="90"/>
        <v>Corriger</v>
      </c>
      <c r="AJ73" s="81" t="str">
        <f t="shared" si="91"/>
        <v>Corriger</v>
      </c>
      <c r="AK73" s="81">
        <f>'M1-In'!AH73+'M2-In'!AH73+'M3-In'!AH73</f>
        <v>0</v>
      </c>
      <c r="AL73" s="81" t="str">
        <f t="shared" si="92"/>
        <v>Corriger</v>
      </c>
      <c r="AM73" s="81" t="str">
        <f t="shared" si="93"/>
        <v>Corriger</v>
      </c>
      <c r="AN73" s="81">
        <f>'M1-In'!AI73+'M2-In'!AI73+'M3-In'!AI73</f>
        <v>0</v>
      </c>
      <c r="AO73" s="81" t="str">
        <f t="shared" si="94"/>
        <v>Corriger</v>
      </c>
      <c r="AP73" s="81" t="str">
        <f t="shared" si="95"/>
        <v>Corriger</v>
      </c>
      <c r="AQ73" s="81">
        <f>'M1-In'!AJ73+'M2-In'!AJ73+'M3-In'!AJ73</f>
        <v>0</v>
      </c>
      <c r="AR73" s="81" t="str">
        <f t="shared" si="96"/>
        <v>Corriger</v>
      </c>
      <c r="AS73" s="81" t="str">
        <f t="shared" si="97"/>
        <v>Corriger</v>
      </c>
      <c r="AT73" s="81">
        <f>BerM1!AO73+BerM2!AO73+BerM3!AO73</f>
        <v>0</v>
      </c>
      <c r="AU73" s="81" t="str">
        <f t="shared" si="98"/>
        <v>Corriger</v>
      </c>
      <c r="AV73" s="81" t="str">
        <f t="shared" si="99"/>
        <v>Corriger</v>
      </c>
      <c r="AW73" s="81" t="str">
        <f>IF(A73&gt;1,"Corriger",MIN(gmk,BerM1!AQ73+BerM2!AQ73+BerM3!AQ73))</f>
        <v>Corriger</v>
      </c>
      <c r="AX73" s="81" t="str">
        <f t="shared" si="100"/>
        <v>Corriger</v>
      </c>
      <c r="AY73" s="81" t="str">
        <f t="shared" si="101"/>
        <v>Corriger</v>
      </c>
      <c r="AZ73" s="81" t="str">
        <f>IF(A73&gt;1,"Corriger",ROUND(AW73*pabij/100,2)+ROUND(AW73*wnbij/100,2))</f>
        <v>Corriger</v>
      </c>
      <c r="BA73" s="81">
        <f t="shared" si="102"/>
        <v>0</v>
      </c>
      <c r="BB73" s="81">
        <f t="shared" si="103"/>
        <v>0</v>
      </c>
      <c r="BC73" s="104">
        <f t="shared" si="104"/>
        <v>1</v>
      </c>
      <c r="BD73" s="81" t="str">
        <f t="shared" si="105"/>
        <v>Corriger</v>
      </c>
      <c r="BE73" s="34" t="str">
        <f t="shared" si="106"/>
        <v>Corriger</v>
      </c>
      <c r="BF73" s="81" t="str">
        <f>IF(A73&gt;1,"Corriger",MIN(AY73,BerM1!AT73+BerM2!AT73+BerM3!AT73))</f>
        <v>Corriger</v>
      </c>
      <c r="BG73" s="81" t="e">
        <f t="shared" si="107"/>
        <v>#VALUE!</v>
      </c>
      <c r="BH73" s="81" t="str">
        <f t="shared" si="108"/>
        <v>Corriger</v>
      </c>
      <c r="BI73" s="81" t="str">
        <f t="shared" si="109"/>
        <v>Corriger</v>
      </c>
      <c r="BJ73" s="81" t="e">
        <f t="shared" si="110"/>
        <v>#VALUE!</v>
      </c>
      <c r="BK73" s="81" t="e">
        <f ca="1">IF(A73=1,Corriger,ROUND(AW73*fsobij/100,2))</f>
        <v>#VALUE!</v>
      </c>
      <c r="BL73" s="25" t="str">
        <f t="shared" si="111"/>
        <v>Corriger</v>
      </c>
      <c r="BM73" s="81" t="str">
        <f t="shared" si="112"/>
        <v>Corriger</v>
      </c>
      <c r="BN73" s="81" t="str">
        <f t="shared" si="113"/>
        <v>Corriger</v>
      </c>
      <c r="BO73" s="81" t="str">
        <f t="shared" si="114"/>
        <v>OK</v>
      </c>
      <c r="BP73" s="81" t="b">
        <f t="shared" si="115"/>
        <v>0</v>
      </c>
      <c r="BQ73" s="105"/>
      <c r="BR73" s="105" t="e">
        <f ca="1">IF(A73=1,Corriger,ROUND(AW73*bijdrage255/100,2))</f>
        <v>#VALUE!</v>
      </c>
      <c r="BS73" s="105" t="e">
        <f ca="1">IF(A73=1,Corriger,ROUND(AW73*bijdrage256/100,2))</f>
        <v>#VALUE!</v>
      </c>
      <c r="BT73" s="105"/>
      <c r="BU73" s="105" t="str">
        <f t="shared" si="116"/>
        <v>Corriger</v>
      </c>
      <c r="BV73" s="105"/>
      <c r="BW73" s="81" t="e">
        <f t="shared" si="117"/>
        <v>#VALUE!</v>
      </c>
      <c r="BX73" s="81" t="e">
        <f t="shared" si="118"/>
        <v>#VALUE!</v>
      </c>
      <c r="BY73" s="81" t="e">
        <f t="shared" si="119"/>
        <v>#VALUE!</v>
      </c>
      <c r="CA73" s="81" t="e">
        <f ca="1">BN73-ROUND(((FTP!AP73+FTP!BB73+FTP!BF73+FTP!AT73+FTP!AX73)-(FTP!BH73+FTP!BJ73))/100,2)</f>
        <v>#VALUE!</v>
      </c>
    </row>
    <row r="74" spans="1:79" x14ac:dyDescent="0.2">
      <c r="A74" s="25">
        <f>IF(OR(BerM1!V74=1,BerM2!V74=1,BerM3!V74=1),1,IF(ISBLANK(wg_cat),2,IF(AND(kwnr&gt;=76,user_wg_cat=958),3,0)))</f>
        <v>2</v>
      </c>
      <c r="B74" s="101"/>
      <c r="C74" s="106">
        <f>IF(NOT(ISBLANK(Ident!E74)),IF(Ident!E74&lt;Kal!A$11,Kal!A$11,Ident!E74),Kal!A$11)</f>
        <v>45383</v>
      </c>
      <c r="D74" s="25">
        <f>Ident!F74-C74+1-(INT((CHOOSE(WEEKDAY(C74),0,1,2,3,4,5,6)+(Ident!F74-C74+1))/7))-(INT((CHOOSE(WEEKDAY(C74),6,0,1,2,3,4,5)+(Ident!F74-C74+1))/7))</f>
        <v>-32415</v>
      </c>
      <c r="E74" s="25">
        <f>Kal!B$13-C74+1-(INT((CHOOSE(WEEKDAY(C74),0,1,2,3,4,5,6)+(Kal!B$13-C74+1))/7))-(INT((CHOOSE(WEEKDAY(C74),6,0,1,2,3,4,5)+(Kal!B$13-C74+1))/7))</f>
        <v>65</v>
      </c>
      <c r="F74" s="25">
        <f>Ident!F74-Kal!A$11+1-(INT((CHOOSE(WEEKDAY(Kal!A$11),0,1,2,3,4,5,6)+(Ident!F74-Kal!A$11+1))/7))-(INT((CHOOSE(WEEKDAY(Kal!A$11),6,0,1,2,3,4,5)+(Ident!F74-Kal!A$11+1))/7))</f>
        <v>-32415</v>
      </c>
      <c r="G74" s="25">
        <f>IF(AND(Ident!E74&lt;&gt;0,Ident!F74&lt;&gt;0),D74,IF(AND(Ident!E74&lt;&gt;0,Ident!F74=0),E74,IF(AND(Ident!E74=0,Ident!F74&lt;&gt;0),F74,ad5kw)))</f>
        <v>65</v>
      </c>
      <c r="H74" s="24">
        <f>ROUND(G74*Ident!L74,2)</f>
        <v>0</v>
      </c>
      <c r="I74" s="102"/>
      <c r="J74" s="103">
        <f>BerM1!W74+BerM2!W74+BerM3!W74</f>
        <v>0</v>
      </c>
      <c r="K74" s="103">
        <f t="shared" si="79"/>
        <v>0</v>
      </c>
      <c r="L74" s="103" t="str">
        <f t="shared" si="80"/>
        <v>Corriger</v>
      </c>
      <c r="M74" s="81">
        <f>BerM1!AB74+BerM2!AB74+BerM3!AB74</f>
        <v>0</v>
      </c>
      <c r="N74" s="81">
        <f t="shared" si="81"/>
        <v>0</v>
      </c>
      <c r="O74" s="4">
        <f>IF(BerM1!S74+BerM2!S74+BerM3!S74=0,0,MIN(Ident!L74*fuf,MAX((Ident!L74-1)*fuf,ROUND(N74/(BerM1!S74+BerM2!S74+BerM3!S74),2))))</f>
        <v>0</v>
      </c>
      <c r="P74" s="81">
        <f>ROUND((BerM1!I74+BerM2!I74+BerM3!I74)/(malu1+malu2+malu3),2)</f>
        <v>0</v>
      </c>
      <c r="Q74" s="81">
        <f>ROUND((BerM1!J74+BerM2!J74+BerM3!J74)/(dima1+dima2+dima3),2)</f>
        <v>0</v>
      </c>
      <c r="R74" s="81">
        <f>ROUND((BerM1!K74+BerM2!K74+BerM3!K74)/(wome1+wome2+wome3),2)</f>
        <v>0</v>
      </c>
      <c r="S74" s="81">
        <f>ROUND((BerM1!L74+BerM2!L74+BerM3!L74)/(doje1+doje2+doje3),2)</f>
        <v>0</v>
      </c>
      <c r="T74" s="81">
        <f>ROUND((BerM1!M74+BerM2!M74+BerM3!M74)/(vrve1+vrve2+vrve3),2)</f>
        <v>0</v>
      </c>
      <c r="U74" s="81">
        <f>ROUND((BerM1!N74+BerM2!N74+BerM3!N74)/(zasa1+zasa2+zasa3),2)</f>
        <v>0</v>
      </c>
      <c r="V74" s="81">
        <f>ROUND((BerM1!O74+BerM2!O74+BerM3!O74)/(zodi1+zodi2+zodi3),2)</f>
        <v>0</v>
      </c>
      <c r="W74" s="81">
        <f>ROUND(('M1-In'!U74+'M2-In'!U74+'M3-In'!U74)*7/(malu1+malu2+malu3+dima1+dima2+dima3+wome1+wome2+wome3+doje1+doje2+doje3+vrve1+vrve2+vrve3+zasa1+zasa2+zasa3+zodi1+zodi2+zodi3),2)</f>
        <v>0</v>
      </c>
      <c r="X74" s="81">
        <f t="shared" si="82"/>
        <v>0</v>
      </c>
      <c r="Y74" s="81" t="str">
        <f t="shared" si="83"/>
        <v>REMPLIR CAT.D'EMPLOYEUR!</v>
      </c>
      <c r="Z74" s="34">
        <f t="shared" si="84"/>
        <v>0</v>
      </c>
      <c r="AA74" s="81" t="str">
        <f t="shared" si="85"/>
        <v>T. plein</v>
      </c>
      <c r="AB74" s="81">
        <f>'M1-In'!AD74+'M1-In'!AE74+'M2-In'!AD74+'M2-In'!AE74+'M3-In'!AD74+'M3-In'!AE74</f>
        <v>0</v>
      </c>
      <c r="AC74" s="81" t="str">
        <f t="shared" si="86"/>
        <v>Corriger</v>
      </c>
      <c r="AD74" s="81" t="str">
        <f t="shared" si="87"/>
        <v>Corriger</v>
      </c>
      <c r="AE74" s="81">
        <f>'M1-In'!AF74+'M2-In'!AF74+'M3-In'!AF74</f>
        <v>0</v>
      </c>
      <c r="AF74" s="81" t="str">
        <f t="shared" si="88"/>
        <v>Corriger</v>
      </c>
      <c r="AG74" s="81" t="str">
        <f t="shared" si="89"/>
        <v>Corriger</v>
      </c>
      <c r="AH74" s="81">
        <f>'M1-In'!AG74+'M2-In'!AG74+'M3-In'!AG74</f>
        <v>0</v>
      </c>
      <c r="AI74" s="81" t="str">
        <f t="shared" si="90"/>
        <v>Corriger</v>
      </c>
      <c r="AJ74" s="81" t="str">
        <f t="shared" si="91"/>
        <v>Corriger</v>
      </c>
      <c r="AK74" s="81">
        <f>'M1-In'!AH74+'M2-In'!AH74+'M3-In'!AH74</f>
        <v>0</v>
      </c>
      <c r="AL74" s="81" t="str">
        <f t="shared" si="92"/>
        <v>Corriger</v>
      </c>
      <c r="AM74" s="81" t="str">
        <f t="shared" si="93"/>
        <v>Corriger</v>
      </c>
      <c r="AN74" s="81">
        <f>'M1-In'!AI74+'M2-In'!AI74+'M3-In'!AI74</f>
        <v>0</v>
      </c>
      <c r="AO74" s="81" t="str">
        <f t="shared" si="94"/>
        <v>Corriger</v>
      </c>
      <c r="AP74" s="81" t="str">
        <f t="shared" si="95"/>
        <v>Corriger</v>
      </c>
      <c r="AQ74" s="81">
        <f>'M1-In'!AJ74+'M2-In'!AJ74+'M3-In'!AJ74</f>
        <v>0</v>
      </c>
      <c r="AR74" s="81" t="str">
        <f t="shared" si="96"/>
        <v>Corriger</v>
      </c>
      <c r="AS74" s="81" t="str">
        <f t="shared" si="97"/>
        <v>Corriger</v>
      </c>
      <c r="AT74" s="81">
        <f>BerM1!AO74+BerM2!AO74+BerM3!AO74</f>
        <v>0</v>
      </c>
      <c r="AU74" s="81" t="str">
        <f t="shared" si="98"/>
        <v>Corriger</v>
      </c>
      <c r="AV74" s="81" t="str">
        <f t="shared" si="99"/>
        <v>Corriger</v>
      </c>
      <c r="AW74" s="81" t="str">
        <f>IF(A74&gt;1,"Corriger",MIN(gmk,BerM1!AQ74+BerM2!AQ74+BerM3!AQ74))</f>
        <v>Corriger</v>
      </c>
      <c r="AX74" s="81" t="str">
        <f t="shared" si="100"/>
        <v>Corriger</v>
      </c>
      <c r="AY74" s="81" t="str">
        <f t="shared" si="101"/>
        <v>Corriger</v>
      </c>
      <c r="AZ74" s="81" t="str">
        <f>IF(A74&gt;1,"Corriger",ROUND(AW74*pabij/100,2)+ROUND(AW74*wnbij/100,2))</f>
        <v>Corriger</v>
      </c>
      <c r="BA74" s="81">
        <f t="shared" si="102"/>
        <v>0</v>
      </c>
      <c r="BB74" s="81">
        <f t="shared" si="103"/>
        <v>0</v>
      </c>
      <c r="BC74" s="104">
        <f t="shared" si="104"/>
        <v>1</v>
      </c>
      <c r="BD74" s="81" t="str">
        <f t="shared" si="105"/>
        <v>Corriger</v>
      </c>
      <c r="BE74" s="34" t="str">
        <f t="shared" si="106"/>
        <v>Corriger</v>
      </c>
      <c r="BF74" s="81" t="str">
        <f>IF(A74&gt;1,"Corriger",MIN(AY74,BerM1!AT74+BerM2!AT74+BerM3!AT74))</f>
        <v>Corriger</v>
      </c>
      <c r="BG74" s="81" t="e">
        <f t="shared" si="107"/>
        <v>#VALUE!</v>
      </c>
      <c r="BH74" s="81" t="str">
        <f t="shared" si="108"/>
        <v>Corriger</v>
      </c>
      <c r="BI74" s="81" t="str">
        <f t="shared" si="109"/>
        <v>Corriger</v>
      </c>
      <c r="BJ74" s="81" t="e">
        <f t="shared" si="110"/>
        <v>#VALUE!</v>
      </c>
      <c r="BK74" s="81" t="e">
        <f ca="1">IF(A74=1,Corriger,ROUND(AW74*fsobij/100,2))</f>
        <v>#VALUE!</v>
      </c>
      <c r="BL74" s="25" t="str">
        <f t="shared" si="111"/>
        <v>Corriger</v>
      </c>
      <c r="BM74" s="81" t="str">
        <f t="shared" si="112"/>
        <v>Corriger</v>
      </c>
      <c r="BN74" s="81" t="str">
        <f t="shared" si="113"/>
        <v>Corriger</v>
      </c>
      <c r="BO74" s="81" t="str">
        <f t="shared" si="114"/>
        <v>OK</v>
      </c>
      <c r="BP74" s="81" t="b">
        <f t="shared" si="115"/>
        <v>0</v>
      </c>
      <c r="BQ74" s="105"/>
      <c r="BR74" s="105" t="e">
        <f ca="1">IF(A74=1,Corriger,ROUND(AW74*bijdrage255/100,2))</f>
        <v>#VALUE!</v>
      </c>
      <c r="BS74" s="105" t="e">
        <f ca="1">IF(A74=1,Corriger,ROUND(AW74*bijdrage256/100,2))</f>
        <v>#VALUE!</v>
      </c>
      <c r="BT74" s="105"/>
      <c r="BU74" s="105" t="str">
        <f t="shared" si="116"/>
        <v>Corriger</v>
      </c>
      <c r="BV74" s="105"/>
      <c r="BW74" s="81" t="e">
        <f t="shared" si="117"/>
        <v>#VALUE!</v>
      </c>
      <c r="BX74" s="81" t="e">
        <f t="shared" si="118"/>
        <v>#VALUE!</v>
      </c>
      <c r="BY74" s="81" t="e">
        <f t="shared" si="119"/>
        <v>#VALUE!</v>
      </c>
      <c r="CA74" s="81" t="e">
        <f ca="1">BN74-ROUND(((FTP!AP74+FTP!BB74+FTP!BF74+FTP!AT74+FTP!AX74)-(FTP!BH74+FTP!BJ74))/100,2)</f>
        <v>#VALUE!</v>
      </c>
    </row>
    <row r="75" spans="1:79" x14ac:dyDescent="0.2">
      <c r="A75" s="25">
        <f>IF(OR(BerM1!V75=1,BerM2!V75=1,BerM3!V75=1),1,IF(ISBLANK(wg_cat),2,IF(AND(kwnr&gt;=76,user_wg_cat=958),3,0)))</f>
        <v>2</v>
      </c>
      <c r="B75" s="101"/>
      <c r="C75" s="106">
        <f>IF(NOT(ISBLANK(Ident!E75)),IF(Ident!E75&lt;Kal!A$11,Kal!A$11,Ident!E75),Kal!A$11)</f>
        <v>45383</v>
      </c>
      <c r="D75" s="25">
        <f>Ident!F75-C75+1-(INT((CHOOSE(WEEKDAY(C75),0,1,2,3,4,5,6)+(Ident!F75-C75+1))/7))-(INT((CHOOSE(WEEKDAY(C75),6,0,1,2,3,4,5)+(Ident!F75-C75+1))/7))</f>
        <v>-32415</v>
      </c>
      <c r="E75" s="25">
        <f>Kal!B$13-C75+1-(INT((CHOOSE(WEEKDAY(C75),0,1,2,3,4,5,6)+(Kal!B$13-C75+1))/7))-(INT((CHOOSE(WEEKDAY(C75),6,0,1,2,3,4,5)+(Kal!B$13-C75+1))/7))</f>
        <v>65</v>
      </c>
      <c r="F75" s="25">
        <f>Ident!F75-Kal!A$11+1-(INT((CHOOSE(WEEKDAY(Kal!A$11),0,1,2,3,4,5,6)+(Ident!F75-Kal!A$11+1))/7))-(INT((CHOOSE(WEEKDAY(Kal!A$11),6,0,1,2,3,4,5)+(Ident!F75-Kal!A$11+1))/7))</f>
        <v>-32415</v>
      </c>
      <c r="G75" s="25">
        <f>IF(AND(Ident!E75&lt;&gt;0,Ident!F75&lt;&gt;0),D75,IF(AND(Ident!E75&lt;&gt;0,Ident!F75=0),E75,IF(AND(Ident!E75=0,Ident!F75&lt;&gt;0),F75,ad5kw)))</f>
        <v>65</v>
      </c>
      <c r="H75" s="24">
        <f>ROUND(G75*Ident!L75,2)</f>
        <v>0</v>
      </c>
      <c r="I75" s="102"/>
      <c r="J75" s="103">
        <f>BerM1!W75+BerM2!W75+BerM3!W75</f>
        <v>0</v>
      </c>
      <c r="K75" s="103">
        <f t="shared" si="79"/>
        <v>0</v>
      </c>
      <c r="L75" s="103" t="str">
        <f t="shared" si="80"/>
        <v>Corriger</v>
      </c>
      <c r="M75" s="81">
        <f>BerM1!AB75+BerM2!AB75+BerM3!AB75</f>
        <v>0</v>
      </c>
      <c r="N75" s="81">
        <f t="shared" si="81"/>
        <v>0</v>
      </c>
      <c r="O75" s="4">
        <f>IF(BerM1!S75+BerM2!S75+BerM3!S75=0,0,MIN(Ident!L75*fuf,MAX((Ident!L75-1)*fuf,ROUND(N75/(BerM1!S75+BerM2!S75+BerM3!S75),2))))</f>
        <v>0</v>
      </c>
      <c r="P75" s="81">
        <f>ROUND((BerM1!I75+BerM2!I75+BerM3!I75)/(malu1+malu2+malu3),2)</f>
        <v>0</v>
      </c>
      <c r="Q75" s="81">
        <f>ROUND((BerM1!J75+BerM2!J75+BerM3!J75)/(dima1+dima2+dima3),2)</f>
        <v>0</v>
      </c>
      <c r="R75" s="81">
        <f>ROUND((BerM1!K75+BerM2!K75+BerM3!K75)/(wome1+wome2+wome3),2)</f>
        <v>0</v>
      </c>
      <c r="S75" s="81">
        <f>ROUND((BerM1!L75+BerM2!L75+BerM3!L75)/(doje1+doje2+doje3),2)</f>
        <v>0</v>
      </c>
      <c r="T75" s="81">
        <f>ROUND((BerM1!M75+BerM2!M75+BerM3!M75)/(vrve1+vrve2+vrve3),2)</f>
        <v>0</v>
      </c>
      <c r="U75" s="81">
        <f>ROUND((BerM1!N75+BerM2!N75+BerM3!N75)/(zasa1+zasa2+zasa3),2)</f>
        <v>0</v>
      </c>
      <c r="V75" s="81">
        <f>ROUND((BerM1!O75+BerM2!O75+BerM3!O75)/(zodi1+zodi2+zodi3),2)</f>
        <v>0</v>
      </c>
      <c r="W75" s="81">
        <f>ROUND(('M1-In'!U75+'M2-In'!U75+'M3-In'!U75)*7/(malu1+malu2+malu3+dima1+dima2+dima3+wome1+wome2+wome3+doje1+doje2+doje3+vrve1+vrve2+vrve3+zasa1+zasa2+zasa3+zodi1+zodi2+zodi3),2)</f>
        <v>0</v>
      </c>
      <c r="X75" s="81">
        <f t="shared" si="82"/>
        <v>0</v>
      </c>
      <c r="Y75" s="81" t="str">
        <f t="shared" si="83"/>
        <v>REMPLIR CAT.D'EMPLOYEUR!</v>
      </c>
      <c r="Z75" s="34">
        <f t="shared" si="84"/>
        <v>0</v>
      </c>
      <c r="AA75" s="81" t="str">
        <f t="shared" si="85"/>
        <v>T. plein</v>
      </c>
      <c r="AB75" s="81">
        <f>'M1-In'!AD75+'M1-In'!AE75+'M2-In'!AD75+'M2-In'!AE75+'M3-In'!AD75+'M3-In'!AE75</f>
        <v>0</v>
      </c>
      <c r="AC75" s="81" t="str">
        <f t="shared" si="86"/>
        <v>Corriger</v>
      </c>
      <c r="AD75" s="81" t="str">
        <f t="shared" si="87"/>
        <v>Corriger</v>
      </c>
      <c r="AE75" s="81">
        <f>'M1-In'!AF75+'M2-In'!AF75+'M3-In'!AF75</f>
        <v>0</v>
      </c>
      <c r="AF75" s="81" t="str">
        <f t="shared" si="88"/>
        <v>Corriger</v>
      </c>
      <c r="AG75" s="81" t="str">
        <f t="shared" si="89"/>
        <v>Corriger</v>
      </c>
      <c r="AH75" s="81">
        <f>'M1-In'!AG75+'M2-In'!AG75+'M3-In'!AG75</f>
        <v>0</v>
      </c>
      <c r="AI75" s="81" t="str">
        <f t="shared" si="90"/>
        <v>Corriger</v>
      </c>
      <c r="AJ75" s="81" t="str">
        <f t="shared" si="91"/>
        <v>Corriger</v>
      </c>
      <c r="AK75" s="81">
        <f>'M1-In'!AH75+'M2-In'!AH75+'M3-In'!AH75</f>
        <v>0</v>
      </c>
      <c r="AL75" s="81" t="str">
        <f t="shared" si="92"/>
        <v>Corriger</v>
      </c>
      <c r="AM75" s="81" t="str">
        <f t="shared" si="93"/>
        <v>Corriger</v>
      </c>
      <c r="AN75" s="81">
        <f>'M1-In'!AI75+'M2-In'!AI75+'M3-In'!AI75</f>
        <v>0</v>
      </c>
      <c r="AO75" s="81" t="str">
        <f t="shared" si="94"/>
        <v>Corriger</v>
      </c>
      <c r="AP75" s="81" t="str">
        <f t="shared" si="95"/>
        <v>Corriger</v>
      </c>
      <c r="AQ75" s="81">
        <f>'M1-In'!AJ75+'M2-In'!AJ75+'M3-In'!AJ75</f>
        <v>0</v>
      </c>
      <c r="AR75" s="81" t="str">
        <f t="shared" si="96"/>
        <v>Corriger</v>
      </c>
      <c r="AS75" s="81" t="str">
        <f t="shared" si="97"/>
        <v>Corriger</v>
      </c>
      <c r="AT75" s="81">
        <f>BerM1!AO75+BerM2!AO75+BerM3!AO75</f>
        <v>0</v>
      </c>
      <c r="AU75" s="81" t="str">
        <f t="shared" si="98"/>
        <v>Corriger</v>
      </c>
      <c r="AV75" s="81" t="str">
        <f t="shared" si="99"/>
        <v>Corriger</v>
      </c>
      <c r="AW75" s="81" t="str">
        <f>IF(A75&gt;1,"Corriger",MIN(gmk,BerM1!AQ75+BerM2!AQ75+BerM3!AQ75))</f>
        <v>Corriger</v>
      </c>
      <c r="AX75" s="81" t="str">
        <f t="shared" si="100"/>
        <v>Corriger</v>
      </c>
      <c r="AY75" s="81" t="str">
        <f t="shared" si="101"/>
        <v>Corriger</v>
      </c>
      <c r="AZ75" s="81" t="str">
        <f>IF(A75&gt;1,"Corriger",ROUND(AW75*pabij/100,2)+ROUND(AW75*wnbij/100,2))</f>
        <v>Corriger</v>
      </c>
      <c r="BA75" s="81">
        <f t="shared" si="102"/>
        <v>0</v>
      </c>
      <c r="BB75" s="81">
        <f t="shared" si="103"/>
        <v>0</v>
      </c>
      <c r="BC75" s="104">
        <f t="shared" si="104"/>
        <v>1</v>
      </c>
      <c r="BD75" s="81" t="str">
        <f t="shared" si="105"/>
        <v>Corriger</v>
      </c>
      <c r="BE75" s="34" t="str">
        <f t="shared" si="106"/>
        <v>Corriger</v>
      </c>
      <c r="BF75" s="81" t="str">
        <f>IF(A75&gt;1,"Corriger",MIN(AY75,BerM1!AT75+BerM2!AT75+BerM3!AT75))</f>
        <v>Corriger</v>
      </c>
      <c r="BG75" s="81" t="e">
        <f t="shared" si="107"/>
        <v>#VALUE!</v>
      </c>
      <c r="BH75" s="81" t="str">
        <f t="shared" si="108"/>
        <v>Corriger</v>
      </c>
      <c r="BI75" s="81" t="str">
        <f t="shared" si="109"/>
        <v>Corriger</v>
      </c>
      <c r="BJ75" s="81" t="e">
        <f t="shared" si="110"/>
        <v>#VALUE!</v>
      </c>
      <c r="BK75" s="81" t="e">
        <f ca="1">IF(A75=1,Corriger,ROUND(AW75*fsobij/100,2))</f>
        <v>#VALUE!</v>
      </c>
      <c r="BL75" s="25" t="str">
        <f t="shared" si="111"/>
        <v>Corriger</v>
      </c>
      <c r="BM75" s="81" t="str">
        <f t="shared" si="112"/>
        <v>Corriger</v>
      </c>
      <c r="BN75" s="81" t="str">
        <f t="shared" si="113"/>
        <v>Corriger</v>
      </c>
      <c r="BO75" s="81" t="str">
        <f t="shared" si="114"/>
        <v>OK</v>
      </c>
      <c r="BP75" s="81" t="b">
        <f t="shared" si="115"/>
        <v>0</v>
      </c>
      <c r="BQ75" s="105"/>
      <c r="BR75" s="105" t="e">
        <f ca="1">IF(A75=1,Corriger,ROUND(AW75*bijdrage255/100,2))</f>
        <v>#VALUE!</v>
      </c>
      <c r="BS75" s="105" t="e">
        <f ca="1">IF(A75=1,Corriger,ROUND(AW75*bijdrage256/100,2))</f>
        <v>#VALUE!</v>
      </c>
      <c r="BT75" s="105"/>
      <c r="BU75" s="105" t="str">
        <f t="shared" si="116"/>
        <v>Corriger</v>
      </c>
      <c r="BV75" s="105"/>
      <c r="BW75" s="81" t="e">
        <f t="shared" si="117"/>
        <v>#VALUE!</v>
      </c>
      <c r="BX75" s="81" t="e">
        <f t="shared" si="118"/>
        <v>#VALUE!</v>
      </c>
      <c r="BY75" s="81" t="e">
        <f t="shared" si="119"/>
        <v>#VALUE!</v>
      </c>
      <c r="CA75" s="81" t="e">
        <f ca="1">BN75-ROUND(((FTP!AP75+FTP!BB75+FTP!BF75+FTP!AT75+FTP!AX75)-(FTP!BH75+FTP!BJ75))/100,2)</f>
        <v>#VALUE!</v>
      </c>
    </row>
    <row r="76" spans="1:79" x14ac:dyDescent="0.2">
      <c r="A76" s="25">
        <f>IF(OR(BerM1!V76=1,BerM2!V76=1,BerM3!V76=1),1,IF(ISBLANK(wg_cat),2,IF(AND(kwnr&gt;=76,user_wg_cat=958),3,0)))</f>
        <v>2</v>
      </c>
      <c r="B76" s="101"/>
      <c r="C76" s="106">
        <f>IF(NOT(ISBLANK(Ident!E76)),IF(Ident!E76&lt;Kal!A$11,Kal!A$11,Ident!E76),Kal!A$11)</f>
        <v>45383</v>
      </c>
      <c r="D76" s="25">
        <f>Ident!F76-C76+1-(INT((CHOOSE(WEEKDAY(C76),0,1,2,3,4,5,6)+(Ident!F76-C76+1))/7))-(INT((CHOOSE(WEEKDAY(C76),6,0,1,2,3,4,5)+(Ident!F76-C76+1))/7))</f>
        <v>-32415</v>
      </c>
      <c r="E76" s="25">
        <f>Kal!B$13-C76+1-(INT((CHOOSE(WEEKDAY(C76),0,1,2,3,4,5,6)+(Kal!B$13-C76+1))/7))-(INT((CHOOSE(WEEKDAY(C76),6,0,1,2,3,4,5)+(Kal!B$13-C76+1))/7))</f>
        <v>65</v>
      </c>
      <c r="F76" s="25">
        <f>Ident!F76-Kal!A$11+1-(INT((CHOOSE(WEEKDAY(Kal!A$11),0,1,2,3,4,5,6)+(Ident!F76-Kal!A$11+1))/7))-(INT((CHOOSE(WEEKDAY(Kal!A$11),6,0,1,2,3,4,5)+(Ident!F76-Kal!A$11+1))/7))</f>
        <v>-32415</v>
      </c>
      <c r="G76" s="25">
        <f>IF(AND(Ident!E76&lt;&gt;0,Ident!F76&lt;&gt;0),D76,IF(AND(Ident!E76&lt;&gt;0,Ident!F76=0),E76,IF(AND(Ident!E76=0,Ident!F76&lt;&gt;0),F76,ad5kw)))</f>
        <v>65</v>
      </c>
      <c r="H76" s="24">
        <f>ROUND(G76*Ident!L76,2)</f>
        <v>0</v>
      </c>
      <c r="I76" s="102"/>
      <c r="J76" s="103">
        <f>BerM1!W76+BerM2!W76+BerM3!W76</f>
        <v>0</v>
      </c>
      <c r="K76" s="103">
        <f t="shared" si="79"/>
        <v>0</v>
      </c>
      <c r="L76" s="103" t="str">
        <f t="shared" si="80"/>
        <v>Corriger</v>
      </c>
      <c r="M76" s="81">
        <f>BerM1!AB76+BerM2!AB76+BerM3!AB76</f>
        <v>0</v>
      </c>
      <c r="N76" s="81">
        <f t="shared" si="81"/>
        <v>0</v>
      </c>
      <c r="O76" s="4">
        <f>IF(BerM1!S76+BerM2!S76+BerM3!S76=0,0,MIN(Ident!L76*fuf,MAX((Ident!L76-1)*fuf,ROUND(N76/(BerM1!S76+BerM2!S76+BerM3!S76),2))))</f>
        <v>0</v>
      </c>
      <c r="P76" s="81">
        <f>ROUND((BerM1!I76+BerM2!I76+BerM3!I76)/(malu1+malu2+malu3),2)</f>
        <v>0</v>
      </c>
      <c r="Q76" s="81">
        <f>ROUND((BerM1!J76+BerM2!J76+BerM3!J76)/(dima1+dima2+dima3),2)</f>
        <v>0</v>
      </c>
      <c r="R76" s="81">
        <f>ROUND((BerM1!K76+BerM2!K76+BerM3!K76)/(wome1+wome2+wome3),2)</f>
        <v>0</v>
      </c>
      <c r="S76" s="81">
        <f>ROUND((BerM1!L76+BerM2!L76+BerM3!L76)/(doje1+doje2+doje3),2)</f>
        <v>0</v>
      </c>
      <c r="T76" s="81">
        <f>ROUND((BerM1!M76+BerM2!M76+BerM3!M76)/(vrve1+vrve2+vrve3),2)</f>
        <v>0</v>
      </c>
      <c r="U76" s="81">
        <f>ROUND((BerM1!N76+BerM2!N76+BerM3!N76)/(zasa1+zasa2+zasa3),2)</f>
        <v>0</v>
      </c>
      <c r="V76" s="81">
        <f>ROUND((BerM1!O76+BerM2!O76+BerM3!O76)/(zodi1+zodi2+zodi3),2)</f>
        <v>0</v>
      </c>
      <c r="W76" s="81">
        <f>ROUND(('M1-In'!U76+'M2-In'!U76+'M3-In'!U76)*7/(malu1+malu2+malu3+dima1+dima2+dima3+wome1+wome2+wome3+doje1+doje2+doje3+vrve1+vrve2+vrve3+zasa1+zasa2+zasa3+zodi1+zodi2+zodi3),2)</f>
        <v>0</v>
      </c>
      <c r="X76" s="81">
        <f t="shared" si="82"/>
        <v>0</v>
      </c>
      <c r="Y76" s="81" t="str">
        <f t="shared" si="83"/>
        <v>REMPLIR CAT.D'EMPLOYEUR!</v>
      </c>
      <c r="Z76" s="34">
        <f t="shared" si="84"/>
        <v>0</v>
      </c>
      <c r="AA76" s="81" t="str">
        <f t="shared" si="85"/>
        <v>T. plein</v>
      </c>
      <c r="AB76" s="81">
        <f>'M1-In'!AD76+'M1-In'!AE76+'M2-In'!AD76+'M2-In'!AE76+'M3-In'!AD76+'M3-In'!AE76</f>
        <v>0</v>
      </c>
      <c r="AC76" s="81" t="str">
        <f t="shared" si="86"/>
        <v>Corriger</v>
      </c>
      <c r="AD76" s="81" t="str">
        <f t="shared" si="87"/>
        <v>Corriger</v>
      </c>
      <c r="AE76" s="81">
        <f>'M1-In'!AF76+'M2-In'!AF76+'M3-In'!AF76</f>
        <v>0</v>
      </c>
      <c r="AF76" s="81" t="str">
        <f t="shared" si="88"/>
        <v>Corriger</v>
      </c>
      <c r="AG76" s="81" t="str">
        <f t="shared" si="89"/>
        <v>Corriger</v>
      </c>
      <c r="AH76" s="81">
        <f>'M1-In'!AG76+'M2-In'!AG76+'M3-In'!AG76</f>
        <v>0</v>
      </c>
      <c r="AI76" s="81" t="str">
        <f t="shared" si="90"/>
        <v>Corriger</v>
      </c>
      <c r="AJ76" s="81" t="str">
        <f t="shared" si="91"/>
        <v>Corriger</v>
      </c>
      <c r="AK76" s="81">
        <f>'M1-In'!AH76+'M2-In'!AH76+'M3-In'!AH76</f>
        <v>0</v>
      </c>
      <c r="AL76" s="81" t="str">
        <f t="shared" si="92"/>
        <v>Corriger</v>
      </c>
      <c r="AM76" s="81" t="str">
        <f t="shared" si="93"/>
        <v>Corriger</v>
      </c>
      <c r="AN76" s="81">
        <f>'M1-In'!AI76+'M2-In'!AI76+'M3-In'!AI76</f>
        <v>0</v>
      </c>
      <c r="AO76" s="81" t="str">
        <f t="shared" si="94"/>
        <v>Corriger</v>
      </c>
      <c r="AP76" s="81" t="str">
        <f t="shared" si="95"/>
        <v>Corriger</v>
      </c>
      <c r="AQ76" s="81">
        <f>'M1-In'!AJ76+'M2-In'!AJ76+'M3-In'!AJ76</f>
        <v>0</v>
      </c>
      <c r="AR76" s="81" t="str">
        <f t="shared" si="96"/>
        <v>Corriger</v>
      </c>
      <c r="AS76" s="81" t="str">
        <f t="shared" si="97"/>
        <v>Corriger</v>
      </c>
      <c r="AT76" s="81">
        <f>BerM1!AO76+BerM2!AO76+BerM3!AO76</f>
        <v>0</v>
      </c>
      <c r="AU76" s="81" t="str">
        <f t="shared" si="98"/>
        <v>Corriger</v>
      </c>
      <c r="AV76" s="81" t="str">
        <f t="shared" si="99"/>
        <v>Corriger</v>
      </c>
      <c r="AW76" s="81" t="str">
        <f>IF(A76&gt;1,"Corriger",MIN(gmk,BerM1!AQ76+BerM2!AQ76+BerM3!AQ76))</f>
        <v>Corriger</v>
      </c>
      <c r="AX76" s="81" t="str">
        <f t="shared" si="100"/>
        <v>Corriger</v>
      </c>
      <c r="AY76" s="81" t="str">
        <f t="shared" si="101"/>
        <v>Corriger</v>
      </c>
      <c r="AZ76" s="81" t="str">
        <f>IF(A76&gt;1,"Corriger",ROUND(AW76*pabij/100,2)+ROUND(AW76*wnbij/100,2))</f>
        <v>Corriger</v>
      </c>
      <c r="BA76" s="81">
        <f t="shared" si="102"/>
        <v>0</v>
      </c>
      <c r="BB76" s="81">
        <f t="shared" si="103"/>
        <v>0</v>
      </c>
      <c r="BC76" s="104">
        <f t="shared" si="104"/>
        <v>1</v>
      </c>
      <c r="BD76" s="81" t="str">
        <f t="shared" si="105"/>
        <v>Corriger</v>
      </c>
      <c r="BE76" s="34" t="str">
        <f t="shared" si="106"/>
        <v>Corriger</v>
      </c>
      <c r="BF76" s="81" t="str">
        <f>IF(A76&gt;1,"Corriger",MIN(AY76,BerM1!AT76+BerM2!AT76+BerM3!AT76))</f>
        <v>Corriger</v>
      </c>
      <c r="BG76" s="81" t="e">
        <f t="shared" si="107"/>
        <v>#VALUE!</v>
      </c>
      <c r="BH76" s="81" t="str">
        <f t="shared" si="108"/>
        <v>Corriger</v>
      </c>
      <c r="BI76" s="81" t="str">
        <f t="shared" si="109"/>
        <v>Corriger</v>
      </c>
      <c r="BJ76" s="81" t="e">
        <f t="shared" si="110"/>
        <v>#VALUE!</v>
      </c>
      <c r="BK76" s="81" t="e">
        <f ca="1">IF(A76=1,Corriger,ROUND(AW76*fsobij/100,2))</f>
        <v>#VALUE!</v>
      </c>
      <c r="BL76" s="25" t="str">
        <f t="shared" si="111"/>
        <v>Corriger</v>
      </c>
      <c r="BM76" s="81" t="str">
        <f t="shared" si="112"/>
        <v>Corriger</v>
      </c>
      <c r="BN76" s="81" t="str">
        <f t="shared" si="113"/>
        <v>Corriger</v>
      </c>
      <c r="BO76" s="81" t="str">
        <f t="shared" si="114"/>
        <v>OK</v>
      </c>
      <c r="BP76" s="81" t="b">
        <f t="shared" si="115"/>
        <v>0</v>
      </c>
      <c r="BQ76" s="105"/>
      <c r="BR76" s="105" t="e">
        <f ca="1">IF(A76=1,Corriger,ROUND(AW76*bijdrage255/100,2))</f>
        <v>#VALUE!</v>
      </c>
      <c r="BS76" s="105" t="e">
        <f ca="1">IF(A76=1,Corriger,ROUND(AW76*bijdrage256/100,2))</f>
        <v>#VALUE!</v>
      </c>
      <c r="BT76" s="105"/>
      <c r="BU76" s="105" t="str">
        <f t="shared" si="116"/>
        <v>Corriger</v>
      </c>
      <c r="BV76" s="105"/>
      <c r="BW76" s="81" t="e">
        <f t="shared" si="117"/>
        <v>#VALUE!</v>
      </c>
      <c r="BX76" s="81" t="e">
        <f t="shared" si="118"/>
        <v>#VALUE!</v>
      </c>
      <c r="BY76" s="81" t="e">
        <f t="shared" si="119"/>
        <v>#VALUE!</v>
      </c>
      <c r="CA76" s="81" t="e">
        <f ca="1">BN76-ROUND(((FTP!AP76+FTP!BB76+FTP!BF76+FTP!AT76+FTP!AX76)-(FTP!BH76+FTP!BJ76))/100,2)</f>
        <v>#VALUE!</v>
      </c>
    </row>
    <row r="77" spans="1:79" x14ac:dyDescent="0.2">
      <c r="A77" s="25">
        <f>IF(OR(BerM1!V77=1,BerM2!V77=1,BerM3!V77=1),1,IF(ISBLANK(wg_cat),2,IF(AND(kwnr&gt;=76,user_wg_cat=958),3,0)))</f>
        <v>2</v>
      </c>
      <c r="B77" s="101"/>
      <c r="C77" s="106">
        <f>IF(NOT(ISBLANK(Ident!E77)),IF(Ident!E77&lt;Kal!A$11,Kal!A$11,Ident!E77),Kal!A$11)</f>
        <v>45383</v>
      </c>
      <c r="D77" s="25">
        <f>Ident!F77-C77+1-(INT((CHOOSE(WEEKDAY(C77),0,1,2,3,4,5,6)+(Ident!F77-C77+1))/7))-(INT((CHOOSE(WEEKDAY(C77),6,0,1,2,3,4,5)+(Ident!F77-C77+1))/7))</f>
        <v>-32415</v>
      </c>
      <c r="E77" s="25">
        <f>Kal!B$13-C77+1-(INT((CHOOSE(WEEKDAY(C77),0,1,2,3,4,5,6)+(Kal!B$13-C77+1))/7))-(INT((CHOOSE(WEEKDAY(C77),6,0,1,2,3,4,5)+(Kal!B$13-C77+1))/7))</f>
        <v>65</v>
      </c>
      <c r="F77" s="25">
        <f>Ident!F77-Kal!A$11+1-(INT((CHOOSE(WEEKDAY(Kal!A$11),0,1,2,3,4,5,6)+(Ident!F77-Kal!A$11+1))/7))-(INT((CHOOSE(WEEKDAY(Kal!A$11),6,0,1,2,3,4,5)+(Ident!F77-Kal!A$11+1))/7))</f>
        <v>-32415</v>
      </c>
      <c r="G77" s="25">
        <f>IF(AND(Ident!E77&lt;&gt;0,Ident!F77&lt;&gt;0),D77,IF(AND(Ident!E77&lt;&gt;0,Ident!F77=0),E77,IF(AND(Ident!E77=0,Ident!F77&lt;&gt;0),F77,ad5kw)))</f>
        <v>65</v>
      </c>
      <c r="H77" s="24">
        <f>ROUND(G77*Ident!L77,2)</f>
        <v>0</v>
      </c>
      <c r="I77" s="102"/>
      <c r="J77" s="103">
        <f>BerM1!W77+BerM2!W77+BerM3!W77</f>
        <v>0</v>
      </c>
      <c r="K77" s="103">
        <f t="shared" si="79"/>
        <v>0</v>
      </c>
      <c r="L77" s="103" t="str">
        <f t="shared" si="80"/>
        <v>Corriger</v>
      </c>
      <c r="M77" s="81">
        <f>BerM1!AB77+BerM2!AB77+BerM3!AB77</f>
        <v>0</v>
      </c>
      <c r="N77" s="81">
        <f t="shared" si="81"/>
        <v>0</v>
      </c>
      <c r="O77" s="4">
        <f>IF(BerM1!S77+BerM2!S77+BerM3!S77=0,0,MIN(Ident!L77*fuf,MAX((Ident!L77-1)*fuf,ROUND(N77/(BerM1!S77+BerM2!S77+BerM3!S77),2))))</f>
        <v>0</v>
      </c>
      <c r="P77" s="81">
        <f>ROUND((BerM1!I77+BerM2!I77+BerM3!I77)/(malu1+malu2+malu3),2)</f>
        <v>0</v>
      </c>
      <c r="Q77" s="81">
        <f>ROUND((BerM1!J77+BerM2!J77+BerM3!J77)/(dima1+dima2+dima3),2)</f>
        <v>0</v>
      </c>
      <c r="R77" s="81">
        <f>ROUND((BerM1!K77+BerM2!K77+BerM3!K77)/(wome1+wome2+wome3),2)</f>
        <v>0</v>
      </c>
      <c r="S77" s="81">
        <f>ROUND((BerM1!L77+BerM2!L77+BerM3!L77)/(doje1+doje2+doje3),2)</f>
        <v>0</v>
      </c>
      <c r="T77" s="81">
        <f>ROUND((BerM1!M77+BerM2!M77+BerM3!M77)/(vrve1+vrve2+vrve3),2)</f>
        <v>0</v>
      </c>
      <c r="U77" s="81">
        <f>ROUND((BerM1!N77+BerM2!N77+BerM3!N77)/(zasa1+zasa2+zasa3),2)</f>
        <v>0</v>
      </c>
      <c r="V77" s="81">
        <f>ROUND((BerM1!O77+BerM2!O77+BerM3!O77)/(zodi1+zodi2+zodi3),2)</f>
        <v>0</v>
      </c>
      <c r="W77" s="81">
        <f>ROUND(('M1-In'!U77+'M2-In'!U77+'M3-In'!U77)*7/(malu1+malu2+malu3+dima1+dima2+dima3+wome1+wome2+wome3+doje1+doje2+doje3+vrve1+vrve2+vrve3+zasa1+zasa2+zasa3+zodi1+zodi2+zodi3),2)</f>
        <v>0</v>
      </c>
      <c r="X77" s="81">
        <f t="shared" si="82"/>
        <v>0</v>
      </c>
      <c r="Y77" s="81" t="str">
        <f t="shared" si="83"/>
        <v>REMPLIR CAT.D'EMPLOYEUR!</v>
      </c>
      <c r="Z77" s="34">
        <f t="shared" si="84"/>
        <v>0</v>
      </c>
      <c r="AA77" s="81" t="str">
        <f t="shared" si="85"/>
        <v>T. plein</v>
      </c>
      <c r="AB77" s="81">
        <f>'M1-In'!AD77+'M1-In'!AE77+'M2-In'!AD77+'M2-In'!AE77+'M3-In'!AD77+'M3-In'!AE77</f>
        <v>0</v>
      </c>
      <c r="AC77" s="81" t="str">
        <f t="shared" si="86"/>
        <v>Corriger</v>
      </c>
      <c r="AD77" s="81" t="str">
        <f t="shared" si="87"/>
        <v>Corriger</v>
      </c>
      <c r="AE77" s="81">
        <f>'M1-In'!AF77+'M2-In'!AF77+'M3-In'!AF77</f>
        <v>0</v>
      </c>
      <c r="AF77" s="81" t="str">
        <f t="shared" si="88"/>
        <v>Corriger</v>
      </c>
      <c r="AG77" s="81" t="str">
        <f t="shared" si="89"/>
        <v>Corriger</v>
      </c>
      <c r="AH77" s="81">
        <f>'M1-In'!AG77+'M2-In'!AG77+'M3-In'!AG77</f>
        <v>0</v>
      </c>
      <c r="AI77" s="81" t="str">
        <f t="shared" si="90"/>
        <v>Corriger</v>
      </c>
      <c r="AJ77" s="81" t="str">
        <f t="shared" si="91"/>
        <v>Corriger</v>
      </c>
      <c r="AK77" s="81">
        <f>'M1-In'!AH77+'M2-In'!AH77+'M3-In'!AH77</f>
        <v>0</v>
      </c>
      <c r="AL77" s="81" t="str">
        <f t="shared" si="92"/>
        <v>Corriger</v>
      </c>
      <c r="AM77" s="81" t="str">
        <f t="shared" si="93"/>
        <v>Corriger</v>
      </c>
      <c r="AN77" s="81">
        <f>'M1-In'!AI77+'M2-In'!AI77+'M3-In'!AI77</f>
        <v>0</v>
      </c>
      <c r="AO77" s="81" t="str">
        <f t="shared" si="94"/>
        <v>Corriger</v>
      </c>
      <c r="AP77" s="81" t="str">
        <f t="shared" si="95"/>
        <v>Corriger</v>
      </c>
      <c r="AQ77" s="81">
        <f>'M1-In'!AJ77+'M2-In'!AJ77+'M3-In'!AJ77</f>
        <v>0</v>
      </c>
      <c r="AR77" s="81" t="str">
        <f t="shared" si="96"/>
        <v>Corriger</v>
      </c>
      <c r="AS77" s="81" t="str">
        <f t="shared" si="97"/>
        <v>Corriger</v>
      </c>
      <c r="AT77" s="81">
        <f>BerM1!AO77+BerM2!AO77+BerM3!AO77</f>
        <v>0</v>
      </c>
      <c r="AU77" s="81" t="str">
        <f t="shared" si="98"/>
        <v>Corriger</v>
      </c>
      <c r="AV77" s="81" t="str">
        <f t="shared" si="99"/>
        <v>Corriger</v>
      </c>
      <c r="AW77" s="81" t="str">
        <f>IF(A77&gt;1,"Corriger",MIN(gmk,BerM1!AQ77+BerM2!AQ77+BerM3!AQ77))</f>
        <v>Corriger</v>
      </c>
      <c r="AX77" s="81" t="str">
        <f t="shared" si="100"/>
        <v>Corriger</v>
      </c>
      <c r="AY77" s="81" t="str">
        <f t="shared" si="101"/>
        <v>Corriger</v>
      </c>
      <c r="AZ77" s="81" t="str">
        <f>IF(A77&gt;1,"Corriger",ROUND(AW77*pabij/100,2)+ROUND(AW77*wnbij/100,2))</f>
        <v>Corriger</v>
      </c>
      <c r="BA77" s="81">
        <f t="shared" si="102"/>
        <v>0</v>
      </c>
      <c r="BB77" s="81">
        <f t="shared" si="103"/>
        <v>0</v>
      </c>
      <c r="BC77" s="104">
        <f t="shared" si="104"/>
        <v>1</v>
      </c>
      <c r="BD77" s="81" t="str">
        <f t="shared" si="105"/>
        <v>Corriger</v>
      </c>
      <c r="BE77" s="34" t="str">
        <f t="shared" si="106"/>
        <v>Corriger</v>
      </c>
      <c r="BF77" s="81" t="str">
        <f>IF(A77&gt;1,"Corriger",MIN(AY77,BerM1!AT77+BerM2!AT77+BerM3!AT77))</f>
        <v>Corriger</v>
      </c>
      <c r="BG77" s="81" t="e">
        <f t="shared" si="107"/>
        <v>#VALUE!</v>
      </c>
      <c r="BH77" s="81" t="str">
        <f t="shared" si="108"/>
        <v>Corriger</v>
      </c>
      <c r="BI77" s="81" t="str">
        <f t="shared" si="109"/>
        <v>Corriger</v>
      </c>
      <c r="BJ77" s="81" t="e">
        <f t="shared" si="110"/>
        <v>#VALUE!</v>
      </c>
      <c r="BK77" s="81" t="e">
        <f ca="1">IF(A77=1,Corriger,ROUND(AW77*fsobij/100,2))</f>
        <v>#VALUE!</v>
      </c>
      <c r="BL77" s="25" t="str">
        <f t="shared" si="111"/>
        <v>Corriger</v>
      </c>
      <c r="BM77" s="81" t="str">
        <f t="shared" si="112"/>
        <v>Corriger</v>
      </c>
      <c r="BN77" s="81" t="str">
        <f t="shared" si="113"/>
        <v>Corriger</v>
      </c>
      <c r="BO77" s="81" t="str">
        <f t="shared" si="114"/>
        <v>OK</v>
      </c>
      <c r="BP77" s="81" t="b">
        <f t="shared" si="115"/>
        <v>0</v>
      </c>
      <c r="BQ77" s="105"/>
      <c r="BR77" s="105" t="e">
        <f ca="1">IF(A77=1,Corriger,ROUND(AW77*bijdrage255/100,2))</f>
        <v>#VALUE!</v>
      </c>
      <c r="BS77" s="105" t="e">
        <f ca="1">IF(A77=1,Corriger,ROUND(AW77*bijdrage256/100,2))</f>
        <v>#VALUE!</v>
      </c>
      <c r="BT77" s="105"/>
      <c r="BU77" s="105" t="str">
        <f t="shared" si="116"/>
        <v>Corriger</v>
      </c>
      <c r="BV77" s="105"/>
      <c r="BW77" s="81" t="e">
        <f t="shared" si="117"/>
        <v>#VALUE!</v>
      </c>
      <c r="BX77" s="81" t="e">
        <f t="shared" si="118"/>
        <v>#VALUE!</v>
      </c>
      <c r="BY77" s="81" t="e">
        <f t="shared" si="119"/>
        <v>#VALUE!</v>
      </c>
      <c r="CA77" s="81" t="e">
        <f ca="1">BN77-ROUND(((FTP!AP77+FTP!BB77+FTP!BF77+FTP!AT77+FTP!AX77)-(FTP!BH77+FTP!BJ77))/100,2)</f>
        <v>#VALUE!</v>
      </c>
    </row>
    <row r="78" spans="1:79" x14ac:dyDescent="0.2">
      <c r="A78" s="25">
        <f>IF(OR(BerM1!V78=1,BerM2!V78=1,BerM3!V78=1),1,IF(ISBLANK(wg_cat),2,IF(AND(kwnr&gt;=76,user_wg_cat=958),3,0)))</f>
        <v>2</v>
      </c>
      <c r="B78" s="101"/>
      <c r="C78" s="106">
        <f>IF(NOT(ISBLANK(Ident!E78)),IF(Ident!E78&lt;Kal!A$11,Kal!A$11,Ident!E78),Kal!A$11)</f>
        <v>45383</v>
      </c>
      <c r="D78" s="25">
        <f>Ident!F78-C78+1-(INT((CHOOSE(WEEKDAY(C78),0,1,2,3,4,5,6)+(Ident!F78-C78+1))/7))-(INT((CHOOSE(WEEKDAY(C78),6,0,1,2,3,4,5)+(Ident!F78-C78+1))/7))</f>
        <v>-32415</v>
      </c>
      <c r="E78" s="25">
        <f>Kal!B$13-C78+1-(INT((CHOOSE(WEEKDAY(C78),0,1,2,3,4,5,6)+(Kal!B$13-C78+1))/7))-(INT((CHOOSE(WEEKDAY(C78),6,0,1,2,3,4,5)+(Kal!B$13-C78+1))/7))</f>
        <v>65</v>
      </c>
      <c r="F78" s="25">
        <f>Ident!F78-Kal!A$11+1-(INT((CHOOSE(WEEKDAY(Kal!A$11),0,1,2,3,4,5,6)+(Ident!F78-Kal!A$11+1))/7))-(INT((CHOOSE(WEEKDAY(Kal!A$11),6,0,1,2,3,4,5)+(Ident!F78-Kal!A$11+1))/7))</f>
        <v>-32415</v>
      </c>
      <c r="G78" s="25">
        <f>IF(AND(Ident!E78&lt;&gt;0,Ident!F78&lt;&gt;0),D78,IF(AND(Ident!E78&lt;&gt;0,Ident!F78=0),E78,IF(AND(Ident!E78=0,Ident!F78&lt;&gt;0),F78,ad5kw)))</f>
        <v>65</v>
      </c>
      <c r="H78" s="24">
        <f>ROUND(G78*Ident!L78,2)</f>
        <v>0</v>
      </c>
      <c r="I78" s="102"/>
      <c r="J78" s="103">
        <f>BerM1!W78+BerM2!W78+BerM3!W78</f>
        <v>0</v>
      </c>
      <c r="K78" s="103">
        <f t="shared" si="79"/>
        <v>0</v>
      </c>
      <c r="L78" s="103" t="str">
        <f t="shared" si="80"/>
        <v>Corriger</v>
      </c>
      <c r="M78" s="81">
        <f>BerM1!AB78+BerM2!AB78+BerM3!AB78</f>
        <v>0</v>
      </c>
      <c r="N78" s="81">
        <f t="shared" si="81"/>
        <v>0</v>
      </c>
      <c r="O78" s="4">
        <f>IF(BerM1!S78+BerM2!S78+BerM3!S78=0,0,MIN(Ident!L78*fuf,MAX((Ident!L78-1)*fuf,ROUND(N78/(BerM1!S78+BerM2!S78+BerM3!S78),2))))</f>
        <v>0</v>
      </c>
      <c r="P78" s="81">
        <f>ROUND((BerM1!I78+BerM2!I78+BerM3!I78)/(malu1+malu2+malu3),2)</f>
        <v>0</v>
      </c>
      <c r="Q78" s="81">
        <f>ROUND((BerM1!J78+BerM2!J78+BerM3!J78)/(dima1+dima2+dima3),2)</f>
        <v>0</v>
      </c>
      <c r="R78" s="81">
        <f>ROUND((BerM1!K78+BerM2!K78+BerM3!K78)/(wome1+wome2+wome3),2)</f>
        <v>0</v>
      </c>
      <c r="S78" s="81">
        <f>ROUND((BerM1!L78+BerM2!L78+BerM3!L78)/(doje1+doje2+doje3),2)</f>
        <v>0</v>
      </c>
      <c r="T78" s="81">
        <f>ROUND((BerM1!M78+BerM2!M78+BerM3!M78)/(vrve1+vrve2+vrve3),2)</f>
        <v>0</v>
      </c>
      <c r="U78" s="81">
        <f>ROUND((BerM1!N78+BerM2!N78+BerM3!N78)/(zasa1+zasa2+zasa3),2)</f>
        <v>0</v>
      </c>
      <c r="V78" s="81">
        <f>ROUND((BerM1!O78+BerM2!O78+BerM3!O78)/(zodi1+zodi2+zodi3),2)</f>
        <v>0</v>
      </c>
      <c r="W78" s="81">
        <f>ROUND(('M1-In'!U78+'M2-In'!U78+'M3-In'!U78)*7/(malu1+malu2+malu3+dima1+dima2+dima3+wome1+wome2+wome3+doje1+doje2+doje3+vrve1+vrve2+vrve3+zasa1+zasa2+zasa3+zodi1+zodi2+zodi3),2)</f>
        <v>0</v>
      </c>
      <c r="X78" s="81">
        <f t="shared" si="82"/>
        <v>0</v>
      </c>
      <c r="Y78" s="81" t="str">
        <f t="shared" si="83"/>
        <v>REMPLIR CAT.D'EMPLOYEUR!</v>
      </c>
      <c r="Z78" s="34">
        <f t="shared" si="84"/>
        <v>0</v>
      </c>
      <c r="AA78" s="81" t="str">
        <f t="shared" si="85"/>
        <v>T. plein</v>
      </c>
      <c r="AB78" s="81">
        <f>'M1-In'!AD78+'M1-In'!AE78+'M2-In'!AD78+'M2-In'!AE78+'M3-In'!AD78+'M3-In'!AE78</f>
        <v>0</v>
      </c>
      <c r="AC78" s="81" t="str">
        <f t="shared" si="86"/>
        <v>Corriger</v>
      </c>
      <c r="AD78" s="81" t="str">
        <f t="shared" si="87"/>
        <v>Corriger</v>
      </c>
      <c r="AE78" s="81">
        <f>'M1-In'!AF78+'M2-In'!AF78+'M3-In'!AF78</f>
        <v>0</v>
      </c>
      <c r="AF78" s="81" t="str">
        <f t="shared" si="88"/>
        <v>Corriger</v>
      </c>
      <c r="AG78" s="81" t="str">
        <f t="shared" si="89"/>
        <v>Corriger</v>
      </c>
      <c r="AH78" s="81">
        <f>'M1-In'!AG78+'M2-In'!AG78+'M3-In'!AG78</f>
        <v>0</v>
      </c>
      <c r="AI78" s="81" t="str">
        <f t="shared" si="90"/>
        <v>Corriger</v>
      </c>
      <c r="AJ78" s="81" t="str">
        <f t="shared" si="91"/>
        <v>Corriger</v>
      </c>
      <c r="AK78" s="81">
        <f>'M1-In'!AH78+'M2-In'!AH78+'M3-In'!AH78</f>
        <v>0</v>
      </c>
      <c r="AL78" s="81" t="str">
        <f t="shared" si="92"/>
        <v>Corriger</v>
      </c>
      <c r="AM78" s="81" t="str">
        <f t="shared" si="93"/>
        <v>Corriger</v>
      </c>
      <c r="AN78" s="81">
        <f>'M1-In'!AI78+'M2-In'!AI78+'M3-In'!AI78</f>
        <v>0</v>
      </c>
      <c r="AO78" s="81" t="str">
        <f t="shared" si="94"/>
        <v>Corriger</v>
      </c>
      <c r="AP78" s="81" t="str">
        <f t="shared" si="95"/>
        <v>Corriger</v>
      </c>
      <c r="AQ78" s="81">
        <f>'M1-In'!AJ78+'M2-In'!AJ78+'M3-In'!AJ78</f>
        <v>0</v>
      </c>
      <c r="AR78" s="81" t="str">
        <f t="shared" si="96"/>
        <v>Corriger</v>
      </c>
      <c r="AS78" s="81" t="str">
        <f t="shared" si="97"/>
        <v>Corriger</v>
      </c>
      <c r="AT78" s="81">
        <f>BerM1!AO78+BerM2!AO78+BerM3!AO78</f>
        <v>0</v>
      </c>
      <c r="AU78" s="81" t="str">
        <f t="shared" si="98"/>
        <v>Corriger</v>
      </c>
      <c r="AV78" s="81" t="str">
        <f t="shared" si="99"/>
        <v>Corriger</v>
      </c>
      <c r="AW78" s="81" t="str">
        <f>IF(A78&gt;1,"Corriger",MIN(gmk,BerM1!AQ78+BerM2!AQ78+BerM3!AQ78))</f>
        <v>Corriger</v>
      </c>
      <c r="AX78" s="81" t="str">
        <f t="shared" si="100"/>
        <v>Corriger</v>
      </c>
      <c r="AY78" s="81" t="str">
        <f t="shared" si="101"/>
        <v>Corriger</v>
      </c>
      <c r="AZ78" s="81" t="str">
        <f>IF(A78&gt;1,"Corriger",ROUND(AW78*pabij/100,2)+ROUND(AW78*wnbij/100,2))</f>
        <v>Corriger</v>
      </c>
      <c r="BA78" s="81">
        <f t="shared" si="102"/>
        <v>0</v>
      </c>
      <c r="BB78" s="81">
        <f t="shared" si="103"/>
        <v>0</v>
      </c>
      <c r="BC78" s="104">
        <f t="shared" si="104"/>
        <v>1</v>
      </c>
      <c r="BD78" s="81" t="str">
        <f t="shared" si="105"/>
        <v>Corriger</v>
      </c>
      <c r="BE78" s="34" t="str">
        <f t="shared" si="106"/>
        <v>Corriger</v>
      </c>
      <c r="BF78" s="81" t="str">
        <f>IF(A78&gt;1,"Corriger",MIN(AY78,BerM1!AT78+BerM2!AT78+BerM3!AT78))</f>
        <v>Corriger</v>
      </c>
      <c r="BG78" s="81" t="e">
        <f t="shared" si="107"/>
        <v>#VALUE!</v>
      </c>
      <c r="BH78" s="81" t="str">
        <f t="shared" si="108"/>
        <v>Corriger</v>
      </c>
      <c r="BI78" s="81" t="str">
        <f t="shared" si="109"/>
        <v>Corriger</v>
      </c>
      <c r="BJ78" s="81" t="e">
        <f t="shared" si="110"/>
        <v>#VALUE!</v>
      </c>
      <c r="BK78" s="81" t="e">
        <f ca="1">IF(A78=1,Corriger,ROUND(AW78*fsobij/100,2))</f>
        <v>#VALUE!</v>
      </c>
      <c r="BL78" s="25" t="str">
        <f t="shared" si="111"/>
        <v>Corriger</v>
      </c>
      <c r="BM78" s="81" t="str">
        <f t="shared" si="112"/>
        <v>Corriger</v>
      </c>
      <c r="BN78" s="81" t="str">
        <f t="shared" si="113"/>
        <v>Corriger</v>
      </c>
      <c r="BO78" s="81" t="str">
        <f t="shared" si="114"/>
        <v>OK</v>
      </c>
      <c r="BP78" s="81" t="b">
        <f t="shared" si="115"/>
        <v>0</v>
      </c>
      <c r="BQ78" s="105"/>
      <c r="BR78" s="105" t="e">
        <f ca="1">IF(A78=1,Corriger,ROUND(AW78*bijdrage255/100,2))</f>
        <v>#VALUE!</v>
      </c>
      <c r="BS78" s="105" t="e">
        <f ca="1">IF(A78=1,Corriger,ROUND(AW78*bijdrage256/100,2))</f>
        <v>#VALUE!</v>
      </c>
      <c r="BT78" s="105"/>
      <c r="BU78" s="105" t="str">
        <f t="shared" si="116"/>
        <v>Corriger</v>
      </c>
      <c r="BV78" s="105"/>
      <c r="BW78" s="81" t="e">
        <f t="shared" si="117"/>
        <v>#VALUE!</v>
      </c>
      <c r="BX78" s="81" t="e">
        <f t="shared" si="118"/>
        <v>#VALUE!</v>
      </c>
      <c r="BY78" s="81" t="e">
        <f t="shared" si="119"/>
        <v>#VALUE!</v>
      </c>
      <c r="CA78" s="81" t="e">
        <f ca="1">BN78-ROUND(((FTP!AP78+FTP!BB78+FTP!BF78+FTP!AT78+FTP!AX78)-(FTP!BH78+FTP!BJ78))/100,2)</f>
        <v>#VALUE!</v>
      </c>
    </row>
    <row r="79" spans="1:79" x14ac:dyDescent="0.2">
      <c r="A79" s="25">
        <f>IF(OR(BerM1!V79=1,BerM2!V79=1,BerM3!V79=1),1,IF(ISBLANK(wg_cat),2,IF(AND(kwnr&gt;=76,user_wg_cat=958),3,0)))</f>
        <v>2</v>
      </c>
      <c r="B79" s="101"/>
      <c r="C79" s="106">
        <f>IF(NOT(ISBLANK(Ident!E79)),IF(Ident!E79&lt;Kal!A$11,Kal!A$11,Ident!E79),Kal!A$11)</f>
        <v>45383</v>
      </c>
      <c r="D79" s="25">
        <f>Ident!F79-C79+1-(INT((CHOOSE(WEEKDAY(C79),0,1,2,3,4,5,6)+(Ident!F79-C79+1))/7))-(INT((CHOOSE(WEEKDAY(C79),6,0,1,2,3,4,5)+(Ident!F79-C79+1))/7))</f>
        <v>-32415</v>
      </c>
      <c r="E79" s="25">
        <f>Kal!B$13-C79+1-(INT((CHOOSE(WEEKDAY(C79),0,1,2,3,4,5,6)+(Kal!B$13-C79+1))/7))-(INT((CHOOSE(WEEKDAY(C79),6,0,1,2,3,4,5)+(Kal!B$13-C79+1))/7))</f>
        <v>65</v>
      </c>
      <c r="F79" s="25">
        <f>Ident!F79-Kal!A$11+1-(INT((CHOOSE(WEEKDAY(Kal!A$11),0,1,2,3,4,5,6)+(Ident!F79-Kal!A$11+1))/7))-(INT((CHOOSE(WEEKDAY(Kal!A$11),6,0,1,2,3,4,5)+(Ident!F79-Kal!A$11+1))/7))</f>
        <v>-32415</v>
      </c>
      <c r="G79" s="25">
        <f>IF(AND(Ident!E79&lt;&gt;0,Ident!F79&lt;&gt;0),D79,IF(AND(Ident!E79&lt;&gt;0,Ident!F79=0),E79,IF(AND(Ident!E79=0,Ident!F79&lt;&gt;0),F79,ad5kw)))</f>
        <v>65</v>
      </c>
      <c r="H79" s="24">
        <f>ROUND(G79*Ident!L79,2)</f>
        <v>0</v>
      </c>
      <c r="I79" s="102"/>
      <c r="J79" s="103">
        <f>BerM1!W79+BerM2!W79+BerM3!W79</f>
        <v>0</v>
      </c>
      <c r="K79" s="103">
        <f t="shared" si="79"/>
        <v>0</v>
      </c>
      <c r="L79" s="103" t="str">
        <f t="shared" si="80"/>
        <v>Corriger</v>
      </c>
      <c r="M79" s="81">
        <f>BerM1!AB79+BerM2!AB79+BerM3!AB79</f>
        <v>0</v>
      </c>
      <c r="N79" s="81">
        <f t="shared" si="81"/>
        <v>0</v>
      </c>
      <c r="O79" s="4">
        <f>IF(BerM1!S79+BerM2!S79+BerM3!S79=0,0,MIN(Ident!L79*fuf,MAX((Ident!L79-1)*fuf,ROUND(N79/(BerM1!S79+BerM2!S79+BerM3!S79),2))))</f>
        <v>0</v>
      </c>
      <c r="P79" s="81">
        <f>ROUND((BerM1!I79+BerM2!I79+BerM3!I79)/(malu1+malu2+malu3),2)</f>
        <v>0</v>
      </c>
      <c r="Q79" s="81">
        <f>ROUND((BerM1!J79+BerM2!J79+BerM3!J79)/(dima1+dima2+dima3),2)</f>
        <v>0</v>
      </c>
      <c r="R79" s="81">
        <f>ROUND((BerM1!K79+BerM2!K79+BerM3!K79)/(wome1+wome2+wome3),2)</f>
        <v>0</v>
      </c>
      <c r="S79" s="81">
        <f>ROUND((BerM1!L79+BerM2!L79+BerM3!L79)/(doje1+doje2+doje3),2)</f>
        <v>0</v>
      </c>
      <c r="T79" s="81">
        <f>ROUND((BerM1!M79+BerM2!M79+BerM3!M79)/(vrve1+vrve2+vrve3),2)</f>
        <v>0</v>
      </c>
      <c r="U79" s="81">
        <f>ROUND((BerM1!N79+BerM2!N79+BerM3!N79)/(zasa1+zasa2+zasa3),2)</f>
        <v>0</v>
      </c>
      <c r="V79" s="81">
        <f>ROUND((BerM1!O79+BerM2!O79+BerM3!O79)/(zodi1+zodi2+zodi3),2)</f>
        <v>0</v>
      </c>
      <c r="W79" s="81">
        <f>ROUND(('M1-In'!U79+'M2-In'!U79+'M3-In'!U79)*7/(malu1+malu2+malu3+dima1+dima2+dima3+wome1+wome2+wome3+doje1+doje2+doje3+vrve1+vrve2+vrve3+zasa1+zasa2+zasa3+zodi1+zodi2+zodi3),2)</f>
        <v>0</v>
      </c>
      <c r="X79" s="81">
        <f t="shared" si="82"/>
        <v>0</v>
      </c>
      <c r="Y79" s="81" t="str">
        <f t="shared" si="83"/>
        <v>REMPLIR CAT.D'EMPLOYEUR!</v>
      </c>
      <c r="Z79" s="34">
        <f t="shared" si="84"/>
        <v>0</v>
      </c>
      <c r="AA79" s="81" t="str">
        <f t="shared" si="85"/>
        <v>T. plein</v>
      </c>
      <c r="AB79" s="81">
        <f>'M1-In'!AD79+'M1-In'!AE79+'M2-In'!AD79+'M2-In'!AE79+'M3-In'!AD79+'M3-In'!AE79</f>
        <v>0</v>
      </c>
      <c r="AC79" s="81" t="str">
        <f t="shared" si="86"/>
        <v>Corriger</v>
      </c>
      <c r="AD79" s="81" t="str">
        <f t="shared" si="87"/>
        <v>Corriger</v>
      </c>
      <c r="AE79" s="81">
        <f>'M1-In'!AF79+'M2-In'!AF79+'M3-In'!AF79</f>
        <v>0</v>
      </c>
      <c r="AF79" s="81" t="str">
        <f t="shared" si="88"/>
        <v>Corriger</v>
      </c>
      <c r="AG79" s="81" t="str">
        <f t="shared" si="89"/>
        <v>Corriger</v>
      </c>
      <c r="AH79" s="81">
        <f>'M1-In'!AG79+'M2-In'!AG79+'M3-In'!AG79</f>
        <v>0</v>
      </c>
      <c r="AI79" s="81" t="str">
        <f t="shared" si="90"/>
        <v>Corriger</v>
      </c>
      <c r="AJ79" s="81" t="str">
        <f t="shared" si="91"/>
        <v>Corriger</v>
      </c>
      <c r="AK79" s="81">
        <f>'M1-In'!AH79+'M2-In'!AH79+'M3-In'!AH79</f>
        <v>0</v>
      </c>
      <c r="AL79" s="81" t="str">
        <f t="shared" si="92"/>
        <v>Corriger</v>
      </c>
      <c r="AM79" s="81" t="str">
        <f t="shared" si="93"/>
        <v>Corriger</v>
      </c>
      <c r="AN79" s="81">
        <f>'M1-In'!AI79+'M2-In'!AI79+'M3-In'!AI79</f>
        <v>0</v>
      </c>
      <c r="AO79" s="81" t="str">
        <f t="shared" si="94"/>
        <v>Corriger</v>
      </c>
      <c r="AP79" s="81" t="str">
        <f t="shared" si="95"/>
        <v>Corriger</v>
      </c>
      <c r="AQ79" s="81">
        <f>'M1-In'!AJ79+'M2-In'!AJ79+'M3-In'!AJ79</f>
        <v>0</v>
      </c>
      <c r="AR79" s="81" t="str">
        <f t="shared" si="96"/>
        <v>Corriger</v>
      </c>
      <c r="AS79" s="81" t="str">
        <f t="shared" si="97"/>
        <v>Corriger</v>
      </c>
      <c r="AT79" s="81">
        <f>BerM1!AO79+BerM2!AO79+BerM3!AO79</f>
        <v>0</v>
      </c>
      <c r="AU79" s="81" t="str">
        <f t="shared" si="98"/>
        <v>Corriger</v>
      </c>
      <c r="AV79" s="81" t="str">
        <f t="shared" si="99"/>
        <v>Corriger</v>
      </c>
      <c r="AW79" s="81" t="str">
        <f>IF(A79&gt;1,"Corriger",MIN(gmk,BerM1!AQ79+BerM2!AQ79+BerM3!AQ79))</f>
        <v>Corriger</v>
      </c>
      <c r="AX79" s="81" t="str">
        <f t="shared" si="100"/>
        <v>Corriger</v>
      </c>
      <c r="AY79" s="81" t="str">
        <f t="shared" si="101"/>
        <v>Corriger</v>
      </c>
      <c r="AZ79" s="81" t="str">
        <f>IF(A79&gt;1,"Corriger",ROUND(AW79*pabij/100,2)+ROUND(AW79*wnbij/100,2))</f>
        <v>Corriger</v>
      </c>
      <c r="BA79" s="81">
        <f t="shared" si="102"/>
        <v>0</v>
      </c>
      <c r="BB79" s="81">
        <f t="shared" si="103"/>
        <v>0</v>
      </c>
      <c r="BC79" s="104">
        <f t="shared" si="104"/>
        <v>1</v>
      </c>
      <c r="BD79" s="81" t="str">
        <f t="shared" si="105"/>
        <v>Corriger</v>
      </c>
      <c r="BE79" s="34" t="str">
        <f t="shared" si="106"/>
        <v>Corriger</v>
      </c>
      <c r="BF79" s="81" t="str">
        <f>IF(A79&gt;1,"Corriger",MIN(AY79,BerM1!AT79+BerM2!AT79+BerM3!AT79))</f>
        <v>Corriger</v>
      </c>
      <c r="BG79" s="81" t="e">
        <f t="shared" si="107"/>
        <v>#VALUE!</v>
      </c>
      <c r="BH79" s="81" t="str">
        <f t="shared" si="108"/>
        <v>Corriger</v>
      </c>
      <c r="BI79" s="81" t="str">
        <f t="shared" si="109"/>
        <v>Corriger</v>
      </c>
      <c r="BJ79" s="81" t="e">
        <f t="shared" si="110"/>
        <v>#VALUE!</v>
      </c>
      <c r="BK79" s="81" t="e">
        <f ca="1">IF(A79=1,Corriger,ROUND(AW79*fsobij/100,2))</f>
        <v>#VALUE!</v>
      </c>
      <c r="BL79" s="25" t="str">
        <f t="shared" si="111"/>
        <v>Corriger</v>
      </c>
      <c r="BM79" s="81" t="str">
        <f t="shared" si="112"/>
        <v>Corriger</v>
      </c>
      <c r="BN79" s="81" t="str">
        <f t="shared" si="113"/>
        <v>Corriger</v>
      </c>
      <c r="BO79" s="81" t="str">
        <f t="shared" si="114"/>
        <v>OK</v>
      </c>
      <c r="BP79" s="81" t="b">
        <f t="shared" si="115"/>
        <v>0</v>
      </c>
      <c r="BQ79" s="105"/>
      <c r="BR79" s="105" t="e">
        <f ca="1">IF(A79=1,Corriger,ROUND(AW79*bijdrage255/100,2))</f>
        <v>#VALUE!</v>
      </c>
      <c r="BS79" s="105" t="e">
        <f ca="1">IF(A79=1,Corriger,ROUND(AW79*bijdrage256/100,2))</f>
        <v>#VALUE!</v>
      </c>
      <c r="BT79" s="105"/>
      <c r="BU79" s="105" t="str">
        <f t="shared" si="116"/>
        <v>Corriger</v>
      </c>
      <c r="BV79" s="105"/>
      <c r="BW79" s="81" t="e">
        <f t="shared" si="117"/>
        <v>#VALUE!</v>
      </c>
      <c r="BX79" s="81" t="e">
        <f t="shared" si="118"/>
        <v>#VALUE!</v>
      </c>
      <c r="BY79" s="81" t="e">
        <f t="shared" si="119"/>
        <v>#VALUE!</v>
      </c>
      <c r="CA79" s="81" t="e">
        <f ca="1">BN79-ROUND(((FTP!AP79+FTP!BB79+FTP!BF79+FTP!AT79+FTP!AX79)-(FTP!BH79+FTP!BJ79))/100,2)</f>
        <v>#VALUE!</v>
      </c>
    </row>
    <row r="80" spans="1:79" x14ac:dyDescent="0.2">
      <c r="A80" s="25">
        <f>IF(OR(BerM1!V80=1,BerM2!V80=1,BerM3!V80=1),1,IF(ISBLANK(wg_cat),2,IF(AND(kwnr&gt;=76,user_wg_cat=958),3,0)))</f>
        <v>2</v>
      </c>
      <c r="B80" s="101"/>
      <c r="C80" s="106">
        <f>IF(NOT(ISBLANK(Ident!E80)),IF(Ident!E80&lt;Kal!A$11,Kal!A$11,Ident!E80),Kal!A$11)</f>
        <v>45383</v>
      </c>
      <c r="D80" s="25">
        <f>Ident!F80-C80+1-(INT((CHOOSE(WEEKDAY(C80),0,1,2,3,4,5,6)+(Ident!F80-C80+1))/7))-(INT((CHOOSE(WEEKDAY(C80),6,0,1,2,3,4,5)+(Ident!F80-C80+1))/7))</f>
        <v>-32415</v>
      </c>
      <c r="E80" s="25">
        <f>Kal!B$13-C80+1-(INT((CHOOSE(WEEKDAY(C80),0,1,2,3,4,5,6)+(Kal!B$13-C80+1))/7))-(INT((CHOOSE(WEEKDAY(C80),6,0,1,2,3,4,5)+(Kal!B$13-C80+1))/7))</f>
        <v>65</v>
      </c>
      <c r="F80" s="25">
        <f>Ident!F80-Kal!A$11+1-(INT((CHOOSE(WEEKDAY(Kal!A$11),0,1,2,3,4,5,6)+(Ident!F80-Kal!A$11+1))/7))-(INT((CHOOSE(WEEKDAY(Kal!A$11),6,0,1,2,3,4,5)+(Ident!F80-Kal!A$11+1))/7))</f>
        <v>-32415</v>
      </c>
      <c r="G80" s="25">
        <f>IF(AND(Ident!E80&lt;&gt;0,Ident!F80&lt;&gt;0),D80,IF(AND(Ident!E80&lt;&gt;0,Ident!F80=0),E80,IF(AND(Ident!E80=0,Ident!F80&lt;&gt;0),F80,ad5kw)))</f>
        <v>65</v>
      </c>
      <c r="H80" s="24">
        <f>ROUND(G80*Ident!L80,2)</f>
        <v>0</v>
      </c>
      <c r="I80" s="102"/>
      <c r="J80" s="103">
        <f>BerM1!W80+BerM2!W80+BerM3!W80</f>
        <v>0</v>
      </c>
      <c r="K80" s="103">
        <f t="shared" si="79"/>
        <v>0</v>
      </c>
      <c r="L80" s="103" t="str">
        <f t="shared" si="80"/>
        <v>Corriger</v>
      </c>
      <c r="M80" s="81">
        <f>BerM1!AB80+BerM2!AB80+BerM3!AB80</f>
        <v>0</v>
      </c>
      <c r="N80" s="81">
        <f t="shared" si="81"/>
        <v>0</v>
      </c>
      <c r="O80" s="4">
        <f>IF(BerM1!S80+BerM2!S80+BerM3!S80=0,0,MIN(Ident!L80*fuf,MAX((Ident!L80-1)*fuf,ROUND(N80/(BerM1!S80+BerM2!S80+BerM3!S80),2))))</f>
        <v>0</v>
      </c>
      <c r="P80" s="81">
        <f>ROUND((BerM1!I80+BerM2!I80+BerM3!I80)/(malu1+malu2+malu3),2)</f>
        <v>0</v>
      </c>
      <c r="Q80" s="81">
        <f>ROUND((BerM1!J80+BerM2!J80+BerM3!J80)/(dima1+dima2+dima3),2)</f>
        <v>0</v>
      </c>
      <c r="R80" s="81">
        <f>ROUND((BerM1!K80+BerM2!K80+BerM3!K80)/(wome1+wome2+wome3),2)</f>
        <v>0</v>
      </c>
      <c r="S80" s="81">
        <f>ROUND((BerM1!L80+BerM2!L80+BerM3!L80)/(doje1+doje2+doje3),2)</f>
        <v>0</v>
      </c>
      <c r="T80" s="81">
        <f>ROUND((BerM1!M80+BerM2!M80+BerM3!M80)/(vrve1+vrve2+vrve3),2)</f>
        <v>0</v>
      </c>
      <c r="U80" s="81">
        <f>ROUND((BerM1!N80+BerM2!N80+BerM3!N80)/(zasa1+zasa2+zasa3),2)</f>
        <v>0</v>
      </c>
      <c r="V80" s="81">
        <f>ROUND((BerM1!O80+BerM2!O80+BerM3!O80)/(zodi1+zodi2+zodi3),2)</f>
        <v>0</v>
      </c>
      <c r="W80" s="81">
        <f>ROUND(('M1-In'!U80+'M2-In'!U80+'M3-In'!U80)*7/(malu1+malu2+malu3+dima1+dima2+dima3+wome1+wome2+wome3+doje1+doje2+doje3+vrve1+vrve2+vrve3+zasa1+zasa2+zasa3+zodi1+zodi2+zodi3),2)</f>
        <v>0</v>
      </c>
      <c r="X80" s="81">
        <f t="shared" si="82"/>
        <v>0</v>
      </c>
      <c r="Y80" s="81" t="str">
        <f t="shared" si="83"/>
        <v>REMPLIR CAT.D'EMPLOYEUR!</v>
      </c>
      <c r="Z80" s="34">
        <f t="shared" si="84"/>
        <v>0</v>
      </c>
      <c r="AA80" s="81" t="str">
        <f t="shared" si="85"/>
        <v>T. plein</v>
      </c>
      <c r="AB80" s="81">
        <f>'M1-In'!AD80+'M1-In'!AE80+'M2-In'!AD80+'M2-In'!AE80+'M3-In'!AD80+'M3-In'!AE80</f>
        <v>0</v>
      </c>
      <c r="AC80" s="81" t="str">
        <f t="shared" si="86"/>
        <v>Corriger</v>
      </c>
      <c r="AD80" s="81" t="str">
        <f t="shared" si="87"/>
        <v>Corriger</v>
      </c>
      <c r="AE80" s="81">
        <f>'M1-In'!AF80+'M2-In'!AF80+'M3-In'!AF80</f>
        <v>0</v>
      </c>
      <c r="AF80" s="81" t="str">
        <f t="shared" si="88"/>
        <v>Corriger</v>
      </c>
      <c r="AG80" s="81" t="str">
        <f t="shared" si="89"/>
        <v>Corriger</v>
      </c>
      <c r="AH80" s="81">
        <f>'M1-In'!AG80+'M2-In'!AG80+'M3-In'!AG80</f>
        <v>0</v>
      </c>
      <c r="AI80" s="81" t="str">
        <f t="shared" si="90"/>
        <v>Corriger</v>
      </c>
      <c r="AJ80" s="81" t="str">
        <f t="shared" si="91"/>
        <v>Corriger</v>
      </c>
      <c r="AK80" s="81">
        <f>'M1-In'!AH80+'M2-In'!AH80+'M3-In'!AH80</f>
        <v>0</v>
      </c>
      <c r="AL80" s="81" t="str">
        <f t="shared" si="92"/>
        <v>Corriger</v>
      </c>
      <c r="AM80" s="81" t="str">
        <f t="shared" si="93"/>
        <v>Corriger</v>
      </c>
      <c r="AN80" s="81">
        <f>'M1-In'!AI80+'M2-In'!AI80+'M3-In'!AI80</f>
        <v>0</v>
      </c>
      <c r="AO80" s="81" t="str">
        <f t="shared" si="94"/>
        <v>Corriger</v>
      </c>
      <c r="AP80" s="81" t="str">
        <f t="shared" si="95"/>
        <v>Corriger</v>
      </c>
      <c r="AQ80" s="81">
        <f>'M1-In'!AJ80+'M2-In'!AJ80+'M3-In'!AJ80</f>
        <v>0</v>
      </c>
      <c r="AR80" s="81" t="str">
        <f t="shared" si="96"/>
        <v>Corriger</v>
      </c>
      <c r="AS80" s="81" t="str">
        <f t="shared" si="97"/>
        <v>Corriger</v>
      </c>
      <c r="AT80" s="81">
        <f>BerM1!AO80+BerM2!AO80+BerM3!AO80</f>
        <v>0</v>
      </c>
      <c r="AU80" s="81" t="str">
        <f t="shared" si="98"/>
        <v>Corriger</v>
      </c>
      <c r="AV80" s="81" t="str">
        <f t="shared" si="99"/>
        <v>Corriger</v>
      </c>
      <c r="AW80" s="81" t="str">
        <f>IF(A80&gt;1,"Corriger",MIN(gmk,BerM1!AQ80+BerM2!AQ80+BerM3!AQ80))</f>
        <v>Corriger</v>
      </c>
      <c r="AX80" s="81" t="str">
        <f t="shared" si="100"/>
        <v>Corriger</v>
      </c>
      <c r="AY80" s="81" t="str">
        <f t="shared" si="101"/>
        <v>Corriger</v>
      </c>
      <c r="AZ80" s="81" t="str">
        <f>IF(A80&gt;1,"Corriger",ROUND(AW80*pabij/100,2)+ROUND(AW80*wnbij/100,2))</f>
        <v>Corriger</v>
      </c>
      <c r="BA80" s="81">
        <f t="shared" si="102"/>
        <v>0</v>
      </c>
      <c r="BB80" s="81">
        <f t="shared" si="103"/>
        <v>0</v>
      </c>
      <c r="BC80" s="104">
        <f t="shared" si="104"/>
        <v>1</v>
      </c>
      <c r="BD80" s="81" t="str">
        <f t="shared" si="105"/>
        <v>Corriger</v>
      </c>
      <c r="BE80" s="34" t="str">
        <f t="shared" si="106"/>
        <v>Corriger</v>
      </c>
      <c r="BF80" s="81" t="str">
        <f>IF(A80&gt;1,"Corriger",MIN(AY80,BerM1!AT80+BerM2!AT80+BerM3!AT80))</f>
        <v>Corriger</v>
      </c>
      <c r="BG80" s="81" t="e">
        <f t="shared" si="107"/>
        <v>#VALUE!</v>
      </c>
      <c r="BH80" s="81" t="str">
        <f t="shared" si="108"/>
        <v>Corriger</v>
      </c>
      <c r="BI80" s="81" t="str">
        <f t="shared" si="109"/>
        <v>Corriger</v>
      </c>
      <c r="BJ80" s="81" t="e">
        <f t="shared" si="110"/>
        <v>#VALUE!</v>
      </c>
      <c r="BK80" s="81" t="e">
        <f ca="1">IF(A80=1,Corriger,ROUND(AW80*fsobij/100,2))</f>
        <v>#VALUE!</v>
      </c>
      <c r="BL80" s="25" t="str">
        <f t="shared" si="111"/>
        <v>Corriger</v>
      </c>
      <c r="BM80" s="81" t="str">
        <f t="shared" si="112"/>
        <v>Corriger</v>
      </c>
      <c r="BN80" s="81" t="str">
        <f t="shared" si="113"/>
        <v>Corriger</v>
      </c>
      <c r="BO80" s="81" t="str">
        <f t="shared" si="114"/>
        <v>OK</v>
      </c>
      <c r="BP80" s="81" t="b">
        <f t="shared" si="115"/>
        <v>0</v>
      </c>
      <c r="BQ80" s="105"/>
      <c r="BR80" s="105" t="e">
        <f ca="1">IF(A80=1,Corriger,ROUND(AW80*bijdrage255/100,2))</f>
        <v>#VALUE!</v>
      </c>
      <c r="BS80" s="105" t="e">
        <f ca="1">IF(A80=1,Corriger,ROUND(AW80*bijdrage256/100,2))</f>
        <v>#VALUE!</v>
      </c>
      <c r="BT80" s="105"/>
      <c r="BU80" s="105" t="str">
        <f t="shared" si="116"/>
        <v>Corriger</v>
      </c>
      <c r="BV80" s="105"/>
      <c r="BW80" s="81" t="e">
        <f t="shared" si="117"/>
        <v>#VALUE!</v>
      </c>
      <c r="BX80" s="81" t="e">
        <f t="shared" si="118"/>
        <v>#VALUE!</v>
      </c>
      <c r="BY80" s="81" t="e">
        <f t="shared" si="119"/>
        <v>#VALUE!</v>
      </c>
      <c r="CA80" s="81" t="e">
        <f ca="1">BN80-ROUND(((FTP!AP80+FTP!BB80+FTP!BF80+FTP!AT80+FTP!AX80)-(FTP!BH80+FTP!BJ80))/100,2)</f>
        <v>#VALUE!</v>
      </c>
    </row>
    <row r="81" spans="1:79" x14ac:dyDescent="0.2">
      <c r="A81" s="25">
        <f>IF(OR(BerM1!V81=1,BerM2!V81=1,BerM3!V81=1),1,IF(ISBLANK(wg_cat),2,IF(AND(kwnr&gt;=76,user_wg_cat=958),3,0)))</f>
        <v>2</v>
      </c>
      <c r="B81" s="101"/>
      <c r="C81" s="106">
        <f>IF(NOT(ISBLANK(Ident!E81)),IF(Ident!E81&lt;Kal!A$11,Kal!A$11,Ident!E81),Kal!A$11)</f>
        <v>45383</v>
      </c>
      <c r="D81" s="25">
        <f>Ident!F81-C81+1-(INT((CHOOSE(WEEKDAY(C81),0,1,2,3,4,5,6)+(Ident!F81-C81+1))/7))-(INT((CHOOSE(WEEKDAY(C81),6,0,1,2,3,4,5)+(Ident!F81-C81+1))/7))</f>
        <v>-32415</v>
      </c>
      <c r="E81" s="25">
        <f>Kal!B$13-C81+1-(INT((CHOOSE(WEEKDAY(C81),0,1,2,3,4,5,6)+(Kal!B$13-C81+1))/7))-(INT((CHOOSE(WEEKDAY(C81),6,0,1,2,3,4,5)+(Kal!B$13-C81+1))/7))</f>
        <v>65</v>
      </c>
      <c r="F81" s="25">
        <f>Ident!F81-Kal!A$11+1-(INT((CHOOSE(WEEKDAY(Kal!A$11),0,1,2,3,4,5,6)+(Ident!F81-Kal!A$11+1))/7))-(INT((CHOOSE(WEEKDAY(Kal!A$11),6,0,1,2,3,4,5)+(Ident!F81-Kal!A$11+1))/7))</f>
        <v>-32415</v>
      </c>
      <c r="G81" s="25">
        <f>IF(AND(Ident!E81&lt;&gt;0,Ident!F81&lt;&gt;0),D81,IF(AND(Ident!E81&lt;&gt;0,Ident!F81=0),E81,IF(AND(Ident!E81=0,Ident!F81&lt;&gt;0),F81,ad5kw)))</f>
        <v>65</v>
      </c>
      <c r="H81" s="24">
        <f>ROUND(G81*Ident!L81,2)</f>
        <v>0</v>
      </c>
      <c r="I81" s="102"/>
      <c r="J81" s="103">
        <f>BerM1!W81+BerM2!W81+BerM3!W81</f>
        <v>0</v>
      </c>
      <c r="K81" s="103">
        <f t="shared" si="79"/>
        <v>0</v>
      </c>
      <c r="L81" s="103" t="str">
        <f t="shared" si="80"/>
        <v>Corriger</v>
      </c>
      <c r="M81" s="81">
        <f>BerM1!AB81+BerM2!AB81+BerM3!AB81</f>
        <v>0</v>
      </c>
      <c r="N81" s="81">
        <f t="shared" si="81"/>
        <v>0</v>
      </c>
      <c r="O81" s="4">
        <f>IF(BerM1!S81+BerM2!S81+BerM3!S81=0,0,MIN(Ident!L81*fuf,MAX((Ident!L81-1)*fuf,ROUND(N81/(BerM1!S81+BerM2!S81+BerM3!S81),2))))</f>
        <v>0</v>
      </c>
      <c r="P81" s="81">
        <f>ROUND((BerM1!I81+BerM2!I81+BerM3!I81)/(malu1+malu2+malu3),2)</f>
        <v>0</v>
      </c>
      <c r="Q81" s="81">
        <f>ROUND((BerM1!J81+BerM2!J81+BerM3!J81)/(dima1+dima2+dima3),2)</f>
        <v>0</v>
      </c>
      <c r="R81" s="81">
        <f>ROUND((BerM1!K81+BerM2!K81+BerM3!K81)/(wome1+wome2+wome3),2)</f>
        <v>0</v>
      </c>
      <c r="S81" s="81">
        <f>ROUND((BerM1!L81+BerM2!L81+BerM3!L81)/(doje1+doje2+doje3),2)</f>
        <v>0</v>
      </c>
      <c r="T81" s="81">
        <f>ROUND((BerM1!M81+BerM2!M81+BerM3!M81)/(vrve1+vrve2+vrve3),2)</f>
        <v>0</v>
      </c>
      <c r="U81" s="81">
        <f>ROUND((BerM1!N81+BerM2!N81+BerM3!N81)/(zasa1+zasa2+zasa3),2)</f>
        <v>0</v>
      </c>
      <c r="V81" s="81">
        <f>ROUND((BerM1!O81+BerM2!O81+BerM3!O81)/(zodi1+zodi2+zodi3),2)</f>
        <v>0</v>
      </c>
      <c r="W81" s="81">
        <f>ROUND(('M1-In'!U81+'M2-In'!U81+'M3-In'!U81)*7/(malu1+malu2+malu3+dima1+dima2+dima3+wome1+wome2+wome3+doje1+doje2+doje3+vrve1+vrve2+vrve3+zasa1+zasa2+zasa3+zodi1+zodi2+zodi3),2)</f>
        <v>0</v>
      </c>
      <c r="X81" s="81">
        <f t="shared" si="82"/>
        <v>0</v>
      </c>
      <c r="Y81" s="81" t="str">
        <f t="shared" si="83"/>
        <v>REMPLIR CAT.D'EMPLOYEUR!</v>
      </c>
      <c r="Z81" s="34">
        <f t="shared" si="84"/>
        <v>0</v>
      </c>
      <c r="AA81" s="81" t="str">
        <f t="shared" si="85"/>
        <v>T. plein</v>
      </c>
      <c r="AB81" s="81">
        <f>'M1-In'!AD81+'M1-In'!AE81+'M2-In'!AD81+'M2-In'!AE81+'M3-In'!AD81+'M3-In'!AE81</f>
        <v>0</v>
      </c>
      <c r="AC81" s="81" t="str">
        <f t="shared" si="86"/>
        <v>Corriger</v>
      </c>
      <c r="AD81" s="81" t="str">
        <f t="shared" si="87"/>
        <v>Corriger</v>
      </c>
      <c r="AE81" s="81">
        <f>'M1-In'!AF81+'M2-In'!AF81+'M3-In'!AF81</f>
        <v>0</v>
      </c>
      <c r="AF81" s="81" t="str">
        <f t="shared" si="88"/>
        <v>Corriger</v>
      </c>
      <c r="AG81" s="81" t="str">
        <f t="shared" si="89"/>
        <v>Corriger</v>
      </c>
      <c r="AH81" s="81">
        <f>'M1-In'!AG81+'M2-In'!AG81+'M3-In'!AG81</f>
        <v>0</v>
      </c>
      <c r="AI81" s="81" t="str">
        <f t="shared" si="90"/>
        <v>Corriger</v>
      </c>
      <c r="AJ81" s="81" t="str">
        <f t="shared" si="91"/>
        <v>Corriger</v>
      </c>
      <c r="AK81" s="81">
        <f>'M1-In'!AH81+'M2-In'!AH81+'M3-In'!AH81</f>
        <v>0</v>
      </c>
      <c r="AL81" s="81" t="str">
        <f t="shared" si="92"/>
        <v>Corriger</v>
      </c>
      <c r="AM81" s="81" t="str">
        <f t="shared" si="93"/>
        <v>Corriger</v>
      </c>
      <c r="AN81" s="81">
        <f>'M1-In'!AI81+'M2-In'!AI81+'M3-In'!AI81</f>
        <v>0</v>
      </c>
      <c r="AO81" s="81" t="str">
        <f t="shared" si="94"/>
        <v>Corriger</v>
      </c>
      <c r="AP81" s="81" t="str">
        <f t="shared" si="95"/>
        <v>Corriger</v>
      </c>
      <c r="AQ81" s="81">
        <f>'M1-In'!AJ81+'M2-In'!AJ81+'M3-In'!AJ81</f>
        <v>0</v>
      </c>
      <c r="AR81" s="81" t="str">
        <f t="shared" si="96"/>
        <v>Corriger</v>
      </c>
      <c r="AS81" s="81" t="str">
        <f t="shared" si="97"/>
        <v>Corriger</v>
      </c>
      <c r="AT81" s="81">
        <f>BerM1!AO81+BerM2!AO81+BerM3!AO81</f>
        <v>0</v>
      </c>
      <c r="AU81" s="81" t="str">
        <f t="shared" si="98"/>
        <v>Corriger</v>
      </c>
      <c r="AV81" s="81" t="str">
        <f t="shared" si="99"/>
        <v>Corriger</v>
      </c>
      <c r="AW81" s="81" t="str">
        <f>IF(A81&gt;1,"Corriger",MIN(gmk,BerM1!AQ81+BerM2!AQ81+BerM3!AQ81))</f>
        <v>Corriger</v>
      </c>
      <c r="AX81" s="81" t="str">
        <f t="shared" si="100"/>
        <v>Corriger</v>
      </c>
      <c r="AY81" s="81" t="str">
        <f t="shared" si="101"/>
        <v>Corriger</v>
      </c>
      <c r="AZ81" s="81" t="str">
        <f>IF(A81&gt;1,"Corriger",ROUND(AW81*pabij/100,2)+ROUND(AW81*wnbij/100,2))</f>
        <v>Corriger</v>
      </c>
      <c r="BA81" s="81">
        <f t="shared" si="102"/>
        <v>0</v>
      </c>
      <c r="BB81" s="81">
        <f t="shared" si="103"/>
        <v>0</v>
      </c>
      <c r="BC81" s="104">
        <f t="shared" si="104"/>
        <v>1</v>
      </c>
      <c r="BD81" s="81" t="str">
        <f t="shared" si="105"/>
        <v>Corriger</v>
      </c>
      <c r="BE81" s="34" t="str">
        <f t="shared" si="106"/>
        <v>Corriger</v>
      </c>
      <c r="BF81" s="81" t="str">
        <f>IF(A81&gt;1,"Corriger",MIN(AY81,BerM1!AT81+BerM2!AT81+BerM3!AT81))</f>
        <v>Corriger</v>
      </c>
      <c r="BG81" s="81" t="e">
        <f t="shared" si="107"/>
        <v>#VALUE!</v>
      </c>
      <c r="BH81" s="81" t="str">
        <f t="shared" si="108"/>
        <v>Corriger</v>
      </c>
      <c r="BI81" s="81" t="str">
        <f t="shared" si="109"/>
        <v>Corriger</v>
      </c>
      <c r="BJ81" s="81" t="e">
        <f t="shared" si="110"/>
        <v>#VALUE!</v>
      </c>
      <c r="BK81" s="81" t="e">
        <f ca="1">IF(A81=1,Corriger,ROUND(AW81*fsobij/100,2))</f>
        <v>#VALUE!</v>
      </c>
      <c r="BL81" s="25" t="str">
        <f t="shared" si="111"/>
        <v>Corriger</v>
      </c>
      <c r="BM81" s="81" t="str">
        <f t="shared" si="112"/>
        <v>Corriger</v>
      </c>
      <c r="BN81" s="81" t="str">
        <f t="shared" si="113"/>
        <v>Corriger</v>
      </c>
      <c r="BO81" s="81" t="str">
        <f t="shared" si="114"/>
        <v>OK</v>
      </c>
      <c r="BP81" s="81" t="b">
        <f t="shared" si="115"/>
        <v>0</v>
      </c>
      <c r="BQ81" s="105"/>
      <c r="BR81" s="105" t="e">
        <f ca="1">IF(A81=1,Corriger,ROUND(AW81*bijdrage255/100,2))</f>
        <v>#VALUE!</v>
      </c>
      <c r="BS81" s="105" t="e">
        <f ca="1">IF(A81=1,Corriger,ROUND(AW81*bijdrage256/100,2))</f>
        <v>#VALUE!</v>
      </c>
      <c r="BT81" s="105"/>
      <c r="BU81" s="105" t="str">
        <f t="shared" si="116"/>
        <v>Corriger</v>
      </c>
      <c r="BV81" s="105"/>
      <c r="BW81" s="81" t="e">
        <f t="shared" si="117"/>
        <v>#VALUE!</v>
      </c>
      <c r="BX81" s="81" t="e">
        <f t="shared" si="118"/>
        <v>#VALUE!</v>
      </c>
      <c r="BY81" s="81" t="e">
        <f t="shared" si="119"/>
        <v>#VALUE!</v>
      </c>
      <c r="CA81" s="81" t="e">
        <f ca="1">BN81-ROUND(((FTP!AP81+FTP!BB81+FTP!BF81+FTP!AT81+FTP!AX81)-(FTP!BH81+FTP!BJ81))/100,2)</f>
        <v>#VALUE!</v>
      </c>
    </row>
    <row r="82" spans="1:79" x14ac:dyDescent="0.2">
      <c r="A82" s="25">
        <f>IF(OR(BerM1!V82=1,BerM2!V82=1,BerM3!V82=1),1,IF(ISBLANK(wg_cat),2,IF(AND(kwnr&gt;=76,user_wg_cat=958),3,0)))</f>
        <v>2</v>
      </c>
      <c r="B82" s="101"/>
      <c r="C82" s="106">
        <f>IF(NOT(ISBLANK(Ident!E82)),IF(Ident!E82&lt;Kal!A$11,Kal!A$11,Ident!E82),Kal!A$11)</f>
        <v>45383</v>
      </c>
      <c r="D82" s="25">
        <f>Ident!F82-C82+1-(INT((CHOOSE(WEEKDAY(C82),0,1,2,3,4,5,6)+(Ident!F82-C82+1))/7))-(INT((CHOOSE(WEEKDAY(C82),6,0,1,2,3,4,5)+(Ident!F82-C82+1))/7))</f>
        <v>-32415</v>
      </c>
      <c r="E82" s="25">
        <f>Kal!B$13-C82+1-(INT((CHOOSE(WEEKDAY(C82),0,1,2,3,4,5,6)+(Kal!B$13-C82+1))/7))-(INT((CHOOSE(WEEKDAY(C82),6,0,1,2,3,4,5)+(Kal!B$13-C82+1))/7))</f>
        <v>65</v>
      </c>
      <c r="F82" s="25">
        <f>Ident!F82-Kal!A$11+1-(INT((CHOOSE(WEEKDAY(Kal!A$11),0,1,2,3,4,5,6)+(Ident!F82-Kal!A$11+1))/7))-(INT((CHOOSE(WEEKDAY(Kal!A$11),6,0,1,2,3,4,5)+(Ident!F82-Kal!A$11+1))/7))</f>
        <v>-32415</v>
      </c>
      <c r="G82" s="25">
        <f>IF(AND(Ident!E82&lt;&gt;0,Ident!F82&lt;&gt;0),D82,IF(AND(Ident!E82&lt;&gt;0,Ident!F82=0),E82,IF(AND(Ident!E82=0,Ident!F82&lt;&gt;0),F82,ad5kw)))</f>
        <v>65</v>
      </c>
      <c r="H82" s="24">
        <f>ROUND(G82*Ident!L82,2)</f>
        <v>0</v>
      </c>
      <c r="I82" s="102"/>
      <c r="J82" s="103">
        <f>BerM1!W82+BerM2!W82+BerM3!W82</f>
        <v>0</v>
      </c>
      <c r="K82" s="103">
        <f t="shared" si="79"/>
        <v>0</v>
      </c>
      <c r="L82" s="103" t="str">
        <f t="shared" si="80"/>
        <v>Corriger</v>
      </c>
      <c r="M82" s="81">
        <f>BerM1!AB82+BerM2!AB82+BerM3!AB82</f>
        <v>0</v>
      </c>
      <c r="N82" s="81">
        <f t="shared" si="81"/>
        <v>0</v>
      </c>
      <c r="O82" s="4">
        <f>IF(BerM1!S82+BerM2!S82+BerM3!S82=0,0,MIN(Ident!L82*fuf,MAX((Ident!L82-1)*fuf,ROUND(N82/(BerM1!S82+BerM2!S82+BerM3!S82),2))))</f>
        <v>0</v>
      </c>
      <c r="P82" s="81">
        <f>ROUND((BerM1!I82+BerM2!I82+BerM3!I82)/(malu1+malu2+malu3),2)</f>
        <v>0</v>
      </c>
      <c r="Q82" s="81">
        <f>ROUND((BerM1!J82+BerM2!J82+BerM3!J82)/(dima1+dima2+dima3),2)</f>
        <v>0</v>
      </c>
      <c r="R82" s="81">
        <f>ROUND((BerM1!K82+BerM2!K82+BerM3!K82)/(wome1+wome2+wome3),2)</f>
        <v>0</v>
      </c>
      <c r="S82" s="81">
        <f>ROUND((BerM1!L82+BerM2!L82+BerM3!L82)/(doje1+doje2+doje3),2)</f>
        <v>0</v>
      </c>
      <c r="T82" s="81">
        <f>ROUND((BerM1!M82+BerM2!M82+BerM3!M82)/(vrve1+vrve2+vrve3),2)</f>
        <v>0</v>
      </c>
      <c r="U82" s="81">
        <f>ROUND((BerM1!N82+BerM2!N82+BerM3!N82)/(zasa1+zasa2+zasa3),2)</f>
        <v>0</v>
      </c>
      <c r="V82" s="81">
        <f>ROUND((BerM1!O82+BerM2!O82+BerM3!O82)/(zodi1+zodi2+zodi3),2)</f>
        <v>0</v>
      </c>
      <c r="W82" s="81">
        <f>ROUND(('M1-In'!U82+'M2-In'!U82+'M3-In'!U82)*7/(malu1+malu2+malu3+dima1+dima2+dima3+wome1+wome2+wome3+doje1+doje2+doje3+vrve1+vrve2+vrve3+zasa1+zasa2+zasa3+zodi1+zodi2+zodi3),2)</f>
        <v>0</v>
      </c>
      <c r="X82" s="81">
        <f t="shared" si="82"/>
        <v>0</v>
      </c>
      <c r="Y82" s="81" t="str">
        <f t="shared" si="83"/>
        <v>REMPLIR CAT.D'EMPLOYEUR!</v>
      </c>
      <c r="Z82" s="34">
        <f t="shared" si="84"/>
        <v>0</v>
      </c>
      <c r="AA82" s="81" t="str">
        <f t="shared" si="85"/>
        <v>T. plein</v>
      </c>
      <c r="AB82" s="81">
        <f>'M1-In'!AD82+'M1-In'!AE82+'M2-In'!AD82+'M2-In'!AE82+'M3-In'!AD82+'M3-In'!AE82</f>
        <v>0</v>
      </c>
      <c r="AC82" s="81" t="str">
        <f t="shared" si="86"/>
        <v>Corriger</v>
      </c>
      <c r="AD82" s="81" t="str">
        <f t="shared" si="87"/>
        <v>Corriger</v>
      </c>
      <c r="AE82" s="81">
        <f>'M1-In'!AF82+'M2-In'!AF82+'M3-In'!AF82</f>
        <v>0</v>
      </c>
      <c r="AF82" s="81" t="str">
        <f t="shared" si="88"/>
        <v>Corriger</v>
      </c>
      <c r="AG82" s="81" t="str">
        <f t="shared" si="89"/>
        <v>Corriger</v>
      </c>
      <c r="AH82" s="81">
        <f>'M1-In'!AG82+'M2-In'!AG82+'M3-In'!AG82</f>
        <v>0</v>
      </c>
      <c r="AI82" s="81" t="str">
        <f t="shared" si="90"/>
        <v>Corriger</v>
      </c>
      <c r="AJ82" s="81" t="str">
        <f t="shared" si="91"/>
        <v>Corriger</v>
      </c>
      <c r="AK82" s="81">
        <f>'M1-In'!AH82+'M2-In'!AH82+'M3-In'!AH82</f>
        <v>0</v>
      </c>
      <c r="AL82" s="81" t="str">
        <f t="shared" si="92"/>
        <v>Corriger</v>
      </c>
      <c r="AM82" s="81" t="str">
        <f t="shared" si="93"/>
        <v>Corriger</v>
      </c>
      <c r="AN82" s="81">
        <f>'M1-In'!AI82+'M2-In'!AI82+'M3-In'!AI82</f>
        <v>0</v>
      </c>
      <c r="AO82" s="81" t="str">
        <f t="shared" si="94"/>
        <v>Corriger</v>
      </c>
      <c r="AP82" s="81" t="str">
        <f t="shared" si="95"/>
        <v>Corriger</v>
      </c>
      <c r="AQ82" s="81">
        <f>'M1-In'!AJ82+'M2-In'!AJ82+'M3-In'!AJ82</f>
        <v>0</v>
      </c>
      <c r="AR82" s="81" t="str">
        <f t="shared" si="96"/>
        <v>Corriger</v>
      </c>
      <c r="AS82" s="81" t="str">
        <f t="shared" si="97"/>
        <v>Corriger</v>
      </c>
      <c r="AT82" s="81">
        <f>BerM1!AO82+BerM2!AO82+BerM3!AO82</f>
        <v>0</v>
      </c>
      <c r="AU82" s="81" t="str">
        <f t="shared" si="98"/>
        <v>Corriger</v>
      </c>
      <c r="AV82" s="81" t="str">
        <f t="shared" si="99"/>
        <v>Corriger</v>
      </c>
      <c r="AW82" s="81" t="str">
        <f>IF(A82&gt;1,"Corriger",MIN(gmk,BerM1!AQ82+BerM2!AQ82+BerM3!AQ82))</f>
        <v>Corriger</v>
      </c>
      <c r="AX82" s="81" t="str">
        <f t="shared" si="100"/>
        <v>Corriger</v>
      </c>
      <c r="AY82" s="81" t="str">
        <f t="shared" si="101"/>
        <v>Corriger</v>
      </c>
      <c r="AZ82" s="81" t="str">
        <f>IF(A82&gt;1,"Corriger",ROUND(AW82*pabij/100,2)+ROUND(AW82*wnbij/100,2))</f>
        <v>Corriger</v>
      </c>
      <c r="BA82" s="81">
        <f t="shared" si="102"/>
        <v>0</v>
      </c>
      <c r="BB82" s="81">
        <f t="shared" si="103"/>
        <v>0</v>
      </c>
      <c r="BC82" s="104">
        <f t="shared" si="104"/>
        <v>1</v>
      </c>
      <c r="BD82" s="81" t="str">
        <f t="shared" si="105"/>
        <v>Corriger</v>
      </c>
      <c r="BE82" s="34" t="str">
        <f t="shared" si="106"/>
        <v>Corriger</v>
      </c>
      <c r="BF82" s="81" t="str">
        <f>IF(A82&gt;1,"Corriger",MIN(AY82,BerM1!AT82+BerM2!AT82+BerM3!AT82))</f>
        <v>Corriger</v>
      </c>
      <c r="BG82" s="81" t="e">
        <f t="shared" si="107"/>
        <v>#VALUE!</v>
      </c>
      <c r="BH82" s="81" t="str">
        <f t="shared" si="108"/>
        <v>Corriger</v>
      </c>
      <c r="BI82" s="81" t="str">
        <f t="shared" si="109"/>
        <v>Corriger</v>
      </c>
      <c r="BJ82" s="81" t="e">
        <f t="shared" si="110"/>
        <v>#VALUE!</v>
      </c>
      <c r="BK82" s="81" t="e">
        <f ca="1">IF(A82=1,Corriger,ROUND(AW82*fsobij/100,2))</f>
        <v>#VALUE!</v>
      </c>
      <c r="BL82" s="25" t="str">
        <f t="shared" si="111"/>
        <v>Corriger</v>
      </c>
      <c r="BM82" s="81" t="str">
        <f t="shared" si="112"/>
        <v>Corriger</v>
      </c>
      <c r="BN82" s="81" t="str">
        <f t="shared" si="113"/>
        <v>Corriger</v>
      </c>
      <c r="BO82" s="81" t="str">
        <f t="shared" si="114"/>
        <v>OK</v>
      </c>
      <c r="BP82" s="81" t="b">
        <f t="shared" si="115"/>
        <v>0</v>
      </c>
      <c r="BQ82" s="105"/>
      <c r="BR82" s="105" t="e">
        <f ca="1">IF(A82=1,Corriger,ROUND(AW82*bijdrage255/100,2))</f>
        <v>#VALUE!</v>
      </c>
      <c r="BS82" s="105" t="e">
        <f ca="1">IF(A82=1,Corriger,ROUND(AW82*bijdrage256/100,2))</f>
        <v>#VALUE!</v>
      </c>
      <c r="BT82" s="105"/>
      <c r="BU82" s="105" t="str">
        <f t="shared" si="116"/>
        <v>Corriger</v>
      </c>
      <c r="BV82" s="105"/>
      <c r="BW82" s="81" t="e">
        <f t="shared" si="117"/>
        <v>#VALUE!</v>
      </c>
      <c r="BX82" s="81" t="e">
        <f t="shared" si="118"/>
        <v>#VALUE!</v>
      </c>
      <c r="BY82" s="81" t="e">
        <f t="shared" si="119"/>
        <v>#VALUE!</v>
      </c>
      <c r="CA82" s="81" t="e">
        <f ca="1">BN82-ROUND(((FTP!AP82+FTP!BB82+FTP!BF82+FTP!AT82+FTP!AX82)-(FTP!BH82+FTP!BJ82))/100,2)</f>
        <v>#VALUE!</v>
      </c>
    </row>
    <row r="83" spans="1:79" x14ac:dyDescent="0.2">
      <c r="A83" s="25">
        <f>IF(OR(BerM1!V83=1,BerM2!V83=1,BerM3!V83=1),1,IF(ISBLANK(wg_cat),2,IF(AND(kwnr&gt;=76,user_wg_cat=958),3,0)))</f>
        <v>2</v>
      </c>
      <c r="B83" s="101"/>
      <c r="C83" s="106">
        <f>IF(NOT(ISBLANK(Ident!E83)),IF(Ident!E83&lt;Kal!A$11,Kal!A$11,Ident!E83),Kal!A$11)</f>
        <v>45383</v>
      </c>
      <c r="D83" s="25">
        <f>Ident!F83-C83+1-(INT((CHOOSE(WEEKDAY(C83),0,1,2,3,4,5,6)+(Ident!F83-C83+1))/7))-(INT((CHOOSE(WEEKDAY(C83),6,0,1,2,3,4,5)+(Ident!F83-C83+1))/7))</f>
        <v>-32415</v>
      </c>
      <c r="E83" s="25">
        <f>Kal!B$13-C83+1-(INT((CHOOSE(WEEKDAY(C83),0,1,2,3,4,5,6)+(Kal!B$13-C83+1))/7))-(INT((CHOOSE(WEEKDAY(C83),6,0,1,2,3,4,5)+(Kal!B$13-C83+1))/7))</f>
        <v>65</v>
      </c>
      <c r="F83" s="25">
        <f>Ident!F83-Kal!A$11+1-(INT((CHOOSE(WEEKDAY(Kal!A$11),0,1,2,3,4,5,6)+(Ident!F83-Kal!A$11+1))/7))-(INT((CHOOSE(WEEKDAY(Kal!A$11),6,0,1,2,3,4,5)+(Ident!F83-Kal!A$11+1))/7))</f>
        <v>-32415</v>
      </c>
      <c r="G83" s="25">
        <f>IF(AND(Ident!E83&lt;&gt;0,Ident!F83&lt;&gt;0),D83,IF(AND(Ident!E83&lt;&gt;0,Ident!F83=0),E83,IF(AND(Ident!E83=0,Ident!F83&lt;&gt;0),F83,ad5kw)))</f>
        <v>65</v>
      </c>
      <c r="H83" s="24">
        <f>ROUND(G83*Ident!L83,2)</f>
        <v>0</v>
      </c>
      <c r="I83" s="102"/>
      <c r="J83" s="103">
        <f>BerM1!W83+BerM2!W83+BerM3!W83</f>
        <v>0</v>
      </c>
      <c r="K83" s="103">
        <f t="shared" si="79"/>
        <v>0</v>
      </c>
      <c r="L83" s="103" t="str">
        <f t="shared" si="80"/>
        <v>Corriger</v>
      </c>
      <c r="M83" s="81">
        <f>BerM1!AB83+BerM2!AB83+BerM3!AB83</f>
        <v>0</v>
      </c>
      <c r="N83" s="81">
        <f t="shared" si="81"/>
        <v>0</v>
      </c>
      <c r="O83" s="4">
        <f>IF(BerM1!S83+BerM2!S83+BerM3!S83=0,0,MIN(Ident!L83*fuf,MAX((Ident!L83-1)*fuf,ROUND(N83/(BerM1!S83+BerM2!S83+BerM3!S83),2))))</f>
        <v>0</v>
      </c>
      <c r="P83" s="81">
        <f>ROUND((BerM1!I83+BerM2!I83+BerM3!I83)/(malu1+malu2+malu3),2)</f>
        <v>0</v>
      </c>
      <c r="Q83" s="81">
        <f>ROUND((BerM1!J83+BerM2!J83+BerM3!J83)/(dima1+dima2+dima3),2)</f>
        <v>0</v>
      </c>
      <c r="R83" s="81">
        <f>ROUND((BerM1!K83+BerM2!K83+BerM3!K83)/(wome1+wome2+wome3),2)</f>
        <v>0</v>
      </c>
      <c r="S83" s="81">
        <f>ROUND((BerM1!L83+BerM2!L83+BerM3!L83)/(doje1+doje2+doje3),2)</f>
        <v>0</v>
      </c>
      <c r="T83" s="81">
        <f>ROUND((BerM1!M83+BerM2!M83+BerM3!M83)/(vrve1+vrve2+vrve3),2)</f>
        <v>0</v>
      </c>
      <c r="U83" s="81">
        <f>ROUND((BerM1!N83+BerM2!N83+BerM3!N83)/(zasa1+zasa2+zasa3),2)</f>
        <v>0</v>
      </c>
      <c r="V83" s="81">
        <f>ROUND((BerM1!O83+BerM2!O83+BerM3!O83)/(zodi1+zodi2+zodi3),2)</f>
        <v>0</v>
      </c>
      <c r="W83" s="81">
        <f>ROUND(('M1-In'!U83+'M2-In'!U83+'M3-In'!U83)*7/(malu1+malu2+malu3+dima1+dima2+dima3+wome1+wome2+wome3+doje1+doje2+doje3+vrve1+vrve2+vrve3+zasa1+zasa2+zasa3+zodi1+zodi2+zodi3),2)</f>
        <v>0</v>
      </c>
      <c r="X83" s="81">
        <f t="shared" si="82"/>
        <v>0</v>
      </c>
      <c r="Y83" s="81" t="str">
        <f t="shared" si="83"/>
        <v>REMPLIR CAT.D'EMPLOYEUR!</v>
      </c>
      <c r="Z83" s="34">
        <f t="shared" si="84"/>
        <v>0</v>
      </c>
      <c r="AA83" s="81" t="str">
        <f t="shared" si="85"/>
        <v>T. plein</v>
      </c>
      <c r="AB83" s="81">
        <f>'M1-In'!AD83+'M1-In'!AE83+'M2-In'!AD83+'M2-In'!AE83+'M3-In'!AD83+'M3-In'!AE83</f>
        <v>0</v>
      </c>
      <c r="AC83" s="81" t="str">
        <f t="shared" si="86"/>
        <v>Corriger</v>
      </c>
      <c r="AD83" s="81" t="str">
        <f t="shared" si="87"/>
        <v>Corriger</v>
      </c>
      <c r="AE83" s="81">
        <f>'M1-In'!AF83+'M2-In'!AF83+'M3-In'!AF83</f>
        <v>0</v>
      </c>
      <c r="AF83" s="81" t="str">
        <f t="shared" si="88"/>
        <v>Corriger</v>
      </c>
      <c r="AG83" s="81" t="str">
        <f t="shared" si="89"/>
        <v>Corriger</v>
      </c>
      <c r="AH83" s="81">
        <f>'M1-In'!AG83+'M2-In'!AG83+'M3-In'!AG83</f>
        <v>0</v>
      </c>
      <c r="AI83" s="81" t="str">
        <f t="shared" si="90"/>
        <v>Corriger</v>
      </c>
      <c r="AJ83" s="81" t="str">
        <f t="shared" si="91"/>
        <v>Corriger</v>
      </c>
      <c r="AK83" s="81">
        <f>'M1-In'!AH83+'M2-In'!AH83+'M3-In'!AH83</f>
        <v>0</v>
      </c>
      <c r="AL83" s="81" t="str">
        <f t="shared" si="92"/>
        <v>Corriger</v>
      </c>
      <c r="AM83" s="81" t="str">
        <f t="shared" si="93"/>
        <v>Corriger</v>
      </c>
      <c r="AN83" s="81">
        <f>'M1-In'!AI83+'M2-In'!AI83+'M3-In'!AI83</f>
        <v>0</v>
      </c>
      <c r="AO83" s="81" t="str">
        <f t="shared" si="94"/>
        <v>Corriger</v>
      </c>
      <c r="AP83" s="81" t="str">
        <f t="shared" si="95"/>
        <v>Corriger</v>
      </c>
      <c r="AQ83" s="81">
        <f>'M1-In'!AJ83+'M2-In'!AJ83+'M3-In'!AJ83</f>
        <v>0</v>
      </c>
      <c r="AR83" s="81" t="str">
        <f t="shared" si="96"/>
        <v>Corriger</v>
      </c>
      <c r="AS83" s="81" t="str">
        <f t="shared" si="97"/>
        <v>Corriger</v>
      </c>
      <c r="AT83" s="81">
        <f>BerM1!AO83+BerM2!AO83+BerM3!AO83</f>
        <v>0</v>
      </c>
      <c r="AU83" s="81" t="str">
        <f t="shared" si="98"/>
        <v>Corriger</v>
      </c>
      <c r="AV83" s="81" t="str">
        <f t="shared" si="99"/>
        <v>Corriger</v>
      </c>
      <c r="AW83" s="81" t="str">
        <f>IF(A83&gt;1,"Corriger",MIN(gmk,BerM1!AQ83+BerM2!AQ83+BerM3!AQ83))</f>
        <v>Corriger</v>
      </c>
      <c r="AX83" s="81" t="str">
        <f t="shared" si="100"/>
        <v>Corriger</v>
      </c>
      <c r="AY83" s="81" t="str">
        <f t="shared" si="101"/>
        <v>Corriger</v>
      </c>
      <c r="AZ83" s="81" t="str">
        <f>IF(A83&gt;1,"Corriger",ROUND(AW83*pabij/100,2)+ROUND(AW83*wnbij/100,2))</f>
        <v>Corriger</v>
      </c>
      <c r="BA83" s="81">
        <f t="shared" si="102"/>
        <v>0</v>
      </c>
      <c r="BB83" s="81">
        <f t="shared" si="103"/>
        <v>0</v>
      </c>
      <c r="BC83" s="104">
        <f t="shared" si="104"/>
        <v>1</v>
      </c>
      <c r="BD83" s="81" t="str">
        <f t="shared" si="105"/>
        <v>Corriger</v>
      </c>
      <c r="BE83" s="34" t="str">
        <f t="shared" si="106"/>
        <v>Corriger</v>
      </c>
      <c r="BF83" s="81" t="str">
        <f>IF(A83&gt;1,"Corriger",MIN(AY83,BerM1!AT83+BerM2!AT83+BerM3!AT83))</f>
        <v>Corriger</v>
      </c>
      <c r="BG83" s="81" t="e">
        <f t="shared" si="107"/>
        <v>#VALUE!</v>
      </c>
      <c r="BH83" s="81" t="str">
        <f t="shared" si="108"/>
        <v>Corriger</v>
      </c>
      <c r="BI83" s="81" t="str">
        <f t="shared" si="109"/>
        <v>Corriger</v>
      </c>
      <c r="BJ83" s="81" t="e">
        <f t="shared" si="110"/>
        <v>#VALUE!</v>
      </c>
      <c r="BK83" s="81" t="e">
        <f ca="1">IF(A83=1,Corriger,ROUND(AW83*fsobij/100,2))</f>
        <v>#VALUE!</v>
      </c>
      <c r="BL83" s="25" t="str">
        <f t="shared" si="111"/>
        <v>Corriger</v>
      </c>
      <c r="BM83" s="81" t="str">
        <f t="shared" si="112"/>
        <v>Corriger</v>
      </c>
      <c r="BN83" s="81" t="str">
        <f t="shared" si="113"/>
        <v>Corriger</v>
      </c>
      <c r="BO83" s="81" t="str">
        <f t="shared" si="114"/>
        <v>OK</v>
      </c>
      <c r="BP83" s="81" t="b">
        <f t="shared" si="115"/>
        <v>0</v>
      </c>
      <c r="BQ83" s="105"/>
      <c r="BR83" s="105" t="e">
        <f ca="1">IF(A83=1,Corriger,ROUND(AW83*bijdrage255/100,2))</f>
        <v>#VALUE!</v>
      </c>
      <c r="BS83" s="105" t="e">
        <f ca="1">IF(A83=1,Corriger,ROUND(AW83*bijdrage256/100,2))</f>
        <v>#VALUE!</v>
      </c>
      <c r="BT83" s="105"/>
      <c r="BU83" s="105" t="str">
        <f t="shared" si="116"/>
        <v>Corriger</v>
      </c>
      <c r="BV83" s="105"/>
      <c r="BW83" s="81" t="e">
        <f t="shared" si="117"/>
        <v>#VALUE!</v>
      </c>
      <c r="BX83" s="81" t="e">
        <f t="shared" si="118"/>
        <v>#VALUE!</v>
      </c>
      <c r="BY83" s="81" t="e">
        <f t="shared" si="119"/>
        <v>#VALUE!</v>
      </c>
      <c r="CA83" s="81" t="e">
        <f ca="1">BN83-ROUND(((FTP!AP83+FTP!BB83+FTP!BF83+FTP!AT83+FTP!AX83)-(FTP!BH83+FTP!BJ83))/100,2)</f>
        <v>#VALUE!</v>
      </c>
    </row>
    <row r="84" spans="1:79" x14ac:dyDescent="0.2">
      <c r="A84" s="25">
        <f>IF(OR(BerM1!V84=1,BerM2!V84=1,BerM3!V84=1),1,IF(ISBLANK(wg_cat),2,IF(AND(kwnr&gt;=76,user_wg_cat=958),3,0)))</f>
        <v>2</v>
      </c>
      <c r="B84" s="101"/>
      <c r="C84" s="106">
        <f>IF(NOT(ISBLANK(Ident!E84)),IF(Ident!E84&lt;Kal!A$11,Kal!A$11,Ident!E84),Kal!A$11)</f>
        <v>45383</v>
      </c>
      <c r="D84" s="25">
        <f>Ident!F84-C84+1-(INT((CHOOSE(WEEKDAY(C84),0,1,2,3,4,5,6)+(Ident!F84-C84+1))/7))-(INT((CHOOSE(WEEKDAY(C84),6,0,1,2,3,4,5)+(Ident!F84-C84+1))/7))</f>
        <v>-32415</v>
      </c>
      <c r="E84" s="25">
        <f>Kal!B$13-C84+1-(INT((CHOOSE(WEEKDAY(C84),0,1,2,3,4,5,6)+(Kal!B$13-C84+1))/7))-(INT((CHOOSE(WEEKDAY(C84),6,0,1,2,3,4,5)+(Kal!B$13-C84+1))/7))</f>
        <v>65</v>
      </c>
      <c r="F84" s="25">
        <f>Ident!F84-Kal!A$11+1-(INT((CHOOSE(WEEKDAY(Kal!A$11),0,1,2,3,4,5,6)+(Ident!F84-Kal!A$11+1))/7))-(INT((CHOOSE(WEEKDAY(Kal!A$11),6,0,1,2,3,4,5)+(Ident!F84-Kal!A$11+1))/7))</f>
        <v>-32415</v>
      </c>
      <c r="G84" s="25">
        <f>IF(AND(Ident!E84&lt;&gt;0,Ident!F84&lt;&gt;0),D84,IF(AND(Ident!E84&lt;&gt;0,Ident!F84=0),E84,IF(AND(Ident!E84=0,Ident!F84&lt;&gt;0),F84,ad5kw)))</f>
        <v>65</v>
      </c>
      <c r="H84" s="24">
        <f>ROUND(G84*Ident!L84,2)</f>
        <v>0</v>
      </c>
      <c r="I84" s="102"/>
      <c r="J84" s="103">
        <f>BerM1!W84+BerM2!W84+BerM3!W84</f>
        <v>0</v>
      </c>
      <c r="K84" s="103">
        <f t="shared" si="79"/>
        <v>0</v>
      </c>
      <c r="L84" s="103" t="str">
        <f t="shared" si="80"/>
        <v>Corriger</v>
      </c>
      <c r="M84" s="81">
        <f>BerM1!AB84+BerM2!AB84+BerM3!AB84</f>
        <v>0</v>
      </c>
      <c r="N84" s="81">
        <f t="shared" si="81"/>
        <v>0</v>
      </c>
      <c r="O84" s="4">
        <f>IF(BerM1!S84+BerM2!S84+BerM3!S84=0,0,MIN(Ident!L84*fuf,MAX((Ident!L84-1)*fuf,ROUND(N84/(BerM1!S84+BerM2!S84+BerM3!S84),2))))</f>
        <v>0</v>
      </c>
      <c r="P84" s="81">
        <f>ROUND((BerM1!I84+BerM2!I84+BerM3!I84)/(malu1+malu2+malu3),2)</f>
        <v>0</v>
      </c>
      <c r="Q84" s="81">
        <f>ROUND((BerM1!J84+BerM2!J84+BerM3!J84)/(dima1+dima2+dima3),2)</f>
        <v>0</v>
      </c>
      <c r="R84" s="81">
        <f>ROUND((BerM1!K84+BerM2!K84+BerM3!K84)/(wome1+wome2+wome3),2)</f>
        <v>0</v>
      </c>
      <c r="S84" s="81">
        <f>ROUND((BerM1!L84+BerM2!L84+BerM3!L84)/(doje1+doje2+doje3),2)</f>
        <v>0</v>
      </c>
      <c r="T84" s="81">
        <f>ROUND((BerM1!M84+BerM2!M84+BerM3!M84)/(vrve1+vrve2+vrve3),2)</f>
        <v>0</v>
      </c>
      <c r="U84" s="81">
        <f>ROUND((BerM1!N84+BerM2!N84+BerM3!N84)/(zasa1+zasa2+zasa3),2)</f>
        <v>0</v>
      </c>
      <c r="V84" s="81">
        <f>ROUND((BerM1!O84+BerM2!O84+BerM3!O84)/(zodi1+zodi2+zodi3),2)</f>
        <v>0</v>
      </c>
      <c r="W84" s="81">
        <f>ROUND(('M1-In'!U84+'M2-In'!U84+'M3-In'!U84)*7/(malu1+malu2+malu3+dima1+dima2+dima3+wome1+wome2+wome3+doje1+doje2+doje3+vrve1+vrve2+vrve3+zasa1+zasa2+zasa3+zodi1+zodi2+zodi3),2)</f>
        <v>0</v>
      </c>
      <c r="X84" s="81">
        <f t="shared" si="82"/>
        <v>0</v>
      </c>
      <c r="Y84" s="81" t="str">
        <f t="shared" si="83"/>
        <v>REMPLIR CAT.D'EMPLOYEUR!</v>
      </c>
      <c r="Z84" s="34">
        <f t="shared" si="84"/>
        <v>0</v>
      </c>
      <c r="AA84" s="81" t="str">
        <f t="shared" si="85"/>
        <v>T. plein</v>
      </c>
      <c r="AB84" s="81">
        <f>'M1-In'!AD84+'M1-In'!AE84+'M2-In'!AD84+'M2-In'!AE84+'M3-In'!AD84+'M3-In'!AE84</f>
        <v>0</v>
      </c>
      <c r="AC84" s="81" t="str">
        <f t="shared" si="86"/>
        <v>Corriger</v>
      </c>
      <c r="AD84" s="81" t="str">
        <f t="shared" si="87"/>
        <v>Corriger</v>
      </c>
      <c r="AE84" s="81">
        <f>'M1-In'!AF84+'M2-In'!AF84+'M3-In'!AF84</f>
        <v>0</v>
      </c>
      <c r="AF84" s="81" t="str">
        <f t="shared" si="88"/>
        <v>Corriger</v>
      </c>
      <c r="AG84" s="81" t="str">
        <f t="shared" si="89"/>
        <v>Corriger</v>
      </c>
      <c r="AH84" s="81">
        <f>'M1-In'!AG84+'M2-In'!AG84+'M3-In'!AG84</f>
        <v>0</v>
      </c>
      <c r="AI84" s="81" t="str">
        <f t="shared" si="90"/>
        <v>Corriger</v>
      </c>
      <c r="AJ84" s="81" t="str">
        <f t="shared" si="91"/>
        <v>Corriger</v>
      </c>
      <c r="AK84" s="81">
        <f>'M1-In'!AH84+'M2-In'!AH84+'M3-In'!AH84</f>
        <v>0</v>
      </c>
      <c r="AL84" s="81" t="str">
        <f t="shared" si="92"/>
        <v>Corriger</v>
      </c>
      <c r="AM84" s="81" t="str">
        <f t="shared" si="93"/>
        <v>Corriger</v>
      </c>
      <c r="AN84" s="81">
        <f>'M1-In'!AI84+'M2-In'!AI84+'M3-In'!AI84</f>
        <v>0</v>
      </c>
      <c r="AO84" s="81" t="str">
        <f t="shared" si="94"/>
        <v>Corriger</v>
      </c>
      <c r="AP84" s="81" t="str">
        <f t="shared" si="95"/>
        <v>Corriger</v>
      </c>
      <c r="AQ84" s="81">
        <f>'M1-In'!AJ84+'M2-In'!AJ84+'M3-In'!AJ84</f>
        <v>0</v>
      </c>
      <c r="AR84" s="81" t="str">
        <f t="shared" si="96"/>
        <v>Corriger</v>
      </c>
      <c r="AS84" s="81" t="str">
        <f t="shared" si="97"/>
        <v>Corriger</v>
      </c>
      <c r="AT84" s="81">
        <f>BerM1!AO84+BerM2!AO84+BerM3!AO84</f>
        <v>0</v>
      </c>
      <c r="AU84" s="81" t="str">
        <f t="shared" si="98"/>
        <v>Corriger</v>
      </c>
      <c r="AV84" s="81" t="str">
        <f t="shared" si="99"/>
        <v>Corriger</v>
      </c>
      <c r="AW84" s="81" t="str">
        <f>IF(A84&gt;1,"Corriger",MIN(gmk,BerM1!AQ84+BerM2!AQ84+BerM3!AQ84))</f>
        <v>Corriger</v>
      </c>
      <c r="AX84" s="81" t="str">
        <f t="shared" si="100"/>
        <v>Corriger</v>
      </c>
      <c r="AY84" s="81" t="str">
        <f t="shared" si="101"/>
        <v>Corriger</v>
      </c>
      <c r="AZ84" s="81" t="str">
        <f>IF(A84&gt;1,"Corriger",ROUND(AW84*pabij/100,2)+ROUND(AW84*wnbij/100,2))</f>
        <v>Corriger</v>
      </c>
      <c r="BA84" s="81">
        <f t="shared" si="102"/>
        <v>0</v>
      </c>
      <c r="BB84" s="81">
        <f t="shared" si="103"/>
        <v>0</v>
      </c>
      <c r="BC84" s="104">
        <f t="shared" si="104"/>
        <v>1</v>
      </c>
      <c r="BD84" s="81" t="str">
        <f t="shared" si="105"/>
        <v>Corriger</v>
      </c>
      <c r="BE84" s="34" t="str">
        <f t="shared" si="106"/>
        <v>Corriger</v>
      </c>
      <c r="BF84" s="81" t="str">
        <f>IF(A84&gt;1,"Corriger",MIN(AY84,BerM1!AT84+BerM2!AT84+BerM3!AT84))</f>
        <v>Corriger</v>
      </c>
      <c r="BG84" s="81" t="e">
        <f t="shared" si="107"/>
        <v>#VALUE!</v>
      </c>
      <c r="BH84" s="81" t="str">
        <f t="shared" si="108"/>
        <v>Corriger</v>
      </c>
      <c r="BI84" s="81" t="str">
        <f t="shared" si="109"/>
        <v>Corriger</v>
      </c>
      <c r="BJ84" s="81" t="e">
        <f t="shared" si="110"/>
        <v>#VALUE!</v>
      </c>
      <c r="BK84" s="81" t="e">
        <f ca="1">IF(A84=1,Corriger,ROUND(AW84*fsobij/100,2))</f>
        <v>#VALUE!</v>
      </c>
      <c r="BL84" s="25" t="str">
        <f t="shared" si="111"/>
        <v>Corriger</v>
      </c>
      <c r="BM84" s="81" t="str">
        <f t="shared" si="112"/>
        <v>Corriger</v>
      </c>
      <c r="BN84" s="81" t="str">
        <f t="shared" si="113"/>
        <v>Corriger</v>
      </c>
      <c r="BO84" s="81" t="str">
        <f t="shared" si="114"/>
        <v>OK</v>
      </c>
      <c r="BP84" s="81" t="b">
        <f t="shared" si="115"/>
        <v>0</v>
      </c>
      <c r="BQ84" s="105"/>
      <c r="BR84" s="105" t="e">
        <f ca="1">IF(A84=1,Corriger,ROUND(AW84*bijdrage255/100,2))</f>
        <v>#VALUE!</v>
      </c>
      <c r="BS84" s="105" t="e">
        <f ca="1">IF(A84=1,Corriger,ROUND(AW84*bijdrage256/100,2))</f>
        <v>#VALUE!</v>
      </c>
      <c r="BT84" s="105"/>
      <c r="BU84" s="105" t="str">
        <f t="shared" si="116"/>
        <v>Corriger</v>
      </c>
      <c r="BV84" s="105"/>
      <c r="BW84" s="81" t="e">
        <f t="shared" si="117"/>
        <v>#VALUE!</v>
      </c>
      <c r="BX84" s="81" t="e">
        <f t="shared" si="118"/>
        <v>#VALUE!</v>
      </c>
      <c r="BY84" s="81" t="e">
        <f t="shared" si="119"/>
        <v>#VALUE!</v>
      </c>
      <c r="CA84" s="81" t="e">
        <f ca="1">BN84-ROUND(((FTP!AP84+FTP!BB84+FTP!BF84+FTP!AT84+FTP!AX84)-(FTP!BH84+FTP!BJ84))/100,2)</f>
        <v>#VALUE!</v>
      </c>
    </row>
    <row r="85" spans="1:79" x14ac:dyDescent="0.2">
      <c r="A85" s="25">
        <f>IF(OR(BerM1!V85=1,BerM2!V85=1,BerM3!V85=1),1,IF(ISBLANK(wg_cat),2,IF(AND(kwnr&gt;=76,user_wg_cat=958),3,0)))</f>
        <v>2</v>
      </c>
      <c r="B85" s="101"/>
      <c r="C85" s="106">
        <f>IF(NOT(ISBLANK(Ident!E85)),IF(Ident!E85&lt;Kal!A$11,Kal!A$11,Ident!E85),Kal!A$11)</f>
        <v>45383</v>
      </c>
      <c r="D85" s="25">
        <f>Ident!F85-C85+1-(INT((CHOOSE(WEEKDAY(C85),0,1,2,3,4,5,6)+(Ident!F85-C85+1))/7))-(INT((CHOOSE(WEEKDAY(C85),6,0,1,2,3,4,5)+(Ident!F85-C85+1))/7))</f>
        <v>-32415</v>
      </c>
      <c r="E85" s="25">
        <f>Kal!B$13-C85+1-(INT((CHOOSE(WEEKDAY(C85),0,1,2,3,4,5,6)+(Kal!B$13-C85+1))/7))-(INT((CHOOSE(WEEKDAY(C85),6,0,1,2,3,4,5)+(Kal!B$13-C85+1))/7))</f>
        <v>65</v>
      </c>
      <c r="F85" s="25">
        <f>Ident!F85-Kal!A$11+1-(INT((CHOOSE(WEEKDAY(Kal!A$11),0,1,2,3,4,5,6)+(Ident!F85-Kal!A$11+1))/7))-(INT((CHOOSE(WEEKDAY(Kal!A$11),6,0,1,2,3,4,5)+(Ident!F85-Kal!A$11+1))/7))</f>
        <v>-32415</v>
      </c>
      <c r="G85" s="25">
        <f>IF(AND(Ident!E85&lt;&gt;0,Ident!F85&lt;&gt;0),D85,IF(AND(Ident!E85&lt;&gt;0,Ident!F85=0),E85,IF(AND(Ident!E85=0,Ident!F85&lt;&gt;0),F85,ad5kw)))</f>
        <v>65</v>
      </c>
      <c r="H85" s="24">
        <f>ROUND(G85*Ident!L85,2)</f>
        <v>0</v>
      </c>
      <c r="I85" s="102"/>
      <c r="J85" s="103">
        <f>BerM1!W85+BerM2!W85+BerM3!W85</f>
        <v>0</v>
      </c>
      <c r="K85" s="103">
        <f t="shared" si="79"/>
        <v>0</v>
      </c>
      <c r="L85" s="103" t="str">
        <f t="shared" si="80"/>
        <v>Corriger</v>
      </c>
      <c r="M85" s="81">
        <f>BerM1!AB85+BerM2!AB85+BerM3!AB85</f>
        <v>0</v>
      </c>
      <c r="N85" s="81">
        <f t="shared" si="81"/>
        <v>0</v>
      </c>
      <c r="O85" s="4">
        <f>IF(BerM1!S85+BerM2!S85+BerM3!S85=0,0,MIN(Ident!L85*fuf,MAX((Ident!L85-1)*fuf,ROUND(N85/(BerM1!S85+BerM2!S85+BerM3!S85),2))))</f>
        <v>0</v>
      </c>
      <c r="P85" s="81">
        <f>ROUND((BerM1!I85+BerM2!I85+BerM3!I85)/(malu1+malu2+malu3),2)</f>
        <v>0</v>
      </c>
      <c r="Q85" s="81">
        <f>ROUND((BerM1!J85+BerM2!J85+BerM3!J85)/(dima1+dima2+dima3),2)</f>
        <v>0</v>
      </c>
      <c r="R85" s="81">
        <f>ROUND((BerM1!K85+BerM2!K85+BerM3!K85)/(wome1+wome2+wome3),2)</f>
        <v>0</v>
      </c>
      <c r="S85" s="81">
        <f>ROUND((BerM1!L85+BerM2!L85+BerM3!L85)/(doje1+doje2+doje3),2)</f>
        <v>0</v>
      </c>
      <c r="T85" s="81">
        <f>ROUND((BerM1!M85+BerM2!M85+BerM3!M85)/(vrve1+vrve2+vrve3),2)</f>
        <v>0</v>
      </c>
      <c r="U85" s="81">
        <f>ROUND((BerM1!N85+BerM2!N85+BerM3!N85)/(zasa1+zasa2+zasa3),2)</f>
        <v>0</v>
      </c>
      <c r="V85" s="81">
        <f>ROUND((BerM1!O85+BerM2!O85+BerM3!O85)/(zodi1+zodi2+zodi3),2)</f>
        <v>0</v>
      </c>
      <c r="W85" s="81">
        <f>ROUND(('M1-In'!U85+'M2-In'!U85+'M3-In'!U85)*7/(malu1+malu2+malu3+dima1+dima2+dima3+wome1+wome2+wome3+doje1+doje2+doje3+vrve1+vrve2+vrve3+zasa1+zasa2+zasa3+zodi1+zodi2+zodi3),2)</f>
        <v>0</v>
      </c>
      <c r="X85" s="81">
        <f t="shared" si="82"/>
        <v>0</v>
      </c>
      <c r="Y85" s="81" t="str">
        <f t="shared" si="83"/>
        <v>REMPLIR CAT.D'EMPLOYEUR!</v>
      </c>
      <c r="Z85" s="34">
        <f t="shared" si="84"/>
        <v>0</v>
      </c>
      <c r="AA85" s="81" t="str">
        <f t="shared" si="85"/>
        <v>T. plein</v>
      </c>
      <c r="AB85" s="81">
        <f>'M1-In'!AD85+'M1-In'!AE85+'M2-In'!AD85+'M2-In'!AE85+'M3-In'!AD85+'M3-In'!AE85</f>
        <v>0</v>
      </c>
      <c r="AC85" s="81" t="str">
        <f t="shared" si="86"/>
        <v>Corriger</v>
      </c>
      <c r="AD85" s="81" t="str">
        <f t="shared" si="87"/>
        <v>Corriger</v>
      </c>
      <c r="AE85" s="81">
        <f>'M1-In'!AF85+'M2-In'!AF85+'M3-In'!AF85</f>
        <v>0</v>
      </c>
      <c r="AF85" s="81" t="str">
        <f t="shared" si="88"/>
        <v>Corriger</v>
      </c>
      <c r="AG85" s="81" t="str">
        <f t="shared" si="89"/>
        <v>Corriger</v>
      </c>
      <c r="AH85" s="81">
        <f>'M1-In'!AG85+'M2-In'!AG85+'M3-In'!AG85</f>
        <v>0</v>
      </c>
      <c r="AI85" s="81" t="str">
        <f t="shared" si="90"/>
        <v>Corriger</v>
      </c>
      <c r="AJ85" s="81" t="str">
        <f t="shared" si="91"/>
        <v>Corriger</v>
      </c>
      <c r="AK85" s="81">
        <f>'M1-In'!AH85+'M2-In'!AH85+'M3-In'!AH85</f>
        <v>0</v>
      </c>
      <c r="AL85" s="81" t="str">
        <f t="shared" si="92"/>
        <v>Corriger</v>
      </c>
      <c r="AM85" s="81" t="str">
        <f t="shared" si="93"/>
        <v>Corriger</v>
      </c>
      <c r="AN85" s="81">
        <f>'M1-In'!AI85+'M2-In'!AI85+'M3-In'!AI85</f>
        <v>0</v>
      </c>
      <c r="AO85" s="81" t="str">
        <f t="shared" si="94"/>
        <v>Corriger</v>
      </c>
      <c r="AP85" s="81" t="str">
        <f t="shared" si="95"/>
        <v>Corriger</v>
      </c>
      <c r="AQ85" s="81">
        <f>'M1-In'!AJ85+'M2-In'!AJ85+'M3-In'!AJ85</f>
        <v>0</v>
      </c>
      <c r="AR85" s="81" t="str">
        <f t="shared" si="96"/>
        <v>Corriger</v>
      </c>
      <c r="AS85" s="81" t="str">
        <f t="shared" si="97"/>
        <v>Corriger</v>
      </c>
      <c r="AT85" s="81">
        <f>BerM1!AO85+BerM2!AO85+BerM3!AO85</f>
        <v>0</v>
      </c>
      <c r="AU85" s="81" t="str">
        <f t="shared" si="98"/>
        <v>Corriger</v>
      </c>
      <c r="AV85" s="81" t="str">
        <f t="shared" si="99"/>
        <v>Corriger</v>
      </c>
      <c r="AW85" s="81" t="str">
        <f>IF(A85&gt;1,"Corriger",MIN(gmk,BerM1!AQ85+BerM2!AQ85+BerM3!AQ85))</f>
        <v>Corriger</v>
      </c>
      <c r="AX85" s="81" t="str">
        <f t="shared" si="100"/>
        <v>Corriger</v>
      </c>
      <c r="AY85" s="81" t="str">
        <f t="shared" si="101"/>
        <v>Corriger</v>
      </c>
      <c r="AZ85" s="81" t="str">
        <f>IF(A85&gt;1,"Corriger",ROUND(AW85*pabij/100,2)+ROUND(AW85*wnbij/100,2))</f>
        <v>Corriger</v>
      </c>
      <c r="BA85" s="81">
        <f t="shared" si="102"/>
        <v>0</v>
      </c>
      <c r="BB85" s="81">
        <f t="shared" si="103"/>
        <v>0</v>
      </c>
      <c r="BC85" s="104">
        <f t="shared" si="104"/>
        <v>1</v>
      </c>
      <c r="BD85" s="81" t="str">
        <f t="shared" si="105"/>
        <v>Corriger</v>
      </c>
      <c r="BE85" s="34" t="str">
        <f t="shared" si="106"/>
        <v>Corriger</v>
      </c>
      <c r="BF85" s="81" t="str">
        <f>IF(A85&gt;1,"Corriger",MIN(AY85,BerM1!AT85+BerM2!AT85+BerM3!AT85))</f>
        <v>Corriger</v>
      </c>
      <c r="BG85" s="81" t="e">
        <f t="shared" si="107"/>
        <v>#VALUE!</v>
      </c>
      <c r="BH85" s="81" t="str">
        <f t="shared" si="108"/>
        <v>Corriger</v>
      </c>
      <c r="BI85" s="81" t="str">
        <f t="shared" si="109"/>
        <v>Corriger</v>
      </c>
      <c r="BJ85" s="81" t="e">
        <f t="shared" si="110"/>
        <v>#VALUE!</v>
      </c>
      <c r="BK85" s="81" t="e">
        <f ca="1">IF(A85=1,Corriger,ROUND(AW85*fsobij/100,2))</f>
        <v>#VALUE!</v>
      </c>
      <c r="BL85" s="25" t="str">
        <f t="shared" si="111"/>
        <v>Corriger</v>
      </c>
      <c r="BM85" s="81" t="str">
        <f t="shared" si="112"/>
        <v>Corriger</v>
      </c>
      <c r="BN85" s="81" t="str">
        <f t="shared" si="113"/>
        <v>Corriger</v>
      </c>
      <c r="BO85" s="81" t="str">
        <f t="shared" si="114"/>
        <v>OK</v>
      </c>
      <c r="BP85" s="81" t="b">
        <f t="shared" si="115"/>
        <v>0</v>
      </c>
      <c r="BQ85" s="105"/>
      <c r="BR85" s="105" t="e">
        <f ca="1">IF(A85=1,Corriger,ROUND(AW85*bijdrage255/100,2))</f>
        <v>#VALUE!</v>
      </c>
      <c r="BS85" s="105" t="e">
        <f ca="1">IF(A85=1,Corriger,ROUND(AW85*bijdrage256/100,2))</f>
        <v>#VALUE!</v>
      </c>
      <c r="BT85" s="105"/>
      <c r="BU85" s="105" t="str">
        <f t="shared" si="116"/>
        <v>Corriger</v>
      </c>
      <c r="BV85" s="105"/>
      <c r="BW85" s="81" t="e">
        <f t="shared" si="117"/>
        <v>#VALUE!</v>
      </c>
      <c r="BX85" s="81" t="e">
        <f t="shared" si="118"/>
        <v>#VALUE!</v>
      </c>
      <c r="BY85" s="81" t="e">
        <f t="shared" si="119"/>
        <v>#VALUE!</v>
      </c>
      <c r="CA85" s="81" t="e">
        <f ca="1">BN85-ROUND(((FTP!AP85+FTP!BB85+FTP!BF85+FTP!AT85+FTP!AX85)-(FTP!BH85+FTP!BJ85))/100,2)</f>
        <v>#VALUE!</v>
      </c>
    </row>
    <row r="86" spans="1:79" x14ac:dyDescent="0.2">
      <c r="A86" s="25">
        <f>IF(OR(BerM1!V86=1,BerM2!V86=1,BerM3!V86=1),1,IF(ISBLANK(wg_cat),2,IF(AND(kwnr&gt;=76,user_wg_cat=958),3,0)))</f>
        <v>2</v>
      </c>
      <c r="B86" s="101"/>
      <c r="C86" s="106">
        <f>IF(NOT(ISBLANK(Ident!E86)),IF(Ident!E86&lt;Kal!A$11,Kal!A$11,Ident!E86),Kal!A$11)</f>
        <v>45383</v>
      </c>
      <c r="D86" s="25">
        <f>Ident!F86-C86+1-(INT((CHOOSE(WEEKDAY(C86),0,1,2,3,4,5,6)+(Ident!F86-C86+1))/7))-(INT((CHOOSE(WEEKDAY(C86),6,0,1,2,3,4,5)+(Ident!F86-C86+1))/7))</f>
        <v>-32415</v>
      </c>
      <c r="E86" s="25">
        <f>Kal!B$13-C86+1-(INT((CHOOSE(WEEKDAY(C86),0,1,2,3,4,5,6)+(Kal!B$13-C86+1))/7))-(INT((CHOOSE(WEEKDAY(C86),6,0,1,2,3,4,5)+(Kal!B$13-C86+1))/7))</f>
        <v>65</v>
      </c>
      <c r="F86" s="25">
        <f>Ident!F86-Kal!A$11+1-(INT((CHOOSE(WEEKDAY(Kal!A$11),0,1,2,3,4,5,6)+(Ident!F86-Kal!A$11+1))/7))-(INT((CHOOSE(WEEKDAY(Kal!A$11),6,0,1,2,3,4,5)+(Ident!F86-Kal!A$11+1))/7))</f>
        <v>-32415</v>
      </c>
      <c r="G86" s="25">
        <f>IF(AND(Ident!E86&lt;&gt;0,Ident!F86&lt;&gt;0),D86,IF(AND(Ident!E86&lt;&gt;0,Ident!F86=0),E86,IF(AND(Ident!E86=0,Ident!F86&lt;&gt;0),F86,ad5kw)))</f>
        <v>65</v>
      </c>
      <c r="H86" s="24">
        <f>ROUND(G86*Ident!L86,2)</f>
        <v>0</v>
      </c>
      <c r="I86" s="102"/>
      <c r="J86" s="103">
        <f>BerM1!W86+BerM2!W86+BerM3!W86</f>
        <v>0</v>
      </c>
      <c r="K86" s="103">
        <f t="shared" si="79"/>
        <v>0</v>
      </c>
      <c r="L86" s="103" t="str">
        <f t="shared" si="80"/>
        <v>Corriger</v>
      </c>
      <c r="M86" s="81">
        <f>BerM1!AB86+BerM2!AB86+BerM3!AB86</f>
        <v>0</v>
      </c>
      <c r="N86" s="81">
        <f t="shared" si="81"/>
        <v>0</v>
      </c>
      <c r="O86" s="4">
        <f>IF(BerM1!S86+BerM2!S86+BerM3!S86=0,0,MIN(Ident!L86*fuf,MAX((Ident!L86-1)*fuf,ROUND(N86/(BerM1!S86+BerM2!S86+BerM3!S86),2))))</f>
        <v>0</v>
      </c>
      <c r="P86" s="81">
        <f>ROUND((BerM1!I86+BerM2!I86+BerM3!I86)/(malu1+malu2+malu3),2)</f>
        <v>0</v>
      </c>
      <c r="Q86" s="81">
        <f>ROUND((BerM1!J86+BerM2!J86+BerM3!J86)/(dima1+dima2+dima3),2)</f>
        <v>0</v>
      </c>
      <c r="R86" s="81">
        <f>ROUND((BerM1!K86+BerM2!K86+BerM3!K86)/(wome1+wome2+wome3),2)</f>
        <v>0</v>
      </c>
      <c r="S86" s="81">
        <f>ROUND((BerM1!L86+BerM2!L86+BerM3!L86)/(doje1+doje2+doje3),2)</f>
        <v>0</v>
      </c>
      <c r="T86" s="81">
        <f>ROUND((BerM1!M86+BerM2!M86+BerM3!M86)/(vrve1+vrve2+vrve3),2)</f>
        <v>0</v>
      </c>
      <c r="U86" s="81">
        <f>ROUND((BerM1!N86+BerM2!N86+BerM3!N86)/(zasa1+zasa2+zasa3),2)</f>
        <v>0</v>
      </c>
      <c r="V86" s="81">
        <f>ROUND((BerM1!O86+BerM2!O86+BerM3!O86)/(zodi1+zodi2+zodi3),2)</f>
        <v>0</v>
      </c>
      <c r="W86" s="81">
        <f>ROUND(('M1-In'!U86+'M2-In'!U86+'M3-In'!U86)*7/(malu1+malu2+malu3+dima1+dima2+dima3+wome1+wome2+wome3+doje1+doje2+doje3+vrve1+vrve2+vrve3+zasa1+zasa2+zasa3+zodi1+zodi2+zodi3),2)</f>
        <v>0</v>
      </c>
      <c r="X86" s="81">
        <f t="shared" si="82"/>
        <v>0</v>
      </c>
      <c r="Y86" s="81" t="str">
        <f t="shared" si="83"/>
        <v>REMPLIR CAT.D'EMPLOYEUR!</v>
      </c>
      <c r="Z86" s="34">
        <f t="shared" si="84"/>
        <v>0</v>
      </c>
      <c r="AA86" s="81" t="str">
        <f t="shared" si="85"/>
        <v>T. plein</v>
      </c>
      <c r="AB86" s="81">
        <f>'M1-In'!AD86+'M1-In'!AE86+'M2-In'!AD86+'M2-In'!AE86+'M3-In'!AD86+'M3-In'!AE86</f>
        <v>0</v>
      </c>
      <c r="AC86" s="81" t="str">
        <f t="shared" si="86"/>
        <v>Corriger</v>
      </c>
      <c r="AD86" s="81" t="str">
        <f t="shared" si="87"/>
        <v>Corriger</v>
      </c>
      <c r="AE86" s="81">
        <f>'M1-In'!AF86+'M2-In'!AF86+'M3-In'!AF86</f>
        <v>0</v>
      </c>
      <c r="AF86" s="81" t="str">
        <f t="shared" si="88"/>
        <v>Corriger</v>
      </c>
      <c r="AG86" s="81" t="str">
        <f t="shared" si="89"/>
        <v>Corriger</v>
      </c>
      <c r="AH86" s="81">
        <f>'M1-In'!AG86+'M2-In'!AG86+'M3-In'!AG86</f>
        <v>0</v>
      </c>
      <c r="AI86" s="81" t="str">
        <f t="shared" si="90"/>
        <v>Corriger</v>
      </c>
      <c r="AJ86" s="81" t="str">
        <f t="shared" si="91"/>
        <v>Corriger</v>
      </c>
      <c r="AK86" s="81">
        <f>'M1-In'!AH86+'M2-In'!AH86+'M3-In'!AH86</f>
        <v>0</v>
      </c>
      <c r="AL86" s="81" t="str">
        <f t="shared" si="92"/>
        <v>Corriger</v>
      </c>
      <c r="AM86" s="81" t="str">
        <f t="shared" si="93"/>
        <v>Corriger</v>
      </c>
      <c r="AN86" s="81">
        <f>'M1-In'!AI86+'M2-In'!AI86+'M3-In'!AI86</f>
        <v>0</v>
      </c>
      <c r="AO86" s="81" t="str">
        <f t="shared" si="94"/>
        <v>Corriger</v>
      </c>
      <c r="AP86" s="81" t="str">
        <f t="shared" si="95"/>
        <v>Corriger</v>
      </c>
      <c r="AQ86" s="81">
        <f>'M1-In'!AJ86+'M2-In'!AJ86+'M3-In'!AJ86</f>
        <v>0</v>
      </c>
      <c r="AR86" s="81" t="str">
        <f t="shared" si="96"/>
        <v>Corriger</v>
      </c>
      <c r="AS86" s="81" t="str">
        <f t="shared" si="97"/>
        <v>Corriger</v>
      </c>
      <c r="AT86" s="81">
        <f>BerM1!AO86+BerM2!AO86+BerM3!AO86</f>
        <v>0</v>
      </c>
      <c r="AU86" s="81" t="str">
        <f t="shared" si="98"/>
        <v>Corriger</v>
      </c>
      <c r="AV86" s="81" t="str">
        <f t="shared" si="99"/>
        <v>Corriger</v>
      </c>
      <c r="AW86" s="81" t="str">
        <f>IF(A86&gt;1,"Corriger",MIN(gmk,BerM1!AQ86+BerM2!AQ86+BerM3!AQ86))</f>
        <v>Corriger</v>
      </c>
      <c r="AX86" s="81" t="str">
        <f t="shared" si="100"/>
        <v>Corriger</v>
      </c>
      <c r="AY86" s="81" t="str">
        <f t="shared" si="101"/>
        <v>Corriger</v>
      </c>
      <c r="AZ86" s="81" t="str">
        <f>IF(A86&gt;1,"Corriger",ROUND(AW86*pabij/100,2)+ROUND(AW86*wnbij/100,2))</f>
        <v>Corriger</v>
      </c>
      <c r="BA86" s="81">
        <f t="shared" si="102"/>
        <v>0</v>
      </c>
      <c r="BB86" s="81">
        <f t="shared" si="103"/>
        <v>0</v>
      </c>
      <c r="BC86" s="104">
        <f t="shared" si="104"/>
        <v>1</v>
      </c>
      <c r="BD86" s="81" t="str">
        <f t="shared" si="105"/>
        <v>Corriger</v>
      </c>
      <c r="BE86" s="34" t="str">
        <f t="shared" si="106"/>
        <v>Corriger</v>
      </c>
      <c r="BF86" s="81" t="str">
        <f>IF(A86&gt;1,"Corriger",MIN(AY86,BerM1!AT86+BerM2!AT86+BerM3!AT86))</f>
        <v>Corriger</v>
      </c>
      <c r="BG86" s="81" t="e">
        <f t="shared" si="107"/>
        <v>#VALUE!</v>
      </c>
      <c r="BH86" s="81" t="str">
        <f t="shared" si="108"/>
        <v>Corriger</v>
      </c>
      <c r="BI86" s="81" t="str">
        <f t="shared" si="109"/>
        <v>Corriger</v>
      </c>
      <c r="BJ86" s="81" t="e">
        <f t="shared" si="110"/>
        <v>#VALUE!</v>
      </c>
      <c r="BK86" s="81" t="e">
        <f ca="1">IF(A86=1,Corriger,ROUND(AW86*fsobij/100,2))</f>
        <v>#VALUE!</v>
      </c>
      <c r="BL86" s="25" t="str">
        <f t="shared" si="111"/>
        <v>Corriger</v>
      </c>
      <c r="BM86" s="81" t="str">
        <f t="shared" si="112"/>
        <v>Corriger</v>
      </c>
      <c r="BN86" s="81" t="str">
        <f t="shared" si="113"/>
        <v>Corriger</v>
      </c>
      <c r="BO86" s="81" t="str">
        <f t="shared" si="114"/>
        <v>OK</v>
      </c>
      <c r="BP86" s="81" t="b">
        <f t="shared" si="115"/>
        <v>0</v>
      </c>
      <c r="BQ86" s="105"/>
      <c r="BR86" s="105" t="e">
        <f ca="1">IF(A86=1,Corriger,ROUND(AW86*bijdrage255/100,2))</f>
        <v>#VALUE!</v>
      </c>
      <c r="BS86" s="105" t="e">
        <f ca="1">IF(A86=1,Corriger,ROUND(AW86*bijdrage256/100,2))</f>
        <v>#VALUE!</v>
      </c>
      <c r="BT86" s="105"/>
      <c r="BU86" s="105" t="str">
        <f t="shared" si="116"/>
        <v>Corriger</v>
      </c>
      <c r="BV86" s="105"/>
      <c r="BW86" s="81" t="e">
        <f t="shared" si="117"/>
        <v>#VALUE!</v>
      </c>
      <c r="BX86" s="81" t="e">
        <f t="shared" si="118"/>
        <v>#VALUE!</v>
      </c>
      <c r="BY86" s="81" t="e">
        <f t="shared" si="119"/>
        <v>#VALUE!</v>
      </c>
      <c r="CA86" s="81" t="e">
        <f ca="1">BN86-ROUND(((FTP!AP86+FTP!BB86+FTP!BF86+FTP!AT86+FTP!AX86)-(FTP!BH86+FTP!BJ86))/100,2)</f>
        <v>#VALUE!</v>
      </c>
    </row>
    <row r="87" spans="1:79" x14ac:dyDescent="0.2">
      <c r="A87" s="25">
        <f>IF(OR(BerM1!V87=1,BerM2!V87=1,BerM3!V87=1),1,IF(ISBLANK(wg_cat),2,IF(AND(kwnr&gt;=76,user_wg_cat=958),3,0)))</f>
        <v>2</v>
      </c>
      <c r="B87" s="101"/>
      <c r="C87" s="106">
        <f>IF(NOT(ISBLANK(Ident!E87)),IF(Ident!E87&lt;Kal!A$11,Kal!A$11,Ident!E87),Kal!A$11)</f>
        <v>45383</v>
      </c>
      <c r="D87" s="25">
        <f>Ident!F87-C87+1-(INT((CHOOSE(WEEKDAY(C87),0,1,2,3,4,5,6)+(Ident!F87-C87+1))/7))-(INT((CHOOSE(WEEKDAY(C87),6,0,1,2,3,4,5)+(Ident!F87-C87+1))/7))</f>
        <v>-32415</v>
      </c>
      <c r="E87" s="25">
        <f>Kal!B$13-C87+1-(INT((CHOOSE(WEEKDAY(C87),0,1,2,3,4,5,6)+(Kal!B$13-C87+1))/7))-(INT((CHOOSE(WEEKDAY(C87),6,0,1,2,3,4,5)+(Kal!B$13-C87+1))/7))</f>
        <v>65</v>
      </c>
      <c r="F87" s="25">
        <f>Ident!F87-Kal!A$11+1-(INT((CHOOSE(WEEKDAY(Kal!A$11),0,1,2,3,4,5,6)+(Ident!F87-Kal!A$11+1))/7))-(INT((CHOOSE(WEEKDAY(Kal!A$11),6,0,1,2,3,4,5)+(Ident!F87-Kal!A$11+1))/7))</f>
        <v>-32415</v>
      </c>
      <c r="G87" s="25">
        <f>IF(AND(Ident!E87&lt;&gt;0,Ident!F87&lt;&gt;0),D87,IF(AND(Ident!E87&lt;&gt;0,Ident!F87=0),E87,IF(AND(Ident!E87=0,Ident!F87&lt;&gt;0),F87,ad5kw)))</f>
        <v>65</v>
      </c>
      <c r="H87" s="24">
        <f>ROUND(G87*Ident!L87,2)</f>
        <v>0</v>
      </c>
      <c r="I87" s="102"/>
      <c r="J87" s="103">
        <f>BerM1!W87+BerM2!W87+BerM3!W87</f>
        <v>0</v>
      </c>
      <c r="K87" s="103">
        <f t="shared" si="79"/>
        <v>0</v>
      </c>
      <c r="L87" s="103" t="str">
        <f t="shared" si="80"/>
        <v>Corriger</v>
      </c>
      <c r="M87" s="81">
        <f>BerM1!AB87+BerM2!AB87+BerM3!AB87</f>
        <v>0</v>
      </c>
      <c r="N87" s="81">
        <f t="shared" si="81"/>
        <v>0</v>
      </c>
      <c r="O87" s="4">
        <f>IF(BerM1!S87+BerM2!S87+BerM3!S87=0,0,MIN(Ident!L87*fuf,MAX((Ident!L87-1)*fuf,ROUND(N87/(BerM1!S87+BerM2!S87+BerM3!S87),2))))</f>
        <v>0</v>
      </c>
      <c r="P87" s="81">
        <f>ROUND((BerM1!I87+BerM2!I87+BerM3!I87)/(malu1+malu2+malu3),2)</f>
        <v>0</v>
      </c>
      <c r="Q87" s="81">
        <f>ROUND((BerM1!J87+BerM2!J87+BerM3!J87)/(dima1+dima2+dima3),2)</f>
        <v>0</v>
      </c>
      <c r="R87" s="81">
        <f>ROUND((BerM1!K87+BerM2!K87+BerM3!K87)/(wome1+wome2+wome3),2)</f>
        <v>0</v>
      </c>
      <c r="S87" s="81">
        <f>ROUND((BerM1!L87+BerM2!L87+BerM3!L87)/(doje1+doje2+doje3),2)</f>
        <v>0</v>
      </c>
      <c r="T87" s="81">
        <f>ROUND((BerM1!M87+BerM2!M87+BerM3!M87)/(vrve1+vrve2+vrve3),2)</f>
        <v>0</v>
      </c>
      <c r="U87" s="81">
        <f>ROUND((BerM1!N87+BerM2!N87+BerM3!N87)/(zasa1+zasa2+zasa3),2)</f>
        <v>0</v>
      </c>
      <c r="V87" s="81">
        <f>ROUND((BerM1!O87+BerM2!O87+BerM3!O87)/(zodi1+zodi2+zodi3),2)</f>
        <v>0</v>
      </c>
      <c r="W87" s="81">
        <f>ROUND(('M1-In'!U87+'M2-In'!U87+'M3-In'!U87)*7/(malu1+malu2+malu3+dima1+dima2+dima3+wome1+wome2+wome3+doje1+doje2+doje3+vrve1+vrve2+vrve3+zasa1+zasa2+zasa3+zodi1+zodi2+zodi3),2)</f>
        <v>0</v>
      </c>
      <c r="X87" s="81">
        <f t="shared" si="82"/>
        <v>0</v>
      </c>
      <c r="Y87" s="81" t="str">
        <f t="shared" si="83"/>
        <v>REMPLIR CAT.D'EMPLOYEUR!</v>
      </c>
      <c r="Z87" s="34">
        <f t="shared" si="84"/>
        <v>0</v>
      </c>
      <c r="AA87" s="81" t="str">
        <f t="shared" si="85"/>
        <v>T. plein</v>
      </c>
      <c r="AB87" s="81">
        <f>'M1-In'!AD87+'M1-In'!AE87+'M2-In'!AD87+'M2-In'!AE87+'M3-In'!AD87+'M3-In'!AE87</f>
        <v>0</v>
      </c>
      <c r="AC87" s="81" t="str">
        <f t="shared" si="86"/>
        <v>Corriger</v>
      </c>
      <c r="AD87" s="81" t="str">
        <f t="shared" si="87"/>
        <v>Corriger</v>
      </c>
      <c r="AE87" s="81">
        <f>'M1-In'!AF87+'M2-In'!AF87+'M3-In'!AF87</f>
        <v>0</v>
      </c>
      <c r="AF87" s="81" t="str">
        <f t="shared" si="88"/>
        <v>Corriger</v>
      </c>
      <c r="AG87" s="81" t="str">
        <f t="shared" si="89"/>
        <v>Corriger</v>
      </c>
      <c r="AH87" s="81">
        <f>'M1-In'!AG87+'M2-In'!AG87+'M3-In'!AG87</f>
        <v>0</v>
      </c>
      <c r="AI87" s="81" t="str">
        <f t="shared" si="90"/>
        <v>Corriger</v>
      </c>
      <c r="AJ87" s="81" t="str">
        <f t="shared" si="91"/>
        <v>Corriger</v>
      </c>
      <c r="AK87" s="81">
        <f>'M1-In'!AH87+'M2-In'!AH87+'M3-In'!AH87</f>
        <v>0</v>
      </c>
      <c r="AL87" s="81" t="str">
        <f t="shared" si="92"/>
        <v>Corriger</v>
      </c>
      <c r="AM87" s="81" t="str">
        <f t="shared" si="93"/>
        <v>Corriger</v>
      </c>
      <c r="AN87" s="81">
        <f>'M1-In'!AI87+'M2-In'!AI87+'M3-In'!AI87</f>
        <v>0</v>
      </c>
      <c r="AO87" s="81" t="str">
        <f t="shared" si="94"/>
        <v>Corriger</v>
      </c>
      <c r="AP87" s="81" t="str">
        <f t="shared" si="95"/>
        <v>Corriger</v>
      </c>
      <c r="AQ87" s="81">
        <f>'M1-In'!AJ87+'M2-In'!AJ87+'M3-In'!AJ87</f>
        <v>0</v>
      </c>
      <c r="AR87" s="81" t="str">
        <f t="shared" si="96"/>
        <v>Corriger</v>
      </c>
      <c r="AS87" s="81" t="str">
        <f t="shared" si="97"/>
        <v>Corriger</v>
      </c>
      <c r="AT87" s="81">
        <f>BerM1!AO87+BerM2!AO87+BerM3!AO87</f>
        <v>0</v>
      </c>
      <c r="AU87" s="81" t="str">
        <f t="shared" si="98"/>
        <v>Corriger</v>
      </c>
      <c r="AV87" s="81" t="str">
        <f t="shared" si="99"/>
        <v>Corriger</v>
      </c>
      <c r="AW87" s="81" t="str">
        <f>IF(A87&gt;1,"Corriger",MIN(gmk,BerM1!AQ87+BerM2!AQ87+BerM3!AQ87))</f>
        <v>Corriger</v>
      </c>
      <c r="AX87" s="81" t="str">
        <f t="shared" si="100"/>
        <v>Corriger</v>
      </c>
      <c r="AY87" s="81" t="str">
        <f t="shared" si="101"/>
        <v>Corriger</v>
      </c>
      <c r="AZ87" s="81" t="str">
        <f>IF(A87&gt;1,"Corriger",ROUND(AW87*pabij/100,2)+ROUND(AW87*wnbij/100,2))</f>
        <v>Corriger</v>
      </c>
      <c r="BA87" s="81">
        <f t="shared" si="102"/>
        <v>0</v>
      </c>
      <c r="BB87" s="81">
        <f t="shared" si="103"/>
        <v>0</v>
      </c>
      <c r="BC87" s="104">
        <f t="shared" si="104"/>
        <v>1</v>
      </c>
      <c r="BD87" s="81" t="str">
        <f t="shared" si="105"/>
        <v>Corriger</v>
      </c>
      <c r="BE87" s="34" t="str">
        <f t="shared" si="106"/>
        <v>Corriger</v>
      </c>
      <c r="BF87" s="81" t="str">
        <f>IF(A87&gt;1,"Corriger",MIN(AY87,BerM1!AT87+BerM2!AT87+BerM3!AT87))</f>
        <v>Corriger</v>
      </c>
      <c r="BG87" s="81" t="e">
        <f t="shared" si="107"/>
        <v>#VALUE!</v>
      </c>
      <c r="BH87" s="81" t="str">
        <f t="shared" si="108"/>
        <v>Corriger</v>
      </c>
      <c r="BI87" s="81" t="str">
        <f t="shared" si="109"/>
        <v>Corriger</v>
      </c>
      <c r="BJ87" s="81" t="e">
        <f t="shared" si="110"/>
        <v>#VALUE!</v>
      </c>
      <c r="BK87" s="81" t="e">
        <f ca="1">IF(A87=1,Corriger,ROUND(AW87*fsobij/100,2))</f>
        <v>#VALUE!</v>
      </c>
      <c r="BL87" s="25" t="str">
        <f t="shared" si="111"/>
        <v>Corriger</v>
      </c>
      <c r="BM87" s="81" t="str">
        <f t="shared" si="112"/>
        <v>Corriger</v>
      </c>
      <c r="BN87" s="81" t="str">
        <f t="shared" si="113"/>
        <v>Corriger</v>
      </c>
      <c r="BO87" s="81" t="str">
        <f t="shared" si="114"/>
        <v>OK</v>
      </c>
      <c r="BP87" s="81" t="b">
        <f t="shared" si="115"/>
        <v>0</v>
      </c>
      <c r="BQ87" s="105"/>
      <c r="BR87" s="105" t="e">
        <f ca="1">IF(A87=1,Corriger,ROUND(AW87*bijdrage255/100,2))</f>
        <v>#VALUE!</v>
      </c>
      <c r="BS87" s="105" t="e">
        <f ca="1">IF(A87=1,Corriger,ROUND(AW87*bijdrage256/100,2))</f>
        <v>#VALUE!</v>
      </c>
      <c r="BT87" s="105"/>
      <c r="BU87" s="105" t="str">
        <f t="shared" si="116"/>
        <v>Corriger</v>
      </c>
      <c r="BV87" s="105"/>
      <c r="BW87" s="81" t="e">
        <f t="shared" si="117"/>
        <v>#VALUE!</v>
      </c>
      <c r="BX87" s="81" t="e">
        <f t="shared" si="118"/>
        <v>#VALUE!</v>
      </c>
      <c r="BY87" s="81" t="e">
        <f t="shared" si="119"/>
        <v>#VALUE!</v>
      </c>
      <c r="CA87" s="81" t="e">
        <f ca="1">BN87-ROUND(((FTP!AP87+FTP!BB87+FTP!BF87+FTP!AT87+FTP!AX87)-(FTP!BH87+FTP!BJ87))/100,2)</f>
        <v>#VALUE!</v>
      </c>
    </row>
    <row r="88" spans="1:79" x14ac:dyDescent="0.2">
      <c r="A88" s="25">
        <f>IF(OR(BerM1!V88=1,BerM2!V88=1,BerM3!V88=1),1,IF(ISBLANK(wg_cat),2,IF(AND(kwnr&gt;=76,user_wg_cat=958),3,0)))</f>
        <v>2</v>
      </c>
      <c r="B88" s="101"/>
      <c r="C88" s="106">
        <f>IF(NOT(ISBLANK(Ident!E88)),IF(Ident!E88&lt;Kal!A$11,Kal!A$11,Ident!E88),Kal!A$11)</f>
        <v>45383</v>
      </c>
      <c r="D88" s="25">
        <f>Ident!F88-C88+1-(INT((CHOOSE(WEEKDAY(C88),0,1,2,3,4,5,6)+(Ident!F88-C88+1))/7))-(INT((CHOOSE(WEEKDAY(C88),6,0,1,2,3,4,5)+(Ident!F88-C88+1))/7))</f>
        <v>-32415</v>
      </c>
      <c r="E88" s="25">
        <f>Kal!B$13-C88+1-(INT((CHOOSE(WEEKDAY(C88),0,1,2,3,4,5,6)+(Kal!B$13-C88+1))/7))-(INT((CHOOSE(WEEKDAY(C88),6,0,1,2,3,4,5)+(Kal!B$13-C88+1))/7))</f>
        <v>65</v>
      </c>
      <c r="F88" s="25">
        <f>Ident!F88-Kal!A$11+1-(INT((CHOOSE(WEEKDAY(Kal!A$11),0,1,2,3,4,5,6)+(Ident!F88-Kal!A$11+1))/7))-(INT((CHOOSE(WEEKDAY(Kal!A$11),6,0,1,2,3,4,5)+(Ident!F88-Kal!A$11+1))/7))</f>
        <v>-32415</v>
      </c>
      <c r="G88" s="25">
        <f>IF(AND(Ident!E88&lt;&gt;0,Ident!F88&lt;&gt;0),D88,IF(AND(Ident!E88&lt;&gt;0,Ident!F88=0),E88,IF(AND(Ident!E88=0,Ident!F88&lt;&gt;0),F88,ad5kw)))</f>
        <v>65</v>
      </c>
      <c r="H88" s="24">
        <f>ROUND(G88*Ident!L88,2)</f>
        <v>0</v>
      </c>
      <c r="I88" s="102"/>
      <c r="J88" s="103">
        <f>BerM1!W88+BerM2!W88+BerM3!W88</f>
        <v>0</v>
      </c>
      <c r="K88" s="103">
        <f t="shared" si="79"/>
        <v>0</v>
      </c>
      <c r="L88" s="103" t="str">
        <f t="shared" si="80"/>
        <v>Corriger</v>
      </c>
      <c r="M88" s="81">
        <f>BerM1!AB88+BerM2!AB88+BerM3!AB88</f>
        <v>0</v>
      </c>
      <c r="N88" s="81">
        <f t="shared" si="81"/>
        <v>0</v>
      </c>
      <c r="O88" s="4">
        <f>IF(BerM1!S88+BerM2!S88+BerM3!S88=0,0,MIN(Ident!L88*fuf,MAX((Ident!L88-1)*fuf,ROUND(N88/(BerM1!S88+BerM2!S88+BerM3!S88),2))))</f>
        <v>0</v>
      </c>
      <c r="P88" s="81">
        <f>ROUND((BerM1!I88+BerM2!I88+BerM3!I88)/(malu1+malu2+malu3),2)</f>
        <v>0</v>
      </c>
      <c r="Q88" s="81">
        <f>ROUND((BerM1!J88+BerM2!J88+BerM3!J88)/(dima1+dima2+dima3),2)</f>
        <v>0</v>
      </c>
      <c r="R88" s="81">
        <f>ROUND((BerM1!K88+BerM2!K88+BerM3!K88)/(wome1+wome2+wome3),2)</f>
        <v>0</v>
      </c>
      <c r="S88" s="81">
        <f>ROUND((BerM1!L88+BerM2!L88+BerM3!L88)/(doje1+doje2+doje3),2)</f>
        <v>0</v>
      </c>
      <c r="T88" s="81">
        <f>ROUND((BerM1!M88+BerM2!M88+BerM3!M88)/(vrve1+vrve2+vrve3),2)</f>
        <v>0</v>
      </c>
      <c r="U88" s="81">
        <f>ROUND((BerM1!N88+BerM2!N88+BerM3!N88)/(zasa1+zasa2+zasa3),2)</f>
        <v>0</v>
      </c>
      <c r="V88" s="81">
        <f>ROUND((BerM1!O88+BerM2!O88+BerM3!O88)/(zodi1+zodi2+zodi3),2)</f>
        <v>0</v>
      </c>
      <c r="W88" s="81">
        <f>ROUND(('M1-In'!U88+'M2-In'!U88+'M3-In'!U88)*7/(malu1+malu2+malu3+dima1+dima2+dima3+wome1+wome2+wome3+doje1+doje2+doje3+vrve1+vrve2+vrve3+zasa1+zasa2+zasa3+zodi1+zodi2+zodi3),2)</f>
        <v>0</v>
      </c>
      <c r="X88" s="81">
        <f t="shared" si="82"/>
        <v>0</v>
      </c>
      <c r="Y88" s="81" t="str">
        <f t="shared" si="83"/>
        <v>REMPLIR CAT.D'EMPLOYEUR!</v>
      </c>
      <c r="Z88" s="34">
        <f t="shared" si="84"/>
        <v>0</v>
      </c>
      <c r="AA88" s="81" t="str">
        <f t="shared" si="85"/>
        <v>T. plein</v>
      </c>
      <c r="AB88" s="81">
        <f>'M1-In'!AD88+'M1-In'!AE88+'M2-In'!AD88+'M2-In'!AE88+'M3-In'!AD88+'M3-In'!AE88</f>
        <v>0</v>
      </c>
      <c r="AC88" s="81" t="str">
        <f t="shared" si="86"/>
        <v>Corriger</v>
      </c>
      <c r="AD88" s="81" t="str">
        <f t="shared" si="87"/>
        <v>Corriger</v>
      </c>
      <c r="AE88" s="81">
        <f>'M1-In'!AF88+'M2-In'!AF88+'M3-In'!AF88</f>
        <v>0</v>
      </c>
      <c r="AF88" s="81" t="str">
        <f t="shared" si="88"/>
        <v>Corriger</v>
      </c>
      <c r="AG88" s="81" t="str">
        <f t="shared" si="89"/>
        <v>Corriger</v>
      </c>
      <c r="AH88" s="81">
        <f>'M1-In'!AG88+'M2-In'!AG88+'M3-In'!AG88</f>
        <v>0</v>
      </c>
      <c r="AI88" s="81" t="str">
        <f t="shared" si="90"/>
        <v>Corriger</v>
      </c>
      <c r="AJ88" s="81" t="str">
        <f t="shared" si="91"/>
        <v>Corriger</v>
      </c>
      <c r="AK88" s="81">
        <f>'M1-In'!AH88+'M2-In'!AH88+'M3-In'!AH88</f>
        <v>0</v>
      </c>
      <c r="AL88" s="81" t="str">
        <f t="shared" si="92"/>
        <v>Corriger</v>
      </c>
      <c r="AM88" s="81" t="str">
        <f t="shared" si="93"/>
        <v>Corriger</v>
      </c>
      <c r="AN88" s="81">
        <f>'M1-In'!AI88+'M2-In'!AI88+'M3-In'!AI88</f>
        <v>0</v>
      </c>
      <c r="AO88" s="81" t="str">
        <f t="shared" si="94"/>
        <v>Corriger</v>
      </c>
      <c r="AP88" s="81" t="str">
        <f t="shared" si="95"/>
        <v>Corriger</v>
      </c>
      <c r="AQ88" s="81">
        <f>'M1-In'!AJ88+'M2-In'!AJ88+'M3-In'!AJ88</f>
        <v>0</v>
      </c>
      <c r="AR88" s="81" t="str">
        <f t="shared" si="96"/>
        <v>Corriger</v>
      </c>
      <c r="AS88" s="81" t="str">
        <f t="shared" si="97"/>
        <v>Corriger</v>
      </c>
      <c r="AT88" s="81">
        <f>BerM1!AO88+BerM2!AO88+BerM3!AO88</f>
        <v>0</v>
      </c>
      <c r="AU88" s="81" t="str">
        <f t="shared" si="98"/>
        <v>Corriger</v>
      </c>
      <c r="AV88" s="81" t="str">
        <f t="shared" si="99"/>
        <v>Corriger</v>
      </c>
      <c r="AW88" s="81" t="str">
        <f>IF(A88&gt;1,"Corriger",MIN(gmk,BerM1!AQ88+BerM2!AQ88+BerM3!AQ88))</f>
        <v>Corriger</v>
      </c>
      <c r="AX88" s="81" t="str">
        <f t="shared" si="100"/>
        <v>Corriger</v>
      </c>
      <c r="AY88" s="81" t="str">
        <f t="shared" si="101"/>
        <v>Corriger</v>
      </c>
      <c r="AZ88" s="81" t="str">
        <f>IF(A88&gt;1,"Corriger",ROUND(AW88*pabij/100,2)+ROUND(AW88*wnbij/100,2))</f>
        <v>Corriger</v>
      </c>
      <c r="BA88" s="81">
        <f t="shared" si="102"/>
        <v>0</v>
      </c>
      <c r="BB88" s="81">
        <f t="shared" si="103"/>
        <v>0</v>
      </c>
      <c r="BC88" s="104">
        <f t="shared" si="104"/>
        <v>1</v>
      </c>
      <c r="BD88" s="81" t="str">
        <f t="shared" si="105"/>
        <v>Corriger</v>
      </c>
      <c r="BE88" s="34" t="str">
        <f t="shared" si="106"/>
        <v>Corriger</v>
      </c>
      <c r="BF88" s="81" t="str">
        <f>IF(A88&gt;1,"Corriger",MIN(AY88,BerM1!AT88+BerM2!AT88+BerM3!AT88))</f>
        <v>Corriger</v>
      </c>
      <c r="BG88" s="81" t="e">
        <f t="shared" si="107"/>
        <v>#VALUE!</v>
      </c>
      <c r="BH88" s="81" t="str">
        <f t="shared" si="108"/>
        <v>Corriger</v>
      </c>
      <c r="BI88" s="81" t="str">
        <f t="shared" si="109"/>
        <v>Corriger</v>
      </c>
      <c r="BJ88" s="81" t="e">
        <f t="shared" si="110"/>
        <v>#VALUE!</v>
      </c>
      <c r="BK88" s="81" t="e">
        <f ca="1">IF(A88=1,Corriger,ROUND(AW88*fsobij/100,2))</f>
        <v>#VALUE!</v>
      </c>
      <c r="BL88" s="25" t="str">
        <f t="shared" si="111"/>
        <v>Corriger</v>
      </c>
      <c r="BM88" s="81" t="str">
        <f t="shared" si="112"/>
        <v>Corriger</v>
      </c>
      <c r="BN88" s="81" t="str">
        <f t="shared" si="113"/>
        <v>Corriger</v>
      </c>
      <c r="BO88" s="81" t="str">
        <f t="shared" si="114"/>
        <v>OK</v>
      </c>
      <c r="BP88" s="81" t="b">
        <f t="shared" si="115"/>
        <v>0</v>
      </c>
      <c r="BQ88" s="105"/>
      <c r="BR88" s="105" t="e">
        <f ca="1">IF(A88=1,Corriger,ROUND(AW88*bijdrage255/100,2))</f>
        <v>#VALUE!</v>
      </c>
      <c r="BS88" s="105" t="e">
        <f ca="1">IF(A88=1,Corriger,ROUND(AW88*bijdrage256/100,2))</f>
        <v>#VALUE!</v>
      </c>
      <c r="BT88" s="105"/>
      <c r="BU88" s="105" t="str">
        <f t="shared" si="116"/>
        <v>Corriger</v>
      </c>
      <c r="BV88" s="105"/>
      <c r="BW88" s="81" t="e">
        <f t="shared" si="117"/>
        <v>#VALUE!</v>
      </c>
      <c r="BX88" s="81" t="e">
        <f t="shared" si="118"/>
        <v>#VALUE!</v>
      </c>
      <c r="BY88" s="81" t="e">
        <f t="shared" si="119"/>
        <v>#VALUE!</v>
      </c>
      <c r="CA88" s="81" t="e">
        <f ca="1">BN88-ROUND(((FTP!AP88+FTP!BB88+FTP!BF88+FTP!AT88+FTP!AX88)-(FTP!BH88+FTP!BJ88))/100,2)</f>
        <v>#VALUE!</v>
      </c>
    </row>
    <row r="89" spans="1:79" x14ac:dyDescent="0.2">
      <c r="A89" s="25">
        <f>IF(OR(BerM1!V89=1,BerM2!V89=1,BerM3!V89=1),1,IF(ISBLANK(wg_cat),2,IF(AND(kwnr&gt;=76,user_wg_cat=958),3,0)))</f>
        <v>2</v>
      </c>
      <c r="B89" s="101"/>
      <c r="C89" s="106">
        <f>IF(NOT(ISBLANK(Ident!E89)),IF(Ident!E89&lt;Kal!A$11,Kal!A$11,Ident!E89),Kal!A$11)</f>
        <v>45383</v>
      </c>
      <c r="D89" s="25">
        <f>Ident!F89-C89+1-(INT((CHOOSE(WEEKDAY(C89),0,1,2,3,4,5,6)+(Ident!F89-C89+1))/7))-(INT((CHOOSE(WEEKDAY(C89),6,0,1,2,3,4,5)+(Ident!F89-C89+1))/7))</f>
        <v>-32415</v>
      </c>
      <c r="E89" s="25">
        <f>Kal!B$13-C89+1-(INT((CHOOSE(WEEKDAY(C89),0,1,2,3,4,5,6)+(Kal!B$13-C89+1))/7))-(INT((CHOOSE(WEEKDAY(C89),6,0,1,2,3,4,5)+(Kal!B$13-C89+1))/7))</f>
        <v>65</v>
      </c>
      <c r="F89" s="25">
        <f>Ident!F89-Kal!A$11+1-(INT((CHOOSE(WEEKDAY(Kal!A$11),0,1,2,3,4,5,6)+(Ident!F89-Kal!A$11+1))/7))-(INT((CHOOSE(WEEKDAY(Kal!A$11),6,0,1,2,3,4,5)+(Ident!F89-Kal!A$11+1))/7))</f>
        <v>-32415</v>
      </c>
      <c r="G89" s="25">
        <f>IF(AND(Ident!E89&lt;&gt;0,Ident!F89&lt;&gt;0),D89,IF(AND(Ident!E89&lt;&gt;0,Ident!F89=0),E89,IF(AND(Ident!E89=0,Ident!F89&lt;&gt;0),F89,ad5kw)))</f>
        <v>65</v>
      </c>
      <c r="H89" s="24">
        <f>ROUND(G89*Ident!L89,2)</f>
        <v>0</v>
      </c>
      <c r="I89" s="102"/>
      <c r="J89" s="103">
        <f>BerM1!W89+BerM2!W89+BerM3!W89</f>
        <v>0</v>
      </c>
      <c r="K89" s="103">
        <f t="shared" si="79"/>
        <v>0</v>
      </c>
      <c r="L89" s="103" t="str">
        <f t="shared" si="80"/>
        <v>Corriger</v>
      </c>
      <c r="M89" s="81">
        <f>BerM1!AB89+BerM2!AB89+BerM3!AB89</f>
        <v>0</v>
      </c>
      <c r="N89" s="81">
        <f t="shared" si="81"/>
        <v>0</v>
      </c>
      <c r="O89" s="4">
        <f>IF(BerM1!S89+BerM2!S89+BerM3!S89=0,0,MIN(Ident!L89*fuf,MAX((Ident!L89-1)*fuf,ROUND(N89/(BerM1!S89+BerM2!S89+BerM3!S89),2))))</f>
        <v>0</v>
      </c>
      <c r="P89" s="81">
        <f>ROUND((BerM1!I89+BerM2!I89+BerM3!I89)/(malu1+malu2+malu3),2)</f>
        <v>0</v>
      </c>
      <c r="Q89" s="81">
        <f>ROUND((BerM1!J89+BerM2!J89+BerM3!J89)/(dima1+dima2+dima3),2)</f>
        <v>0</v>
      </c>
      <c r="R89" s="81">
        <f>ROUND((BerM1!K89+BerM2!K89+BerM3!K89)/(wome1+wome2+wome3),2)</f>
        <v>0</v>
      </c>
      <c r="S89" s="81">
        <f>ROUND((BerM1!L89+BerM2!L89+BerM3!L89)/(doje1+doje2+doje3),2)</f>
        <v>0</v>
      </c>
      <c r="T89" s="81">
        <f>ROUND((BerM1!M89+BerM2!M89+BerM3!M89)/(vrve1+vrve2+vrve3),2)</f>
        <v>0</v>
      </c>
      <c r="U89" s="81">
        <f>ROUND((BerM1!N89+BerM2!N89+BerM3!N89)/(zasa1+zasa2+zasa3),2)</f>
        <v>0</v>
      </c>
      <c r="V89" s="81">
        <f>ROUND((BerM1!O89+BerM2!O89+BerM3!O89)/(zodi1+zodi2+zodi3),2)</f>
        <v>0</v>
      </c>
      <c r="W89" s="81">
        <f>ROUND(('M1-In'!U89+'M2-In'!U89+'M3-In'!U89)*7/(malu1+malu2+malu3+dima1+dima2+dima3+wome1+wome2+wome3+doje1+doje2+doje3+vrve1+vrve2+vrve3+zasa1+zasa2+zasa3+zodi1+zodi2+zodi3),2)</f>
        <v>0</v>
      </c>
      <c r="X89" s="81">
        <f t="shared" si="82"/>
        <v>0</v>
      </c>
      <c r="Y89" s="81" t="str">
        <f t="shared" si="83"/>
        <v>REMPLIR CAT.D'EMPLOYEUR!</v>
      </c>
      <c r="Z89" s="34">
        <f t="shared" si="84"/>
        <v>0</v>
      </c>
      <c r="AA89" s="81" t="str">
        <f t="shared" si="85"/>
        <v>T. plein</v>
      </c>
      <c r="AB89" s="81">
        <f>'M1-In'!AD89+'M1-In'!AE89+'M2-In'!AD89+'M2-In'!AE89+'M3-In'!AD89+'M3-In'!AE89</f>
        <v>0</v>
      </c>
      <c r="AC89" s="81" t="str">
        <f t="shared" si="86"/>
        <v>Corriger</v>
      </c>
      <c r="AD89" s="81" t="str">
        <f t="shared" si="87"/>
        <v>Corriger</v>
      </c>
      <c r="AE89" s="81">
        <f>'M1-In'!AF89+'M2-In'!AF89+'M3-In'!AF89</f>
        <v>0</v>
      </c>
      <c r="AF89" s="81" t="str">
        <f t="shared" si="88"/>
        <v>Corriger</v>
      </c>
      <c r="AG89" s="81" t="str">
        <f t="shared" si="89"/>
        <v>Corriger</v>
      </c>
      <c r="AH89" s="81">
        <f>'M1-In'!AG89+'M2-In'!AG89+'M3-In'!AG89</f>
        <v>0</v>
      </c>
      <c r="AI89" s="81" t="str">
        <f t="shared" si="90"/>
        <v>Corriger</v>
      </c>
      <c r="AJ89" s="81" t="str">
        <f t="shared" si="91"/>
        <v>Corriger</v>
      </c>
      <c r="AK89" s="81">
        <f>'M1-In'!AH89+'M2-In'!AH89+'M3-In'!AH89</f>
        <v>0</v>
      </c>
      <c r="AL89" s="81" t="str">
        <f t="shared" si="92"/>
        <v>Corriger</v>
      </c>
      <c r="AM89" s="81" t="str">
        <f t="shared" si="93"/>
        <v>Corriger</v>
      </c>
      <c r="AN89" s="81">
        <f>'M1-In'!AI89+'M2-In'!AI89+'M3-In'!AI89</f>
        <v>0</v>
      </c>
      <c r="AO89" s="81" t="str">
        <f t="shared" si="94"/>
        <v>Corriger</v>
      </c>
      <c r="AP89" s="81" t="str">
        <f t="shared" si="95"/>
        <v>Corriger</v>
      </c>
      <c r="AQ89" s="81">
        <f>'M1-In'!AJ89+'M2-In'!AJ89+'M3-In'!AJ89</f>
        <v>0</v>
      </c>
      <c r="AR89" s="81" t="str">
        <f t="shared" si="96"/>
        <v>Corriger</v>
      </c>
      <c r="AS89" s="81" t="str">
        <f t="shared" si="97"/>
        <v>Corriger</v>
      </c>
      <c r="AT89" s="81">
        <f>BerM1!AO89+BerM2!AO89+BerM3!AO89</f>
        <v>0</v>
      </c>
      <c r="AU89" s="81" t="str">
        <f t="shared" si="98"/>
        <v>Corriger</v>
      </c>
      <c r="AV89" s="81" t="str">
        <f t="shared" si="99"/>
        <v>Corriger</v>
      </c>
      <c r="AW89" s="81" t="str">
        <f>IF(A89&gt;1,"Corriger",MIN(gmk,BerM1!AQ89+BerM2!AQ89+BerM3!AQ89))</f>
        <v>Corriger</v>
      </c>
      <c r="AX89" s="81" t="str">
        <f t="shared" si="100"/>
        <v>Corriger</v>
      </c>
      <c r="AY89" s="81" t="str">
        <f t="shared" si="101"/>
        <v>Corriger</v>
      </c>
      <c r="AZ89" s="81" t="str">
        <f>IF(A89&gt;1,"Corriger",ROUND(AW89*pabij/100,2)+ROUND(AW89*wnbij/100,2))</f>
        <v>Corriger</v>
      </c>
      <c r="BA89" s="81">
        <f t="shared" si="102"/>
        <v>0</v>
      </c>
      <c r="BB89" s="81">
        <f t="shared" si="103"/>
        <v>0</v>
      </c>
      <c r="BC89" s="104">
        <f t="shared" si="104"/>
        <v>1</v>
      </c>
      <c r="BD89" s="81" t="str">
        <f t="shared" si="105"/>
        <v>Corriger</v>
      </c>
      <c r="BE89" s="34" t="str">
        <f t="shared" si="106"/>
        <v>Corriger</v>
      </c>
      <c r="BF89" s="81" t="str">
        <f>IF(A89&gt;1,"Corriger",MIN(AY89,BerM1!AT89+BerM2!AT89+BerM3!AT89))</f>
        <v>Corriger</v>
      </c>
      <c r="BG89" s="81" t="e">
        <f t="shared" si="107"/>
        <v>#VALUE!</v>
      </c>
      <c r="BH89" s="81" t="str">
        <f t="shared" si="108"/>
        <v>Corriger</v>
      </c>
      <c r="BI89" s="81" t="str">
        <f t="shared" si="109"/>
        <v>Corriger</v>
      </c>
      <c r="BJ89" s="81" t="e">
        <f t="shared" si="110"/>
        <v>#VALUE!</v>
      </c>
      <c r="BK89" s="81" t="e">
        <f ca="1">IF(A89=1,Corriger,ROUND(AW89*fsobij/100,2))</f>
        <v>#VALUE!</v>
      </c>
      <c r="BL89" s="25" t="str">
        <f t="shared" si="111"/>
        <v>Corriger</v>
      </c>
      <c r="BM89" s="81" t="str">
        <f t="shared" si="112"/>
        <v>Corriger</v>
      </c>
      <c r="BN89" s="81" t="str">
        <f t="shared" si="113"/>
        <v>Corriger</v>
      </c>
      <c r="BO89" s="81" t="str">
        <f t="shared" si="114"/>
        <v>OK</v>
      </c>
      <c r="BP89" s="81" t="b">
        <f t="shared" si="115"/>
        <v>0</v>
      </c>
      <c r="BQ89" s="105"/>
      <c r="BR89" s="105" t="e">
        <f ca="1">IF(A89=1,Corriger,ROUND(AW89*bijdrage255/100,2))</f>
        <v>#VALUE!</v>
      </c>
      <c r="BS89" s="105" t="e">
        <f ca="1">IF(A89=1,Corriger,ROUND(AW89*bijdrage256/100,2))</f>
        <v>#VALUE!</v>
      </c>
      <c r="BT89" s="105"/>
      <c r="BU89" s="105" t="str">
        <f t="shared" si="116"/>
        <v>Corriger</v>
      </c>
      <c r="BV89" s="105"/>
      <c r="BW89" s="81" t="e">
        <f t="shared" si="117"/>
        <v>#VALUE!</v>
      </c>
      <c r="BX89" s="81" t="e">
        <f t="shared" si="118"/>
        <v>#VALUE!</v>
      </c>
      <c r="BY89" s="81" t="e">
        <f t="shared" si="119"/>
        <v>#VALUE!</v>
      </c>
      <c r="CA89" s="81" t="e">
        <f ca="1">BN89-ROUND(((FTP!AP89+FTP!BB89+FTP!BF89+FTP!AT89+FTP!AX89)-(FTP!BH89+FTP!BJ89))/100,2)</f>
        <v>#VALUE!</v>
      </c>
    </row>
    <row r="90" spans="1:79" x14ac:dyDescent="0.2">
      <c r="A90" s="25">
        <f>IF(OR(BerM1!V90=1,BerM2!V90=1,BerM3!V90=1),1,IF(ISBLANK(wg_cat),2,IF(AND(kwnr&gt;=76,user_wg_cat=958),3,0)))</f>
        <v>2</v>
      </c>
      <c r="B90" s="101"/>
      <c r="C90" s="106">
        <f>IF(NOT(ISBLANK(Ident!E90)),IF(Ident!E90&lt;Kal!A$11,Kal!A$11,Ident!E90),Kal!A$11)</f>
        <v>45383</v>
      </c>
      <c r="D90" s="25">
        <f>Ident!F90-C90+1-(INT((CHOOSE(WEEKDAY(C90),0,1,2,3,4,5,6)+(Ident!F90-C90+1))/7))-(INT((CHOOSE(WEEKDAY(C90),6,0,1,2,3,4,5)+(Ident!F90-C90+1))/7))</f>
        <v>-32415</v>
      </c>
      <c r="E90" s="25">
        <f>Kal!B$13-C90+1-(INT((CHOOSE(WEEKDAY(C90),0,1,2,3,4,5,6)+(Kal!B$13-C90+1))/7))-(INT((CHOOSE(WEEKDAY(C90),6,0,1,2,3,4,5)+(Kal!B$13-C90+1))/7))</f>
        <v>65</v>
      </c>
      <c r="F90" s="25">
        <f>Ident!F90-Kal!A$11+1-(INT((CHOOSE(WEEKDAY(Kal!A$11),0,1,2,3,4,5,6)+(Ident!F90-Kal!A$11+1))/7))-(INT((CHOOSE(WEEKDAY(Kal!A$11),6,0,1,2,3,4,5)+(Ident!F90-Kal!A$11+1))/7))</f>
        <v>-32415</v>
      </c>
      <c r="G90" s="25">
        <f>IF(AND(Ident!E90&lt;&gt;0,Ident!F90&lt;&gt;0),D90,IF(AND(Ident!E90&lt;&gt;0,Ident!F90=0),E90,IF(AND(Ident!E90=0,Ident!F90&lt;&gt;0),F90,ad5kw)))</f>
        <v>65</v>
      </c>
      <c r="H90" s="24">
        <f>ROUND(G90*Ident!L90,2)</f>
        <v>0</v>
      </c>
      <c r="I90" s="102"/>
      <c r="J90" s="103">
        <f>BerM1!W90+BerM2!W90+BerM3!W90</f>
        <v>0</v>
      </c>
      <c r="K90" s="103">
        <f t="shared" si="79"/>
        <v>0</v>
      </c>
      <c r="L90" s="103" t="str">
        <f t="shared" si="80"/>
        <v>Corriger</v>
      </c>
      <c r="M90" s="81">
        <f>BerM1!AB90+BerM2!AB90+BerM3!AB90</f>
        <v>0</v>
      </c>
      <c r="N90" s="81">
        <f t="shared" si="81"/>
        <v>0</v>
      </c>
      <c r="O90" s="4">
        <f>IF(BerM1!S90+BerM2!S90+BerM3!S90=0,0,MIN(Ident!L90*fuf,MAX((Ident!L90-1)*fuf,ROUND(N90/(BerM1!S90+BerM2!S90+BerM3!S90),2))))</f>
        <v>0</v>
      </c>
      <c r="P90" s="81">
        <f>ROUND((BerM1!I90+BerM2!I90+BerM3!I90)/(malu1+malu2+malu3),2)</f>
        <v>0</v>
      </c>
      <c r="Q90" s="81">
        <f>ROUND((BerM1!J90+BerM2!J90+BerM3!J90)/(dima1+dima2+dima3),2)</f>
        <v>0</v>
      </c>
      <c r="R90" s="81">
        <f>ROUND((BerM1!K90+BerM2!K90+BerM3!K90)/(wome1+wome2+wome3),2)</f>
        <v>0</v>
      </c>
      <c r="S90" s="81">
        <f>ROUND((BerM1!L90+BerM2!L90+BerM3!L90)/(doje1+doje2+doje3),2)</f>
        <v>0</v>
      </c>
      <c r="T90" s="81">
        <f>ROUND((BerM1!M90+BerM2!M90+BerM3!M90)/(vrve1+vrve2+vrve3),2)</f>
        <v>0</v>
      </c>
      <c r="U90" s="81">
        <f>ROUND((BerM1!N90+BerM2!N90+BerM3!N90)/(zasa1+zasa2+zasa3),2)</f>
        <v>0</v>
      </c>
      <c r="V90" s="81">
        <f>ROUND((BerM1!O90+BerM2!O90+BerM3!O90)/(zodi1+zodi2+zodi3),2)</f>
        <v>0</v>
      </c>
      <c r="W90" s="81">
        <f>ROUND(('M1-In'!U90+'M2-In'!U90+'M3-In'!U90)*7/(malu1+malu2+malu3+dima1+dima2+dima3+wome1+wome2+wome3+doje1+doje2+doje3+vrve1+vrve2+vrve3+zasa1+zasa2+zasa3+zodi1+zodi2+zodi3),2)</f>
        <v>0</v>
      </c>
      <c r="X90" s="81">
        <f t="shared" si="82"/>
        <v>0</v>
      </c>
      <c r="Y90" s="81" t="str">
        <f t="shared" si="83"/>
        <v>REMPLIR CAT.D'EMPLOYEUR!</v>
      </c>
      <c r="Z90" s="34">
        <f t="shared" si="84"/>
        <v>0</v>
      </c>
      <c r="AA90" s="81" t="str">
        <f t="shared" si="85"/>
        <v>T. plein</v>
      </c>
      <c r="AB90" s="81">
        <f>'M1-In'!AD90+'M1-In'!AE90+'M2-In'!AD90+'M2-In'!AE90+'M3-In'!AD90+'M3-In'!AE90</f>
        <v>0</v>
      </c>
      <c r="AC90" s="81" t="str">
        <f t="shared" si="86"/>
        <v>Corriger</v>
      </c>
      <c r="AD90" s="81" t="str">
        <f t="shared" si="87"/>
        <v>Corriger</v>
      </c>
      <c r="AE90" s="81">
        <f>'M1-In'!AF90+'M2-In'!AF90+'M3-In'!AF90</f>
        <v>0</v>
      </c>
      <c r="AF90" s="81" t="str">
        <f t="shared" si="88"/>
        <v>Corriger</v>
      </c>
      <c r="AG90" s="81" t="str">
        <f t="shared" si="89"/>
        <v>Corriger</v>
      </c>
      <c r="AH90" s="81">
        <f>'M1-In'!AG90+'M2-In'!AG90+'M3-In'!AG90</f>
        <v>0</v>
      </c>
      <c r="AI90" s="81" t="str">
        <f t="shared" si="90"/>
        <v>Corriger</v>
      </c>
      <c r="AJ90" s="81" t="str">
        <f t="shared" si="91"/>
        <v>Corriger</v>
      </c>
      <c r="AK90" s="81">
        <f>'M1-In'!AH90+'M2-In'!AH90+'M3-In'!AH90</f>
        <v>0</v>
      </c>
      <c r="AL90" s="81" t="str">
        <f t="shared" si="92"/>
        <v>Corriger</v>
      </c>
      <c r="AM90" s="81" t="str">
        <f t="shared" si="93"/>
        <v>Corriger</v>
      </c>
      <c r="AN90" s="81">
        <f>'M1-In'!AI90+'M2-In'!AI90+'M3-In'!AI90</f>
        <v>0</v>
      </c>
      <c r="AO90" s="81" t="str">
        <f t="shared" si="94"/>
        <v>Corriger</v>
      </c>
      <c r="AP90" s="81" t="str">
        <f t="shared" si="95"/>
        <v>Corriger</v>
      </c>
      <c r="AQ90" s="81">
        <f>'M1-In'!AJ90+'M2-In'!AJ90+'M3-In'!AJ90</f>
        <v>0</v>
      </c>
      <c r="AR90" s="81" t="str">
        <f t="shared" si="96"/>
        <v>Corriger</v>
      </c>
      <c r="AS90" s="81" t="str">
        <f t="shared" si="97"/>
        <v>Corriger</v>
      </c>
      <c r="AT90" s="81">
        <f>BerM1!AO90+BerM2!AO90+BerM3!AO90</f>
        <v>0</v>
      </c>
      <c r="AU90" s="81" t="str">
        <f t="shared" si="98"/>
        <v>Corriger</v>
      </c>
      <c r="AV90" s="81" t="str">
        <f t="shared" si="99"/>
        <v>Corriger</v>
      </c>
      <c r="AW90" s="81" t="str">
        <f>IF(A90&gt;1,"Corriger",MIN(gmk,BerM1!AQ90+BerM2!AQ90+BerM3!AQ90))</f>
        <v>Corriger</v>
      </c>
      <c r="AX90" s="81" t="str">
        <f t="shared" si="100"/>
        <v>Corriger</v>
      </c>
      <c r="AY90" s="81" t="str">
        <f t="shared" si="101"/>
        <v>Corriger</v>
      </c>
      <c r="AZ90" s="81" t="str">
        <f>IF(A90&gt;1,"Corriger",ROUND(AW90*pabij/100,2)+ROUND(AW90*wnbij/100,2))</f>
        <v>Corriger</v>
      </c>
      <c r="BA90" s="81">
        <f t="shared" si="102"/>
        <v>0</v>
      </c>
      <c r="BB90" s="81">
        <f t="shared" si="103"/>
        <v>0</v>
      </c>
      <c r="BC90" s="104">
        <f t="shared" si="104"/>
        <v>1</v>
      </c>
      <c r="BD90" s="81" t="str">
        <f t="shared" si="105"/>
        <v>Corriger</v>
      </c>
      <c r="BE90" s="34" t="str">
        <f t="shared" si="106"/>
        <v>Corriger</v>
      </c>
      <c r="BF90" s="81" t="str">
        <f>IF(A90&gt;1,"Corriger",MIN(AY90,BerM1!AT90+BerM2!AT90+BerM3!AT90))</f>
        <v>Corriger</v>
      </c>
      <c r="BG90" s="81" t="e">
        <f t="shared" si="107"/>
        <v>#VALUE!</v>
      </c>
      <c r="BH90" s="81" t="str">
        <f t="shared" si="108"/>
        <v>Corriger</v>
      </c>
      <c r="BI90" s="81" t="str">
        <f t="shared" si="109"/>
        <v>Corriger</v>
      </c>
      <c r="BJ90" s="81" t="e">
        <f t="shared" si="110"/>
        <v>#VALUE!</v>
      </c>
      <c r="BK90" s="81" t="e">
        <f ca="1">IF(A90=1,Corriger,ROUND(AW90*fsobij/100,2))</f>
        <v>#VALUE!</v>
      </c>
      <c r="BL90" s="25" t="str">
        <f t="shared" si="111"/>
        <v>Corriger</v>
      </c>
      <c r="BM90" s="81" t="str">
        <f t="shared" si="112"/>
        <v>Corriger</v>
      </c>
      <c r="BN90" s="81" t="str">
        <f t="shared" si="113"/>
        <v>Corriger</v>
      </c>
      <c r="BO90" s="81" t="str">
        <f t="shared" si="114"/>
        <v>OK</v>
      </c>
      <c r="BP90" s="81" t="b">
        <f t="shared" si="115"/>
        <v>0</v>
      </c>
      <c r="BQ90" s="105"/>
      <c r="BR90" s="105" t="e">
        <f ca="1">IF(A90=1,Corriger,ROUND(AW90*bijdrage255/100,2))</f>
        <v>#VALUE!</v>
      </c>
      <c r="BS90" s="105" t="e">
        <f ca="1">IF(A90=1,Corriger,ROUND(AW90*bijdrage256/100,2))</f>
        <v>#VALUE!</v>
      </c>
      <c r="BT90" s="105"/>
      <c r="BU90" s="105" t="str">
        <f t="shared" si="116"/>
        <v>Corriger</v>
      </c>
      <c r="BV90" s="105"/>
      <c r="BW90" s="81" t="e">
        <f t="shared" si="117"/>
        <v>#VALUE!</v>
      </c>
      <c r="BX90" s="81" t="e">
        <f t="shared" si="118"/>
        <v>#VALUE!</v>
      </c>
      <c r="BY90" s="81" t="e">
        <f t="shared" si="119"/>
        <v>#VALUE!</v>
      </c>
      <c r="CA90" s="81" t="e">
        <f ca="1">BN90-ROUND(((FTP!AP90+FTP!BB90+FTP!BF90+FTP!AT90+FTP!AX90)-(FTP!BH90+FTP!BJ90))/100,2)</f>
        <v>#VALUE!</v>
      </c>
    </row>
    <row r="91" spans="1:79" x14ac:dyDescent="0.2">
      <c r="A91" s="25">
        <f>IF(OR(BerM1!V91=1,BerM2!V91=1,BerM3!V91=1),1,IF(ISBLANK(wg_cat),2,IF(AND(kwnr&gt;=76,user_wg_cat=958),3,0)))</f>
        <v>2</v>
      </c>
      <c r="B91" s="101"/>
      <c r="C91" s="106">
        <f>IF(NOT(ISBLANK(Ident!E91)),IF(Ident!E91&lt;Kal!A$11,Kal!A$11,Ident!E91),Kal!A$11)</f>
        <v>45383</v>
      </c>
      <c r="D91" s="25">
        <f>Ident!F91-C91+1-(INT((CHOOSE(WEEKDAY(C91),0,1,2,3,4,5,6)+(Ident!F91-C91+1))/7))-(INT((CHOOSE(WEEKDAY(C91),6,0,1,2,3,4,5)+(Ident!F91-C91+1))/7))</f>
        <v>-32415</v>
      </c>
      <c r="E91" s="25">
        <f>Kal!B$13-C91+1-(INT((CHOOSE(WEEKDAY(C91),0,1,2,3,4,5,6)+(Kal!B$13-C91+1))/7))-(INT((CHOOSE(WEEKDAY(C91),6,0,1,2,3,4,5)+(Kal!B$13-C91+1))/7))</f>
        <v>65</v>
      </c>
      <c r="F91" s="25">
        <f>Ident!F91-Kal!A$11+1-(INT((CHOOSE(WEEKDAY(Kal!A$11),0,1,2,3,4,5,6)+(Ident!F91-Kal!A$11+1))/7))-(INT((CHOOSE(WEEKDAY(Kal!A$11),6,0,1,2,3,4,5)+(Ident!F91-Kal!A$11+1))/7))</f>
        <v>-32415</v>
      </c>
      <c r="G91" s="25">
        <f>IF(AND(Ident!E91&lt;&gt;0,Ident!F91&lt;&gt;0),D91,IF(AND(Ident!E91&lt;&gt;0,Ident!F91=0),E91,IF(AND(Ident!E91=0,Ident!F91&lt;&gt;0),F91,ad5kw)))</f>
        <v>65</v>
      </c>
      <c r="H91" s="24">
        <f>ROUND(G91*Ident!L91,2)</f>
        <v>0</v>
      </c>
      <c r="I91" s="102"/>
      <c r="J91" s="103">
        <f>BerM1!W91+BerM2!W91+BerM3!W91</f>
        <v>0</v>
      </c>
      <c r="K91" s="103">
        <f t="shared" si="79"/>
        <v>0</v>
      </c>
      <c r="L91" s="103" t="str">
        <f t="shared" si="80"/>
        <v>Corriger</v>
      </c>
      <c r="M91" s="81">
        <f>BerM1!AB91+BerM2!AB91+BerM3!AB91</f>
        <v>0</v>
      </c>
      <c r="N91" s="81">
        <f t="shared" si="81"/>
        <v>0</v>
      </c>
      <c r="O91" s="4">
        <f>IF(BerM1!S91+BerM2!S91+BerM3!S91=0,0,MIN(Ident!L91*fuf,MAX((Ident!L91-1)*fuf,ROUND(N91/(BerM1!S91+BerM2!S91+BerM3!S91),2))))</f>
        <v>0</v>
      </c>
      <c r="P91" s="81">
        <f>ROUND((BerM1!I91+BerM2!I91+BerM3!I91)/(malu1+malu2+malu3),2)</f>
        <v>0</v>
      </c>
      <c r="Q91" s="81">
        <f>ROUND((BerM1!J91+BerM2!J91+BerM3!J91)/(dima1+dima2+dima3),2)</f>
        <v>0</v>
      </c>
      <c r="R91" s="81">
        <f>ROUND((BerM1!K91+BerM2!K91+BerM3!K91)/(wome1+wome2+wome3),2)</f>
        <v>0</v>
      </c>
      <c r="S91" s="81">
        <f>ROUND((BerM1!L91+BerM2!L91+BerM3!L91)/(doje1+doje2+doje3),2)</f>
        <v>0</v>
      </c>
      <c r="T91" s="81">
        <f>ROUND((BerM1!M91+BerM2!M91+BerM3!M91)/(vrve1+vrve2+vrve3),2)</f>
        <v>0</v>
      </c>
      <c r="U91" s="81">
        <f>ROUND((BerM1!N91+BerM2!N91+BerM3!N91)/(zasa1+zasa2+zasa3),2)</f>
        <v>0</v>
      </c>
      <c r="V91" s="81">
        <f>ROUND((BerM1!O91+BerM2!O91+BerM3!O91)/(zodi1+zodi2+zodi3),2)</f>
        <v>0</v>
      </c>
      <c r="W91" s="81">
        <f>ROUND(('M1-In'!U91+'M2-In'!U91+'M3-In'!U91)*7/(malu1+malu2+malu3+dima1+dima2+dima3+wome1+wome2+wome3+doje1+doje2+doje3+vrve1+vrve2+vrve3+zasa1+zasa2+zasa3+zodi1+zodi2+zodi3),2)</f>
        <v>0</v>
      </c>
      <c r="X91" s="81">
        <f t="shared" si="82"/>
        <v>0</v>
      </c>
      <c r="Y91" s="81" t="str">
        <f t="shared" si="83"/>
        <v>REMPLIR CAT.D'EMPLOYEUR!</v>
      </c>
      <c r="Z91" s="34">
        <f t="shared" si="84"/>
        <v>0</v>
      </c>
      <c r="AA91" s="81" t="str">
        <f t="shared" si="85"/>
        <v>T. plein</v>
      </c>
      <c r="AB91" s="81">
        <f>'M1-In'!AD91+'M1-In'!AE91+'M2-In'!AD91+'M2-In'!AE91+'M3-In'!AD91+'M3-In'!AE91</f>
        <v>0</v>
      </c>
      <c r="AC91" s="81" t="str">
        <f t="shared" si="86"/>
        <v>Corriger</v>
      </c>
      <c r="AD91" s="81" t="str">
        <f t="shared" si="87"/>
        <v>Corriger</v>
      </c>
      <c r="AE91" s="81">
        <f>'M1-In'!AF91+'M2-In'!AF91+'M3-In'!AF91</f>
        <v>0</v>
      </c>
      <c r="AF91" s="81" t="str">
        <f t="shared" si="88"/>
        <v>Corriger</v>
      </c>
      <c r="AG91" s="81" t="str">
        <f t="shared" si="89"/>
        <v>Corriger</v>
      </c>
      <c r="AH91" s="81">
        <f>'M1-In'!AG91+'M2-In'!AG91+'M3-In'!AG91</f>
        <v>0</v>
      </c>
      <c r="AI91" s="81" t="str">
        <f t="shared" si="90"/>
        <v>Corriger</v>
      </c>
      <c r="AJ91" s="81" t="str">
        <f t="shared" si="91"/>
        <v>Corriger</v>
      </c>
      <c r="AK91" s="81">
        <f>'M1-In'!AH91+'M2-In'!AH91+'M3-In'!AH91</f>
        <v>0</v>
      </c>
      <c r="AL91" s="81" t="str">
        <f t="shared" si="92"/>
        <v>Corriger</v>
      </c>
      <c r="AM91" s="81" t="str">
        <f t="shared" si="93"/>
        <v>Corriger</v>
      </c>
      <c r="AN91" s="81">
        <f>'M1-In'!AI91+'M2-In'!AI91+'M3-In'!AI91</f>
        <v>0</v>
      </c>
      <c r="AO91" s="81" t="str">
        <f t="shared" si="94"/>
        <v>Corriger</v>
      </c>
      <c r="AP91" s="81" t="str">
        <f t="shared" si="95"/>
        <v>Corriger</v>
      </c>
      <c r="AQ91" s="81">
        <f>'M1-In'!AJ91+'M2-In'!AJ91+'M3-In'!AJ91</f>
        <v>0</v>
      </c>
      <c r="AR91" s="81" t="str">
        <f t="shared" si="96"/>
        <v>Corriger</v>
      </c>
      <c r="AS91" s="81" t="str">
        <f t="shared" si="97"/>
        <v>Corriger</v>
      </c>
      <c r="AT91" s="81">
        <f>BerM1!AO91+BerM2!AO91+BerM3!AO91</f>
        <v>0</v>
      </c>
      <c r="AU91" s="81" t="str">
        <f t="shared" si="98"/>
        <v>Corriger</v>
      </c>
      <c r="AV91" s="81" t="str">
        <f t="shared" si="99"/>
        <v>Corriger</v>
      </c>
      <c r="AW91" s="81" t="str">
        <f>IF(A91&gt;1,"Corriger",MIN(gmk,BerM1!AQ91+BerM2!AQ91+BerM3!AQ91))</f>
        <v>Corriger</v>
      </c>
      <c r="AX91" s="81" t="str">
        <f t="shared" si="100"/>
        <v>Corriger</v>
      </c>
      <c r="AY91" s="81" t="str">
        <f t="shared" si="101"/>
        <v>Corriger</v>
      </c>
      <c r="AZ91" s="81" t="str">
        <f>IF(A91&gt;1,"Corriger",ROUND(AW91*pabij/100,2)+ROUND(AW91*wnbij/100,2))</f>
        <v>Corriger</v>
      </c>
      <c r="BA91" s="81">
        <f t="shared" si="102"/>
        <v>0</v>
      </c>
      <c r="BB91" s="81">
        <f t="shared" si="103"/>
        <v>0</v>
      </c>
      <c r="BC91" s="104">
        <f t="shared" si="104"/>
        <v>1</v>
      </c>
      <c r="BD91" s="81" t="str">
        <f t="shared" si="105"/>
        <v>Corriger</v>
      </c>
      <c r="BE91" s="34" t="str">
        <f t="shared" si="106"/>
        <v>Corriger</v>
      </c>
      <c r="BF91" s="81" t="str">
        <f>IF(A91&gt;1,"Corriger",MIN(AY91,BerM1!AT91+BerM2!AT91+BerM3!AT91))</f>
        <v>Corriger</v>
      </c>
      <c r="BG91" s="81" t="e">
        <f t="shared" si="107"/>
        <v>#VALUE!</v>
      </c>
      <c r="BH91" s="81" t="str">
        <f t="shared" si="108"/>
        <v>Corriger</v>
      </c>
      <c r="BI91" s="81" t="str">
        <f t="shared" si="109"/>
        <v>Corriger</v>
      </c>
      <c r="BJ91" s="81" t="e">
        <f t="shared" si="110"/>
        <v>#VALUE!</v>
      </c>
      <c r="BK91" s="81" t="e">
        <f ca="1">IF(A91=1,Corriger,ROUND(AW91*fsobij/100,2))</f>
        <v>#VALUE!</v>
      </c>
      <c r="BL91" s="25" t="str">
        <f t="shared" si="111"/>
        <v>Corriger</v>
      </c>
      <c r="BM91" s="81" t="str">
        <f t="shared" si="112"/>
        <v>Corriger</v>
      </c>
      <c r="BN91" s="81" t="str">
        <f t="shared" si="113"/>
        <v>Corriger</v>
      </c>
      <c r="BO91" s="81" t="str">
        <f t="shared" si="114"/>
        <v>OK</v>
      </c>
      <c r="BP91" s="81" t="b">
        <f t="shared" si="115"/>
        <v>0</v>
      </c>
      <c r="BQ91" s="105"/>
      <c r="BR91" s="105" t="e">
        <f ca="1">IF(A91=1,Corriger,ROUND(AW91*bijdrage255/100,2))</f>
        <v>#VALUE!</v>
      </c>
      <c r="BS91" s="105" t="e">
        <f ca="1">IF(A91=1,Corriger,ROUND(AW91*bijdrage256/100,2))</f>
        <v>#VALUE!</v>
      </c>
      <c r="BT91" s="105"/>
      <c r="BU91" s="105" t="str">
        <f t="shared" si="116"/>
        <v>Corriger</v>
      </c>
      <c r="BV91" s="105"/>
      <c r="BW91" s="81" t="e">
        <f t="shared" si="117"/>
        <v>#VALUE!</v>
      </c>
      <c r="BX91" s="81" t="e">
        <f t="shared" si="118"/>
        <v>#VALUE!</v>
      </c>
      <c r="BY91" s="81" t="e">
        <f t="shared" si="119"/>
        <v>#VALUE!</v>
      </c>
      <c r="CA91" s="81" t="e">
        <f ca="1">BN91-ROUND(((FTP!AP91+FTP!BB91+FTP!BF91+FTP!AT91+FTP!AX91)-(FTP!BH91+FTP!BJ91))/100,2)</f>
        <v>#VALUE!</v>
      </c>
    </row>
    <row r="92" spans="1:79" x14ac:dyDescent="0.2">
      <c r="A92" s="25">
        <f>IF(OR(BerM1!V92=1,BerM2!V92=1,BerM3!V92=1),1,IF(ISBLANK(wg_cat),2,IF(AND(kwnr&gt;=76,user_wg_cat=958),3,0)))</f>
        <v>2</v>
      </c>
      <c r="B92" s="101"/>
      <c r="C92" s="106">
        <f>IF(NOT(ISBLANK(Ident!E92)),IF(Ident!E92&lt;Kal!A$11,Kal!A$11,Ident!E92),Kal!A$11)</f>
        <v>45383</v>
      </c>
      <c r="D92" s="25">
        <f>Ident!F92-C92+1-(INT((CHOOSE(WEEKDAY(C92),0,1,2,3,4,5,6)+(Ident!F92-C92+1))/7))-(INT((CHOOSE(WEEKDAY(C92),6,0,1,2,3,4,5)+(Ident!F92-C92+1))/7))</f>
        <v>-32415</v>
      </c>
      <c r="E92" s="25">
        <f>Kal!B$13-C92+1-(INT((CHOOSE(WEEKDAY(C92),0,1,2,3,4,5,6)+(Kal!B$13-C92+1))/7))-(INT((CHOOSE(WEEKDAY(C92),6,0,1,2,3,4,5)+(Kal!B$13-C92+1))/7))</f>
        <v>65</v>
      </c>
      <c r="F92" s="25">
        <f>Ident!F92-Kal!A$11+1-(INT((CHOOSE(WEEKDAY(Kal!A$11),0,1,2,3,4,5,6)+(Ident!F92-Kal!A$11+1))/7))-(INT((CHOOSE(WEEKDAY(Kal!A$11),6,0,1,2,3,4,5)+(Ident!F92-Kal!A$11+1))/7))</f>
        <v>-32415</v>
      </c>
      <c r="G92" s="25">
        <f>IF(AND(Ident!E92&lt;&gt;0,Ident!F92&lt;&gt;0),D92,IF(AND(Ident!E92&lt;&gt;0,Ident!F92=0),E92,IF(AND(Ident!E92=0,Ident!F92&lt;&gt;0),F92,ad5kw)))</f>
        <v>65</v>
      </c>
      <c r="H92" s="24">
        <f>ROUND(G92*Ident!L92,2)</f>
        <v>0</v>
      </c>
      <c r="I92" s="102"/>
      <c r="J92" s="103">
        <f>BerM1!W92+BerM2!W92+BerM3!W92</f>
        <v>0</v>
      </c>
      <c r="K92" s="103">
        <f t="shared" si="79"/>
        <v>0</v>
      </c>
      <c r="L92" s="103" t="str">
        <f t="shared" si="80"/>
        <v>Corriger</v>
      </c>
      <c r="M92" s="81">
        <f>BerM1!AB92+BerM2!AB92+BerM3!AB92</f>
        <v>0</v>
      </c>
      <c r="N92" s="81">
        <f t="shared" si="81"/>
        <v>0</v>
      </c>
      <c r="O92" s="4">
        <f>IF(BerM1!S92+BerM2!S92+BerM3!S92=0,0,MIN(Ident!L92*fuf,MAX((Ident!L92-1)*fuf,ROUND(N92/(BerM1!S92+BerM2!S92+BerM3!S92),2))))</f>
        <v>0</v>
      </c>
      <c r="P92" s="81">
        <f>ROUND((BerM1!I92+BerM2!I92+BerM3!I92)/(malu1+malu2+malu3),2)</f>
        <v>0</v>
      </c>
      <c r="Q92" s="81">
        <f>ROUND((BerM1!J92+BerM2!J92+BerM3!J92)/(dima1+dima2+dima3),2)</f>
        <v>0</v>
      </c>
      <c r="R92" s="81">
        <f>ROUND((BerM1!K92+BerM2!K92+BerM3!K92)/(wome1+wome2+wome3),2)</f>
        <v>0</v>
      </c>
      <c r="S92" s="81">
        <f>ROUND((BerM1!L92+BerM2!L92+BerM3!L92)/(doje1+doje2+doje3),2)</f>
        <v>0</v>
      </c>
      <c r="T92" s="81">
        <f>ROUND((BerM1!M92+BerM2!M92+BerM3!M92)/(vrve1+vrve2+vrve3),2)</f>
        <v>0</v>
      </c>
      <c r="U92" s="81">
        <f>ROUND((BerM1!N92+BerM2!N92+BerM3!N92)/(zasa1+zasa2+zasa3),2)</f>
        <v>0</v>
      </c>
      <c r="V92" s="81">
        <f>ROUND((BerM1!O92+BerM2!O92+BerM3!O92)/(zodi1+zodi2+zodi3),2)</f>
        <v>0</v>
      </c>
      <c r="W92" s="81">
        <f>ROUND(('M1-In'!U92+'M2-In'!U92+'M3-In'!U92)*7/(malu1+malu2+malu3+dima1+dima2+dima3+wome1+wome2+wome3+doje1+doje2+doje3+vrve1+vrve2+vrve3+zasa1+zasa2+zasa3+zodi1+zodi2+zodi3),2)</f>
        <v>0</v>
      </c>
      <c r="X92" s="81">
        <f t="shared" si="82"/>
        <v>0</v>
      </c>
      <c r="Y92" s="81" t="str">
        <f t="shared" si="83"/>
        <v>REMPLIR CAT.D'EMPLOYEUR!</v>
      </c>
      <c r="Z92" s="34">
        <f t="shared" si="84"/>
        <v>0</v>
      </c>
      <c r="AA92" s="81" t="str">
        <f t="shared" si="85"/>
        <v>T. plein</v>
      </c>
      <c r="AB92" s="81">
        <f>'M1-In'!AD92+'M1-In'!AE92+'M2-In'!AD92+'M2-In'!AE92+'M3-In'!AD92+'M3-In'!AE92</f>
        <v>0</v>
      </c>
      <c r="AC92" s="81" t="str">
        <f t="shared" si="86"/>
        <v>Corriger</v>
      </c>
      <c r="AD92" s="81" t="str">
        <f t="shared" si="87"/>
        <v>Corriger</v>
      </c>
      <c r="AE92" s="81">
        <f>'M1-In'!AF92+'M2-In'!AF92+'M3-In'!AF92</f>
        <v>0</v>
      </c>
      <c r="AF92" s="81" t="str">
        <f t="shared" si="88"/>
        <v>Corriger</v>
      </c>
      <c r="AG92" s="81" t="str">
        <f t="shared" si="89"/>
        <v>Corriger</v>
      </c>
      <c r="AH92" s="81">
        <f>'M1-In'!AG92+'M2-In'!AG92+'M3-In'!AG92</f>
        <v>0</v>
      </c>
      <c r="AI92" s="81" t="str">
        <f t="shared" si="90"/>
        <v>Corriger</v>
      </c>
      <c r="AJ92" s="81" t="str">
        <f t="shared" si="91"/>
        <v>Corriger</v>
      </c>
      <c r="AK92" s="81">
        <f>'M1-In'!AH92+'M2-In'!AH92+'M3-In'!AH92</f>
        <v>0</v>
      </c>
      <c r="AL92" s="81" t="str">
        <f t="shared" si="92"/>
        <v>Corriger</v>
      </c>
      <c r="AM92" s="81" t="str">
        <f t="shared" si="93"/>
        <v>Corriger</v>
      </c>
      <c r="AN92" s="81">
        <f>'M1-In'!AI92+'M2-In'!AI92+'M3-In'!AI92</f>
        <v>0</v>
      </c>
      <c r="AO92" s="81" t="str">
        <f t="shared" si="94"/>
        <v>Corriger</v>
      </c>
      <c r="AP92" s="81" t="str">
        <f t="shared" si="95"/>
        <v>Corriger</v>
      </c>
      <c r="AQ92" s="81">
        <f>'M1-In'!AJ92+'M2-In'!AJ92+'M3-In'!AJ92</f>
        <v>0</v>
      </c>
      <c r="AR92" s="81" t="str">
        <f t="shared" si="96"/>
        <v>Corriger</v>
      </c>
      <c r="AS92" s="81" t="str">
        <f t="shared" si="97"/>
        <v>Corriger</v>
      </c>
      <c r="AT92" s="81">
        <f>BerM1!AO92+BerM2!AO92+BerM3!AO92</f>
        <v>0</v>
      </c>
      <c r="AU92" s="81" t="str">
        <f t="shared" si="98"/>
        <v>Corriger</v>
      </c>
      <c r="AV92" s="81" t="str">
        <f t="shared" si="99"/>
        <v>Corriger</v>
      </c>
      <c r="AW92" s="81" t="str">
        <f>IF(A92&gt;1,"Corriger",MIN(gmk,BerM1!AQ92+BerM2!AQ92+BerM3!AQ92))</f>
        <v>Corriger</v>
      </c>
      <c r="AX92" s="81" t="str">
        <f t="shared" si="100"/>
        <v>Corriger</v>
      </c>
      <c r="AY92" s="81" t="str">
        <f t="shared" si="101"/>
        <v>Corriger</v>
      </c>
      <c r="AZ92" s="81" t="str">
        <f>IF(A92&gt;1,"Corriger",ROUND(AW92*pabij/100,2)+ROUND(AW92*wnbij/100,2))</f>
        <v>Corriger</v>
      </c>
      <c r="BA92" s="81">
        <f t="shared" si="102"/>
        <v>0</v>
      </c>
      <c r="BB92" s="81">
        <f t="shared" si="103"/>
        <v>0</v>
      </c>
      <c r="BC92" s="104">
        <f t="shared" si="104"/>
        <v>1</v>
      </c>
      <c r="BD92" s="81" t="str">
        <f t="shared" si="105"/>
        <v>Corriger</v>
      </c>
      <c r="BE92" s="34" t="str">
        <f t="shared" si="106"/>
        <v>Corriger</v>
      </c>
      <c r="BF92" s="81" t="str">
        <f>IF(A92&gt;1,"Corriger",MIN(AY92,BerM1!AT92+BerM2!AT92+BerM3!AT92))</f>
        <v>Corriger</v>
      </c>
      <c r="BG92" s="81" t="e">
        <f t="shared" si="107"/>
        <v>#VALUE!</v>
      </c>
      <c r="BH92" s="81" t="str">
        <f t="shared" si="108"/>
        <v>Corriger</v>
      </c>
      <c r="BI92" s="81" t="str">
        <f t="shared" si="109"/>
        <v>Corriger</v>
      </c>
      <c r="BJ92" s="81" t="e">
        <f t="shared" si="110"/>
        <v>#VALUE!</v>
      </c>
      <c r="BK92" s="81" t="e">
        <f ca="1">IF(A92=1,Corriger,ROUND(AW92*fsobij/100,2))</f>
        <v>#VALUE!</v>
      </c>
      <c r="BL92" s="25" t="str">
        <f t="shared" si="111"/>
        <v>Corriger</v>
      </c>
      <c r="BM92" s="81" t="str">
        <f t="shared" si="112"/>
        <v>Corriger</v>
      </c>
      <c r="BN92" s="81" t="str">
        <f t="shared" si="113"/>
        <v>Corriger</v>
      </c>
      <c r="BO92" s="81" t="str">
        <f t="shared" si="114"/>
        <v>OK</v>
      </c>
      <c r="BP92" s="81" t="b">
        <f t="shared" si="115"/>
        <v>0</v>
      </c>
      <c r="BQ92" s="105"/>
      <c r="BR92" s="105" t="e">
        <f ca="1">IF(A92=1,Corriger,ROUND(AW92*bijdrage255/100,2))</f>
        <v>#VALUE!</v>
      </c>
      <c r="BS92" s="105" t="e">
        <f ca="1">IF(A92=1,Corriger,ROUND(AW92*bijdrage256/100,2))</f>
        <v>#VALUE!</v>
      </c>
      <c r="BT92" s="105"/>
      <c r="BU92" s="105" t="str">
        <f t="shared" si="116"/>
        <v>Corriger</v>
      </c>
      <c r="BV92" s="105"/>
      <c r="BW92" s="81" t="e">
        <f t="shared" si="117"/>
        <v>#VALUE!</v>
      </c>
      <c r="BX92" s="81" t="e">
        <f t="shared" si="118"/>
        <v>#VALUE!</v>
      </c>
      <c r="BY92" s="81" t="e">
        <f t="shared" si="119"/>
        <v>#VALUE!</v>
      </c>
      <c r="CA92" s="81" t="e">
        <f ca="1">BN92-ROUND(((FTP!AP92+FTP!BB92+FTP!BF92+FTP!AT92+FTP!AX92)-(FTP!BH92+FTP!BJ92))/100,2)</f>
        <v>#VALUE!</v>
      </c>
    </row>
    <row r="93" spans="1:79" x14ac:dyDescent="0.2">
      <c r="A93" s="25">
        <f>IF(OR(BerM1!V93=1,BerM2!V93=1,BerM3!V93=1),1,IF(ISBLANK(wg_cat),2,IF(AND(kwnr&gt;=76,user_wg_cat=958),3,0)))</f>
        <v>2</v>
      </c>
      <c r="B93" s="101"/>
      <c r="C93" s="106">
        <f>IF(NOT(ISBLANK(Ident!E93)),IF(Ident!E93&lt;Kal!A$11,Kal!A$11,Ident!E93),Kal!A$11)</f>
        <v>45383</v>
      </c>
      <c r="D93" s="25">
        <f>Ident!F93-C93+1-(INT((CHOOSE(WEEKDAY(C93),0,1,2,3,4,5,6)+(Ident!F93-C93+1))/7))-(INT((CHOOSE(WEEKDAY(C93),6,0,1,2,3,4,5)+(Ident!F93-C93+1))/7))</f>
        <v>-32415</v>
      </c>
      <c r="E93" s="25">
        <f>Kal!B$13-C93+1-(INT((CHOOSE(WEEKDAY(C93),0,1,2,3,4,5,6)+(Kal!B$13-C93+1))/7))-(INT((CHOOSE(WEEKDAY(C93),6,0,1,2,3,4,5)+(Kal!B$13-C93+1))/7))</f>
        <v>65</v>
      </c>
      <c r="F93" s="25">
        <f>Ident!F93-Kal!A$11+1-(INT((CHOOSE(WEEKDAY(Kal!A$11),0,1,2,3,4,5,6)+(Ident!F93-Kal!A$11+1))/7))-(INT((CHOOSE(WEEKDAY(Kal!A$11),6,0,1,2,3,4,5)+(Ident!F93-Kal!A$11+1))/7))</f>
        <v>-32415</v>
      </c>
      <c r="G93" s="25">
        <f>IF(AND(Ident!E93&lt;&gt;0,Ident!F93&lt;&gt;0),D93,IF(AND(Ident!E93&lt;&gt;0,Ident!F93=0),E93,IF(AND(Ident!E93=0,Ident!F93&lt;&gt;0),F93,ad5kw)))</f>
        <v>65</v>
      </c>
      <c r="H93" s="24">
        <f>ROUND(G93*Ident!L93,2)</f>
        <v>0</v>
      </c>
      <c r="I93" s="102"/>
      <c r="J93" s="103">
        <f>BerM1!W93+BerM2!W93+BerM3!W93</f>
        <v>0</v>
      </c>
      <c r="K93" s="103">
        <f t="shared" si="79"/>
        <v>0</v>
      </c>
      <c r="L93" s="103" t="str">
        <f t="shared" si="80"/>
        <v>Corriger</v>
      </c>
      <c r="M93" s="81">
        <f>BerM1!AB93+BerM2!AB93+BerM3!AB93</f>
        <v>0</v>
      </c>
      <c r="N93" s="81">
        <f t="shared" si="81"/>
        <v>0</v>
      </c>
      <c r="O93" s="4">
        <f>IF(BerM1!S93+BerM2!S93+BerM3!S93=0,0,MIN(Ident!L93*fuf,MAX((Ident!L93-1)*fuf,ROUND(N93/(BerM1!S93+BerM2!S93+BerM3!S93),2))))</f>
        <v>0</v>
      </c>
      <c r="P93" s="81">
        <f>ROUND((BerM1!I93+BerM2!I93+BerM3!I93)/(malu1+malu2+malu3),2)</f>
        <v>0</v>
      </c>
      <c r="Q93" s="81">
        <f>ROUND((BerM1!J93+BerM2!J93+BerM3!J93)/(dima1+dima2+dima3),2)</f>
        <v>0</v>
      </c>
      <c r="R93" s="81">
        <f>ROUND((BerM1!K93+BerM2!K93+BerM3!K93)/(wome1+wome2+wome3),2)</f>
        <v>0</v>
      </c>
      <c r="S93" s="81">
        <f>ROUND((BerM1!L93+BerM2!L93+BerM3!L93)/(doje1+doje2+doje3),2)</f>
        <v>0</v>
      </c>
      <c r="T93" s="81">
        <f>ROUND((BerM1!M93+BerM2!M93+BerM3!M93)/(vrve1+vrve2+vrve3),2)</f>
        <v>0</v>
      </c>
      <c r="U93" s="81">
        <f>ROUND((BerM1!N93+BerM2!N93+BerM3!N93)/(zasa1+zasa2+zasa3),2)</f>
        <v>0</v>
      </c>
      <c r="V93" s="81">
        <f>ROUND((BerM1!O93+BerM2!O93+BerM3!O93)/(zodi1+zodi2+zodi3),2)</f>
        <v>0</v>
      </c>
      <c r="W93" s="81">
        <f>ROUND(('M1-In'!U93+'M2-In'!U93+'M3-In'!U93)*7/(malu1+malu2+malu3+dima1+dima2+dima3+wome1+wome2+wome3+doje1+doje2+doje3+vrve1+vrve2+vrve3+zasa1+zasa2+zasa3+zodi1+zodi2+zodi3),2)</f>
        <v>0</v>
      </c>
      <c r="X93" s="81">
        <f t="shared" si="82"/>
        <v>0</v>
      </c>
      <c r="Y93" s="81" t="str">
        <f t="shared" si="83"/>
        <v>REMPLIR CAT.D'EMPLOYEUR!</v>
      </c>
      <c r="Z93" s="34">
        <f t="shared" si="84"/>
        <v>0</v>
      </c>
      <c r="AA93" s="81" t="str">
        <f t="shared" si="85"/>
        <v>T. plein</v>
      </c>
      <c r="AB93" s="81">
        <f>'M1-In'!AD93+'M1-In'!AE93+'M2-In'!AD93+'M2-In'!AE93+'M3-In'!AD93+'M3-In'!AE93</f>
        <v>0</v>
      </c>
      <c r="AC93" s="81" t="str">
        <f t="shared" si="86"/>
        <v>Corriger</v>
      </c>
      <c r="AD93" s="81" t="str">
        <f t="shared" si="87"/>
        <v>Corriger</v>
      </c>
      <c r="AE93" s="81">
        <f>'M1-In'!AF93+'M2-In'!AF93+'M3-In'!AF93</f>
        <v>0</v>
      </c>
      <c r="AF93" s="81" t="str">
        <f t="shared" si="88"/>
        <v>Corriger</v>
      </c>
      <c r="AG93" s="81" t="str">
        <f t="shared" si="89"/>
        <v>Corriger</v>
      </c>
      <c r="AH93" s="81">
        <f>'M1-In'!AG93+'M2-In'!AG93+'M3-In'!AG93</f>
        <v>0</v>
      </c>
      <c r="AI93" s="81" t="str">
        <f t="shared" si="90"/>
        <v>Corriger</v>
      </c>
      <c r="AJ93" s="81" t="str">
        <f t="shared" si="91"/>
        <v>Corriger</v>
      </c>
      <c r="AK93" s="81">
        <f>'M1-In'!AH93+'M2-In'!AH93+'M3-In'!AH93</f>
        <v>0</v>
      </c>
      <c r="AL93" s="81" t="str">
        <f t="shared" si="92"/>
        <v>Corriger</v>
      </c>
      <c r="AM93" s="81" t="str">
        <f t="shared" si="93"/>
        <v>Corriger</v>
      </c>
      <c r="AN93" s="81">
        <f>'M1-In'!AI93+'M2-In'!AI93+'M3-In'!AI93</f>
        <v>0</v>
      </c>
      <c r="AO93" s="81" t="str">
        <f t="shared" si="94"/>
        <v>Corriger</v>
      </c>
      <c r="AP93" s="81" t="str">
        <f t="shared" si="95"/>
        <v>Corriger</v>
      </c>
      <c r="AQ93" s="81">
        <f>'M1-In'!AJ93+'M2-In'!AJ93+'M3-In'!AJ93</f>
        <v>0</v>
      </c>
      <c r="AR93" s="81" t="str">
        <f t="shared" si="96"/>
        <v>Corriger</v>
      </c>
      <c r="AS93" s="81" t="str">
        <f t="shared" si="97"/>
        <v>Corriger</v>
      </c>
      <c r="AT93" s="81">
        <f>BerM1!AO93+BerM2!AO93+BerM3!AO93</f>
        <v>0</v>
      </c>
      <c r="AU93" s="81" t="str">
        <f t="shared" si="98"/>
        <v>Corriger</v>
      </c>
      <c r="AV93" s="81" t="str">
        <f t="shared" si="99"/>
        <v>Corriger</v>
      </c>
      <c r="AW93" s="81" t="str">
        <f>IF(A93&gt;1,"Corriger",MIN(gmk,BerM1!AQ93+BerM2!AQ93+BerM3!AQ93))</f>
        <v>Corriger</v>
      </c>
      <c r="AX93" s="81" t="str">
        <f t="shared" si="100"/>
        <v>Corriger</v>
      </c>
      <c r="AY93" s="81" t="str">
        <f t="shared" si="101"/>
        <v>Corriger</v>
      </c>
      <c r="AZ93" s="81" t="str">
        <f>IF(A93&gt;1,"Corriger",ROUND(AW93*pabij/100,2)+ROUND(AW93*wnbij/100,2))</f>
        <v>Corriger</v>
      </c>
      <c r="BA93" s="81">
        <f t="shared" si="102"/>
        <v>0</v>
      </c>
      <c r="BB93" s="81">
        <f t="shared" si="103"/>
        <v>0</v>
      </c>
      <c r="BC93" s="104">
        <f t="shared" si="104"/>
        <v>1</v>
      </c>
      <c r="BD93" s="81" t="str">
        <f t="shared" si="105"/>
        <v>Corriger</v>
      </c>
      <c r="BE93" s="34" t="str">
        <f t="shared" si="106"/>
        <v>Corriger</v>
      </c>
      <c r="BF93" s="81" t="str">
        <f>IF(A93&gt;1,"Corriger",MIN(AY93,BerM1!AT93+BerM2!AT93+BerM3!AT93))</f>
        <v>Corriger</v>
      </c>
      <c r="BG93" s="81" t="e">
        <f t="shared" si="107"/>
        <v>#VALUE!</v>
      </c>
      <c r="BH93" s="81" t="str">
        <f t="shared" si="108"/>
        <v>Corriger</v>
      </c>
      <c r="BI93" s="81" t="str">
        <f t="shared" si="109"/>
        <v>Corriger</v>
      </c>
      <c r="BJ93" s="81" t="e">
        <f t="shared" si="110"/>
        <v>#VALUE!</v>
      </c>
      <c r="BK93" s="81" t="e">
        <f ca="1">IF(A93=1,Corriger,ROUND(AW93*fsobij/100,2))</f>
        <v>#VALUE!</v>
      </c>
      <c r="BL93" s="25" t="str">
        <f t="shared" si="111"/>
        <v>Corriger</v>
      </c>
      <c r="BM93" s="81" t="str">
        <f t="shared" si="112"/>
        <v>Corriger</v>
      </c>
      <c r="BN93" s="81" t="str">
        <f t="shared" si="113"/>
        <v>Corriger</v>
      </c>
      <c r="BO93" s="81" t="str">
        <f t="shared" si="114"/>
        <v>OK</v>
      </c>
      <c r="BP93" s="81" t="b">
        <f t="shared" si="115"/>
        <v>0</v>
      </c>
      <c r="BQ93" s="105"/>
      <c r="BR93" s="105" t="e">
        <f ca="1">IF(A93=1,Corriger,ROUND(AW93*bijdrage255/100,2))</f>
        <v>#VALUE!</v>
      </c>
      <c r="BS93" s="105" t="e">
        <f ca="1">IF(A93=1,Corriger,ROUND(AW93*bijdrage256/100,2))</f>
        <v>#VALUE!</v>
      </c>
      <c r="BT93" s="105"/>
      <c r="BU93" s="105" t="str">
        <f t="shared" si="116"/>
        <v>Corriger</v>
      </c>
      <c r="BV93" s="105"/>
      <c r="BW93" s="81" t="e">
        <f t="shared" si="117"/>
        <v>#VALUE!</v>
      </c>
      <c r="BX93" s="81" t="e">
        <f t="shared" si="118"/>
        <v>#VALUE!</v>
      </c>
      <c r="BY93" s="81" t="e">
        <f t="shared" si="119"/>
        <v>#VALUE!</v>
      </c>
      <c r="CA93" s="81" t="e">
        <f ca="1">BN93-ROUND(((FTP!AP93+FTP!BB93+FTP!BF93+FTP!AT93+FTP!AX93)-(FTP!BH93+FTP!BJ93))/100,2)</f>
        <v>#VALUE!</v>
      </c>
    </row>
    <row r="94" spans="1:79" x14ac:dyDescent="0.2">
      <c r="A94" s="25">
        <f>IF(OR(BerM1!V94=1,BerM2!V94=1,BerM3!V94=1),1,IF(ISBLANK(wg_cat),2,IF(AND(kwnr&gt;=76,user_wg_cat=958),3,0)))</f>
        <v>2</v>
      </c>
      <c r="B94" s="101"/>
      <c r="C94" s="106">
        <f>IF(NOT(ISBLANK(Ident!E94)),IF(Ident!E94&lt;Kal!A$11,Kal!A$11,Ident!E94),Kal!A$11)</f>
        <v>45383</v>
      </c>
      <c r="D94" s="25">
        <f>Ident!F94-C94+1-(INT((CHOOSE(WEEKDAY(C94),0,1,2,3,4,5,6)+(Ident!F94-C94+1))/7))-(INT((CHOOSE(WEEKDAY(C94),6,0,1,2,3,4,5)+(Ident!F94-C94+1))/7))</f>
        <v>-32415</v>
      </c>
      <c r="E94" s="25">
        <f>Kal!B$13-C94+1-(INT((CHOOSE(WEEKDAY(C94),0,1,2,3,4,5,6)+(Kal!B$13-C94+1))/7))-(INT((CHOOSE(WEEKDAY(C94),6,0,1,2,3,4,5)+(Kal!B$13-C94+1))/7))</f>
        <v>65</v>
      </c>
      <c r="F94" s="25">
        <f>Ident!F94-Kal!A$11+1-(INT((CHOOSE(WEEKDAY(Kal!A$11),0,1,2,3,4,5,6)+(Ident!F94-Kal!A$11+1))/7))-(INT((CHOOSE(WEEKDAY(Kal!A$11),6,0,1,2,3,4,5)+(Ident!F94-Kal!A$11+1))/7))</f>
        <v>-32415</v>
      </c>
      <c r="G94" s="25">
        <f>IF(AND(Ident!E94&lt;&gt;0,Ident!F94&lt;&gt;0),D94,IF(AND(Ident!E94&lt;&gt;0,Ident!F94=0),E94,IF(AND(Ident!E94=0,Ident!F94&lt;&gt;0),F94,ad5kw)))</f>
        <v>65</v>
      </c>
      <c r="H94" s="24">
        <f>ROUND(G94*Ident!L94,2)</f>
        <v>0</v>
      </c>
      <c r="I94" s="102"/>
      <c r="J94" s="103">
        <f>BerM1!W94+BerM2!W94+BerM3!W94</f>
        <v>0</v>
      </c>
      <c r="K94" s="103">
        <f t="shared" si="79"/>
        <v>0</v>
      </c>
      <c r="L94" s="103" t="str">
        <f t="shared" si="80"/>
        <v>Corriger</v>
      </c>
      <c r="M94" s="81">
        <f>BerM1!AB94+BerM2!AB94+BerM3!AB94</f>
        <v>0</v>
      </c>
      <c r="N94" s="81">
        <f t="shared" si="81"/>
        <v>0</v>
      </c>
      <c r="O94" s="4">
        <f>IF(BerM1!S94+BerM2!S94+BerM3!S94=0,0,MIN(Ident!L94*fuf,MAX((Ident!L94-1)*fuf,ROUND(N94/(BerM1!S94+BerM2!S94+BerM3!S94),2))))</f>
        <v>0</v>
      </c>
      <c r="P94" s="81">
        <f>ROUND((BerM1!I94+BerM2!I94+BerM3!I94)/(malu1+malu2+malu3),2)</f>
        <v>0</v>
      </c>
      <c r="Q94" s="81">
        <f>ROUND((BerM1!J94+BerM2!J94+BerM3!J94)/(dima1+dima2+dima3),2)</f>
        <v>0</v>
      </c>
      <c r="R94" s="81">
        <f>ROUND((BerM1!K94+BerM2!K94+BerM3!K94)/(wome1+wome2+wome3),2)</f>
        <v>0</v>
      </c>
      <c r="S94" s="81">
        <f>ROUND((BerM1!L94+BerM2!L94+BerM3!L94)/(doje1+doje2+doje3),2)</f>
        <v>0</v>
      </c>
      <c r="T94" s="81">
        <f>ROUND((BerM1!M94+BerM2!M94+BerM3!M94)/(vrve1+vrve2+vrve3),2)</f>
        <v>0</v>
      </c>
      <c r="U94" s="81">
        <f>ROUND((BerM1!N94+BerM2!N94+BerM3!N94)/(zasa1+zasa2+zasa3),2)</f>
        <v>0</v>
      </c>
      <c r="V94" s="81">
        <f>ROUND((BerM1!O94+BerM2!O94+BerM3!O94)/(zodi1+zodi2+zodi3),2)</f>
        <v>0</v>
      </c>
      <c r="W94" s="81">
        <f>ROUND(('M1-In'!U94+'M2-In'!U94+'M3-In'!U94)*7/(malu1+malu2+malu3+dima1+dima2+dima3+wome1+wome2+wome3+doje1+doje2+doje3+vrve1+vrve2+vrve3+zasa1+zasa2+zasa3+zodi1+zodi2+zodi3),2)</f>
        <v>0</v>
      </c>
      <c r="X94" s="81">
        <f t="shared" si="82"/>
        <v>0</v>
      </c>
      <c r="Y94" s="81" t="str">
        <f t="shared" si="83"/>
        <v>REMPLIR CAT.D'EMPLOYEUR!</v>
      </c>
      <c r="Z94" s="34">
        <f t="shared" si="84"/>
        <v>0</v>
      </c>
      <c r="AA94" s="81" t="str">
        <f t="shared" si="85"/>
        <v>T. plein</v>
      </c>
      <c r="AB94" s="81">
        <f>'M1-In'!AD94+'M1-In'!AE94+'M2-In'!AD94+'M2-In'!AE94+'M3-In'!AD94+'M3-In'!AE94</f>
        <v>0</v>
      </c>
      <c r="AC94" s="81" t="str">
        <f t="shared" si="86"/>
        <v>Corriger</v>
      </c>
      <c r="AD94" s="81" t="str">
        <f t="shared" si="87"/>
        <v>Corriger</v>
      </c>
      <c r="AE94" s="81">
        <f>'M1-In'!AF94+'M2-In'!AF94+'M3-In'!AF94</f>
        <v>0</v>
      </c>
      <c r="AF94" s="81" t="str">
        <f t="shared" si="88"/>
        <v>Corriger</v>
      </c>
      <c r="AG94" s="81" t="str">
        <f t="shared" si="89"/>
        <v>Corriger</v>
      </c>
      <c r="AH94" s="81">
        <f>'M1-In'!AG94+'M2-In'!AG94+'M3-In'!AG94</f>
        <v>0</v>
      </c>
      <c r="AI94" s="81" t="str">
        <f t="shared" si="90"/>
        <v>Corriger</v>
      </c>
      <c r="AJ94" s="81" t="str">
        <f t="shared" si="91"/>
        <v>Corriger</v>
      </c>
      <c r="AK94" s="81">
        <f>'M1-In'!AH94+'M2-In'!AH94+'M3-In'!AH94</f>
        <v>0</v>
      </c>
      <c r="AL94" s="81" t="str">
        <f t="shared" si="92"/>
        <v>Corriger</v>
      </c>
      <c r="AM94" s="81" t="str">
        <f t="shared" si="93"/>
        <v>Corriger</v>
      </c>
      <c r="AN94" s="81">
        <f>'M1-In'!AI94+'M2-In'!AI94+'M3-In'!AI94</f>
        <v>0</v>
      </c>
      <c r="AO94" s="81" t="str">
        <f t="shared" si="94"/>
        <v>Corriger</v>
      </c>
      <c r="AP94" s="81" t="str">
        <f t="shared" si="95"/>
        <v>Corriger</v>
      </c>
      <c r="AQ94" s="81">
        <f>'M1-In'!AJ94+'M2-In'!AJ94+'M3-In'!AJ94</f>
        <v>0</v>
      </c>
      <c r="AR94" s="81" t="str">
        <f t="shared" si="96"/>
        <v>Corriger</v>
      </c>
      <c r="AS94" s="81" t="str">
        <f t="shared" si="97"/>
        <v>Corriger</v>
      </c>
      <c r="AT94" s="81">
        <f>BerM1!AO94+BerM2!AO94+BerM3!AO94</f>
        <v>0</v>
      </c>
      <c r="AU94" s="81" t="str">
        <f t="shared" si="98"/>
        <v>Corriger</v>
      </c>
      <c r="AV94" s="81" t="str">
        <f t="shared" si="99"/>
        <v>Corriger</v>
      </c>
      <c r="AW94" s="81" t="str">
        <f>IF(A94&gt;1,"Corriger",MIN(gmk,BerM1!AQ94+BerM2!AQ94+BerM3!AQ94))</f>
        <v>Corriger</v>
      </c>
      <c r="AX94" s="81" t="str">
        <f t="shared" si="100"/>
        <v>Corriger</v>
      </c>
      <c r="AY94" s="81" t="str">
        <f t="shared" si="101"/>
        <v>Corriger</v>
      </c>
      <c r="AZ94" s="81" t="str">
        <f>IF(A94&gt;1,"Corriger",ROUND(AW94*pabij/100,2)+ROUND(AW94*wnbij/100,2))</f>
        <v>Corriger</v>
      </c>
      <c r="BA94" s="81">
        <f t="shared" si="102"/>
        <v>0</v>
      </c>
      <c r="BB94" s="81">
        <f t="shared" si="103"/>
        <v>0</v>
      </c>
      <c r="BC94" s="104">
        <f t="shared" si="104"/>
        <v>1</v>
      </c>
      <c r="BD94" s="81" t="str">
        <f t="shared" si="105"/>
        <v>Corriger</v>
      </c>
      <c r="BE94" s="34" t="str">
        <f t="shared" si="106"/>
        <v>Corriger</v>
      </c>
      <c r="BF94" s="81" t="str">
        <f>IF(A94&gt;1,"Corriger",MIN(AY94,BerM1!AT94+BerM2!AT94+BerM3!AT94))</f>
        <v>Corriger</v>
      </c>
      <c r="BG94" s="81" t="e">
        <f t="shared" si="107"/>
        <v>#VALUE!</v>
      </c>
      <c r="BH94" s="81" t="str">
        <f t="shared" si="108"/>
        <v>Corriger</v>
      </c>
      <c r="BI94" s="81" t="str">
        <f t="shared" si="109"/>
        <v>Corriger</v>
      </c>
      <c r="BJ94" s="81" t="e">
        <f t="shared" si="110"/>
        <v>#VALUE!</v>
      </c>
      <c r="BK94" s="81" t="e">
        <f ca="1">IF(A94=1,Corriger,ROUND(AW94*fsobij/100,2))</f>
        <v>#VALUE!</v>
      </c>
      <c r="BL94" s="25" t="str">
        <f t="shared" si="111"/>
        <v>Corriger</v>
      </c>
      <c r="BM94" s="81" t="str">
        <f t="shared" si="112"/>
        <v>Corriger</v>
      </c>
      <c r="BN94" s="81" t="str">
        <f t="shared" si="113"/>
        <v>Corriger</v>
      </c>
      <c r="BO94" s="81" t="str">
        <f t="shared" si="114"/>
        <v>OK</v>
      </c>
      <c r="BP94" s="81" t="b">
        <f t="shared" si="115"/>
        <v>0</v>
      </c>
      <c r="BQ94" s="105"/>
      <c r="BR94" s="105" t="e">
        <f ca="1">IF(A94=1,Corriger,ROUND(AW94*bijdrage255/100,2))</f>
        <v>#VALUE!</v>
      </c>
      <c r="BS94" s="105" t="e">
        <f ca="1">IF(A94=1,Corriger,ROUND(AW94*bijdrage256/100,2))</f>
        <v>#VALUE!</v>
      </c>
      <c r="BT94" s="105"/>
      <c r="BU94" s="105" t="str">
        <f t="shared" si="116"/>
        <v>Corriger</v>
      </c>
      <c r="BV94" s="105"/>
      <c r="BW94" s="81" t="e">
        <f t="shared" si="117"/>
        <v>#VALUE!</v>
      </c>
      <c r="BX94" s="81" t="e">
        <f t="shared" si="118"/>
        <v>#VALUE!</v>
      </c>
      <c r="BY94" s="81" t="e">
        <f t="shared" si="119"/>
        <v>#VALUE!</v>
      </c>
      <c r="CA94" s="81" t="e">
        <f ca="1">BN94-ROUND(((FTP!AP94+FTP!BB94+FTP!BF94+FTP!AT94+FTP!AX94)-(FTP!BH94+FTP!BJ94))/100,2)</f>
        <v>#VALUE!</v>
      </c>
    </row>
    <row r="95" spans="1:79" x14ac:dyDescent="0.2">
      <c r="A95" s="25">
        <f>IF(OR(BerM1!V95=1,BerM2!V95=1,BerM3!V95=1),1,IF(ISBLANK(wg_cat),2,IF(AND(kwnr&gt;=76,user_wg_cat=958),3,0)))</f>
        <v>2</v>
      </c>
      <c r="B95" s="101"/>
      <c r="C95" s="106">
        <f>IF(NOT(ISBLANK(Ident!E95)),IF(Ident!E95&lt;Kal!A$11,Kal!A$11,Ident!E95),Kal!A$11)</f>
        <v>45383</v>
      </c>
      <c r="D95" s="25">
        <f>Ident!F95-C95+1-(INT((CHOOSE(WEEKDAY(C95),0,1,2,3,4,5,6)+(Ident!F95-C95+1))/7))-(INT((CHOOSE(WEEKDAY(C95),6,0,1,2,3,4,5)+(Ident!F95-C95+1))/7))</f>
        <v>-32415</v>
      </c>
      <c r="E95" s="25">
        <f>Kal!B$13-C95+1-(INT((CHOOSE(WEEKDAY(C95),0,1,2,3,4,5,6)+(Kal!B$13-C95+1))/7))-(INT((CHOOSE(WEEKDAY(C95),6,0,1,2,3,4,5)+(Kal!B$13-C95+1))/7))</f>
        <v>65</v>
      </c>
      <c r="F95" s="25">
        <f>Ident!F95-Kal!A$11+1-(INT((CHOOSE(WEEKDAY(Kal!A$11),0,1,2,3,4,5,6)+(Ident!F95-Kal!A$11+1))/7))-(INT((CHOOSE(WEEKDAY(Kal!A$11),6,0,1,2,3,4,5)+(Ident!F95-Kal!A$11+1))/7))</f>
        <v>-32415</v>
      </c>
      <c r="G95" s="25">
        <f>IF(AND(Ident!E95&lt;&gt;0,Ident!F95&lt;&gt;0),D95,IF(AND(Ident!E95&lt;&gt;0,Ident!F95=0),E95,IF(AND(Ident!E95=0,Ident!F95&lt;&gt;0),F95,ad5kw)))</f>
        <v>65</v>
      </c>
      <c r="H95" s="24">
        <f>ROUND(G95*Ident!L95,2)</f>
        <v>0</v>
      </c>
      <c r="I95" s="102"/>
      <c r="J95" s="103">
        <f>BerM1!W95+BerM2!W95+BerM3!W95</f>
        <v>0</v>
      </c>
      <c r="K95" s="103">
        <f t="shared" si="79"/>
        <v>0</v>
      </c>
      <c r="L95" s="103" t="str">
        <f t="shared" si="80"/>
        <v>Corriger</v>
      </c>
      <c r="M95" s="81">
        <f>BerM1!AB95+BerM2!AB95+BerM3!AB95</f>
        <v>0</v>
      </c>
      <c r="N95" s="81">
        <f t="shared" si="81"/>
        <v>0</v>
      </c>
      <c r="O95" s="4">
        <f>IF(BerM1!S95+BerM2!S95+BerM3!S95=0,0,MIN(Ident!L95*fuf,MAX((Ident!L95-1)*fuf,ROUND(N95/(BerM1!S95+BerM2!S95+BerM3!S95),2))))</f>
        <v>0</v>
      </c>
      <c r="P95" s="81">
        <f>ROUND((BerM1!I95+BerM2!I95+BerM3!I95)/(malu1+malu2+malu3),2)</f>
        <v>0</v>
      </c>
      <c r="Q95" s="81">
        <f>ROUND((BerM1!J95+BerM2!J95+BerM3!J95)/(dima1+dima2+dima3),2)</f>
        <v>0</v>
      </c>
      <c r="R95" s="81">
        <f>ROUND((BerM1!K95+BerM2!K95+BerM3!K95)/(wome1+wome2+wome3),2)</f>
        <v>0</v>
      </c>
      <c r="S95" s="81">
        <f>ROUND((BerM1!L95+BerM2!L95+BerM3!L95)/(doje1+doje2+doje3),2)</f>
        <v>0</v>
      </c>
      <c r="T95" s="81">
        <f>ROUND((BerM1!M95+BerM2!M95+BerM3!M95)/(vrve1+vrve2+vrve3),2)</f>
        <v>0</v>
      </c>
      <c r="U95" s="81">
        <f>ROUND((BerM1!N95+BerM2!N95+BerM3!N95)/(zasa1+zasa2+zasa3),2)</f>
        <v>0</v>
      </c>
      <c r="V95" s="81">
        <f>ROUND((BerM1!O95+BerM2!O95+BerM3!O95)/(zodi1+zodi2+zodi3),2)</f>
        <v>0</v>
      </c>
      <c r="W95" s="81">
        <f>ROUND(('M1-In'!U95+'M2-In'!U95+'M3-In'!U95)*7/(malu1+malu2+malu3+dima1+dima2+dima3+wome1+wome2+wome3+doje1+doje2+doje3+vrve1+vrve2+vrve3+zasa1+zasa2+zasa3+zodi1+zodi2+zodi3),2)</f>
        <v>0</v>
      </c>
      <c r="X95" s="81">
        <f t="shared" si="82"/>
        <v>0</v>
      </c>
      <c r="Y95" s="81" t="str">
        <f t="shared" si="83"/>
        <v>REMPLIR CAT.D'EMPLOYEUR!</v>
      </c>
      <c r="Z95" s="34">
        <f t="shared" si="84"/>
        <v>0</v>
      </c>
      <c r="AA95" s="81" t="str">
        <f t="shared" si="85"/>
        <v>T. plein</v>
      </c>
      <c r="AB95" s="81">
        <f>'M1-In'!AD95+'M1-In'!AE95+'M2-In'!AD95+'M2-In'!AE95+'M3-In'!AD95+'M3-In'!AE95</f>
        <v>0</v>
      </c>
      <c r="AC95" s="81" t="str">
        <f t="shared" si="86"/>
        <v>Corriger</v>
      </c>
      <c r="AD95" s="81" t="str">
        <f t="shared" si="87"/>
        <v>Corriger</v>
      </c>
      <c r="AE95" s="81">
        <f>'M1-In'!AF95+'M2-In'!AF95+'M3-In'!AF95</f>
        <v>0</v>
      </c>
      <c r="AF95" s="81" t="str">
        <f t="shared" si="88"/>
        <v>Corriger</v>
      </c>
      <c r="AG95" s="81" t="str">
        <f t="shared" si="89"/>
        <v>Corriger</v>
      </c>
      <c r="AH95" s="81">
        <f>'M1-In'!AG95+'M2-In'!AG95+'M3-In'!AG95</f>
        <v>0</v>
      </c>
      <c r="AI95" s="81" t="str">
        <f t="shared" si="90"/>
        <v>Corriger</v>
      </c>
      <c r="AJ95" s="81" t="str">
        <f t="shared" si="91"/>
        <v>Corriger</v>
      </c>
      <c r="AK95" s="81">
        <f>'M1-In'!AH95+'M2-In'!AH95+'M3-In'!AH95</f>
        <v>0</v>
      </c>
      <c r="AL95" s="81" t="str">
        <f t="shared" si="92"/>
        <v>Corriger</v>
      </c>
      <c r="AM95" s="81" t="str">
        <f t="shared" si="93"/>
        <v>Corriger</v>
      </c>
      <c r="AN95" s="81">
        <f>'M1-In'!AI95+'M2-In'!AI95+'M3-In'!AI95</f>
        <v>0</v>
      </c>
      <c r="AO95" s="81" t="str">
        <f t="shared" si="94"/>
        <v>Corriger</v>
      </c>
      <c r="AP95" s="81" t="str">
        <f t="shared" si="95"/>
        <v>Corriger</v>
      </c>
      <c r="AQ95" s="81">
        <f>'M1-In'!AJ95+'M2-In'!AJ95+'M3-In'!AJ95</f>
        <v>0</v>
      </c>
      <c r="AR95" s="81" t="str">
        <f t="shared" si="96"/>
        <v>Corriger</v>
      </c>
      <c r="AS95" s="81" t="str">
        <f t="shared" si="97"/>
        <v>Corriger</v>
      </c>
      <c r="AT95" s="81">
        <f>BerM1!AO95+BerM2!AO95+BerM3!AO95</f>
        <v>0</v>
      </c>
      <c r="AU95" s="81" t="str">
        <f t="shared" si="98"/>
        <v>Corriger</v>
      </c>
      <c r="AV95" s="81" t="str">
        <f t="shared" si="99"/>
        <v>Corriger</v>
      </c>
      <c r="AW95" s="81" t="str">
        <f>IF(A95&gt;1,"Corriger",MIN(gmk,BerM1!AQ95+BerM2!AQ95+BerM3!AQ95))</f>
        <v>Corriger</v>
      </c>
      <c r="AX95" s="81" t="str">
        <f t="shared" si="100"/>
        <v>Corriger</v>
      </c>
      <c r="AY95" s="81" t="str">
        <f t="shared" si="101"/>
        <v>Corriger</v>
      </c>
      <c r="AZ95" s="81" t="str">
        <f>IF(A95&gt;1,"Corriger",ROUND(AW95*pabij/100,2)+ROUND(AW95*wnbij/100,2))</f>
        <v>Corriger</v>
      </c>
      <c r="BA95" s="81">
        <f t="shared" si="102"/>
        <v>0</v>
      </c>
      <c r="BB95" s="81">
        <f t="shared" si="103"/>
        <v>0</v>
      </c>
      <c r="BC95" s="104">
        <f t="shared" si="104"/>
        <v>1</v>
      </c>
      <c r="BD95" s="81" t="str">
        <f t="shared" si="105"/>
        <v>Corriger</v>
      </c>
      <c r="BE95" s="34" t="str">
        <f t="shared" si="106"/>
        <v>Corriger</v>
      </c>
      <c r="BF95" s="81" t="str">
        <f>IF(A95&gt;1,"Corriger",MIN(AY95,BerM1!AT95+BerM2!AT95+BerM3!AT95))</f>
        <v>Corriger</v>
      </c>
      <c r="BG95" s="81" t="e">
        <f t="shared" si="107"/>
        <v>#VALUE!</v>
      </c>
      <c r="BH95" s="81" t="str">
        <f t="shared" si="108"/>
        <v>Corriger</v>
      </c>
      <c r="BI95" s="81" t="str">
        <f t="shared" si="109"/>
        <v>Corriger</v>
      </c>
      <c r="BJ95" s="81" t="e">
        <f t="shared" si="110"/>
        <v>#VALUE!</v>
      </c>
      <c r="BK95" s="81" t="e">
        <f ca="1">IF(A95=1,Corriger,ROUND(AW95*fsobij/100,2))</f>
        <v>#VALUE!</v>
      </c>
      <c r="BL95" s="25" t="str">
        <f t="shared" si="111"/>
        <v>Corriger</v>
      </c>
      <c r="BM95" s="81" t="str">
        <f t="shared" si="112"/>
        <v>Corriger</v>
      </c>
      <c r="BN95" s="81" t="str">
        <f t="shared" si="113"/>
        <v>Corriger</v>
      </c>
      <c r="BO95" s="81" t="str">
        <f t="shared" si="114"/>
        <v>OK</v>
      </c>
      <c r="BP95" s="81" t="b">
        <f t="shared" si="115"/>
        <v>0</v>
      </c>
      <c r="BQ95" s="105"/>
      <c r="BR95" s="105" t="e">
        <f ca="1">IF(A95=1,Corriger,ROUND(AW95*bijdrage255/100,2))</f>
        <v>#VALUE!</v>
      </c>
      <c r="BS95" s="105" t="e">
        <f ca="1">IF(A95=1,Corriger,ROUND(AW95*bijdrage256/100,2))</f>
        <v>#VALUE!</v>
      </c>
      <c r="BT95" s="105"/>
      <c r="BU95" s="105" t="str">
        <f t="shared" si="116"/>
        <v>Corriger</v>
      </c>
      <c r="BV95" s="105"/>
      <c r="BW95" s="81" t="e">
        <f t="shared" si="117"/>
        <v>#VALUE!</v>
      </c>
      <c r="BX95" s="81" t="e">
        <f t="shared" si="118"/>
        <v>#VALUE!</v>
      </c>
      <c r="BY95" s="81" t="e">
        <f t="shared" si="119"/>
        <v>#VALUE!</v>
      </c>
      <c r="CA95" s="81" t="e">
        <f ca="1">BN95-ROUND(((FTP!AP95+FTP!BB95+FTP!BF95+FTP!AT95+FTP!AX95)-(FTP!BH95+FTP!BJ95))/100,2)</f>
        <v>#VALUE!</v>
      </c>
    </row>
    <row r="96" spans="1:79" x14ac:dyDescent="0.2">
      <c r="A96" s="25">
        <f>IF(OR(BerM1!V96=1,BerM2!V96=1,BerM3!V96=1),1,IF(ISBLANK(wg_cat),2,IF(AND(kwnr&gt;=76,user_wg_cat=958),3,0)))</f>
        <v>2</v>
      </c>
      <c r="B96" s="101"/>
      <c r="C96" s="106">
        <f>IF(NOT(ISBLANK(Ident!E96)),IF(Ident!E96&lt;Kal!A$11,Kal!A$11,Ident!E96),Kal!A$11)</f>
        <v>45383</v>
      </c>
      <c r="D96" s="25">
        <f>Ident!F96-C96+1-(INT((CHOOSE(WEEKDAY(C96),0,1,2,3,4,5,6)+(Ident!F96-C96+1))/7))-(INT((CHOOSE(WEEKDAY(C96),6,0,1,2,3,4,5)+(Ident!F96-C96+1))/7))</f>
        <v>-32415</v>
      </c>
      <c r="E96" s="25">
        <f>Kal!B$13-C96+1-(INT((CHOOSE(WEEKDAY(C96),0,1,2,3,4,5,6)+(Kal!B$13-C96+1))/7))-(INT((CHOOSE(WEEKDAY(C96),6,0,1,2,3,4,5)+(Kal!B$13-C96+1))/7))</f>
        <v>65</v>
      </c>
      <c r="F96" s="25">
        <f>Ident!F96-Kal!A$11+1-(INT((CHOOSE(WEEKDAY(Kal!A$11),0,1,2,3,4,5,6)+(Ident!F96-Kal!A$11+1))/7))-(INT((CHOOSE(WEEKDAY(Kal!A$11),6,0,1,2,3,4,5)+(Ident!F96-Kal!A$11+1))/7))</f>
        <v>-32415</v>
      </c>
      <c r="G96" s="25">
        <f>IF(AND(Ident!E96&lt;&gt;0,Ident!F96&lt;&gt;0),D96,IF(AND(Ident!E96&lt;&gt;0,Ident!F96=0),E96,IF(AND(Ident!E96=0,Ident!F96&lt;&gt;0),F96,ad5kw)))</f>
        <v>65</v>
      </c>
      <c r="H96" s="24">
        <f>ROUND(G96*Ident!L96,2)</f>
        <v>0</v>
      </c>
      <c r="I96" s="102"/>
      <c r="J96" s="103">
        <f>BerM1!W96+BerM2!W96+BerM3!W96</f>
        <v>0</v>
      </c>
      <c r="K96" s="103">
        <f t="shared" si="79"/>
        <v>0</v>
      </c>
      <c r="L96" s="103" t="str">
        <f t="shared" si="80"/>
        <v>Corriger</v>
      </c>
      <c r="M96" s="81">
        <f>BerM1!AB96+BerM2!AB96+BerM3!AB96</f>
        <v>0</v>
      </c>
      <c r="N96" s="81">
        <f t="shared" si="81"/>
        <v>0</v>
      </c>
      <c r="O96" s="4">
        <f>IF(BerM1!S96+BerM2!S96+BerM3!S96=0,0,MIN(Ident!L96*fuf,MAX((Ident!L96-1)*fuf,ROUND(N96/(BerM1!S96+BerM2!S96+BerM3!S96),2))))</f>
        <v>0</v>
      </c>
      <c r="P96" s="81">
        <f>ROUND((BerM1!I96+BerM2!I96+BerM3!I96)/(malu1+malu2+malu3),2)</f>
        <v>0</v>
      </c>
      <c r="Q96" s="81">
        <f>ROUND((BerM1!J96+BerM2!J96+BerM3!J96)/(dima1+dima2+dima3),2)</f>
        <v>0</v>
      </c>
      <c r="R96" s="81">
        <f>ROUND((BerM1!K96+BerM2!K96+BerM3!K96)/(wome1+wome2+wome3),2)</f>
        <v>0</v>
      </c>
      <c r="S96" s="81">
        <f>ROUND((BerM1!L96+BerM2!L96+BerM3!L96)/(doje1+doje2+doje3),2)</f>
        <v>0</v>
      </c>
      <c r="T96" s="81">
        <f>ROUND((BerM1!M96+BerM2!M96+BerM3!M96)/(vrve1+vrve2+vrve3),2)</f>
        <v>0</v>
      </c>
      <c r="U96" s="81">
        <f>ROUND((BerM1!N96+BerM2!N96+BerM3!N96)/(zasa1+zasa2+zasa3),2)</f>
        <v>0</v>
      </c>
      <c r="V96" s="81">
        <f>ROUND((BerM1!O96+BerM2!O96+BerM3!O96)/(zodi1+zodi2+zodi3),2)</f>
        <v>0</v>
      </c>
      <c r="W96" s="81">
        <f>ROUND(('M1-In'!U96+'M2-In'!U96+'M3-In'!U96)*7/(malu1+malu2+malu3+dima1+dima2+dima3+wome1+wome2+wome3+doje1+doje2+doje3+vrve1+vrve2+vrve3+zasa1+zasa2+zasa3+zodi1+zodi2+zodi3),2)</f>
        <v>0</v>
      </c>
      <c r="X96" s="81">
        <f t="shared" si="82"/>
        <v>0</v>
      </c>
      <c r="Y96" s="81" t="str">
        <f t="shared" si="83"/>
        <v>REMPLIR CAT.D'EMPLOYEUR!</v>
      </c>
      <c r="Z96" s="34">
        <f t="shared" si="84"/>
        <v>0</v>
      </c>
      <c r="AA96" s="81" t="str">
        <f t="shared" si="85"/>
        <v>T. plein</v>
      </c>
      <c r="AB96" s="81">
        <f>'M1-In'!AD96+'M1-In'!AE96+'M2-In'!AD96+'M2-In'!AE96+'M3-In'!AD96+'M3-In'!AE96</f>
        <v>0</v>
      </c>
      <c r="AC96" s="81" t="str">
        <f t="shared" si="86"/>
        <v>Corriger</v>
      </c>
      <c r="AD96" s="81" t="str">
        <f t="shared" si="87"/>
        <v>Corriger</v>
      </c>
      <c r="AE96" s="81">
        <f>'M1-In'!AF96+'M2-In'!AF96+'M3-In'!AF96</f>
        <v>0</v>
      </c>
      <c r="AF96" s="81" t="str">
        <f t="shared" si="88"/>
        <v>Corriger</v>
      </c>
      <c r="AG96" s="81" t="str">
        <f t="shared" si="89"/>
        <v>Corriger</v>
      </c>
      <c r="AH96" s="81">
        <f>'M1-In'!AG96+'M2-In'!AG96+'M3-In'!AG96</f>
        <v>0</v>
      </c>
      <c r="AI96" s="81" t="str">
        <f t="shared" si="90"/>
        <v>Corriger</v>
      </c>
      <c r="AJ96" s="81" t="str">
        <f t="shared" si="91"/>
        <v>Corriger</v>
      </c>
      <c r="AK96" s="81">
        <f>'M1-In'!AH96+'M2-In'!AH96+'M3-In'!AH96</f>
        <v>0</v>
      </c>
      <c r="AL96" s="81" t="str">
        <f t="shared" si="92"/>
        <v>Corriger</v>
      </c>
      <c r="AM96" s="81" t="str">
        <f t="shared" si="93"/>
        <v>Corriger</v>
      </c>
      <c r="AN96" s="81">
        <f>'M1-In'!AI96+'M2-In'!AI96+'M3-In'!AI96</f>
        <v>0</v>
      </c>
      <c r="AO96" s="81" t="str">
        <f t="shared" si="94"/>
        <v>Corriger</v>
      </c>
      <c r="AP96" s="81" t="str">
        <f t="shared" si="95"/>
        <v>Corriger</v>
      </c>
      <c r="AQ96" s="81">
        <f>'M1-In'!AJ96+'M2-In'!AJ96+'M3-In'!AJ96</f>
        <v>0</v>
      </c>
      <c r="AR96" s="81" t="str">
        <f t="shared" si="96"/>
        <v>Corriger</v>
      </c>
      <c r="AS96" s="81" t="str">
        <f t="shared" si="97"/>
        <v>Corriger</v>
      </c>
      <c r="AT96" s="81">
        <f>BerM1!AO96+BerM2!AO96+BerM3!AO96</f>
        <v>0</v>
      </c>
      <c r="AU96" s="81" t="str">
        <f t="shared" si="98"/>
        <v>Corriger</v>
      </c>
      <c r="AV96" s="81" t="str">
        <f t="shared" si="99"/>
        <v>Corriger</v>
      </c>
      <c r="AW96" s="81" t="str">
        <f>IF(A96&gt;1,"Corriger",MIN(gmk,BerM1!AQ96+BerM2!AQ96+BerM3!AQ96))</f>
        <v>Corriger</v>
      </c>
      <c r="AX96" s="81" t="str">
        <f t="shared" si="100"/>
        <v>Corriger</v>
      </c>
      <c r="AY96" s="81" t="str">
        <f t="shared" si="101"/>
        <v>Corriger</v>
      </c>
      <c r="AZ96" s="81" t="str">
        <f>IF(A96&gt;1,"Corriger",ROUND(AW96*pabij/100,2)+ROUND(AW96*wnbij/100,2))</f>
        <v>Corriger</v>
      </c>
      <c r="BA96" s="81">
        <f t="shared" si="102"/>
        <v>0</v>
      </c>
      <c r="BB96" s="81">
        <f t="shared" si="103"/>
        <v>0</v>
      </c>
      <c r="BC96" s="104">
        <f t="shared" si="104"/>
        <v>1</v>
      </c>
      <c r="BD96" s="81" t="str">
        <f t="shared" si="105"/>
        <v>Corriger</v>
      </c>
      <c r="BE96" s="34" t="str">
        <f t="shared" si="106"/>
        <v>Corriger</v>
      </c>
      <c r="BF96" s="81" t="str">
        <f>IF(A96&gt;1,"Corriger",MIN(AY96,BerM1!AT96+BerM2!AT96+BerM3!AT96))</f>
        <v>Corriger</v>
      </c>
      <c r="BG96" s="81" t="e">
        <f t="shared" si="107"/>
        <v>#VALUE!</v>
      </c>
      <c r="BH96" s="81" t="str">
        <f t="shared" si="108"/>
        <v>Corriger</v>
      </c>
      <c r="BI96" s="81" t="str">
        <f t="shared" si="109"/>
        <v>Corriger</v>
      </c>
      <c r="BJ96" s="81" t="e">
        <f t="shared" si="110"/>
        <v>#VALUE!</v>
      </c>
      <c r="BK96" s="81" t="e">
        <f ca="1">IF(A96=1,Corriger,ROUND(AW96*fsobij/100,2))</f>
        <v>#VALUE!</v>
      </c>
      <c r="BL96" s="25" t="str">
        <f t="shared" si="111"/>
        <v>Corriger</v>
      </c>
      <c r="BM96" s="81" t="str">
        <f t="shared" si="112"/>
        <v>Corriger</v>
      </c>
      <c r="BN96" s="81" t="str">
        <f t="shared" si="113"/>
        <v>Corriger</v>
      </c>
      <c r="BO96" s="81" t="str">
        <f t="shared" si="114"/>
        <v>OK</v>
      </c>
      <c r="BP96" s="81" t="b">
        <f t="shared" si="115"/>
        <v>0</v>
      </c>
      <c r="BQ96" s="105"/>
      <c r="BR96" s="105" t="e">
        <f ca="1">IF(A96=1,Corriger,ROUND(AW96*bijdrage255/100,2))</f>
        <v>#VALUE!</v>
      </c>
      <c r="BS96" s="105" t="e">
        <f ca="1">IF(A96=1,Corriger,ROUND(AW96*bijdrage256/100,2))</f>
        <v>#VALUE!</v>
      </c>
      <c r="BT96" s="105"/>
      <c r="BU96" s="105" t="str">
        <f t="shared" si="116"/>
        <v>Corriger</v>
      </c>
      <c r="BV96" s="105"/>
      <c r="BW96" s="81" t="e">
        <f t="shared" si="117"/>
        <v>#VALUE!</v>
      </c>
      <c r="BX96" s="81" t="e">
        <f t="shared" si="118"/>
        <v>#VALUE!</v>
      </c>
      <c r="BY96" s="81" t="e">
        <f t="shared" si="119"/>
        <v>#VALUE!</v>
      </c>
      <c r="CA96" s="81" t="e">
        <f ca="1">BN96-ROUND(((FTP!AP96+FTP!BB96+FTP!BF96+FTP!AT96+FTP!AX96)-(FTP!BH96+FTP!BJ96))/100,2)</f>
        <v>#VALUE!</v>
      </c>
    </row>
    <row r="97" spans="1:79" x14ac:dyDescent="0.2">
      <c r="A97" s="25">
        <f>IF(OR(BerM1!V97=1,BerM2!V97=1,BerM3!V97=1),1,IF(ISBLANK(wg_cat),2,IF(AND(kwnr&gt;=76,user_wg_cat=958),3,0)))</f>
        <v>2</v>
      </c>
      <c r="B97" s="101"/>
      <c r="C97" s="106">
        <f>IF(NOT(ISBLANK(Ident!E97)),IF(Ident!E97&lt;Kal!A$11,Kal!A$11,Ident!E97),Kal!A$11)</f>
        <v>45383</v>
      </c>
      <c r="D97" s="25">
        <f>Ident!F97-C97+1-(INT((CHOOSE(WEEKDAY(C97),0,1,2,3,4,5,6)+(Ident!F97-C97+1))/7))-(INT((CHOOSE(WEEKDAY(C97),6,0,1,2,3,4,5)+(Ident!F97-C97+1))/7))</f>
        <v>-32415</v>
      </c>
      <c r="E97" s="25">
        <f>Kal!B$13-C97+1-(INT((CHOOSE(WEEKDAY(C97),0,1,2,3,4,5,6)+(Kal!B$13-C97+1))/7))-(INT((CHOOSE(WEEKDAY(C97),6,0,1,2,3,4,5)+(Kal!B$13-C97+1))/7))</f>
        <v>65</v>
      </c>
      <c r="F97" s="25">
        <f>Ident!F97-Kal!A$11+1-(INT((CHOOSE(WEEKDAY(Kal!A$11),0,1,2,3,4,5,6)+(Ident!F97-Kal!A$11+1))/7))-(INT((CHOOSE(WEEKDAY(Kal!A$11),6,0,1,2,3,4,5)+(Ident!F97-Kal!A$11+1))/7))</f>
        <v>-32415</v>
      </c>
      <c r="G97" s="25">
        <f>IF(AND(Ident!E97&lt;&gt;0,Ident!F97&lt;&gt;0),D97,IF(AND(Ident!E97&lt;&gt;0,Ident!F97=0),E97,IF(AND(Ident!E97=0,Ident!F97&lt;&gt;0),F97,ad5kw)))</f>
        <v>65</v>
      </c>
      <c r="H97" s="24">
        <f>ROUND(G97*Ident!L97,2)</f>
        <v>0</v>
      </c>
      <c r="I97" s="102"/>
      <c r="J97" s="103">
        <f>BerM1!W97+BerM2!W97+BerM3!W97</f>
        <v>0</v>
      </c>
      <c r="K97" s="103">
        <f t="shared" si="79"/>
        <v>0</v>
      </c>
      <c r="L97" s="103" t="str">
        <f t="shared" si="80"/>
        <v>Corriger</v>
      </c>
      <c r="M97" s="81">
        <f>BerM1!AB97+BerM2!AB97+BerM3!AB97</f>
        <v>0</v>
      </c>
      <c r="N97" s="81">
        <f t="shared" si="81"/>
        <v>0</v>
      </c>
      <c r="O97" s="4">
        <f>IF(BerM1!S97+BerM2!S97+BerM3!S97=0,0,MIN(Ident!L97*fuf,MAX((Ident!L97-1)*fuf,ROUND(N97/(BerM1!S97+BerM2!S97+BerM3!S97),2))))</f>
        <v>0</v>
      </c>
      <c r="P97" s="81">
        <f>ROUND((BerM1!I97+BerM2!I97+BerM3!I97)/(malu1+malu2+malu3),2)</f>
        <v>0</v>
      </c>
      <c r="Q97" s="81">
        <f>ROUND((BerM1!J97+BerM2!J97+BerM3!J97)/(dima1+dima2+dima3),2)</f>
        <v>0</v>
      </c>
      <c r="R97" s="81">
        <f>ROUND((BerM1!K97+BerM2!K97+BerM3!K97)/(wome1+wome2+wome3),2)</f>
        <v>0</v>
      </c>
      <c r="S97" s="81">
        <f>ROUND((BerM1!L97+BerM2!L97+BerM3!L97)/(doje1+doje2+doje3),2)</f>
        <v>0</v>
      </c>
      <c r="T97" s="81">
        <f>ROUND((BerM1!M97+BerM2!M97+BerM3!M97)/(vrve1+vrve2+vrve3),2)</f>
        <v>0</v>
      </c>
      <c r="U97" s="81">
        <f>ROUND((BerM1!N97+BerM2!N97+BerM3!N97)/(zasa1+zasa2+zasa3),2)</f>
        <v>0</v>
      </c>
      <c r="V97" s="81">
        <f>ROUND((BerM1!O97+BerM2!O97+BerM3!O97)/(zodi1+zodi2+zodi3),2)</f>
        <v>0</v>
      </c>
      <c r="W97" s="81">
        <f>ROUND(('M1-In'!U97+'M2-In'!U97+'M3-In'!U97)*7/(malu1+malu2+malu3+dima1+dima2+dima3+wome1+wome2+wome3+doje1+doje2+doje3+vrve1+vrve2+vrve3+zasa1+zasa2+zasa3+zodi1+zodi2+zodi3),2)</f>
        <v>0</v>
      </c>
      <c r="X97" s="81">
        <f t="shared" si="82"/>
        <v>0</v>
      </c>
      <c r="Y97" s="81" t="str">
        <f t="shared" si="83"/>
        <v>REMPLIR CAT.D'EMPLOYEUR!</v>
      </c>
      <c r="Z97" s="34">
        <f t="shared" si="84"/>
        <v>0</v>
      </c>
      <c r="AA97" s="81" t="str">
        <f t="shared" si="85"/>
        <v>T. plein</v>
      </c>
      <c r="AB97" s="81">
        <f>'M1-In'!AD97+'M1-In'!AE97+'M2-In'!AD97+'M2-In'!AE97+'M3-In'!AD97+'M3-In'!AE97</f>
        <v>0</v>
      </c>
      <c r="AC97" s="81" t="str">
        <f t="shared" si="86"/>
        <v>Corriger</v>
      </c>
      <c r="AD97" s="81" t="str">
        <f t="shared" si="87"/>
        <v>Corriger</v>
      </c>
      <c r="AE97" s="81">
        <f>'M1-In'!AF97+'M2-In'!AF97+'M3-In'!AF97</f>
        <v>0</v>
      </c>
      <c r="AF97" s="81" t="str">
        <f t="shared" si="88"/>
        <v>Corriger</v>
      </c>
      <c r="AG97" s="81" t="str">
        <f t="shared" si="89"/>
        <v>Corriger</v>
      </c>
      <c r="AH97" s="81">
        <f>'M1-In'!AG97+'M2-In'!AG97+'M3-In'!AG97</f>
        <v>0</v>
      </c>
      <c r="AI97" s="81" t="str">
        <f t="shared" si="90"/>
        <v>Corriger</v>
      </c>
      <c r="AJ97" s="81" t="str">
        <f t="shared" si="91"/>
        <v>Corriger</v>
      </c>
      <c r="AK97" s="81">
        <f>'M1-In'!AH97+'M2-In'!AH97+'M3-In'!AH97</f>
        <v>0</v>
      </c>
      <c r="AL97" s="81" t="str">
        <f t="shared" si="92"/>
        <v>Corriger</v>
      </c>
      <c r="AM97" s="81" t="str">
        <f t="shared" si="93"/>
        <v>Corriger</v>
      </c>
      <c r="AN97" s="81">
        <f>'M1-In'!AI97+'M2-In'!AI97+'M3-In'!AI97</f>
        <v>0</v>
      </c>
      <c r="AO97" s="81" t="str">
        <f t="shared" si="94"/>
        <v>Corriger</v>
      </c>
      <c r="AP97" s="81" t="str">
        <f t="shared" si="95"/>
        <v>Corriger</v>
      </c>
      <c r="AQ97" s="81">
        <f>'M1-In'!AJ97+'M2-In'!AJ97+'M3-In'!AJ97</f>
        <v>0</v>
      </c>
      <c r="AR97" s="81" t="str">
        <f t="shared" si="96"/>
        <v>Corriger</v>
      </c>
      <c r="AS97" s="81" t="str">
        <f t="shared" si="97"/>
        <v>Corriger</v>
      </c>
      <c r="AT97" s="81">
        <f>BerM1!AO97+BerM2!AO97+BerM3!AO97</f>
        <v>0</v>
      </c>
      <c r="AU97" s="81" t="str">
        <f t="shared" si="98"/>
        <v>Corriger</v>
      </c>
      <c r="AV97" s="81" t="str">
        <f t="shared" si="99"/>
        <v>Corriger</v>
      </c>
      <c r="AW97" s="81" t="str">
        <f>IF(A97&gt;1,"Corriger",MIN(gmk,BerM1!AQ97+BerM2!AQ97+BerM3!AQ97))</f>
        <v>Corriger</v>
      </c>
      <c r="AX97" s="81" t="str">
        <f t="shared" si="100"/>
        <v>Corriger</v>
      </c>
      <c r="AY97" s="81" t="str">
        <f t="shared" si="101"/>
        <v>Corriger</v>
      </c>
      <c r="AZ97" s="81" t="str">
        <f>IF(A97&gt;1,"Corriger",ROUND(AW97*pabij/100,2)+ROUND(AW97*wnbij/100,2))</f>
        <v>Corriger</v>
      </c>
      <c r="BA97" s="81">
        <f t="shared" si="102"/>
        <v>0</v>
      </c>
      <c r="BB97" s="81">
        <f t="shared" si="103"/>
        <v>0</v>
      </c>
      <c r="BC97" s="104">
        <f t="shared" si="104"/>
        <v>1</v>
      </c>
      <c r="BD97" s="81" t="str">
        <f t="shared" si="105"/>
        <v>Corriger</v>
      </c>
      <c r="BE97" s="34" t="str">
        <f t="shared" si="106"/>
        <v>Corriger</v>
      </c>
      <c r="BF97" s="81" t="str">
        <f>IF(A97&gt;1,"Corriger",MIN(AY97,BerM1!AT97+BerM2!AT97+BerM3!AT97))</f>
        <v>Corriger</v>
      </c>
      <c r="BG97" s="81" t="e">
        <f t="shared" si="107"/>
        <v>#VALUE!</v>
      </c>
      <c r="BH97" s="81" t="str">
        <f t="shared" si="108"/>
        <v>Corriger</v>
      </c>
      <c r="BI97" s="81" t="str">
        <f t="shared" si="109"/>
        <v>Corriger</v>
      </c>
      <c r="BJ97" s="81" t="e">
        <f t="shared" si="110"/>
        <v>#VALUE!</v>
      </c>
      <c r="BK97" s="81" t="e">
        <f ca="1">IF(A97=1,Corriger,ROUND(AW97*fsobij/100,2))</f>
        <v>#VALUE!</v>
      </c>
      <c r="BL97" s="25" t="str">
        <f t="shared" si="111"/>
        <v>Corriger</v>
      </c>
      <c r="BM97" s="81" t="str">
        <f t="shared" si="112"/>
        <v>Corriger</v>
      </c>
      <c r="BN97" s="81" t="str">
        <f t="shared" si="113"/>
        <v>Corriger</v>
      </c>
      <c r="BO97" s="81" t="str">
        <f t="shared" si="114"/>
        <v>OK</v>
      </c>
      <c r="BP97" s="81" t="b">
        <f t="shared" si="115"/>
        <v>0</v>
      </c>
      <c r="BQ97" s="105"/>
      <c r="BR97" s="105" t="e">
        <f ca="1">IF(A97=1,Corriger,ROUND(AW97*bijdrage255/100,2))</f>
        <v>#VALUE!</v>
      </c>
      <c r="BS97" s="105" t="e">
        <f ca="1">IF(A97=1,Corriger,ROUND(AW97*bijdrage256/100,2))</f>
        <v>#VALUE!</v>
      </c>
      <c r="BT97" s="105"/>
      <c r="BU97" s="105" t="str">
        <f t="shared" si="116"/>
        <v>Corriger</v>
      </c>
      <c r="BV97" s="105"/>
      <c r="BW97" s="81" t="e">
        <f t="shared" si="117"/>
        <v>#VALUE!</v>
      </c>
      <c r="BX97" s="81" t="e">
        <f t="shared" si="118"/>
        <v>#VALUE!</v>
      </c>
      <c r="BY97" s="81" t="e">
        <f t="shared" si="119"/>
        <v>#VALUE!</v>
      </c>
      <c r="CA97" s="81" t="e">
        <f ca="1">BN97-ROUND(((FTP!AP97+FTP!BB97+FTP!BF97+FTP!AT97+FTP!AX97)-(FTP!BH97+FTP!BJ97))/100,2)</f>
        <v>#VALUE!</v>
      </c>
    </row>
    <row r="98" spans="1:79" x14ac:dyDescent="0.2">
      <c r="A98" s="25">
        <f>IF(OR(BerM1!V98=1,BerM2!V98=1,BerM3!V98=1),1,IF(ISBLANK(wg_cat),2,IF(AND(kwnr&gt;=76,user_wg_cat=958),3,0)))</f>
        <v>2</v>
      </c>
      <c r="B98" s="101"/>
      <c r="C98" s="106">
        <f>IF(NOT(ISBLANK(Ident!E98)),IF(Ident!E98&lt;Kal!A$11,Kal!A$11,Ident!E98),Kal!A$11)</f>
        <v>45383</v>
      </c>
      <c r="D98" s="25">
        <f>Ident!F98-C98+1-(INT((CHOOSE(WEEKDAY(C98),0,1,2,3,4,5,6)+(Ident!F98-C98+1))/7))-(INT((CHOOSE(WEEKDAY(C98),6,0,1,2,3,4,5)+(Ident!F98-C98+1))/7))</f>
        <v>-32415</v>
      </c>
      <c r="E98" s="25">
        <f>Kal!B$13-C98+1-(INT((CHOOSE(WEEKDAY(C98),0,1,2,3,4,5,6)+(Kal!B$13-C98+1))/7))-(INT((CHOOSE(WEEKDAY(C98),6,0,1,2,3,4,5)+(Kal!B$13-C98+1))/7))</f>
        <v>65</v>
      </c>
      <c r="F98" s="25">
        <f>Ident!F98-Kal!A$11+1-(INT((CHOOSE(WEEKDAY(Kal!A$11),0,1,2,3,4,5,6)+(Ident!F98-Kal!A$11+1))/7))-(INT((CHOOSE(WEEKDAY(Kal!A$11),6,0,1,2,3,4,5)+(Ident!F98-Kal!A$11+1))/7))</f>
        <v>-32415</v>
      </c>
      <c r="G98" s="25">
        <f>IF(AND(Ident!E98&lt;&gt;0,Ident!F98&lt;&gt;0),D98,IF(AND(Ident!E98&lt;&gt;0,Ident!F98=0),E98,IF(AND(Ident!E98=0,Ident!F98&lt;&gt;0),F98,ad5kw)))</f>
        <v>65</v>
      </c>
      <c r="H98" s="24">
        <f>ROUND(G98*Ident!L98,2)</f>
        <v>0</v>
      </c>
      <c r="I98" s="102"/>
      <c r="J98" s="103">
        <f>BerM1!W98+BerM2!W98+BerM3!W98</f>
        <v>0</v>
      </c>
      <c r="K98" s="103">
        <f t="shared" si="79"/>
        <v>0</v>
      </c>
      <c r="L98" s="103" t="str">
        <f t="shared" si="80"/>
        <v>Corriger</v>
      </c>
      <c r="M98" s="81">
        <f>BerM1!AB98+BerM2!AB98+BerM3!AB98</f>
        <v>0</v>
      </c>
      <c r="N98" s="81">
        <f t="shared" si="81"/>
        <v>0</v>
      </c>
      <c r="O98" s="4">
        <f>IF(BerM1!S98+BerM2!S98+BerM3!S98=0,0,MIN(Ident!L98*fuf,MAX((Ident!L98-1)*fuf,ROUND(N98/(BerM1!S98+BerM2!S98+BerM3!S98),2))))</f>
        <v>0</v>
      </c>
      <c r="P98" s="81">
        <f>ROUND((BerM1!I98+BerM2!I98+BerM3!I98)/(malu1+malu2+malu3),2)</f>
        <v>0</v>
      </c>
      <c r="Q98" s="81">
        <f>ROUND((BerM1!J98+BerM2!J98+BerM3!J98)/(dima1+dima2+dima3),2)</f>
        <v>0</v>
      </c>
      <c r="R98" s="81">
        <f>ROUND((BerM1!K98+BerM2!K98+BerM3!K98)/(wome1+wome2+wome3),2)</f>
        <v>0</v>
      </c>
      <c r="S98" s="81">
        <f>ROUND((BerM1!L98+BerM2!L98+BerM3!L98)/(doje1+doje2+doje3),2)</f>
        <v>0</v>
      </c>
      <c r="T98" s="81">
        <f>ROUND((BerM1!M98+BerM2!M98+BerM3!M98)/(vrve1+vrve2+vrve3),2)</f>
        <v>0</v>
      </c>
      <c r="U98" s="81">
        <f>ROUND((BerM1!N98+BerM2!N98+BerM3!N98)/(zasa1+zasa2+zasa3),2)</f>
        <v>0</v>
      </c>
      <c r="V98" s="81">
        <f>ROUND((BerM1!O98+BerM2!O98+BerM3!O98)/(zodi1+zodi2+zodi3),2)</f>
        <v>0</v>
      </c>
      <c r="W98" s="81">
        <f>ROUND(('M1-In'!U98+'M2-In'!U98+'M3-In'!U98)*7/(malu1+malu2+malu3+dima1+dima2+dima3+wome1+wome2+wome3+doje1+doje2+doje3+vrve1+vrve2+vrve3+zasa1+zasa2+zasa3+zodi1+zodi2+zodi3),2)</f>
        <v>0</v>
      </c>
      <c r="X98" s="81">
        <f t="shared" si="82"/>
        <v>0</v>
      </c>
      <c r="Y98" s="81" t="str">
        <f t="shared" si="83"/>
        <v>REMPLIR CAT.D'EMPLOYEUR!</v>
      </c>
      <c r="Z98" s="34">
        <f t="shared" si="84"/>
        <v>0</v>
      </c>
      <c r="AA98" s="81" t="str">
        <f t="shared" si="85"/>
        <v>T. plein</v>
      </c>
      <c r="AB98" s="81">
        <f>'M1-In'!AD98+'M1-In'!AE98+'M2-In'!AD98+'M2-In'!AE98+'M3-In'!AD98+'M3-In'!AE98</f>
        <v>0</v>
      </c>
      <c r="AC98" s="81" t="str">
        <f t="shared" si="86"/>
        <v>Corriger</v>
      </c>
      <c r="AD98" s="81" t="str">
        <f t="shared" si="87"/>
        <v>Corriger</v>
      </c>
      <c r="AE98" s="81">
        <f>'M1-In'!AF98+'M2-In'!AF98+'M3-In'!AF98</f>
        <v>0</v>
      </c>
      <c r="AF98" s="81" t="str">
        <f t="shared" si="88"/>
        <v>Corriger</v>
      </c>
      <c r="AG98" s="81" t="str">
        <f t="shared" si="89"/>
        <v>Corriger</v>
      </c>
      <c r="AH98" s="81">
        <f>'M1-In'!AG98+'M2-In'!AG98+'M3-In'!AG98</f>
        <v>0</v>
      </c>
      <c r="AI98" s="81" t="str">
        <f t="shared" si="90"/>
        <v>Corriger</v>
      </c>
      <c r="AJ98" s="81" t="str">
        <f t="shared" si="91"/>
        <v>Corriger</v>
      </c>
      <c r="AK98" s="81">
        <f>'M1-In'!AH98+'M2-In'!AH98+'M3-In'!AH98</f>
        <v>0</v>
      </c>
      <c r="AL98" s="81" t="str">
        <f t="shared" si="92"/>
        <v>Corriger</v>
      </c>
      <c r="AM98" s="81" t="str">
        <f t="shared" si="93"/>
        <v>Corriger</v>
      </c>
      <c r="AN98" s="81">
        <f>'M1-In'!AI98+'M2-In'!AI98+'M3-In'!AI98</f>
        <v>0</v>
      </c>
      <c r="AO98" s="81" t="str">
        <f t="shared" si="94"/>
        <v>Corriger</v>
      </c>
      <c r="AP98" s="81" t="str">
        <f t="shared" si="95"/>
        <v>Corriger</v>
      </c>
      <c r="AQ98" s="81">
        <f>'M1-In'!AJ98+'M2-In'!AJ98+'M3-In'!AJ98</f>
        <v>0</v>
      </c>
      <c r="AR98" s="81" t="str">
        <f t="shared" si="96"/>
        <v>Corriger</v>
      </c>
      <c r="AS98" s="81" t="str">
        <f t="shared" si="97"/>
        <v>Corriger</v>
      </c>
      <c r="AT98" s="81">
        <f>BerM1!AO98+BerM2!AO98+BerM3!AO98</f>
        <v>0</v>
      </c>
      <c r="AU98" s="81" t="str">
        <f t="shared" si="98"/>
        <v>Corriger</v>
      </c>
      <c r="AV98" s="81" t="str">
        <f t="shared" si="99"/>
        <v>Corriger</v>
      </c>
      <c r="AW98" s="81" t="str">
        <f>IF(A98&gt;1,"Corriger",MIN(gmk,BerM1!AQ98+BerM2!AQ98+BerM3!AQ98))</f>
        <v>Corriger</v>
      </c>
      <c r="AX98" s="81" t="str">
        <f t="shared" si="100"/>
        <v>Corriger</v>
      </c>
      <c r="AY98" s="81" t="str">
        <f t="shared" si="101"/>
        <v>Corriger</v>
      </c>
      <c r="AZ98" s="81" t="str">
        <f>IF(A98&gt;1,"Corriger",ROUND(AW98*pabij/100,2)+ROUND(AW98*wnbij/100,2))</f>
        <v>Corriger</v>
      </c>
      <c r="BA98" s="81">
        <f t="shared" si="102"/>
        <v>0</v>
      </c>
      <c r="BB98" s="81">
        <f t="shared" si="103"/>
        <v>0</v>
      </c>
      <c r="BC98" s="104">
        <f t="shared" si="104"/>
        <v>1</v>
      </c>
      <c r="BD98" s="81" t="str">
        <f t="shared" si="105"/>
        <v>Corriger</v>
      </c>
      <c r="BE98" s="34" t="str">
        <f t="shared" si="106"/>
        <v>Corriger</v>
      </c>
      <c r="BF98" s="81" t="str">
        <f>IF(A98&gt;1,"Corriger",MIN(AY98,BerM1!AT98+BerM2!AT98+BerM3!AT98))</f>
        <v>Corriger</v>
      </c>
      <c r="BG98" s="81" t="e">
        <f t="shared" si="107"/>
        <v>#VALUE!</v>
      </c>
      <c r="BH98" s="81" t="str">
        <f t="shared" si="108"/>
        <v>Corriger</v>
      </c>
      <c r="BI98" s="81" t="str">
        <f t="shared" si="109"/>
        <v>Corriger</v>
      </c>
      <c r="BJ98" s="81" t="e">
        <f t="shared" si="110"/>
        <v>#VALUE!</v>
      </c>
      <c r="BK98" s="81" t="e">
        <f ca="1">IF(A98=1,Corriger,ROUND(AW98*fsobij/100,2))</f>
        <v>#VALUE!</v>
      </c>
      <c r="BL98" s="25" t="str">
        <f t="shared" si="111"/>
        <v>Corriger</v>
      </c>
      <c r="BM98" s="81" t="str">
        <f t="shared" si="112"/>
        <v>Corriger</v>
      </c>
      <c r="BN98" s="81" t="str">
        <f t="shared" si="113"/>
        <v>Corriger</v>
      </c>
      <c r="BO98" s="81" t="str">
        <f t="shared" si="114"/>
        <v>OK</v>
      </c>
      <c r="BP98" s="81" t="b">
        <f t="shared" si="115"/>
        <v>0</v>
      </c>
      <c r="BQ98" s="105"/>
      <c r="BR98" s="105" t="e">
        <f ca="1">IF(A98=1,Corriger,ROUND(AW98*bijdrage255/100,2))</f>
        <v>#VALUE!</v>
      </c>
      <c r="BS98" s="105" t="e">
        <f ca="1">IF(A98=1,Corriger,ROUND(AW98*bijdrage256/100,2))</f>
        <v>#VALUE!</v>
      </c>
      <c r="BT98" s="105"/>
      <c r="BU98" s="105" t="str">
        <f t="shared" si="116"/>
        <v>Corriger</v>
      </c>
      <c r="BV98" s="105"/>
      <c r="BW98" s="81" t="e">
        <f t="shared" si="117"/>
        <v>#VALUE!</v>
      </c>
      <c r="BX98" s="81" t="e">
        <f t="shared" si="118"/>
        <v>#VALUE!</v>
      </c>
      <c r="BY98" s="81" t="e">
        <f t="shared" si="119"/>
        <v>#VALUE!</v>
      </c>
      <c r="CA98" s="81" t="e">
        <f ca="1">BN98-ROUND(((FTP!AP98+FTP!BB98+FTP!BF98+FTP!AT98+FTP!AX98)-(FTP!BH98+FTP!BJ98))/100,2)</f>
        <v>#VALUE!</v>
      </c>
    </row>
    <row r="99" spans="1:79" x14ac:dyDescent="0.2">
      <c r="A99" s="25">
        <f>IF(OR(BerM1!V99=1,BerM2!V99=1,BerM3!V99=1),1,IF(ISBLANK(wg_cat),2,IF(AND(kwnr&gt;=76,user_wg_cat=958),3,0)))</f>
        <v>2</v>
      </c>
      <c r="B99" s="101"/>
      <c r="C99" s="106">
        <f>IF(NOT(ISBLANK(Ident!E99)),IF(Ident!E99&lt;Kal!A$11,Kal!A$11,Ident!E99),Kal!A$11)</f>
        <v>45383</v>
      </c>
      <c r="D99" s="25">
        <f>Ident!F99-C99+1-(INT((CHOOSE(WEEKDAY(C99),0,1,2,3,4,5,6)+(Ident!F99-C99+1))/7))-(INT((CHOOSE(WEEKDAY(C99),6,0,1,2,3,4,5)+(Ident!F99-C99+1))/7))</f>
        <v>-32415</v>
      </c>
      <c r="E99" s="25">
        <f>Kal!B$13-C99+1-(INT((CHOOSE(WEEKDAY(C99),0,1,2,3,4,5,6)+(Kal!B$13-C99+1))/7))-(INT((CHOOSE(WEEKDAY(C99),6,0,1,2,3,4,5)+(Kal!B$13-C99+1))/7))</f>
        <v>65</v>
      </c>
      <c r="F99" s="25">
        <f>Ident!F99-Kal!A$11+1-(INT((CHOOSE(WEEKDAY(Kal!A$11),0,1,2,3,4,5,6)+(Ident!F99-Kal!A$11+1))/7))-(INT((CHOOSE(WEEKDAY(Kal!A$11),6,0,1,2,3,4,5)+(Ident!F99-Kal!A$11+1))/7))</f>
        <v>-32415</v>
      </c>
      <c r="G99" s="25">
        <f>IF(AND(Ident!E99&lt;&gt;0,Ident!F99&lt;&gt;0),D99,IF(AND(Ident!E99&lt;&gt;0,Ident!F99=0),E99,IF(AND(Ident!E99=0,Ident!F99&lt;&gt;0),F99,ad5kw)))</f>
        <v>65</v>
      </c>
      <c r="H99" s="24">
        <f>ROUND(G99*Ident!L99,2)</f>
        <v>0</v>
      </c>
      <c r="I99" s="102"/>
      <c r="J99" s="103">
        <f>BerM1!W99+BerM2!W99+BerM3!W99</f>
        <v>0</v>
      </c>
      <c r="K99" s="103">
        <f t="shared" si="79"/>
        <v>0</v>
      </c>
      <c r="L99" s="103" t="str">
        <f t="shared" si="80"/>
        <v>Corriger</v>
      </c>
      <c r="M99" s="81">
        <f>BerM1!AB99+BerM2!AB99+BerM3!AB99</f>
        <v>0</v>
      </c>
      <c r="N99" s="81">
        <f t="shared" si="81"/>
        <v>0</v>
      </c>
      <c r="O99" s="4">
        <f>IF(BerM1!S99+BerM2!S99+BerM3!S99=0,0,MIN(Ident!L99*fuf,MAX((Ident!L99-1)*fuf,ROUND(N99/(BerM1!S99+BerM2!S99+BerM3!S99),2))))</f>
        <v>0</v>
      </c>
      <c r="P99" s="81">
        <f>ROUND((BerM1!I99+BerM2!I99+BerM3!I99)/(malu1+malu2+malu3),2)</f>
        <v>0</v>
      </c>
      <c r="Q99" s="81">
        <f>ROUND((BerM1!J99+BerM2!J99+BerM3!J99)/(dima1+dima2+dima3),2)</f>
        <v>0</v>
      </c>
      <c r="R99" s="81">
        <f>ROUND((BerM1!K99+BerM2!K99+BerM3!K99)/(wome1+wome2+wome3),2)</f>
        <v>0</v>
      </c>
      <c r="S99" s="81">
        <f>ROUND((BerM1!L99+BerM2!L99+BerM3!L99)/(doje1+doje2+doje3),2)</f>
        <v>0</v>
      </c>
      <c r="T99" s="81">
        <f>ROUND((BerM1!M99+BerM2!M99+BerM3!M99)/(vrve1+vrve2+vrve3),2)</f>
        <v>0</v>
      </c>
      <c r="U99" s="81">
        <f>ROUND((BerM1!N99+BerM2!N99+BerM3!N99)/(zasa1+zasa2+zasa3),2)</f>
        <v>0</v>
      </c>
      <c r="V99" s="81">
        <f>ROUND((BerM1!O99+BerM2!O99+BerM3!O99)/(zodi1+zodi2+zodi3),2)</f>
        <v>0</v>
      </c>
      <c r="W99" s="81">
        <f>ROUND(('M1-In'!U99+'M2-In'!U99+'M3-In'!U99)*7/(malu1+malu2+malu3+dima1+dima2+dima3+wome1+wome2+wome3+doje1+doje2+doje3+vrve1+vrve2+vrve3+zasa1+zasa2+zasa3+zodi1+zodi2+zodi3),2)</f>
        <v>0</v>
      </c>
      <c r="X99" s="81">
        <f t="shared" si="82"/>
        <v>0</v>
      </c>
      <c r="Y99" s="81" t="str">
        <f t="shared" si="83"/>
        <v>REMPLIR CAT.D'EMPLOYEUR!</v>
      </c>
      <c r="Z99" s="34">
        <f t="shared" si="84"/>
        <v>0</v>
      </c>
      <c r="AA99" s="81" t="str">
        <f t="shared" si="85"/>
        <v>T. plein</v>
      </c>
      <c r="AB99" s="81">
        <f>'M1-In'!AD99+'M1-In'!AE99+'M2-In'!AD99+'M2-In'!AE99+'M3-In'!AD99+'M3-In'!AE99</f>
        <v>0</v>
      </c>
      <c r="AC99" s="81" t="str">
        <f t="shared" si="86"/>
        <v>Corriger</v>
      </c>
      <c r="AD99" s="81" t="str">
        <f t="shared" si="87"/>
        <v>Corriger</v>
      </c>
      <c r="AE99" s="81">
        <f>'M1-In'!AF99+'M2-In'!AF99+'M3-In'!AF99</f>
        <v>0</v>
      </c>
      <c r="AF99" s="81" t="str">
        <f t="shared" si="88"/>
        <v>Corriger</v>
      </c>
      <c r="AG99" s="81" t="str">
        <f t="shared" si="89"/>
        <v>Corriger</v>
      </c>
      <c r="AH99" s="81">
        <f>'M1-In'!AG99+'M2-In'!AG99+'M3-In'!AG99</f>
        <v>0</v>
      </c>
      <c r="AI99" s="81" t="str">
        <f t="shared" si="90"/>
        <v>Corriger</v>
      </c>
      <c r="AJ99" s="81" t="str">
        <f t="shared" si="91"/>
        <v>Corriger</v>
      </c>
      <c r="AK99" s="81">
        <f>'M1-In'!AH99+'M2-In'!AH99+'M3-In'!AH99</f>
        <v>0</v>
      </c>
      <c r="AL99" s="81" t="str">
        <f t="shared" si="92"/>
        <v>Corriger</v>
      </c>
      <c r="AM99" s="81" t="str">
        <f t="shared" si="93"/>
        <v>Corriger</v>
      </c>
      <c r="AN99" s="81">
        <f>'M1-In'!AI99+'M2-In'!AI99+'M3-In'!AI99</f>
        <v>0</v>
      </c>
      <c r="AO99" s="81" t="str">
        <f t="shared" si="94"/>
        <v>Corriger</v>
      </c>
      <c r="AP99" s="81" t="str">
        <f t="shared" si="95"/>
        <v>Corriger</v>
      </c>
      <c r="AQ99" s="81">
        <f>'M1-In'!AJ99+'M2-In'!AJ99+'M3-In'!AJ99</f>
        <v>0</v>
      </c>
      <c r="AR99" s="81" t="str">
        <f t="shared" si="96"/>
        <v>Corriger</v>
      </c>
      <c r="AS99" s="81" t="str">
        <f t="shared" si="97"/>
        <v>Corriger</v>
      </c>
      <c r="AT99" s="81">
        <f>BerM1!AO99+BerM2!AO99+BerM3!AO99</f>
        <v>0</v>
      </c>
      <c r="AU99" s="81" t="str">
        <f t="shared" si="98"/>
        <v>Corriger</v>
      </c>
      <c r="AV99" s="81" t="str">
        <f t="shared" si="99"/>
        <v>Corriger</v>
      </c>
      <c r="AW99" s="81" t="str">
        <f>IF(A99&gt;1,"Corriger",MIN(gmk,BerM1!AQ99+BerM2!AQ99+BerM3!AQ99))</f>
        <v>Corriger</v>
      </c>
      <c r="AX99" s="81" t="str">
        <f t="shared" si="100"/>
        <v>Corriger</v>
      </c>
      <c r="AY99" s="81" t="str">
        <f t="shared" si="101"/>
        <v>Corriger</v>
      </c>
      <c r="AZ99" s="81" t="str">
        <f>IF(A99&gt;1,"Corriger",ROUND(AW99*pabij/100,2)+ROUND(AW99*wnbij/100,2))</f>
        <v>Corriger</v>
      </c>
      <c r="BA99" s="81">
        <f t="shared" si="102"/>
        <v>0</v>
      </c>
      <c r="BB99" s="81">
        <f t="shared" si="103"/>
        <v>0</v>
      </c>
      <c r="BC99" s="104">
        <f t="shared" si="104"/>
        <v>1</v>
      </c>
      <c r="BD99" s="81" t="str">
        <f t="shared" si="105"/>
        <v>Corriger</v>
      </c>
      <c r="BE99" s="34" t="str">
        <f t="shared" si="106"/>
        <v>Corriger</v>
      </c>
      <c r="BF99" s="81" t="str">
        <f>IF(A99&gt;1,"Corriger",MIN(AY99,BerM1!AT99+BerM2!AT99+BerM3!AT99))</f>
        <v>Corriger</v>
      </c>
      <c r="BG99" s="81" t="e">
        <f t="shared" si="107"/>
        <v>#VALUE!</v>
      </c>
      <c r="BH99" s="81" t="str">
        <f t="shared" si="108"/>
        <v>Corriger</v>
      </c>
      <c r="BI99" s="81" t="str">
        <f t="shared" si="109"/>
        <v>Corriger</v>
      </c>
      <c r="BJ99" s="81" t="e">
        <f t="shared" si="110"/>
        <v>#VALUE!</v>
      </c>
      <c r="BK99" s="81" t="e">
        <f ca="1">IF(A99=1,Corriger,ROUND(AW99*fsobij/100,2))</f>
        <v>#VALUE!</v>
      </c>
      <c r="BL99" s="25" t="str">
        <f t="shared" si="111"/>
        <v>Corriger</v>
      </c>
      <c r="BM99" s="81" t="str">
        <f t="shared" si="112"/>
        <v>Corriger</v>
      </c>
      <c r="BN99" s="81" t="str">
        <f t="shared" si="113"/>
        <v>Corriger</v>
      </c>
      <c r="BO99" s="81" t="str">
        <f t="shared" si="114"/>
        <v>OK</v>
      </c>
      <c r="BP99" s="81" t="b">
        <f t="shared" si="115"/>
        <v>0</v>
      </c>
      <c r="BQ99" s="105"/>
      <c r="BR99" s="105" t="e">
        <f ca="1">IF(A99=1,Corriger,ROUND(AW99*bijdrage255/100,2))</f>
        <v>#VALUE!</v>
      </c>
      <c r="BS99" s="105" t="e">
        <f ca="1">IF(A99=1,Corriger,ROUND(AW99*bijdrage256/100,2))</f>
        <v>#VALUE!</v>
      </c>
      <c r="BT99" s="105"/>
      <c r="BU99" s="105" t="str">
        <f t="shared" si="116"/>
        <v>Corriger</v>
      </c>
      <c r="BV99" s="105"/>
      <c r="BW99" s="81" t="e">
        <f t="shared" si="117"/>
        <v>#VALUE!</v>
      </c>
      <c r="BX99" s="81" t="e">
        <f t="shared" si="118"/>
        <v>#VALUE!</v>
      </c>
      <c r="BY99" s="81" t="e">
        <f t="shared" si="119"/>
        <v>#VALUE!</v>
      </c>
      <c r="CA99" s="81" t="e">
        <f ca="1">BN99-ROUND(((FTP!AP99+FTP!BB99+FTP!BF99+FTP!AT99+FTP!AX99)-(FTP!BH99+FTP!BJ99))/100,2)</f>
        <v>#VALUE!</v>
      </c>
    </row>
    <row r="100" spans="1:79" x14ac:dyDescent="0.2">
      <c r="A100" s="25">
        <f>IF(OR(BerM1!V100=1,BerM2!V100=1,BerM3!V100=1),1,IF(ISBLANK(wg_cat),2,IF(AND(kwnr&gt;=76,user_wg_cat=958),3,0)))</f>
        <v>2</v>
      </c>
      <c r="B100" s="101"/>
      <c r="C100" s="106">
        <f>IF(NOT(ISBLANK(Ident!E100)),IF(Ident!E100&lt;Kal!A$11,Kal!A$11,Ident!E100),Kal!A$11)</f>
        <v>45383</v>
      </c>
      <c r="D100" s="25">
        <f>Ident!F100-C100+1-(INT((CHOOSE(WEEKDAY(C100),0,1,2,3,4,5,6)+(Ident!F100-C100+1))/7))-(INT((CHOOSE(WEEKDAY(C100),6,0,1,2,3,4,5)+(Ident!F100-C100+1))/7))</f>
        <v>-32415</v>
      </c>
      <c r="E100" s="25">
        <f>Kal!B$13-C100+1-(INT((CHOOSE(WEEKDAY(C100),0,1,2,3,4,5,6)+(Kal!B$13-C100+1))/7))-(INT((CHOOSE(WEEKDAY(C100),6,0,1,2,3,4,5)+(Kal!B$13-C100+1))/7))</f>
        <v>65</v>
      </c>
      <c r="F100" s="25">
        <f>Ident!F100-Kal!A$11+1-(INT((CHOOSE(WEEKDAY(Kal!A$11),0,1,2,3,4,5,6)+(Ident!F100-Kal!A$11+1))/7))-(INT((CHOOSE(WEEKDAY(Kal!A$11),6,0,1,2,3,4,5)+(Ident!F100-Kal!A$11+1))/7))</f>
        <v>-32415</v>
      </c>
      <c r="G100" s="25">
        <f>IF(AND(Ident!E100&lt;&gt;0,Ident!F100&lt;&gt;0),D100,IF(AND(Ident!E100&lt;&gt;0,Ident!F100=0),E100,IF(AND(Ident!E100=0,Ident!F100&lt;&gt;0),F100,ad5kw)))</f>
        <v>65</v>
      </c>
      <c r="H100" s="24">
        <f>ROUND(G100*Ident!L100,2)</f>
        <v>0</v>
      </c>
      <c r="I100" s="102"/>
      <c r="J100" s="103">
        <f>BerM1!W100+BerM2!W100+BerM3!W100</f>
        <v>0</v>
      </c>
      <c r="K100" s="103">
        <f t="shared" si="79"/>
        <v>0</v>
      </c>
      <c r="L100" s="103" t="str">
        <f t="shared" si="80"/>
        <v>Corriger</v>
      </c>
      <c r="M100" s="81">
        <f>BerM1!AB100+BerM2!AB100+BerM3!AB100</f>
        <v>0</v>
      </c>
      <c r="N100" s="81">
        <f t="shared" si="81"/>
        <v>0</v>
      </c>
      <c r="O100" s="4">
        <f>IF(BerM1!S100+BerM2!S100+BerM3!S100=0,0,MIN(Ident!L100*fuf,MAX((Ident!L100-1)*fuf,ROUND(N100/(BerM1!S100+BerM2!S100+BerM3!S100),2))))</f>
        <v>0</v>
      </c>
      <c r="P100" s="81">
        <f>ROUND((BerM1!I100+BerM2!I100+BerM3!I100)/(malu1+malu2+malu3),2)</f>
        <v>0</v>
      </c>
      <c r="Q100" s="81">
        <f>ROUND((BerM1!J100+BerM2!J100+BerM3!J100)/(dima1+dima2+dima3),2)</f>
        <v>0</v>
      </c>
      <c r="R100" s="81">
        <f>ROUND((BerM1!K100+BerM2!K100+BerM3!K100)/(wome1+wome2+wome3),2)</f>
        <v>0</v>
      </c>
      <c r="S100" s="81">
        <f>ROUND((BerM1!L100+BerM2!L100+BerM3!L100)/(doje1+doje2+doje3),2)</f>
        <v>0</v>
      </c>
      <c r="T100" s="81">
        <f>ROUND((BerM1!M100+BerM2!M100+BerM3!M100)/(vrve1+vrve2+vrve3),2)</f>
        <v>0</v>
      </c>
      <c r="U100" s="81">
        <f>ROUND((BerM1!N100+BerM2!N100+BerM3!N100)/(zasa1+zasa2+zasa3),2)</f>
        <v>0</v>
      </c>
      <c r="V100" s="81">
        <f>ROUND((BerM1!O100+BerM2!O100+BerM3!O100)/(zodi1+zodi2+zodi3),2)</f>
        <v>0</v>
      </c>
      <c r="W100" s="81">
        <f>ROUND(('M1-In'!U100+'M2-In'!U100+'M3-In'!U100)*7/(malu1+malu2+malu3+dima1+dima2+dima3+wome1+wome2+wome3+doje1+doje2+doje3+vrve1+vrve2+vrve3+zasa1+zasa2+zasa3+zodi1+zodi2+zodi3),2)</f>
        <v>0</v>
      </c>
      <c r="X100" s="81">
        <f t="shared" si="82"/>
        <v>0</v>
      </c>
      <c r="Y100" s="81" t="str">
        <f t="shared" si="83"/>
        <v>REMPLIR CAT.D'EMPLOYEUR!</v>
      </c>
      <c r="Z100" s="34">
        <f t="shared" si="84"/>
        <v>0</v>
      </c>
      <c r="AA100" s="81" t="str">
        <f t="shared" si="85"/>
        <v>T. plein</v>
      </c>
      <c r="AB100" s="81">
        <f>'M1-In'!AD100+'M1-In'!AE100+'M2-In'!AD100+'M2-In'!AE100+'M3-In'!AD100+'M3-In'!AE100</f>
        <v>0</v>
      </c>
      <c r="AC100" s="81" t="str">
        <f t="shared" si="86"/>
        <v>Corriger</v>
      </c>
      <c r="AD100" s="81" t="str">
        <f t="shared" si="87"/>
        <v>Corriger</v>
      </c>
      <c r="AE100" s="81">
        <f>'M1-In'!AF100+'M2-In'!AF100+'M3-In'!AF100</f>
        <v>0</v>
      </c>
      <c r="AF100" s="81" t="str">
        <f t="shared" si="88"/>
        <v>Corriger</v>
      </c>
      <c r="AG100" s="81" t="str">
        <f t="shared" si="89"/>
        <v>Corriger</v>
      </c>
      <c r="AH100" s="81">
        <f>'M1-In'!AG100+'M2-In'!AG100+'M3-In'!AG100</f>
        <v>0</v>
      </c>
      <c r="AI100" s="81" t="str">
        <f t="shared" si="90"/>
        <v>Corriger</v>
      </c>
      <c r="AJ100" s="81" t="str">
        <f t="shared" si="91"/>
        <v>Corriger</v>
      </c>
      <c r="AK100" s="81">
        <f>'M1-In'!AH100+'M2-In'!AH100+'M3-In'!AH100</f>
        <v>0</v>
      </c>
      <c r="AL100" s="81" t="str">
        <f t="shared" si="92"/>
        <v>Corriger</v>
      </c>
      <c r="AM100" s="81" t="str">
        <f t="shared" si="93"/>
        <v>Corriger</v>
      </c>
      <c r="AN100" s="81">
        <f>'M1-In'!AI100+'M2-In'!AI100+'M3-In'!AI100</f>
        <v>0</v>
      </c>
      <c r="AO100" s="81" t="str">
        <f t="shared" si="94"/>
        <v>Corriger</v>
      </c>
      <c r="AP100" s="81" t="str">
        <f t="shared" si="95"/>
        <v>Corriger</v>
      </c>
      <c r="AQ100" s="81">
        <f>'M1-In'!AJ100+'M2-In'!AJ100+'M3-In'!AJ100</f>
        <v>0</v>
      </c>
      <c r="AR100" s="81" t="str">
        <f t="shared" si="96"/>
        <v>Corriger</v>
      </c>
      <c r="AS100" s="81" t="str">
        <f t="shared" si="97"/>
        <v>Corriger</v>
      </c>
      <c r="AT100" s="81">
        <f>BerM1!AO100+BerM2!AO100+BerM3!AO100</f>
        <v>0</v>
      </c>
      <c r="AU100" s="81" t="str">
        <f t="shared" si="98"/>
        <v>Corriger</v>
      </c>
      <c r="AV100" s="81" t="str">
        <f t="shared" si="99"/>
        <v>Corriger</v>
      </c>
      <c r="AW100" s="81" t="str">
        <f>IF(A100&gt;1,"Corriger",MIN(gmk,BerM1!AQ100+BerM2!AQ100+BerM3!AQ100))</f>
        <v>Corriger</v>
      </c>
      <c r="AX100" s="81" t="str">
        <f t="shared" si="100"/>
        <v>Corriger</v>
      </c>
      <c r="AY100" s="81" t="str">
        <f t="shared" si="101"/>
        <v>Corriger</v>
      </c>
      <c r="AZ100" s="81" t="str">
        <f>IF(A100&gt;1,"Corriger",ROUND(AW100*pabij/100,2)+ROUND(AW100*wnbij/100,2))</f>
        <v>Corriger</v>
      </c>
      <c r="BA100" s="81">
        <f t="shared" si="102"/>
        <v>0</v>
      </c>
      <c r="BB100" s="81">
        <f t="shared" si="103"/>
        <v>0</v>
      </c>
      <c r="BC100" s="104">
        <f t="shared" si="104"/>
        <v>1</v>
      </c>
      <c r="BD100" s="81" t="str">
        <f t="shared" si="105"/>
        <v>Corriger</v>
      </c>
      <c r="BE100" s="34" t="str">
        <f t="shared" si="106"/>
        <v>Corriger</v>
      </c>
      <c r="BF100" s="81" t="str">
        <f>IF(A100&gt;1,"Corriger",MIN(AY100,BerM1!AT100+BerM2!AT100+BerM3!AT100))</f>
        <v>Corriger</v>
      </c>
      <c r="BG100" s="81" t="e">
        <f t="shared" si="107"/>
        <v>#VALUE!</v>
      </c>
      <c r="BH100" s="81" t="str">
        <f t="shared" si="108"/>
        <v>Corriger</v>
      </c>
      <c r="BI100" s="81" t="str">
        <f t="shared" si="109"/>
        <v>Corriger</v>
      </c>
      <c r="BJ100" s="81" t="e">
        <f t="shared" si="110"/>
        <v>#VALUE!</v>
      </c>
      <c r="BK100" s="81" t="e">
        <f ca="1">IF(A100=1,Corriger,ROUND(AW100*fsobij/100,2))</f>
        <v>#VALUE!</v>
      </c>
      <c r="BL100" s="25" t="str">
        <f t="shared" si="111"/>
        <v>Corriger</v>
      </c>
      <c r="BM100" s="81" t="str">
        <f t="shared" si="112"/>
        <v>Corriger</v>
      </c>
      <c r="BN100" s="81" t="str">
        <f t="shared" si="113"/>
        <v>Corriger</v>
      </c>
      <c r="BO100" s="81" t="str">
        <f t="shared" si="114"/>
        <v>OK</v>
      </c>
      <c r="BP100" s="81" t="b">
        <f t="shared" si="115"/>
        <v>0</v>
      </c>
      <c r="BQ100" s="105"/>
      <c r="BR100" s="105" t="e">
        <f ca="1">IF(A100=1,Corriger,ROUND(AW100*bijdrage255/100,2))</f>
        <v>#VALUE!</v>
      </c>
      <c r="BS100" s="105" t="e">
        <f ca="1">IF(A100=1,Corriger,ROUND(AW100*bijdrage256/100,2))</f>
        <v>#VALUE!</v>
      </c>
      <c r="BT100" s="105"/>
      <c r="BU100" s="105" t="str">
        <f t="shared" si="116"/>
        <v>Corriger</v>
      </c>
      <c r="BV100" s="105"/>
      <c r="BW100" s="81" t="e">
        <f t="shared" si="117"/>
        <v>#VALUE!</v>
      </c>
      <c r="BX100" s="81" t="e">
        <f t="shared" si="118"/>
        <v>#VALUE!</v>
      </c>
      <c r="BY100" s="81" t="e">
        <f t="shared" si="119"/>
        <v>#VALUE!</v>
      </c>
      <c r="CA100" s="81" t="e">
        <f ca="1">BN100-ROUND(((FTP!AP100+FTP!BB100+FTP!BF100+FTP!AT100+FTP!AX100)-(FTP!BH100+FTP!BJ100))/100,2)</f>
        <v>#VALUE!</v>
      </c>
    </row>
    <row r="101" spans="1:79" x14ac:dyDescent="0.2">
      <c r="A101" s="25">
        <f>IF(OR(BerM1!V101=1,BerM2!V101=1,BerM3!V101=1),1,IF(ISBLANK(wg_cat),2,IF(AND(kwnr&gt;=76,user_wg_cat=958),3,0)))</f>
        <v>2</v>
      </c>
      <c r="B101" s="101"/>
      <c r="C101" s="106">
        <f>IF(NOT(ISBLANK(Ident!E101)),IF(Ident!E101&lt;Kal!A$11,Kal!A$11,Ident!E101),Kal!A$11)</f>
        <v>45383</v>
      </c>
      <c r="D101" s="25">
        <f>Ident!F101-C101+1-(INT((CHOOSE(WEEKDAY(C101),0,1,2,3,4,5,6)+(Ident!F101-C101+1))/7))-(INT((CHOOSE(WEEKDAY(C101),6,0,1,2,3,4,5)+(Ident!F101-C101+1))/7))</f>
        <v>-32415</v>
      </c>
      <c r="E101" s="25">
        <f>Kal!B$13-C101+1-(INT((CHOOSE(WEEKDAY(C101),0,1,2,3,4,5,6)+(Kal!B$13-C101+1))/7))-(INT((CHOOSE(WEEKDAY(C101),6,0,1,2,3,4,5)+(Kal!B$13-C101+1))/7))</f>
        <v>65</v>
      </c>
      <c r="F101" s="25">
        <f>Ident!F101-Kal!A$11+1-(INT((CHOOSE(WEEKDAY(Kal!A$11),0,1,2,3,4,5,6)+(Ident!F101-Kal!A$11+1))/7))-(INT((CHOOSE(WEEKDAY(Kal!A$11),6,0,1,2,3,4,5)+(Ident!F101-Kal!A$11+1))/7))</f>
        <v>-32415</v>
      </c>
      <c r="G101" s="25">
        <f>IF(AND(Ident!E101&lt;&gt;0,Ident!F101&lt;&gt;0),D101,IF(AND(Ident!E101&lt;&gt;0,Ident!F101=0),E101,IF(AND(Ident!E101=0,Ident!F101&lt;&gt;0),F101,ad5kw)))</f>
        <v>65</v>
      </c>
      <c r="H101" s="24">
        <f>ROUND(G101*Ident!L101,2)</f>
        <v>0</v>
      </c>
      <c r="I101" s="102"/>
      <c r="J101" s="103">
        <f>BerM1!W101+BerM2!W101+BerM3!W101</f>
        <v>0</v>
      </c>
      <c r="K101" s="103">
        <f t="shared" si="79"/>
        <v>0</v>
      </c>
      <c r="L101" s="103" t="str">
        <f t="shared" si="80"/>
        <v>Corriger</v>
      </c>
      <c r="M101" s="81">
        <f>BerM1!AB101+BerM2!AB101+BerM3!AB101</f>
        <v>0</v>
      </c>
      <c r="N101" s="81">
        <f t="shared" si="81"/>
        <v>0</v>
      </c>
      <c r="O101" s="4">
        <f>IF(BerM1!S101+BerM2!S101+BerM3!S101=0,0,MIN(Ident!L101*fuf,MAX((Ident!L101-1)*fuf,ROUND(N101/(BerM1!S101+BerM2!S101+BerM3!S101),2))))</f>
        <v>0</v>
      </c>
      <c r="P101" s="81">
        <f>ROUND((BerM1!I101+BerM2!I101+BerM3!I101)/(malu1+malu2+malu3),2)</f>
        <v>0</v>
      </c>
      <c r="Q101" s="81">
        <f>ROUND((BerM1!J101+BerM2!J101+BerM3!J101)/(dima1+dima2+dima3),2)</f>
        <v>0</v>
      </c>
      <c r="R101" s="81">
        <f>ROUND((BerM1!K101+BerM2!K101+BerM3!K101)/(wome1+wome2+wome3),2)</f>
        <v>0</v>
      </c>
      <c r="S101" s="81">
        <f>ROUND((BerM1!L101+BerM2!L101+BerM3!L101)/(doje1+doje2+doje3),2)</f>
        <v>0</v>
      </c>
      <c r="T101" s="81">
        <f>ROUND((BerM1!M101+BerM2!M101+BerM3!M101)/(vrve1+vrve2+vrve3),2)</f>
        <v>0</v>
      </c>
      <c r="U101" s="81">
        <f>ROUND((BerM1!N101+BerM2!N101+BerM3!N101)/(zasa1+zasa2+zasa3),2)</f>
        <v>0</v>
      </c>
      <c r="V101" s="81">
        <f>ROUND((BerM1!O101+BerM2!O101+BerM3!O101)/(zodi1+zodi2+zodi3),2)</f>
        <v>0</v>
      </c>
      <c r="W101" s="81">
        <f>ROUND(('M1-In'!U101+'M2-In'!U101+'M3-In'!U101)*7/(malu1+malu2+malu3+dima1+dima2+dima3+wome1+wome2+wome3+doje1+doje2+doje3+vrve1+vrve2+vrve3+zasa1+zasa2+zasa3+zodi1+zodi2+zodi3),2)</f>
        <v>0</v>
      </c>
      <c r="X101" s="81">
        <f t="shared" si="82"/>
        <v>0</v>
      </c>
      <c r="Y101" s="81" t="str">
        <f t="shared" si="83"/>
        <v>REMPLIR CAT.D'EMPLOYEUR!</v>
      </c>
      <c r="Z101" s="34">
        <f t="shared" si="84"/>
        <v>0</v>
      </c>
      <c r="AA101" s="81" t="str">
        <f t="shared" si="85"/>
        <v>T. plein</v>
      </c>
      <c r="AB101" s="81">
        <f>'M1-In'!AD101+'M1-In'!AE101+'M2-In'!AD101+'M2-In'!AE101+'M3-In'!AD101+'M3-In'!AE101</f>
        <v>0</v>
      </c>
      <c r="AC101" s="81" t="str">
        <f t="shared" si="86"/>
        <v>Corriger</v>
      </c>
      <c r="AD101" s="81" t="str">
        <f t="shared" si="87"/>
        <v>Corriger</v>
      </c>
      <c r="AE101" s="81">
        <f>'M1-In'!AF101+'M2-In'!AF101+'M3-In'!AF101</f>
        <v>0</v>
      </c>
      <c r="AF101" s="81" t="str">
        <f t="shared" si="88"/>
        <v>Corriger</v>
      </c>
      <c r="AG101" s="81" t="str">
        <f t="shared" si="89"/>
        <v>Corriger</v>
      </c>
      <c r="AH101" s="81">
        <f>'M1-In'!AG101+'M2-In'!AG101+'M3-In'!AG101</f>
        <v>0</v>
      </c>
      <c r="AI101" s="81" t="str">
        <f t="shared" si="90"/>
        <v>Corriger</v>
      </c>
      <c r="AJ101" s="81" t="str">
        <f t="shared" si="91"/>
        <v>Corriger</v>
      </c>
      <c r="AK101" s="81">
        <f>'M1-In'!AH101+'M2-In'!AH101+'M3-In'!AH101</f>
        <v>0</v>
      </c>
      <c r="AL101" s="81" t="str">
        <f t="shared" si="92"/>
        <v>Corriger</v>
      </c>
      <c r="AM101" s="81" t="str">
        <f t="shared" si="93"/>
        <v>Corriger</v>
      </c>
      <c r="AN101" s="81">
        <f>'M1-In'!AI101+'M2-In'!AI101+'M3-In'!AI101</f>
        <v>0</v>
      </c>
      <c r="AO101" s="81" t="str">
        <f t="shared" si="94"/>
        <v>Corriger</v>
      </c>
      <c r="AP101" s="81" t="str">
        <f t="shared" si="95"/>
        <v>Corriger</v>
      </c>
      <c r="AQ101" s="81">
        <f>'M1-In'!AJ101+'M2-In'!AJ101+'M3-In'!AJ101</f>
        <v>0</v>
      </c>
      <c r="AR101" s="81" t="str">
        <f t="shared" si="96"/>
        <v>Corriger</v>
      </c>
      <c r="AS101" s="81" t="str">
        <f t="shared" si="97"/>
        <v>Corriger</v>
      </c>
      <c r="AT101" s="81">
        <f>BerM1!AO101+BerM2!AO101+BerM3!AO101</f>
        <v>0</v>
      </c>
      <c r="AU101" s="81" t="str">
        <f t="shared" si="98"/>
        <v>Corriger</v>
      </c>
      <c r="AV101" s="81" t="str">
        <f t="shared" si="99"/>
        <v>Corriger</v>
      </c>
      <c r="AW101" s="81" t="str">
        <f>IF(A101&gt;1,"Corriger",MIN(gmk,BerM1!AQ101+BerM2!AQ101+BerM3!AQ101))</f>
        <v>Corriger</v>
      </c>
      <c r="AX101" s="81" t="str">
        <f t="shared" si="100"/>
        <v>Corriger</v>
      </c>
      <c r="AY101" s="81" t="str">
        <f t="shared" si="101"/>
        <v>Corriger</v>
      </c>
      <c r="AZ101" s="81" t="str">
        <f>IF(A101&gt;1,"Corriger",ROUND(AW101*pabij/100,2)+ROUND(AW101*wnbij/100,2))</f>
        <v>Corriger</v>
      </c>
      <c r="BA101" s="81">
        <f t="shared" si="102"/>
        <v>0</v>
      </c>
      <c r="BB101" s="81">
        <f t="shared" si="103"/>
        <v>0</v>
      </c>
      <c r="BC101" s="104">
        <f t="shared" si="104"/>
        <v>1</v>
      </c>
      <c r="BD101" s="81" t="str">
        <f t="shared" si="105"/>
        <v>Corriger</v>
      </c>
      <c r="BE101" s="34" t="str">
        <f t="shared" si="106"/>
        <v>Corriger</v>
      </c>
      <c r="BF101" s="81" t="str">
        <f>IF(A101&gt;1,"Corriger",MIN(AY101,BerM1!AT101+BerM2!AT101+BerM3!AT101))</f>
        <v>Corriger</v>
      </c>
      <c r="BG101" s="81" t="e">
        <f t="shared" si="107"/>
        <v>#VALUE!</v>
      </c>
      <c r="BH101" s="81" t="str">
        <f t="shared" si="108"/>
        <v>Corriger</v>
      </c>
      <c r="BI101" s="81" t="str">
        <f t="shared" si="109"/>
        <v>Corriger</v>
      </c>
      <c r="BJ101" s="81" t="e">
        <f t="shared" si="110"/>
        <v>#VALUE!</v>
      </c>
      <c r="BK101" s="81" t="e">
        <f ca="1">IF(A101=1,Corriger,ROUND(AW101*fsobij/100,2))</f>
        <v>#VALUE!</v>
      </c>
      <c r="BL101" s="25" t="str">
        <f t="shared" si="111"/>
        <v>Corriger</v>
      </c>
      <c r="BM101" s="81" t="str">
        <f t="shared" si="112"/>
        <v>Corriger</v>
      </c>
      <c r="BN101" s="81" t="str">
        <f t="shared" si="113"/>
        <v>Corriger</v>
      </c>
      <c r="BO101" s="81" t="str">
        <f t="shared" si="114"/>
        <v>OK</v>
      </c>
      <c r="BP101" s="81" t="b">
        <f t="shared" si="115"/>
        <v>0</v>
      </c>
      <c r="BQ101" s="105"/>
      <c r="BR101" s="105" t="e">
        <f ca="1">IF(A101=1,Corriger,ROUND(AW101*bijdrage255/100,2))</f>
        <v>#VALUE!</v>
      </c>
      <c r="BS101" s="105" t="e">
        <f ca="1">IF(A101=1,Corriger,ROUND(AW101*bijdrage256/100,2))</f>
        <v>#VALUE!</v>
      </c>
      <c r="BT101" s="105"/>
      <c r="BU101" s="105" t="str">
        <f t="shared" si="116"/>
        <v>Corriger</v>
      </c>
      <c r="BV101" s="105"/>
      <c r="BW101" s="81" t="e">
        <f t="shared" si="117"/>
        <v>#VALUE!</v>
      </c>
      <c r="BX101" s="81" t="e">
        <f t="shared" si="118"/>
        <v>#VALUE!</v>
      </c>
      <c r="BY101" s="81" t="e">
        <f t="shared" si="119"/>
        <v>#VALUE!</v>
      </c>
      <c r="CA101" s="81" t="e">
        <f ca="1">BN101-ROUND(((FTP!AP101+FTP!BB101+FTP!BF101+FTP!AT101+FTP!AX101)-(FTP!BH101+FTP!BJ101))/100,2)</f>
        <v>#VALUE!</v>
      </c>
    </row>
    <row r="102" spans="1:79" x14ac:dyDescent="0.2">
      <c r="A102" s="25">
        <f>IF(OR(BerM1!V102=1,BerM2!V102=1,BerM3!V102=1),1,IF(ISBLANK(wg_cat),2,IF(AND(kwnr&gt;=76,user_wg_cat=958),3,0)))</f>
        <v>2</v>
      </c>
      <c r="B102" s="101"/>
      <c r="C102" s="106">
        <f>IF(NOT(ISBLANK(Ident!E102)),IF(Ident!E102&lt;Kal!A$11,Kal!A$11,Ident!E102),Kal!A$11)</f>
        <v>45383</v>
      </c>
      <c r="D102" s="25">
        <f>Ident!F102-C102+1-(INT((CHOOSE(WEEKDAY(C102),0,1,2,3,4,5,6)+(Ident!F102-C102+1))/7))-(INT((CHOOSE(WEEKDAY(C102),6,0,1,2,3,4,5)+(Ident!F102-C102+1))/7))</f>
        <v>-32415</v>
      </c>
      <c r="E102" s="25">
        <f>Kal!B$13-C102+1-(INT((CHOOSE(WEEKDAY(C102),0,1,2,3,4,5,6)+(Kal!B$13-C102+1))/7))-(INT((CHOOSE(WEEKDAY(C102),6,0,1,2,3,4,5)+(Kal!B$13-C102+1))/7))</f>
        <v>65</v>
      </c>
      <c r="F102" s="25">
        <f>Ident!F102-Kal!A$11+1-(INT((CHOOSE(WEEKDAY(Kal!A$11),0,1,2,3,4,5,6)+(Ident!F102-Kal!A$11+1))/7))-(INT((CHOOSE(WEEKDAY(Kal!A$11),6,0,1,2,3,4,5)+(Ident!F102-Kal!A$11+1))/7))</f>
        <v>-32415</v>
      </c>
      <c r="G102" s="25">
        <f>IF(AND(Ident!E102&lt;&gt;0,Ident!F102&lt;&gt;0),D102,IF(AND(Ident!E102&lt;&gt;0,Ident!F102=0),E102,IF(AND(Ident!E102=0,Ident!F102&lt;&gt;0),F102,ad5kw)))</f>
        <v>65</v>
      </c>
      <c r="H102" s="24">
        <f>ROUND(G102*Ident!L102,2)</f>
        <v>0</v>
      </c>
      <c r="I102" s="102"/>
      <c r="J102" s="103">
        <f>BerM1!W102+BerM2!W102+BerM3!W102</f>
        <v>0</v>
      </c>
      <c r="K102" s="103">
        <f t="shared" si="79"/>
        <v>0</v>
      </c>
      <c r="L102" s="103" t="str">
        <f t="shared" si="80"/>
        <v>Corriger</v>
      </c>
      <c r="M102" s="81">
        <f>BerM1!AB102+BerM2!AB102+BerM3!AB102</f>
        <v>0</v>
      </c>
      <c r="N102" s="81">
        <f t="shared" si="81"/>
        <v>0</v>
      </c>
      <c r="O102" s="4">
        <f>IF(BerM1!S102+BerM2!S102+BerM3!S102=0,0,MIN(Ident!L102*fuf,MAX((Ident!L102-1)*fuf,ROUND(N102/(BerM1!S102+BerM2!S102+BerM3!S102),2))))</f>
        <v>0</v>
      </c>
      <c r="P102" s="81">
        <f>ROUND((BerM1!I102+BerM2!I102+BerM3!I102)/(malu1+malu2+malu3),2)</f>
        <v>0</v>
      </c>
      <c r="Q102" s="81">
        <f>ROUND((BerM1!J102+BerM2!J102+BerM3!J102)/(dima1+dima2+dima3),2)</f>
        <v>0</v>
      </c>
      <c r="R102" s="81">
        <f>ROUND((BerM1!K102+BerM2!K102+BerM3!K102)/(wome1+wome2+wome3),2)</f>
        <v>0</v>
      </c>
      <c r="S102" s="81">
        <f>ROUND((BerM1!L102+BerM2!L102+BerM3!L102)/(doje1+doje2+doje3),2)</f>
        <v>0</v>
      </c>
      <c r="T102" s="81">
        <f>ROUND((BerM1!M102+BerM2!M102+BerM3!M102)/(vrve1+vrve2+vrve3),2)</f>
        <v>0</v>
      </c>
      <c r="U102" s="81">
        <f>ROUND((BerM1!N102+BerM2!N102+BerM3!N102)/(zasa1+zasa2+zasa3),2)</f>
        <v>0</v>
      </c>
      <c r="V102" s="81">
        <f>ROUND((BerM1!O102+BerM2!O102+BerM3!O102)/(zodi1+zodi2+zodi3),2)</f>
        <v>0</v>
      </c>
      <c r="W102" s="81">
        <f>ROUND(('M1-In'!U102+'M2-In'!U102+'M3-In'!U102)*7/(malu1+malu2+malu3+dima1+dima2+dima3+wome1+wome2+wome3+doje1+doje2+doje3+vrve1+vrve2+vrve3+zasa1+zasa2+zasa3+zodi1+zodi2+zodi3),2)</f>
        <v>0</v>
      </c>
      <c r="X102" s="81">
        <f t="shared" si="82"/>
        <v>0</v>
      </c>
      <c r="Y102" s="81" t="str">
        <f t="shared" si="83"/>
        <v>REMPLIR CAT.D'EMPLOYEUR!</v>
      </c>
      <c r="Z102" s="34">
        <f t="shared" si="84"/>
        <v>0</v>
      </c>
      <c r="AA102" s="81" t="str">
        <f t="shared" si="85"/>
        <v>T. plein</v>
      </c>
      <c r="AB102" s="81">
        <f>'M1-In'!AD102+'M1-In'!AE102+'M2-In'!AD102+'M2-In'!AE102+'M3-In'!AD102+'M3-In'!AE102</f>
        <v>0</v>
      </c>
      <c r="AC102" s="81" t="str">
        <f t="shared" si="86"/>
        <v>Corriger</v>
      </c>
      <c r="AD102" s="81" t="str">
        <f t="shared" si="87"/>
        <v>Corriger</v>
      </c>
      <c r="AE102" s="81">
        <f>'M1-In'!AF102+'M2-In'!AF102+'M3-In'!AF102</f>
        <v>0</v>
      </c>
      <c r="AF102" s="81" t="str">
        <f t="shared" si="88"/>
        <v>Corriger</v>
      </c>
      <c r="AG102" s="81" t="str">
        <f t="shared" si="89"/>
        <v>Corriger</v>
      </c>
      <c r="AH102" s="81">
        <f>'M1-In'!AG102+'M2-In'!AG102+'M3-In'!AG102</f>
        <v>0</v>
      </c>
      <c r="AI102" s="81" t="str">
        <f t="shared" si="90"/>
        <v>Corriger</v>
      </c>
      <c r="AJ102" s="81" t="str">
        <f t="shared" si="91"/>
        <v>Corriger</v>
      </c>
      <c r="AK102" s="81">
        <f>'M1-In'!AH102+'M2-In'!AH102+'M3-In'!AH102</f>
        <v>0</v>
      </c>
      <c r="AL102" s="81" t="str">
        <f t="shared" si="92"/>
        <v>Corriger</v>
      </c>
      <c r="AM102" s="81" t="str">
        <f t="shared" si="93"/>
        <v>Corriger</v>
      </c>
      <c r="AN102" s="81">
        <f>'M1-In'!AI102+'M2-In'!AI102+'M3-In'!AI102</f>
        <v>0</v>
      </c>
      <c r="AO102" s="81" t="str">
        <f t="shared" si="94"/>
        <v>Corriger</v>
      </c>
      <c r="AP102" s="81" t="str">
        <f t="shared" si="95"/>
        <v>Corriger</v>
      </c>
      <c r="AQ102" s="81">
        <f>'M1-In'!AJ102+'M2-In'!AJ102+'M3-In'!AJ102</f>
        <v>0</v>
      </c>
      <c r="AR102" s="81" t="str">
        <f t="shared" si="96"/>
        <v>Corriger</v>
      </c>
      <c r="AS102" s="81" t="str">
        <f t="shared" si="97"/>
        <v>Corriger</v>
      </c>
      <c r="AT102" s="81">
        <f>BerM1!AO102+BerM2!AO102+BerM3!AO102</f>
        <v>0</v>
      </c>
      <c r="AU102" s="81" t="str">
        <f t="shared" si="98"/>
        <v>Corriger</v>
      </c>
      <c r="AV102" s="81" t="str">
        <f t="shared" si="99"/>
        <v>Corriger</v>
      </c>
      <c r="AW102" s="81" t="str">
        <f>IF(A102&gt;1,"Corriger",MIN(gmk,BerM1!AQ102+BerM2!AQ102+BerM3!AQ102))</f>
        <v>Corriger</v>
      </c>
      <c r="AX102" s="81" t="str">
        <f t="shared" si="100"/>
        <v>Corriger</v>
      </c>
      <c r="AY102" s="81" t="str">
        <f t="shared" si="101"/>
        <v>Corriger</v>
      </c>
      <c r="AZ102" s="81" t="str">
        <f>IF(A102&gt;1,"Corriger",ROUND(AW102*pabij/100,2)+ROUND(AW102*wnbij/100,2))</f>
        <v>Corriger</v>
      </c>
      <c r="BA102" s="81">
        <f t="shared" si="102"/>
        <v>0</v>
      </c>
      <c r="BB102" s="81">
        <f t="shared" si="103"/>
        <v>0</v>
      </c>
      <c r="BC102" s="104">
        <f t="shared" si="104"/>
        <v>1</v>
      </c>
      <c r="BD102" s="81" t="str">
        <f t="shared" si="105"/>
        <v>Corriger</v>
      </c>
      <c r="BE102" s="34" t="str">
        <f t="shared" si="106"/>
        <v>Corriger</v>
      </c>
      <c r="BF102" s="81" t="str">
        <f>IF(A102&gt;1,"Corriger",MIN(AY102,BerM1!AT102+BerM2!AT102+BerM3!AT102))</f>
        <v>Corriger</v>
      </c>
      <c r="BG102" s="81" t="e">
        <f t="shared" si="107"/>
        <v>#VALUE!</v>
      </c>
      <c r="BH102" s="81" t="str">
        <f t="shared" si="108"/>
        <v>Corriger</v>
      </c>
      <c r="BI102" s="81" t="str">
        <f t="shared" si="109"/>
        <v>Corriger</v>
      </c>
      <c r="BJ102" s="81" t="e">
        <f t="shared" si="110"/>
        <v>#VALUE!</v>
      </c>
      <c r="BK102" s="81" t="e">
        <f ca="1">IF(A102=1,Corriger,ROUND(AW102*fsobij/100,2))</f>
        <v>#VALUE!</v>
      </c>
      <c r="BL102" s="25" t="str">
        <f t="shared" si="111"/>
        <v>Corriger</v>
      </c>
      <c r="BM102" s="81" t="str">
        <f t="shared" si="112"/>
        <v>Corriger</v>
      </c>
      <c r="BN102" s="81" t="str">
        <f t="shared" si="113"/>
        <v>Corriger</v>
      </c>
      <c r="BO102" s="81" t="str">
        <f t="shared" si="114"/>
        <v>OK</v>
      </c>
      <c r="BP102" s="81" t="b">
        <f t="shared" si="115"/>
        <v>0</v>
      </c>
      <c r="BQ102" s="105"/>
      <c r="BR102" s="105" t="e">
        <f ca="1">IF(A102=1,Corriger,ROUND(AW102*bijdrage255/100,2))</f>
        <v>#VALUE!</v>
      </c>
      <c r="BS102" s="105" t="e">
        <f ca="1">IF(A102=1,Corriger,ROUND(AW102*bijdrage256/100,2))</f>
        <v>#VALUE!</v>
      </c>
      <c r="BT102" s="105"/>
      <c r="BU102" s="105" t="str">
        <f t="shared" si="116"/>
        <v>Corriger</v>
      </c>
      <c r="BV102" s="105"/>
      <c r="BW102" s="81" t="e">
        <f t="shared" si="117"/>
        <v>#VALUE!</v>
      </c>
      <c r="BX102" s="81" t="e">
        <f t="shared" si="118"/>
        <v>#VALUE!</v>
      </c>
      <c r="BY102" s="81" t="e">
        <f t="shared" si="119"/>
        <v>#VALUE!</v>
      </c>
      <c r="CA102" s="81" t="e">
        <f ca="1">BN102-ROUND(((FTP!AP102+FTP!BB102+FTP!BF102+FTP!AT102+FTP!AX102)-(FTP!BH102+FTP!BJ102))/100,2)</f>
        <v>#VALUE!</v>
      </c>
    </row>
    <row r="103" spans="1:79" x14ac:dyDescent="0.2">
      <c r="A103" s="25">
        <f>IF(OR(BerM1!V103=1,BerM2!V103=1,BerM3!V103=1),1,IF(ISBLANK(wg_cat),2,IF(AND(kwnr&gt;=76,user_wg_cat=958),3,0)))</f>
        <v>2</v>
      </c>
      <c r="B103" s="101"/>
      <c r="C103" s="106">
        <f>IF(NOT(ISBLANK(Ident!E103)),IF(Ident!E103&lt;Kal!A$11,Kal!A$11,Ident!E103),Kal!A$11)</f>
        <v>45383</v>
      </c>
      <c r="D103" s="25">
        <f>Ident!F103-C103+1-(INT((CHOOSE(WEEKDAY(C103),0,1,2,3,4,5,6)+(Ident!F103-C103+1))/7))-(INT((CHOOSE(WEEKDAY(C103),6,0,1,2,3,4,5)+(Ident!F103-C103+1))/7))</f>
        <v>-32415</v>
      </c>
      <c r="E103" s="25">
        <f>Kal!B$13-C103+1-(INT((CHOOSE(WEEKDAY(C103),0,1,2,3,4,5,6)+(Kal!B$13-C103+1))/7))-(INT((CHOOSE(WEEKDAY(C103),6,0,1,2,3,4,5)+(Kal!B$13-C103+1))/7))</f>
        <v>65</v>
      </c>
      <c r="F103" s="25">
        <f>Ident!F103-Kal!A$11+1-(INT((CHOOSE(WEEKDAY(Kal!A$11),0,1,2,3,4,5,6)+(Ident!F103-Kal!A$11+1))/7))-(INT((CHOOSE(WEEKDAY(Kal!A$11),6,0,1,2,3,4,5)+(Ident!F103-Kal!A$11+1))/7))</f>
        <v>-32415</v>
      </c>
      <c r="G103" s="25">
        <f>IF(AND(Ident!E103&lt;&gt;0,Ident!F103&lt;&gt;0),D103,IF(AND(Ident!E103&lt;&gt;0,Ident!F103=0),E103,IF(AND(Ident!E103=0,Ident!F103&lt;&gt;0),F103,ad5kw)))</f>
        <v>65</v>
      </c>
      <c r="H103" s="24">
        <f>ROUND(G103*Ident!L103,2)</f>
        <v>0</v>
      </c>
      <c r="I103" s="102"/>
      <c r="J103" s="103">
        <f>BerM1!W103+BerM2!W103+BerM3!W103</f>
        <v>0</v>
      </c>
      <c r="K103" s="103">
        <f t="shared" si="79"/>
        <v>0</v>
      </c>
      <c r="L103" s="103" t="str">
        <f t="shared" si="80"/>
        <v>Corriger</v>
      </c>
      <c r="M103" s="81">
        <f>BerM1!AB103+BerM2!AB103+BerM3!AB103</f>
        <v>0</v>
      </c>
      <c r="N103" s="81">
        <f t="shared" si="81"/>
        <v>0</v>
      </c>
      <c r="O103" s="4">
        <f>IF(BerM1!S103+BerM2!S103+BerM3!S103=0,0,MIN(Ident!L103*fuf,MAX((Ident!L103-1)*fuf,ROUND(N103/(BerM1!S103+BerM2!S103+BerM3!S103),2))))</f>
        <v>0</v>
      </c>
      <c r="P103" s="81">
        <f>ROUND((BerM1!I103+BerM2!I103+BerM3!I103)/(malu1+malu2+malu3),2)</f>
        <v>0</v>
      </c>
      <c r="Q103" s="81">
        <f>ROUND((BerM1!J103+BerM2!J103+BerM3!J103)/(dima1+dima2+dima3),2)</f>
        <v>0</v>
      </c>
      <c r="R103" s="81">
        <f>ROUND((BerM1!K103+BerM2!K103+BerM3!K103)/(wome1+wome2+wome3),2)</f>
        <v>0</v>
      </c>
      <c r="S103" s="81">
        <f>ROUND((BerM1!L103+BerM2!L103+BerM3!L103)/(doje1+doje2+doje3),2)</f>
        <v>0</v>
      </c>
      <c r="T103" s="81">
        <f>ROUND((BerM1!M103+BerM2!M103+BerM3!M103)/(vrve1+vrve2+vrve3),2)</f>
        <v>0</v>
      </c>
      <c r="U103" s="81">
        <f>ROUND((BerM1!N103+BerM2!N103+BerM3!N103)/(zasa1+zasa2+zasa3),2)</f>
        <v>0</v>
      </c>
      <c r="V103" s="81">
        <f>ROUND((BerM1!O103+BerM2!O103+BerM3!O103)/(zodi1+zodi2+zodi3),2)</f>
        <v>0</v>
      </c>
      <c r="W103" s="81">
        <f>ROUND(('M1-In'!U103+'M2-In'!U103+'M3-In'!U103)*7/(malu1+malu2+malu3+dima1+dima2+dima3+wome1+wome2+wome3+doje1+doje2+doje3+vrve1+vrve2+vrve3+zasa1+zasa2+zasa3+zodi1+zodi2+zodi3),2)</f>
        <v>0</v>
      </c>
      <c r="X103" s="81">
        <f t="shared" si="82"/>
        <v>0</v>
      </c>
      <c r="Y103" s="81" t="str">
        <f t="shared" si="83"/>
        <v>REMPLIR CAT.D'EMPLOYEUR!</v>
      </c>
      <c r="Z103" s="34">
        <f t="shared" si="84"/>
        <v>0</v>
      </c>
      <c r="AA103" s="81" t="str">
        <f t="shared" si="85"/>
        <v>T. plein</v>
      </c>
      <c r="AB103" s="81">
        <f>'M1-In'!AD103+'M1-In'!AE103+'M2-In'!AD103+'M2-In'!AE103+'M3-In'!AD103+'M3-In'!AE103</f>
        <v>0</v>
      </c>
      <c r="AC103" s="81" t="str">
        <f t="shared" si="86"/>
        <v>Corriger</v>
      </c>
      <c r="AD103" s="81" t="str">
        <f t="shared" si="87"/>
        <v>Corriger</v>
      </c>
      <c r="AE103" s="81">
        <f>'M1-In'!AF103+'M2-In'!AF103+'M3-In'!AF103</f>
        <v>0</v>
      </c>
      <c r="AF103" s="81" t="str">
        <f t="shared" si="88"/>
        <v>Corriger</v>
      </c>
      <c r="AG103" s="81" t="str">
        <f t="shared" si="89"/>
        <v>Corriger</v>
      </c>
      <c r="AH103" s="81">
        <f>'M1-In'!AG103+'M2-In'!AG103+'M3-In'!AG103</f>
        <v>0</v>
      </c>
      <c r="AI103" s="81" t="str">
        <f t="shared" si="90"/>
        <v>Corriger</v>
      </c>
      <c r="AJ103" s="81" t="str">
        <f t="shared" si="91"/>
        <v>Corriger</v>
      </c>
      <c r="AK103" s="81">
        <f>'M1-In'!AH103+'M2-In'!AH103+'M3-In'!AH103</f>
        <v>0</v>
      </c>
      <c r="AL103" s="81" t="str">
        <f t="shared" si="92"/>
        <v>Corriger</v>
      </c>
      <c r="AM103" s="81" t="str">
        <f t="shared" si="93"/>
        <v>Corriger</v>
      </c>
      <c r="AN103" s="81">
        <f>'M1-In'!AI103+'M2-In'!AI103+'M3-In'!AI103</f>
        <v>0</v>
      </c>
      <c r="AO103" s="81" t="str">
        <f t="shared" si="94"/>
        <v>Corriger</v>
      </c>
      <c r="AP103" s="81" t="str">
        <f t="shared" si="95"/>
        <v>Corriger</v>
      </c>
      <c r="AQ103" s="81">
        <f>'M1-In'!AJ103+'M2-In'!AJ103+'M3-In'!AJ103</f>
        <v>0</v>
      </c>
      <c r="AR103" s="81" t="str">
        <f t="shared" si="96"/>
        <v>Corriger</v>
      </c>
      <c r="AS103" s="81" t="str">
        <f t="shared" si="97"/>
        <v>Corriger</v>
      </c>
      <c r="AT103" s="81">
        <f>BerM1!AO103+BerM2!AO103+BerM3!AO103</f>
        <v>0</v>
      </c>
      <c r="AU103" s="81" t="str">
        <f t="shared" si="98"/>
        <v>Corriger</v>
      </c>
      <c r="AV103" s="81" t="str">
        <f t="shared" si="99"/>
        <v>Corriger</v>
      </c>
      <c r="AW103" s="81" t="str">
        <f>IF(A103&gt;1,"Corriger",MIN(gmk,BerM1!AQ103+BerM2!AQ103+BerM3!AQ103))</f>
        <v>Corriger</v>
      </c>
      <c r="AX103" s="81" t="str">
        <f t="shared" si="100"/>
        <v>Corriger</v>
      </c>
      <c r="AY103" s="81" t="str">
        <f t="shared" si="101"/>
        <v>Corriger</v>
      </c>
      <c r="AZ103" s="81" t="str">
        <f>IF(A103&gt;1,"Corriger",ROUND(AW103*pabij/100,2)+ROUND(AW103*wnbij/100,2))</f>
        <v>Corriger</v>
      </c>
      <c r="BA103" s="81">
        <f t="shared" si="102"/>
        <v>0</v>
      </c>
      <c r="BB103" s="81">
        <f t="shared" si="103"/>
        <v>0</v>
      </c>
      <c r="BC103" s="104">
        <f t="shared" si="104"/>
        <v>1</v>
      </c>
      <c r="BD103" s="81" t="str">
        <f t="shared" si="105"/>
        <v>Corriger</v>
      </c>
      <c r="BE103" s="34" t="str">
        <f t="shared" si="106"/>
        <v>Corriger</v>
      </c>
      <c r="BF103" s="81" t="str">
        <f>IF(A103&gt;1,"Corriger",MIN(AY103,BerM1!AT103+BerM2!AT103+BerM3!AT103))</f>
        <v>Corriger</v>
      </c>
      <c r="BG103" s="81" t="e">
        <f t="shared" si="107"/>
        <v>#VALUE!</v>
      </c>
      <c r="BH103" s="81" t="str">
        <f t="shared" si="108"/>
        <v>Corriger</v>
      </c>
      <c r="BI103" s="81" t="str">
        <f t="shared" si="109"/>
        <v>Corriger</v>
      </c>
      <c r="BJ103" s="81" t="e">
        <f t="shared" si="110"/>
        <v>#VALUE!</v>
      </c>
      <c r="BK103" s="81" t="e">
        <f ca="1">IF(A103=1,Corriger,ROUND(AW103*fsobij/100,2))</f>
        <v>#VALUE!</v>
      </c>
      <c r="BL103" s="25" t="str">
        <f t="shared" si="111"/>
        <v>Corriger</v>
      </c>
      <c r="BM103" s="81" t="str">
        <f t="shared" si="112"/>
        <v>Corriger</v>
      </c>
      <c r="BN103" s="81" t="str">
        <f t="shared" si="113"/>
        <v>Corriger</v>
      </c>
      <c r="BO103" s="81" t="str">
        <f t="shared" si="114"/>
        <v>OK</v>
      </c>
      <c r="BP103" s="81" t="b">
        <f t="shared" si="115"/>
        <v>0</v>
      </c>
      <c r="BQ103" s="105"/>
      <c r="BR103" s="105" t="e">
        <f ca="1">IF(A103=1,Corriger,ROUND(AW103*bijdrage255/100,2))</f>
        <v>#VALUE!</v>
      </c>
      <c r="BS103" s="105" t="e">
        <f ca="1">IF(A103=1,Corriger,ROUND(AW103*bijdrage256/100,2))</f>
        <v>#VALUE!</v>
      </c>
      <c r="BT103" s="105"/>
      <c r="BU103" s="105" t="str">
        <f t="shared" si="116"/>
        <v>Corriger</v>
      </c>
      <c r="BV103" s="105"/>
      <c r="BW103" s="81" t="e">
        <f t="shared" si="117"/>
        <v>#VALUE!</v>
      </c>
      <c r="BX103" s="81" t="e">
        <f t="shared" si="118"/>
        <v>#VALUE!</v>
      </c>
      <c r="BY103" s="81" t="e">
        <f t="shared" si="119"/>
        <v>#VALUE!</v>
      </c>
      <c r="CA103" s="81" t="e">
        <f ca="1">BN103-ROUND(((FTP!AP103+FTP!BB103+FTP!BF103+FTP!AT103+FTP!AX103)-(FTP!BH103+FTP!BJ103))/100,2)</f>
        <v>#VALUE!</v>
      </c>
    </row>
    <row r="104" spans="1:79" x14ac:dyDescent="0.2">
      <c r="A104" s="25">
        <f>IF(OR(BerM1!V104=1,BerM2!V104=1,BerM3!V104=1),1,IF(ISBLANK(wg_cat),2,IF(AND(kwnr&gt;=76,user_wg_cat=958),3,0)))</f>
        <v>2</v>
      </c>
      <c r="B104" s="101"/>
      <c r="C104" s="106">
        <f>IF(NOT(ISBLANK(Ident!E104)),IF(Ident!E104&lt;Kal!A$11,Kal!A$11,Ident!E104),Kal!A$11)</f>
        <v>45383</v>
      </c>
      <c r="D104" s="25">
        <f>Ident!F104-C104+1-(INT((CHOOSE(WEEKDAY(C104),0,1,2,3,4,5,6)+(Ident!F104-C104+1))/7))-(INT((CHOOSE(WEEKDAY(C104),6,0,1,2,3,4,5)+(Ident!F104-C104+1))/7))</f>
        <v>-32415</v>
      </c>
      <c r="E104" s="25">
        <f>Kal!B$13-C104+1-(INT((CHOOSE(WEEKDAY(C104),0,1,2,3,4,5,6)+(Kal!B$13-C104+1))/7))-(INT((CHOOSE(WEEKDAY(C104),6,0,1,2,3,4,5)+(Kal!B$13-C104+1))/7))</f>
        <v>65</v>
      </c>
      <c r="F104" s="25">
        <f>Ident!F104-Kal!A$11+1-(INT((CHOOSE(WEEKDAY(Kal!A$11),0,1,2,3,4,5,6)+(Ident!F104-Kal!A$11+1))/7))-(INT((CHOOSE(WEEKDAY(Kal!A$11),6,0,1,2,3,4,5)+(Ident!F104-Kal!A$11+1))/7))</f>
        <v>-32415</v>
      </c>
      <c r="G104" s="25">
        <f>IF(AND(Ident!E104&lt;&gt;0,Ident!F104&lt;&gt;0),D104,IF(AND(Ident!E104&lt;&gt;0,Ident!F104=0),E104,IF(AND(Ident!E104=0,Ident!F104&lt;&gt;0),F104,ad5kw)))</f>
        <v>65</v>
      </c>
      <c r="H104" s="24">
        <f>ROUND(G104*Ident!L104,2)</f>
        <v>0</v>
      </c>
      <c r="I104" s="102"/>
      <c r="J104" s="103">
        <f>BerM1!W104+BerM2!W104+BerM3!W104</f>
        <v>0</v>
      </c>
      <c r="K104" s="103">
        <f t="shared" si="79"/>
        <v>0</v>
      </c>
      <c r="L104" s="103" t="str">
        <f t="shared" si="80"/>
        <v>Corriger</v>
      </c>
      <c r="M104" s="81">
        <f>BerM1!AB104+BerM2!AB104+BerM3!AB104</f>
        <v>0</v>
      </c>
      <c r="N104" s="81">
        <f t="shared" si="81"/>
        <v>0</v>
      </c>
      <c r="O104" s="4">
        <f>IF(BerM1!S104+BerM2!S104+BerM3!S104=0,0,MIN(Ident!L104*fuf,MAX((Ident!L104-1)*fuf,ROUND(N104/(BerM1!S104+BerM2!S104+BerM3!S104),2))))</f>
        <v>0</v>
      </c>
      <c r="P104" s="81">
        <f>ROUND((BerM1!I104+BerM2!I104+BerM3!I104)/(malu1+malu2+malu3),2)</f>
        <v>0</v>
      </c>
      <c r="Q104" s="81">
        <f>ROUND((BerM1!J104+BerM2!J104+BerM3!J104)/(dima1+dima2+dima3),2)</f>
        <v>0</v>
      </c>
      <c r="R104" s="81">
        <f>ROUND((BerM1!K104+BerM2!K104+BerM3!K104)/(wome1+wome2+wome3),2)</f>
        <v>0</v>
      </c>
      <c r="S104" s="81">
        <f>ROUND((BerM1!L104+BerM2!L104+BerM3!L104)/(doje1+doje2+doje3),2)</f>
        <v>0</v>
      </c>
      <c r="T104" s="81">
        <f>ROUND((BerM1!M104+BerM2!M104+BerM3!M104)/(vrve1+vrve2+vrve3),2)</f>
        <v>0</v>
      </c>
      <c r="U104" s="81">
        <f>ROUND((BerM1!N104+BerM2!N104+BerM3!N104)/(zasa1+zasa2+zasa3),2)</f>
        <v>0</v>
      </c>
      <c r="V104" s="81">
        <f>ROUND((BerM1!O104+BerM2!O104+BerM3!O104)/(zodi1+zodi2+zodi3),2)</f>
        <v>0</v>
      </c>
      <c r="W104" s="81">
        <f>ROUND(('M1-In'!U104+'M2-In'!U104+'M3-In'!U104)*7/(malu1+malu2+malu3+dima1+dima2+dima3+wome1+wome2+wome3+doje1+doje2+doje3+vrve1+vrve2+vrve3+zasa1+zasa2+zasa3+zodi1+zodi2+zodi3),2)</f>
        <v>0</v>
      </c>
      <c r="X104" s="81">
        <f t="shared" si="82"/>
        <v>0</v>
      </c>
      <c r="Y104" s="81" t="str">
        <f t="shared" si="83"/>
        <v>REMPLIR CAT.D'EMPLOYEUR!</v>
      </c>
      <c r="Z104" s="34">
        <f t="shared" si="84"/>
        <v>0</v>
      </c>
      <c r="AA104" s="81" t="str">
        <f t="shared" si="85"/>
        <v>T. plein</v>
      </c>
      <c r="AB104" s="81">
        <f>'M1-In'!AD104+'M1-In'!AE104+'M2-In'!AD104+'M2-In'!AE104+'M3-In'!AD104+'M3-In'!AE104</f>
        <v>0</v>
      </c>
      <c r="AC104" s="81" t="str">
        <f t="shared" si="86"/>
        <v>Corriger</v>
      </c>
      <c r="AD104" s="81" t="str">
        <f t="shared" si="87"/>
        <v>Corriger</v>
      </c>
      <c r="AE104" s="81">
        <f>'M1-In'!AF104+'M2-In'!AF104+'M3-In'!AF104</f>
        <v>0</v>
      </c>
      <c r="AF104" s="81" t="str">
        <f t="shared" si="88"/>
        <v>Corriger</v>
      </c>
      <c r="AG104" s="81" t="str">
        <f t="shared" si="89"/>
        <v>Corriger</v>
      </c>
      <c r="AH104" s="81">
        <f>'M1-In'!AG104+'M2-In'!AG104+'M3-In'!AG104</f>
        <v>0</v>
      </c>
      <c r="AI104" s="81" t="str">
        <f t="shared" si="90"/>
        <v>Corriger</v>
      </c>
      <c r="AJ104" s="81" t="str">
        <f t="shared" si="91"/>
        <v>Corriger</v>
      </c>
      <c r="AK104" s="81">
        <f>'M1-In'!AH104+'M2-In'!AH104+'M3-In'!AH104</f>
        <v>0</v>
      </c>
      <c r="AL104" s="81" t="str">
        <f t="shared" si="92"/>
        <v>Corriger</v>
      </c>
      <c r="AM104" s="81" t="str">
        <f t="shared" si="93"/>
        <v>Corriger</v>
      </c>
      <c r="AN104" s="81">
        <f>'M1-In'!AI104+'M2-In'!AI104+'M3-In'!AI104</f>
        <v>0</v>
      </c>
      <c r="AO104" s="81" t="str">
        <f t="shared" si="94"/>
        <v>Corriger</v>
      </c>
      <c r="AP104" s="81" t="str">
        <f t="shared" si="95"/>
        <v>Corriger</v>
      </c>
      <c r="AQ104" s="81">
        <f>'M1-In'!AJ104+'M2-In'!AJ104+'M3-In'!AJ104</f>
        <v>0</v>
      </c>
      <c r="AR104" s="81" t="str">
        <f t="shared" si="96"/>
        <v>Corriger</v>
      </c>
      <c r="AS104" s="81" t="str">
        <f t="shared" si="97"/>
        <v>Corriger</v>
      </c>
      <c r="AT104" s="81">
        <f>BerM1!AO104+BerM2!AO104+BerM3!AO104</f>
        <v>0</v>
      </c>
      <c r="AU104" s="81" t="str">
        <f t="shared" si="98"/>
        <v>Corriger</v>
      </c>
      <c r="AV104" s="81" t="str">
        <f t="shared" si="99"/>
        <v>Corriger</v>
      </c>
      <c r="AW104" s="81" t="str">
        <f>IF(A104&gt;1,"Corriger",MIN(gmk,BerM1!AQ104+BerM2!AQ104+BerM3!AQ104))</f>
        <v>Corriger</v>
      </c>
      <c r="AX104" s="81" t="str">
        <f t="shared" si="100"/>
        <v>Corriger</v>
      </c>
      <c r="AY104" s="81" t="str">
        <f t="shared" si="101"/>
        <v>Corriger</v>
      </c>
      <c r="AZ104" s="81" t="str">
        <f>IF(A104&gt;1,"Corriger",ROUND(AW104*pabij/100,2)+ROUND(AW104*wnbij/100,2))</f>
        <v>Corriger</v>
      </c>
      <c r="BA104" s="81">
        <f t="shared" si="102"/>
        <v>0</v>
      </c>
      <c r="BB104" s="81">
        <f t="shared" si="103"/>
        <v>0</v>
      </c>
      <c r="BC104" s="104">
        <f t="shared" si="104"/>
        <v>1</v>
      </c>
      <c r="BD104" s="81" t="str">
        <f t="shared" si="105"/>
        <v>Corriger</v>
      </c>
      <c r="BE104" s="34" t="str">
        <f t="shared" si="106"/>
        <v>Corriger</v>
      </c>
      <c r="BF104" s="81" t="str">
        <f>IF(A104&gt;1,"Corriger",MIN(AY104,BerM1!AT104+BerM2!AT104+BerM3!AT104))</f>
        <v>Corriger</v>
      </c>
      <c r="BG104" s="81" t="e">
        <f t="shared" si="107"/>
        <v>#VALUE!</v>
      </c>
      <c r="BH104" s="81" t="str">
        <f t="shared" si="108"/>
        <v>Corriger</v>
      </c>
      <c r="BI104" s="81" t="str">
        <f t="shared" si="109"/>
        <v>Corriger</v>
      </c>
      <c r="BJ104" s="81" t="e">
        <f t="shared" si="110"/>
        <v>#VALUE!</v>
      </c>
      <c r="BK104" s="81" t="e">
        <f ca="1">IF(A104=1,Corriger,ROUND(AW104*fsobij/100,2))</f>
        <v>#VALUE!</v>
      </c>
      <c r="BL104" s="25" t="str">
        <f t="shared" si="111"/>
        <v>Corriger</v>
      </c>
      <c r="BM104" s="81" t="str">
        <f t="shared" si="112"/>
        <v>Corriger</v>
      </c>
      <c r="BN104" s="81" t="str">
        <f t="shared" si="113"/>
        <v>Corriger</v>
      </c>
      <c r="BO104" s="81" t="str">
        <f t="shared" si="114"/>
        <v>OK</v>
      </c>
      <c r="BP104" s="81" t="b">
        <f t="shared" si="115"/>
        <v>0</v>
      </c>
      <c r="BQ104" s="105"/>
      <c r="BR104" s="105" t="e">
        <f ca="1">IF(A104=1,Corriger,ROUND(AW104*bijdrage255/100,2))</f>
        <v>#VALUE!</v>
      </c>
      <c r="BS104" s="105" t="e">
        <f ca="1">IF(A104=1,Corriger,ROUND(AW104*bijdrage256/100,2))</f>
        <v>#VALUE!</v>
      </c>
      <c r="BT104" s="105"/>
      <c r="BU104" s="105" t="str">
        <f t="shared" si="116"/>
        <v>Corriger</v>
      </c>
      <c r="BV104" s="105"/>
      <c r="BW104" s="81" t="e">
        <f t="shared" si="117"/>
        <v>#VALUE!</v>
      </c>
      <c r="BX104" s="81" t="e">
        <f t="shared" si="118"/>
        <v>#VALUE!</v>
      </c>
      <c r="BY104" s="81" t="e">
        <f t="shared" si="119"/>
        <v>#VALUE!</v>
      </c>
      <c r="CA104" s="81" t="e">
        <f ca="1">BN104-ROUND(((FTP!AP104+FTP!BB104+FTP!BF104+FTP!AT104+FTP!AX104)-(FTP!BH104+FTP!BJ104))/100,2)</f>
        <v>#VALUE!</v>
      </c>
    </row>
    <row r="105" spans="1:79" x14ac:dyDescent="0.2">
      <c r="A105" s="25">
        <f>IF(OR(BerM1!V105=1,BerM2!V105=1,BerM3!V105=1),1,IF(ISBLANK(wg_cat),2,IF(AND(kwnr&gt;=76,user_wg_cat=958),3,0)))</f>
        <v>2</v>
      </c>
      <c r="B105" s="101"/>
      <c r="C105" s="106">
        <f>IF(NOT(ISBLANK(Ident!E105)),IF(Ident!E105&lt;Kal!A$11,Kal!A$11,Ident!E105),Kal!A$11)</f>
        <v>45383</v>
      </c>
      <c r="D105" s="25">
        <f>Ident!F105-C105+1-(INT((CHOOSE(WEEKDAY(C105),0,1,2,3,4,5,6)+(Ident!F105-C105+1))/7))-(INT((CHOOSE(WEEKDAY(C105),6,0,1,2,3,4,5)+(Ident!F105-C105+1))/7))</f>
        <v>-32415</v>
      </c>
      <c r="E105" s="25">
        <f>Kal!B$13-C105+1-(INT((CHOOSE(WEEKDAY(C105),0,1,2,3,4,5,6)+(Kal!B$13-C105+1))/7))-(INT((CHOOSE(WEEKDAY(C105),6,0,1,2,3,4,5)+(Kal!B$13-C105+1))/7))</f>
        <v>65</v>
      </c>
      <c r="F105" s="25">
        <f>Ident!F105-Kal!A$11+1-(INT((CHOOSE(WEEKDAY(Kal!A$11),0,1,2,3,4,5,6)+(Ident!F105-Kal!A$11+1))/7))-(INT((CHOOSE(WEEKDAY(Kal!A$11),6,0,1,2,3,4,5)+(Ident!F105-Kal!A$11+1))/7))</f>
        <v>-32415</v>
      </c>
      <c r="G105" s="25">
        <f>IF(AND(Ident!E105&lt;&gt;0,Ident!F105&lt;&gt;0),D105,IF(AND(Ident!E105&lt;&gt;0,Ident!F105=0),E105,IF(AND(Ident!E105=0,Ident!F105&lt;&gt;0),F105,ad5kw)))</f>
        <v>65</v>
      </c>
      <c r="H105" s="24">
        <f>ROUND(G105*Ident!L105,2)</f>
        <v>0</v>
      </c>
      <c r="I105" s="102"/>
      <c r="J105" s="103">
        <f>BerM1!W105+BerM2!W105+BerM3!W105</f>
        <v>0</v>
      </c>
      <c r="K105" s="103">
        <f t="shared" si="79"/>
        <v>0</v>
      </c>
      <c r="L105" s="103" t="str">
        <f t="shared" si="80"/>
        <v>Corriger</v>
      </c>
      <c r="M105" s="81">
        <f>BerM1!AB105+BerM2!AB105+BerM3!AB105</f>
        <v>0</v>
      </c>
      <c r="N105" s="81">
        <f t="shared" si="81"/>
        <v>0</v>
      </c>
      <c r="O105" s="4">
        <f>IF(BerM1!S105+BerM2!S105+BerM3!S105=0,0,MIN(Ident!L105*fuf,MAX((Ident!L105-1)*fuf,ROUND(N105/(BerM1!S105+BerM2!S105+BerM3!S105),2))))</f>
        <v>0</v>
      </c>
      <c r="P105" s="81">
        <f>ROUND((BerM1!I105+BerM2!I105+BerM3!I105)/(malu1+malu2+malu3),2)</f>
        <v>0</v>
      </c>
      <c r="Q105" s="81">
        <f>ROUND((BerM1!J105+BerM2!J105+BerM3!J105)/(dima1+dima2+dima3),2)</f>
        <v>0</v>
      </c>
      <c r="R105" s="81">
        <f>ROUND((BerM1!K105+BerM2!K105+BerM3!K105)/(wome1+wome2+wome3),2)</f>
        <v>0</v>
      </c>
      <c r="S105" s="81">
        <f>ROUND((BerM1!L105+BerM2!L105+BerM3!L105)/(doje1+doje2+doje3),2)</f>
        <v>0</v>
      </c>
      <c r="T105" s="81">
        <f>ROUND((BerM1!M105+BerM2!M105+BerM3!M105)/(vrve1+vrve2+vrve3),2)</f>
        <v>0</v>
      </c>
      <c r="U105" s="81">
        <f>ROUND((BerM1!N105+BerM2!N105+BerM3!N105)/(zasa1+zasa2+zasa3),2)</f>
        <v>0</v>
      </c>
      <c r="V105" s="81">
        <f>ROUND((BerM1!O105+BerM2!O105+BerM3!O105)/(zodi1+zodi2+zodi3),2)</f>
        <v>0</v>
      </c>
      <c r="W105" s="81">
        <f>ROUND(('M1-In'!U105+'M2-In'!U105+'M3-In'!U105)*7/(malu1+malu2+malu3+dima1+dima2+dima3+wome1+wome2+wome3+doje1+doje2+doje3+vrve1+vrve2+vrve3+zasa1+zasa2+zasa3+zodi1+zodi2+zodi3),2)</f>
        <v>0</v>
      </c>
      <c r="X105" s="81">
        <f t="shared" si="82"/>
        <v>0</v>
      </c>
      <c r="Y105" s="81" t="str">
        <f t="shared" si="83"/>
        <v>REMPLIR CAT.D'EMPLOYEUR!</v>
      </c>
      <c r="Z105" s="34">
        <f t="shared" si="84"/>
        <v>0</v>
      </c>
      <c r="AA105" s="81" t="str">
        <f t="shared" si="85"/>
        <v>T. plein</v>
      </c>
      <c r="AB105" s="81">
        <f>'M1-In'!AD105+'M1-In'!AE105+'M2-In'!AD105+'M2-In'!AE105+'M3-In'!AD105+'M3-In'!AE105</f>
        <v>0</v>
      </c>
      <c r="AC105" s="81" t="str">
        <f t="shared" si="86"/>
        <v>Corriger</v>
      </c>
      <c r="AD105" s="81" t="str">
        <f t="shared" si="87"/>
        <v>Corriger</v>
      </c>
      <c r="AE105" s="81">
        <f>'M1-In'!AF105+'M2-In'!AF105+'M3-In'!AF105</f>
        <v>0</v>
      </c>
      <c r="AF105" s="81" t="str">
        <f t="shared" si="88"/>
        <v>Corriger</v>
      </c>
      <c r="AG105" s="81" t="str">
        <f t="shared" si="89"/>
        <v>Corriger</v>
      </c>
      <c r="AH105" s="81">
        <f>'M1-In'!AG105+'M2-In'!AG105+'M3-In'!AG105</f>
        <v>0</v>
      </c>
      <c r="AI105" s="81" t="str">
        <f t="shared" si="90"/>
        <v>Corriger</v>
      </c>
      <c r="AJ105" s="81" t="str">
        <f t="shared" si="91"/>
        <v>Corriger</v>
      </c>
      <c r="AK105" s="81">
        <f>'M1-In'!AH105+'M2-In'!AH105+'M3-In'!AH105</f>
        <v>0</v>
      </c>
      <c r="AL105" s="81" t="str">
        <f t="shared" si="92"/>
        <v>Corriger</v>
      </c>
      <c r="AM105" s="81" t="str">
        <f t="shared" si="93"/>
        <v>Corriger</v>
      </c>
      <c r="AN105" s="81">
        <f>'M1-In'!AI105+'M2-In'!AI105+'M3-In'!AI105</f>
        <v>0</v>
      </c>
      <c r="AO105" s="81" t="str">
        <f t="shared" si="94"/>
        <v>Corriger</v>
      </c>
      <c r="AP105" s="81" t="str">
        <f t="shared" si="95"/>
        <v>Corriger</v>
      </c>
      <c r="AQ105" s="81">
        <f>'M1-In'!AJ105+'M2-In'!AJ105+'M3-In'!AJ105</f>
        <v>0</v>
      </c>
      <c r="AR105" s="81" t="str">
        <f t="shared" si="96"/>
        <v>Corriger</v>
      </c>
      <c r="AS105" s="81" t="str">
        <f t="shared" si="97"/>
        <v>Corriger</v>
      </c>
      <c r="AT105" s="81">
        <f>BerM1!AO105+BerM2!AO105+BerM3!AO105</f>
        <v>0</v>
      </c>
      <c r="AU105" s="81" t="str">
        <f t="shared" si="98"/>
        <v>Corriger</v>
      </c>
      <c r="AV105" s="81" t="str">
        <f t="shared" si="99"/>
        <v>Corriger</v>
      </c>
      <c r="AW105" s="81" t="str">
        <f>IF(A105&gt;1,"Corriger",MIN(gmk,BerM1!AQ105+BerM2!AQ105+BerM3!AQ105))</f>
        <v>Corriger</v>
      </c>
      <c r="AX105" s="81" t="str">
        <f t="shared" si="100"/>
        <v>Corriger</v>
      </c>
      <c r="AY105" s="81" t="str">
        <f t="shared" si="101"/>
        <v>Corriger</v>
      </c>
      <c r="AZ105" s="81" t="str">
        <f>IF(A105&gt;1,"Corriger",ROUND(AW105*pabij/100,2)+ROUND(AW105*wnbij/100,2))</f>
        <v>Corriger</v>
      </c>
      <c r="BA105" s="81">
        <f t="shared" si="102"/>
        <v>0</v>
      </c>
      <c r="BB105" s="81">
        <f t="shared" si="103"/>
        <v>0</v>
      </c>
      <c r="BC105" s="104">
        <f t="shared" si="104"/>
        <v>1</v>
      </c>
      <c r="BD105" s="81" t="str">
        <f t="shared" si="105"/>
        <v>Corriger</v>
      </c>
      <c r="BE105" s="34" t="str">
        <f t="shared" si="106"/>
        <v>Corriger</v>
      </c>
      <c r="BF105" s="81" t="str">
        <f>IF(A105&gt;1,"Corriger",MIN(AY105,BerM1!AT105+BerM2!AT105+BerM3!AT105))</f>
        <v>Corriger</v>
      </c>
      <c r="BG105" s="81" t="e">
        <f t="shared" si="107"/>
        <v>#VALUE!</v>
      </c>
      <c r="BH105" s="81" t="str">
        <f t="shared" si="108"/>
        <v>Corriger</v>
      </c>
      <c r="BI105" s="81" t="str">
        <f t="shared" si="109"/>
        <v>Corriger</v>
      </c>
      <c r="BJ105" s="81" t="e">
        <f t="shared" si="110"/>
        <v>#VALUE!</v>
      </c>
      <c r="BK105" s="81" t="e">
        <f ca="1">IF(A105=1,Corriger,ROUND(AW105*fsobij/100,2))</f>
        <v>#VALUE!</v>
      </c>
      <c r="BL105" s="25" t="str">
        <f t="shared" si="111"/>
        <v>Corriger</v>
      </c>
      <c r="BM105" s="81" t="str">
        <f t="shared" si="112"/>
        <v>Corriger</v>
      </c>
      <c r="BN105" s="81" t="str">
        <f t="shared" si="113"/>
        <v>Corriger</v>
      </c>
      <c r="BO105" s="81" t="str">
        <f t="shared" si="114"/>
        <v>OK</v>
      </c>
      <c r="BP105" s="81" t="b">
        <f t="shared" si="115"/>
        <v>0</v>
      </c>
      <c r="BQ105" s="105"/>
      <c r="BR105" s="105" t="e">
        <f ca="1">IF(A105=1,Corriger,ROUND(AW105*bijdrage255/100,2))</f>
        <v>#VALUE!</v>
      </c>
      <c r="BS105" s="105" t="e">
        <f ca="1">IF(A105=1,Corriger,ROUND(AW105*bijdrage256/100,2))</f>
        <v>#VALUE!</v>
      </c>
      <c r="BT105" s="105"/>
      <c r="BU105" s="105" t="str">
        <f t="shared" si="116"/>
        <v>Corriger</v>
      </c>
      <c r="BV105" s="105"/>
      <c r="BW105" s="81" t="e">
        <f t="shared" si="117"/>
        <v>#VALUE!</v>
      </c>
      <c r="BX105" s="81" t="e">
        <f t="shared" si="118"/>
        <v>#VALUE!</v>
      </c>
      <c r="BY105" s="81" t="e">
        <f t="shared" si="119"/>
        <v>#VALUE!</v>
      </c>
      <c r="CA105" s="81" t="e">
        <f ca="1">BN105-ROUND(((FTP!AP105+FTP!BB105+FTP!BF105+FTP!AT105+FTP!AX105)-(FTP!BH105+FTP!BJ105))/100,2)</f>
        <v>#VALUE!</v>
      </c>
    </row>
    <row r="106" spans="1:79" x14ac:dyDescent="0.2">
      <c r="A106" s="25">
        <f>IF(OR(BerM1!V106=1,BerM2!V106=1,BerM3!V106=1),1,IF(ISBLANK(wg_cat),2,IF(AND(kwnr&gt;=76,user_wg_cat=958),3,0)))</f>
        <v>2</v>
      </c>
      <c r="B106" s="101"/>
      <c r="C106" s="106">
        <f>IF(NOT(ISBLANK(Ident!E106)),IF(Ident!E106&lt;Kal!A$11,Kal!A$11,Ident!E106),Kal!A$11)</f>
        <v>45383</v>
      </c>
      <c r="D106" s="25">
        <f>Ident!F106-C106+1-(INT((CHOOSE(WEEKDAY(C106),0,1,2,3,4,5,6)+(Ident!F106-C106+1))/7))-(INT((CHOOSE(WEEKDAY(C106),6,0,1,2,3,4,5)+(Ident!F106-C106+1))/7))</f>
        <v>-32415</v>
      </c>
      <c r="E106" s="25">
        <f>Kal!B$13-C106+1-(INT((CHOOSE(WEEKDAY(C106),0,1,2,3,4,5,6)+(Kal!B$13-C106+1))/7))-(INT((CHOOSE(WEEKDAY(C106),6,0,1,2,3,4,5)+(Kal!B$13-C106+1))/7))</f>
        <v>65</v>
      </c>
      <c r="F106" s="25">
        <f>Ident!F106-Kal!A$11+1-(INT((CHOOSE(WEEKDAY(Kal!A$11),0,1,2,3,4,5,6)+(Ident!F106-Kal!A$11+1))/7))-(INT((CHOOSE(WEEKDAY(Kal!A$11),6,0,1,2,3,4,5)+(Ident!F106-Kal!A$11+1))/7))</f>
        <v>-32415</v>
      </c>
      <c r="G106" s="25">
        <f>IF(AND(Ident!E106&lt;&gt;0,Ident!F106&lt;&gt;0),D106,IF(AND(Ident!E106&lt;&gt;0,Ident!F106=0),E106,IF(AND(Ident!E106=0,Ident!F106&lt;&gt;0),F106,ad5kw)))</f>
        <v>65</v>
      </c>
      <c r="H106" s="24">
        <f>ROUND(G106*Ident!L106,2)</f>
        <v>0</v>
      </c>
      <c r="I106" s="102"/>
      <c r="J106" s="103">
        <f>BerM1!W106+BerM2!W106+BerM3!W106</f>
        <v>0</v>
      </c>
      <c r="K106" s="103">
        <f t="shared" si="79"/>
        <v>0</v>
      </c>
      <c r="L106" s="103" t="str">
        <f t="shared" si="80"/>
        <v>Corriger</v>
      </c>
      <c r="M106" s="81">
        <f>BerM1!AB106+BerM2!AB106+BerM3!AB106</f>
        <v>0</v>
      </c>
      <c r="N106" s="81">
        <f t="shared" si="81"/>
        <v>0</v>
      </c>
      <c r="O106" s="4">
        <f>IF(BerM1!S106+BerM2!S106+BerM3!S106=0,0,MIN(Ident!L106*fuf,MAX((Ident!L106-1)*fuf,ROUND(N106/(BerM1!S106+BerM2!S106+BerM3!S106),2))))</f>
        <v>0</v>
      </c>
      <c r="P106" s="81">
        <f>ROUND((BerM1!I106+BerM2!I106+BerM3!I106)/(malu1+malu2+malu3),2)</f>
        <v>0</v>
      </c>
      <c r="Q106" s="81">
        <f>ROUND((BerM1!J106+BerM2!J106+BerM3!J106)/(dima1+dima2+dima3),2)</f>
        <v>0</v>
      </c>
      <c r="R106" s="81">
        <f>ROUND((BerM1!K106+BerM2!K106+BerM3!K106)/(wome1+wome2+wome3),2)</f>
        <v>0</v>
      </c>
      <c r="S106" s="81">
        <f>ROUND((BerM1!L106+BerM2!L106+BerM3!L106)/(doje1+doje2+doje3),2)</f>
        <v>0</v>
      </c>
      <c r="T106" s="81">
        <f>ROUND((BerM1!M106+BerM2!M106+BerM3!M106)/(vrve1+vrve2+vrve3),2)</f>
        <v>0</v>
      </c>
      <c r="U106" s="81">
        <f>ROUND((BerM1!N106+BerM2!N106+BerM3!N106)/(zasa1+zasa2+zasa3),2)</f>
        <v>0</v>
      </c>
      <c r="V106" s="81">
        <f>ROUND((BerM1!O106+BerM2!O106+BerM3!O106)/(zodi1+zodi2+zodi3),2)</f>
        <v>0</v>
      </c>
      <c r="W106" s="81">
        <f>ROUND(('M1-In'!U106+'M2-In'!U106+'M3-In'!U106)*7/(malu1+malu2+malu3+dima1+dima2+dima3+wome1+wome2+wome3+doje1+doje2+doje3+vrve1+vrve2+vrve3+zasa1+zasa2+zasa3+zodi1+zodi2+zodi3),2)</f>
        <v>0</v>
      </c>
      <c r="X106" s="81">
        <f t="shared" si="82"/>
        <v>0</v>
      </c>
      <c r="Y106" s="81" t="str">
        <f t="shared" si="83"/>
        <v>REMPLIR CAT.D'EMPLOYEUR!</v>
      </c>
      <c r="Z106" s="34">
        <f t="shared" si="84"/>
        <v>0</v>
      </c>
      <c r="AA106" s="81" t="str">
        <f t="shared" si="85"/>
        <v>T. plein</v>
      </c>
      <c r="AB106" s="81">
        <f>'M1-In'!AD106+'M1-In'!AE106+'M2-In'!AD106+'M2-In'!AE106+'M3-In'!AD106+'M3-In'!AE106</f>
        <v>0</v>
      </c>
      <c r="AC106" s="81" t="str">
        <f t="shared" si="86"/>
        <v>Corriger</v>
      </c>
      <c r="AD106" s="81" t="str">
        <f t="shared" si="87"/>
        <v>Corriger</v>
      </c>
      <c r="AE106" s="81">
        <f>'M1-In'!AF106+'M2-In'!AF106+'M3-In'!AF106</f>
        <v>0</v>
      </c>
      <c r="AF106" s="81" t="str">
        <f t="shared" si="88"/>
        <v>Corriger</v>
      </c>
      <c r="AG106" s="81" t="str">
        <f t="shared" si="89"/>
        <v>Corriger</v>
      </c>
      <c r="AH106" s="81">
        <f>'M1-In'!AG106+'M2-In'!AG106+'M3-In'!AG106</f>
        <v>0</v>
      </c>
      <c r="AI106" s="81" t="str">
        <f t="shared" si="90"/>
        <v>Corriger</v>
      </c>
      <c r="AJ106" s="81" t="str">
        <f t="shared" si="91"/>
        <v>Corriger</v>
      </c>
      <c r="AK106" s="81">
        <f>'M1-In'!AH106+'M2-In'!AH106+'M3-In'!AH106</f>
        <v>0</v>
      </c>
      <c r="AL106" s="81" t="str">
        <f t="shared" si="92"/>
        <v>Corriger</v>
      </c>
      <c r="AM106" s="81" t="str">
        <f t="shared" si="93"/>
        <v>Corriger</v>
      </c>
      <c r="AN106" s="81">
        <f>'M1-In'!AI106+'M2-In'!AI106+'M3-In'!AI106</f>
        <v>0</v>
      </c>
      <c r="AO106" s="81" t="str">
        <f t="shared" si="94"/>
        <v>Corriger</v>
      </c>
      <c r="AP106" s="81" t="str">
        <f t="shared" si="95"/>
        <v>Corriger</v>
      </c>
      <c r="AQ106" s="81">
        <f>'M1-In'!AJ106+'M2-In'!AJ106+'M3-In'!AJ106</f>
        <v>0</v>
      </c>
      <c r="AR106" s="81" t="str">
        <f t="shared" si="96"/>
        <v>Corriger</v>
      </c>
      <c r="AS106" s="81" t="str">
        <f t="shared" si="97"/>
        <v>Corriger</v>
      </c>
      <c r="AT106" s="81">
        <f>BerM1!AO106+BerM2!AO106+BerM3!AO106</f>
        <v>0</v>
      </c>
      <c r="AU106" s="81" t="str">
        <f t="shared" si="98"/>
        <v>Corriger</v>
      </c>
      <c r="AV106" s="81" t="str">
        <f t="shared" si="99"/>
        <v>Corriger</v>
      </c>
      <c r="AW106" s="81" t="str">
        <f>IF(A106&gt;1,"Corriger",MIN(gmk,BerM1!AQ106+BerM2!AQ106+BerM3!AQ106))</f>
        <v>Corriger</v>
      </c>
      <c r="AX106" s="81" t="str">
        <f t="shared" si="100"/>
        <v>Corriger</v>
      </c>
      <c r="AY106" s="81" t="str">
        <f t="shared" si="101"/>
        <v>Corriger</v>
      </c>
      <c r="AZ106" s="81" t="str">
        <f>IF(A106&gt;1,"Corriger",ROUND(AW106*pabij/100,2)+ROUND(AW106*wnbij/100,2))</f>
        <v>Corriger</v>
      </c>
      <c r="BA106" s="81">
        <f t="shared" si="102"/>
        <v>0</v>
      </c>
      <c r="BB106" s="81">
        <f t="shared" si="103"/>
        <v>0</v>
      </c>
      <c r="BC106" s="104">
        <f t="shared" si="104"/>
        <v>1</v>
      </c>
      <c r="BD106" s="81" t="str">
        <f t="shared" si="105"/>
        <v>Corriger</v>
      </c>
      <c r="BE106" s="34" t="str">
        <f t="shared" si="106"/>
        <v>Corriger</v>
      </c>
      <c r="BF106" s="81" t="str">
        <f>IF(A106&gt;1,"Corriger",MIN(AY106,BerM1!AT106+BerM2!AT106+BerM3!AT106))</f>
        <v>Corriger</v>
      </c>
      <c r="BG106" s="81" t="e">
        <f t="shared" si="107"/>
        <v>#VALUE!</v>
      </c>
      <c r="BH106" s="81" t="str">
        <f t="shared" si="108"/>
        <v>Corriger</v>
      </c>
      <c r="BI106" s="81" t="str">
        <f t="shared" si="109"/>
        <v>Corriger</v>
      </c>
      <c r="BJ106" s="81" t="e">
        <f t="shared" si="110"/>
        <v>#VALUE!</v>
      </c>
      <c r="BK106" s="81" t="e">
        <f ca="1">IF(A106=1,Corriger,ROUND(AW106*fsobij/100,2))</f>
        <v>#VALUE!</v>
      </c>
      <c r="BL106" s="25" t="str">
        <f t="shared" si="111"/>
        <v>Corriger</v>
      </c>
      <c r="BM106" s="81" t="str">
        <f t="shared" si="112"/>
        <v>Corriger</v>
      </c>
      <c r="BN106" s="81" t="str">
        <f t="shared" si="113"/>
        <v>Corriger</v>
      </c>
      <c r="BO106" s="81" t="str">
        <f t="shared" si="114"/>
        <v>OK</v>
      </c>
      <c r="BP106" s="81" t="b">
        <f t="shared" si="115"/>
        <v>0</v>
      </c>
      <c r="BQ106" s="105"/>
      <c r="BR106" s="105" t="e">
        <f ca="1">IF(A106=1,Corriger,ROUND(AW106*bijdrage255/100,2))</f>
        <v>#VALUE!</v>
      </c>
      <c r="BS106" s="105" t="e">
        <f ca="1">IF(A106=1,Corriger,ROUND(AW106*bijdrage256/100,2))</f>
        <v>#VALUE!</v>
      </c>
      <c r="BT106" s="105"/>
      <c r="BU106" s="105" t="str">
        <f t="shared" si="116"/>
        <v>Corriger</v>
      </c>
      <c r="BV106" s="105"/>
      <c r="BW106" s="81" t="e">
        <f t="shared" si="117"/>
        <v>#VALUE!</v>
      </c>
      <c r="BX106" s="81" t="e">
        <f t="shared" si="118"/>
        <v>#VALUE!</v>
      </c>
      <c r="BY106" s="81" t="e">
        <f t="shared" si="119"/>
        <v>#VALUE!</v>
      </c>
      <c r="CA106" s="81" t="e">
        <f ca="1">BN106-ROUND(((FTP!AP106+FTP!BB106+FTP!BF106+FTP!AT106+FTP!AX106)-(FTP!BH106+FTP!BJ106))/100,2)</f>
        <v>#VALUE!</v>
      </c>
    </row>
    <row r="107" spans="1:79" x14ac:dyDescent="0.2">
      <c r="A107" s="25">
        <f>IF(OR(BerM1!V107=1,BerM2!V107=1,BerM3!V107=1),1,IF(ISBLANK(wg_cat),2,IF(AND(kwnr&gt;=76,user_wg_cat=958),3,0)))</f>
        <v>2</v>
      </c>
      <c r="B107" s="101"/>
      <c r="C107" s="106">
        <f>IF(NOT(ISBLANK(Ident!E107)),IF(Ident!E107&lt;Kal!A$11,Kal!A$11,Ident!E107),Kal!A$11)</f>
        <v>45383</v>
      </c>
      <c r="D107" s="25">
        <f>Ident!F107-C107+1-(INT((CHOOSE(WEEKDAY(C107),0,1,2,3,4,5,6)+(Ident!F107-C107+1))/7))-(INT((CHOOSE(WEEKDAY(C107),6,0,1,2,3,4,5)+(Ident!F107-C107+1))/7))</f>
        <v>-32415</v>
      </c>
      <c r="E107" s="25">
        <f>Kal!B$13-C107+1-(INT((CHOOSE(WEEKDAY(C107),0,1,2,3,4,5,6)+(Kal!B$13-C107+1))/7))-(INT((CHOOSE(WEEKDAY(C107),6,0,1,2,3,4,5)+(Kal!B$13-C107+1))/7))</f>
        <v>65</v>
      </c>
      <c r="F107" s="25">
        <f>Ident!F107-Kal!A$11+1-(INT((CHOOSE(WEEKDAY(Kal!A$11),0,1,2,3,4,5,6)+(Ident!F107-Kal!A$11+1))/7))-(INT((CHOOSE(WEEKDAY(Kal!A$11),6,0,1,2,3,4,5)+(Ident!F107-Kal!A$11+1))/7))</f>
        <v>-32415</v>
      </c>
      <c r="G107" s="25">
        <f>IF(AND(Ident!E107&lt;&gt;0,Ident!F107&lt;&gt;0),D107,IF(AND(Ident!E107&lt;&gt;0,Ident!F107=0),E107,IF(AND(Ident!E107=0,Ident!F107&lt;&gt;0),F107,ad5kw)))</f>
        <v>65</v>
      </c>
      <c r="H107" s="24">
        <f>ROUND(G107*Ident!L107,2)</f>
        <v>0</v>
      </c>
      <c r="I107" s="102"/>
      <c r="J107" s="103">
        <f>BerM1!W107+BerM2!W107+BerM3!W107</f>
        <v>0</v>
      </c>
      <c r="K107" s="103">
        <f t="shared" si="79"/>
        <v>0</v>
      </c>
      <c r="L107" s="103" t="str">
        <f t="shared" si="80"/>
        <v>Corriger</v>
      </c>
      <c r="M107" s="81">
        <f>BerM1!AB107+BerM2!AB107+BerM3!AB107</f>
        <v>0</v>
      </c>
      <c r="N107" s="81">
        <f t="shared" si="81"/>
        <v>0</v>
      </c>
      <c r="O107" s="4">
        <f>IF(BerM1!S107+BerM2!S107+BerM3!S107=0,0,MIN(Ident!L107*fuf,MAX((Ident!L107-1)*fuf,ROUND(N107/(BerM1!S107+BerM2!S107+BerM3!S107),2))))</f>
        <v>0</v>
      </c>
      <c r="P107" s="81">
        <f>ROUND((BerM1!I107+BerM2!I107+BerM3!I107)/(malu1+malu2+malu3),2)</f>
        <v>0</v>
      </c>
      <c r="Q107" s="81">
        <f>ROUND((BerM1!J107+BerM2!J107+BerM3!J107)/(dima1+dima2+dima3),2)</f>
        <v>0</v>
      </c>
      <c r="R107" s="81">
        <f>ROUND((BerM1!K107+BerM2!K107+BerM3!K107)/(wome1+wome2+wome3),2)</f>
        <v>0</v>
      </c>
      <c r="S107" s="81">
        <f>ROUND((BerM1!L107+BerM2!L107+BerM3!L107)/(doje1+doje2+doje3),2)</f>
        <v>0</v>
      </c>
      <c r="T107" s="81">
        <f>ROUND((BerM1!M107+BerM2!M107+BerM3!M107)/(vrve1+vrve2+vrve3),2)</f>
        <v>0</v>
      </c>
      <c r="U107" s="81">
        <f>ROUND((BerM1!N107+BerM2!N107+BerM3!N107)/(zasa1+zasa2+zasa3),2)</f>
        <v>0</v>
      </c>
      <c r="V107" s="81">
        <f>ROUND((BerM1!O107+BerM2!O107+BerM3!O107)/(zodi1+zodi2+zodi3),2)</f>
        <v>0</v>
      </c>
      <c r="W107" s="81">
        <f>ROUND(('M1-In'!U107+'M2-In'!U107+'M3-In'!U107)*7/(malu1+malu2+malu3+dima1+dima2+dima3+wome1+wome2+wome3+doje1+doje2+doje3+vrve1+vrve2+vrve3+zasa1+zasa2+zasa3+zodi1+zodi2+zodi3),2)</f>
        <v>0</v>
      </c>
      <c r="X107" s="81">
        <f t="shared" si="82"/>
        <v>0</v>
      </c>
      <c r="Y107" s="81" t="str">
        <f t="shared" si="83"/>
        <v>REMPLIR CAT.D'EMPLOYEUR!</v>
      </c>
      <c r="Z107" s="34">
        <f t="shared" si="84"/>
        <v>0</v>
      </c>
      <c r="AA107" s="81" t="str">
        <f t="shared" si="85"/>
        <v>T. plein</v>
      </c>
      <c r="AB107" s="81">
        <f>'M1-In'!AD107+'M1-In'!AE107+'M2-In'!AD107+'M2-In'!AE107+'M3-In'!AD107+'M3-In'!AE107</f>
        <v>0</v>
      </c>
      <c r="AC107" s="81" t="str">
        <f t="shared" si="86"/>
        <v>Corriger</v>
      </c>
      <c r="AD107" s="81" t="str">
        <f t="shared" si="87"/>
        <v>Corriger</v>
      </c>
      <c r="AE107" s="81">
        <f>'M1-In'!AF107+'M2-In'!AF107+'M3-In'!AF107</f>
        <v>0</v>
      </c>
      <c r="AF107" s="81" t="str">
        <f t="shared" si="88"/>
        <v>Corriger</v>
      </c>
      <c r="AG107" s="81" t="str">
        <f t="shared" si="89"/>
        <v>Corriger</v>
      </c>
      <c r="AH107" s="81">
        <f>'M1-In'!AG107+'M2-In'!AG107+'M3-In'!AG107</f>
        <v>0</v>
      </c>
      <c r="AI107" s="81" t="str">
        <f t="shared" si="90"/>
        <v>Corriger</v>
      </c>
      <c r="AJ107" s="81" t="str">
        <f t="shared" si="91"/>
        <v>Corriger</v>
      </c>
      <c r="AK107" s="81">
        <f>'M1-In'!AH107+'M2-In'!AH107+'M3-In'!AH107</f>
        <v>0</v>
      </c>
      <c r="AL107" s="81" t="str">
        <f t="shared" si="92"/>
        <v>Corriger</v>
      </c>
      <c r="AM107" s="81" t="str">
        <f t="shared" si="93"/>
        <v>Corriger</v>
      </c>
      <c r="AN107" s="81">
        <f>'M1-In'!AI107+'M2-In'!AI107+'M3-In'!AI107</f>
        <v>0</v>
      </c>
      <c r="AO107" s="81" t="str">
        <f t="shared" si="94"/>
        <v>Corriger</v>
      </c>
      <c r="AP107" s="81" t="str">
        <f t="shared" si="95"/>
        <v>Corriger</v>
      </c>
      <c r="AQ107" s="81">
        <f>'M1-In'!AJ107+'M2-In'!AJ107+'M3-In'!AJ107</f>
        <v>0</v>
      </c>
      <c r="AR107" s="81" t="str">
        <f t="shared" si="96"/>
        <v>Corriger</v>
      </c>
      <c r="AS107" s="81" t="str">
        <f t="shared" si="97"/>
        <v>Corriger</v>
      </c>
      <c r="AT107" s="81">
        <f>BerM1!AO107+BerM2!AO107+BerM3!AO107</f>
        <v>0</v>
      </c>
      <c r="AU107" s="81" t="str">
        <f t="shared" si="98"/>
        <v>Corriger</v>
      </c>
      <c r="AV107" s="81" t="str">
        <f t="shared" si="99"/>
        <v>Corriger</v>
      </c>
      <c r="AW107" s="81" t="str">
        <f>IF(A107&gt;1,"Corriger",MIN(gmk,BerM1!AQ107+BerM2!AQ107+BerM3!AQ107))</f>
        <v>Corriger</v>
      </c>
      <c r="AX107" s="81" t="str">
        <f t="shared" si="100"/>
        <v>Corriger</v>
      </c>
      <c r="AY107" s="81" t="str">
        <f t="shared" si="101"/>
        <v>Corriger</v>
      </c>
      <c r="AZ107" s="81" t="str">
        <f>IF(A107&gt;1,"Corriger",ROUND(AW107*pabij/100,2)+ROUND(AW107*wnbij/100,2))</f>
        <v>Corriger</v>
      </c>
      <c r="BA107" s="81">
        <f t="shared" si="102"/>
        <v>0</v>
      </c>
      <c r="BB107" s="81">
        <f t="shared" si="103"/>
        <v>0</v>
      </c>
      <c r="BC107" s="104">
        <f t="shared" si="104"/>
        <v>1</v>
      </c>
      <c r="BD107" s="81" t="str">
        <f t="shared" si="105"/>
        <v>Corriger</v>
      </c>
      <c r="BE107" s="34" t="str">
        <f t="shared" si="106"/>
        <v>Corriger</v>
      </c>
      <c r="BF107" s="81" t="str">
        <f>IF(A107&gt;1,"Corriger",MIN(AY107,BerM1!AT107+BerM2!AT107+BerM3!AT107))</f>
        <v>Corriger</v>
      </c>
      <c r="BG107" s="81" t="e">
        <f t="shared" si="107"/>
        <v>#VALUE!</v>
      </c>
      <c r="BH107" s="81" t="str">
        <f t="shared" si="108"/>
        <v>Corriger</v>
      </c>
      <c r="BI107" s="81" t="str">
        <f t="shared" si="109"/>
        <v>Corriger</v>
      </c>
      <c r="BJ107" s="81" t="e">
        <f t="shared" si="110"/>
        <v>#VALUE!</v>
      </c>
      <c r="BK107" s="81" t="e">
        <f ca="1">IF(A107=1,Corriger,ROUND(AW107*fsobij/100,2))</f>
        <v>#VALUE!</v>
      </c>
      <c r="BL107" s="25" t="str">
        <f t="shared" si="111"/>
        <v>Corriger</v>
      </c>
      <c r="BM107" s="81" t="str">
        <f t="shared" si="112"/>
        <v>Corriger</v>
      </c>
      <c r="BN107" s="81" t="str">
        <f t="shared" si="113"/>
        <v>Corriger</v>
      </c>
      <c r="BO107" s="81" t="str">
        <f t="shared" si="114"/>
        <v>OK</v>
      </c>
      <c r="BP107" s="81" t="b">
        <f t="shared" si="115"/>
        <v>0</v>
      </c>
      <c r="BQ107" s="105"/>
      <c r="BR107" s="105" t="e">
        <f ca="1">IF(A107=1,Corriger,ROUND(AW107*bijdrage255/100,2))</f>
        <v>#VALUE!</v>
      </c>
      <c r="BS107" s="105" t="e">
        <f ca="1">IF(A107=1,Corriger,ROUND(AW107*bijdrage256/100,2))</f>
        <v>#VALUE!</v>
      </c>
      <c r="BT107" s="105"/>
      <c r="BU107" s="105" t="str">
        <f t="shared" si="116"/>
        <v>Corriger</v>
      </c>
      <c r="BV107" s="105"/>
      <c r="BW107" s="81" t="e">
        <f t="shared" si="117"/>
        <v>#VALUE!</v>
      </c>
      <c r="BX107" s="81" t="e">
        <f t="shared" si="118"/>
        <v>#VALUE!</v>
      </c>
      <c r="BY107" s="81" t="e">
        <f t="shared" si="119"/>
        <v>#VALUE!</v>
      </c>
      <c r="CA107" s="81" t="e">
        <f ca="1">BN107-ROUND(((FTP!AP107+FTP!BB107+FTP!BF107+FTP!AT107+FTP!AX107)-(FTP!BH107+FTP!BJ107))/100,2)</f>
        <v>#VALUE!</v>
      </c>
    </row>
    <row r="108" spans="1:79" x14ac:dyDescent="0.2">
      <c r="A108" s="25">
        <f>IF(OR(BerM1!V108=1,BerM2!V108=1,BerM3!V108=1),1,IF(ISBLANK(wg_cat),2,IF(AND(kwnr&gt;=76,user_wg_cat=958),3,0)))</f>
        <v>2</v>
      </c>
      <c r="B108" s="101"/>
      <c r="C108" s="106">
        <f>IF(NOT(ISBLANK(Ident!E108)),IF(Ident!E108&lt;Kal!A$11,Kal!A$11,Ident!E108),Kal!A$11)</f>
        <v>45383</v>
      </c>
      <c r="D108" s="25">
        <f>Ident!F108-C108+1-(INT((CHOOSE(WEEKDAY(C108),0,1,2,3,4,5,6)+(Ident!F108-C108+1))/7))-(INT((CHOOSE(WEEKDAY(C108),6,0,1,2,3,4,5)+(Ident!F108-C108+1))/7))</f>
        <v>-32415</v>
      </c>
      <c r="E108" s="25">
        <f>Kal!B$13-C108+1-(INT((CHOOSE(WEEKDAY(C108),0,1,2,3,4,5,6)+(Kal!B$13-C108+1))/7))-(INT((CHOOSE(WEEKDAY(C108),6,0,1,2,3,4,5)+(Kal!B$13-C108+1))/7))</f>
        <v>65</v>
      </c>
      <c r="F108" s="25">
        <f>Ident!F108-Kal!A$11+1-(INT((CHOOSE(WEEKDAY(Kal!A$11),0,1,2,3,4,5,6)+(Ident!F108-Kal!A$11+1))/7))-(INT((CHOOSE(WEEKDAY(Kal!A$11),6,0,1,2,3,4,5)+(Ident!F108-Kal!A$11+1))/7))</f>
        <v>-32415</v>
      </c>
      <c r="G108" s="25">
        <f>IF(AND(Ident!E108&lt;&gt;0,Ident!F108&lt;&gt;0),D108,IF(AND(Ident!E108&lt;&gt;0,Ident!F108=0),E108,IF(AND(Ident!E108=0,Ident!F108&lt;&gt;0),F108,ad5kw)))</f>
        <v>65</v>
      </c>
      <c r="H108" s="24">
        <f>ROUND(G108*Ident!L108,2)</f>
        <v>0</v>
      </c>
      <c r="I108" s="102"/>
      <c r="J108" s="103">
        <f>BerM1!W108+BerM2!W108+BerM3!W108</f>
        <v>0</v>
      </c>
      <c r="K108" s="103">
        <f t="shared" si="79"/>
        <v>0</v>
      </c>
      <c r="L108" s="103" t="str">
        <f t="shared" si="80"/>
        <v>Corriger</v>
      </c>
      <c r="M108" s="81">
        <f>BerM1!AB108+BerM2!AB108+BerM3!AB108</f>
        <v>0</v>
      </c>
      <c r="N108" s="81">
        <f t="shared" si="81"/>
        <v>0</v>
      </c>
      <c r="O108" s="4">
        <f>IF(BerM1!S108+BerM2!S108+BerM3!S108=0,0,MIN(Ident!L108*fuf,MAX((Ident!L108-1)*fuf,ROUND(N108/(BerM1!S108+BerM2!S108+BerM3!S108),2))))</f>
        <v>0</v>
      </c>
      <c r="P108" s="81">
        <f>ROUND((BerM1!I108+BerM2!I108+BerM3!I108)/(malu1+malu2+malu3),2)</f>
        <v>0</v>
      </c>
      <c r="Q108" s="81">
        <f>ROUND((BerM1!J108+BerM2!J108+BerM3!J108)/(dima1+dima2+dima3),2)</f>
        <v>0</v>
      </c>
      <c r="R108" s="81">
        <f>ROUND((BerM1!K108+BerM2!K108+BerM3!K108)/(wome1+wome2+wome3),2)</f>
        <v>0</v>
      </c>
      <c r="S108" s="81">
        <f>ROUND((BerM1!L108+BerM2!L108+BerM3!L108)/(doje1+doje2+doje3),2)</f>
        <v>0</v>
      </c>
      <c r="T108" s="81">
        <f>ROUND((BerM1!M108+BerM2!M108+BerM3!M108)/(vrve1+vrve2+vrve3),2)</f>
        <v>0</v>
      </c>
      <c r="U108" s="81">
        <f>ROUND((BerM1!N108+BerM2!N108+BerM3!N108)/(zasa1+zasa2+zasa3),2)</f>
        <v>0</v>
      </c>
      <c r="V108" s="81">
        <f>ROUND((BerM1!O108+BerM2!O108+BerM3!O108)/(zodi1+zodi2+zodi3),2)</f>
        <v>0</v>
      </c>
      <c r="W108" s="81">
        <f>ROUND(('M1-In'!U108+'M2-In'!U108+'M3-In'!U108)*7/(malu1+malu2+malu3+dima1+dima2+dima3+wome1+wome2+wome3+doje1+doje2+doje3+vrve1+vrve2+vrve3+zasa1+zasa2+zasa3+zodi1+zodi2+zodi3),2)</f>
        <v>0</v>
      </c>
      <c r="X108" s="81">
        <f t="shared" si="82"/>
        <v>0</v>
      </c>
      <c r="Y108" s="81" t="str">
        <f t="shared" si="83"/>
        <v>REMPLIR CAT.D'EMPLOYEUR!</v>
      </c>
      <c r="Z108" s="34">
        <f t="shared" si="84"/>
        <v>0</v>
      </c>
      <c r="AA108" s="81" t="str">
        <f t="shared" si="85"/>
        <v>T. plein</v>
      </c>
      <c r="AB108" s="81">
        <f>'M1-In'!AD108+'M1-In'!AE108+'M2-In'!AD108+'M2-In'!AE108+'M3-In'!AD108+'M3-In'!AE108</f>
        <v>0</v>
      </c>
      <c r="AC108" s="81" t="str">
        <f t="shared" si="86"/>
        <v>Corriger</v>
      </c>
      <c r="AD108" s="81" t="str">
        <f t="shared" si="87"/>
        <v>Corriger</v>
      </c>
      <c r="AE108" s="81">
        <f>'M1-In'!AF108+'M2-In'!AF108+'M3-In'!AF108</f>
        <v>0</v>
      </c>
      <c r="AF108" s="81" t="str">
        <f t="shared" si="88"/>
        <v>Corriger</v>
      </c>
      <c r="AG108" s="81" t="str">
        <f t="shared" si="89"/>
        <v>Corriger</v>
      </c>
      <c r="AH108" s="81">
        <f>'M1-In'!AG108+'M2-In'!AG108+'M3-In'!AG108</f>
        <v>0</v>
      </c>
      <c r="AI108" s="81" t="str">
        <f t="shared" si="90"/>
        <v>Corriger</v>
      </c>
      <c r="AJ108" s="81" t="str">
        <f t="shared" si="91"/>
        <v>Corriger</v>
      </c>
      <c r="AK108" s="81">
        <f>'M1-In'!AH108+'M2-In'!AH108+'M3-In'!AH108</f>
        <v>0</v>
      </c>
      <c r="AL108" s="81" t="str">
        <f t="shared" si="92"/>
        <v>Corriger</v>
      </c>
      <c r="AM108" s="81" t="str">
        <f t="shared" si="93"/>
        <v>Corriger</v>
      </c>
      <c r="AN108" s="81">
        <f>'M1-In'!AI108+'M2-In'!AI108+'M3-In'!AI108</f>
        <v>0</v>
      </c>
      <c r="AO108" s="81" t="str">
        <f t="shared" si="94"/>
        <v>Corriger</v>
      </c>
      <c r="AP108" s="81" t="str">
        <f t="shared" si="95"/>
        <v>Corriger</v>
      </c>
      <c r="AQ108" s="81">
        <f>'M1-In'!AJ108+'M2-In'!AJ108+'M3-In'!AJ108</f>
        <v>0</v>
      </c>
      <c r="AR108" s="81" t="str">
        <f t="shared" si="96"/>
        <v>Corriger</v>
      </c>
      <c r="AS108" s="81" t="str">
        <f t="shared" si="97"/>
        <v>Corriger</v>
      </c>
      <c r="AT108" s="81">
        <f>BerM1!AO108+BerM2!AO108+BerM3!AO108</f>
        <v>0</v>
      </c>
      <c r="AU108" s="81" t="str">
        <f t="shared" si="98"/>
        <v>Corriger</v>
      </c>
      <c r="AV108" s="81" t="str">
        <f t="shared" si="99"/>
        <v>Corriger</v>
      </c>
      <c r="AW108" s="81" t="str">
        <f>IF(A108&gt;1,"Corriger",MIN(gmk,BerM1!AQ108+BerM2!AQ108+BerM3!AQ108))</f>
        <v>Corriger</v>
      </c>
      <c r="AX108" s="81" t="str">
        <f t="shared" si="100"/>
        <v>Corriger</v>
      </c>
      <c r="AY108" s="81" t="str">
        <f t="shared" si="101"/>
        <v>Corriger</v>
      </c>
      <c r="AZ108" s="81" t="str">
        <f>IF(A108&gt;1,"Corriger",ROUND(AW108*pabij/100,2)+ROUND(AW108*wnbij/100,2))</f>
        <v>Corriger</v>
      </c>
      <c r="BA108" s="81">
        <f t="shared" si="102"/>
        <v>0</v>
      </c>
      <c r="BB108" s="81">
        <f t="shared" si="103"/>
        <v>0</v>
      </c>
      <c r="BC108" s="104">
        <f t="shared" si="104"/>
        <v>1</v>
      </c>
      <c r="BD108" s="81" t="str">
        <f t="shared" si="105"/>
        <v>Corriger</v>
      </c>
      <c r="BE108" s="34" t="str">
        <f t="shared" si="106"/>
        <v>Corriger</v>
      </c>
      <c r="BF108" s="81" t="str">
        <f>IF(A108&gt;1,"Corriger",MIN(AY108,BerM1!AT108+BerM2!AT108+BerM3!AT108))</f>
        <v>Corriger</v>
      </c>
      <c r="BG108" s="81" t="e">
        <f t="shared" si="107"/>
        <v>#VALUE!</v>
      </c>
      <c r="BH108" s="81" t="str">
        <f t="shared" si="108"/>
        <v>Corriger</v>
      </c>
      <c r="BI108" s="81" t="str">
        <f t="shared" si="109"/>
        <v>Corriger</v>
      </c>
      <c r="BJ108" s="81" t="e">
        <f t="shared" si="110"/>
        <v>#VALUE!</v>
      </c>
      <c r="BK108" s="81" t="e">
        <f ca="1">IF(A108=1,Corriger,ROUND(AW108*fsobij/100,2))</f>
        <v>#VALUE!</v>
      </c>
      <c r="BL108" s="25" t="str">
        <f t="shared" si="111"/>
        <v>Corriger</v>
      </c>
      <c r="BM108" s="81" t="str">
        <f t="shared" si="112"/>
        <v>Corriger</v>
      </c>
      <c r="BN108" s="81" t="str">
        <f t="shared" si="113"/>
        <v>Corriger</v>
      </c>
      <c r="BO108" s="81" t="str">
        <f t="shared" si="114"/>
        <v>OK</v>
      </c>
      <c r="BP108" s="81" t="b">
        <f t="shared" si="115"/>
        <v>0</v>
      </c>
      <c r="BQ108" s="105"/>
      <c r="BR108" s="105" t="e">
        <f ca="1">IF(A108=1,Corriger,ROUND(AW108*bijdrage255/100,2))</f>
        <v>#VALUE!</v>
      </c>
      <c r="BS108" s="105" t="e">
        <f ca="1">IF(A108=1,Corriger,ROUND(AW108*bijdrage256/100,2))</f>
        <v>#VALUE!</v>
      </c>
      <c r="BT108" s="105"/>
      <c r="BU108" s="105" t="str">
        <f t="shared" si="116"/>
        <v>Corriger</v>
      </c>
      <c r="BV108" s="105"/>
      <c r="BW108" s="81" t="e">
        <f t="shared" si="117"/>
        <v>#VALUE!</v>
      </c>
      <c r="BX108" s="81" t="e">
        <f t="shared" si="118"/>
        <v>#VALUE!</v>
      </c>
      <c r="BY108" s="81" t="e">
        <f t="shared" si="119"/>
        <v>#VALUE!</v>
      </c>
      <c r="CA108" s="81" t="e">
        <f ca="1">BN108-ROUND(((FTP!AP108+FTP!BB108+FTP!BF108+FTP!AT108+FTP!AX108)-(FTP!BH108+FTP!BJ108))/100,2)</f>
        <v>#VALUE!</v>
      </c>
    </row>
    <row r="109" spans="1:79" x14ac:dyDescent="0.2">
      <c r="A109" s="25">
        <f>IF(OR(BerM1!V109=1,BerM2!V109=1,BerM3!V109=1),1,IF(ISBLANK(wg_cat),2,IF(AND(kwnr&gt;=76,user_wg_cat=958),3,0)))</f>
        <v>2</v>
      </c>
      <c r="B109" s="101"/>
      <c r="C109" s="106">
        <f>IF(NOT(ISBLANK(Ident!E109)),IF(Ident!E109&lt;Kal!A$11,Kal!A$11,Ident!E109),Kal!A$11)</f>
        <v>45383</v>
      </c>
      <c r="D109" s="25">
        <f>Ident!F109-C109+1-(INT((CHOOSE(WEEKDAY(C109),0,1,2,3,4,5,6)+(Ident!F109-C109+1))/7))-(INT((CHOOSE(WEEKDAY(C109),6,0,1,2,3,4,5)+(Ident!F109-C109+1))/7))</f>
        <v>-32415</v>
      </c>
      <c r="E109" s="25">
        <f>Kal!B$13-C109+1-(INT((CHOOSE(WEEKDAY(C109),0,1,2,3,4,5,6)+(Kal!B$13-C109+1))/7))-(INT((CHOOSE(WEEKDAY(C109),6,0,1,2,3,4,5)+(Kal!B$13-C109+1))/7))</f>
        <v>65</v>
      </c>
      <c r="F109" s="25">
        <f>Ident!F109-Kal!A$11+1-(INT((CHOOSE(WEEKDAY(Kal!A$11),0,1,2,3,4,5,6)+(Ident!F109-Kal!A$11+1))/7))-(INT((CHOOSE(WEEKDAY(Kal!A$11),6,0,1,2,3,4,5)+(Ident!F109-Kal!A$11+1))/7))</f>
        <v>-32415</v>
      </c>
      <c r="G109" s="25">
        <f>IF(AND(Ident!E109&lt;&gt;0,Ident!F109&lt;&gt;0),D109,IF(AND(Ident!E109&lt;&gt;0,Ident!F109=0),E109,IF(AND(Ident!E109=0,Ident!F109&lt;&gt;0),F109,ad5kw)))</f>
        <v>65</v>
      </c>
      <c r="H109" s="24">
        <f>ROUND(G109*Ident!L109,2)</f>
        <v>0</v>
      </c>
      <c r="I109" s="102"/>
      <c r="J109" s="103">
        <f>BerM1!W109+BerM2!W109+BerM3!W109</f>
        <v>0</v>
      </c>
      <c r="K109" s="103">
        <f t="shared" si="79"/>
        <v>0</v>
      </c>
      <c r="L109" s="103" t="str">
        <f t="shared" si="80"/>
        <v>Corriger</v>
      </c>
      <c r="M109" s="81">
        <f>BerM1!AB109+BerM2!AB109+BerM3!AB109</f>
        <v>0</v>
      </c>
      <c r="N109" s="81">
        <f t="shared" si="81"/>
        <v>0</v>
      </c>
      <c r="O109" s="4">
        <f>IF(BerM1!S109+BerM2!S109+BerM3!S109=0,0,MIN(Ident!L109*fuf,MAX((Ident!L109-1)*fuf,ROUND(N109/(BerM1!S109+BerM2!S109+BerM3!S109),2))))</f>
        <v>0</v>
      </c>
      <c r="P109" s="81">
        <f>ROUND((BerM1!I109+BerM2!I109+BerM3!I109)/(malu1+malu2+malu3),2)</f>
        <v>0</v>
      </c>
      <c r="Q109" s="81">
        <f>ROUND((BerM1!J109+BerM2!J109+BerM3!J109)/(dima1+dima2+dima3),2)</f>
        <v>0</v>
      </c>
      <c r="R109" s="81">
        <f>ROUND((BerM1!K109+BerM2!K109+BerM3!K109)/(wome1+wome2+wome3),2)</f>
        <v>0</v>
      </c>
      <c r="S109" s="81">
        <f>ROUND((BerM1!L109+BerM2!L109+BerM3!L109)/(doje1+doje2+doje3),2)</f>
        <v>0</v>
      </c>
      <c r="T109" s="81">
        <f>ROUND((BerM1!M109+BerM2!M109+BerM3!M109)/(vrve1+vrve2+vrve3),2)</f>
        <v>0</v>
      </c>
      <c r="U109" s="81">
        <f>ROUND((BerM1!N109+BerM2!N109+BerM3!N109)/(zasa1+zasa2+zasa3),2)</f>
        <v>0</v>
      </c>
      <c r="V109" s="81">
        <f>ROUND((BerM1!O109+BerM2!O109+BerM3!O109)/(zodi1+zodi2+zodi3),2)</f>
        <v>0</v>
      </c>
      <c r="W109" s="81">
        <f>ROUND(('M1-In'!U109+'M2-In'!U109+'M3-In'!U109)*7/(malu1+malu2+malu3+dima1+dima2+dima3+wome1+wome2+wome3+doje1+doje2+doje3+vrve1+vrve2+vrve3+zasa1+zasa2+zasa3+zodi1+zodi2+zodi3),2)</f>
        <v>0</v>
      </c>
      <c r="X109" s="81">
        <f t="shared" si="82"/>
        <v>0</v>
      </c>
      <c r="Y109" s="81" t="str">
        <f t="shared" si="83"/>
        <v>REMPLIR CAT.D'EMPLOYEUR!</v>
      </c>
      <c r="Z109" s="34">
        <f t="shared" si="84"/>
        <v>0</v>
      </c>
      <c r="AA109" s="81" t="str">
        <f t="shared" si="85"/>
        <v>T. plein</v>
      </c>
      <c r="AB109" s="81">
        <f>'M1-In'!AD109+'M1-In'!AE109+'M2-In'!AD109+'M2-In'!AE109+'M3-In'!AD109+'M3-In'!AE109</f>
        <v>0</v>
      </c>
      <c r="AC109" s="81" t="str">
        <f t="shared" si="86"/>
        <v>Corriger</v>
      </c>
      <c r="AD109" s="81" t="str">
        <f t="shared" si="87"/>
        <v>Corriger</v>
      </c>
      <c r="AE109" s="81">
        <f>'M1-In'!AF109+'M2-In'!AF109+'M3-In'!AF109</f>
        <v>0</v>
      </c>
      <c r="AF109" s="81" t="str">
        <f t="shared" si="88"/>
        <v>Corriger</v>
      </c>
      <c r="AG109" s="81" t="str">
        <f t="shared" si="89"/>
        <v>Corriger</v>
      </c>
      <c r="AH109" s="81">
        <f>'M1-In'!AG109+'M2-In'!AG109+'M3-In'!AG109</f>
        <v>0</v>
      </c>
      <c r="AI109" s="81" t="str">
        <f t="shared" si="90"/>
        <v>Corriger</v>
      </c>
      <c r="AJ109" s="81" t="str">
        <f t="shared" si="91"/>
        <v>Corriger</v>
      </c>
      <c r="AK109" s="81">
        <f>'M1-In'!AH109+'M2-In'!AH109+'M3-In'!AH109</f>
        <v>0</v>
      </c>
      <c r="AL109" s="81" t="str">
        <f t="shared" si="92"/>
        <v>Corriger</v>
      </c>
      <c r="AM109" s="81" t="str">
        <f t="shared" si="93"/>
        <v>Corriger</v>
      </c>
      <c r="AN109" s="81">
        <f>'M1-In'!AI109+'M2-In'!AI109+'M3-In'!AI109</f>
        <v>0</v>
      </c>
      <c r="AO109" s="81" t="str">
        <f t="shared" si="94"/>
        <v>Corriger</v>
      </c>
      <c r="AP109" s="81" t="str">
        <f t="shared" si="95"/>
        <v>Corriger</v>
      </c>
      <c r="AQ109" s="81">
        <f>'M1-In'!AJ109+'M2-In'!AJ109+'M3-In'!AJ109</f>
        <v>0</v>
      </c>
      <c r="AR109" s="81" t="str">
        <f t="shared" si="96"/>
        <v>Corriger</v>
      </c>
      <c r="AS109" s="81" t="str">
        <f t="shared" si="97"/>
        <v>Corriger</v>
      </c>
      <c r="AT109" s="81">
        <f>BerM1!AO109+BerM2!AO109+BerM3!AO109</f>
        <v>0</v>
      </c>
      <c r="AU109" s="81" t="str">
        <f t="shared" si="98"/>
        <v>Corriger</v>
      </c>
      <c r="AV109" s="81" t="str">
        <f t="shared" si="99"/>
        <v>Corriger</v>
      </c>
      <c r="AW109" s="81" t="str">
        <f>IF(A109&gt;1,"Corriger",MIN(gmk,BerM1!AQ109+BerM2!AQ109+BerM3!AQ109))</f>
        <v>Corriger</v>
      </c>
      <c r="AX109" s="81" t="str">
        <f t="shared" si="100"/>
        <v>Corriger</v>
      </c>
      <c r="AY109" s="81" t="str">
        <f t="shared" si="101"/>
        <v>Corriger</v>
      </c>
      <c r="AZ109" s="81" t="str">
        <f>IF(A109&gt;1,"Corriger",ROUND(AW109*pabij/100,2)+ROUND(AW109*wnbij/100,2))</f>
        <v>Corriger</v>
      </c>
      <c r="BA109" s="81">
        <f t="shared" si="102"/>
        <v>0</v>
      </c>
      <c r="BB109" s="81">
        <f t="shared" si="103"/>
        <v>0</v>
      </c>
      <c r="BC109" s="104">
        <f t="shared" si="104"/>
        <v>1</v>
      </c>
      <c r="BD109" s="81" t="str">
        <f t="shared" si="105"/>
        <v>Corriger</v>
      </c>
      <c r="BE109" s="34" t="str">
        <f t="shared" si="106"/>
        <v>Corriger</v>
      </c>
      <c r="BF109" s="81" t="str">
        <f>IF(A109&gt;1,"Corriger",MIN(AY109,BerM1!AT109+BerM2!AT109+BerM3!AT109))</f>
        <v>Corriger</v>
      </c>
      <c r="BG109" s="81" t="e">
        <f t="shared" si="107"/>
        <v>#VALUE!</v>
      </c>
      <c r="BH109" s="81" t="str">
        <f t="shared" si="108"/>
        <v>Corriger</v>
      </c>
      <c r="BI109" s="81" t="str">
        <f t="shared" si="109"/>
        <v>Corriger</v>
      </c>
      <c r="BJ109" s="81" t="e">
        <f t="shared" si="110"/>
        <v>#VALUE!</v>
      </c>
      <c r="BK109" s="81" t="e">
        <f ca="1">IF(A109=1,Corriger,ROUND(AW109*fsobij/100,2))</f>
        <v>#VALUE!</v>
      </c>
      <c r="BL109" s="25" t="str">
        <f t="shared" si="111"/>
        <v>Corriger</v>
      </c>
      <c r="BM109" s="81" t="str">
        <f t="shared" si="112"/>
        <v>Corriger</v>
      </c>
      <c r="BN109" s="81" t="str">
        <f t="shared" si="113"/>
        <v>Corriger</v>
      </c>
      <c r="BO109" s="81" t="str">
        <f t="shared" si="114"/>
        <v>OK</v>
      </c>
      <c r="BP109" s="81" t="b">
        <f t="shared" si="115"/>
        <v>0</v>
      </c>
      <c r="BQ109" s="105"/>
      <c r="BR109" s="105" t="e">
        <f ca="1">IF(A109=1,Corriger,ROUND(AW109*bijdrage255/100,2))</f>
        <v>#VALUE!</v>
      </c>
      <c r="BS109" s="105" t="e">
        <f ca="1">IF(A109=1,Corriger,ROUND(AW109*bijdrage256/100,2))</f>
        <v>#VALUE!</v>
      </c>
      <c r="BT109" s="105"/>
      <c r="BU109" s="105" t="str">
        <f t="shared" si="116"/>
        <v>Corriger</v>
      </c>
      <c r="BV109" s="105"/>
      <c r="BW109" s="81" t="e">
        <f t="shared" si="117"/>
        <v>#VALUE!</v>
      </c>
      <c r="BX109" s="81" t="e">
        <f t="shared" si="118"/>
        <v>#VALUE!</v>
      </c>
      <c r="BY109" s="81" t="e">
        <f t="shared" si="119"/>
        <v>#VALUE!</v>
      </c>
      <c r="CA109" s="81" t="e">
        <f ca="1">BN109-ROUND(((FTP!AP109+FTP!BB109+FTP!BF109+FTP!AT109+FTP!AX109)-(FTP!BH109+FTP!BJ109))/100,2)</f>
        <v>#VALUE!</v>
      </c>
    </row>
    <row r="110" spans="1:79" x14ac:dyDescent="0.2">
      <c r="A110" s="25">
        <f>IF(OR(BerM1!V110=1,BerM2!V110=1,BerM3!V110=1),1,IF(ISBLANK(wg_cat),2,IF(AND(kwnr&gt;=76,user_wg_cat=958),3,0)))</f>
        <v>2</v>
      </c>
      <c r="B110" s="101"/>
      <c r="C110" s="106">
        <f>IF(NOT(ISBLANK(Ident!E110)),IF(Ident!E110&lt;Kal!A$11,Kal!A$11,Ident!E110),Kal!A$11)</f>
        <v>45383</v>
      </c>
      <c r="D110" s="25">
        <f>Ident!F110-C110+1-(INT((CHOOSE(WEEKDAY(C110),0,1,2,3,4,5,6)+(Ident!F110-C110+1))/7))-(INT((CHOOSE(WEEKDAY(C110),6,0,1,2,3,4,5)+(Ident!F110-C110+1))/7))</f>
        <v>-32415</v>
      </c>
      <c r="E110" s="25">
        <f>Kal!B$13-C110+1-(INT((CHOOSE(WEEKDAY(C110),0,1,2,3,4,5,6)+(Kal!B$13-C110+1))/7))-(INT((CHOOSE(WEEKDAY(C110),6,0,1,2,3,4,5)+(Kal!B$13-C110+1))/7))</f>
        <v>65</v>
      </c>
      <c r="F110" s="25">
        <f>Ident!F110-Kal!A$11+1-(INT((CHOOSE(WEEKDAY(Kal!A$11),0,1,2,3,4,5,6)+(Ident!F110-Kal!A$11+1))/7))-(INT((CHOOSE(WEEKDAY(Kal!A$11),6,0,1,2,3,4,5)+(Ident!F110-Kal!A$11+1))/7))</f>
        <v>-32415</v>
      </c>
      <c r="G110" s="25">
        <f>IF(AND(Ident!E110&lt;&gt;0,Ident!F110&lt;&gt;0),D110,IF(AND(Ident!E110&lt;&gt;0,Ident!F110=0),E110,IF(AND(Ident!E110=0,Ident!F110&lt;&gt;0),F110,ad5kw)))</f>
        <v>65</v>
      </c>
      <c r="H110" s="24">
        <f>ROUND(G110*Ident!L110,2)</f>
        <v>0</v>
      </c>
      <c r="I110" s="102"/>
      <c r="J110" s="103">
        <f>BerM1!W110+BerM2!W110+BerM3!W110</f>
        <v>0</v>
      </c>
      <c r="K110" s="103">
        <f t="shared" si="79"/>
        <v>0</v>
      </c>
      <c r="L110" s="103" t="str">
        <f t="shared" si="80"/>
        <v>Corriger</v>
      </c>
      <c r="M110" s="81">
        <f>BerM1!AB110+BerM2!AB110+BerM3!AB110</f>
        <v>0</v>
      </c>
      <c r="N110" s="81">
        <f t="shared" si="81"/>
        <v>0</v>
      </c>
      <c r="O110" s="4">
        <f>IF(BerM1!S110+BerM2!S110+BerM3!S110=0,0,MIN(Ident!L110*fuf,MAX((Ident!L110-1)*fuf,ROUND(N110/(BerM1!S110+BerM2!S110+BerM3!S110),2))))</f>
        <v>0</v>
      </c>
      <c r="P110" s="81">
        <f>ROUND((BerM1!I110+BerM2!I110+BerM3!I110)/(malu1+malu2+malu3),2)</f>
        <v>0</v>
      </c>
      <c r="Q110" s="81">
        <f>ROUND((BerM1!J110+BerM2!J110+BerM3!J110)/(dima1+dima2+dima3),2)</f>
        <v>0</v>
      </c>
      <c r="R110" s="81">
        <f>ROUND((BerM1!K110+BerM2!K110+BerM3!K110)/(wome1+wome2+wome3),2)</f>
        <v>0</v>
      </c>
      <c r="S110" s="81">
        <f>ROUND((BerM1!L110+BerM2!L110+BerM3!L110)/(doje1+doje2+doje3),2)</f>
        <v>0</v>
      </c>
      <c r="T110" s="81">
        <f>ROUND((BerM1!M110+BerM2!M110+BerM3!M110)/(vrve1+vrve2+vrve3),2)</f>
        <v>0</v>
      </c>
      <c r="U110" s="81">
        <f>ROUND((BerM1!N110+BerM2!N110+BerM3!N110)/(zasa1+zasa2+zasa3),2)</f>
        <v>0</v>
      </c>
      <c r="V110" s="81">
        <f>ROUND((BerM1!O110+BerM2!O110+BerM3!O110)/(zodi1+zodi2+zodi3),2)</f>
        <v>0</v>
      </c>
      <c r="W110" s="81">
        <f>ROUND(('M1-In'!U110+'M2-In'!U110+'M3-In'!U110)*7/(malu1+malu2+malu3+dima1+dima2+dima3+wome1+wome2+wome3+doje1+doje2+doje3+vrve1+vrve2+vrve3+zasa1+zasa2+zasa3+zodi1+zodi2+zodi3),2)</f>
        <v>0</v>
      </c>
      <c r="X110" s="81">
        <f t="shared" si="82"/>
        <v>0</v>
      </c>
      <c r="Y110" s="81" t="str">
        <f t="shared" si="83"/>
        <v>REMPLIR CAT.D'EMPLOYEUR!</v>
      </c>
      <c r="Z110" s="34">
        <f t="shared" si="84"/>
        <v>0</v>
      </c>
      <c r="AA110" s="81" t="str">
        <f t="shared" si="85"/>
        <v>T. plein</v>
      </c>
      <c r="AB110" s="81">
        <f>'M1-In'!AD110+'M1-In'!AE110+'M2-In'!AD110+'M2-In'!AE110+'M3-In'!AD110+'M3-In'!AE110</f>
        <v>0</v>
      </c>
      <c r="AC110" s="81" t="str">
        <f t="shared" si="86"/>
        <v>Corriger</v>
      </c>
      <c r="AD110" s="81" t="str">
        <f t="shared" si="87"/>
        <v>Corriger</v>
      </c>
      <c r="AE110" s="81">
        <f>'M1-In'!AF110+'M2-In'!AF110+'M3-In'!AF110</f>
        <v>0</v>
      </c>
      <c r="AF110" s="81" t="str">
        <f t="shared" si="88"/>
        <v>Corriger</v>
      </c>
      <c r="AG110" s="81" t="str">
        <f t="shared" si="89"/>
        <v>Corriger</v>
      </c>
      <c r="AH110" s="81">
        <f>'M1-In'!AG110+'M2-In'!AG110+'M3-In'!AG110</f>
        <v>0</v>
      </c>
      <c r="AI110" s="81" t="str">
        <f t="shared" si="90"/>
        <v>Corriger</v>
      </c>
      <c r="AJ110" s="81" t="str">
        <f t="shared" si="91"/>
        <v>Corriger</v>
      </c>
      <c r="AK110" s="81">
        <f>'M1-In'!AH110+'M2-In'!AH110+'M3-In'!AH110</f>
        <v>0</v>
      </c>
      <c r="AL110" s="81" t="str">
        <f t="shared" si="92"/>
        <v>Corriger</v>
      </c>
      <c r="AM110" s="81" t="str">
        <f t="shared" si="93"/>
        <v>Corriger</v>
      </c>
      <c r="AN110" s="81">
        <f>'M1-In'!AI110+'M2-In'!AI110+'M3-In'!AI110</f>
        <v>0</v>
      </c>
      <c r="AO110" s="81" t="str">
        <f t="shared" si="94"/>
        <v>Corriger</v>
      </c>
      <c r="AP110" s="81" t="str">
        <f t="shared" si="95"/>
        <v>Corriger</v>
      </c>
      <c r="AQ110" s="81">
        <f>'M1-In'!AJ110+'M2-In'!AJ110+'M3-In'!AJ110</f>
        <v>0</v>
      </c>
      <c r="AR110" s="81" t="str">
        <f t="shared" si="96"/>
        <v>Corriger</v>
      </c>
      <c r="AS110" s="81" t="str">
        <f t="shared" si="97"/>
        <v>Corriger</v>
      </c>
      <c r="AT110" s="81">
        <f>BerM1!AO110+BerM2!AO110+BerM3!AO110</f>
        <v>0</v>
      </c>
      <c r="AU110" s="81" t="str">
        <f t="shared" si="98"/>
        <v>Corriger</v>
      </c>
      <c r="AV110" s="81" t="str">
        <f t="shared" si="99"/>
        <v>Corriger</v>
      </c>
      <c r="AW110" s="81" t="str">
        <f>IF(A110&gt;1,"Corriger",MIN(gmk,BerM1!AQ110+BerM2!AQ110+BerM3!AQ110))</f>
        <v>Corriger</v>
      </c>
      <c r="AX110" s="81" t="str">
        <f t="shared" si="100"/>
        <v>Corriger</v>
      </c>
      <c r="AY110" s="81" t="str">
        <f t="shared" si="101"/>
        <v>Corriger</v>
      </c>
      <c r="AZ110" s="81" t="str">
        <f>IF(A110&gt;1,"Corriger",ROUND(AW110*pabij/100,2)+ROUND(AW110*wnbij/100,2))</f>
        <v>Corriger</v>
      </c>
      <c r="BA110" s="81">
        <f t="shared" si="102"/>
        <v>0</v>
      </c>
      <c r="BB110" s="81">
        <f t="shared" si="103"/>
        <v>0</v>
      </c>
      <c r="BC110" s="104">
        <f t="shared" si="104"/>
        <v>1</v>
      </c>
      <c r="BD110" s="81" t="str">
        <f t="shared" si="105"/>
        <v>Corriger</v>
      </c>
      <c r="BE110" s="34" t="str">
        <f t="shared" si="106"/>
        <v>Corriger</v>
      </c>
      <c r="BF110" s="81" t="str">
        <f>IF(A110&gt;1,"Corriger",MIN(AY110,BerM1!AT110+BerM2!AT110+BerM3!AT110))</f>
        <v>Corriger</v>
      </c>
      <c r="BG110" s="81" t="e">
        <f t="shared" si="107"/>
        <v>#VALUE!</v>
      </c>
      <c r="BH110" s="81" t="str">
        <f t="shared" si="108"/>
        <v>Corriger</v>
      </c>
      <c r="BI110" s="81" t="str">
        <f t="shared" si="109"/>
        <v>Corriger</v>
      </c>
      <c r="BJ110" s="81" t="e">
        <f t="shared" si="110"/>
        <v>#VALUE!</v>
      </c>
      <c r="BK110" s="81" t="e">
        <f ca="1">IF(A110=1,Corriger,ROUND(AW110*fsobij/100,2))</f>
        <v>#VALUE!</v>
      </c>
      <c r="BL110" s="25" t="str">
        <f t="shared" si="111"/>
        <v>Corriger</v>
      </c>
      <c r="BM110" s="81" t="str">
        <f t="shared" si="112"/>
        <v>Corriger</v>
      </c>
      <c r="BN110" s="81" t="str">
        <f t="shared" si="113"/>
        <v>Corriger</v>
      </c>
      <c r="BO110" s="81" t="str">
        <f t="shared" si="114"/>
        <v>OK</v>
      </c>
      <c r="BP110" s="81" t="b">
        <f t="shared" si="115"/>
        <v>0</v>
      </c>
      <c r="BQ110" s="105"/>
      <c r="BR110" s="105" t="e">
        <f ca="1">IF(A110=1,Corriger,ROUND(AW110*bijdrage255/100,2))</f>
        <v>#VALUE!</v>
      </c>
      <c r="BS110" s="105" t="e">
        <f ca="1">IF(A110=1,Corriger,ROUND(AW110*bijdrage256/100,2))</f>
        <v>#VALUE!</v>
      </c>
      <c r="BT110" s="105"/>
      <c r="BU110" s="105" t="str">
        <f t="shared" si="116"/>
        <v>Corriger</v>
      </c>
      <c r="BV110" s="105"/>
      <c r="BW110" s="81" t="e">
        <f t="shared" si="117"/>
        <v>#VALUE!</v>
      </c>
      <c r="BX110" s="81" t="e">
        <f t="shared" si="118"/>
        <v>#VALUE!</v>
      </c>
      <c r="BY110" s="81" t="e">
        <f t="shared" si="119"/>
        <v>#VALUE!</v>
      </c>
      <c r="CA110" s="81" t="e">
        <f ca="1">BN110-ROUND(((FTP!AP110+FTP!BB110+FTP!BF110+FTP!AT110+FTP!AX110)-(FTP!BH110+FTP!BJ110))/100,2)</f>
        <v>#VALUE!</v>
      </c>
    </row>
    <row r="111" spans="1:79" x14ac:dyDescent="0.2">
      <c r="A111" s="25">
        <f>IF(OR(BerM1!V111=1,BerM2!V111=1,BerM3!V111=1),1,IF(ISBLANK(wg_cat),2,IF(AND(kwnr&gt;=76,user_wg_cat=958),3,0)))</f>
        <v>2</v>
      </c>
      <c r="B111" s="101"/>
      <c r="C111" s="106">
        <f>IF(NOT(ISBLANK(Ident!E111)),IF(Ident!E111&lt;Kal!A$11,Kal!A$11,Ident!E111),Kal!A$11)</f>
        <v>45383</v>
      </c>
      <c r="D111" s="25">
        <f>Ident!F111-C111+1-(INT((CHOOSE(WEEKDAY(C111),0,1,2,3,4,5,6)+(Ident!F111-C111+1))/7))-(INT((CHOOSE(WEEKDAY(C111),6,0,1,2,3,4,5)+(Ident!F111-C111+1))/7))</f>
        <v>-32415</v>
      </c>
      <c r="E111" s="25">
        <f>Kal!B$13-C111+1-(INT((CHOOSE(WEEKDAY(C111),0,1,2,3,4,5,6)+(Kal!B$13-C111+1))/7))-(INT((CHOOSE(WEEKDAY(C111),6,0,1,2,3,4,5)+(Kal!B$13-C111+1))/7))</f>
        <v>65</v>
      </c>
      <c r="F111" s="25">
        <f>Ident!F111-Kal!A$11+1-(INT((CHOOSE(WEEKDAY(Kal!A$11),0,1,2,3,4,5,6)+(Ident!F111-Kal!A$11+1))/7))-(INT((CHOOSE(WEEKDAY(Kal!A$11),6,0,1,2,3,4,5)+(Ident!F111-Kal!A$11+1))/7))</f>
        <v>-32415</v>
      </c>
      <c r="G111" s="25">
        <f>IF(AND(Ident!E111&lt;&gt;0,Ident!F111&lt;&gt;0),D111,IF(AND(Ident!E111&lt;&gt;0,Ident!F111=0),E111,IF(AND(Ident!E111=0,Ident!F111&lt;&gt;0),F111,ad5kw)))</f>
        <v>65</v>
      </c>
      <c r="H111" s="24">
        <f>ROUND(G111*Ident!L111,2)</f>
        <v>0</v>
      </c>
      <c r="I111" s="102"/>
      <c r="J111" s="103">
        <f>BerM1!W111+BerM2!W111+BerM3!W111</f>
        <v>0</v>
      </c>
      <c r="K111" s="103">
        <f t="shared" si="79"/>
        <v>0</v>
      </c>
      <c r="L111" s="103" t="str">
        <f t="shared" si="80"/>
        <v>Corriger</v>
      </c>
      <c r="M111" s="81">
        <f>BerM1!AB111+BerM2!AB111+BerM3!AB111</f>
        <v>0</v>
      </c>
      <c r="N111" s="81">
        <f t="shared" si="81"/>
        <v>0</v>
      </c>
      <c r="O111" s="4">
        <f>IF(BerM1!S111+BerM2!S111+BerM3!S111=0,0,MIN(Ident!L111*fuf,MAX((Ident!L111-1)*fuf,ROUND(N111/(BerM1!S111+BerM2!S111+BerM3!S111),2))))</f>
        <v>0</v>
      </c>
      <c r="P111" s="81">
        <f>ROUND((BerM1!I111+BerM2!I111+BerM3!I111)/(malu1+malu2+malu3),2)</f>
        <v>0</v>
      </c>
      <c r="Q111" s="81">
        <f>ROUND((BerM1!J111+BerM2!J111+BerM3!J111)/(dima1+dima2+dima3),2)</f>
        <v>0</v>
      </c>
      <c r="R111" s="81">
        <f>ROUND((BerM1!K111+BerM2!K111+BerM3!K111)/(wome1+wome2+wome3),2)</f>
        <v>0</v>
      </c>
      <c r="S111" s="81">
        <f>ROUND((BerM1!L111+BerM2!L111+BerM3!L111)/(doje1+doje2+doje3),2)</f>
        <v>0</v>
      </c>
      <c r="T111" s="81">
        <f>ROUND((BerM1!M111+BerM2!M111+BerM3!M111)/(vrve1+vrve2+vrve3),2)</f>
        <v>0</v>
      </c>
      <c r="U111" s="81">
        <f>ROUND((BerM1!N111+BerM2!N111+BerM3!N111)/(zasa1+zasa2+zasa3),2)</f>
        <v>0</v>
      </c>
      <c r="V111" s="81">
        <f>ROUND((BerM1!O111+BerM2!O111+BerM3!O111)/(zodi1+zodi2+zodi3),2)</f>
        <v>0</v>
      </c>
      <c r="W111" s="81">
        <f>ROUND(('M1-In'!U111+'M2-In'!U111+'M3-In'!U111)*7/(malu1+malu2+malu3+dima1+dima2+dima3+wome1+wome2+wome3+doje1+doje2+doje3+vrve1+vrve2+vrve3+zasa1+zasa2+zasa3+zodi1+zodi2+zodi3),2)</f>
        <v>0</v>
      </c>
      <c r="X111" s="81">
        <f t="shared" si="82"/>
        <v>0</v>
      </c>
      <c r="Y111" s="81" t="str">
        <f t="shared" si="83"/>
        <v>REMPLIR CAT.D'EMPLOYEUR!</v>
      </c>
      <c r="Z111" s="34">
        <f t="shared" si="84"/>
        <v>0</v>
      </c>
      <c r="AA111" s="81" t="str">
        <f t="shared" si="85"/>
        <v>T. plein</v>
      </c>
      <c r="AB111" s="81">
        <f>'M1-In'!AD111+'M1-In'!AE111+'M2-In'!AD111+'M2-In'!AE111+'M3-In'!AD111+'M3-In'!AE111</f>
        <v>0</v>
      </c>
      <c r="AC111" s="81" t="str">
        <f t="shared" si="86"/>
        <v>Corriger</v>
      </c>
      <c r="AD111" s="81" t="str">
        <f t="shared" si="87"/>
        <v>Corriger</v>
      </c>
      <c r="AE111" s="81">
        <f>'M1-In'!AF111+'M2-In'!AF111+'M3-In'!AF111</f>
        <v>0</v>
      </c>
      <c r="AF111" s="81" t="str">
        <f t="shared" si="88"/>
        <v>Corriger</v>
      </c>
      <c r="AG111" s="81" t="str">
        <f t="shared" si="89"/>
        <v>Corriger</v>
      </c>
      <c r="AH111" s="81">
        <f>'M1-In'!AG111+'M2-In'!AG111+'M3-In'!AG111</f>
        <v>0</v>
      </c>
      <c r="AI111" s="81" t="str">
        <f t="shared" si="90"/>
        <v>Corriger</v>
      </c>
      <c r="AJ111" s="81" t="str">
        <f t="shared" si="91"/>
        <v>Corriger</v>
      </c>
      <c r="AK111" s="81">
        <f>'M1-In'!AH111+'M2-In'!AH111+'M3-In'!AH111</f>
        <v>0</v>
      </c>
      <c r="AL111" s="81" t="str">
        <f t="shared" si="92"/>
        <v>Corriger</v>
      </c>
      <c r="AM111" s="81" t="str">
        <f t="shared" si="93"/>
        <v>Corriger</v>
      </c>
      <c r="AN111" s="81">
        <f>'M1-In'!AI111+'M2-In'!AI111+'M3-In'!AI111</f>
        <v>0</v>
      </c>
      <c r="AO111" s="81" t="str">
        <f t="shared" si="94"/>
        <v>Corriger</v>
      </c>
      <c r="AP111" s="81" t="str">
        <f t="shared" si="95"/>
        <v>Corriger</v>
      </c>
      <c r="AQ111" s="81">
        <f>'M1-In'!AJ111+'M2-In'!AJ111+'M3-In'!AJ111</f>
        <v>0</v>
      </c>
      <c r="AR111" s="81" t="str">
        <f t="shared" si="96"/>
        <v>Corriger</v>
      </c>
      <c r="AS111" s="81" t="str">
        <f t="shared" si="97"/>
        <v>Corriger</v>
      </c>
      <c r="AT111" s="81">
        <f>BerM1!AO111+BerM2!AO111+BerM3!AO111</f>
        <v>0</v>
      </c>
      <c r="AU111" s="81" t="str">
        <f t="shared" si="98"/>
        <v>Corriger</v>
      </c>
      <c r="AV111" s="81" t="str">
        <f t="shared" si="99"/>
        <v>Corriger</v>
      </c>
      <c r="AW111" s="81" t="str">
        <f>IF(A111&gt;1,"Corriger",MIN(gmk,BerM1!AQ111+BerM2!AQ111+BerM3!AQ111))</f>
        <v>Corriger</v>
      </c>
      <c r="AX111" s="81" t="str">
        <f t="shared" si="100"/>
        <v>Corriger</v>
      </c>
      <c r="AY111" s="81" t="str">
        <f t="shared" si="101"/>
        <v>Corriger</v>
      </c>
      <c r="AZ111" s="81" t="str">
        <f>IF(A111&gt;1,"Corriger",ROUND(AW111*pabij/100,2)+ROUND(AW111*wnbij/100,2))</f>
        <v>Corriger</v>
      </c>
      <c r="BA111" s="81">
        <f t="shared" si="102"/>
        <v>0</v>
      </c>
      <c r="BB111" s="81">
        <f t="shared" si="103"/>
        <v>0</v>
      </c>
      <c r="BC111" s="104">
        <f t="shared" si="104"/>
        <v>1</v>
      </c>
      <c r="BD111" s="81" t="str">
        <f t="shared" si="105"/>
        <v>Corriger</v>
      </c>
      <c r="BE111" s="34" t="str">
        <f t="shared" si="106"/>
        <v>Corriger</v>
      </c>
      <c r="BF111" s="81" t="str">
        <f>IF(A111&gt;1,"Corriger",MIN(AY111,BerM1!AT111+BerM2!AT111+BerM3!AT111))</f>
        <v>Corriger</v>
      </c>
      <c r="BG111" s="81" t="e">
        <f t="shared" si="107"/>
        <v>#VALUE!</v>
      </c>
      <c r="BH111" s="81" t="str">
        <f t="shared" si="108"/>
        <v>Corriger</v>
      </c>
      <c r="BI111" s="81" t="str">
        <f t="shared" si="109"/>
        <v>Corriger</v>
      </c>
      <c r="BJ111" s="81" t="e">
        <f t="shared" si="110"/>
        <v>#VALUE!</v>
      </c>
      <c r="BK111" s="81" t="e">
        <f ca="1">IF(A111=1,Corriger,ROUND(AW111*fsobij/100,2))</f>
        <v>#VALUE!</v>
      </c>
      <c r="BL111" s="25" t="str">
        <f t="shared" si="111"/>
        <v>Corriger</v>
      </c>
      <c r="BM111" s="81" t="str">
        <f t="shared" si="112"/>
        <v>Corriger</v>
      </c>
      <c r="BN111" s="81" t="str">
        <f t="shared" si="113"/>
        <v>Corriger</v>
      </c>
      <c r="BO111" s="81" t="str">
        <f t="shared" si="114"/>
        <v>OK</v>
      </c>
      <c r="BP111" s="81" t="b">
        <f t="shared" si="115"/>
        <v>0</v>
      </c>
      <c r="BQ111" s="105"/>
      <c r="BR111" s="105" t="e">
        <f ca="1">IF(A111=1,Corriger,ROUND(AW111*bijdrage255/100,2))</f>
        <v>#VALUE!</v>
      </c>
      <c r="BS111" s="105" t="e">
        <f ca="1">IF(A111=1,Corriger,ROUND(AW111*bijdrage256/100,2))</f>
        <v>#VALUE!</v>
      </c>
      <c r="BT111" s="105"/>
      <c r="BU111" s="105" t="str">
        <f t="shared" si="116"/>
        <v>Corriger</v>
      </c>
      <c r="BV111" s="105"/>
      <c r="BW111" s="81" t="e">
        <f t="shared" si="117"/>
        <v>#VALUE!</v>
      </c>
      <c r="BX111" s="81" t="e">
        <f t="shared" si="118"/>
        <v>#VALUE!</v>
      </c>
      <c r="BY111" s="81" t="e">
        <f t="shared" si="119"/>
        <v>#VALUE!</v>
      </c>
      <c r="CA111" s="81" t="e">
        <f ca="1">BN111-ROUND(((FTP!AP111+FTP!BB111+FTP!BF111+FTP!AT111+FTP!AX111)-(FTP!BH111+FTP!BJ111))/100,2)</f>
        <v>#VALUE!</v>
      </c>
    </row>
    <row r="112" spans="1:79" x14ac:dyDescent="0.2">
      <c r="A112" s="25">
        <f>IF(OR(BerM1!V112=1,BerM2!V112=1,BerM3!V112=1),1,IF(ISBLANK(wg_cat),2,IF(AND(kwnr&gt;=76,user_wg_cat=958),3,0)))</f>
        <v>2</v>
      </c>
      <c r="B112" s="101"/>
      <c r="C112" s="106">
        <f>IF(NOT(ISBLANK(Ident!E112)),IF(Ident!E112&lt;Kal!A$11,Kal!A$11,Ident!E112),Kal!A$11)</f>
        <v>45383</v>
      </c>
      <c r="D112" s="25">
        <f>Ident!F112-C112+1-(INT((CHOOSE(WEEKDAY(C112),0,1,2,3,4,5,6)+(Ident!F112-C112+1))/7))-(INT((CHOOSE(WEEKDAY(C112),6,0,1,2,3,4,5)+(Ident!F112-C112+1))/7))</f>
        <v>-32415</v>
      </c>
      <c r="E112" s="25">
        <f>Kal!B$13-C112+1-(INT((CHOOSE(WEEKDAY(C112),0,1,2,3,4,5,6)+(Kal!B$13-C112+1))/7))-(INT((CHOOSE(WEEKDAY(C112),6,0,1,2,3,4,5)+(Kal!B$13-C112+1))/7))</f>
        <v>65</v>
      </c>
      <c r="F112" s="25">
        <f>Ident!F112-Kal!A$11+1-(INT((CHOOSE(WEEKDAY(Kal!A$11),0,1,2,3,4,5,6)+(Ident!F112-Kal!A$11+1))/7))-(INT((CHOOSE(WEEKDAY(Kal!A$11),6,0,1,2,3,4,5)+(Ident!F112-Kal!A$11+1))/7))</f>
        <v>-32415</v>
      </c>
      <c r="G112" s="25">
        <f>IF(AND(Ident!E112&lt;&gt;0,Ident!F112&lt;&gt;0),D112,IF(AND(Ident!E112&lt;&gt;0,Ident!F112=0),E112,IF(AND(Ident!E112=0,Ident!F112&lt;&gt;0),F112,ad5kw)))</f>
        <v>65</v>
      </c>
      <c r="H112" s="24">
        <f>ROUND(G112*Ident!L112,2)</f>
        <v>0</v>
      </c>
      <c r="I112" s="102"/>
      <c r="J112" s="103">
        <f>BerM1!W112+BerM2!W112+BerM3!W112</f>
        <v>0</v>
      </c>
      <c r="K112" s="103">
        <f t="shared" si="79"/>
        <v>0</v>
      </c>
      <c r="L112" s="103" t="str">
        <f t="shared" si="80"/>
        <v>Corriger</v>
      </c>
      <c r="M112" s="81">
        <f>BerM1!AB112+BerM2!AB112+BerM3!AB112</f>
        <v>0</v>
      </c>
      <c r="N112" s="81">
        <f t="shared" si="81"/>
        <v>0</v>
      </c>
      <c r="O112" s="4">
        <f>IF(BerM1!S112+BerM2!S112+BerM3!S112=0,0,MIN(Ident!L112*fuf,MAX((Ident!L112-1)*fuf,ROUND(N112/(BerM1!S112+BerM2!S112+BerM3!S112),2))))</f>
        <v>0</v>
      </c>
      <c r="P112" s="81">
        <f>ROUND((BerM1!I112+BerM2!I112+BerM3!I112)/(malu1+malu2+malu3),2)</f>
        <v>0</v>
      </c>
      <c r="Q112" s="81">
        <f>ROUND((BerM1!J112+BerM2!J112+BerM3!J112)/(dima1+dima2+dima3),2)</f>
        <v>0</v>
      </c>
      <c r="R112" s="81">
        <f>ROUND((BerM1!K112+BerM2!K112+BerM3!K112)/(wome1+wome2+wome3),2)</f>
        <v>0</v>
      </c>
      <c r="S112" s="81">
        <f>ROUND((BerM1!L112+BerM2!L112+BerM3!L112)/(doje1+doje2+doje3),2)</f>
        <v>0</v>
      </c>
      <c r="T112" s="81">
        <f>ROUND((BerM1!M112+BerM2!M112+BerM3!M112)/(vrve1+vrve2+vrve3),2)</f>
        <v>0</v>
      </c>
      <c r="U112" s="81">
        <f>ROUND((BerM1!N112+BerM2!N112+BerM3!N112)/(zasa1+zasa2+zasa3),2)</f>
        <v>0</v>
      </c>
      <c r="V112" s="81">
        <f>ROUND((BerM1!O112+BerM2!O112+BerM3!O112)/(zodi1+zodi2+zodi3),2)</f>
        <v>0</v>
      </c>
      <c r="W112" s="81">
        <f>ROUND(('M1-In'!U112+'M2-In'!U112+'M3-In'!U112)*7/(malu1+malu2+malu3+dima1+dima2+dima3+wome1+wome2+wome3+doje1+doje2+doje3+vrve1+vrve2+vrve3+zasa1+zasa2+zasa3+zodi1+zodi2+zodi3),2)</f>
        <v>0</v>
      </c>
      <c r="X112" s="81">
        <f t="shared" si="82"/>
        <v>0</v>
      </c>
      <c r="Y112" s="81" t="str">
        <f t="shared" si="83"/>
        <v>REMPLIR CAT.D'EMPLOYEUR!</v>
      </c>
      <c r="Z112" s="34">
        <f t="shared" si="84"/>
        <v>0</v>
      </c>
      <c r="AA112" s="81" t="str">
        <f t="shared" si="85"/>
        <v>T. plein</v>
      </c>
      <c r="AB112" s="81">
        <f>'M1-In'!AD112+'M1-In'!AE112+'M2-In'!AD112+'M2-In'!AE112+'M3-In'!AD112+'M3-In'!AE112</f>
        <v>0</v>
      </c>
      <c r="AC112" s="81" t="str">
        <f t="shared" si="86"/>
        <v>Corriger</v>
      </c>
      <c r="AD112" s="81" t="str">
        <f t="shared" si="87"/>
        <v>Corriger</v>
      </c>
      <c r="AE112" s="81">
        <f>'M1-In'!AF112+'M2-In'!AF112+'M3-In'!AF112</f>
        <v>0</v>
      </c>
      <c r="AF112" s="81" t="str">
        <f t="shared" si="88"/>
        <v>Corriger</v>
      </c>
      <c r="AG112" s="81" t="str">
        <f t="shared" si="89"/>
        <v>Corriger</v>
      </c>
      <c r="AH112" s="81">
        <f>'M1-In'!AG112+'M2-In'!AG112+'M3-In'!AG112</f>
        <v>0</v>
      </c>
      <c r="AI112" s="81" t="str">
        <f t="shared" si="90"/>
        <v>Corriger</v>
      </c>
      <c r="AJ112" s="81" t="str">
        <f t="shared" si="91"/>
        <v>Corriger</v>
      </c>
      <c r="AK112" s="81">
        <f>'M1-In'!AH112+'M2-In'!AH112+'M3-In'!AH112</f>
        <v>0</v>
      </c>
      <c r="AL112" s="81" t="str">
        <f t="shared" si="92"/>
        <v>Corriger</v>
      </c>
      <c r="AM112" s="81" t="str">
        <f t="shared" si="93"/>
        <v>Corriger</v>
      </c>
      <c r="AN112" s="81">
        <f>'M1-In'!AI112+'M2-In'!AI112+'M3-In'!AI112</f>
        <v>0</v>
      </c>
      <c r="AO112" s="81" t="str">
        <f t="shared" si="94"/>
        <v>Corriger</v>
      </c>
      <c r="AP112" s="81" t="str">
        <f t="shared" si="95"/>
        <v>Corriger</v>
      </c>
      <c r="AQ112" s="81">
        <f>'M1-In'!AJ112+'M2-In'!AJ112+'M3-In'!AJ112</f>
        <v>0</v>
      </c>
      <c r="AR112" s="81" t="str">
        <f t="shared" si="96"/>
        <v>Corriger</v>
      </c>
      <c r="AS112" s="81" t="str">
        <f t="shared" si="97"/>
        <v>Corriger</v>
      </c>
      <c r="AT112" s="81">
        <f>BerM1!AO112+BerM2!AO112+BerM3!AO112</f>
        <v>0</v>
      </c>
      <c r="AU112" s="81" t="str">
        <f t="shared" si="98"/>
        <v>Corriger</v>
      </c>
      <c r="AV112" s="81" t="str">
        <f t="shared" si="99"/>
        <v>Corriger</v>
      </c>
      <c r="AW112" s="81" t="str">
        <f>IF(A112&gt;1,"Corriger",MIN(gmk,BerM1!AQ112+BerM2!AQ112+BerM3!AQ112))</f>
        <v>Corriger</v>
      </c>
      <c r="AX112" s="81" t="str">
        <f t="shared" si="100"/>
        <v>Corriger</v>
      </c>
      <c r="AY112" s="81" t="str">
        <f t="shared" si="101"/>
        <v>Corriger</v>
      </c>
      <c r="AZ112" s="81" t="str">
        <f>IF(A112&gt;1,"Corriger",ROUND(AW112*pabij/100,2)+ROUND(AW112*wnbij/100,2))</f>
        <v>Corriger</v>
      </c>
      <c r="BA112" s="81">
        <f t="shared" si="102"/>
        <v>0</v>
      </c>
      <c r="BB112" s="81">
        <f t="shared" si="103"/>
        <v>0</v>
      </c>
      <c r="BC112" s="104">
        <f t="shared" si="104"/>
        <v>1</v>
      </c>
      <c r="BD112" s="81" t="str">
        <f t="shared" si="105"/>
        <v>Corriger</v>
      </c>
      <c r="BE112" s="34" t="str">
        <f t="shared" si="106"/>
        <v>Corriger</v>
      </c>
      <c r="BF112" s="81" t="str">
        <f>IF(A112&gt;1,"Corriger",MIN(AY112,BerM1!AT112+BerM2!AT112+BerM3!AT112))</f>
        <v>Corriger</v>
      </c>
      <c r="BG112" s="81" t="e">
        <f t="shared" si="107"/>
        <v>#VALUE!</v>
      </c>
      <c r="BH112" s="81" t="str">
        <f t="shared" si="108"/>
        <v>Corriger</v>
      </c>
      <c r="BI112" s="81" t="str">
        <f t="shared" si="109"/>
        <v>Corriger</v>
      </c>
      <c r="BJ112" s="81" t="e">
        <f t="shared" si="110"/>
        <v>#VALUE!</v>
      </c>
      <c r="BK112" s="81" t="e">
        <f ca="1">IF(A112=1,Corriger,ROUND(AW112*fsobij/100,2))</f>
        <v>#VALUE!</v>
      </c>
      <c r="BL112" s="25" t="str">
        <f t="shared" si="111"/>
        <v>Corriger</v>
      </c>
      <c r="BM112" s="81" t="str">
        <f t="shared" si="112"/>
        <v>Corriger</v>
      </c>
      <c r="BN112" s="81" t="str">
        <f t="shared" si="113"/>
        <v>Corriger</v>
      </c>
      <c r="BO112" s="81" t="str">
        <f t="shared" si="114"/>
        <v>OK</v>
      </c>
      <c r="BP112" s="81" t="b">
        <f t="shared" si="115"/>
        <v>0</v>
      </c>
      <c r="BQ112" s="105"/>
      <c r="BR112" s="105" t="e">
        <f ca="1">IF(A112=1,Corriger,ROUND(AW112*bijdrage255/100,2))</f>
        <v>#VALUE!</v>
      </c>
      <c r="BS112" s="105" t="e">
        <f ca="1">IF(A112=1,Corriger,ROUND(AW112*bijdrage256/100,2))</f>
        <v>#VALUE!</v>
      </c>
      <c r="BT112" s="105"/>
      <c r="BU112" s="105" t="str">
        <f t="shared" si="116"/>
        <v>Corriger</v>
      </c>
      <c r="BV112" s="105"/>
      <c r="BW112" s="81" t="e">
        <f t="shared" si="117"/>
        <v>#VALUE!</v>
      </c>
      <c r="BX112" s="81" t="e">
        <f t="shared" si="118"/>
        <v>#VALUE!</v>
      </c>
      <c r="BY112" s="81" t="e">
        <f t="shared" si="119"/>
        <v>#VALUE!</v>
      </c>
      <c r="CA112" s="81" t="e">
        <f ca="1">BN112-ROUND(((FTP!AP112+FTP!BB112+FTP!BF112+FTP!AT112+FTP!AX112)-(FTP!BH112+FTP!BJ112))/100,2)</f>
        <v>#VALUE!</v>
      </c>
    </row>
    <row r="113" spans="1:79" x14ac:dyDescent="0.2">
      <c r="A113" s="25">
        <f>IF(OR(BerM1!V113=1,BerM2!V113=1,BerM3!V113=1),1,IF(ISBLANK(wg_cat),2,IF(AND(kwnr&gt;=76,user_wg_cat=958),3,0)))</f>
        <v>2</v>
      </c>
      <c r="B113" s="101"/>
      <c r="C113" s="106">
        <f>IF(NOT(ISBLANK(Ident!E113)),IF(Ident!E113&lt;Kal!A$11,Kal!A$11,Ident!E113),Kal!A$11)</f>
        <v>45383</v>
      </c>
      <c r="D113" s="25">
        <f>Ident!F113-C113+1-(INT((CHOOSE(WEEKDAY(C113),0,1,2,3,4,5,6)+(Ident!F113-C113+1))/7))-(INT((CHOOSE(WEEKDAY(C113),6,0,1,2,3,4,5)+(Ident!F113-C113+1))/7))</f>
        <v>-32415</v>
      </c>
      <c r="E113" s="25">
        <f>Kal!B$13-C113+1-(INT((CHOOSE(WEEKDAY(C113),0,1,2,3,4,5,6)+(Kal!B$13-C113+1))/7))-(INT((CHOOSE(WEEKDAY(C113),6,0,1,2,3,4,5)+(Kal!B$13-C113+1))/7))</f>
        <v>65</v>
      </c>
      <c r="F113" s="25">
        <f>Ident!F113-Kal!A$11+1-(INT((CHOOSE(WEEKDAY(Kal!A$11),0,1,2,3,4,5,6)+(Ident!F113-Kal!A$11+1))/7))-(INT((CHOOSE(WEEKDAY(Kal!A$11),6,0,1,2,3,4,5)+(Ident!F113-Kal!A$11+1))/7))</f>
        <v>-32415</v>
      </c>
      <c r="G113" s="25">
        <f>IF(AND(Ident!E113&lt;&gt;0,Ident!F113&lt;&gt;0),D113,IF(AND(Ident!E113&lt;&gt;0,Ident!F113=0),E113,IF(AND(Ident!E113=0,Ident!F113&lt;&gt;0),F113,ad5kw)))</f>
        <v>65</v>
      </c>
      <c r="H113" s="24">
        <f>ROUND(G113*Ident!L113,2)</f>
        <v>0</v>
      </c>
      <c r="I113" s="102"/>
      <c r="J113" s="103">
        <f>BerM1!W113+BerM2!W113+BerM3!W113</f>
        <v>0</v>
      </c>
      <c r="K113" s="103">
        <f t="shared" si="79"/>
        <v>0</v>
      </c>
      <c r="L113" s="103" t="str">
        <f t="shared" si="80"/>
        <v>Corriger</v>
      </c>
      <c r="M113" s="81">
        <f>BerM1!AB113+BerM2!AB113+BerM3!AB113</f>
        <v>0</v>
      </c>
      <c r="N113" s="81">
        <f t="shared" si="81"/>
        <v>0</v>
      </c>
      <c r="O113" s="4">
        <f>IF(BerM1!S113+BerM2!S113+BerM3!S113=0,0,MIN(Ident!L113*fuf,MAX((Ident!L113-1)*fuf,ROUND(N113/(BerM1!S113+BerM2!S113+BerM3!S113),2))))</f>
        <v>0</v>
      </c>
      <c r="P113" s="81">
        <f>ROUND((BerM1!I113+BerM2!I113+BerM3!I113)/(malu1+malu2+malu3),2)</f>
        <v>0</v>
      </c>
      <c r="Q113" s="81">
        <f>ROUND((BerM1!J113+BerM2!J113+BerM3!J113)/(dima1+dima2+dima3),2)</f>
        <v>0</v>
      </c>
      <c r="R113" s="81">
        <f>ROUND((BerM1!K113+BerM2!K113+BerM3!K113)/(wome1+wome2+wome3),2)</f>
        <v>0</v>
      </c>
      <c r="S113" s="81">
        <f>ROUND((BerM1!L113+BerM2!L113+BerM3!L113)/(doje1+doje2+doje3),2)</f>
        <v>0</v>
      </c>
      <c r="T113" s="81">
        <f>ROUND((BerM1!M113+BerM2!M113+BerM3!M113)/(vrve1+vrve2+vrve3),2)</f>
        <v>0</v>
      </c>
      <c r="U113" s="81">
        <f>ROUND((BerM1!N113+BerM2!N113+BerM3!N113)/(zasa1+zasa2+zasa3),2)</f>
        <v>0</v>
      </c>
      <c r="V113" s="81">
        <f>ROUND((BerM1!O113+BerM2!O113+BerM3!O113)/(zodi1+zodi2+zodi3),2)</f>
        <v>0</v>
      </c>
      <c r="W113" s="81">
        <f>ROUND(('M1-In'!U113+'M2-In'!U113+'M3-In'!U113)*7/(malu1+malu2+malu3+dima1+dima2+dima3+wome1+wome2+wome3+doje1+doje2+doje3+vrve1+vrve2+vrve3+zasa1+zasa2+zasa3+zodi1+zodi2+zodi3),2)</f>
        <v>0</v>
      </c>
      <c r="X113" s="81">
        <f t="shared" si="82"/>
        <v>0</v>
      </c>
      <c r="Y113" s="81" t="str">
        <f t="shared" si="83"/>
        <v>REMPLIR CAT.D'EMPLOYEUR!</v>
      </c>
      <c r="Z113" s="34">
        <f t="shared" si="84"/>
        <v>0</v>
      </c>
      <c r="AA113" s="81" t="str">
        <f t="shared" si="85"/>
        <v>T. plein</v>
      </c>
      <c r="AB113" s="81">
        <f>'M1-In'!AD113+'M1-In'!AE113+'M2-In'!AD113+'M2-In'!AE113+'M3-In'!AD113+'M3-In'!AE113</f>
        <v>0</v>
      </c>
      <c r="AC113" s="81" t="str">
        <f t="shared" si="86"/>
        <v>Corriger</v>
      </c>
      <c r="AD113" s="81" t="str">
        <f t="shared" si="87"/>
        <v>Corriger</v>
      </c>
      <c r="AE113" s="81">
        <f>'M1-In'!AF113+'M2-In'!AF113+'M3-In'!AF113</f>
        <v>0</v>
      </c>
      <c r="AF113" s="81" t="str">
        <f t="shared" si="88"/>
        <v>Corriger</v>
      </c>
      <c r="AG113" s="81" t="str">
        <f t="shared" si="89"/>
        <v>Corriger</v>
      </c>
      <c r="AH113" s="81">
        <f>'M1-In'!AG113+'M2-In'!AG113+'M3-In'!AG113</f>
        <v>0</v>
      </c>
      <c r="AI113" s="81" t="str">
        <f t="shared" si="90"/>
        <v>Corriger</v>
      </c>
      <c r="AJ113" s="81" t="str">
        <f t="shared" si="91"/>
        <v>Corriger</v>
      </c>
      <c r="AK113" s="81">
        <f>'M1-In'!AH113+'M2-In'!AH113+'M3-In'!AH113</f>
        <v>0</v>
      </c>
      <c r="AL113" s="81" t="str">
        <f t="shared" si="92"/>
        <v>Corriger</v>
      </c>
      <c r="AM113" s="81" t="str">
        <f t="shared" si="93"/>
        <v>Corriger</v>
      </c>
      <c r="AN113" s="81">
        <f>'M1-In'!AI113+'M2-In'!AI113+'M3-In'!AI113</f>
        <v>0</v>
      </c>
      <c r="AO113" s="81" t="str">
        <f t="shared" si="94"/>
        <v>Corriger</v>
      </c>
      <c r="AP113" s="81" t="str">
        <f t="shared" si="95"/>
        <v>Corriger</v>
      </c>
      <c r="AQ113" s="81">
        <f>'M1-In'!AJ113+'M2-In'!AJ113+'M3-In'!AJ113</f>
        <v>0</v>
      </c>
      <c r="AR113" s="81" t="str">
        <f t="shared" si="96"/>
        <v>Corriger</v>
      </c>
      <c r="AS113" s="81" t="str">
        <f t="shared" si="97"/>
        <v>Corriger</v>
      </c>
      <c r="AT113" s="81">
        <f>BerM1!AO113+BerM2!AO113+BerM3!AO113</f>
        <v>0</v>
      </c>
      <c r="AU113" s="81" t="str">
        <f t="shared" si="98"/>
        <v>Corriger</v>
      </c>
      <c r="AV113" s="81" t="str">
        <f t="shared" si="99"/>
        <v>Corriger</v>
      </c>
      <c r="AW113" s="81" t="str">
        <f>IF(A113&gt;1,"Corriger",MIN(gmk,BerM1!AQ113+BerM2!AQ113+BerM3!AQ113))</f>
        <v>Corriger</v>
      </c>
      <c r="AX113" s="81" t="str">
        <f t="shared" si="100"/>
        <v>Corriger</v>
      </c>
      <c r="AY113" s="81" t="str">
        <f t="shared" si="101"/>
        <v>Corriger</v>
      </c>
      <c r="AZ113" s="81" t="str">
        <f>IF(A113&gt;1,"Corriger",ROUND(AW113*pabij/100,2)+ROUND(AW113*wnbij/100,2))</f>
        <v>Corriger</v>
      </c>
      <c r="BA113" s="81">
        <f t="shared" si="102"/>
        <v>0</v>
      </c>
      <c r="BB113" s="81">
        <f t="shared" si="103"/>
        <v>0</v>
      </c>
      <c r="BC113" s="104">
        <f t="shared" si="104"/>
        <v>1</v>
      </c>
      <c r="BD113" s="81" t="str">
        <f t="shared" si="105"/>
        <v>Corriger</v>
      </c>
      <c r="BE113" s="34" t="str">
        <f t="shared" si="106"/>
        <v>Corriger</v>
      </c>
      <c r="BF113" s="81" t="str">
        <f>IF(A113&gt;1,"Corriger",MIN(AY113,BerM1!AT113+BerM2!AT113+BerM3!AT113))</f>
        <v>Corriger</v>
      </c>
      <c r="BG113" s="81" t="e">
        <f t="shared" si="107"/>
        <v>#VALUE!</v>
      </c>
      <c r="BH113" s="81" t="str">
        <f t="shared" si="108"/>
        <v>Corriger</v>
      </c>
      <c r="BI113" s="81" t="str">
        <f t="shared" si="109"/>
        <v>Corriger</v>
      </c>
      <c r="BJ113" s="81" t="e">
        <f t="shared" si="110"/>
        <v>#VALUE!</v>
      </c>
      <c r="BK113" s="81" t="e">
        <f ca="1">IF(A113=1,Corriger,ROUND(AW113*fsobij/100,2))</f>
        <v>#VALUE!</v>
      </c>
      <c r="BL113" s="25" t="str">
        <f t="shared" si="111"/>
        <v>Corriger</v>
      </c>
      <c r="BM113" s="81" t="str">
        <f t="shared" si="112"/>
        <v>Corriger</v>
      </c>
      <c r="BN113" s="81" t="str">
        <f t="shared" si="113"/>
        <v>Corriger</v>
      </c>
      <c r="BO113" s="81" t="str">
        <f t="shared" si="114"/>
        <v>OK</v>
      </c>
      <c r="BP113" s="81" t="b">
        <f t="shared" si="115"/>
        <v>0</v>
      </c>
      <c r="BQ113" s="105"/>
      <c r="BR113" s="105" t="e">
        <f ca="1">IF(A113=1,Corriger,ROUND(AW113*bijdrage255/100,2))</f>
        <v>#VALUE!</v>
      </c>
      <c r="BS113" s="105" t="e">
        <f ca="1">IF(A113=1,Corriger,ROUND(AW113*bijdrage256/100,2))</f>
        <v>#VALUE!</v>
      </c>
      <c r="BT113" s="105"/>
      <c r="BU113" s="105" t="str">
        <f t="shared" si="116"/>
        <v>Corriger</v>
      </c>
      <c r="BV113" s="105"/>
      <c r="BW113" s="81" t="e">
        <f t="shared" si="117"/>
        <v>#VALUE!</v>
      </c>
      <c r="BX113" s="81" t="e">
        <f t="shared" si="118"/>
        <v>#VALUE!</v>
      </c>
      <c r="BY113" s="81" t="e">
        <f t="shared" si="119"/>
        <v>#VALUE!</v>
      </c>
      <c r="CA113" s="81" t="e">
        <f ca="1">BN113-ROUND(((FTP!AP113+FTP!BB113+FTP!BF113+FTP!AT113+FTP!AX113)-(FTP!BH113+FTP!BJ113))/100,2)</f>
        <v>#VALUE!</v>
      </c>
    </row>
    <row r="114" spans="1:79" x14ac:dyDescent="0.2">
      <c r="A114" s="25">
        <f>IF(OR(BerM1!V114=1,BerM2!V114=1,BerM3!V114=1),1,IF(ISBLANK(wg_cat),2,IF(AND(kwnr&gt;=76,user_wg_cat=958),3,0)))</f>
        <v>2</v>
      </c>
      <c r="B114" s="101"/>
      <c r="C114" s="106">
        <f>IF(NOT(ISBLANK(Ident!E114)),IF(Ident!E114&lt;Kal!A$11,Kal!A$11,Ident!E114),Kal!A$11)</f>
        <v>45383</v>
      </c>
      <c r="D114" s="25">
        <f>Ident!F114-C114+1-(INT((CHOOSE(WEEKDAY(C114),0,1,2,3,4,5,6)+(Ident!F114-C114+1))/7))-(INT((CHOOSE(WEEKDAY(C114),6,0,1,2,3,4,5)+(Ident!F114-C114+1))/7))</f>
        <v>-32415</v>
      </c>
      <c r="E114" s="25">
        <f>Kal!B$13-C114+1-(INT((CHOOSE(WEEKDAY(C114),0,1,2,3,4,5,6)+(Kal!B$13-C114+1))/7))-(INT((CHOOSE(WEEKDAY(C114),6,0,1,2,3,4,5)+(Kal!B$13-C114+1))/7))</f>
        <v>65</v>
      </c>
      <c r="F114" s="25">
        <f>Ident!F114-Kal!A$11+1-(INT((CHOOSE(WEEKDAY(Kal!A$11),0,1,2,3,4,5,6)+(Ident!F114-Kal!A$11+1))/7))-(INT((CHOOSE(WEEKDAY(Kal!A$11),6,0,1,2,3,4,5)+(Ident!F114-Kal!A$11+1))/7))</f>
        <v>-32415</v>
      </c>
      <c r="G114" s="25">
        <f>IF(AND(Ident!E114&lt;&gt;0,Ident!F114&lt;&gt;0),D114,IF(AND(Ident!E114&lt;&gt;0,Ident!F114=0),E114,IF(AND(Ident!E114=0,Ident!F114&lt;&gt;0),F114,ad5kw)))</f>
        <v>65</v>
      </c>
      <c r="H114" s="24">
        <f>ROUND(G114*Ident!L114,2)</f>
        <v>0</v>
      </c>
      <c r="I114" s="102"/>
      <c r="J114" s="103">
        <f>BerM1!W114+BerM2!W114+BerM3!W114</f>
        <v>0</v>
      </c>
      <c r="K114" s="103">
        <f t="shared" si="79"/>
        <v>0</v>
      </c>
      <c r="L114" s="103" t="str">
        <f t="shared" si="80"/>
        <v>Corriger</v>
      </c>
      <c r="M114" s="81">
        <f>BerM1!AB114+BerM2!AB114+BerM3!AB114</f>
        <v>0</v>
      </c>
      <c r="N114" s="81">
        <f t="shared" si="81"/>
        <v>0</v>
      </c>
      <c r="O114" s="4">
        <f>IF(BerM1!S114+BerM2!S114+BerM3!S114=0,0,MIN(Ident!L114*fuf,MAX((Ident!L114-1)*fuf,ROUND(N114/(BerM1!S114+BerM2!S114+BerM3!S114),2))))</f>
        <v>0</v>
      </c>
      <c r="P114" s="81">
        <f>ROUND((BerM1!I114+BerM2!I114+BerM3!I114)/(malu1+malu2+malu3),2)</f>
        <v>0</v>
      </c>
      <c r="Q114" s="81">
        <f>ROUND((BerM1!J114+BerM2!J114+BerM3!J114)/(dima1+dima2+dima3),2)</f>
        <v>0</v>
      </c>
      <c r="R114" s="81">
        <f>ROUND((BerM1!K114+BerM2!K114+BerM3!K114)/(wome1+wome2+wome3),2)</f>
        <v>0</v>
      </c>
      <c r="S114" s="81">
        <f>ROUND((BerM1!L114+BerM2!L114+BerM3!L114)/(doje1+doje2+doje3),2)</f>
        <v>0</v>
      </c>
      <c r="T114" s="81">
        <f>ROUND((BerM1!M114+BerM2!M114+BerM3!M114)/(vrve1+vrve2+vrve3),2)</f>
        <v>0</v>
      </c>
      <c r="U114" s="81">
        <f>ROUND((BerM1!N114+BerM2!N114+BerM3!N114)/(zasa1+zasa2+zasa3),2)</f>
        <v>0</v>
      </c>
      <c r="V114" s="81">
        <f>ROUND((BerM1!O114+BerM2!O114+BerM3!O114)/(zodi1+zodi2+zodi3),2)</f>
        <v>0</v>
      </c>
      <c r="W114" s="81">
        <f>ROUND(('M1-In'!U114+'M2-In'!U114+'M3-In'!U114)*7/(malu1+malu2+malu3+dima1+dima2+dima3+wome1+wome2+wome3+doje1+doje2+doje3+vrve1+vrve2+vrve3+zasa1+zasa2+zasa3+zodi1+zodi2+zodi3),2)</f>
        <v>0</v>
      </c>
      <c r="X114" s="81">
        <f t="shared" si="82"/>
        <v>0</v>
      </c>
      <c r="Y114" s="81" t="str">
        <f t="shared" si="83"/>
        <v>REMPLIR CAT.D'EMPLOYEUR!</v>
      </c>
      <c r="Z114" s="34">
        <f t="shared" si="84"/>
        <v>0</v>
      </c>
      <c r="AA114" s="81" t="str">
        <f t="shared" si="85"/>
        <v>T. plein</v>
      </c>
      <c r="AB114" s="81">
        <f>'M1-In'!AD114+'M1-In'!AE114+'M2-In'!AD114+'M2-In'!AE114+'M3-In'!AD114+'M3-In'!AE114</f>
        <v>0</v>
      </c>
      <c r="AC114" s="81" t="str">
        <f t="shared" si="86"/>
        <v>Corriger</v>
      </c>
      <c r="AD114" s="81" t="str">
        <f t="shared" si="87"/>
        <v>Corriger</v>
      </c>
      <c r="AE114" s="81">
        <f>'M1-In'!AF114+'M2-In'!AF114+'M3-In'!AF114</f>
        <v>0</v>
      </c>
      <c r="AF114" s="81" t="str">
        <f t="shared" si="88"/>
        <v>Corriger</v>
      </c>
      <c r="AG114" s="81" t="str">
        <f t="shared" si="89"/>
        <v>Corriger</v>
      </c>
      <c r="AH114" s="81">
        <f>'M1-In'!AG114+'M2-In'!AG114+'M3-In'!AG114</f>
        <v>0</v>
      </c>
      <c r="AI114" s="81" t="str">
        <f t="shared" si="90"/>
        <v>Corriger</v>
      </c>
      <c r="AJ114" s="81" t="str">
        <f t="shared" si="91"/>
        <v>Corriger</v>
      </c>
      <c r="AK114" s="81">
        <f>'M1-In'!AH114+'M2-In'!AH114+'M3-In'!AH114</f>
        <v>0</v>
      </c>
      <c r="AL114" s="81" t="str">
        <f t="shared" si="92"/>
        <v>Corriger</v>
      </c>
      <c r="AM114" s="81" t="str">
        <f t="shared" si="93"/>
        <v>Corriger</v>
      </c>
      <c r="AN114" s="81">
        <f>'M1-In'!AI114+'M2-In'!AI114+'M3-In'!AI114</f>
        <v>0</v>
      </c>
      <c r="AO114" s="81" t="str">
        <f t="shared" si="94"/>
        <v>Corriger</v>
      </c>
      <c r="AP114" s="81" t="str">
        <f t="shared" si="95"/>
        <v>Corriger</v>
      </c>
      <c r="AQ114" s="81">
        <f>'M1-In'!AJ114+'M2-In'!AJ114+'M3-In'!AJ114</f>
        <v>0</v>
      </c>
      <c r="AR114" s="81" t="str">
        <f t="shared" si="96"/>
        <v>Corriger</v>
      </c>
      <c r="AS114" s="81" t="str">
        <f t="shared" si="97"/>
        <v>Corriger</v>
      </c>
      <c r="AT114" s="81">
        <f>BerM1!AO114+BerM2!AO114+BerM3!AO114</f>
        <v>0</v>
      </c>
      <c r="AU114" s="81" t="str">
        <f t="shared" si="98"/>
        <v>Corriger</v>
      </c>
      <c r="AV114" s="81" t="str">
        <f t="shared" si="99"/>
        <v>Corriger</v>
      </c>
      <c r="AW114" s="81" t="str">
        <f>IF(A114&gt;1,"Corriger",MIN(gmk,BerM1!AQ114+BerM2!AQ114+BerM3!AQ114))</f>
        <v>Corriger</v>
      </c>
      <c r="AX114" s="81" t="str">
        <f t="shared" si="100"/>
        <v>Corriger</v>
      </c>
      <c r="AY114" s="81" t="str">
        <f t="shared" si="101"/>
        <v>Corriger</v>
      </c>
      <c r="AZ114" s="81" t="str">
        <f>IF(A114&gt;1,"Corriger",ROUND(AW114*pabij/100,2)+ROUND(AW114*wnbij/100,2))</f>
        <v>Corriger</v>
      </c>
      <c r="BA114" s="81">
        <f t="shared" si="102"/>
        <v>0</v>
      </c>
      <c r="BB114" s="81">
        <f t="shared" si="103"/>
        <v>0</v>
      </c>
      <c r="BC114" s="104">
        <f t="shared" si="104"/>
        <v>1</v>
      </c>
      <c r="BD114" s="81" t="str">
        <f t="shared" si="105"/>
        <v>Corriger</v>
      </c>
      <c r="BE114" s="34" t="str">
        <f t="shared" si="106"/>
        <v>Corriger</v>
      </c>
      <c r="BF114" s="81" t="str">
        <f>IF(A114&gt;1,"Corriger",MIN(AY114,BerM1!AT114+BerM2!AT114+BerM3!AT114))</f>
        <v>Corriger</v>
      </c>
      <c r="BG114" s="81" t="e">
        <f t="shared" si="107"/>
        <v>#VALUE!</v>
      </c>
      <c r="BH114" s="81" t="str">
        <f t="shared" si="108"/>
        <v>Corriger</v>
      </c>
      <c r="BI114" s="81" t="str">
        <f t="shared" si="109"/>
        <v>Corriger</v>
      </c>
      <c r="BJ114" s="81" t="e">
        <f t="shared" si="110"/>
        <v>#VALUE!</v>
      </c>
      <c r="BK114" s="81" t="e">
        <f ca="1">IF(A114=1,Corriger,ROUND(AW114*fsobij/100,2))</f>
        <v>#VALUE!</v>
      </c>
      <c r="BL114" s="25" t="str">
        <f t="shared" si="111"/>
        <v>Corriger</v>
      </c>
      <c r="BM114" s="81" t="str">
        <f t="shared" si="112"/>
        <v>Corriger</v>
      </c>
      <c r="BN114" s="81" t="str">
        <f t="shared" si="113"/>
        <v>Corriger</v>
      </c>
      <c r="BO114" s="81" t="str">
        <f t="shared" si="114"/>
        <v>OK</v>
      </c>
      <c r="BP114" s="81" t="b">
        <f t="shared" si="115"/>
        <v>0</v>
      </c>
      <c r="BQ114" s="105"/>
      <c r="BR114" s="105" t="e">
        <f ca="1">IF(A114=1,Corriger,ROUND(AW114*bijdrage255/100,2))</f>
        <v>#VALUE!</v>
      </c>
      <c r="BS114" s="105" t="e">
        <f ca="1">IF(A114=1,Corriger,ROUND(AW114*bijdrage256/100,2))</f>
        <v>#VALUE!</v>
      </c>
      <c r="BT114" s="105"/>
      <c r="BU114" s="105" t="str">
        <f t="shared" si="116"/>
        <v>Corriger</v>
      </c>
      <c r="BV114" s="105"/>
      <c r="BW114" s="81" t="e">
        <f t="shared" si="117"/>
        <v>#VALUE!</v>
      </c>
      <c r="BX114" s="81" t="e">
        <f t="shared" si="118"/>
        <v>#VALUE!</v>
      </c>
      <c r="BY114" s="81" t="e">
        <f t="shared" si="119"/>
        <v>#VALUE!</v>
      </c>
      <c r="CA114" s="81" t="e">
        <f ca="1">BN114-ROUND(((FTP!AP114+FTP!BB114+FTP!BF114+FTP!AT114+FTP!AX114)-(FTP!BH114+FTP!BJ114))/100,2)</f>
        <v>#VALUE!</v>
      </c>
    </row>
    <row r="115" spans="1:79" x14ac:dyDescent="0.2">
      <c r="A115" s="25">
        <f>IF(OR(BerM1!V115=1,BerM2!V115=1,BerM3!V115=1),1,IF(ISBLANK(wg_cat),2,IF(AND(kwnr&gt;=76,user_wg_cat=958),3,0)))</f>
        <v>2</v>
      </c>
      <c r="B115" s="101"/>
      <c r="C115" s="106">
        <f>IF(NOT(ISBLANK(Ident!E115)),IF(Ident!E115&lt;Kal!A$11,Kal!A$11,Ident!E115),Kal!A$11)</f>
        <v>45383</v>
      </c>
      <c r="D115" s="25">
        <f>Ident!F115-C115+1-(INT((CHOOSE(WEEKDAY(C115),0,1,2,3,4,5,6)+(Ident!F115-C115+1))/7))-(INT((CHOOSE(WEEKDAY(C115),6,0,1,2,3,4,5)+(Ident!F115-C115+1))/7))</f>
        <v>-32415</v>
      </c>
      <c r="E115" s="25">
        <f>Kal!B$13-C115+1-(INT((CHOOSE(WEEKDAY(C115),0,1,2,3,4,5,6)+(Kal!B$13-C115+1))/7))-(INT((CHOOSE(WEEKDAY(C115),6,0,1,2,3,4,5)+(Kal!B$13-C115+1))/7))</f>
        <v>65</v>
      </c>
      <c r="F115" s="25">
        <f>Ident!F115-Kal!A$11+1-(INT((CHOOSE(WEEKDAY(Kal!A$11),0,1,2,3,4,5,6)+(Ident!F115-Kal!A$11+1))/7))-(INT((CHOOSE(WEEKDAY(Kal!A$11),6,0,1,2,3,4,5)+(Ident!F115-Kal!A$11+1))/7))</f>
        <v>-32415</v>
      </c>
      <c r="G115" s="25">
        <f>IF(AND(Ident!E115&lt;&gt;0,Ident!F115&lt;&gt;0),D115,IF(AND(Ident!E115&lt;&gt;0,Ident!F115=0),E115,IF(AND(Ident!E115=0,Ident!F115&lt;&gt;0),F115,ad5kw)))</f>
        <v>65</v>
      </c>
      <c r="H115" s="24">
        <f>ROUND(G115*Ident!L115,2)</f>
        <v>0</v>
      </c>
      <c r="I115" s="102"/>
      <c r="J115" s="103">
        <f>BerM1!W115+BerM2!W115+BerM3!W115</f>
        <v>0</v>
      </c>
      <c r="K115" s="103">
        <f t="shared" si="79"/>
        <v>0</v>
      </c>
      <c r="L115" s="103" t="str">
        <f t="shared" si="80"/>
        <v>Corriger</v>
      </c>
      <c r="M115" s="81">
        <f>BerM1!AB115+BerM2!AB115+BerM3!AB115</f>
        <v>0</v>
      </c>
      <c r="N115" s="81">
        <f t="shared" si="81"/>
        <v>0</v>
      </c>
      <c r="O115" s="4">
        <f>IF(BerM1!S115+BerM2!S115+BerM3!S115=0,0,MIN(Ident!L115*fuf,MAX((Ident!L115-1)*fuf,ROUND(N115/(BerM1!S115+BerM2!S115+BerM3!S115),2))))</f>
        <v>0</v>
      </c>
      <c r="P115" s="81">
        <f>ROUND((BerM1!I115+BerM2!I115+BerM3!I115)/(malu1+malu2+malu3),2)</f>
        <v>0</v>
      </c>
      <c r="Q115" s="81">
        <f>ROUND((BerM1!J115+BerM2!J115+BerM3!J115)/(dima1+dima2+dima3),2)</f>
        <v>0</v>
      </c>
      <c r="R115" s="81">
        <f>ROUND((BerM1!K115+BerM2!K115+BerM3!K115)/(wome1+wome2+wome3),2)</f>
        <v>0</v>
      </c>
      <c r="S115" s="81">
        <f>ROUND((BerM1!L115+BerM2!L115+BerM3!L115)/(doje1+doje2+doje3),2)</f>
        <v>0</v>
      </c>
      <c r="T115" s="81">
        <f>ROUND((BerM1!M115+BerM2!M115+BerM3!M115)/(vrve1+vrve2+vrve3),2)</f>
        <v>0</v>
      </c>
      <c r="U115" s="81">
        <f>ROUND((BerM1!N115+BerM2!N115+BerM3!N115)/(zasa1+zasa2+zasa3),2)</f>
        <v>0</v>
      </c>
      <c r="V115" s="81">
        <f>ROUND((BerM1!O115+BerM2!O115+BerM3!O115)/(zodi1+zodi2+zodi3),2)</f>
        <v>0</v>
      </c>
      <c r="W115" s="81">
        <f>ROUND(('M1-In'!U115+'M2-In'!U115+'M3-In'!U115)*7/(malu1+malu2+malu3+dima1+dima2+dima3+wome1+wome2+wome3+doje1+doje2+doje3+vrve1+vrve2+vrve3+zasa1+zasa2+zasa3+zodi1+zodi2+zodi3),2)</f>
        <v>0</v>
      </c>
      <c r="X115" s="81">
        <f t="shared" si="82"/>
        <v>0</v>
      </c>
      <c r="Y115" s="81" t="str">
        <f t="shared" si="83"/>
        <v>REMPLIR CAT.D'EMPLOYEUR!</v>
      </c>
      <c r="Z115" s="34">
        <f t="shared" si="84"/>
        <v>0</v>
      </c>
      <c r="AA115" s="81" t="str">
        <f t="shared" si="85"/>
        <v>T. plein</v>
      </c>
      <c r="AB115" s="81">
        <f>'M1-In'!AD115+'M1-In'!AE115+'M2-In'!AD115+'M2-In'!AE115+'M3-In'!AD115+'M3-In'!AE115</f>
        <v>0</v>
      </c>
      <c r="AC115" s="81" t="str">
        <f t="shared" si="86"/>
        <v>Corriger</v>
      </c>
      <c r="AD115" s="81" t="str">
        <f t="shared" si="87"/>
        <v>Corriger</v>
      </c>
      <c r="AE115" s="81">
        <f>'M1-In'!AF115+'M2-In'!AF115+'M3-In'!AF115</f>
        <v>0</v>
      </c>
      <c r="AF115" s="81" t="str">
        <f t="shared" si="88"/>
        <v>Corriger</v>
      </c>
      <c r="AG115" s="81" t="str">
        <f t="shared" si="89"/>
        <v>Corriger</v>
      </c>
      <c r="AH115" s="81">
        <f>'M1-In'!AG115+'M2-In'!AG115+'M3-In'!AG115</f>
        <v>0</v>
      </c>
      <c r="AI115" s="81" t="str">
        <f t="shared" si="90"/>
        <v>Corriger</v>
      </c>
      <c r="AJ115" s="81" t="str">
        <f t="shared" si="91"/>
        <v>Corriger</v>
      </c>
      <c r="AK115" s="81">
        <f>'M1-In'!AH115+'M2-In'!AH115+'M3-In'!AH115</f>
        <v>0</v>
      </c>
      <c r="AL115" s="81" t="str">
        <f t="shared" si="92"/>
        <v>Corriger</v>
      </c>
      <c r="AM115" s="81" t="str">
        <f t="shared" si="93"/>
        <v>Corriger</v>
      </c>
      <c r="AN115" s="81">
        <f>'M1-In'!AI115+'M2-In'!AI115+'M3-In'!AI115</f>
        <v>0</v>
      </c>
      <c r="AO115" s="81" t="str">
        <f t="shared" si="94"/>
        <v>Corriger</v>
      </c>
      <c r="AP115" s="81" t="str">
        <f t="shared" si="95"/>
        <v>Corriger</v>
      </c>
      <c r="AQ115" s="81">
        <f>'M1-In'!AJ115+'M2-In'!AJ115+'M3-In'!AJ115</f>
        <v>0</v>
      </c>
      <c r="AR115" s="81" t="str">
        <f t="shared" si="96"/>
        <v>Corriger</v>
      </c>
      <c r="AS115" s="81" t="str">
        <f t="shared" si="97"/>
        <v>Corriger</v>
      </c>
      <c r="AT115" s="81">
        <f>BerM1!AO115+BerM2!AO115+BerM3!AO115</f>
        <v>0</v>
      </c>
      <c r="AU115" s="81" t="str">
        <f t="shared" si="98"/>
        <v>Corriger</v>
      </c>
      <c r="AV115" s="81" t="str">
        <f t="shared" si="99"/>
        <v>Corriger</v>
      </c>
      <c r="AW115" s="81" t="str">
        <f>IF(A115&gt;1,"Corriger",MIN(gmk,BerM1!AQ115+BerM2!AQ115+BerM3!AQ115))</f>
        <v>Corriger</v>
      </c>
      <c r="AX115" s="81" t="str">
        <f t="shared" si="100"/>
        <v>Corriger</v>
      </c>
      <c r="AY115" s="81" t="str">
        <f t="shared" si="101"/>
        <v>Corriger</v>
      </c>
      <c r="AZ115" s="81" t="str">
        <f>IF(A115&gt;1,"Corriger",ROUND(AW115*pabij/100,2)+ROUND(AW115*wnbij/100,2))</f>
        <v>Corriger</v>
      </c>
      <c r="BA115" s="81">
        <f t="shared" si="102"/>
        <v>0</v>
      </c>
      <c r="BB115" s="81">
        <f t="shared" si="103"/>
        <v>0</v>
      </c>
      <c r="BC115" s="104">
        <f t="shared" si="104"/>
        <v>1</v>
      </c>
      <c r="BD115" s="81" t="str">
        <f t="shared" si="105"/>
        <v>Corriger</v>
      </c>
      <c r="BE115" s="34" t="str">
        <f t="shared" si="106"/>
        <v>Corriger</v>
      </c>
      <c r="BF115" s="81" t="str">
        <f>IF(A115&gt;1,"Corriger",MIN(AY115,BerM1!AT115+BerM2!AT115+BerM3!AT115))</f>
        <v>Corriger</v>
      </c>
      <c r="BG115" s="81" t="e">
        <f t="shared" si="107"/>
        <v>#VALUE!</v>
      </c>
      <c r="BH115" s="81" t="str">
        <f t="shared" si="108"/>
        <v>Corriger</v>
      </c>
      <c r="BI115" s="81" t="str">
        <f t="shared" si="109"/>
        <v>Corriger</v>
      </c>
      <c r="BJ115" s="81" t="e">
        <f t="shared" si="110"/>
        <v>#VALUE!</v>
      </c>
      <c r="BK115" s="81" t="e">
        <f ca="1">IF(A115=1,Corriger,ROUND(AW115*fsobij/100,2))</f>
        <v>#VALUE!</v>
      </c>
      <c r="BL115" s="25" t="str">
        <f t="shared" si="111"/>
        <v>Corriger</v>
      </c>
      <c r="BM115" s="81" t="str">
        <f t="shared" si="112"/>
        <v>Corriger</v>
      </c>
      <c r="BN115" s="81" t="str">
        <f t="shared" si="113"/>
        <v>Corriger</v>
      </c>
      <c r="BO115" s="81" t="str">
        <f t="shared" si="114"/>
        <v>OK</v>
      </c>
      <c r="BP115" s="81" t="b">
        <f t="shared" si="115"/>
        <v>0</v>
      </c>
      <c r="BQ115" s="105"/>
      <c r="BR115" s="105" t="e">
        <f ca="1">IF(A115=1,Corriger,ROUND(AW115*bijdrage255/100,2))</f>
        <v>#VALUE!</v>
      </c>
      <c r="BS115" s="105" t="e">
        <f ca="1">IF(A115=1,Corriger,ROUND(AW115*bijdrage256/100,2))</f>
        <v>#VALUE!</v>
      </c>
      <c r="BT115" s="105"/>
      <c r="BU115" s="105" t="str">
        <f t="shared" si="116"/>
        <v>Corriger</v>
      </c>
      <c r="BV115" s="105"/>
      <c r="BW115" s="81" t="e">
        <f t="shared" si="117"/>
        <v>#VALUE!</v>
      </c>
      <c r="BX115" s="81" t="e">
        <f t="shared" si="118"/>
        <v>#VALUE!</v>
      </c>
      <c r="BY115" s="81" t="e">
        <f t="shared" si="119"/>
        <v>#VALUE!</v>
      </c>
      <c r="CA115" s="81" t="e">
        <f ca="1">BN115-ROUND(((FTP!AP115+FTP!BB115+FTP!BF115+FTP!AT115+FTP!AX115)-(FTP!BH115+FTP!BJ115))/100,2)</f>
        <v>#VALUE!</v>
      </c>
    </row>
    <row r="116" spans="1:79" x14ac:dyDescent="0.2">
      <c r="A116" s="25">
        <f>IF(OR(BerM1!V116=1,BerM2!V116=1,BerM3!V116=1),1,IF(ISBLANK(wg_cat),2,IF(AND(kwnr&gt;=76,user_wg_cat=958),3,0)))</f>
        <v>2</v>
      </c>
      <c r="B116" s="101"/>
      <c r="C116" s="106">
        <f>IF(NOT(ISBLANK(Ident!E116)),IF(Ident!E116&lt;Kal!A$11,Kal!A$11,Ident!E116),Kal!A$11)</f>
        <v>45383</v>
      </c>
      <c r="D116" s="25">
        <f>Ident!F116-C116+1-(INT((CHOOSE(WEEKDAY(C116),0,1,2,3,4,5,6)+(Ident!F116-C116+1))/7))-(INT((CHOOSE(WEEKDAY(C116),6,0,1,2,3,4,5)+(Ident!F116-C116+1))/7))</f>
        <v>-32415</v>
      </c>
      <c r="E116" s="25">
        <f>Kal!B$13-C116+1-(INT((CHOOSE(WEEKDAY(C116),0,1,2,3,4,5,6)+(Kal!B$13-C116+1))/7))-(INT((CHOOSE(WEEKDAY(C116),6,0,1,2,3,4,5)+(Kal!B$13-C116+1))/7))</f>
        <v>65</v>
      </c>
      <c r="F116" s="25">
        <f>Ident!F116-Kal!A$11+1-(INT((CHOOSE(WEEKDAY(Kal!A$11),0,1,2,3,4,5,6)+(Ident!F116-Kal!A$11+1))/7))-(INT((CHOOSE(WEEKDAY(Kal!A$11),6,0,1,2,3,4,5)+(Ident!F116-Kal!A$11+1))/7))</f>
        <v>-32415</v>
      </c>
      <c r="G116" s="25">
        <f>IF(AND(Ident!E116&lt;&gt;0,Ident!F116&lt;&gt;0),D116,IF(AND(Ident!E116&lt;&gt;0,Ident!F116=0),E116,IF(AND(Ident!E116=0,Ident!F116&lt;&gt;0),F116,ad5kw)))</f>
        <v>65</v>
      </c>
      <c r="H116" s="24">
        <f>ROUND(G116*Ident!L116,2)</f>
        <v>0</v>
      </c>
      <c r="I116" s="102"/>
      <c r="J116" s="103">
        <f>BerM1!W116+BerM2!W116+BerM3!W116</f>
        <v>0</v>
      </c>
      <c r="K116" s="103">
        <f t="shared" si="79"/>
        <v>0</v>
      </c>
      <c r="L116" s="103" t="str">
        <f t="shared" si="80"/>
        <v>Corriger</v>
      </c>
      <c r="M116" s="81">
        <f>BerM1!AB116+BerM2!AB116+BerM3!AB116</f>
        <v>0</v>
      </c>
      <c r="N116" s="81">
        <f t="shared" si="81"/>
        <v>0</v>
      </c>
      <c r="O116" s="4">
        <f>IF(BerM1!S116+BerM2!S116+BerM3!S116=0,0,MIN(Ident!L116*fuf,MAX((Ident!L116-1)*fuf,ROUND(N116/(BerM1!S116+BerM2!S116+BerM3!S116),2))))</f>
        <v>0</v>
      </c>
      <c r="P116" s="81">
        <f>ROUND((BerM1!I116+BerM2!I116+BerM3!I116)/(malu1+malu2+malu3),2)</f>
        <v>0</v>
      </c>
      <c r="Q116" s="81">
        <f>ROUND((BerM1!J116+BerM2!J116+BerM3!J116)/(dima1+dima2+dima3),2)</f>
        <v>0</v>
      </c>
      <c r="R116" s="81">
        <f>ROUND((BerM1!K116+BerM2!K116+BerM3!K116)/(wome1+wome2+wome3),2)</f>
        <v>0</v>
      </c>
      <c r="S116" s="81">
        <f>ROUND((BerM1!L116+BerM2!L116+BerM3!L116)/(doje1+doje2+doje3),2)</f>
        <v>0</v>
      </c>
      <c r="T116" s="81">
        <f>ROUND((BerM1!M116+BerM2!M116+BerM3!M116)/(vrve1+vrve2+vrve3),2)</f>
        <v>0</v>
      </c>
      <c r="U116" s="81">
        <f>ROUND((BerM1!N116+BerM2!N116+BerM3!N116)/(zasa1+zasa2+zasa3),2)</f>
        <v>0</v>
      </c>
      <c r="V116" s="81">
        <f>ROUND((BerM1!O116+BerM2!O116+BerM3!O116)/(zodi1+zodi2+zodi3),2)</f>
        <v>0</v>
      </c>
      <c r="W116" s="81">
        <f>ROUND(('M1-In'!U116+'M2-In'!U116+'M3-In'!U116)*7/(malu1+malu2+malu3+dima1+dima2+dima3+wome1+wome2+wome3+doje1+doje2+doje3+vrve1+vrve2+vrve3+zasa1+zasa2+zasa3+zodi1+zodi2+zodi3),2)</f>
        <v>0</v>
      </c>
      <c r="X116" s="81">
        <f t="shared" si="82"/>
        <v>0</v>
      </c>
      <c r="Y116" s="81" t="str">
        <f t="shared" si="83"/>
        <v>REMPLIR CAT.D'EMPLOYEUR!</v>
      </c>
      <c r="Z116" s="34">
        <f t="shared" si="84"/>
        <v>0</v>
      </c>
      <c r="AA116" s="81" t="str">
        <f t="shared" si="85"/>
        <v>T. plein</v>
      </c>
      <c r="AB116" s="81">
        <f>'M1-In'!AD116+'M1-In'!AE116+'M2-In'!AD116+'M2-In'!AE116+'M3-In'!AD116+'M3-In'!AE116</f>
        <v>0</v>
      </c>
      <c r="AC116" s="81" t="str">
        <f t="shared" si="86"/>
        <v>Corriger</v>
      </c>
      <c r="AD116" s="81" t="str">
        <f t="shared" si="87"/>
        <v>Corriger</v>
      </c>
      <c r="AE116" s="81">
        <f>'M1-In'!AF116+'M2-In'!AF116+'M3-In'!AF116</f>
        <v>0</v>
      </c>
      <c r="AF116" s="81" t="str">
        <f t="shared" si="88"/>
        <v>Corriger</v>
      </c>
      <c r="AG116" s="81" t="str">
        <f t="shared" si="89"/>
        <v>Corriger</v>
      </c>
      <c r="AH116" s="81">
        <f>'M1-In'!AG116+'M2-In'!AG116+'M3-In'!AG116</f>
        <v>0</v>
      </c>
      <c r="AI116" s="81" t="str">
        <f t="shared" si="90"/>
        <v>Corriger</v>
      </c>
      <c r="AJ116" s="81" t="str">
        <f t="shared" si="91"/>
        <v>Corriger</v>
      </c>
      <c r="AK116" s="81">
        <f>'M1-In'!AH116+'M2-In'!AH116+'M3-In'!AH116</f>
        <v>0</v>
      </c>
      <c r="AL116" s="81" t="str">
        <f t="shared" si="92"/>
        <v>Corriger</v>
      </c>
      <c r="AM116" s="81" t="str">
        <f t="shared" si="93"/>
        <v>Corriger</v>
      </c>
      <c r="AN116" s="81">
        <f>'M1-In'!AI116+'M2-In'!AI116+'M3-In'!AI116</f>
        <v>0</v>
      </c>
      <c r="AO116" s="81" t="str">
        <f t="shared" si="94"/>
        <v>Corriger</v>
      </c>
      <c r="AP116" s="81" t="str">
        <f t="shared" si="95"/>
        <v>Corriger</v>
      </c>
      <c r="AQ116" s="81">
        <f>'M1-In'!AJ116+'M2-In'!AJ116+'M3-In'!AJ116</f>
        <v>0</v>
      </c>
      <c r="AR116" s="81" t="str">
        <f t="shared" si="96"/>
        <v>Corriger</v>
      </c>
      <c r="AS116" s="81" t="str">
        <f t="shared" si="97"/>
        <v>Corriger</v>
      </c>
      <c r="AT116" s="81">
        <f>BerM1!AO116+BerM2!AO116+BerM3!AO116</f>
        <v>0</v>
      </c>
      <c r="AU116" s="81" t="str">
        <f t="shared" si="98"/>
        <v>Corriger</v>
      </c>
      <c r="AV116" s="81" t="str">
        <f t="shared" si="99"/>
        <v>Corriger</v>
      </c>
      <c r="AW116" s="81" t="str">
        <f>IF(A116&gt;1,"Corriger",MIN(gmk,BerM1!AQ116+BerM2!AQ116+BerM3!AQ116))</f>
        <v>Corriger</v>
      </c>
      <c r="AX116" s="81" t="str">
        <f t="shared" si="100"/>
        <v>Corriger</v>
      </c>
      <c r="AY116" s="81" t="str">
        <f t="shared" si="101"/>
        <v>Corriger</v>
      </c>
      <c r="AZ116" s="81" t="str">
        <f>IF(A116&gt;1,"Corriger",ROUND(AW116*pabij/100,2)+ROUND(AW116*wnbij/100,2))</f>
        <v>Corriger</v>
      </c>
      <c r="BA116" s="81">
        <f t="shared" si="102"/>
        <v>0</v>
      </c>
      <c r="BB116" s="81">
        <f t="shared" si="103"/>
        <v>0</v>
      </c>
      <c r="BC116" s="104">
        <f t="shared" si="104"/>
        <v>1</v>
      </c>
      <c r="BD116" s="81" t="str">
        <f t="shared" si="105"/>
        <v>Corriger</v>
      </c>
      <c r="BE116" s="34" t="str">
        <f t="shared" si="106"/>
        <v>Corriger</v>
      </c>
      <c r="BF116" s="81" t="str">
        <f>IF(A116&gt;1,"Corriger",MIN(AY116,BerM1!AT116+BerM2!AT116+BerM3!AT116))</f>
        <v>Corriger</v>
      </c>
      <c r="BG116" s="81" t="e">
        <f t="shared" si="107"/>
        <v>#VALUE!</v>
      </c>
      <c r="BH116" s="81" t="str">
        <f t="shared" si="108"/>
        <v>Corriger</v>
      </c>
      <c r="BI116" s="81" t="str">
        <f t="shared" si="109"/>
        <v>Corriger</v>
      </c>
      <c r="BJ116" s="81" t="e">
        <f t="shared" si="110"/>
        <v>#VALUE!</v>
      </c>
      <c r="BK116" s="81" t="e">
        <f ca="1">IF(A116=1,Corriger,ROUND(AW116*fsobij/100,2))</f>
        <v>#VALUE!</v>
      </c>
      <c r="BL116" s="25" t="str">
        <f t="shared" si="111"/>
        <v>Corriger</v>
      </c>
      <c r="BM116" s="81" t="str">
        <f t="shared" si="112"/>
        <v>Corriger</v>
      </c>
      <c r="BN116" s="81" t="str">
        <f t="shared" si="113"/>
        <v>Corriger</v>
      </c>
      <c r="BO116" s="81" t="str">
        <f t="shared" si="114"/>
        <v>OK</v>
      </c>
      <c r="BP116" s="81" t="b">
        <f t="shared" si="115"/>
        <v>0</v>
      </c>
      <c r="BQ116" s="105"/>
      <c r="BR116" s="105" t="e">
        <f ca="1">IF(A116=1,Corriger,ROUND(AW116*bijdrage255/100,2))</f>
        <v>#VALUE!</v>
      </c>
      <c r="BS116" s="105" t="e">
        <f ca="1">IF(A116=1,Corriger,ROUND(AW116*bijdrage256/100,2))</f>
        <v>#VALUE!</v>
      </c>
      <c r="BT116" s="105"/>
      <c r="BU116" s="105" t="str">
        <f t="shared" si="116"/>
        <v>Corriger</v>
      </c>
      <c r="BV116" s="105"/>
      <c r="BW116" s="81" t="e">
        <f t="shared" si="117"/>
        <v>#VALUE!</v>
      </c>
      <c r="BX116" s="81" t="e">
        <f t="shared" si="118"/>
        <v>#VALUE!</v>
      </c>
      <c r="BY116" s="81" t="e">
        <f t="shared" si="119"/>
        <v>#VALUE!</v>
      </c>
      <c r="CA116" s="81" t="e">
        <f ca="1">BN116-ROUND(((FTP!AP116+FTP!BB116+FTP!BF116+FTP!AT116+FTP!AX116)-(FTP!BH116+FTP!BJ116))/100,2)</f>
        <v>#VALUE!</v>
      </c>
    </row>
    <row r="117" spans="1:79" x14ac:dyDescent="0.2">
      <c r="A117" s="25">
        <f>IF(OR(BerM1!V117=1,BerM2!V117=1,BerM3!V117=1),1,IF(ISBLANK(wg_cat),2,IF(AND(kwnr&gt;=76,user_wg_cat=958),3,0)))</f>
        <v>2</v>
      </c>
      <c r="B117" s="101"/>
      <c r="C117" s="106">
        <f>IF(NOT(ISBLANK(Ident!E117)),IF(Ident!E117&lt;Kal!A$11,Kal!A$11,Ident!E117),Kal!A$11)</f>
        <v>45383</v>
      </c>
      <c r="D117" s="25">
        <f>Ident!F117-C117+1-(INT((CHOOSE(WEEKDAY(C117),0,1,2,3,4,5,6)+(Ident!F117-C117+1))/7))-(INT((CHOOSE(WEEKDAY(C117),6,0,1,2,3,4,5)+(Ident!F117-C117+1))/7))</f>
        <v>-32415</v>
      </c>
      <c r="E117" s="25">
        <f>Kal!B$13-C117+1-(INT((CHOOSE(WEEKDAY(C117),0,1,2,3,4,5,6)+(Kal!B$13-C117+1))/7))-(INT((CHOOSE(WEEKDAY(C117),6,0,1,2,3,4,5)+(Kal!B$13-C117+1))/7))</f>
        <v>65</v>
      </c>
      <c r="F117" s="25">
        <f>Ident!F117-Kal!A$11+1-(INT((CHOOSE(WEEKDAY(Kal!A$11),0,1,2,3,4,5,6)+(Ident!F117-Kal!A$11+1))/7))-(INT((CHOOSE(WEEKDAY(Kal!A$11),6,0,1,2,3,4,5)+(Ident!F117-Kal!A$11+1))/7))</f>
        <v>-32415</v>
      </c>
      <c r="G117" s="25">
        <f>IF(AND(Ident!E117&lt;&gt;0,Ident!F117&lt;&gt;0),D117,IF(AND(Ident!E117&lt;&gt;0,Ident!F117=0),E117,IF(AND(Ident!E117=0,Ident!F117&lt;&gt;0),F117,ad5kw)))</f>
        <v>65</v>
      </c>
      <c r="H117" s="24">
        <f>ROUND(G117*Ident!L117,2)</f>
        <v>0</v>
      </c>
      <c r="I117" s="102"/>
      <c r="J117" s="103">
        <f>BerM1!W117+BerM2!W117+BerM3!W117</f>
        <v>0</v>
      </c>
      <c r="K117" s="103">
        <f t="shared" si="79"/>
        <v>0</v>
      </c>
      <c r="L117" s="103" t="str">
        <f t="shared" si="80"/>
        <v>Corriger</v>
      </c>
      <c r="M117" s="81">
        <f>BerM1!AB117+BerM2!AB117+BerM3!AB117</f>
        <v>0</v>
      </c>
      <c r="N117" s="81">
        <f t="shared" si="81"/>
        <v>0</v>
      </c>
      <c r="O117" s="4">
        <f>IF(BerM1!S117+BerM2!S117+BerM3!S117=0,0,MIN(Ident!L117*fuf,MAX((Ident!L117-1)*fuf,ROUND(N117/(BerM1!S117+BerM2!S117+BerM3!S117),2))))</f>
        <v>0</v>
      </c>
      <c r="P117" s="81">
        <f>ROUND((BerM1!I117+BerM2!I117+BerM3!I117)/(malu1+malu2+malu3),2)</f>
        <v>0</v>
      </c>
      <c r="Q117" s="81">
        <f>ROUND((BerM1!J117+BerM2!J117+BerM3!J117)/(dima1+dima2+dima3),2)</f>
        <v>0</v>
      </c>
      <c r="R117" s="81">
        <f>ROUND((BerM1!K117+BerM2!K117+BerM3!K117)/(wome1+wome2+wome3),2)</f>
        <v>0</v>
      </c>
      <c r="S117" s="81">
        <f>ROUND((BerM1!L117+BerM2!L117+BerM3!L117)/(doje1+doje2+doje3),2)</f>
        <v>0</v>
      </c>
      <c r="T117" s="81">
        <f>ROUND((BerM1!M117+BerM2!M117+BerM3!M117)/(vrve1+vrve2+vrve3),2)</f>
        <v>0</v>
      </c>
      <c r="U117" s="81">
        <f>ROUND((BerM1!N117+BerM2!N117+BerM3!N117)/(zasa1+zasa2+zasa3),2)</f>
        <v>0</v>
      </c>
      <c r="V117" s="81">
        <f>ROUND((BerM1!O117+BerM2!O117+BerM3!O117)/(zodi1+zodi2+zodi3),2)</f>
        <v>0</v>
      </c>
      <c r="W117" s="81">
        <f>ROUND(('M1-In'!U117+'M2-In'!U117+'M3-In'!U117)*7/(malu1+malu2+malu3+dima1+dima2+dima3+wome1+wome2+wome3+doje1+doje2+doje3+vrve1+vrve2+vrve3+zasa1+zasa2+zasa3+zodi1+zodi2+zodi3),2)</f>
        <v>0</v>
      </c>
      <c r="X117" s="81">
        <f t="shared" si="82"/>
        <v>0</v>
      </c>
      <c r="Y117" s="81" t="str">
        <f t="shared" si="83"/>
        <v>REMPLIR CAT.D'EMPLOYEUR!</v>
      </c>
      <c r="Z117" s="34">
        <f t="shared" si="84"/>
        <v>0</v>
      </c>
      <c r="AA117" s="81" t="str">
        <f t="shared" si="85"/>
        <v>T. plein</v>
      </c>
      <c r="AB117" s="81">
        <f>'M1-In'!AD117+'M1-In'!AE117+'M2-In'!AD117+'M2-In'!AE117+'M3-In'!AD117+'M3-In'!AE117</f>
        <v>0</v>
      </c>
      <c r="AC117" s="81" t="str">
        <f t="shared" si="86"/>
        <v>Corriger</v>
      </c>
      <c r="AD117" s="81" t="str">
        <f t="shared" si="87"/>
        <v>Corriger</v>
      </c>
      <c r="AE117" s="81">
        <f>'M1-In'!AF117+'M2-In'!AF117+'M3-In'!AF117</f>
        <v>0</v>
      </c>
      <c r="AF117" s="81" t="str">
        <f t="shared" si="88"/>
        <v>Corriger</v>
      </c>
      <c r="AG117" s="81" t="str">
        <f t="shared" si="89"/>
        <v>Corriger</v>
      </c>
      <c r="AH117" s="81">
        <f>'M1-In'!AG117+'M2-In'!AG117+'M3-In'!AG117</f>
        <v>0</v>
      </c>
      <c r="AI117" s="81" t="str">
        <f t="shared" si="90"/>
        <v>Corriger</v>
      </c>
      <c r="AJ117" s="81" t="str">
        <f t="shared" si="91"/>
        <v>Corriger</v>
      </c>
      <c r="AK117" s="81">
        <f>'M1-In'!AH117+'M2-In'!AH117+'M3-In'!AH117</f>
        <v>0</v>
      </c>
      <c r="AL117" s="81" t="str">
        <f t="shared" si="92"/>
        <v>Corriger</v>
      </c>
      <c r="AM117" s="81" t="str">
        <f t="shared" si="93"/>
        <v>Corriger</v>
      </c>
      <c r="AN117" s="81">
        <f>'M1-In'!AI117+'M2-In'!AI117+'M3-In'!AI117</f>
        <v>0</v>
      </c>
      <c r="AO117" s="81" t="str">
        <f t="shared" si="94"/>
        <v>Corriger</v>
      </c>
      <c r="AP117" s="81" t="str">
        <f t="shared" si="95"/>
        <v>Corriger</v>
      </c>
      <c r="AQ117" s="81">
        <f>'M1-In'!AJ117+'M2-In'!AJ117+'M3-In'!AJ117</f>
        <v>0</v>
      </c>
      <c r="AR117" s="81" t="str">
        <f t="shared" si="96"/>
        <v>Corriger</v>
      </c>
      <c r="AS117" s="81" t="str">
        <f t="shared" si="97"/>
        <v>Corriger</v>
      </c>
      <c r="AT117" s="81">
        <f>BerM1!AO117+BerM2!AO117+BerM3!AO117</f>
        <v>0</v>
      </c>
      <c r="AU117" s="81" t="str">
        <f t="shared" si="98"/>
        <v>Corriger</v>
      </c>
      <c r="AV117" s="81" t="str">
        <f t="shared" si="99"/>
        <v>Corriger</v>
      </c>
      <c r="AW117" s="81" t="str">
        <f>IF(A117&gt;1,"Corriger",MIN(gmk,BerM1!AQ117+BerM2!AQ117+BerM3!AQ117))</f>
        <v>Corriger</v>
      </c>
      <c r="AX117" s="81" t="str">
        <f t="shared" si="100"/>
        <v>Corriger</v>
      </c>
      <c r="AY117" s="81" t="str">
        <f t="shared" si="101"/>
        <v>Corriger</v>
      </c>
      <c r="AZ117" s="81" t="str">
        <f>IF(A117&gt;1,"Corriger",ROUND(AW117*pabij/100,2)+ROUND(AW117*wnbij/100,2))</f>
        <v>Corriger</v>
      </c>
      <c r="BA117" s="81">
        <f t="shared" si="102"/>
        <v>0</v>
      </c>
      <c r="BB117" s="81">
        <f t="shared" si="103"/>
        <v>0</v>
      </c>
      <c r="BC117" s="104">
        <f t="shared" si="104"/>
        <v>1</v>
      </c>
      <c r="BD117" s="81" t="str">
        <f t="shared" si="105"/>
        <v>Corriger</v>
      </c>
      <c r="BE117" s="34" t="str">
        <f t="shared" si="106"/>
        <v>Corriger</v>
      </c>
      <c r="BF117" s="81" t="str">
        <f>IF(A117&gt;1,"Corriger",MIN(AY117,BerM1!AT117+BerM2!AT117+BerM3!AT117))</f>
        <v>Corriger</v>
      </c>
      <c r="BG117" s="81" t="e">
        <f t="shared" si="107"/>
        <v>#VALUE!</v>
      </c>
      <c r="BH117" s="81" t="str">
        <f t="shared" si="108"/>
        <v>Corriger</v>
      </c>
      <c r="BI117" s="81" t="str">
        <f t="shared" si="109"/>
        <v>Corriger</v>
      </c>
      <c r="BJ117" s="81" t="e">
        <f t="shared" si="110"/>
        <v>#VALUE!</v>
      </c>
      <c r="BK117" s="81" t="e">
        <f ca="1">IF(A117=1,Corriger,ROUND(AW117*fsobij/100,2))</f>
        <v>#VALUE!</v>
      </c>
      <c r="BL117" s="25" t="str">
        <f t="shared" si="111"/>
        <v>Corriger</v>
      </c>
      <c r="BM117" s="81" t="str">
        <f t="shared" si="112"/>
        <v>Corriger</v>
      </c>
      <c r="BN117" s="81" t="str">
        <f t="shared" si="113"/>
        <v>Corriger</v>
      </c>
      <c r="BO117" s="81" t="str">
        <f t="shared" si="114"/>
        <v>OK</v>
      </c>
      <c r="BP117" s="81" t="b">
        <f t="shared" si="115"/>
        <v>0</v>
      </c>
      <c r="BQ117" s="105"/>
      <c r="BR117" s="105" t="e">
        <f ca="1">IF(A117=1,Corriger,ROUND(AW117*bijdrage255/100,2))</f>
        <v>#VALUE!</v>
      </c>
      <c r="BS117" s="105" t="e">
        <f ca="1">IF(A117=1,Corriger,ROUND(AW117*bijdrage256/100,2))</f>
        <v>#VALUE!</v>
      </c>
      <c r="BT117" s="105"/>
      <c r="BU117" s="105" t="str">
        <f t="shared" si="116"/>
        <v>Corriger</v>
      </c>
      <c r="BV117" s="105"/>
      <c r="BW117" s="81" t="e">
        <f t="shared" si="117"/>
        <v>#VALUE!</v>
      </c>
      <c r="BX117" s="81" t="e">
        <f t="shared" si="118"/>
        <v>#VALUE!</v>
      </c>
      <c r="BY117" s="81" t="e">
        <f t="shared" si="119"/>
        <v>#VALUE!</v>
      </c>
      <c r="CA117" s="81" t="e">
        <f ca="1">BN117-ROUND(((FTP!AP117+FTP!BB117+FTP!BF117+FTP!AT117+FTP!AX117)-(FTP!BH117+FTP!BJ117))/100,2)</f>
        <v>#VALUE!</v>
      </c>
    </row>
    <row r="118" spans="1:79" x14ac:dyDescent="0.2">
      <c r="A118" s="25">
        <f>IF(OR(BerM1!V118=1,BerM2!V118=1,BerM3!V118=1),1,IF(ISBLANK(wg_cat),2,IF(AND(kwnr&gt;=76,user_wg_cat=958),3,0)))</f>
        <v>2</v>
      </c>
      <c r="B118" s="101"/>
      <c r="C118" s="106">
        <f>IF(NOT(ISBLANK(Ident!E118)),IF(Ident!E118&lt;Kal!A$11,Kal!A$11,Ident!E118),Kal!A$11)</f>
        <v>45383</v>
      </c>
      <c r="D118" s="25">
        <f>Ident!F118-C118+1-(INT((CHOOSE(WEEKDAY(C118),0,1,2,3,4,5,6)+(Ident!F118-C118+1))/7))-(INT((CHOOSE(WEEKDAY(C118),6,0,1,2,3,4,5)+(Ident!F118-C118+1))/7))</f>
        <v>-32415</v>
      </c>
      <c r="E118" s="25">
        <f>Kal!B$13-C118+1-(INT((CHOOSE(WEEKDAY(C118),0,1,2,3,4,5,6)+(Kal!B$13-C118+1))/7))-(INT((CHOOSE(WEEKDAY(C118),6,0,1,2,3,4,5)+(Kal!B$13-C118+1))/7))</f>
        <v>65</v>
      </c>
      <c r="F118" s="25">
        <f>Ident!F118-Kal!A$11+1-(INT((CHOOSE(WEEKDAY(Kal!A$11),0,1,2,3,4,5,6)+(Ident!F118-Kal!A$11+1))/7))-(INT((CHOOSE(WEEKDAY(Kal!A$11),6,0,1,2,3,4,5)+(Ident!F118-Kal!A$11+1))/7))</f>
        <v>-32415</v>
      </c>
      <c r="G118" s="25">
        <f>IF(AND(Ident!E118&lt;&gt;0,Ident!F118&lt;&gt;0),D118,IF(AND(Ident!E118&lt;&gt;0,Ident!F118=0),E118,IF(AND(Ident!E118=0,Ident!F118&lt;&gt;0),F118,ad5kw)))</f>
        <v>65</v>
      </c>
      <c r="H118" s="24">
        <f>ROUND(G118*Ident!L118,2)</f>
        <v>0</v>
      </c>
      <c r="I118" s="102"/>
      <c r="J118" s="103">
        <f>BerM1!W118+BerM2!W118+BerM3!W118</f>
        <v>0</v>
      </c>
      <c r="K118" s="103">
        <f t="shared" si="79"/>
        <v>0</v>
      </c>
      <c r="L118" s="103" t="str">
        <f t="shared" si="80"/>
        <v>Corriger</v>
      </c>
      <c r="M118" s="81">
        <f>BerM1!AB118+BerM2!AB118+BerM3!AB118</f>
        <v>0</v>
      </c>
      <c r="N118" s="81">
        <f t="shared" si="81"/>
        <v>0</v>
      </c>
      <c r="O118" s="4">
        <f>IF(BerM1!S118+BerM2!S118+BerM3!S118=0,0,MIN(Ident!L118*fuf,MAX((Ident!L118-1)*fuf,ROUND(N118/(BerM1!S118+BerM2!S118+BerM3!S118),2))))</f>
        <v>0</v>
      </c>
      <c r="P118" s="81">
        <f>ROUND((BerM1!I118+BerM2!I118+BerM3!I118)/(malu1+malu2+malu3),2)</f>
        <v>0</v>
      </c>
      <c r="Q118" s="81">
        <f>ROUND((BerM1!J118+BerM2!J118+BerM3!J118)/(dima1+dima2+dima3),2)</f>
        <v>0</v>
      </c>
      <c r="R118" s="81">
        <f>ROUND((BerM1!K118+BerM2!K118+BerM3!K118)/(wome1+wome2+wome3),2)</f>
        <v>0</v>
      </c>
      <c r="S118" s="81">
        <f>ROUND((BerM1!L118+BerM2!L118+BerM3!L118)/(doje1+doje2+doje3),2)</f>
        <v>0</v>
      </c>
      <c r="T118" s="81">
        <f>ROUND((BerM1!M118+BerM2!M118+BerM3!M118)/(vrve1+vrve2+vrve3),2)</f>
        <v>0</v>
      </c>
      <c r="U118" s="81">
        <f>ROUND((BerM1!N118+BerM2!N118+BerM3!N118)/(zasa1+zasa2+zasa3),2)</f>
        <v>0</v>
      </c>
      <c r="V118" s="81">
        <f>ROUND((BerM1!O118+BerM2!O118+BerM3!O118)/(zodi1+zodi2+zodi3),2)</f>
        <v>0</v>
      </c>
      <c r="W118" s="81">
        <f>ROUND(('M1-In'!U118+'M2-In'!U118+'M3-In'!U118)*7/(malu1+malu2+malu3+dima1+dima2+dima3+wome1+wome2+wome3+doje1+doje2+doje3+vrve1+vrve2+vrve3+zasa1+zasa2+zasa3+zodi1+zodi2+zodi3),2)</f>
        <v>0</v>
      </c>
      <c r="X118" s="81">
        <f t="shared" si="82"/>
        <v>0</v>
      </c>
      <c r="Y118" s="81" t="str">
        <f t="shared" si="83"/>
        <v>REMPLIR CAT.D'EMPLOYEUR!</v>
      </c>
      <c r="Z118" s="34">
        <f t="shared" si="84"/>
        <v>0</v>
      </c>
      <c r="AA118" s="81" t="str">
        <f t="shared" si="85"/>
        <v>T. plein</v>
      </c>
      <c r="AB118" s="81">
        <f>'M1-In'!AD118+'M1-In'!AE118+'M2-In'!AD118+'M2-In'!AE118+'M3-In'!AD118+'M3-In'!AE118</f>
        <v>0</v>
      </c>
      <c r="AC118" s="81" t="str">
        <f t="shared" si="86"/>
        <v>Corriger</v>
      </c>
      <c r="AD118" s="81" t="str">
        <f t="shared" si="87"/>
        <v>Corriger</v>
      </c>
      <c r="AE118" s="81">
        <f>'M1-In'!AF118+'M2-In'!AF118+'M3-In'!AF118</f>
        <v>0</v>
      </c>
      <c r="AF118" s="81" t="str">
        <f t="shared" si="88"/>
        <v>Corriger</v>
      </c>
      <c r="AG118" s="81" t="str">
        <f t="shared" si="89"/>
        <v>Corriger</v>
      </c>
      <c r="AH118" s="81">
        <f>'M1-In'!AG118+'M2-In'!AG118+'M3-In'!AG118</f>
        <v>0</v>
      </c>
      <c r="AI118" s="81" t="str">
        <f t="shared" si="90"/>
        <v>Corriger</v>
      </c>
      <c r="AJ118" s="81" t="str">
        <f t="shared" si="91"/>
        <v>Corriger</v>
      </c>
      <c r="AK118" s="81">
        <f>'M1-In'!AH118+'M2-In'!AH118+'M3-In'!AH118</f>
        <v>0</v>
      </c>
      <c r="AL118" s="81" t="str">
        <f t="shared" si="92"/>
        <v>Corriger</v>
      </c>
      <c r="AM118" s="81" t="str">
        <f t="shared" si="93"/>
        <v>Corriger</v>
      </c>
      <c r="AN118" s="81">
        <f>'M1-In'!AI118+'M2-In'!AI118+'M3-In'!AI118</f>
        <v>0</v>
      </c>
      <c r="AO118" s="81" t="str">
        <f t="shared" si="94"/>
        <v>Corriger</v>
      </c>
      <c r="AP118" s="81" t="str">
        <f t="shared" si="95"/>
        <v>Corriger</v>
      </c>
      <c r="AQ118" s="81">
        <f>'M1-In'!AJ118+'M2-In'!AJ118+'M3-In'!AJ118</f>
        <v>0</v>
      </c>
      <c r="AR118" s="81" t="str">
        <f t="shared" si="96"/>
        <v>Corriger</v>
      </c>
      <c r="AS118" s="81" t="str">
        <f t="shared" si="97"/>
        <v>Corriger</v>
      </c>
      <c r="AT118" s="81">
        <f>BerM1!AO118+BerM2!AO118+BerM3!AO118</f>
        <v>0</v>
      </c>
      <c r="AU118" s="81" t="str">
        <f t="shared" si="98"/>
        <v>Corriger</v>
      </c>
      <c r="AV118" s="81" t="str">
        <f t="shared" si="99"/>
        <v>Corriger</v>
      </c>
      <c r="AW118" s="81" t="str">
        <f>IF(A118&gt;1,"Corriger",MIN(gmk,BerM1!AQ118+BerM2!AQ118+BerM3!AQ118))</f>
        <v>Corriger</v>
      </c>
      <c r="AX118" s="81" t="str">
        <f t="shared" si="100"/>
        <v>Corriger</v>
      </c>
      <c r="AY118" s="81" t="str">
        <f t="shared" si="101"/>
        <v>Corriger</v>
      </c>
      <c r="AZ118" s="81" t="str">
        <f>IF(A118&gt;1,"Corriger",ROUND(AW118*pabij/100,2)+ROUND(AW118*wnbij/100,2))</f>
        <v>Corriger</v>
      </c>
      <c r="BA118" s="81">
        <f t="shared" si="102"/>
        <v>0</v>
      </c>
      <c r="BB118" s="81">
        <f t="shared" si="103"/>
        <v>0</v>
      </c>
      <c r="BC118" s="104">
        <f t="shared" si="104"/>
        <v>1</v>
      </c>
      <c r="BD118" s="81" t="str">
        <f t="shared" si="105"/>
        <v>Corriger</v>
      </c>
      <c r="BE118" s="34" t="str">
        <f t="shared" si="106"/>
        <v>Corriger</v>
      </c>
      <c r="BF118" s="81" t="str">
        <f>IF(A118&gt;1,"Corriger",MIN(AY118,BerM1!AT118+BerM2!AT118+BerM3!AT118))</f>
        <v>Corriger</v>
      </c>
      <c r="BG118" s="81" t="e">
        <f t="shared" si="107"/>
        <v>#VALUE!</v>
      </c>
      <c r="BH118" s="81" t="str">
        <f t="shared" si="108"/>
        <v>Corriger</v>
      </c>
      <c r="BI118" s="81" t="str">
        <f t="shared" si="109"/>
        <v>Corriger</v>
      </c>
      <c r="BJ118" s="81" t="e">
        <f t="shared" si="110"/>
        <v>#VALUE!</v>
      </c>
      <c r="BK118" s="81" t="e">
        <f ca="1">IF(A118=1,Corriger,ROUND(AW118*fsobij/100,2))</f>
        <v>#VALUE!</v>
      </c>
      <c r="BL118" s="25" t="str">
        <f t="shared" si="111"/>
        <v>Corriger</v>
      </c>
      <c r="BM118" s="81" t="str">
        <f t="shared" si="112"/>
        <v>Corriger</v>
      </c>
      <c r="BN118" s="81" t="str">
        <f t="shared" si="113"/>
        <v>Corriger</v>
      </c>
      <c r="BO118" s="81" t="str">
        <f t="shared" si="114"/>
        <v>OK</v>
      </c>
      <c r="BP118" s="81" t="b">
        <f t="shared" si="115"/>
        <v>0</v>
      </c>
      <c r="BQ118" s="105"/>
      <c r="BR118" s="105" t="e">
        <f ca="1">IF(A118=1,Corriger,ROUND(AW118*bijdrage255/100,2))</f>
        <v>#VALUE!</v>
      </c>
      <c r="BS118" s="105" t="e">
        <f ca="1">IF(A118=1,Corriger,ROUND(AW118*bijdrage256/100,2))</f>
        <v>#VALUE!</v>
      </c>
      <c r="BT118" s="105"/>
      <c r="BU118" s="105" t="str">
        <f t="shared" si="116"/>
        <v>Corriger</v>
      </c>
      <c r="BV118" s="105"/>
      <c r="BW118" s="81" t="e">
        <f t="shared" si="117"/>
        <v>#VALUE!</v>
      </c>
      <c r="BX118" s="81" t="e">
        <f t="shared" si="118"/>
        <v>#VALUE!</v>
      </c>
      <c r="BY118" s="81" t="e">
        <f t="shared" si="119"/>
        <v>#VALUE!</v>
      </c>
      <c r="CA118" s="81" t="e">
        <f ca="1">BN118-ROUND(((FTP!AP118+FTP!BB118+FTP!BF118+FTP!AT118+FTP!AX118)-(FTP!BH118+FTP!BJ118))/100,2)</f>
        <v>#VALUE!</v>
      </c>
    </row>
    <row r="119" spans="1:79" x14ac:dyDescent="0.2">
      <c r="A119" s="25">
        <f>IF(OR(BerM1!V119=1,BerM2!V119=1,BerM3!V119=1),1,IF(ISBLANK(wg_cat),2,IF(AND(kwnr&gt;=76,user_wg_cat=958),3,0)))</f>
        <v>2</v>
      </c>
      <c r="B119" s="101"/>
      <c r="C119" s="106">
        <f>IF(NOT(ISBLANK(Ident!E119)),IF(Ident!E119&lt;Kal!A$11,Kal!A$11,Ident!E119),Kal!A$11)</f>
        <v>45383</v>
      </c>
      <c r="D119" s="25">
        <f>Ident!F119-C119+1-(INT((CHOOSE(WEEKDAY(C119),0,1,2,3,4,5,6)+(Ident!F119-C119+1))/7))-(INT((CHOOSE(WEEKDAY(C119),6,0,1,2,3,4,5)+(Ident!F119-C119+1))/7))</f>
        <v>-32415</v>
      </c>
      <c r="E119" s="25">
        <f>Kal!B$13-C119+1-(INT((CHOOSE(WEEKDAY(C119),0,1,2,3,4,5,6)+(Kal!B$13-C119+1))/7))-(INT((CHOOSE(WEEKDAY(C119),6,0,1,2,3,4,5)+(Kal!B$13-C119+1))/7))</f>
        <v>65</v>
      </c>
      <c r="F119" s="25">
        <f>Ident!F119-Kal!A$11+1-(INT((CHOOSE(WEEKDAY(Kal!A$11),0,1,2,3,4,5,6)+(Ident!F119-Kal!A$11+1))/7))-(INT((CHOOSE(WEEKDAY(Kal!A$11),6,0,1,2,3,4,5)+(Ident!F119-Kal!A$11+1))/7))</f>
        <v>-32415</v>
      </c>
      <c r="G119" s="25">
        <f>IF(AND(Ident!E119&lt;&gt;0,Ident!F119&lt;&gt;0),D119,IF(AND(Ident!E119&lt;&gt;0,Ident!F119=0),E119,IF(AND(Ident!E119=0,Ident!F119&lt;&gt;0),F119,ad5kw)))</f>
        <v>65</v>
      </c>
      <c r="H119" s="24">
        <f>ROUND(G119*Ident!L119,2)</f>
        <v>0</v>
      </c>
      <c r="I119" s="102"/>
      <c r="J119" s="103">
        <f>BerM1!W119+BerM2!W119+BerM3!W119</f>
        <v>0</v>
      </c>
      <c r="K119" s="103">
        <f t="shared" si="79"/>
        <v>0</v>
      </c>
      <c r="L119" s="103" t="str">
        <f t="shared" si="80"/>
        <v>Corriger</v>
      </c>
      <c r="M119" s="81">
        <f>BerM1!AB119+BerM2!AB119+BerM3!AB119</f>
        <v>0</v>
      </c>
      <c r="N119" s="81">
        <f t="shared" si="81"/>
        <v>0</v>
      </c>
      <c r="O119" s="4">
        <f>IF(BerM1!S119+BerM2!S119+BerM3!S119=0,0,MIN(Ident!L119*fuf,MAX((Ident!L119-1)*fuf,ROUND(N119/(BerM1!S119+BerM2!S119+BerM3!S119),2))))</f>
        <v>0</v>
      </c>
      <c r="P119" s="81">
        <f>ROUND((BerM1!I119+BerM2!I119+BerM3!I119)/(malu1+malu2+malu3),2)</f>
        <v>0</v>
      </c>
      <c r="Q119" s="81">
        <f>ROUND((BerM1!J119+BerM2!J119+BerM3!J119)/(dima1+dima2+dima3),2)</f>
        <v>0</v>
      </c>
      <c r="R119" s="81">
        <f>ROUND((BerM1!K119+BerM2!K119+BerM3!K119)/(wome1+wome2+wome3),2)</f>
        <v>0</v>
      </c>
      <c r="S119" s="81">
        <f>ROUND((BerM1!L119+BerM2!L119+BerM3!L119)/(doje1+doje2+doje3),2)</f>
        <v>0</v>
      </c>
      <c r="T119" s="81">
        <f>ROUND((BerM1!M119+BerM2!M119+BerM3!M119)/(vrve1+vrve2+vrve3),2)</f>
        <v>0</v>
      </c>
      <c r="U119" s="81">
        <f>ROUND((BerM1!N119+BerM2!N119+BerM3!N119)/(zasa1+zasa2+zasa3),2)</f>
        <v>0</v>
      </c>
      <c r="V119" s="81">
        <f>ROUND((BerM1!O119+BerM2!O119+BerM3!O119)/(zodi1+zodi2+zodi3),2)</f>
        <v>0</v>
      </c>
      <c r="W119" s="81">
        <f>ROUND(('M1-In'!U119+'M2-In'!U119+'M3-In'!U119)*7/(malu1+malu2+malu3+dima1+dima2+dima3+wome1+wome2+wome3+doje1+doje2+doje3+vrve1+vrve2+vrve3+zasa1+zasa2+zasa3+zodi1+zodi2+zodi3),2)</f>
        <v>0</v>
      </c>
      <c r="X119" s="81">
        <f t="shared" si="82"/>
        <v>0</v>
      </c>
      <c r="Y119" s="81" t="str">
        <f t="shared" si="83"/>
        <v>REMPLIR CAT.D'EMPLOYEUR!</v>
      </c>
      <c r="Z119" s="34">
        <f t="shared" si="84"/>
        <v>0</v>
      </c>
      <c r="AA119" s="81" t="str">
        <f t="shared" si="85"/>
        <v>T. plein</v>
      </c>
      <c r="AB119" s="81">
        <f>'M1-In'!AD119+'M1-In'!AE119+'M2-In'!AD119+'M2-In'!AE119+'M3-In'!AD119+'M3-In'!AE119</f>
        <v>0</v>
      </c>
      <c r="AC119" s="81" t="str">
        <f t="shared" si="86"/>
        <v>Corriger</v>
      </c>
      <c r="AD119" s="81" t="str">
        <f t="shared" si="87"/>
        <v>Corriger</v>
      </c>
      <c r="AE119" s="81">
        <f>'M1-In'!AF119+'M2-In'!AF119+'M3-In'!AF119</f>
        <v>0</v>
      </c>
      <c r="AF119" s="81" t="str">
        <f t="shared" si="88"/>
        <v>Corriger</v>
      </c>
      <c r="AG119" s="81" t="str">
        <f t="shared" si="89"/>
        <v>Corriger</v>
      </c>
      <c r="AH119" s="81">
        <f>'M1-In'!AG119+'M2-In'!AG119+'M3-In'!AG119</f>
        <v>0</v>
      </c>
      <c r="AI119" s="81" t="str">
        <f t="shared" si="90"/>
        <v>Corriger</v>
      </c>
      <c r="AJ119" s="81" t="str">
        <f t="shared" si="91"/>
        <v>Corriger</v>
      </c>
      <c r="AK119" s="81">
        <f>'M1-In'!AH119+'M2-In'!AH119+'M3-In'!AH119</f>
        <v>0</v>
      </c>
      <c r="AL119" s="81" t="str">
        <f t="shared" si="92"/>
        <v>Corriger</v>
      </c>
      <c r="AM119" s="81" t="str">
        <f t="shared" si="93"/>
        <v>Corriger</v>
      </c>
      <c r="AN119" s="81">
        <f>'M1-In'!AI119+'M2-In'!AI119+'M3-In'!AI119</f>
        <v>0</v>
      </c>
      <c r="AO119" s="81" t="str">
        <f t="shared" si="94"/>
        <v>Corriger</v>
      </c>
      <c r="AP119" s="81" t="str">
        <f t="shared" si="95"/>
        <v>Corriger</v>
      </c>
      <c r="AQ119" s="81">
        <f>'M1-In'!AJ119+'M2-In'!AJ119+'M3-In'!AJ119</f>
        <v>0</v>
      </c>
      <c r="AR119" s="81" t="str">
        <f t="shared" si="96"/>
        <v>Corriger</v>
      </c>
      <c r="AS119" s="81" t="str">
        <f t="shared" si="97"/>
        <v>Corriger</v>
      </c>
      <c r="AT119" s="81">
        <f>BerM1!AO119+BerM2!AO119+BerM3!AO119</f>
        <v>0</v>
      </c>
      <c r="AU119" s="81" t="str">
        <f t="shared" si="98"/>
        <v>Corriger</v>
      </c>
      <c r="AV119" s="81" t="str">
        <f t="shared" si="99"/>
        <v>Corriger</v>
      </c>
      <c r="AW119" s="81" t="str">
        <f>IF(A119&gt;1,"Corriger",MIN(gmk,BerM1!AQ119+BerM2!AQ119+BerM3!AQ119))</f>
        <v>Corriger</v>
      </c>
      <c r="AX119" s="81" t="str">
        <f t="shared" si="100"/>
        <v>Corriger</v>
      </c>
      <c r="AY119" s="81" t="str">
        <f t="shared" si="101"/>
        <v>Corriger</v>
      </c>
      <c r="AZ119" s="81" t="str">
        <f>IF(A119&gt;1,"Corriger",ROUND(AW119*pabij/100,2)+ROUND(AW119*wnbij/100,2))</f>
        <v>Corriger</v>
      </c>
      <c r="BA119" s="81">
        <f t="shared" si="102"/>
        <v>0</v>
      </c>
      <c r="BB119" s="81">
        <f t="shared" si="103"/>
        <v>0</v>
      </c>
      <c r="BC119" s="104">
        <f t="shared" si="104"/>
        <v>1</v>
      </c>
      <c r="BD119" s="81" t="str">
        <f t="shared" si="105"/>
        <v>Corriger</v>
      </c>
      <c r="BE119" s="34" t="str">
        <f t="shared" si="106"/>
        <v>Corriger</v>
      </c>
      <c r="BF119" s="81" t="str">
        <f>IF(A119&gt;1,"Corriger",MIN(AY119,BerM1!AT119+BerM2!AT119+BerM3!AT119))</f>
        <v>Corriger</v>
      </c>
      <c r="BG119" s="81" t="e">
        <f t="shared" si="107"/>
        <v>#VALUE!</v>
      </c>
      <c r="BH119" s="81" t="str">
        <f t="shared" si="108"/>
        <v>Corriger</v>
      </c>
      <c r="BI119" s="81" t="str">
        <f t="shared" si="109"/>
        <v>Corriger</v>
      </c>
      <c r="BJ119" s="81" t="e">
        <f t="shared" si="110"/>
        <v>#VALUE!</v>
      </c>
      <c r="BK119" s="81" t="e">
        <f ca="1">IF(A119=1,Corriger,ROUND(AW119*fsobij/100,2))</f>
        <v>#VALUE!</v>
      </c>
      <c r="BL119" s="25" t="str">
        <f t="shared" si="111"/>
        <v>Corriger</v>
      </c>
      <c r="BM119" s="81" t="str">
        <f t="shared" si="112"/>
        <v>Corriger</v>
      </c>
      <c r="BN119" s="81" t="str">
        <f t="shared" si="113"/>
        <v>Corriger</v>
      </c>
      <c r="BO119" s="81" t="str">
        <f t="shared" si="114"/>
        <v>OK</v>
      </c>
      <c r="BP119" s="81" t="b">
        <f t="shared" si="115"/>
        <v>0</v>
      </c>
      <c r="BQ119" s="105"/>
      <c r="BR119" s="105" t="e">
        <f ca="1">IF(A119=1,Corriger,ROUND(AW119*bijdrage255/100,2))</f>
        <v>#VALUE!</v>
      </c>
      <c r="BS119" s="105" t="e">
        <f ca="1">IF(A119=1,Corriger,ROUND(AW119*bijdrage256/100,2))</f>
        <v>#VALUE!</v>
      </c>
      <c r="BT119" s="105"/>
      <c r="BU119" s="105" t="str">
        <f t="shared" si="116"/>
        <v>Corriger</v>
      </c>
      <c r="BV119" s="105"/>
      <c r="BW119" s="81" t="e">
        <f t="shared" si="117"/>
        <v>#VALUE!</v>
      </c>
      <c r="BX119" s="81" t="e">
        <f t="shared" si="118"/>
        <v>#VALUE!</v>
      </c>
      <c r="BY119" s="81" t="e">
        <f t="shared" si="119"/>
        <v>#VALUE!</v>
      </c>
      <c r="CA119" s="81" t="e">
        <f ca="1">BN119-ROUND(((FTP!AP119+FTP!BB119+FTP!BF119+FTP!AT119+FTP!AX119)-(FTP!BH119+FTP!BJ119))/100,2)</f>
        <v>#VALUE!</v>
      </c>
    </row>
    <row r="120" spans="1:79" x14ac:dyDescent="0.2">
      <c r="A120" s="25">
        <f>IF(OR(BerM1!V120=1,BerM2!V120=1,BerM3!V120=1),1,IF(ISBLANK(wg_cat),2,IF(AND(kwnr&gt;=76,user_wg_cat=958),3,0)))</f>
        <v>2</v>
      </c>
      <c r="B120" s="101"/>
      <c r="C120" s="106">
        <f>IF(NOT(ISBLANK(Ident!E120)),IF(Ident!E120&lt;Kal!A$11,Kal!A$11,Ident!E120),Kal!A$11)</f>
        <v>45383</v>
      </c>
      <c r="D120" s="25">
        <f>Ident!F120-C120+1-(INT((CHOOSE(WEEKDAY(C120),0,1,2,3,4,5,6)+(Ident!F120-C120+1))/7))-(INT((CHOOSE(WEEKDAY(C120),6,0,1,2,3,4,5)+(Ident!F120-C120+1))/7))</f>
        <v>-32415</v>
      </c>
      <c r="E120" s="25">
        <f>Kal!B$13-C120+1-(INT((CHOOSE(WEEKDAY(C120),0,1,2,3,4,5,6)+(Kal!B$13-C120+1))/7))-(INT((CHOOSE(WEEKDAY(C120),6,0,1,2,3,4,5)+(Kal!B$13-C120+1))/7))</f>
        <v>65</v>
      </c>
      <c r="F120" s="25">
        <f>Ident!F120-Kal!A$11+1-(INT((CHOOSE(WEEKDAY(Kal!A$11),0,1,2,3,4,5,6)+(Ident!F120-Kal!A$11+1))/7))-(INT((CHOOSE(WEEKDAY(Kal!A$11),6,0,1,2,3,4,5)+(Ident!F120-Kal!A$11+1))/7))</f>
        <v>-32415</v>
      </c>
      <c r="G120" s="25">
        <f>IF(AND(Ident!E120&lt;&gt;0,Ident!F120&lt;&gt;0),D120,IF(AND(Ident!E120&lt;&gt;0,Ident!F120=0),E120,IF(AND(Ident!E120=0,Ident!F120&lt;&gt;0),F120,ad5kw)))</f>
        <v>65</v>
      </c>
      <c r="H120" s="24">
        <f>ROUND(G120*Ident!L120,2)</f>
        <v>0</v>
      </c>
      <c r="I120" s="102"/>
      <c r="J120" s="103">
        <f>BerM1!W120+BerM2!W120+BerM3!W120</f>
        <v>0</v>
      </c>
      <c r="K120" s="103">
        <f t="shared" si="79"/>
        <v>0</v>
      </c>
      <c r="L120" s="103" t="str">
        <f t="shared" si="80"/>
        <v>Corriger</v>
      </c>
      <c r="M120" s="81">
        <f>BerM1!AB120+BerM2!AB120+BerM3!AB120</f>
        <v>0</v>
      </c>
      <c r="N120" s="81">
        <f t="shared" si="81"/>
        <v>0</v>
      </c>
      <c r="O120" s="4">
        <f>IF(BerM1!S120+BerM2!S120+BerM3!S120=0,0,MIN(Ident!L120*fuf,MAX((Ident!L120-1)*fuf,ROUND(N120/(BerM1!S120+BerM2!S120+BerM3!S120),2))))</f>
        <v>0</v>
      </c>
      <c r="P120" s="81">
        <f>ROUND((BerM1!I120+BerM2!I120+BerM3!I120)/(malu1+malu2+malu3),2)</f>
        <v>0</v>
      </c>
      <c r="Q120" s="81">
        <f>ROUND((BerM1!J120+BerM2!J120+BerM3!J120)/(dima1+dima2+dima3),2)</f>
        <v>0</v>
      </c>
      <c r="R120" s="81">
        <f>ROUND((BerM1!K120+BerM2!K120+BerM3!K120)/(wome1+wome2+wome3),2)</f>
        <v>0</v>
      </c>
      <c r="S120" s="81">
        <f>ROUND((BerM1!L120+BerM2!L120+BerM3!L120)/(doje1+doje2+doje3),2)</f>
        <v>0</v>
      </c>
      <c r="T120" s="81">
        <f>ROUND((BerM1!M120+BerM2!M120+BerM3!M120)/(vrve1+vrve2+vrve3),2)</f>
        <v>0</v>
      </c>
      <c r="U120" s="81">
        <f>ROUND((BerM1!N120+BerM2!N120+BerM3!N120)/(zasa1+zasa2+zasa3),2)</f>
        <v>0</v>
      </c>
      <c r="V120" s="81">
        <f>ROUND((BerM1!O120+BerM2!O120+BerM3!O120)/(zodi1+zodi2+zodi3),2)</f>
        <v>0</v>
      </c>
      <c r="W120" s="81">
        <f>ROUND(('M1-In'!U120+'M2-In'!U120+'M3-In'!U120)*7/(malu1+malu2+malu3+dima1+dima2+dima3+wome1+wome2+wome3+doje1+doje2+doje3+vrve1+vrve2+vrve3+zasa1+zasa2+zasa3+zodi1+zodi2+zodi3),2)</f>
        <v>0</v>
      </c>
      <c r="X120" s="81">
        <f t="shared" si="82"/>
        <v>0</v>
      </c>
      <c r="Y120" s="81" t="str">
        <f t="shared" si="83"/>
        <v>REMPLIR CAT.D'EMPLOYEUR!</v>
      </c>
      <c r="Z120" s="34">
        <f t="shared" si="84"/>
        <v>0</v>
      </c>
      <c r="AA120" s="81" t="str">
        <f t="shared" si="85"/>
        <v>T. plein</v>
      </c>
      <c r="AB120" s="81">
        <f>'M1-In'!AD120+'M1-In'!AE120+'M2-In'!AD120+'M2-In'!AE120+'M3-In'!AD120+'M3-In'!AE120</f>
        <v>0</v>
      </c>
      <c r="AC120" s="81" t="str">
        <f t="shared" si="86"/>
        <v>Corriger</v>
      </c>
      <c r="AD120" s="81" t="str">
        <f t="shared" si="87"/>
        <v>Corriger</v>
      </c>
      <c r="AE120" s="81">
        <f>'M1-In'!AF120+'M2-In'!AF120+'M3-In'!AF120</f>
        <v>0</v>
      </c>
      <c r="AF120" s="81" t="str">
        <f t="shared" si="88"/>
        <v>Corriger</v>
      </c>
      <c r="AG120" s="81" t="str">
        <f t="shared" si="89"/>
        <v>Corriger</v>
      </c>
      <c r="AH120" s="81">
        <f>'M1-In'!AG120+'M2-In'!AG120+'M3-In'!AG120</f>
        <v>0</v>
      </c>
      <c r="AI120" s="81" t="str">
        <f t="shared" si="90"/>
        <v>Corriger</v>
      </c>
      <c r="AJ120" s="81" t="str">
        <f t="shared" si="91"/>
        <v>Corriger</v>
      </c>
      <c r="AK120" s="81">
        <f>'M1-In'!AH120+'M2-In'!AH120+'M3-In'!AH120</f>
        <v>0</v>
      </c>
      <c r="AL120" s="81" t="str">
        <f t="shared" si="92"/>
        <v>Corriger</v>
      </c>
      <c r="AM120" s="81" t="str">
        <f t="shared" si="93"/>
        <v>Corriger</v>
      </c>
      <c r="AN120" s="81">
        <f>'M1-In'!AI120+'M2-In'!AI120+'M3-In'!AI120</f>
        <v>0</v>
      </c>
      <c r="AO120" s="81" t="str">
        <f t="shared" si="94"/>
        <v>Corriger</v>
      </c>
      <c r="AP120" s="81" t="str">
        <f t="shared" si="95"/>
        <v>Corriger</v>
      </c>
      <c r="AQ120" s="81">
        <f>'M1-In'!AJ120+'M2-In'!AJ120+'M3-In'!AJ120</f>
        <v>0</v>
      </c>
      <c r="AR120" s="81" t="str">
        <f t="shared" si="96"/>
        <v>Corriger</v>
      </c>
      <c r="AS120" s="81" t="str">
        <f t="shared" si="97"/>
        <v>Corriger</v>
      </c>
      <c r="AT120" s="81">
        <f>BerM1!AO120+BerM2!AO120+BerM3!AO120</f>
        <v>0</v>
      </c>
      <c r="AU120" s="81" t="str">
        <f t="shared" si="98"/>
        <v>Corriger</v>
      </c>
      <c r="AV120" s="81" t="str">
        <f t="shared" si="99"/>
        <v>Corriger</v>
      </c>
      <c r="AW120" s="81" t="str">
        <f>IF(A120&gt;1,"Corriger",MIN(gmk,BerM1!AQ120+BerM2!AQ120+BerM3!AQ120))</f>
        <v>Corriger</v>
      </c>
      <c r="AX120" s="81" t="str">
        <f t="shared" si="100"/>
        <v>Corriger</v>
      </c>
      <c r="AY120" s="81" t="str">
        <f t="shared" si="101"/>
        <v>Corriger</v>
      </c>
      <c r="AZ120" s="81" t="str">
        <f>IF(A120&gt;1,"Corriger",ROUND(AW120*pabij/100,2)+ROUND(AW120*wnbij/100,2))</f>
        <v>Corriger</v>
      </c>
      <c r="BA120" s="81">
        <f t="shared" si="102"/>
        <v>0</v>
      </c>
      <c r="BB120" s="81">
        <f t="shared" si="103"/>
        <v>0</v>
      </c>
      <c r="BC120" s="104">
        <f t="shared" si="104"/>
        <v>1</v>
      </c>
      <c r="BD120" s="81" t="str">
        <f t="shared" si="105"/>
        <v>Corriger</v>
      </c>
      <c r="BE120" s="34" t="str">
        <f t="shared" si="106"/>
        <v>Corriger</v>
      </c>
      <c r="BF120" s="81" t="str">
        <f>IF(A120&gt;1,"Corriger",MIN(AY120,BerM1!AT120+BerM2!AT120+BerM3!AT120))</f>
        <v>Corriger</v>
      </c>
      <c r="BG120" s="81" t="e">
        <f t="shared" si="107"/>
        <v>#VALUE!</v>
      </c>
      <c r="BH120" s="81" t="str">
        <f t="shared" si="108"/>
        <v>Corriger</v>
      </c>
      <c r="BI120" s="81" t="str">
        <f t="shared" si="109"/>
        <v>Corriger</v>
      </c>
      <c r="BJ120" s="81" t="e">
        <f t="shared" si="110"/>
        <v>#VALUE!</v>
      </c>
      <c r="BK120" s="81" t="e">
        <f ca="1">IF(A120=1,Corriger,ROUND(AW120*fsobij/100,2))</f>
        <v>#VALUE!</v>
      </c>
      <c r="BL120" s="25" t="str">
        <f t="shared" si="111"/>
        <v>Corriger</v>
      </c>
      <c r="BM120" s="81" t="str">
        <f t="shared" si="112"/>
        <v>Corriger</v>
      </c>
      <c r="BN120" s="81" t="str">
        <f t="shared" si="113"/>
        <v>Corriger</v>
      </c>
      <c r="BO120" s="81" t="str">
        <f t="shared" si="114"/>
        <v>OK</v>
      </c>
      <c r="BP120" s="81" t="b">
        <f t="shared" si="115"/>
        <v>0</v>
      </c>
      <c r="BQ120" s="105"/>
      <c r="BR120" s="105" t="e">
        <f ca="1">IF(A120=1,Corriger,ROUND(AW120*bijdrage255/100,2))</f>
        <v>#VALUE!</v>
      </c>
      <c r="BS120" s="105" t="e">
        <f ca="1">IF(A120=1,Corriger,ROUND(AW120*bijdrage256/100,2))</f>
        <v>#VALUE!</v>
      </c>
      <c r="BT120" s="105"/>
      <c r="BU120" s="105" t="str">
        <f t="shared" si="116"/>
        <v>Corriger</v>
      </c>
      <c r="BV120" s="105"/>
      <c r="BW120" s="81" t="e">
        <f t="shared" si="117"/>
        <v>#VALUE!</v>
      </c>
      <c r="BX120" s="81" t="e">
        <f t="shared" si="118"/>
        <v>#VALUE!</v>
      </c>
      <c r="BY120" s="81" t="e">
        <f t="shared" si="119"/>
        <v>#VALUE!</v>
      </c>
      <c r="CA120" s="81" t="e">
        <f ca="1">BN120-ROUND(((FTP!AP120+FTP!BB120+FTP!BF120+FTP!AT120+FTP!AX120)-(FTP!BH120+FTP!BJ120))/100,2)</f>
        <v>#VALUE!</v>
      </c>
    </row>
    <row r="121" spans="1:79" x14ac:dyDescent="0.2">
      <c r="A121" s="25">
        <f>IF(OR(BerM1!V121=1,BerM2!V121=1,BerM3!V121=1),1,IF(ISBLANK(wg_cat),2,IF(AND(kwnr&gt;=76,user_wg_cat=958),3,0)))</f>
        <v>2</v>
      </c>
      <c r="B121" s="101"/>
      <c r="C121" s="106">
        <f>IF(NOT(ISBLANK(Ident!E121)),IF(Ident!E121&lt;Kal!A$11,Kal!A$11,Ident!E121),Kal!A$11)</f>
        <v>45383</v>
      </c>
      <c r="D121" s="25">
        <f>Ident!F121-C121+1-(INT((CHOOSE(WEEKDAY(C121),0,1,2,3,4,5,6)+(Ident!F121-C121+1))/7))-(INT((CHOOSE(WEEKDAY(C121),6,0,1,2,3,4,5)+(Ident!F121-C121+1))/7))</f>
        <v>-32415</v>
      </c>
      <c r="E121" s="25">
        <f>Kal!B$13-C121+1-(INT((CHOOSE(WEEKDAY(C121),0,1,2,3,4,5,6)+(Kal!B$13-C121+1))/7))-(INT((CHOOSE(WEEKDAY(C121),6,0,1,2,3,4,5)+(Kal!B$13-C121+1))/7))</f>
        <v>65</v>
      </c>
      <c r="F121" s="25">
        <f>Ident!F121-Kal!A$11+1-(INT((CHOOSE(WEEKDAY(Kal!A$11),0,1,2,3,4,5,6)+(Ident!F121-Kal!A$11+1))/7))-(INT((CHOOSE(WEEKDAY(Kal!A$11),6,0,1,2,3,4,5)+(Ident!F121-Kal!A$11+1))/7))</f>
        <v>-32415</v>
      </c>
      <c r="G121" s="25">
        <f>IF(AND(Ident!E121&lt;&gt;0,Ident!F121&lt;&gt;0),D121,IF(AND(Ident!E121&lt;&gt;0,Ident!F121=0),E121,IF(AND(Ident!E121=0,Ident!F121&lt;&gt;0),F121,ad5kw)))</f>
        <v>65</v>
      </c>
      <c r="H121" s="24">
        <f>ROUND(G121*Ident!L121,2)</f>
        <v>0</v>
      </c>
      <c r="I121" s="102"/>
      <c r="J121" s="103">
        <f>BerM1!W121+BerM2!W121+BerM3!W121</f>
        <v>0</v>
      </c>
      <c r="K121" s="103">
        <f t="shared" si="79"/>
        <v>0</v>
      </c>
      <c r="L121" s="103" t="str">
        <f t="shared" si="80"/>
        <v>Corriger</v>
      </c>
      <c r="M121" s="81">
        <f>BerM1!AB121+BerM2!AB121+BerM3!AB121</f>
        <v>0</v>
      </c>
      <c r="N121" s="81">
        <f t="shared" si="81"/>
        <v>0</v>
      </c>
      <c r="O121" s="4">
        <f>IF(BerM1!S121+BerM2!S121+BerM3!S121=0,0,MIN(Ident!L121*fuf,MAX((Ident!L121-1)*fuf,ROUND(N121/(BerM1!S121+BerM2!S121+BerM3!S121),2))))</f>
        <v>0</v>
      </c>
      <c r="P121" s="81">
        <f>ROUND((BerM1!I121+BerM2!I121+BerM3!I121)/(malu1+malu2+malu3),2)</f>
        <v>0</v>
      </c>
      <c r="Q121" s="81">
        <f>ROUND((BerM1!J121+BerM2!J121+BerM3!J121)/(dima1+dima2+dima3),2)</f>
        <v>0</v>
      </c>
      <c r="R121" s="81">
        <f>ROUND((BerM1!K121+BerM2!K121+BerM3!K121)/(wome1+wome2+wome3),2)</f>
        <v>0</v>
      </c>
      <c r="S121" s="81">
        <f>ROUND((BerM1!L121+BerM2!L121+BerM3!L121)/(doje1+doje2+doje3),2)</f>
        <v>0</v>
      </c>
      <c r="T121" s="81">
        <f>ROUND((BerM1!M121+BerM2!M121+BerM3!M121)/(vrve1+vrve2+vrve3),2)</f>
        <v>0</v>
      </c>
      <c r="U121" s="81">
        <f>ROUND((BerM1!N121+BerM2!N121+BerM3!N121)/(zasa1+zasa2+zasa3),2)</f>
        <v>0</v>
      </c>
      <c r="V121" s="81">
        <f>ROUND((BerM1!O121+BerM2!O121+BerM3!O121)/(zodi1+zodi2+zodi3),2)</f>
        <v>0</v>
      </c>
      <c r="W121" s="81">
        <f>ROUND(('M1-In'!U121+'M2-In'!U121+'M3-In'!U121)*7/(malu1+malu2+malu3+dima1+dima2+dima3+wome1+wome2+wome3+doje1+doje2+doje3+vrve1+vrve2+vrve3+zasa1+zasa2+zasa3+zodi1+zodi2+zodi3),2)</f>
        <v>0</v>
      </c>
      <c r="X121" s="81">
        <f t="shared" si="82"/>
        <v>0</v>
      </c>
      <c r="Y121" s="81" t="str">
        <f t="shared" si="83"/>
        <v>REMPLIR CAT.D'EMPLOYEUR!</v>
      </c>
      <c r="Z121" s="34">
        <f t="shared" si="84"/>
        <v>0</v>
      </c>
      <c r="AA121" s="81" t="str">
        <f t="shared" si="85"/>
        <v>T. plein</v>
      </c>
      <c r="AB121" s="81">
        <f>'M1-In'!AD121+'M1-In'!AE121+'M2-In'!AD121+'M2-In'!AE121+'M3-In'!AD121+'M3-In'!AE121</f>
        <v>0</v>
      </c>
      <c r="AC121" s="81" t="str">
        <f t="shared" si="86"/>
        <v>Corriger</v>
      </c>
      <c r="AD121" s="81" t="str">
        <f t="shared" si="87"/>
        <v>Corriger</v>
      </c>
      <c r="AE121" s="81">
        <f>'M1-In'!AF121+'M2-In'!AF121+'M3-In'!AF121</f>
        <v>0</v>
      </c>
      <c r="AF121" s="81" t="str">
        <f t="shared" si="88"/>
        <v>Corriger</v>
      </c>
      <c r="AG121" s="81" t="str">
        <f t="shared" si="89"/>
        <v>Corriger</v>
      </c>
      <c r="AH121" s="81">
        <f>'M1-In'!AG121+'M2-In'!AG121+'M3-In'!AG121</f>
        <v>0</v>
      </c>
      <c r="AI121" s="81" t="str">
        <f t="shared" si="90"/>
        <v>Corriger</v>
      </c>
      <c r="AJ121" s="81" t="str">
        <f t="shared" si="91"/>
        <v>Corriger</v>
      </c>
      <c r="AK121" s="81">
        <f>'M1-In'!AH121+'M2-In'!AH121+'M3-In'!AH121</f>
        <v>0</v>
      </c>
      <c r="AL121" s="81" t="str">
        <f t="shared" si="92"/>
        <v>Corriger</v>
      </c>
      <c r="AM121" s="81" t="str">
        <f t="shared" si="93"/>
        <v>Corriger</v>
      </c>
      <c r="AN121" s="81">
        <f>'M1-In'!AI121+'M2-In'!AI121+'M3-In'!AI121</f>
        <v>0</v>
      </c>
      <c r="AO121" s="81" t="str">
        <f t="shared" si="94"/>
        <v>Corriger</v>
      </c>
      <c r="AP121" s="81" t="str">
        <f t="shared" si="95"/>
        <v>Corriger</v>
      </c>
      <c r="AQ121" s="81">
        <f>'M1-In'!AJ121+'M2-In'!AJ121+'M3-In'!AJ121</f>
        <v>0</v>
      </c>
      <c r="AR121" s="81" t="str">
        <f t="shared" si="96"/>
        <v>Corriger</v>
      </c>
      <c r="AS121" s="81" t="str">
        <f t="shared" si="97"/>
        <v>Corriger</v>
      </c>
      <c r="AT121" s="81">
        <f>BerM1!AO121+BerM2!AO121+BerM3!AO121</f>
        <v>0</v>
      </c>
      <c r="AU121" s="81" t="str">
        <f t="shared" si="98"/>
        <v>Corriger</v>
      </c>
      <c r="AV121" s="81" t="str">
        <f t="shared" si="99"/>
        <v>Corriger</v>
      </c>
      <c r="AW121" s="81" t="str">
        <f>IF(A121&gt;1,"Corriger",MIN(gmk,BerM1!AQ121+BerM2!AQ121+BerM3!AQ121))</f>
        <v>Corriger</v>
      </c>
      <c r="AX121" s="81" t="str">
        <f t="shared" si="100"/>
        <v>Corriger</v>
      </c>
      <c r="AY121" s="81" t="str">
        <f t="shared" si="101"/>
        <v>Corriger</v>
      </c>
      <c r="AZ121" s="81" t="str">
        <f>IF(A121&gt;1,"Corriger",ROUND(AW121*pabij/100,2)+ROUND(AW121*wnbij/100,2))</f>
        <v>Corriger</v>
      </c>
      <c r="BA121" s="81">
        <f t="shared" si="102"/>
        <v>0</v>
      </c>
      <c r="BB121" s="81">
        <f t="shared" si="103"/>
        <v>0</v>
      </c>
      <c r="BC121" s="104">
        <f t="shared" si="104"/>
        <v>1</v>
      </c>
      <c r="BD121" s="81" t="str">
        <f t="shared" si="105"/>
        <v>Corriger</v>
      </c>
      <c r="BE121" s="34" t="str">
        <f t="shared" si="106"/>
        <v>Corriger</v>
      </c>
      <c r="BF121" s="81" t="str">
        <f>IF(A121&gt;1,"Corriger",MIN(AY121,BerM1!AT121+BerM2!AT121+BerM3!AT121))</f>
        <v>Corriger</v>
      </c>
      <c r="BG121" s="81" t="e">
        <f t="shared" si="107"/>
        <v>#VALUE!</v>
      </c>
      <c r="BH121" s="81" t="str">
        <f t="shared" si="108"/>
        <v>Corriger</v>
      </c>
      <c r="BI121" s="81" t="str">
        <f t="shared" si="109"/>
        <v>Corriger</v>
      </c>
      <c r="BJ121" s="81" t="e">
        <f t="shared" si="110"/>
        <v>#VALUE!</v>
      </c>
      <c r="BK121" s="81" t="e">
        <f ca="1">IF(A121=1,Corriger,ROUND(AW121*fsobij/100,2))</f>
        <v>#VALUE!</v>
      </c>
      <c r="BL121" s="25" t="str">
        <f t="shared" si="111"/>
        <v>Corriger</v>
      </c>
      <c r="BM121" s="81" t="str">
        <f t="shared" si="112"/>
        <v>Corriger</v>
      </c>
      <c r="BN121" s="81" t="str">
        <f t="shared" si="113"/>
        <v>Corriger</v>
      </c>
      <c r="BO121" s="81" t="str">
        <f t="shared" si="114"/>
        <v>OK</v>
      </c>
      <c r="BP121" s="81" t="b">
        <f t="shared" si="115"/>
        <v>0</v>
      </c>
      <c r="BQ121" s="105"/>
      <c r="BR121" s="105" t="e">
        <f ca="1">IF(A121=1,Corriger,ROUND(AW121*bijdrage255/100,2))</f>
        <v>#VALUE!</v>
      </c>
      <c r="BS121" s="105" t="e">
        <f ca="1">IF(A121=1,Corriger,ROUND(AW121*bijdrage256/100,2))</f>
        <v>#VALUE!</v>
      </c>
      <c r="BT121" s="105"/>
      <c r="BU121" s="105" t="str">
        <f t="shared" si="116"/>
        <v>Corriger</v>
      </c>
      <c r="BV121" s="105"/>
      <c r="BW121" s="81" t="e">
        <f t="shared" si="117"/>
        <v>#VALUE!</v>
      </c>
      <c r="BX121" s="81" t="e">
        <f t="shared" si="118"/>
        <v>#VALUE!</v>
      </c>
      <c r="BY121" s="81" t="e">
        <f t="shared" si="119"/>
        <v>#VALUE!</v>
      </c>
      <c r="CA121" s="81" t="e">
        <f ca="1">BN121-ROUND(((FTP!AP121+FTP!BB121+FTP!BF121+FTP!AT121+FTP!AX121)-(FTP!BH121+FTP!BJ121))/100,2)</f>
        <v>#VALUE!</v>
      </c>
    </row>
    <row r="122" spans="1:79" x14ac:dyDescent="0.2">
      <c r="A122" s="25">
        <f>IF(OR(BerM1!V122=1,BerM2!V122=1,BerM3!V122=1),1,IF(ISBLANK(wg_cat),2,IF(AND(kwnr&gt;=76,user_wg_cat=958),3,0)))</f>
        <v>2</v>
      </c>
      <c r="B122" s="101"/>
      <c r="C122" s="106">
        <f>IF(NOT(ISBLANK(Ident!E122)),IF(Ident!E122&lt;Kal!A$11,Kal!A$11,Ident!E122),Kal!A$11)</f>
        <v>45383</v>
      </c>
      <c r="D122" s="25">
        <f>Ident!F122-C122+1-(INT((CHOOSE(WEEKDAY(C122),0,1,2,3,4,5,6)+(Ident!F122-C122+1))/7))-(INT((CHOOSE(WEEKDAY(C122),6,0,1,2,3,4,5)+(Ident!F122-C122+1))/7))</f>
        <v>-32415</v>
      </c>
      <c r="E122" s="25">
        <f>Kal!B$13-C122+1-(INT((CHOOSE(WEEKDAY(C122),0,1,2,3,4,5,6)+(Kal!B$13-C122+1))/7))-(INT((CHOOSE(WEEKDAY(C122),6,0,1,2,3,4,5)+(Kal!B$13-C122+1))/7))</f>
        <v>65</v>
      </c>
      <c r="F122" s="25">
        <f>Ident!F122-Kal!A$11+1-(INT((CHOOSE(WEEKDAY(Kal!A$11),0,1,2,3,4,5,6)+(Ident!F122-Kal!A$11+1))/7))-(INT((CHOOSE(WEEKDAY(Kal!A$11),6,0,1,2,3,4,5)+(Ident!F122-Kal!A$11+1))/7))</f>
        <v>-32415</v>
      </c>
      <c r="G122" s="25">
        <f>IF(AND(Ident!E122&lt;&gt;0,Ident!F122&lt;&gt;0),D122,IF(AND(Ident!E122&lt;&gt;0,Ident!F122=0),E122,IF(AND(Ident!E122=0,Ident!F122&lt;&gt;0),F122,ad5kw)))</f>
        <v>65</v>
      </c>
      <c r="H122" s="24">
        <f>ROUND(G122*Ident!L122,2)</f>
        <v>0</v>
      </c>
      <c r="I122" s="102"/>
      <c r="J122" s="103">
        <f>BerM1!W122+BerM2!W122+BerM3!W122</f>
        <v>0</v>
      </c>
      <c r="K122" s="103">
        <f t="shared" si="79"/>
        <v>0</v>
      </c>
      <c r="L122" s="103" t="str">
        <f t="shared" si="80"/>
        <v>Corriger</v>
      </c>
      <c r="M122" s="81">
        <f>BerM1!AB122+BerM2!AB122+BerM3!AB122</f>
        <v>0</v>
      </c>
      <c r="N122" s="81">
        <f t="shared" si="81"/>
        <v>0</v>
      </c>
      <c r="O122" s="4">
        <f>IF(BerM1!S122+BerM2!S122+BerM3!S122=0,0,MIN(Ident!L122*fuf,MAX((Ident!L122-1)*fuf,ROUND(N122/(BerM1!S122+BerM2!S122+BerM3!S122),2))))</f>
        <v>0</v>
      </c>
      <c r="P122" s="81">
        <f>ROUND((BerM1!I122+BerM2!I122+BerM3!I122)/(malu1+malu2+malu3),2)</f>
        <v>0</v>
      </c>
      <c r="Q122" s="81">
        <f>ROUND((BerM1!J122+BerM2!J122+BerM3!J122)/(dima1+dima2+dima3),2)</f>
        <v>0</v>
      </c>
      <c r="R122" s="81">
        <f>ROUND((BerM1!K122+BerM2!K122+BerM3!K122)/(wome1+wome2+wome3),2)</f>
        <v>0</v>
      </c>
      <c r="S122" s="81">
        <f>ROUND((BerM1!L122+BerM2!L122+BerM3!L122)/(doje1+doje2+doje3),2)</f>
        <v>0</v>
      </c>
      <c r="T122" s="81">
        <f>ROUND((BerM1!M122+BerM2!M122+BerM3!M122)/(vrve1+vrve2+vrve3),2)</f>
        <v>0</v>
      </c>
      <c r="U122" s="81">
        <f>ROUND((BerM1!N122+BerM2!N122+BerM3!N122)/(zasa1+zasa2+zasa3),2)</f>
        <v>0</v>
      </c>
      <c r="V122" s="81">
        <f>ROUND((BerM1!O122+BerM2!O122+BerM3!O122)/(zodi1+zodi2+zodi3),2)</f>
        <v>0</v>
      </c>
      <c r="W122" s="81">
        <f>ROUND(('M1-In'!U122+'M2-In'!U122+'M3-In'!U122)*7/(malu1+malu2+malu3+dima1+dima2+dima3+wome1+wome2+wome3+doje1+doje2+doje3+vrve1+vrve2+vrve3+zasa1+zasa2+zasa3+zodi1+zodi2+zodi3),2)</f>
        <v>0</v>
      </c>
      <c r="X122" s="81">
        <f t="shared" si="82"/>
        <v>0</v>
      </c>
      <c r="Y122" s="81" t="str">
        <f t="shared" si="83"/>
        <v>REMPLIR CAT.D'EMPLOYEUR!</v>
      </c>
      <c r="Z122" s="34">
        <f t="shared" si="84"/>
        <v>0</v>
      </c>
      <c r="AA122" s="81" t="str">
        <f t="shared" si="85"/>
        <v>T. plein</v>
      </c>
      <c r="AB122" s="81">
        <f>'M1-In'!AD122+'M1-In'!AE122+'M2-In'!AD122+'M2-In'!AE122+'M3-In'!AD122+'M3-In'!AE122</f>
        <v>0</v>
      </c>
      <c r="AC122" s="81" t="str">
        <f t="shared" si="86"/>
        <v>Corriger</v>
      </c>
      <c r="AD122" s="81" t="str">
        <f t="shared" si="87"/>
        <v>Corriger</v>
      </c>
      <c r="AE122" s="81">
        <f>'M1-In'!AF122+'M2-In'!AF122+'M3-In'!AF122</f>
        <v>0</v>
      </c>
      <c r="AF122" s="81" t="str">
        <f t="shared" si="88"/>
        <v>Corriger</v>
      </c>
      <c r="AG122" s="81" t="str">
        <f t="shared" si="89"/>
        <v>Corriger</v>
      </c>
      <c r="AH122" s="81">
        <f>'M1-In'!AG122+'M2-In'!AG122+'M3-In'!AG122</f>
        <v>0</v>
      </c>
      <c r="AI122" s="81" t="str">
        <f t="shared" si="90"/>
        <v>Corriger</v>
      </c>
      <c r="AJ122" s="81" t="str">
        <f t="shared" si="91"/>
        <v>Corriger</v>
      </c>
      <c r="AK122" s="81">
        <f>'M1-In'!AH122+'M2-In'!AH122+'M3-In'!AH122</f>
        <v>0</v>
      </c>
      <c r="AL122" s="81" t="str">
        <f t="shared" si="92"/>
        <v>Corriger</v>
      </c>
      <c r="AM122" s="81" t="str">
        <f t="shared" si="93"/>
        <v>Corriger</v>
      </c>
      <c r="AN122" s="81">
        <f>'M1-In'!AI122+'M2-In'!AI122+'M3-In'!AI122</f>
        <v>0</v>
      </c>
      <c r="AO122" s="81" t="str">
        <f t="shared" si="94"/>
        <v>Corriger</v>
      </c>
      <c r="AP122" s="81" t="str">
        <f t="shared" si="95"/>
        <v>Corriger</v>
      </c>
      <c r="AQ122" s="81">
        <f>'M1-In'!AJ122+'M2-In'!AJ122+'M3-In'!AJ122</f>
        <v>0</v>
      </c>
      <c r="AR122" s="81" t="str">
        <f t="shared" si="96"/>
        <v>Corriger</v>
      </c>
      <c r="AS122" s="81" t="str">
        <f t="shared" si="97"/>
        <v>Corriger</v>
      </c>
      <c r="AT122" s="81">
        <f>BerM1!AO122+BerM2!AO122+BerM3!AO122</f>
        <v>0</v>
      </c>
      <c r="AU122" s="81" t="str">
        <f t="shared" si="98"/>
        <v>Corriger</v>
      </c>
      <c r="AV122" s="81" t="str">
        <f t="shared" si="99"/>
        <v>Corriger</v>
      </c>
      <c r="AW122" s="81" t="str">
        <f>IF(A122&gt;1,"Corriger",MIN(gmk,BerM1!AQ122+BerM2!AQ122+BerM3!AQ122))</f>
        <v>Corriger</v>
      </c>
      <c r="AX122" s="81" t="str">
        <f t="shared" si="100"/>
        <v>Corriger</v>
      </c>
      <c r="AY122" s="81" t="str">
        <f t="shared" si="101"/>
        <v>Corriger</v>
      </c>
      <c r="AZ122" s="81" t="str">
        <f>IF(A122&gt;1,"Corriger",ROUND(AW122*pabij/100,2)+ROUND(AW122*wnbij/100,2))</f>
        <v>Corriger</v>
      </c>
      <c r="BA122" s="81">
        <f t="shared" si="102"/>
        <v>0</v>
      </c>
      <c r="BB122" s="81">
        <f t="shared" si="103"/>
        <v>0</v>
      </c>
      <c r="BC122" s="104">
        <f t="shared" si="104"/>
        <v>1</v>
      </c>
      <c r="BD122" s="81" t="str">
        <f t="shared" si="105"/>
        <v>Corriger</v>
      </c>
      <c r="BE122" s="34" t="str">
        <f t="shared" si="106"/>
        <v>Corriger</v>
      </c>
      <c r="BF122" s="81" t="str">
        <f>IF(A122&gt;1,"Corriger",MIN(AY122,BerM1!AT122+BerM2!AT122+BerM3!AT122))</f>
        <v>Corriger</v>
      </c>
      <c r="BG122" s="81" t="e">
        <f t="shared" si="107"/>
        <v>#VALUE!</v>
      </c>
      <c r="BH122" s="81" t="str">
        <f t="shared" si="108"/>
        <v>Corriger</v>
      </c>
      <c r="BI122" s="81" t="str">
        <f t="shared" si="109"/>
        <v>Corriger</v>
      </c>
      <c r="BJ122" s="81" t="e">
        <f t="shared" si="110"/>
        <v>#VALUE!</v>
      </c>
      <c r="BK122" s="81" t="e">
        <f ca="1">IF(A122=1,Corriger,ROUND(AW122*fsobij/100,2))</f>
        <v>#VALUE!</v>
      </c>
      <c r="BL122" s="25" t="str">
        <f t="shared" si="111"/>
        <v>Corriger</v>
      </c>
      <c r="BM122" s="81" t="str">
        <f t="shared" si="112"/>
        <v>Corriger</v>
      </c>
      <c r="BN122" s="81" t="str">
        <f t="shared" si="113"/>
        <v>Corriger</v>
      </c>
      <c r="BO122" s="81" t="str">
        <f t="shared" si="114"/>
        <v>OK</v>
      </c>
      <c r="BP122" s="81" t="b">
        <f t="shared" si="115"/>
        <v>0</v>
      </c>
      <c r="BQ122" s="105"/>
      <c r="BR122" s="105" t="e">
        <f ca="1">IF(A122=1,Corriger,ROUND(AW122*bijdrage255/100,2))</f>
        <v>#VALUE!</v>
      </c>
      <c r="BS122" s="105" t="e">
        <f ca="1">IF(A122=1,Corriger,ROUND(AW122*bijdrage256/100,2))</f>
        <v>#VALUE!</v>
      </c>
      <c r="BT122" s="105"/>
      <c r="BU122" s="105" t="str">
        <f t="shared" si="116"/>
        <v>Corriger</v>
      </c>
      <c r="BV122" s="105"/>
      <c r="BW122" s="81" t="e">
        <f t="shared" si="117"/>
        <v>#VALUE!</v>
      </c>
      <c r="BX122" s="81" t="e">
        <f t="shared" si="118"/>
        <v>#VALUE!</v>
      </c>
      <c r="BY122" s="81" t="e">
        <f t="shared" si="119"/>
        <v>#VALUE!</v>
      </c>
      <c r="CA122" s="81" t="e">
        <f ca="1">BN122-ROUND(((FTP!AP122+FTP!BB122+FTP!BF122+FTP!AT122+FTP!AX122)-(FTP!BH122+FTP!BJ122))/100,2)</f>
        <v>#VALUE!</v>
      </c>
    </row>
    <row r="123" spans="1:79" x14ac:dyDescent="0.2">
      <c r="A123" s="25">
        <f>IF(OR(BerM1!V123=1,BerM2!V123=1,BerM3!V123=1),1,IF(ISBLANK(wg_cat),2,IF(AND(kwnr&gt;=76,user_wg_cat=958),3,0)))</f>
        <v>2</v>
      </c>
      <c r="B123" s="101"/>
      <c r="C123" s="106">
        <f>IF(NOT(ISBLANK(Ident!E123)),IF(Ident!E123&lt;Kal!A$11,Kal!A$11,Ident!E123),Kal!A$11)</f>
        <v>45383</v>
      </c>
      <c r="D123" s="25">
        <f>Ident!F123-C123+1-(INT((CHOOSE(WEEKDAY(C123),0,1,2,3,4,5,6)+(Ident!F123-C123+1))/7))-(INT((CHOOSE(WEEKDAY(C123),6,0,1,2,3,4,5)+(Ident!F123-C123+1))/7))</f>
        <v>-32415</v>
      </c>
      <c r="E123" s="25">
        <f>Kal!B$13-C123+1-(INT((CHOOSE(WEEKDAY(C123),0,1,2,3,4,5,6)+(Kal!B$13-C123+1))/7))-(INT((CHOOSE(WEEKDAY(C123),6,0,1,2,3,4,5)+(Kal!B$13-C123+1))/7))</f>
        <v>65</v>
      </c>
      <c r="F123" s="25">
        <f>Ident!F123-Kal!A$11+1-(INT((CHOOSE(WEEKDAY(Kal!A$11),0,1,2,3,4,5,6)+(Ident!F123-Kal!A$11+1))/7))-(INT((CHOOSE(WEEKDAY(Kal!A$11),6,0,1,2,3,4,5)+(Ident!F123-Kal!A$11+1))/7))</f>
        <v>-32415</v>
      </c>
      <c r="G123" s="25">
        <f>IF(AND(Ident!E123&lt;&gt;0,Ident!F123&lt;&gt;0),D123,IF(AND(Ident!E123&lt;&gt;0,Ident!F123=0),E123,IF(AND(Ident!E123=0,Ident!F123&lt;&gt;0),F123,ad5kw)))</f>
        <v>65</v>
      </c>
      <c r="H123" s="24">
        <f>ROUND(G123*Ident!L123,2)</f>
        <v>0</v>
      </c>
      <c r="I123" s="102"/>
      <c r="J123" s="103">
        <f>BerM1!W123+BerM2!W123+BerM3!W123</f>
        <v>0</v>
      </c>
      <c r="K123" s="103">
        <f t="shared" si="79"/>
        <v>0</v>
      </c>
      <c r="L123" s="103" t="str">
        <f t="shared" si="80"/>
        <v>Corriger</v>
      </c>
      <c r="M123" s="81">
        <f>BerM1!AB123+BerM2!AB123+BerM3!AB123</f>
        <v>0</v>
      </c>
      <c r="N123" s="81">
        <f t="shared" si="81"/>
        <v>0</v>
      </c>
      <c r="O123" s="4">
        <f>IF(BerM1!S123+BerM2!S123+BerM3!S123=0,0,MIN(Ident!L123*fuf,MAX((Ident!L123-1)*fuf,ROUND(N123/(BerM1!S123+BerM2!S123+BerM3!S123),2))))</f>
        <v>0</v>
      </c>
      <c r="P123" s="81">
        <f>ROUND((BerM1!I123+BerM2!I123+BerM3!I123)/(malu1+malu2+malu3),2)</f>
        <v>0</v>
      </c>
      <c r="Q123" s="81">
        <f>ROUND((BerM1!J123+BerM2!J123+BerM3!J123)/(dima1+dima2+dima3),2)</f>
        <v>0</v>
      </c>
      <c r="R123" s="81">
        <f>ROUND((BerM1!K123+BerM2!K123+BerM3!K123)/(wome1+wome2+wome3),2)</f>
        <v>0</v>
      </c>
      <c r="S123" s="81">
        <f>ROUND((BerM1!L123+BerM2!L123+BerM3!L123)/(doje1+doje2+doje3),2)</f>
        <v>0</v>
      </c>
      <c r="T123" s="81">
        <f>ROUND((BerM1!M123+BerM2!M123+BerM3!M123)/(vrve1+vrve2+vrve3),2)</f>
        <v>0</v>
      </c>
      <c r="U123" s="81">
        <f>ROUND((BerM1!N123+BerM2!N123+BerM3!N123)/(zasa1+zasa2+zasa3),2)</f>
        <v>0</v>
      </c>
      <c r="V123" s="81">
        <f>ROUND((BerM1!O123+BerM2!O123+BerM3!O123)/(zodi1+zodi2+zodi3),2)</f>
        <v>0</v>
      </c>
      <c r="W123" s="81">
        <f>ROUND(('M1-In'!U123+'M2-In'!U123+'M3-In'!U123)*7/(malu1+malu2+malu3+dima1+dima2+dima3+wome1+wome2+wome3+doje1+doje2+doje3+vrve1+vrve2+vrve3+zasa1+zasa2+zasa3+zodi1+zodi2+zodi3),2)</f>
        <v>0</v>
      </c>
      <c r="X123" s="81">
        <f t="shared" si="82"/>
        <v>0</v>
      </c>
      <c r="Y123" s="81" t="str">
        <f t="shared" si="83"/>
        <v>REMPLIR CAT.D'EMPLOYEUR!</v>
      </c>
      <c r="Z123" s="34">
        <f t="shared" si="84"/>
        <v>0</v>
      </c>
      <c r="AA123" s="81" t="str">
        <f t="shared" si="85"/>
        <v>T. plein</v>
      </c>
      <c r="AB123" s="81">
        <f>'M1-In'!AD123+'M1-In'!AE123+'M2-In'!AD123+'M2-In'!AE123+'M3-In'!AD123+'M3-In'!AE123</f>
        <v>0</v>
      </c>
      <c r="AC123" s="81" t="str">
        <f t="shared" si="86"/>
        <v>Corriger</v>
      </c>
      <c r="AD123" s="81" t="str">
        <f t="shared" si="87"/>
        <v>Corriger</v>
      </c>
      <c r="AE123" s="81">
        <f>'M1-In'!AF123+'M2-In'!AF123+'M3-In'!AF123</f>
        <v>0</v>
      </c>
      <c r="AF123" s="81" t="str">
        <f t="shared" si="88"/>
        <v>Corriger</v>
      </c>
      <c r="AG123" s="81" t="str">
        <f t="shared" si="89"/>
        <v>Corriger</v>
      </c>
      <c r="AH123" s="81">
        <f>'M1-In'!AG123+'M2-In'!AG123+'M3-In'!AG123</f>
        <v>0</v>
      </c>
      <c r="AI123" s="81" t="str">
        <f t="shared" si="90"/>
        <v>Corriger</v>
      </c>
      <c r="AJ123" s="81" t="str">
        <f t="shared" si="91"/>
        <v>Corriger</v>
      </c>
      <c r="AK123" s="81">
        <f>'M1-In'!AH123+'M2-In'!AH123+'M3-In'!AH123</f>
        <v>0</v>
      </c>
      <c r="AL123" s="81" t="str">
        <f t="shared" si="92"/>
        <v>Corriger</v>
      </c>
      <c r="AM123" s="81" t="str">
        <f t="shared" si="93"/>
        <v>Corriger</v>
      </c>
      <c r="AN123" s="81">
        <f>'M1-In'!AI123+'M2-In'!AI123+'M3-In'!AI123</f>
        <v>0</v>
      </c>
      <c r="AO123" s="81" t="str">
        <f t="shared" si="94"/>
        <v>Corriger</v>
      </c>
      <c r="AP123" s="81" t="str">
        <f t="shared" si="95"/>
        <v>Corriger</v>
      </c>
      <c r="AQ123" s="81">
        <f>'M1-In'!AJ123+'M2-In'!AJ123+'M3-In'!AJ123</f>
        <v>0</v>
      </c>
      <c r="AR123" s="81" t="str">
        <f t="shared" si="96"/>
        <v>Corriger</v>
      </c>
      <c r="AS123" s="81" t="str">
        <f t="shared" si="97"/>
        <v>Corriger</v>
      </c>
      <c r="AT123" s="81">
        <f>BerM1!AO123+BerM2!AO123+BerM3!AO123</f>
        <v>0</v>
      </c>
      <c r="AU123" s="81" t="str">
        <f t="shared" si="98"/>
        <v>Corriger</v>
      </c>
      <c r="AV123" s="81" t="str">
        <f t="shared" si="99"/>
        <v>Corriger</v>
      </c>
      <c r="AW123" s="81" t="str">
        <f>IF(A123&gt;1,"Corriger",MIN(gmk,BerM1!AQ123+BerM2!AQ123+BerM3!AQ123))</f>
        <v>Corriger</v>
      </c>
      <c r="AX123" s="81" t="str">
        <f t="shared" si="100"/>
        <v>Corriger</v>
      </c>
      <c r="AY123" s="81" t="str">
        <f t="shared" si="101"/>
        <v>Corriger</v>
      </c>
      <c r="AZ123" s="81" t="str">
        <f>IF(A123&gt;1,"Corriger",ROUND(AW123*pabij/100,2)+ROUND(AW123*wnbij/100,2))</f>
        <v>Corriger</v>
      </c>
      <c r="BA123" s="81">
        <f t="shared" si="102"/>
        <v>0</v>
      </c>
      <c r="BB123" s="81">
        <f t="shared" si="103"/>
        <v>0</v>
      </c>
      <c r="BC123" s="104">
        <f t="shared" si="104"/>
        <v>1</v>
      </c>
      <c r="BD123" s="81" t="str">
        <f t="shared" si="105"/>
        <v>Corriger</v>
      </c>
      <c r="BE123" s="34" t="str">
        <f t="shared" si="106"/>
        <v>Corriger</v>
      </c>
      <c r="BF123" s="81" t="str">
        <f>IF(A123&gt;1,"Corriger",MIN(AY123,BerM1!AT123+BerM2!AT123+BerM3!AT123))</f>
        <v>Corriger</v>
      </c>
      <c r="BG123" s="81" t="e">
        <f t="shared" si="107"/>
        <v>#VALUE!</v>
      </c>
      <c r="BH123" s="81" t="str">
        <f t="shared" si="108"/>
        <v>Corriger</v>
      </c>
      <c r="BI123" s="81" t="str">
        <f t="shared" si="109"/>
        <v>Corriger</v>
      </c>
      <c r="BJ123" s="81" t="e">
        <f t="shared" si="110"/>
        <v>#VALUE!</v>
      </c>
      <c r="BK123" s="81" t="e">
        <f ca="1">IF(A123=1,Corriger,ROUND(AW123*fsobij/100,2))</f>
        <v>#VALUE!</v>
      </c>
      <c r="BL123" s="25" t="str">
        <f t="shared" si="111"/>
        <v>Corriger</v>
      </c>
      <c r="BM123" s="81" t="str">
        <f t="shared" si="112"/>
        <v>Corriger</v>
      </c>
      <c r="BN123" s="81" t="str">
        <f t="shared" si="113"/>
        <v>Corriger</v>
      </c>
      <c r="BO123" s="81" t="str">
        <f t="shared" si="114"/>
        <v>OK</v>
      </c>
      <c r="BP123" s="81" t="b">
        <f t="shared" si="115"/>
        <v>0</v>
      </c>
      <c r="BQ123" s="105"/>
      <c r="BR123" s="105" t="e">
        <f ca="1">IF(A123=1,Corriger,ROUND(AW123*bijdrage255/100,2))</f>
        <v>#VALUE!</v>
      </c>
      <c r="BS123" s="105" t="e">
        <f ca="1">IF(A123=1,Corriger,ROUND(AW123*bijdrage256/100,2))</f>
        <v>#VALUE!</v>
      </c>
      <c r="BT123" s="105"/>
      <c r="BU123" s="105" t="str">
        <f t="shared" si="116"/>
        <v>Corriger</v>
      </c>
      <c r="BV123" s="105"/>
      <c r="BW123" s="81" t="e">
        <f t="shared" si="117"/>
        <v>#VALUE!</v>
      </c>
      <c r="BX123" s="81" t="e">
        <f t="shared" si="118"/>
        <v>#VALUE!</v>
      </c>
      <c r="BY123" s="81" t="e">
        <f t="shared" si="119"/>
        <v>#VALUE!</v>
      </c>
      <c r="CA123" s="81" t="e">
        <f ca="1">BN123-ROUND(((FTP!AP123+FTP!BB123+FTP!BF123+FTP!AT123+FTP!AX123)-(FTP!BH123+FTP!BJ123))/100,2)</f>
        <v>#VALUE!</v>
      </c>
    </row>
    <row r="124" spans="1:79" x14ac:dyDescent="0.2">
      <c r="A124" s="25">
        <f>IF(OR(BerM1!V124=1,BerM2!V124=1,BerM3!V124=1),1,IF(ISBLANK(wg_cat),2,IF(AND(kwnr&gt;=76,user_wg_cat=958),3,0)))</f>
        <v>2</v>
      </c>
      <c r="B124" s="101"/>
      <c r="C124" s="106">
        <f>IF(NOT(ISBLANK(Ident!E124)),IF(Ident!E124&lt;Kal!A$11,Kal!A$11,Ident!E124),Kal!A$11)</f>
        <v>45383</v>
      </c>
      <c r="D124" s="25">
        <f>Ident!F124-C124+1-(INT((CHOOSE(WEEKDAY(C124),0,1,2,3,4,5,6)+(Ident!F124-C124+1))/7))-(INT((CHOOSE(WEEKDAY(C124),6,0,1,2,3,4,5)+(Ident!F124-C124+1))/7))</f>
        <v>-32415</v>
      </c>
      <c r="E124" s="25">
        <f>Kal!B$13-C124+1-(INT((CHOOSE(WEEKDAY(C124),0,1,2,3,4,5,6)+(Kal!B$13-C124+1))/7))-(INT((CHOOSE(WEEKDAY(C124),6,0,1,2,3,4,5)+(Kal!B$13-C124+1))/7))</f>
        <v>65</v>
      </c>
      <c r="F124" s="25">
        <f>Ident!F124-Kal!A$11+1-(INT((CHOOSE(WEEKDAY(Kal!A$11),0,1,2,3,4,5,6)+(Ident!F124-Kal!A$11+1))/7))-(INT((CHOOSE(WEEKDAY(Kal!A$11),6,0,1,2,3,4,5)+(Ident!F124-Kal!A$11+1))/7))</f>
        <v>-32415</v>
      </c>
      <c r="G124" s="25">
        <f>IF(AND(Ident!E124&lt;&gt;0,Ident!F124&lt;&gt;0),D124,IF(AND(Ident!E124&lt;&gt;0,Ident!F124=0),E124,IF(AND(Ident!E124=0,Ident!F124&lt;&gt;0),F124,ad5kw)))</f>
        <v>65</v>
      </c>
      <c r="H124" s="24">
        <f>ROUND(G124*Ident!L124,2)</f>
        <v>0</v>
      </c>
      <c r="I124" s="102"/>
      <c r="J124" s="103">
        <f>BerM1!W124+BerM2!W124+BerM3!W124</f>
        <v>0</v>
      </c>
      <c r="K124" s="103">
        <f t="shared" si="79"/>
        <v>0</v>
      </c>
      <c r="L124" s="103" t="str">
        <f t="shared" si="80"/>
        <v>Corriger</v>
      </c>
      <c r="M124" s="81">
        <f>BerM1!AB124+BerM2!AB124+BerM3!AB124</f>
        <v>0</v>
      </c>
      <c r="N124" s="81">
        <f t="shared" si="81"/>
        <v>0</v>
      </c>
      <c r="O124" s="4">
        <f>IF(BerM1!S124+BerM2!S124+BerM3!S124=0,0,MIN(Ident!L124*fuf,MAX((Ident!L124-1)*fuf,ROUND(N124/(BerM1!S124+BerM2!S124+BerM3!S124),2))))</f>
        <v>0</v>
      </c>
      <c r="P124" s="81">
        <f>ROUND((BerM1!I124+BerM2!I124+BerM3!I124)/(malu1+malu2+malu3),2)</f>
        <v>0</v>
      </c>
      <c r="Q124" s="81">
        <f>ROUND((BerM1!J124+BerM2!J124+BerM3!J124)/(dima1+dima2+dima3),2)</f>
        <v>0</v>
      </c>
      <c r="R124" s="81">
        <f>ROUND((BerM1!K124+BerM2!K124+BerM3!K124)/(wome1+wome2+wome3),2)</f>
        <v>0</v>
      </c>
      <c r="S124" s="81">
        <f>ROUND((BerM1!L124+BerM2!L124+BerM3!L124)/(doje1+doje2+doje3),2)</f>
        <v>0</v>
      </c>
      <c r="T124" s="81">
        <f>ROUND((BerM1!M124+BerM2!M124+BerM3!M124)/(vrve1+vrve2+vrve3),2)</f>
        <v>0</v>
      </c>
      <c r="U124" s="81">
        <f>ROUND((BerM1!N124+BerM2!N124+BerM3!N124)/(zasa1+zasa2+zasa3),2)</f>
        <v>0</v>
      </c>
      <c r="V124" s="81">
        <f>ROUND((BerM1!O124+BerM2!O124+BerM3!O124)/(zodi1+zodi2+zodi3),2)</f>
        <v>0</v>
      </c>
      <c r="W124" s="81">
        <f>ROUND(('M1-In'!U124+'M2-In'!U124+'M3-In'!U124)*7/(malu1+malu2+malu3+dima1+dima2+dima3+wome1+wome2+wome3+doje1+doje2+doje3+vrve1+vrve2+vrve3+zasa1+zasa2+zasa3+zodi1+zodi2+zodi3),2)</f>
        <v>0</v>
      </c>
      <c r="X124" s="81">
        <f t="shared" si="82"/>
        <v>0</v>
      </c>
      <c r="Y124" s="81" t="str">
        <f t="shared" si="83"/>
        <v>REMPLIR CAT.D'EMPLOYEUR!</v>
      </c>
      <c r="Z124" s="34">
        <f t="shared" si="84"/>
        <v>0</v>
      </c>
      <c r="AA124" s="81" t="str">
        <f t="shared" si="85"/>
        <v>T. plein</v>
      </c>
      <c r="AB124" s="81">
        <f>'M1-In'!AD124+'M1-In'!AE124+'M2-In'!AD124+'M2-In'!AE124+'M3-In'!AD124+'M3-In'!AE124</f>
        <v>0</v>
      </c>
      <c r="AC124" s="81" t="str">
        <f t="shared" si="86"/>
        <v>Corriger</v>
      </c>
      <c r="AD124" s="81" t="str">
        <f t="shared" si="87"/>
        <v>Corriger</v>
      </c>
      <c r="AE124" s="81">
        <f>'M1-In'!AF124+'M2-In'!AF124+'M3-In'!AF124</f>
        <v>0</v>
      </c>
      <c r="AF124" s="81" t="str">
        <f t="shared" si="88"/>
        <v>Corriger</v>
      </c>
      <c r="AG124" s="81" t="str">
        <f t="shared" si="89"/>
        <v>Corriger</v>
      </c>
      <c r="AH124" s="81">
        <f>'M1-In'!AG124+'M2-In'!AG124+'M3-In'!AG124</f>
        <v>0</v>
      </c>
      <c r="AI124" s="81" t="str">
        <f t="shared" si="90"/>
        <v>Corriger</v>
      </c>
      <c r="AJ124" s="81" t="str">
        <f t="shared" si="91"/>
        <v>Corriger</v>
      </c>
      <c r="AK124" s="81">
        <f>'M1-In'!AH124+'M2-In'!AH124+'M3-In'!AH124</f>
        <v>0</v>
      </c>
      <c r="AL124" s="81" t="str">
        <f t="shared" si="92"/>
        <v>Corriger</v>
      </c>
      <c r="AM124" s="81" t="str">
        <f t="shared" si="93"/>
        <v>Corriger</v>
      </c>
      <c r="AN124" s="81">
        <f>'M1-In'!AI124+'M2-In'!AI124+'M3-In'!AI124</f>
        <v>0</v>
      </c>
      <c r="AO124" s="81" t="str">
        <f t="shared" si="94"/>
        <v>Corriger</v>
      </c>
      <c r="AP124" s="81" t="str">
        <f t="shared" si="95"/>
        <v>Corriger</v>
      </c>
      <c r="AQ124" s="81">
        <f>'M1-In'!AJ124+'M2-In'!AJ124+'M3-In'!AJ124</f>
        <v>0</v>
      </c>
      <c r="AR124" s="81" t="str">
        <f t="shared" si="96"/>
        <v>Corriger</v>
      </c>
      <c r="AS124" s="81" t="str">
        <f t="shared" si="97"/>
        <v>Corriger</v>
      </c>
      <c r="AT124" s="81">
        <f>BerM1!AO124+BerM2!AO124+BerM3!AO124</f>
        <v>0</v>
      </c>
      <c r="AU124" s="81" t="str">
        <f t="shared" si="98"/>
        <v>Corriger</v>
      </c>
      <c r="AV124" s="81" t="str">
        <f t="shared" si="99"/>
        <v>Corriger</v>
      </c>
      <c r="AW124" s="81" t="str">
        <f>IF(A124&gt;1,"Corriger",MIN(gmk,BerM1!AQ124+BerM2!AQ124+BerM3!AQ124))</f>
        <v>Corriger</v>
      </c>
      <c r="AX124" s="81" t="str">
        <f t="shared" si="100"/>
        <v>Corriger</v>
      </c>
      <c r="AY124" s="81" t="str">
        <f t="shared" si="101"/>
        <v>Corriger</v>
      </c>
      <c r="AZ124" s="81" t="str">
        <f>IF(A124&gt;1,"Corriger",ROUND(AW124*pabij/100,2)+ROUND(AW124*wnbij/100,2))</f>
        <v>Corriger</v>
      </c>
      <c r="BA124" s="81">
        <f t="shared" si="102"/>
        <v>0</v>
      </c>
      <c r="BB124" s="81">
        <f t="shared" si="103"/>
        <v>0</v>
      </c>
      <c r="BC124" s="104">
        <f t="shared" si="104"/>
        <v>1</v>
      </c>
      <c r="BD124" s="81" t="str">
        <f t="shared" si="105"/>
        <v>Corriger</v>
      </c>
      <c r="BE124" s="34" t="str">
        <f t="shared" si="106"/>
        <v>Corriger</v>
      </c>
      <c r="BF124" s="81" t="str">
        <f>IF(A124&gt;1,"Corriger",MIN(AY124,BerM1!AT124+BerM2!AT124+BerM3!AT124))</f>
        <v>Corriger</v>
      </c>
      <c r="BG124" s="81" t="e">
        <f t="shared" si="107"/>
        <v>#VALUE!</v>
      </c>
      <c r="BH124" s="81" t="str">
        <f t="shared" si="108"/>
        <v>Corriger</v>
      </c>
      <c r="BI124" s="81" t="str">
        <f t="shared" si="109"/>
        <v>Corriger</v>
      </c>
      <c r="BJ124" s="81" t="e">
        <f t="shared" si="110"/>
        <v>#VALUE!</v>
      </c>
      <c r="BK124" s="81" t="e">
        <f ca="1">IF(A124=1,Corriger,ROUND(AW124*fsobij/100,2))</f>
        <v>#VALUE!</v>
      </c>
      <c r="BL124" s="25" t="str">
        <f t="shared" si="111"/>
        <v>Corriger</v>
      </c>
      <c r="BM124" s="81" t="str">
        <f t="shared" si="112"/>
        <v>Corriger</v>
      </c>
      <c r="BN124" s="81" t="str">
        <f t="shared" si="113"/>
        <v>Corriger</v>
      </c>
      <c r="BO124" s="81" t="str">
        <f t="shared" si="114"/>
        <v>OK</v>
      </c>
      <c r="BP124" s="81" t="b">
        <f t="shared" si="115"/>
        <v>0</v>
      </c>
      <c r="BQ124" s="105"/>
      <c r="BR124" s="105" t="e">
        <f ca="1">IF(A124=1,Corriger,ROUND(AW124*bijdrage255/100,2))</f>
        <v>#VALUE!</v>
      </c>
      <c r="BS124" s="105" t="e">
        <f ca="1">IF(A124=1,Corriger,ROUND(AW124*bijdrage256/100,2))</f>
        <v>#VALUE!</v>
      </c>
      <c r="BT124" s="105"/>
      <c r="BU124" s="105" t="str">
        <f t="shared" si="116"/>
        <v>Corriger</v>
      </c>
      <c r="BV124" s="105"/>
      <c r="BW124" s="81" t="e">
        <f t="shared" si="117"/>
        <v>#VALUE!</v>
      </c>
      <c r="BX124" s="81" t="e">
        <f t="shared" si="118"/>
        <v>#VALUE!</v>
      </c>
      <c r="BY124" s="81" t="e">
        <f t="shared" si="119"/>
        <v>#VALUE!</v>
      </c>
      <c r="CA124" s="81" t="e">
        <f ca="1">BN124-ROUND(((FTP!AP124+FTP!BB124+FTP!BF124+FTP!AT124+FTP!AX124)-(FTP!BH124+FTP!BJ124))/100,2)</f>
        <v>#VALUE!</v>
      </c>
    </row>
    <row r="125" spans="1:79" x14ac:dyDescent="0.2">
      <c r="A125" s="25">
        <f>IF(OR(BerM1!V125=1,BerM2!V125=1,BerM3!V125=1),1,IF(ISBLANK(wg_cat),2,IF(AND(kwnr&gt;=76,user_wg_cat=958),3,0)))</f>
        <v>2</v>
      </c>
      <c r="B125" s="101"/>
      <c r="C125" s="106">
        <f>IF(NOT(ISBLANK(Ident!E125)),IF(Ident!E125&lt;Kal!A$11,Kal!A$11,Ident!E125),Kal!A$11)</f>
        <v>45383</v>
      </c>
      <c r="D125" s="25">
        <f>Ident!F125-C125+1-(INT((CHOOSE(WEEKDAY(C125),0,1,2,3,4,5,6)+(Ident!F125-C125+1))/7))-(INT((CHOOSE(WEEKDAY(C125),6,0,1,2,3,4,5)+(Ident!F125-C125+1))/7))</f>
        <v>-32415</v>
      </c>
      <c r="E125" s="25">
        <f>Kal!B$13-C125+1-(INT((CHOOSE(WEEKDAY(C125),0,1,2,3,4,5,6)+(Kal!B$13-C125+1))/7))-(INT((CHOOSE(WEEKDAY(C125),6,0,1,2,3,4,5)+(Kal!B$13-C125+1))/7))</f>
        <v>65</v>
      </c>
      <c r="F125" s="25">
        <f>Ident!F125-Kal!A$11+1-(INT((CHOOSE(WEEKDAY(Kal!A$11),0,1,2,3,4,5,6)+(Ident!F125-Kal!A$11+1))/7))-(INT((CHOOSE(WEEKDAY(Kal!A$11),6,0,1,2,3,4,5)+(Ident!F125-Kal!A$11+1))/7))</f>
        <v>-32415</v>
      </c>
      <c r="G125" s="25">
        <f>IF(AND(Ident!E125&lt;&gt;0,Ident!F125&lt;&gt;0),D125,IF(AND(Ident!E125&lt;&gt;0,Ident!F125=0),E125,IF(AND(Ident!E125=0,Ident!F125&lt;&gt;0),F125,ad5kw)))</f>
        <v>65</v>
      </c>
      <c r="H125" s="24">
        <f>ROUND(G125*Ident!L125,2)</f>
        <v>0</v>
      </c>
      <c r="I125" s="102"/>
      <c r="J125" s="103">
        <f>BerM1!W125+BerM2!W125+BerM3!W125</f>
        <v>0</v>
      </c>
      <c r="K125" s="103">
        <f t="shared" si="79"/>
        <v>0</v>
      </c>
      <c r="L125" s="103" t="str">
        <f t="shared" si="80"/>
        <v>Corriger</v>
      </c>
      <c r="M125" s="81">
        <f>BerM1!AB125+BerM2!AB125+BerM3!AB125</f>
        <v>0</v>
      </c>
      <c r="N125" s="81">
        <f t="shared" si="81"/>
        <v>0</v>
      </c>
      <c r="O125" s="4">
        <f>IF(BerM1!S125+BerM2!S125+BerM3!S125=0,0,MIN(Ident!L125*fuf,MAX((Ident!L125-1)*fuf,ROUND(N125/(BerM1!S125+BerM2!S125+BerM3!S125),2))))</f>
        <v>0</v>
      </c>
      <c r="P125" s="81">
        <f>ROUND((BerM1!I125+BerM2!I125+BerM3!I125)/(malu1+malu2+malu3),2)</f>
        <v>0</v>
      </c>
      <c r="Q125" s="81">
        <f>ROUND((BerM1!J125+BerM2!J125+BerM3!J125)/(dima1+dima2+dima3),2)</f>
        <v>0</v>
      </c>
      <c r="R125" s="81">
        <f>ROUND((BerM1!K125+BerM2!K125+BerM3!K125)/(wome1+wome2+wome3),2)</f>
        <v>0</v>
      </c>
      <c r="S125" s="81">
        <f>ROUND((BerM1!L125+BerM2!L125+BerM3!L125)/(doje1+doje2+doje3),2)</f>
        <v>0</v>
      </c>
      <c r="T125" s="81">
        <f>ROUND((BerM1!M125+BerM2!M125+BerM3!M125)/(vrve1+vrve2+vrve3),2)</f>
        <v>0</v>
      </c>
      <c r="U125" s="81">
        <f>ROUND((BerM1!N125+BerM2!N125+BerM3!N125)/(zasa1+zasa2+zasa3),2)</f>
        <v>0</v>
      </c>
      <c r="V125" s="81">
        <f>ROUND((BerM1!O125+BerM2!O125+BerM3!O125)/(zodi1+zodi2+zodi3),2)</f>
        <v>0</v>
      </c>
      <c r="W125" s="81">
        <f>ROUND(('M1-In'!U125+'M2-In'!U125+'M3-In'!U125)*7/(malu1+malu2+malu3+dima1+dima2+dima3+wome1+wome2+wome3+doje1+doje2+doje3+vrve1+vrve2+vrve3+zasa1+zasa2+zasa3+zodi1+zodi2+zodi3),2)</f>
        <v>0</v>
      </c>
      <c r="X125" s="81">
        <f t="shared" si="82"/>
        <v>0</v>
      </c>
      <c r="Y125" s="81" t="str">
        <f t="shared" si="83"/>
        <v>REMPLIR CAT.D'EMPLOYEUR!</v>
      </c>
      <c r="Z125" s="34">
        <f t="shared" si="84"/>
        <v>0</v>
      </c>
      <c r="AA125" s="81" t="str">
        <f t="shared" si="85"/>
        <v>T. plein</v>
      </c>
      <c r="AB125" s="81">
        <f>'M1-In'!AD125+'M1-In'!AE125+'M2-In'!AD125+'M2-In'!AE125+'M3-In'!AD125+'M3-In'!AE125</f>
        <v>0</v>
      </c>
      <c r="AC125" s="81" t="str">
        <f t="shared" si="86"/>
        <v>Corriger</v>
      </c>
      <c r="AD125" s="81" t="str">
        <f t="shared" si="87"/>
        <v>Corriger</v>
      </c>
      <c r="AE125" s="81">
        <f>'M1-In'!AF125+'M2-In'!AF125+'M3-In'!AF125</f>
        <v>0</v>
      </c>
      <c r="AF125" s="81" t="str">
        <f t="shared" si="88"/>
        <v>Corriger</v>
      </c>
      <c r="AG125" s="81" t="str">
        <f t="shared" si="89"/>
        <v>Corriger</v>
      </c>
      <c r="AH125" s="81">
        <f>'M1-In'!AG125+'M2-In'!AG125+'M3-In'!AG125</f>
        <v>0</v>
      </c>
      <c r="AI125" s="81" t="str">
        <f t="shared" si="90"/>
        <v>Corriger</v>
      </c>
      <c r="AJ125" s="81" t="str">
        <f t="shared" si="91"/>
        <v>Corriger</v>
      </c>
      <c r="AK125" s="81">
        <f>'M1-In'!AH125+'M2-In'!AH125+'M3-In'!AH125</f>
        <v>0</v>
      </c>
      <c r="AL125" s="81" t="str">
        <f t="shared" si="92"/>
        <v>Corriger</v>
      </c>
      <c r="AM125" s="81" t="str">
        <f t="shared" si="93"/>
        <v>Corriger</v>
      </c>
      <c r="AN125" s="81">
        <f>'M1-In'!AI125+'M2-In'!AI125+'M3-In'!AI125</f>
        <v>0</v>
      </c>
      <c r="AO125" s="81" t="str">
        <f t="shared" si="94"/>
        <v>Corriger</v>
      </c>
      <c r="AP125" s="81" t="str">
        <f t="shared" si="95"/>
        <v>Corriger</v>
      </c>
      <c r="AQ125" s="81">
        <f>'M1-In'!AJ125+'M2-In'!AJ125+'M3-In'!AJ125</f>
        <v>0</v>
      </c>
      <c r="AR125" s="81" t="str">
        <f t="shared" si="96"/>
        <v>Corriger</v>
      </c>
      <c r="AS125" s="81" t="str">
        <f t="shared" si="97"/>
        <v>Corriger</v>
      </c>
      <c r="AT125" s="81">
        <f>BerM1!AO125+BerM2!AO125+BerM3!AO125</f>
        <v>0</v>
      </c>
      <c r="AU125" s="81" t="str">
        <f t="shared" si="98"/>
        <v>Corriger</v>
      </c>
      <c r="AV125" s="81" t="str">
        <f t="shared" si="99"/>
        <v>Corriger</v>
      </c>
      <c r="AW125" s="81" t="str">
        <f>IF(A125&gt;1,"Corriger",MIN(gmk,BerM1!AQ125+BerM2!AQ125+BerM3!AQ125))</f>
        <v>Corriger</v>
      </c>
      <c r="AX125" s="81" t="str">
        <f t="shared" si="100"/>
        <v>Corriger</v>
      </c>
      <c r="AY125" s="81" t="str">
        <f t="shared" si="101"/>
        <v>Corriger</v>
      </c>
      <c r="AZ125" s="81" t="str">
        <f>IF(A125&gt;1,"Corriger",ROUND(AW125*pabij/100,2)+ROUND(AW125*wnbij/100,2))</f>
        <v>Corriger</v>
      </c>
      <c r="BA125" s="81">
        <f t="shared" si="102"/>
        <v>0</v>
      </c>
      <c r="BB125" s="81">
        <f t="shared" si="103"/>
        <v>0</v>
      </c>
      <c r="BC125" s="104">
        <f t="shared" si="104"/>
        <v>1</v>
      </c>
      <c r="BD125" s="81" t="str">
        <f t="shared" si="105"/>
        <v>Corriger</v>
      </c>
      <c r="BE125" s="34" t="str">
        <f t="shared" si="106"/>
        <v>Corriger</v>
      </c>
      <c r="BF125" s="81" t="str">
        <f>IF(A125&gt;1,"Corriger",MIN(AY125,BerM1!AT125+BerM2!AT125+BerM3!AT125))</f>
        <v>Corriger</v>
      </c>
      <c r="BG125" s="81" t="e">
        <f t="shared" si="107"/>
        <v>#VALUE!</v>
      </c>
      <c r="BH125" s="81" t="str">
        <f t="shared" si="108"/>
        <v>Corriger</v>
      </c>
      <c r="BI125" s="81" t="str">
        <f t="shared" si="109"/>
        <v>Corriger</v>
      </c>
      <c r="BJ125" s="81" t="e">
        <f t="shared" si="110"/>
        <v>#VALUE!</v>
      </c>
      <c r="BK125" s="81" t="e">
        <f ca="1">IF(A125=1,Corriger,ROUND(AW125*fsobij/100,2))</f>
        <v>#VALUE!</v>
      </c>
      <c r="BL125" s="25" t="str">
        <f t="shared" si="111"/>
        <v>Corriger</v>
      </c>
      <c r="BM125" s="81" t="str">
        <f t="shared" si="112"/>
        <v>Corriger</v>
      </c>
      <c r="BN125" s="81" t="str">
        <f t="shared" si="113"/>
        <v>Corriger</v>
      </c>
      <c r="BO125" s="81" t="str">
        <f t="shared" si="114"/>
        <v>OK</v>
      </c>
      <c r="BP125" s="81" t="b">
        <f t="shared" si="115"/>
        <v>0</v>
      </c>
      <c r="BQ125" s="105"/>
      <c r="BR125" s="105" t="e">
        <f ca="1">IF(A125=1,Corriger,ROUND(AW125*bijdrage255/100,2))</f>
        <v>#VALUE!</v>
      </c>
      <c r="BS125" s="105" t="e">
        <f ca="1">IF(A125=1,Corriger,ROUND(AW125*bijdrage256/100,2))</f>
        <v>#VALUE!</v>
      </c>
      <c r="BT125" s="105"/>
      <c r="BU125" s="105" t="str">
        <f t="shared" si="116"/>
        <v>Corriger</v>
      </c>
      <c r="BV125" s="105"/>
      <c r="BW125" s="81" t="e">
        <f t="shared" si="117"/>
        <v>#VALUE!</v>
      </c>
      <c r="BX125" s="81" t="e">
        <f t="shared" si="118"/>
        <v>#VALUE!</v>
      </c>
      <c r="BY125" s="81" t="e">
        <f t="shared" si="119"/>
        <v>#VALUE!</v>
      </c>
      <c r="CA125" s="81" t="e">
        <f ca="1">BN125-ROUND(((FTP!AP125+FTP!BB125+FTP!BF125+FTP!AT125+FTP!AX125)-(FTP!BH125+FTP!BJ125))/100,2)</f>
        <v>#VALUE!</v>
      </c>
    </row>
    <row r="126" spans="1:79" x14ac:dyDescent="0.2">
      <c r="A126" s="25">
        <f>IF(OR(BerM1!V126=1,BerM2!V126=1,BerM3!V126=1),1,IF(ISBLANK(wg_cat),2,IF(AND(kwnr&gt;=76,user_wg_cat=958),3,0)))</f>
        <v>2</v>
      </c>
      <c r="B126" s="101"/>
      <c r="C126" s="106">
        <f>IF(NOT(ISBLANK(Ident!E126)),IF(Ident!E126&lt;Kal!A$11,Kal!A$11,Ident!E126),Kal!A$11)</f>
        <v>45383</v>
      </c>
      <c r="D126" s="25">
        <f>Ident!F126-C126+1-(INT((CHOOSE(WEEKDAY(C126),0,1,2,3,4,5,6)+(Ident!F126-C126+1))/7))-(INT((CHOOSE(WEEKDAY(C126),6,0,1,2,3,4,5)+(Ident!F126-C126+1))/7))</f>
        <v>-32415</v>
      </c>
      <c r="E126" s="25">
        <f>Kal!B$13-C126+1-(INT((CHOOSE(WEEKDAY(C126),0,1,2,3,4,5,6)+(Kal!B$13-C126+1))/7))-(INT((CHOOSE(WEEKDAY(C126),6,0,1,2,3,4,5)+(Kal!B$13-C126+1))/7))</f>
        <v>65</v>
      </c>
      <c r="F126" s="25">
        <f>Ident!F126-Kal!A$11+1-(INT((CHOOSE(WEEKDAY(Kal!A$11),0,1,2,3,4,5,6)+(Ident!F126-Kal!A$11+1))/7))-(INT((CHOOSE(WEEKDAY(Kal!A$11),6,0,1,2,3,4,5)+(Ident!F126-Kal!A$11+1))/7))</f>
        <v>-32415</v>
      </c>
      <c r="G126" s="25">
        <f>IF(AND(Ident!E126&lt;&gt;0,Ident!F126&lt;&gt;0),D126,IF(AND(Ident!E126&lt;&gt;0,Ident!F126=0),E126,IF(AND(Ident!E126=0,Ident!F126&lt;&gt;0),F126,ad5kw)))</f>
        <v>65</v>
      </c>
      <c r="H126" s="24">
        <f>ROUND(G126*Ident!L126,2)</f>
        <v>0</v>
      </c>
      <c r="I126" s="102"/>
      <c r="J126" s="103">
        <f>BerM1!W126+BerM2!W126+BerM3!W126</f>
        <v>0</v>
      </c>
      <c r="K126" s="103">
        <f t="shared" si="79"/>
        <v>0</v>
      </c>
      <c r="L126" s="103" t="str">
        <f t="shared" si="80"/>
        <v>Corriger</v>
      </c>
      <c r="M126" s="81">
        <f>BerM1!AB126+BerM2!AB126+BerM3!AB126</f>
        <v>0</v>
      </c>
      <c r="N126" s="81">
        <f t="shared" si="81"/>
        <v>0</v>
      </c>
      <c r="O126" s="4">
        <f>IF(BerM1!S126+BerM2!S126+BerM3!S126=0,0,MIN(Ident!L126*fuf,MAX((Ident!L126-1)*fuf,ROUND(N126/(BerM1!S126+BerM2!S126+BerM3!S126),2))))</f>
        <v>0</v>
      </c>
      <c r="P126" s="81">
        <f>ROUND((BerM1!I126+BerM2!I126+BerM3!I126)/(malu1+malu2+malu3),2)</f>
        <v>0</v>
      </c>
      <c r="Q126" s="81">
        <f>ROUND((BerM1!J126+BerM2!J126+BerM3!J126)/(dima1+dima2+dima3),2)</f>
        <v>0</v>
      </c>
      <c r="R126" s="81">
        <f>ROUND((BerM1!K126+BerM2!K126+BerM3!K126)/(wome1+wome2+wome3),2)</f>
        <v>0</v>
      </c>
      <c r="S126" s="81">
        <f>ROUND((BerM1!L126+BerM2!L126+BerM3!L126)/(doje1+doje2+doje3),2)</f>
        <v>0</v>
      </c>
      <c r="T126" s="81">
        <f>ROUND((BerM1!M126+BerM2!M126+BerM3!M126)/(vrve1+vrve2+vrve3),2)</f>
        <v>0</v>
      </c>
      <c r="U126" s="81">
        <f>ROUND((BerM1!N126+BerM2!N126+BerM3!N126)/(zasa1+zasa2+zasa3),2)</f>
        <v>0</v>
      </c>
      <c r="V126" s="81">
        <f>ROUND((BerM1!O126+BerM2!O126+BerM3!O126)/(zodi1+zodi2+zodi3),2)</f>
        <v>0</v>
      </c>
      <c r="W126" s="81">
        <f>ROUND(('M1-In'!U126+'M2-In'!U126+'M3-In'!U126)*7/(malu1+malu2+malu3+dima1+dima2+dima3+wome1+wome2+wome3+doje1+doje2+doje3+vrve1+vrve2+vrve3+zasa1+zasa2+zasa3+zodi1+zodi2+zodi3),2)</f>
        <v>0</v>
      </c>
      <c r="X126" s="81">
        <f t="shared" si="82"/>
        <v>0</v>
      </c>
      <c r="Y126" s="81" t="str">
        <f t="shared" si="83"/>
        <v>REMPLIR CAT.D'EMPLOYEUR!</v>
      </c>
      <c r="Z126" s="34">
        <f t="shared" si="84"/>
        <v>0</v>
      </c>
      <c r="AA126" s="81" t="str">
        <f t="shared" si="85"/>
        <v>T. plein</v>
      </c>
      <c r="AB126" s="81">
        <f>'M1-In'!AD126+'M1-In'!AE126+'M2-In'!AD126+'M2-In'!AE126+'M3-In'!AD126+'M3-In'!AE126</f>
        <v>0</v>
      </c>
      <c r="AC126" s="81" t="str">
        <f t="shared" si="86"/>
        <v>Corriger</v>
      </c>
      <c r="AD126" s="81" t="str">
        <f t="shared" si="87"/>
        <v>Corriger</v>
      </c>
      <c r="AE126" s="81">
        <f>'M1-In'!AF126+'M2-In'!AF126+'M3-In'!AF126</f>
        <v>0</v>
      </c>
      <c r="AF126" s="81" t="str">
        <f t="shared" si="88"/>
        <v>Corriger</v>
      </c>
      <c r="AG126" s="81" t="str">
        <f t="shared" si="89"/>
        <v>Corriger</v>
      </c>
      <c r="AH126" s="81">
        <f>'M1-In'!AG126+'M2-In'!AG126+'M3-In'!AG126</f>
        <v>0</v>
      </c>
      <c r="AI126" s="81" t="str">
        <f t="shared" si="90"/>
        <v>Corriger</v>
      </c>
      <c r="AJ126" s="81" t="str">
        <f t="shared" si="91"/>
        <v>Corriger</v>
      </c>
      <c r="AK126" s="81">
        <f>'M1-In'!AH126+'M2-In'!AH126+'M3-In'!AH126</f>
        <v>0</v>
      </c>
      <c r="AL126" s="81" t="str">
        <f t="shared" si="92"/>
        <v>Corriger</v>
      </c>
      <c r="AM126" s="81" t="str">
        <f t="shared" si="93"/>
        <v>Corriger</v>
      </c>
      <c r="AN126" s="81">
        <f>'M1-In'!AI126+'M2-In'!AI126+'M3-In'!AI126</f>
        <v>0</v>
      </c>
      <c r="AO126" s="81" t="str">
        <f t="shared" si="94"/>
        <v>Corriger</v>
      </c>
      <c r="AP126" s="81" t="str">
        <f t="shared" si="95"/>
        <v>Corriger</v>
      </c>
      <c r="AQ126" s="81">
        <f>'M1-In'!AJ126+'M2-In'!AJ126+'M3-In'!AJ126</f>
        <v>0</v>
      </c>
      <c r="AR126" s="81" t="str">
        <f t="shared" si="96"/>
        <v>Corriger</v>
      </c>
      <c r="AS126" s="81" t="str">
        <f t="shared" si="97"/>
        <v>Corriger</v>
      </c>
      <c r="AT126" s="81">
        <f>BerM1!AO126+BerM2!AO126+BerM3!AO126</f>
        <v>0</v>
      </c>
      <c r="AU126" s="81" t="str">
        <f t="shared" si="98"/>
        <v>Corriger</v>
      </c>
      <c r="AV126" s="81" t="str">
        <f t="shared" si="99"/>
        <v>Corriger</v>
      </c>
      <c r="AW126" s="81" t="str">
        <f>IF(A126&gt;1,"Corriger",MIN(gmk,BerM1!AQ126+BerM2!AQ126+BerM3!AQ126))</f>
        <v>Corriger</v>
      </c>
      <c r="AX126" s="81" t="str">
        <f t="shared" si="100"/>
        <v>Corriger</v>
      </c>
      <c r="AY126" s="81" t="str">
        <f t="shared" si="101"/>
        <v>Corriger</v>
      </c>
      <c r="AZ126" s="81" t="str">
        <f>IF(A126&gt;1,"Corriger",ROUND(AW126*pabij/100,2)+ROUND(AW126*wnbij/100,2))</f>
        <v>Corriger</v>
      </c>
      <c r="BA126" s="81">
        <f t="shared" si="102"/>
        <v>0</v>
      </c>
      <c r="BB126" s="81">
        <f t="shared" si="103"/>
        <v>0</v>
      </c>
      <c r="BC126" s="104">
        <f t="shared" si="104"/>
        <v>1</v>
      </c>
      <c r="BD126" s="81" t="str">
        <f t="shared" si="105"/>
        <v>Corriger</v>
      </c>
      <c r="BE126" s="34" t="str">
        <f t="shared" si="106"/>
        <v>Corriger</v>
      </c>
      <c r="BF126" s="81" t="str">
        <f>IF(A126&gt;1,"Corriger",MIN(AY126,BerM1!AT126+BerM2!AT126+BerM3!AT126))</f>
        <v>Corriger</v>
      </c>
      <c r="BG126" s="81" t="e">
        <f t="shared" si="107"/>
        <v>#VALUE!</v>
      </c>
      <c r="BH126" s="81" t="str">
        <f t="shared" si="108"/>
        <v>Corriger</v>
      </c>
      <c r="BI126" s="81" t="str">
        <f t="shared" si="109"/>
        <v>Corriger</v>
      </c>
      <c r="BJ126" s="81" t="e">
        <f t="shared" si="110"/>
        <v>#VALUE!</v>
      </c>
      <c r="BK126" s="81" t="e">
        <f ca="1">IF(A126=1,Corriger,ROUND(AW126*fsobij/100,2))</f>
        <v>#VALUE!</v>
      </c>
      <c r="BL126" s="25" t="str">
        <f t="shared" si="111"/>
        <v>Corriger</v>
      </c>
      <c r="BM126" s="81" t="str">
        <f t="shared" si="112"/>
        <v>Corriger</v>
      </c>
      <c r="BN126" s="81" t="str">
        <f t="shared" si="113"/>
        <v>Corriger</v>
      </c>
      <c r="BO126" s="81" t="str">
        <f t="shared" si="114"/>
        <v>OK</v>
      </c>
      <c r="BP126" s="81" t="b">
        <f t="shared" si="115"/>
        <v>0</v>
      </c>
      <c r="BQ126" s="105"/>
      <c r="BR126" s="105" t="e">
        <f ca="1">IF(A126=1,Corriger,ROUND(AW126*bijdrage255/100,2))</f>
        <v>#VALUE!</v>
      </c>
      <c r="BS126" s="105" t="e">
        <f ca="1">IF(A126=1,Corriger,ROUND(AW126*bijdrage256/100,2))</f>
        <v>#VALUE!</v>
      </c>
      <c r="BT126" s="105"/>
      <c r="BU126" s="105" t="str">
        <f t="shared" si="116"/>
        <v>Corriger</v>
      </c>
      <c r="BV126" s="105"/>
      <c r="BW126" s="81" t="e">
        <f t="shared" si="117"/>
        <v>#VALUE!</v>
      </c>
      <c r="BX126" s="81" t="e">
        <f t="shared" si="118"/>
        <v>#VALUE!</v>
      </c>
      <c r="BY126" s="81" t="e">
        <f t="shared" si="119"/>
        <v>#VALUE!</v>
      </c>
      <c r="CA126" s="81" t="e">
        <f ca="1">BN126-ROUND(((FTP!AP126+FTP!BB126+FTP!BF126+FTP!AT126+FTP!AX126)-(FTP!BH126+FTP!BJ126))/100,2)</f>
        <v>#VALUE!</v>
      </c>
    </row>
    <row r="127" spans="1:79" x14ac:dyDescent="0.2">
      <c r="A127" s="25">
        <f>IF(OR(BerM1!V127=1,BerM2!V127=1,BerM3!V127=1),1,IF(ISBLANK(wg_cat),2,IF(AND(kwnr&gt;=76,user_wg_cat=958),3,0)))</f>
        <v>2</v>
      </c>
      <c r="B127" s="101"/>
      <c r="C127" s="106">
        <f>IF(NOT(ISBLANK(Ident!E127)),IF(Ident!E127&lt;Kal!A$11,Kal!A$11,Ident!E127),Kal!A$11)</f>
        <v>45383</v>
      </c>
      <c r="D127" s="25">
        <f>Ident!F127-C127+1-(INT((CHOOSE(WEEKDAY(C127),0,1,2,3,4,5,6)+(Ident!F127-C127+1))/7))-(INT((CHOOSE(WEEKDAY(C127),6,0,1,2,3,4,5)+(Ident!F127-C127+1))/7))</f>
        <v>-32415</v>
      </c>
      <c r="E127" s="25">
        <f>Kal!B$13-C127+1-(INT((CHOOSE(WEEKDAY(C127),0,1,2,3,4,5,6)+(Kal!B$13-C127+1))/7))-(INT((CHOOSE(WEEKDAY(C127),6,0,1,2,3,4,5)+(Kal!B$13-C127+1))/7))</f>
        <v>65</v>
      </c>
      <c r="F127" s="25">
        <f>Ident!F127-Kal!A$11+1-(INT((CHOOSE(WEEKDAY(Kal!A$11),0,1,2,3,4,5,6)+(Ident!F127-Kal!A$11+1))/7))-(INT((CHOOSE(WEEKDAY(Kal!A$11),6,0,1,2,3,4,5)+(Ident!F127-Kal!A$11+1))/7))</f>
        <v>-32415</v>
      </c>
      <c r="G127" s="25">
        <f>IF(AND(Ident!E127&lt;&gt;0,Ident!F127&lt;&gt;0),D127,IF(AND(Ident!E127&lt;&gt;0,Ident!F127=0),E127,IF(AND(Ident!E127=0,Ident!F127&lt;&gt;0),F127,ad5kw)))</f>
        <v>65</v>
      </c>
      <c r="H127" s="24">
        <f>ROUND(G127*Ident!L127,2)</f>
        <v>0</v>
      </c>
      <c r="I127" s="102"/>
      <c r="J127" s="103">
        <f>BerM1!W127+BerM2!W127+BerM3!W127</f>
        <v>0</v>
      </c>
      <c r="K127" s="103">
        <f t="shared" si="79"/>
        <v>0</v>
      </c>
      <c r="L127" s="103" t="str">
        <f t="shared" si="80"/>
        <v>Corriger</v>
      </c>
      <c r="M127" s="81">
        <f>BerM1!AB127+BerM2!AB127+BerM3!AB127</f>
        <v>0</v>
      </c>
      <c r="N127" s="81">
        <f t="shared" si="81"/>
        <v>0</v>
      </c>
      <c r="O127" s="4">
        <f>IF(BerM1!S127+BerM2!S127+BerM3!S127=0,0,MIN(Ident!L127*fuf,MAX((Ident!L127-1)*fuf,ROUND(N127/(BerM1!S127+BerM2!S127+BerM3!S127),2))))</f>
        <v>0</v>
      </c>
      <c r="P127" s="81">
        <f>ROUND((BerM1!I127+BerM2!I127+BerM3!I127)/(malu1+malu2+malu3),2)</f>
        <v>0</v>
      </c>
      <c r="Q127" s="81">
        <f>ROUND((BerM1!J127+BerM2!J127+BerM3!J127)/(dima1+dima2+dima3),2)</f>
        <v>0</v>
      </c>
      <c r="R127" s="81">
        <f>ROUND((BerM1!K127+BerM2!K127+BerM3!K127)/(wome1+wome2+wome3),2)</f>
        <v>0</v>
      </c>
      <c r="S127" s="81">
        <f>ROUND((BerM1!L127+BerM2!L127+BerM3!L127)/(doje1+doje2+doje3),2)</f>
        <v>0</v>
      </c>
      <c r="T127" s="81">
        <f>ROUND((BerM1!M127+BerM2!M127+BerM3!M127)/(vrve1+vrve2+vrve3),2)</f>
        <v>0</v>
      </c>
      <c r="U127" s="81">
        <f>ROUND((BerM1!N127+BerM2!N127+BerM3!N127)/(zasa1+zasa2+zasa3),2)</f>
        <v>0</v>
      </c>
      <c r="V127" s="81">
        <f>ROUND((BerM1!O127+BerM2!O127+BerM3!O127)/(zodi1+zodi2+zodi3),2)</f>
        <v>0</v>
      </c>
      <c r="W127" s="81">
        <f>ROUND(('M1-In'!U127+'M2-In'!U127+'M3-In'!U127)*7/(malu1+malu2+malu3+dima1+dima2+dima3+wome1+wome2+wome3+doje1+doje2+doje3+vrve1+vrve2+vrve3+zasa1+zasa2+zasa3+zodi1+zodi2+zodi3),2)</f>
        <v>0</v>
      </c>
      <c r="X127" s="81">
        <f t="shared" si="82"/>
        <v>0</v>
      </c>
      <c r="Y127" s="81" t="str">
        <f t="shared" si="83"/>
        <v>REMPLIR CAT.D'EMPLOYEUR!</v>
      </c>
      <c r="Z127" s="34">
        <f t="shared" si="84"/>
        <v>0</v>
      </c>
      <c r="AA127" s="81" t="str">
        <f t="shared" si="85"/>
        <v>T. plein</v>
      </c>
      <c r="AB127" s="81">
        <f>'M1-In'!AD127+'M1-In'!AE127+'M2-In'!AD127+'M2-In'!AE127+'M3-In'!AD127+'M3-In'!AE127</f>
        <v>0</v>
      </c>
      <c r="AC127" s="81" t="str">
        <f t="shared" si="86"/>
        <v>Corriger</v>
      </c>
      <c r="AD127" s="81" t="str">
        <f t="shared" si="87"/>
        <v>Corriger</v>
      </c>
      <c r="AE127" s="81">
        <f>'M1-In'!AF127+'M2-In'!AF127+'M3-In'!AF127</f>
        <v>0</v>
      </c>
      <c r="AF127" s="81" t="str">
        <f t="shared" si="88"/>
        <v>Corriger</v>
      </c>
      <c r="AG127" s="81" t="str">
        <f t="shared" si="89"/>
        <v>Corriger</v>
      </c>
      <c r="AH127" s="81">
        <f>'M1-In'!AG127+'M2-In'!AG127+'M3-In'!AG127</f>
        <v>0</v>
      </c>
      <c r="AI127" s="81" t="str">
        <f t="shared" si="90"/>
        <v>Corriger</v>
      </c>
      <c r="AJ127" s="81" t="str">
        <f t="shared" si="91"/>
        <v>Corriger</v>
      </c>
      <c r="AK127" s="81">
        <f>'M1-In'!AH127+'M2-In'!AH127+'M3-In'!AH127</f>
        <v>0</v>
      </c>
      <c r="AL127" s="81" t="str">
        <f t="shared" si="92"/>
        <v>Corriger</v>
      </c>
      <c r="AM127" s="81" t="str">
        <f t="shared" si="93"/>
        <v>Corriger</v>
      </c>
      <c r="AN127" s="81">
        <f>'M1-In'!AI127+'M2-In'!AI127+'M3-In'!AI127</f>
        <v>0</v>
      </c>
      <c r="AO127" s="81" t="str">
        <f t="shared" si="94"/>
        <v>Corriger</v>
      </c>
      <c r="AP127" s="81" t="str">
        <f t="shared" si="95"/>
        <v>Corriger</v>
      </c>
      <c r="AQ127" s="81">
        <f>'M1-In'!AJ127+'M2-In'!AJ127+'M3-In'!AJ127</f>
        <v>0</v>
      </c>
      <c r="AR127" s="81" t="str">
        <f t="shared" si="96"/>
        <v>Corriger</v>
      </c>
      <c r="AS127" s="81" t="str">
        <f t="shared" si="97"/>
        <v>Corriger</v>
      </c>
      <c r="AT127" s="81">
        <f>BerM1!AO127+BerM2!AO127+BerM3!AO127</f>
        <v>0</v>
      </c>
      <c r="AU127" s="81" t="str">
        <f t="shared" si="98"/>
        <v>Corriger</v>
      </c>
      <c r="AV127" s="81" t="str">
        <f t="shared" si="99"/>
        <v>Corriger</v>
      </c>
      <c r="AW127" s="81" t="str">
        <f>IF(A127&gt;1,"Corriger",MIN(gmk,BerM1!AQ127+BerM2!AQ127+BerM3!AQ127))</f>
        <v>Corriger</v>
      </c>
      <c r="AX127" s="81" t="str">
        <f t="shared" si="100"/>
        <v>Corriger</v>
      </c>
      <c r="AY127" s="81" t="str">
        <f t="shared" si="101"/>
        <v>Corriger</v>
      </c>
      <c r="AZ127" s="81" t="str">
        <f>IF(A127&gt;1,"Corriger",ROUND(AW127*pabij/100,2)+ROUND(AW127*wnbij/100,2))</f>
        <v>Corriger</v>
      </c>
      <c r="BA127" s="81">
        <f t="shared" si="102"/>
        <v>0</v>
      </c>
      <c r="BB127" s="81">
        <f t="shared" si="103"/>
        <v>0</v>
      </c>
      <c r="BC127" s="104">
        <f t="shared" si="104"/>
        <v>1</v>
      </c>
      <c r="BD127" s="81" t="str">
        <f t="shared" si="105"/>
        <v>Corriger</v>
      </c>
      <c r="BE127" s="34" t="str">
        <f t="shared" si="106"/>
        <v>Corriger</v>
      </c>
      <c r="BF127" s="81" t="str">
        <f>IF(A127&gt;1,"Corriger",MIN(AY127,BerM1!AT127+BerM2!AT127+BerM3!AT127))</f>
        <v>Corriger</v>
      </c>
      <c r="BG127" s="81" t="e">
        <f t="shared" si="107"/>
        <v>#VALUE!</v>
      </c>
      <c r="BH127" s="81" t="str">
        <f t="shared" si="108"/>
        <v>Corriger</v>
      </c>
      <c r="BI127" s="81" t="str">
        <f t="shared" si="109"/>
        <v>Corriger</v>
      </c>
      <c r="BJ127" s="81" t="e">
        <f t="shared" si="110"/>
        <v>#VALUE!</v>
      </c>
      <c r="BK127" s="81" t="e">
        <f ca="1">IF(A127=1,Corriger,ROUND(AW127*fsobij/100,2))</f>
        <v>#VALUE!</v>
      </c>
      <c r="BL127" s="25" t="str">
        <f t="shared" si="111"/>
        <v>Corriger</v>
      </c>
      <c r="BM127" s="81" t="str">
        <f t="shared" si="112"/>
        <v>Corriger</v>
      </c>
      <c r="BN127" s="81" t="str">
        <f t="shared" si="113"/>
        <v>Corriger</v>
      </c>
      <c r="BO127" s="81" t="str">
        <f t="shared" si="114"/>
        <v>OK</v>
      </c>
      <c r="BP127" s="81" t="b">
        <f t="shared" si="115"/>
        <v>0</v>
      </c>
      <c r="BQ127" s="105"/>
      <c r="BR127" s="105" t="e">
        <f ca="1">IF(A127=1,Corriger,ROUND(AW127*bijdrage255/100,2))</f>
        <v>#VALUE!</v>
      </c>
      <c r="BS127" s="105" t="e">
        <f ca="1">IF(A127=1,Corriger,ROUND(AW127*bijdrage256/100,2))</f>
        <v>#VALUE!</v>
      </c>
      <c r="BT127" s="105"/>
      <c r="BU127" s="105" t="str">
        <f t="shared" si="116"/>
        <v>Corriger</v>
      </c>
      <c r="BV127" s="105"/>
      <c r="BW127" s="81" t="e">
        <f t="shared" si="117"/>
        <v>#VALUE!</v>
      </c>
      <c r="BX127" s="81" t="e">
        <f t="shared" si="118"/>
        <v>#VALUE!</v>
      </c>
      <c r="BY127" s="81" t="e">
        <f t="shared" si="119"/>
        <v>#VALUE!</v>
      </c>
      <c r="CA127" s="81" t="e">
        <f ca="1">BN127-ROUND(((FTP!AP127+FTP!BB127+FTP!BF127+FTP!AT127+FTP!AX127)-(FTP!BH127+FTP!BJ127))/100,2)</f>
        <v>#VALUE!</v>
      </c>
    </row>
    <row r="128" spans="1:79" x14ac:dyDescent="0.2">
      <c r="A128" s="25">
        <f>IF(OR(BerM1!V128=1,BerM2!V128=1,BerM3!V128=1),1,IF(ISBLANK(wg_cat),2,IF(AND(kwnr&gt;=76,user_wg_cat=958),3,0)))</f>
        <v>2</v>
      </c>
      <c r="B128" s="101"/>
      <c r="C128" s="106">
        <f>IF(NOT(ISBLANK(Ident!E128)),IF(Ident!E128&lt;Kal!A$11,Kal!A$11,Ident!E128),Kal!A$11)</f>
        <v>45383</v>
      </c>
      <c r="D128" s="25">
        <f>Ident!F128-C128+1-(INT((CHOOSE(WEEKDAY(C128),0,1,2,3,4,5,6)+(Ident!F128-C128+1))/7))-(INT((CHOOSE(WEEKDAY(C128),6,0,1,2,3,4,5)+(Ident!F128-C128+1))/7))</f>
        <v>-32415</v>
      </c>
      <c r="E128" s="25">
        <f>Kal!B$13-C128+1-(INT((CHOOSE(WEEKDAY(C128),0,1,2,3,4,5,6)+(Kal!B$13-C128+1))/7))-(INT((CHOOSE(WEEKDAY(C128),6,0,1,2,3,4,5)+(Kal!B$13-C128+1))/7))</f>
        <v>65</v>
      </c>
      <c r="F128" s="25">
        <f>Ident!F128-Kal!A$11+1-(INT((CHOOSE(WEEKDAY(Kal!A$11),0,1,2,3,4,5,6)+(Ident!F128-Kal!A$11+1))/7))-(INT((CHOOSE(WEEKDAY(Kal!A$11),6,0,1,2,3,4,5)+(Ident!F128-Kal!A$11+1))/7))</f>
        <v>-32415</v>
      </c>
      <c r="G128" s="25">
        <f>IF(AND(Ident!E128&lt;&gt;0,Ident!F128&lt;&gt;0),D128,IF(AND(Ident!E128&lt;&gt;0,Ident!F128=0),E128,IF(AND(Ident!E128=0,Ident!F128&lt;&gt;0),F128,ad5kw)))</f>
        <v>65</v>
      </c>
      <c r="H128" s="24">
        <f>ROUND(G128*Ident!L128,2)</f>
        <v>0</v>
      </c>
      <c r="I128" s="102"/>
      <c r="J128" s="103">
        <f>BerM1!W128+BerM2!W128+BerM3!W128</f>
        <v>0</v>
      </c>
      <c r="K128" s="103">
        <f t="shared" si="79"/>
        <v>0</v>
      </c>
      <c r="L128" s="103" t="str">
        <f t="shared" si="80"/>
        <v>Corriger</v>
      </c>
      <c r="M128" s="81">
        <f>BerM1!AB128+BerM2!AB128+BerM3!AB128</f>
        <v>0</v>
      </c>
      <c r="N128" s="81">
        <f t="shared" si="81"/>
        <v>0</v>
      </c>
      <c r="O128" s="4">
        <f>IF(BerM1!S128+BerM2!S128+BerM3!S128=0,0,MIN(Ident!L128*fuf,MAX((Ident!L128-1)*fuf,ROUND(N128/(BerM1!S128+BerM2!S128+BerM3!S128),2))))</f>
        <v>0</v>
      </c>
      <c r="P128" s="81">
        <f>ROUND((BerM1!I128+BerM2!I128+BerM3!I128)/(malu1+malu2+malu3),2)</f>
        <v>0</v>
      </c>
      <c r="Q128" s="81">
        <f>ROUND((BerM1!J128+BerM2!J128+BerM3!J128)/(dima1+dima2+dima3),2)</f>
        <v>0</v>
      </c>
      <c r="R128" s="81">
        <f>ROUND((BerM1!K128+BerM2!K128+BerM3!K128)/(wome1+wome2+wome3),2)</f>
        <v>0</v>
      </c>
      <c r="S128" s="81">
        <f>ROUND((BerM1!L128+BerM2!L128+BerM3!L128)/(doje1+doje2+doje3),2)</f>
        <v>0</v>
      </c>
      <c r="T128" s="81">
        <f>ROUND((BerM1!M128+BerM2!M128+BerM3!M128)/(vrve1+vrve2+vrve3),2)</f>
        <v>0</v>
      </c>
      <c r="U128" s="81">
        <f>ROUND((BerM1!N128+BerM2!N128+BerM3!N128)/(zasa1+zasa2+zasa3),2)</f>
        <v>0</v>
      </c>
      <c r="V128" s="81">
        <f>ROUND((BerM1!O128+BerM2!O128+BerM3!O128)/(zodi1+zodi2+zodi3),2)</f>
        <v>0</v>
      </c>
      <c r="W128" s="81">
        <f>ROUND(('M1-In'!U128+'M2-In'!U128+'M3-In'!U128)*7/(malu1+malu2+malu3+dima1+dima2+dima3+wome1+wome2+wome3+doje1+doje2+doje3+vrve1+vrve2+vrve3+zasa1+zasa2+zasa3+zodi1+zodi2+zodi3),2)</f>
        <v>0</v>
      </c>
      <c r="X128" s="81">
        <f t="shared" si="82"/>
        <v>0</v>
      </c>
      <c r="Y128" s="81" t="str">
        <f t="shared" si="83"/>
        <v>REMPLIR CAT.D'EMPLOYEUR!</v>
      </c>
      <c r="Z128" s="34">
        <f t="shared" si="84"/>
        <v>0</v>
      </c>
      <c r="AA128" s="81" t="str">
        <f t="shared" si="85"/>
        <v>T. plein</v>
      </c>
      <c r="AB128" s="81">
        <f>'M1-In'!AD128+'M1-In'!AE128+'M2-In'!AD128+'M2-In'!AE128+'M3-In'!AD128+'M3-In'!AE128</f>
        <v>0</v>
      </c>
      <c r="AC128" s="81" t="str">
        <f t="shared" si="86"/>
        <v>Corriger</v>
      </c>
      <c r="AD128" s="81" t="str">
        <f t="shared" si="87"/>
        <v>Corriger</v>
      </c>
      <c r="AE128" s="81">
        <f>'M1-In'!AF128+'M2-In'!AF128+'M3-In'!AF128</f>
        <v>0</v>
      </c>
      <c r="AF128" s="81" t="str">
        <f t="shared" si="88"/>
        <v>Corriger</v>
      </c>
      <c r="AG128" s="81" t="str">
        <f t="shared" si="89"/>
        <v>Corriger</v>
      </c>
      <c r="AH128" s="81">
        <f>'M1-In'!AG128+'M2-In'!AG128+'M3-In'!AG128</f>
        <v>0</v>
      </c>
      <c r="AI128" s="81" t="str">
        <f t="shared" si="90"/>
        <v>Corriger</v>
      </c>
      <c r="AJ128" s="81" t="str">
        <f t="shared" si="91"/>
        <v>Corriger</v>
      </c>
      <c r="AK128" s="81">
        <f>'M1-In'!AH128+'M2-In'!AH128+'M3-In'!AH128</f>
        <v>0</v>
      </c>
      <c r="AL128" s="81" t="str">
        <f t="shared" si="92"/>
        <v>Corriger</v>
      </c>
      <c r="AM128" s="81" t="str">
        <f t="shared" si="93"/>
        <v>Corriger</v>
      </c>
      <c r="AN128" s="81">
        <f>'M1-In'!AI128+'M2-In'!AI128+'M3-In'!AI128</f>
        <v>0</v>
      </c>
      <c r="AO128" s="81" t="str">
        <f t="shared" si="94"/>
        <v>Corriger</v>
      </c>
      <c r="AP128" s="81" t="str">
        <f t="shared" si="95"/>
        <v>Corriger</v>
      </c>
      <c r="AQ128" s="81">
        <f>'M1-In'!AJ128+'M2-In'!AJ128+'M3-In'!AJ128</f>
        <v>0</v>
      </c>
      <c r="AR128" s="81" t="str">
        <f t="shared" si="96"/>
        <v>Corriger</v>
      </c>
      <c r="AS128" s="81" t="str">
        <f t="shared" si="97"/>
        <v>Corriger</v>
      </c>
      <c r="AT128" s="81">
        <f>BerM1!AO128+BerM2!AO128+BerM3!AO128</f>
        <v>0</v>
      </c>
      <c r="AU128" s="81" t="str">
        <f t="shared" si="98"/>
        <v>Corriger</v>
      </c>
      <c r="AV128" s="81" t="str">
        <f t="shared" si="99"/>
        <v>Corriger</v>
      </c>
      <c r="AW128" s="81" t="str">
        <f>IF(A128&gt;1,"Corriger",MIN(gmk,BerM1!AQ128+BerM2!AQ128+BerM3!AQ128))</f>
        <v>Corriger</v>
      </c>
      <c r="AX128" s="81" t="str">
        <f t="shared" si="100"/>
        <v>Corriger</v>
      </c>
      <c r="AY128" s="81" t="str">
        <f t="shared" si="101"/>
        <v>Corriger</v>
      </c>
      <c r="AZ128" s="81" t="str">
        <f>IF(A128&gt;1,"Corriger",ROUND(AW128*pabij/100,2)+ROUND(AW128*wnbij/100,2))</f>
        <v>Corriger</v>
      </c>
      <c r="BA128" s="81">
        <f t="shared" si="102"/>
        <v>0</v>
      </c>
      <c r="BB128" s="81">
        <f t="shared" si="103"/>
        <v>0</v>
      </c>
      <c r="BC128" s="104">
        <f t="shared" si="104"/>
        <v>1</v>
      </c>
      <c r="BD128" s="81" t="str">
        <f t="shared" si="105"/>
        <v>Corriger</v>
      </c>
      <c r="BE128" s="34" t="str">
        <f t="shared" si="106"/>
        <v>Corriger</v>
      </c>
      <c r="BF128" s="81" t="str">
        <f>IF(A128&gt;1,"Corriger",MIN(AY128,BerM1!AT128+BerM2!AT128+BerM3!AT128))</f>
        <v>Corriger</v>
      </c>
      <c r="BG128" s="81" t="e">
        <f t="shared" si="107"/>
        <v>#VALUE!</v>
      </c>
      <c r="BH128" s="81" t="str">
        <f t="shared" si="108"/>
        <v>Corriger</v>
      </c>
      <c r="BI128" s="81" t="str">
        <f t="shared" si="109"/>
        <v>Corriger</v>
      </c>
      <c r="BJ128" s="81" t="e">
        <f t="shared" si="110"/>
        <v>#VALUE!</v>
      </c>
      <c r="BK128" s="81" t="e">
        <f ca="1">IF(A128=1,Corriger,ROUND(AW128*fsobij/100,2))</f>
        <v>#VALUE!</v>
      </c>
      <c r="BL128" s="25" t="str">
        <f t="shared" si="111"/>
        <v>Corriger</v>
      </c>
      <c r="BM128" s="81" t="str">
        <f t="shared" si="112"/>
        <v>Corriger</v>
      </c>
      <c r="BN128" s="81" t="str">
        <f t="shared" si="113"/>
        <v>Corriger</v>
      </c>
      <c r="BO128" s="81" t="str">
        <f t="shared" si="114"/>
        <v>OK</v>
      </c>
      <c r="BP128" s="81" t="b">
        <f t="shared" si="115"/>
        <v>0</v>
      </c>
      <c r="BQ128" s="105"/>
      <c r="BR128" s="105" t="e">
        <f ca="1">IF(A128=1,Corriger,ROUND(AW128*bijdrage255/100,2))</f>
        <v>#VALUE!</v>
      </c>
      <c r="BS128" s="105" t="e">
        <f ca="1">IF(A128=1,Corriger,ROUND(AW128*bijdrage256/100,2))</f>
        <v>#VALUE!</v>
      </c>
      <c r="BT128" s="105"/>
      <c r="BU128" s="105" t="str">
        <f t="shared" si="116"/>
        <v>Corriger</v>
      </c>
      <c r="BV128" s="105"/>
      <c r="BW128" s="81" t="e">
        <f t="shared" si="117"/>
        <v>#VALUE!</v>
      </c>
      <c r="BX128" s="81" t="e">
        <f t="shared" si="118"/>
        <v>#VALUE!</v>
      </c>
      <c r="BY128" s="81" t="e">
        <f t="shared" si="119"/>
        <v>#VALUE!</v>
      </c>
      <c r="CA128" s="81" t="e">
        <f ca="1">BN128-ROUND(((FTP!AP128+FTP!BB128+FTP!BF128+FTP!AT128+FTP!AX128)-(FTP!BH128+FTP!BJ128))/100,2)</f>
        <v>#VALUE!</v>
      </c>
    </row>
    <row r="129" spans="1:79" x14ac:dyDescent="0.2">
      <c r="A129" s="25">
        <f>IF(OR(BerM1!V129=1,BerM2!V129=1,BerM3!V129=1),1,IF(ISBLANK(wg_cat),2,IF(AND(kwnr&gt;=76,user_wg_cat=958),3,0)))</f>
        <v>2</v>
      </c>
      <c r="B129" s="101"/>
      <c r="C129" s="106">
        <f>IF(NOT(ISBLANK(Ident!E129)),IF(Ident!E129&lt;Kal!A$11,Kal!A$11,Ident!E129),Kal!A$11)</f>
        <v>45383</v>
      </c>
      <c r="D129" s="25">
        <f>Ident!F129-C129+1-(INT((CHOOSE(WEEKDAY(C129),0,1,2,3,4,5,6)+(Ident!F129-C129+1))/7))-(INT((CHOOSE(WEEKDAY(C129),6,0,1,2,3,4,5)+(Ident!F129-C129+1))/7))</f>
        <v>-32415</v>
      </c>
      <c r="E129" s="25">
        <f>Kal!B$13-C129+1-(INT((CHOOSE(WEEKDAY(C129),0,1,2,3,4,5,6)+(Kal!B$13-C129+1))/7))-(INT((CHOOSE(WEEKDAY(C129),6,0,1,2,3,4,5)+(Kal!B$13-C129+1))/7))</f>
        <v>65</v>
      </c>
      <c r="F129" s="25">
        <f>Ident!F129-Kal!A$11+1-(INT((CHOOSE(WEEKDAY(Kal!A$11),0,1,2,3,4,5,6)+(Ident!F129-Kal!A$11+1))/7))-(INT((CHOOSE(WEEKDAY(Kal!A$11),6,0,1,2,3,4,5)+(Ident!F129-Kal!A$11+1))/7))</f>
        <v>-32415</v>
      </c>
      <c r="G129" s="25">
        <f>IF(AND(Ident!E129&lt;&gt;0,Ident!F129&lt;&gt;0),D129,IF(AND(Ident!E129&lt;&gt;0,Ident!F129=0),E129,IF(AND(Ident!E129=0,Ident!F129&lt;&gt;0),F129,ad5kw)))</f>
        <v>65</v>
      </c>
      <c r="H129" s="24">
        <f>ROUND(G129*Ident!L129,2)</f>
        <v>0</v>
      </c>
      <c r="I129" s="102"/>
      <c r="J129" s="103">
        <f>BerM1!W129+BerM2!W129+BerM3!W129</f>
        <v>0</v>
      </c>
      <c r="K129" s="103">
        <f t="shared" si="79"/>
        <v>0</v>
      </c>
      <c r="L129" s="103" t="str">
        <f t="shared" si="80"/>
        <v>Corriger</v>
      </c>
      <c r="M129" s="81">
        <f>BerM1!AB129+BerM2!AB129+BerM3!AB129</f>
        <v>0</v>
      </c>
      <c r="N129" s="81">
        <f t="shared" si="81"/>
        <v>0</v>
      </c>
      <c r="O129" s="4">
        <f>IF(BerM1!S129+BerM2!S129+BerM3!S129=0,0,MIN(Ident!L129*fuf,MAX((Ident!L129-1)*fuf,ROUND(N129/(BerM1!S129+BerM2!S129+BerM3!S129),2))))</f>
        <v>0</v>
      </c>
      <c r="P129" s="81">
        <f>ROUND((BerM1!I129+BerM2!I129+BerM3!I129)/(malu1+malu2+malu3),2)</f>
        <v>0</v>
      </c>
      <c r="Q129" s="81">
        <f>ROUND((BerM1!J129+BerM2!J129+BerM3!J129)/(dima1+dima2+dima3),2)</f>
        <v>0</v>
      </c>
      <c r="R129" s="81">
        <f>ROUND((BerM1!K129+BerM2!K129+BerM3!K129)/(wome1+wome2+wome3),2)</f>
        <v>0</v>
      </c>
      <c r="S129" s="81">
        <f>ROUND((BerM1!L129+BerM2!L129+BerM3!L129)/(doje1+doje2+doje3),2)</f>
        <v>0</v>
      </c>
      <c r="T129" s="81">
        <f>ROUND((BerM1!M129+BerM2!M129+BerM3!M129)/(vrve1+vrve2+vrve3),2)</f>
        <v>0</v>
      </c>
      <c r="U129" s="81">
        <f>ROUND((BerM1!N129+BerM2!N129+BerM3!N129)/(zasa1+zasa2+zasa3),2)</f>
        <v>0</v>
      </c>
      <c r="V129" s="81">
        <f>ROUND((BerM1!O129+BerM2!O129+BerM3!O129)/(zodi1+zodi2+zodi3),2)</f>
        <v>0</v>
      </c>
      <c r="W129" s="81">
        <f>ROUND(('M1-In'!U129+'M2-In'!U129+'M3-In'!U129)*7/(malu1+malu2+malu3+dima1+dima2+dima3+wome1+wome2+wome3+doje1+doje2+doje3+vrve1+vrve2+vrve3+zasa1+zasa2+zasa3+zodi1+zodi2+zodi3),2)</f>
        <v>0</v>
      </c>
      <c r="X129" s="81">
        <f t="shared" si="82"/>
        <v>0</v>
      </c>
      <c r="Y129" s="81" t="str">
        <f t="shared" si="83"/>
        <v>REMPLIR CAT.D'EMPLOYEUR!</v>
      </c>
      <c r="Z129" s="34">
        <f t="shared" si="84"/>
        <v>0</v>
      </c>
      <c r="AA129" s="81" t="str">
        <f t="shared" si="85"/>
        <v>T. plein</v>
      </c>
      <c r="AB129" s="81">
        <f>'M1-In'!AD129+'M1-In'!AE129+'M2-In'!AD129+'M2-In'!AE129+'M3-In'!AD129+'M3-In'!AE129</f>
        <v>0</v>
      </c>
      <c r="AC129" s="81" t="str">
        <f t="shared" si="86"/>
        <v>Corriger</v>
      </c>
      <c r="AD129" s="81" t="str">
        <f t="shared" si="87"/>
        <v>Corriger</v>
      </c>
      <c r="AE129" s="81">
        <f>'M1-In'!AF129+'M2-In'!AF129+'M3-In'!AF129</f>
        <v>0</v>
      </c>
      <c r="AF129" s="81" t="str">
        <f t="shared" si="88"/>
        <v>Corriger</v>
      </c>
      <c r="AG129" s="81" t="str">
        <f t="shared" si="89"/>
        <v>Corriger</v>
      </c>
      <c r="AH129" s="81">
        <f>'M1-In'!AG129+'M2-In'!AG129+'M3-In'!AG129</f>
        <v>0</v>
      </c>
      <c r="AI129" s="81" t="str">
        <f t="shared" si="90"/>
        <v>Corriger</v>
      </c>
      <c r="AJ129" s="81" t="str">
        <f t="shared" si="91"/>
        <v>Corriger</v>
      </c>
      <c r="AK129" s="81">
        <f>'M1-In'!AH129+'M2-In'!AH129+'M3-In'!AH129</f>
        <v>0</v>
      </c>
      <c r="AL129" s="81" t="str">
        <f t="shared" si="92"/>
        <v>Corriger</v>
      </c>
      <c r="AM129" s="81" t="str">
        <f t="shared" si="93"/>
        <v>Corriger</v>
      </c>
      <c r="AN129" s="81">
        <f>'M1-In'!AI129+'M2-In'!AI129+'M3-In'!AI129</f>
        <v>0</v>
      </c>
      <c r="AO129" s="81" t="str">
        <f t="shared" si="94"/>
        <v>Corriger</v>
      </c>
      <c r="AP129" s="81" t="str">
        <f t="shared" si="95"/>
        <v>Corriger</v>
      </c>
      <c r="AQ129" s="81">
        <f>'M1-In'!AJ129+'M2-In'!AJ129+'M3-In'!AJ129</f>
        <v>0</v>
      </c>
      <c r="AR129" s="81" t="str">
        <f t="shared" si="96"/>
        <v>Corriger</v>
      </c>
      <c r="AS129" s="81" t="str">
        <f t="shared" si="97"/>
        <v>Corriger</v>
      </c>
      <c r="AT129" s="81">
        <f>BerM1!AO129+BerM2!AO129+BerM3!AO129</f>
        <v>0</v>
      </c>
      <c r="AU129" s="81" t="str">
        <f t="shared" si="98"/>
        <v>Corriger</v>
      </c>
      <c r="AV129" s="81" t="str">
        <f t="shared" si="99"/>
        <v>Corriger</v>
      </c>
      <c r="AW129" s="81" t="str">
        <f>IF(A129&gt;1,"Corriger",MIN(gmk,BerM1!AQ129+BerM2!AQ129+BerM3!AQ129))</f>
        <v>Corriger</v>
      </c>
      <c r="AX129" s="81" t="str">
        <f t="shared" si="100"/>
        <v>Corriger</v>
      </c>
      <c r="AY129" s="81" t="str">
        <f t="shared" si="101"/>
        <v>Corriger</v>
      </c>
      <c r="AZ129" s="81" t="str">
        <f>IF(A129&gt;1,"Corriger",ROUND(AW129*pabij/100,2)+ROUND(AW129*wnbij/100,2))</f>
        <v>Corriger</v>
      </c>
      <c r="BA129" s="81">
        <f t="shared" si="102"/>
        <v>0</v>
      </c>
      <c r="BB129" s="81">
        <f t="shared" si="103"/>
        <v>0</v>
      </c>
      <c r="BC129" s="104">
        <f t="shared" si="104"/>
        <v>1</v>
      </c>
      <c r="BD129" s="81" t="str">
        <f t="shared" si="105"/>
        <v>Corriger</v>
      </c>
      <c r="BE129" s="34" t="str">
        <f t="shared" si="106"/>
        <v>Corriger</v>
      </c>
      <c r="BF129" s="81" t="str">
        <f>IF(A129&gt;1,"Corriger",MIN(AY129,BerM1!AT129+BerM2!AT129+BerM3!AT129))</f>
        <v>Corriger</v>
      </c>
      <c r="BG129" s="81" t="e">
        <f t="shared" si="107"/>
        <v>#VALUE!</v>
      </c>
      <c r="BH129" s="81" t="str">
        <f t="shared" si="108"/>
        <v>Corriger</v>
      </c>
      <c r="BI129" s="81" t="str">
        <f t="shared" si="109"/>
        <v>Corriger</v>
      </c>
      <c r="BJ129" s="81" t="e">
        <f t="shared" si="110"/>
        <v>#VALUE!</v>
      </c>
      <c r="BK129" s="81" t="e">
        <f ca="1">IF(A129=1,Corriger,ROUND(AW129*fsobij/100,2))</f>
        <v>#VALUE!</v>
      </c>
      <c r="BL129" s="25" t="str">
        <f t="shared" si="111"/>
        <v>Corriger</v>
      </c>
      <c r="BM129" s="81" t="str">
        <f t="shared" si="112"/>
        <v>Corriger</v>
      </c>
      <c r="BN129" s="81" t="str">
        <f t="shared" si="113"/>
        <v>Corriger</v>
      </c>
      <c r="BO129" s="81" t="str">
        <f t="shared" si="114"/>
        <v>OK</v>
      </c>
      <c r="BP129" s="81" t="b">
        <f t="shared" si="115"/>
        <v>0</v>
      </c>
      <c r="BQ129" s="105"/>
      <c r="BR129" s="105" t="e">
        <f ca="1">IF(A129=1,Corriger,ROUND(AW129*bijdrage255/100,2))</f>
        <v>#VALUE!</v>
      </c>
      <c r="BS129" s="105" t="e">
        <f ca="1">IF(A129=1,Corriger,ROUND(AW129*bijdrage256/100,2))</f>
        <v>#VALUE!</v>
      </c>
      <c r="BT129" s="105"/>
      <c r="BU129" s="105" t="str">
        <f t="shared" si="116"/>
        <v>Corriger</v>
      </c>
      <c r="BV129" s="105"/>
      <c r="BW129" s="81" t="e">
        <f t="shared" si="117"/>
        <v>#VALUE!</v>
      </c>
      <c r="BX129" s="81" t="e">
        <f t="shared" si="118"/>
        <v>#VALUE!</v>
      </c>
      <c r="BY129" s="81" t="e">
        <f t="shared" si="119"/>
        <v>#VALUE!</v>
      </c>
      <c r="CA129" s="81" t="e">
        <f ca="1">BN129-ROUND(((FTP!AP129+FTP!BB129+FTP!BF129+FTP!AT129+FTP!AX129)-(FTP!BH129+FTP!BJ129))/100,2)</f>
        <v>#VALUE!</v>
      </c>
    </row>
    <row r="130" spans="1:79" x14ac:dyDescent="0.2">
      <c r="A130" s="25">
        <f>IF(OR(BerM1!V130=1,BerM2!V130=1,BerM3!V130=1),1,IF(ISBLANK(wg_cat),2,IF(AND(kwnr&gt;=76,user_wg_cat=958),3,0)))</f>
        <v>2</v>
      </c>
      <c r="B130" s="101"/>
      <c r="C130" s="106">
        <f>IF(NOT(ISBLANK(Ident!E130)),IF(Ident!E130&lt;Kal!A$11,Kal!A$11,Ident!E130),Kal!A$11)</f>
        <v>45383</v>
      </c>
      <c r="D130" s="25">
        <f>Ident!F130-C130+1-(INT((CHOOSE(WEEKDAY(C130),0,1,2,3,4,5,6)+(Ident!F130-C130+1))/7))-(INT((CHOOSE(WEEKDAY(C130),6,0,1,2,3,4,5)+(Ident!F130-C130+1))/7))</f>
        <v>-32415</v>
      </c>
      <c r="E130" s="25">
        <f>Kal!B$13-C130+1-(INT((CHOOSE(WEEKDAY(C130),0,1,2,3,4,5,6)+(Kal!B$13-C130+1))/7))-(INT((CHOOSE(WEEKDAY(C130),6,0,1,2,3,4,5)+(Kal!B$13-C130+1))/7))</f>
        <v>65</v>
      </c>
      <c r="F130" s="25">
        <f>Ident!F130-Kal!A$11+1-(INT((CHOOSE(WEEKDAY(Kal!A$11),0,1,2,3,4,5,6)+(Ident!F130-Kal!A$11+1))/7))-(INT((CHOOSE(WEEKDAY(Kal!A$11),6,0,1,2,3,4,5)+(Ident!F130-Kal!A$11+1))/7))</f>
        <v>-32415</v>
      </c>
      <c r="G130" s="25">
        <f>IF(AND(Ident!E130&lt;&gt;0,Ident!F130&lt;&gt;0),D130,IF(AND(Ident!E130&lt;&gt;0,Ident!F130=0),E130,IF(AND(Ident!E130=0,Ident!F130&lt;&gt;0),F130,ad5kw)))</f>
        <v>65</v>
      </c>
      <c r="H130" s="24">
        <f>ROUND(G130*Ident!L130,2)</f>
        <v>0</v>
      </c>
      <c r="I130" s="102"/>
      <c r="J130" s="103">
        <f>BerM1!W130+BerM2!W130+BerM3!W130</f>
        <v>0</v>
      </c>
      <c r="K130" s="103">
        <f t="shared" si="79"/>
        <v>0</v>
      </c>
      <c r="L130" s="103" t="str">
        <f t="shared" si="80"/>
        <v>Corriger</v>
      </c>
      <c r="M130" s="81">
        <f>BerM1!AB130+BerM2!AB130+BerM3!AB130</f>
        <v>0</v>
      </c>
      <c r="N130" s="81">
        <f t="shared" si="81"/>
        <v>0</v>
      </c>
      <c r="O130" s="4">
        <f>IF(BerM1!S130+BerM2!S130+BerM3!S130=0,0,MIN(Ident!L130*fuf,MAX((Ident!L130-1)*fuf,ROUND(N130/(BerM1!S130+BerM2!S130+BerM3!S130),2))))</f>
        <v>0</v>
      </c>
      <c r="P130" s="81">
        <f>ROUND((BerM1!I130+BerM2!I130+BerM3!I130)/(malu1+malu2+malu3),2)</f>
        <v>0</v>
      </c>
      <c r="Q130" s="81">
        <f>ROUND((BerM1!J130+BerM2!J130+BerM3!J130)/(dima1+dima2+dima3),2)</f>
        <v>0</v>
      </c>
      <c r="R130" s="81">
        <f>ROUND((BerM1!K130+BerM2!K130+BerM3!K130)/(wome1+wome2+wome3),2)</f>
        <v>0</v>
      </c>
      <c r="S130" s="81">
        <f>ROUND((BerM1!L130+BerM2!L130+BerM3!L130)/(doje1+doje2+doje3),2)</f>
        <v>0</v>
      </c>
      <c r="T130" s="81">
        <f>ROUND((BerM1!M130+BerM2!M130+BerM3!M130)/(vrve1+vrve2+vrve3),2)</f>
        <v>0</v>
      </c>
      <c r="U130" s="81">
        <f>ROUND((BerM1!N130+BerM2!N130+BerM3!N130)/(zasa1+zasa2+zasa3),2)</f>
        <v>0</v>
      </c>
      <c r="V130" s="81">
        <f>ROUND((BerM1!O130+BerM2!O130+BerM3!O130)/(zodi1+zodi2+zodi3),2)</f>
        <v>0</v>
      </c>
      <c r="W130" s="81">
        <f>ROUND(('M1-In'!U130+'M2-In'!U130+'M3-In'!U130)*7/(malu1+malu2+malu3+dima1+dima2+dima3+wome1+wome2+wome3+doje1+doje2+doje3+vrve1+vrve2+vrve3+zasa1+zasa2+zasa3+zodi1+zodi2+zodi3),2)</f>
        <v>0</v>
      </c>
      <c r="X130" s="81">
        <f t="shared" si="82"/>
        <v>0</v>
      </c>
      <c r="Y130" s="81" t="str">
        <f t="shared" si="83"/>
        <v>REMPLIR CAT.D'EMPLOYEUR!</v>
      </c>
      <c r="Z130" s="34">
        <f t="shared" si="84"/>
        <v>0</v>
      </c>
      <c r="AA130" s="81" t="str">
        <f t="shared" si="85"/>
        <v>T. plein</v>
      </c>
      <c r="AB130" s="81">
        <f>'M1-In'!AD130+'M1-In'!AE130+'M2-In'!AD130+'M2-In'!AE130+'M3-In'!AD130+'M3-In'!AE130</f>
        <v>0</v>
      </c>
      <c r="AC130" s="81" t="str">
        <f t="shared" si="86"/>
        <v>Corriger</v>
      </c>
      <c r="AD130" s="81" t="str">
        <f t="shared" si="87"/>
        <v>Corriger</v>
      </c>
      <c r="AE130" s="81">
        <f>'M1-In'!AF130+'M2-In'!AF130+'M3-In'!AF130</f>
        <v>0</v>
      </c>
      <c r="AF130" s="81" t="str">
        <f t="shared" si="88"/>
        <v>Corriger</v>
      </c>
      <c r="AG130" s="81" t="str">
        <f t="shared" si="89"/>
        <v>Corriger</v>
      </c>
      <c r="AH130" s="81">
        <f>'M1-In'!AG130+'M2-In'!AG130+'M3-In'!AG130</f>
        <v>0</v>
      </c>
      <c r="AI130" s="81" t="str">
        <f t="shared" si="90"/>
        <v>Corriger</v>
      </c>
      <c r="AJ130" s="81" t="str">
        <f t="shared" si="91"/>
        <v>Corriger</v>
      </c>
      <c r="AK130" s="81">
        <f>'M1-In'!AH130+'M2-In'!AH130+'M3-In'!AH130</f>
        <v>0</v>
      </c>
      <c r="AL130" s="81" t="str">
        <f t="shared" si="92"/>
        <v>Corriger</v>
      </c>
      <c r="AM130" s="81" t="str">
        <f t="shared" si="93"/>
        <v>Corriger</v>
      </c>
      <c r="AN130" s="81">
        <f>'M1-In'!AI130+'M2-In'!AI130+'M3-In'!AI130</f>
        <v>0</v>
      </c>
      <c r="AO130" s="81" t="str">
        <f t="shared" si="94"/>
        <v>Corriger</v>
      </c>
      <c r="AP130" s="81" t="str">
        <f t="shared" si="95"/>
        <v>Corriger</v>
      </c>
      <c r="AQ130" s="81">
        <f>'M1-In'!AJ130+'M2-In'!AJ130+'M3-In'!AJ130</f>
        <v>0</v>
      </c>
      <c r="AR130" s="81" t="str">
        <f t="shared" si="96"/>
        <v>Corriger</v>
      </c>
      <c r="AS130" s="81" t="str">
        <f t="shared" si="97"/>
        <v>Corriger</v>
      </c>
      <c r="AT130" s="81">
        <f>BerM1!AO130+BerM2!AO130+BerM3!AO130</f>
        <v>0</v>
      </c>
      <c r="AU130" s="81" t="str">
        <f t="shared" si="98"/>
        <v>Corriger</v>
      </c>
      <c r="AV130" s="81" t="str">
        <f t="shared" si="99"/>
        <v>Corriger</v>
      </c>
      <c r="AW130" s="81" t="str">
        <f>IF(A130&gt;1,"Corriger",MIN(gmk,BerM1!AQ130+BerM2!AQ130+BerM3!AQ130))</f>
        <v>Corriger</v>
      </c>
      <c r="AX130" s="81" t="str">
        <f t="shared" si="100"/>
        <v>Corriger</v>
      </c>
      <c r="AY130" s="81" t="str">
        <f t="shared" si="101"/>
        <v>Corriger</v>
      </c>
      <c r="AZ130" s="81" t="str">
        <f>IF(A130&gt;1,"Corriger",ROUND(AW130*pabij/100,2)+ROUND(AW130*wnbij/100,2))</f>
        <v>Corriger</v>
      </c>
      <c r="BA130" s="81">
        <f t="shared" si="102"/>
        <v>0</v>
      </c>
      <c r="BB130" s="81">
        <f t="shared" si="103"/>
        <v>0</v>
      </c>
      <c r="BC130" s="104">
        <f t="shared" si="104"/>
        <v>1</v>
      </c>
      <c r="BD130" s="81" t="str">
        <f t="shared" si="105"/>
        <v>Corriger</v>
      </c>
      <c r="BE130" s="34" t="str">
        <f t="shared" si="106"/>
        <v>Corriger</v>
      </c>
      <c r="BF130" s="81" t="str">
        <f>IF(A130&gt;1,"Corriger",MIN(AY130,BerM1!AT130+BerM2!AT130+BerM3!AT130))</f>
        <v>Corriger</v>
      </c>
      <c r="BG130" s="81" t="e">
        <f t="shared" si="107"/>
        <v>#VALUE!</v>
      </c>
      <c r="BH130" s="81" t="str">
        <f t="shared" si="108"/>
        <v>Corriger</v>
      </c>
      <c r="BI130" s="81" t="str">
        <f t="shared" si="109"/>
        <v>Corriger</v>
      </c>
      <c r="BJ130" s="81" t="e">
        <f t="shared" si="110"/>
        <v>#VALUE!</v>
      </c>
      <c r="BK130" s="81" t="e">
        <f ca="1">IF(A130=1,Corriger,ROUND(AW130*fsobij/100,2))</f>
        <v>#VALUE!</v>
      </c>
      <c r="BL130" s="25" t="str">
        <f t="shared" si="111"/>
        <v>Corriger</v>
      </c>
      <c r="BM130" s="81" t="str">
        <f t="shared" si="112"/>
        <v>Corriger</v>
      </c>
      <c r="BN130" s="81" t="str">
        <f t="shared" si="113"/>
        <v>Corriger</v>
      </c>
      <c r="BO130" s="81" t="str">
        <f t="shared" si="114"/>
        <v>OK</v>
      </c>
      <c r="BP130" s="81" t="b">
        <f t="shared" si="115"/>
        <v>0</v>
      </c>
      <c r="BQ130" s="105"/>
      <c r="BR130" s="105" t="e">
        <f ca="1">IF(A130=1,Corriger,ROUND(AW130*bijdrage255/100,2))</f>
        <v>#VALUE!</v>
      </c>
      <c r="BS130" s="105" t="e">
        <f ca="1">IF(A130=1,Corriger,ROUND(AW130*bijdrage256/100,2))</f>
        <v>#VALUE!</v>
      </c>
      <c r="BT130" s="105"/>
      <c r="BU130" s="105" t="str">
        <f t="shared" si="116"/>
        <v>Corriger</v>
      </c>
      <c r="BV130" s="105"/>
      <c r="BW130" s="81" t="e">
        <f t="shared" si="117"/>
        <v>#VALUE!</v>
      </c>
      <c r="BX130" s="81" t="e">
        <f t="shared" si="118"/>
        <v>#VALUE!</v>
      </c>
      <c r="BY130" s="81" t="e">
        <f t="shared" si="119"/>
        <v>#VALUE!</v>
      </c>
      <c r="CA130" s="81" t="e">
        <f ca="1">BN130-ROUND(((FTP!AP130+FTP!BB130+FTP!BF130+FTP!AT130+FTP!AX130)-(FTP!BH130+FTP!BJ130))/100,2)</f>
        <v>#VALUE!</v>
      </c>
    </row>
    <row r="131" spans="1:79" x14ac:dyDescent="0.2">
      <c r="A131" s="25">
        <f>IF(OR(BerM1!V131=1,BerM2!V131=1,BerM3!V131=1),1,IF(ISBLANK(wg_cat),2,IF(AND(kwnr&gt;=76,user_wg_cat=958),3,0)))</f>
        <v>2</v>
      </c>
      <c r="B131" s="101"/>
      <c r="C131" s="106">
        <f>IF(NOT(ISBLANK(Ident!E131)),IF(Ident!E131&lt;Kal!A$11,Kal!A$11,Ident!E131),Kal!A$11)</f>
        <v>45383</v>
      </c>
      <c r="D131" s="25">
        <f>Ident!F131-C131+1-(INT((CHOOSE(WEEKDAY(C131),0,1,2,3,4,5,6)+(Ident!F131-C131+1))/7))-(INT((CHOOSE(WEEKDAY(C131),6,0,1,2,3,4,5)+(Ident!F131-C131+1))/7))</f>
        <v>-32415</v>
      </c>
      <c r="E131" s="25">
        <f>Kal!B$13-C131+1-(INT((CHOOSE(WEEKDAY(C131),0,1,2,3,4,5,6)+(Kal!B$13-C131+1))/7))-(INT((CHOOSE(WEEKDAY(C131),6,0,1,2,3,4,5)+(Kal!B$13-C131+1))/7))</f>
        <v>65</v>
      </c>
      <c r="F131" s="25">
        <f>Ident!F131-Kal!A$11+1-(INT((CHOOSE(WEEKDAY(Kal!A$11),0,1,2,3,4,5,6)+(Ident!F131-Kal!A$11+1))/7))-(INT((CHOOSE(WEEKDAY(Kal!A$11),6,0,1,2,3,4,5)+(Ident!F131-Kal!A$11+1))/7))</f>
        <v>-32415</v>
      </c>
      <c r="G131" s="25">
        <f>IF(AND(Ident!E131&lt;&gt;0,Ident!F131&lt;&gt;0),D131,IF(AND(Ident!E131&lt;&gt;0,Ident!F131=0),E131,IF(AND(Ident!E131=0,Ident!F131&lt;&gt;0),F131,ad5kw)))</f>
        <v>65</v>
      </c>
      <c r="H131" s="24">
        <f>ROUND(G131*Ident!L131,2)</f>
        <v>0</v>
      </c>
      <c r="I131" s="102"/>
      <c r="J131" s="103">
        <f>BerM1!W131+BerM2!W131+BerM3!W131</f>
        <v>0</v>
      </c>
      <c r="K131" s="103">
        <f t="shared" si="79"/>
        <v>0</v>
      </c>
      <c r="L131" s="103" t="str">
        <f t="shared" si="80"/>
        <v>Corriger</v>
      </c>
      <c r="M131" s="81">
        <f>BerM1!AB131+BerM2!AB131+BerM3!AB131</f>
        <v>0</v>
      </c>
      <c r="N131" s="81">
        <f t="shared" si="81"/>
        <v>0</v>
      </c>
      <c r="O131" s="4">
        <f>IF(BerM1!S131+BerM2!S131+BerM3!S131=0,0,MIN(Ident!L131*fuf,MAX((Ident!L131-1)*fuf,ROUND(N131/(BerM1!S131+BerM2!S131+BerM3!S131),2))))</f>
        <v>0</v>
      </c>
      <c r="P131" s="81">
        <f>ROUND((BerM1!I131+BerM2!I131+BerM3!I131)/(malu1+malu2+malu3),2)</f>
        <v>0</v>
      </c>
      <c r="Q131" s="81">
        <f>ROUND((BerM1!J131+BerM2!J131+BerM3!J131)/(dima1+dima2+dima3),2)</f>
        <v>0</v>
      </c>
      <c r="R131" s="81">
        <f>ROUND((BerM1!K131+BerM2!K131+BerM3!K131)/(wome1+wome2+wome3),2)</f>
        <v>0</v>
      </c>
      <c r="S131" s="81">
        <f>ROUND((BerM1!L131+BerM2!L131+BerM3!L131)/(doje1+doje2+doje3),2)</f>
        <v>0</v>
      </c>
      <c r="T131" s="81">
        <f>ROUND((BerM1!M131+BerM2!M131+BerM3!M131)/(vrve1+vrve2+vrve3),2)</f>
        <v>0</v>
      </c>
      <c r="U131" s="81">
        <f>ROUND((BerM1!N131+BerM2!N131+BerM3!N131)/(zasa1+zasa2+zasa3),2)</f>
        <v>0</v>
      </c>
      <c r="V131" s="81">
        <f>ROUND((BerM1!O131+BerM2!O131+BerM3!O131)/(zodi1+zodi2+zodi3),2)</f>
        <v>0</v>
      </c>
      <c r="W131" s="81">
        <f>ROUND(('M1-In'!U131+'M2-In'!U131+'M3-In'!U131)*7/(malu1+malu2+malu3+dima1+dima2+dima3+wome1+wome2+wome3+doje1+doje2+doje3+vrve1+vrve2+vrve3+zasa1+zasa2+zasa3+zodi1+zodi2+zodi3),2)</f>
        <v>0</v>
      </c>
      <c r="X131" s="81">
        <f t="shared" si="82"/>
        <v>0</v>
      </c>
      <c r="Y131" s="81" t="str">
        <f t="shared" si="83"/>
        <v>REMPLIR CAT.D'EMPLOYEUR!</v>
      </c>
      <c r="Z131" s="34">
        <f t="shared" si="84"/>
        <v>0</v>
      </c>
      <c r="AA131" s="81" t="str">
        <f t="shared" si="85"/>
        <v>T. plein</v>
      </c>
      <c r="AB131" s="81">
        <f>'M1-In'!AD131+'M1-In'!AE131+'M2-In'!AD131+'M2-In'!AE131+'M3-In'!AD131+'M3-In'!AE131</f>
        <v>0</v>
      </c>
      <c r="AC131" s="81" t="str">
        <f t="shared" si="86"/>
        <v>Corriger</v>
      </c>
      <c r="AD131" s="81" t="str">
        <f t="shared" si="87"/>
        <v>Corriger</v>
      </c>
      <c r="AE131" s="81">
        <f>'M1-In'!AF131+'M2-In'!AF131+'M3-In'!AF131</f>
        <v>0</v>
      </c>
      <c r="AF131" s="81" t="str">
        <f t="shared" si="88"/>
        <v>Corriger</v>
      </c>
      <c r="AG131" s="81" t="str">
        <f t="shared" si="89"/>
        <v>Corriger</v>
      </c>
      <c r="AH131" s="81">
        <f>'M1-In'!AG131+'M2-In'!AG131+'M3-In'!AG131</f>
        <v>0</v>
      </c>
      <c r="AI131" s="81" t="str">
        <f t="shared" si="90"/>
        <v>Corriger</v>
      </c>
      <c r="AJ131" s="81" t="str">
        <f t="shared" si="91"/>
        <v>Corriger</v>
      </c>
      <c r="AK131" s="81">
        <f>'M1-In'!AH131+'M2-In'!AH131+'M3-In'!AH131</f>
        <v>0</v>
      </c>
      <c r="AL131" s="81" t="str">
        <f t="shared" si="92"/>
        <v>Corriger</v>
      </c>
      <c r="AM131" s="81" t="str">
        <f t="shared" si="93"/>
        <v>Corriger</v>
      </c>
      <c r="AN131" s="81">
        <f>'M1-In'!AI131+'M2-In'!AI131+'M3-In'!AI131</f>
        <v>0</v>
      </c>
      <c r="AO131" s="81" t="str">
        <f t="shared" si="94"/>
        <v>Corriger</v>
      </c>
      <c r="AP131" s="81" t="str">
        <f t="shared" si="95"/>
        <v>Corriger</v>
      </c>
      <c r="AQ131" s="81">
        <f>'M1-In'!AJ131+'M2-In'!AJ131+'M3-In'!AJ131</f>
        <v>0</v>
      </c>
      <c r="AR131" s="81" t="str">
        <f t="shared" si="96"/>
        <v>Corriger</v>
      </c>
      <c r="AS131" s="81" t="str">
        <f t="shared" si="97"/>
        <v>Corriger</v>
      </c>
      <c r="AT131" s="81">
        <f>BerM1!AO131+BerM2!AO131+BerM3!AO131</f>
        <v>0</v>
      </c>
      <c r="AU131" s="81" t="str">
        <f t="shared" si="98"/>
        <v>Corriger</v>
      </c>
      <c r="AV131" s="81" t="str">
        <f t="shared" si="99"/>
        <v>Corriger</v>
      </c>
      <c r="AW131" s="81" t="str">
        <f>IF(A131&gt;1,"Corriger",MIN(gmk,BerM1!AQ131+BerM2!AQ131+BerM3!AQ131))</f>
        <v>Corriger</v>
      </c>
      <c r="AX131" s="81" t="str">
        <f t="shared" si="100"/>
        <v>Corriger</v>
      </c>
      <c r="AY131" s="81" t="str">
        <f t="shared" si="101"/>
        <v>Corriger</v>
      </c>
      <c r="AZ131" s="81" t="str">
        <f>IF(A131&gt;1,"Corriger",ROUND(AW131*pabij/100,2)+ROUND(AW131*wnbij/100,2))</f>
        <v>Corriger</v>
      </c>
      <c r="BA131" s="81">
        <f t="shared" si="102"/>
        <v>0</v>
      </c>
      <c r="BB131" s="81">
        <f t="shared" si="103"/>
        <v>0</v>
      </c>
      <c r="BC131" s="104">
        <f t="shared" si="104"/>
        <v>1</v>
      </c>
      <c r="BD131" s="81" t="str">
        <f t="shared" si="105"/>
        <v>Corriger</v>
      </c>
      <c r="BE131" s="34" t="str">
        <f t="shared" si="106"/>
        <v>Corriger</v>
      </c>
      <c r="BF131" s="81" t="str">
        <f>IF(A131&gt;1,"Corriger",MIN(AY131,BerM1!AT131+BerM2!AT131+BerM3!AT131))</f>
        <v>Corriger</v>
      </c>
      <c r="BG131" s="81" t="e">
        <f t="shared" si="107"/>
        <v>#VALUE!</v>
      </c>
      <c r="BH131" s="81" t="str">
        <f t="shared" si="108"/>
        <v>Corriger</v>
      </c>
      <c r="BI131" s="81" t="str">
        <f t="shared" si="109"/>
        <v>Corriger</v>
      </c>
      <c r="BJ131" s="81" t="e">
        <f t="shared" si="110"/>
        <v>#VALUE!</v>
      </c>
      <c r="BK131" s="81" t="e">
        <f ca="1">IF(A131=1,Corriger,ROUND(AW131*fsobij/100,2))</f>
        <v>#VALUE!</v>
      </c>
      <c r="BL131" s="25" t="str">
        <f t="shared" si="111"/>
        <v>Corriger</v>
      </c>
      <c r="BM131" s="81" t="str">
        <f t="shared" si="112"/>
        <v>Corriger</v>
      </c>
      <c r="BN131" s="81" t="str">
        <f t="shared" si="113"/>
        <v>Corriger</v>
      </c>
      <c r="BO131" s="81" t="str">
        <f t="shared" si="114"/>
        <v>OK</v>
      </c>
      <c r="BP131" s="81" t="b">
        <f t="shared" si="115"/>
        <v>0</v>
      </c>
      <c r="BQ131" s="105"/>
      <c r="BR131" s="105" t="e">
        <f ca="1">IF(A131=1,Corriger,ROUND(AW131*bijdrage255/100,2))</f>
        <v>#VALUE!</v>
      </c>
      <c r="BS131" s="105" t="e">
        <f ca="1">IF(A131=1,Corriger,ROUND(AW131*bijdrage256/100,2))</f>
        <v>#VALUE!</v>
      </c>
      <c r="BT131" s="105"/>
      <c r="BU131" s="105" t="str">
        <f t="shared" si="116"/>
        <v>Corriger</v>
      </c>
      <c r="BV131" s="105"/>
      <c r="BW131" s="81" t="e">
        <f t="shared" si="117"/>
        <v>#VALUE!</v>
      </c>
      <c r="BX131" s="81" t="e">
        <f t="shared" si="118"/>
        <v>#VALUE!</v>
      </c>
      <c r="BY131" s="81" t="e">
        <f t="shared" si="119"/>
        <v>#VALUE!</v>
      </c>
      <c r="CA131" s="81" t="e">
        <f ca="1">BN131-ROUND(((FTP!AP131+FTP!BB131+FTP!BF131+FTP!AT131+FTP!AX131)-(FTP!BH131+FTP!BJ131))/100,2)</f>
        <v>#VALUE!</v>
      </c>
    </row>
    <row r="132" spans="1:79" x14ac:dyDescent="0.2">
      <c r="A132" s="25">
        <f>IF(OR(BerM1!V132=1,BerM2!V132=1,BerM3!V132=1),1,IF(ISBLANK(wg_cat),2,IF(AND(kwnr&gt;=76,user_wg_cat=958),3,0)))</f>
        <v>2</v>
      </c>
      <c r="B132" s="101"/>
      <c r="C132" s="106">
        <f>IF(NOT(ISBLANK(Ident!E132)),IF(Ident!E132&lt;Kal!A$11,Kal!A$11,Ident!E132),Kal!A$11)</f>
        <v>45383</v>
      </c>
      <c r="D132" s="25">
        <f>Ident!F132-C132+1-(INT((CHOOSE(WEEKDAY(C132),0,1,2,3,4,5,6)+(Ident!F132-C132+1))/7))-(INT((CHOOSE(WEEKDAY(C132),6,0,1,2,3,4,5)+(Ident!F132-C132+1))/7))</f>
        <v>-32415</v>
      </c>
      <c r="E132" s="25">
        <f>Kal!B$13-C132+1-(INT((CHOOSE(WEEKDAY(C132),0,1,2,3,4,5,6)+(Kal!B$13-C132+1))/7))-(INT((CHOOSE(WEEKDAY(C132),6,0,1,2,3,4,5)+(Kal!B$13-C132+1))/7))</f>
        <v>65</v>
      </c>
      <c r="F132" s="25">
        <f>Ident!F132-Kal!A$11+1-(INT((CHOOSE(WEEKDAY(Kal!A$11),0,1,2,3,4,5,6)+(Ident!F132-Kal!A$11+1))/7))-(INT((CHOOSE(WEEKDAY(Kal!A$11),6,0,1,2,3,4,5)+(Ident!F132-Kal!A$11+1))/7))</f>
        <v>-32415</v>
      </c>
      <c r="G132" s="25">
        <f>IF(AND(Ident!E132&lt;&gt;0,Ident!F132&lt;&gt;0),D132,IF(AND(Ident!E132&lt;&gt;0,Ident!F132=0),E132,IF(AND(Ident!E132=0,Ident!F132&lt;&gt;0),F132,ad5kw)))</f>
        <v>65</v>
      </c>
      <c r="H132" s="24">
        <f>ROUND(G132*Ident!L132,2)</f>
        <v>0</v>
      </c>
      <c r="I132" s="102"/>
      <c r="J132" s="103">
        <f>BerM1!W132+BerM2!W132+BerM3!W132</f>
        <v>0</v>
      </c>
      <c r="K132" s="103">
        <f t="shared" si="79"/>
        <v>0</v>
      </c>
      <c r="L132" s="103" t="str">
        <f t="shared" si="80"/>
        <v>Corriger</v>
      </c>
      <c r="M132" s="81">
        <f>BerM1!AB132+BerM2!AB132+BerM3!AB132</f>
        <v>0</v>
      </c>
      <c r="N132" s="81">
        <f t="shared" si="81"/>
        <v>0</v>
      </c>
      <c r="O132" s="4">
        <f>IF(BerM1!S132+BerM2!S132+BerM3!S132=0,0,MIN(Ident!L132*fuf,MAX((Ident!L132-1)*fuf,ROUND(N132/(BerM1!S132+BerM2!S132+BerM3!S132),2))))</f>
        <v>0</v>
      </c>
      <c r="P132" s="81">
        <f>ROUND((BerM1!I132+BerM2!I132+BerM3!I132)/(malu1+malu2+malu3),2)</f>
        <v>0</v>
      </c>
      <c r="Q132" s="81">
        <f>ROUND((BerM1!J132+BerM2!J132+BerM3!J132)/(dima1+dima2+dima3),2)</f>
        <v>0</v>
      </c>
      <c r="R132" s="81">
        <f>ROUND((BerM1!K132+BerM2!K132+BerM3!K132)/(wome1+wome2+wome3),2)</f>
        <v>0</v>
      </c>
      <c r="S132" s="81">
        <f>ROUND((BerM1!L132+BerM2!L132+BerM3!L132)/(doje1+doje2+doje3),2)</f>
        <v>0</v>
      </c>
      <c r="T132" s="81">
        <f>ROUND((BerM1!M132+BerM2!M132+BerM3!M132)/(vrve1+vrve2+vrve3),2)</f>
        <v>0</v>
      </c>
      <c r="U132" s="81">
        <f>ROUND((BerM1!N132+BerM2!N132+BerM3!N132)/(zasa1+zasa2+zasa3),2)</f>
        <v>0</v>
      </c>
      <c r="V132" s="81">
        <f>ROUND((BerM1!O132+BerM2!O132+BerM3!O132)/(zodi1+zodi2+zodi3),2)</f>
        <v>0</v>
      </c>
      <c r="W132" s="81">
        <f>ROUND(('M1-In'!U132+'M2-In'!U132+'M3-In'!U132)*7/(malu1+malu2+malu3+dima1+dima2+dima3+wome1+wome2+wome3+doje1+doje2+doje3+vrve1+vrve2+vrve3+zasa1+zasa2+zasa3+zodi1+zodi2+zodi3),2)</f>
        <v>0</v>
      </c>
      <c r="X132" s="81">
        <f t="shared" si="82"/>
        <v>0</v>
      </c>
      <c r="Y132" s="81" t="str">
        <f t="shared" si="83"/>
        <v>REMPLIR CAT.D'EMPLOYEUR!</v>
      </c>
      <c r="Z132" s="34">
        <f t="shared" si="84"/>
        <v>0</v>
      </c>
      <c r="AA132" s="81" t="str">
        <f t="shared" si="85"/>
        <v>T. plein</v>
      </c>
      <c r="AB132" s="81">
        <f>'M1-In'!AD132+'M1-In'!AE132+'M2-In'!AD132+'M2-In'!AE132+'M3-In'!AD132+'M3-In'!AE132</f>
        <v>0</v>
      </c>
      <c r="AC132" s="81" t="str">
        <f t="shared" si="86"/>
        <v>Corriger</v>
      </c>
      <c r="AD132" s="81" t="str">
        <f t="shared" si="87"/>
        <v>Corriger</v>
      </c>
      <c r="AE132" s="81">
        <f>'M1-In'!AF132+'M2-In'!AF132+'M3-In'!AF132</f>
        <v>0</v>
      </c>
      <c r="AF132" s="81" t="str">
        <f t="shared" si="88"/>
        <v>Corriger</v>
      </c>
      <c r="AG132" s="81" t="str">
        <f t="shared" si="89"/>
        <v>Corriger</v>
      </c>
      <c r="AH132" s="81">
        <f>'M1-In'!AG132+'M2-In'!AG132+'M3-In'!AG132</f>
        <v>0</v>
      </c>
      <c r="AI132" s="81" t="str">
        <f t="shared" si="90"/>
        <v>Corriger</v>
      </c>
      <c r="AJ132" s="81" t="str">
        <f t="shared" si="91"/>
        <v>Corriger</v>
      </c>
      <c r="AK132" s="81">
        <f>'M1-In'!AH132+'M2-In'!AH132+'M3-In'!AH132</f>
        <v>0</v>
      </c>
      <c r="AL132" s="81" t="str">
        <f t="shared" si="92"/>
        <v>Corriger</v>
      </c>
      <c r="AM132" s="81" t="str">
        <f t="shared" si="93"/>
        <v>Corriger</v>
      </c>
      <c r="AN132" s="81">
        <f>'M1-In'!AI132+'M2-In'!AI132+'M3-In'!AI132</f>
        <v>0</v>
      </c>
      <c r="AO132" s="81" t="str">
        <f t="shared" si="94"/>
        <v>Corriger</v>
      </c>
      <c r="AP132" s="81" t="str">
        <f t="shared" si="95"/>
        <v>Corriger</v>
      </c>
      <c r="AQ132" s="81">
        <f>'M1-In'!AJ132+'M2-In'!AJ132+'M3-In'!AJ132</f>
        <v>0</v>
      </c>
      <c r="AR132" s="81" t="str">
        <f t="shared" si="96"/>
        <v>Corriger</v>
      </c>
      <c r="AS132" s="81" t="str">
        <f t="shared" si="97"/>
        <v>Corriger</v>
      </c>
      <c r="AT132" s="81">
        <f>BerM1!AO132+BerM2!AO132+BerM3!AO132</f>
        <v>0</v>
      </c>
      <c r="AU132" s="81" t="str">
        <f t="shared" si="98"/>
        <v>Corriger</v>
      </c>
      <c r="AV132" s="81" t="str">
        <f t="shared" si="99"/>
        <v>Corriger</v>
      </c>
      <c r="AW132" s="81" t="str">
        <f>IF(A132&gt;1,"Corriger",MIN(gmk,BerM1!AQ132+BerM2!AQ132+BerM3!AQ132))</f>
        <v>Corriger</v>
      </c>
      <c r="AX132" s="81" t="str">
        <f t="shared" si="100"/>
        <v>Corriger</v>
      </c>
      <c r="AY132" s="81" t="str">
        <f t="shared" si="101"/>
        <v>Corriger</v>
      </c>
      <c r="AZ132" s="81" t="str">
        <f>IF(A132&gt;1,"Corriger",ROUND(AW132*pabij/100,2)+ROUND(AW132*wnbij/100,2))</f>
        <v>Corriger</v>
      </c>
      <c r="BA132" s="81">
        <f t="shared" si="102"/>
        <v>0</v>
      </c>
      <c r="BB132" s="81">
        <f t="shared" si="103"/>
        <v>0</v>
      </c>
      <c r="BC132" s="104">
        <f t="shared" si="104"/>
        <v>1</v>
      </c>
      <c r="BD132" s="81" t="str">
        <f t="shared" si="105"/>
        <v>Corriger</v>
      </c>
      <c r="BE132" s="34" t="str">
        <f t="shared" si="106"/>
        <v>Corriger</v>
      </c>
      <c r="BF132" s="81" t="str">
        <f>IF(A132&gt;1,"Corriger",MIN(AY132,BerM1!AT132+BerM2!AT132+BerM3!AT132))</f>
        <v>Corriger</v>
      </c>
      <c r="BG132" s="81" t="e">
        <f t="shared" si="107"/>
        <v>#VALUE!</v>
      </c>
      <c r="BH132" s="81" t="str">
        <f t="shared" si="108"/>
        <v>Corriger</v>
      </c>
      <c r="BI132" s="81" t="str">
        <f t="shared" si="109"/>
        <v>Corriger</v>
      </c>
      <c r="BJ132" s="81" t="e">
        <f t="shared" si="110"/>
        <v>#VALUE!</v>
      </c>
      <c r="BK132" s="81" t="e">
        <f ca="1">IF(A132=1,Corriger,ROUND(AW132*fsobij/100,2))</f>
        <v>#VALUE!</v>
      </c>
      <c r="BL132" s="25" t="str">
        <f t="shared" si="111"/>
        <v>Corriger</v>
      </c>
      <c r="BM132" s="81" t="str">
        <f t="shared" si="112"/>
        <v>Corriger</v>
      </c>
      <c r="BN132" s="81" t="str">
        <f t="shared" si="113"/>
        <v>Corriger</v>
      </c>
      <c r="BO132" s="81" t="str">
        <f t="shared" si="114"/>
        <v>OK</v>
      </c>
      <c r="BP132" s="81" t="b">
        <f t="shared" si="115"/>
        <v>0</v>
      </c>
      <c r="BQ132" s="105"/>
      <c r="BR132" s="105" t="e">
        <f ca="1">IF(A132=1,Corriger,ROUND(AW132*bijdrage255/100,2))</f>
        <v>#VALUE!</v>
      </c>
      <c r="BS132" s="105" t="e">
        <f ca="1">IF(A132=1,Corriger,ROUND(AW132*bijdrage256/100,2))</f>
        <v>#VALUE!</v>
      </c>
      <c r="BT132" s="105"/>
      <c r="BU132" s="105" t="str">
        <f t="shared" si="116"/>
        <v>Corriger</v>
      </c>
      <c r="BV132" s="105"/>
      <c r="BW132" s="81" t="e">
        <f t="shared" si="117"/>
        <v>#VALUE!</v>
      </c>
      <c r="BX132" s="81" t="e">
        <f t="shared" si="118"/>
        <v>#VALUE!</v>
      </c>
      <c r="BY132" s="81" t="e">
        <f t="shared" si="119"/>
        <v>#VALUE!</v>
      </c>
      <c r="CA132" s="81" t="e">
        <f ca="1">BN132-ROUND(((FTP!AP132+FTP!BB132+FTP!BF132+FTP!AT132+FTP!AX132)-(FTP!BH132+FTP!BJ132))/100,2)</f>
        <v>#VALUE!</v>
      </c>
    </row>
    <row r="133" spans="1:79" x14ac:dyDescent="0.2">
      <c r="A133" s="25">
        <f>IF(OR(BerM1!V133=1,BerM2!V133=1,BerM3!V133=1),1,IF(ISBLANK(wg_cat),2,IF(AND(kwnr&gt;=76,user_wg_cat=958),3,0)))</f>
        <v>2</v>
      </c>
      <c r="B133" s="101"/>
      <c r="C133" s="106">
        <f>IF(NOT(ISBLANK(Ident!E133)),IF(Ident!E133&lt;Kal!A$11,Kal!A$11,Ident!E133),Kal!A$11)</f>
        <v>45383</v>
      </c>
      <c r="D133" s="25">
        <f>Ident!F133-C133+1-(INT((CHOOSE(WEEKDAY(C133),0,1,2,3,4,5,6)+(Ident!F133-C133+1))/7))-(INT((CHOOSE(WEEKDAY(C133),6,0,1,2,3,4,5)+(Ident!F133-C133+1))/7))</f>
        <v>-32415</v>
      </c>
      <c r="E133" s="25">
        <f>Kal!B$13-C133+1-(INT((CHOOSE(WEEKDAY(C133),0,1,2,3,4,5,6)+(Kal!B$13-C133+1))/7))-(INT((CHOOSE(WEEKDAY(C133),6,0,1,2,3,4,5)+(Kal!B$13-C133+1))/7))</f>
        <v>65</v>
      </c>
      <c r="F133" s="25">
        <f>Ident!F133-Kal!A$11+1-(INT((CHOOSE(WEEKDAY(Kal!A$11),0,1,2,3,4,5,6)+(Ident!F133-Kal!A$11+1))/7))-(INT((CHOOSE(WEEKDAY(Kal!A$11),6,0,1,2,3,4,5)+(Ident!F133-Kal!A$11+1))/7))</f>
        <v>-32415</v>
      </c>
      <c r="G133" s="25">
        <f>IF(AND(Ident!E133&lt;&gt;0,Ident!F133&lt;&gt;0),D133,IF(AND(Ident!E133&lt;&gt;0,Ident!F133=0),E133,IF(AND(Ident!E133=0,Ident!F133&lt;&gt;0),F133,ad5kw)))</f>
        <v>65</v>
      </c>
      <c r="H133" s="24">
        <f>ROUND(G133*Ident!L133,2)</f>
        <v>0</v>
      </c>
      <c r="I133" s="102"/>
      <c r="J133" s="103">
        <f>BerM1!W133+BerM2!W133+BerM3!W133</f>
        <v>0</v>
      </c>
      <c r="K133" s="103">
        <f t="shared" ref="K133:K196" si="120">IF(A133=1,"Corriger!",MIN(upk,ROUND(J133*fuf,2)))</f>
        <v>0</v>
      </c>
      <c r="L133" s="103" t="str">
        <f t="shared" ref="L133:L196" si="121">IF(A133&gt;1,"Corriger",ROUND(K133/(4*fuf),2))</f>
        <v>Corriger</v>
      </c>
      <c r="M133" s="81">
        <f>BerM1!AB133+BerM2!AB133+BerM3!AB133</f>
        <v>0</v>
      </c>
      <c r="N133" s="81">
        <f t="shared" ref="N133:N196" si="122">ROUND(M133*fuf,2)</f>
        <v>0</v>
      </c>
      <c r="O133" s="4">
        <f>IF(BerM1!S133+BerM2!S133+BerM3!S133=0,0,MIN(Ident!L133*fuf,MAX((Ident!L133-1)*fuf,ROUND(N133/(BerM1!S133+BerM2!S133+BerM3!S133),2))))</f>
        <v>0</v>
      </c>
      <c r="P133" s="81">
        <f>ROUND((BerM1!I133+BerM2!I133+BerM3!I133)/(malu1+malu2+malu3),2)</f>
        <v>0</v>
      </c>
      <c r="Q133" s="81">
        <f>ROUND((BerM1!J133+BerM2!J133+BerM3!J133)/(dima1+dima2+dima3),2)</f>
        <v>0</v>
      </c>
      <c r="R133" s="81">
        <f>ROUND((BerM1!K133+BerM2!K133+BerM3!K133)/(wome1+wome2+wome3),2)</f>
        <v>0</v>
      </c>
      <c r="S133" s="81">
        <f>ROUND((BerM1!L133+BerM2!L133+BerM3!L133)/(doje1+doje2+doje3),2)</f>
        <v>0</v>
      </c>
      <c r="T133" s="81">
        <f>ROUND((BerM1!M133+BerM2!M133+BerM3!M133)/(vrve1+vrve2+vrve3),2)</f>
        <v>0</v>
      </c>
      <c r="U133" s="81">
        <f>ROUND((BerM1!N133+BerM2!N133+BerM3!N133)/(zasa1+zasa2+zasa3),2)</f>
        <v>0</v>
      </c>
      <c r="V133" s="81">
        <f>ROUND((BerM1!O133+BerM2!O133+BerM3!O133)/(zodi1+zodi2+zodi3),2)</f>
        <v>0</v>
      </c>
      <c r="W133" s="81">
        <f>ROUND(('M1-In'!U133+'M2-In'!U133+'M3-In'!U133)*7/(malu1+malu2+malu3+dima1+dima2+dima3+wome1+wome2+wome3+doje1+doje2+doje3+vrve1+vrve2+vrve3+zasa1+zasa2+zasa3+zodi1+zodi2+zodi3),2)</f>
        <v>0</v>
      </c>
      <c r="X133" s="81">
        <f t="shared" ref="X133:X196" si="123">P133+Q133+R133+S133+T133+U133+V133+W133</f>
        <v>0</v>
      </c>
      <c r="Y133" s="81" t="str">
        <f t="shared" ref="Y133:Y196" si="124">IF(A133=1,"Corriger",IF(A133=2,"REMPLIR CAT.D'EMPLOYEUR!",
IF(kwnr&gt;=64,
IF(BW133&gt;=G133*fuf*mc,mm,IF(MIN(mm,ROUND(O133*X133,2))&lt;&gt;0,MIN(mm,ROUND(O133*X133,2)),0)),
IF(MIN(mm,ROUND(O133*X133,2))&lt;&gt;0,MIN(mm,ROUND(O133*X133,2)),0))))</f>
        <v>REMPLIR CAT.D'EMPLOYEUR!</v>
      </c>
      <c r="Z133" s="34">
        <f t="shared" ref="Z133:Z196" si="125">IF(Y133&lt;mm,1,0)</f>
        <v>0</v>
      </c>
      <c r="AA133" s="81" t="str">
        <f t="shared" ref="AA133:AA196" si="126">IF(Z133=1,"T. partiel","T. plein")</f>
        <v>T. plein</v>
      </c>
      <c r="AB133" s="81">
        <f>'M1-In'!AD133+'M1-In'!AE133+'M2-In'!AD133+'M2-In'!AE133+'M3-In'!AD133+'M3-In'!AE133</f>
        <v>0</v>
      </c>
      <c r="AC133" s="81" t="str">
        <f t="shared" ref="AC133:AC196" si="127">IF(A133&gt;1,"Corriger",ROUND(AB133*O133,2))</f>
        <v>Corriger</v>
      </c>
      <c r="AD133" s="81" t="str">
        <f t="shared" ref="AD133:AD196" si="128">IF(A133&gt;1,"Corriger",ROUND(AC133/(4*fuf),2))</f>
        <v>Corriger</v>
      </c>
      <c r="AE133" s="81">
        <f>'M1-In'!AF133+'M2-In'!AF133+'M3-In'!AF133</f>
        <v>0</v>
      </c>
      <c r="AF133" s="81" t="str">
        <f t="shared" ref="AF133:AF196" si="129">IF(A133&gt;1,"Corriger",ROUND(AE133*O133,2))</f>
        <v>Corriger</v>
      </c>
      <c r="AG133" s="81" t="str">
        <f t="shared" ref="AG133:AG196" si="130">IF(A133&gt;1,"Corriger",ROUND(AF133/(4*fuf),2))</f>
        <v>Corriger</v>
      </c>
      <c r="AH133" s="81">
        <f>'M1-In'!AG133+'M2-In'!AG133+'M3-In'!AG133</f>
        <v>0</v>
      </c>
      <c r="AI133" s="81" t="str">
        <f t="shared" ref="AI133:AI196" si="131">IF(A133&gt;1,"Corriger",ROUND(AH133*O133,2))</f>
        <v>Corriger</v>
      </c>
      <c r="AJ133" s="81" t="str">
        <f t="shared" ref="AJ133:AJ196" si="132">IF(A133&gt;1,"Corriger",ROUND(AI133/(4*fuf),2))</f>
        <v>Corriger</v>
      </c>
      <c r="AK133" s="81">
        <f>'M1-In'!AH133+'M2-In'!AH133+'M3-In'!AH133</f>
        <v>0</v>
      </c>
      <c r="AL133" s="81" t="str">
        <f t="shared" ref="AL133:AL196" si="133">IF(A133&gt;1,"Corriger",ROUND(AK133*O133,2))</f>
        <v>Corriger</v>
      </c>
      <c r="AM133" s="81" t="str">
        <f t="shared" ref="AM133:AM196" si="134">IF(A133&gt;1,"Corriger",ROUND(AL133/(4*fuf),2))</f>
        <v>Corriger</v>
      </c>
      <c r="AN133" s="81">
        <f>'M1-In'!AI133+'M2-In'!AI133+'M3-In'!AI133</f>
        <v>0</v>
      </c>
      <c r="AO133" s="81" t="str">
        <f t="shared" ref="AO133:AO196" si="135">IF(A133&gt;1,"Corriger",ROUND(AN133*O133,2))</f>
        <v>Corriger</v>
      </c>
      <c r="AP133" s="81" t="str">
        <f t="shared" ref="AP133:AP196" si="136">IF(A133&gt;1,"Corriger",ROUND(AO133/(4*fuf),2))</f>
        <v>Corriger</v>
      </c>
      <c r="AQ133" s="81">
        <f>'M1-In'!AJ133+'M2-In'!AJ133+'M3-In'!AJ133</f>
        <v>0</v>
      </c>
      <c r="AR133" s="81" t="str">
        <f t="shared" ref="AR133:AR196" si="137">IF(A133&gt;1,"Corriger",ROUND(AQ133*O133,2))</f>
        <v>Corriger</v>
      </c>
      <c r="AS133" s="81" t="str">
        <f t="shared" ref="AS133:AS196" si="138">IF(A133&gt;1,"Corriger",ROUND(AR133/(4*fuf),2))</f>
        <v>Corriger</v>
      </c>
      <c r="AT133" s="81">
        <f>BerM1!AO133+BerM2!AO133+BerM3!AO133</f>
        <v>0</v>
      </c>
      <c r="AU133" s="81" t="str">
        <f t="shared" ref="AU133:AU196" si="139">IF(A133&gt;1,"Corriger",IF(AT133*O133&lt;0.6,0,ROUND(AT133*O133,2)))</f>
        <v>Corriger</v>
      </c>
      <c r="AV133" s="81" t="str">
        <f t="shared" ref="AV133:AV196" si="140">IF(A133&gt;1,"Corriger",ROUND(AU133/(4*fuf),2))</f>
        <v>Corriger</v>
      </c>
      <c r="AW133" s="81" t="str">
        <f>IF(A133&gt;1,"Corriger",MIN(gmk,BerM1!AQ133+BerM2!AQ133+BerM3!AQ133))</f>
        <v>Corriger</v>
      </c>
      <c r="AX133" s="81" t="str">
        <f t="shared" ref="AX133:AX196" si="141">IF(A133&gt;1,"Corriger",ROUND(AW133*pabij/100,2))</f>
        <v>Corriger</v>
      </c>
      <c r="AY133" s="81" t="str">
        <f t="shared" ref="AY133:AY196" si="142">IF(A133&gt;1,"Corriger",ROUND(AW133*wnbij/100,2))</f>
        <v>Corriger</v>
      </c>
      <c r="AZ133" s="81" t="str">
        <f>IF(A133&gt;1,"Corriger",ROUND(AW133*pabij/100,2)+ROUND(AW133*wnbij/100,2))</f>
        <v>Corriger</v>
      </c>
      <c r="BA133" s="81">
        <f t="shared" ref="BA133:BA196" si="143">MIN(ROUND(K133/494,2),1)</f>
        <v>0</v>
      </c>
      <c r="BB133" s="81">
        <f t="shared" ref="BB133:BB196" si="144">IF(kwnr&gt;=44,BA133,IF(BA133&lt;0.33,0,BA133))</f>
        <v>0</v>
      </c>
      <c r="BC133" s="104">
        <f t="shared" ref="BC133:BC196" si="145">IF(BB133&gt;=0.8,ROUND(1/BB133,7),IF(AND(BB133&gt;=0.55,BB133&lt;0.8),1+BB133-0.55,IF(BB133&lt;0.275,IF(Y133&gt;=19,1,0),1)))</f>
        <v>1</v>
      </c>
      <c r="BD133" s="81" t="str">
        <f t="shared" ref="BD133:BD196" si="146">IF(A133&gt;1,"Corriger",IF(kwnr&gt;=44,MIN(ROUND(AW133*bvv_1521/100,2),ROUND(dgvo*BB133*BC133,2)),MIN(IF(BA133&lt;0.8,ROUND(ROUND(bvmoh*BB133*1.25,2)*bvv_1521/100,2),ROUND(bvmoh*bvv_1521/100,2)),AX133)))</f>
        <v>Corriger</v>
      </c>
      <c r="BE133" s="34" t="str">
        <f t="shared" ref="BE133:BE196" si="147">IF(A133&gt;1,"Corriger",IF(BD133&gt;0,IF(kwnr&gt;=44,4400,1521),0))</f>
        <v>Corriger</v>
      </c>
      <c r="BF133" s="81" t="str">
        <f>IF(A133&gt;1,"Corriger",MIN(AY133,BerM1!AT133+BerM2!AT133+BerM3!AT133))</f>
        <v>Corriger</v>
      </c>
      <c r="BG133" s="81" t="e">
        <f t="shared" ref="BG133:BG196" si="148">BD133+BF133</f>
        <v>#VALUE!</v>
      </c>
      <c r="BH133" s="81" t="str">
        <f t="shared" ref="BH133:BH196" si="149">IF(A133&gt;1,"Corriger",AY133-BF133)</f>
        <v>Corriger</v>
      </c>
      <c r="BI133" s="81" t="str">
        <f t="shared" ref="BI133:BI196" si="150">IF(A133&gt;1,"Corriger",AX133-BD133)</f>
        <v>Corriger</v>
      </c>
      <c r="BJ133" s="81" t="e">
        <f t="shared" ref="BJ133:BJ196" si="151">ROUND(BH133+BI133,2)</f>
        <v>#VALUE!</v>
      </c>
      <c r="BK133" s="81" t="e">
        <f ca="1">IF(A133=1,Corriger,ROUND(AW133*fsobij/100,2))</f>
        <v>#VALUE!</v>
      </c>
      <c r="BL133" s="25" t="str">
        <f t="shared" ref="BL133:BL196" si="152">IF(A133&gt;1,"Corriger",ROUND(AW133*bijbij/100,2))</f>
        <v>Corriger</v>
      </c>
      <c r="BM133" s="81" t="str">
        <f t="shared" ref="BM133:BM196" si="153">IF(A133&gt;1,"Corriger",BI133+BK133+BL133)</f>
        <v>Corriger</v>
      </c>
      <c r="BN133" s="81" t="str">
        <f t="shared" ref="BN133:BN196" si="154">IF(A133&gt;1,"Corriger",BJ133+BK133+BL133+BR133+BS133)</f>
        <v>Corriger</v>
      </c>
      <c r="BO133" s="81" t="str">
        <f t="shared" ref="BO133:BO196" si="155">IF(J133&gt;H133,"SURCAPACITE","OK")</f>
        <v>OK</v>
      </c>
      <c r="BP133" s="81" t="b">
        <f t="shared" ref="BP133:BP196" si="156">IF(BO133="SURCAPACITE",ROUND((J133-H133)*100/H133,0))</f>
        <v>0</v>
      </c>
      <c r="BQ133" s="105"/>
      <c r="BR133" s="105" t="e">
        <f ca="1">IF(A133=1,Corriger,ROUND(AW133*bijdrage255/100,2))</f>
        <v>#VALUE!</v>
      </c>
      <c r="BS133" s="105" t="e">
        <f ca="1">IF(A133=1,Corriger,ROUND(AW133*bijdrage256/100,2))</f>
        <v>#VALUE!</v>
      </c>
      <c r="BT133" s="105"/>
      <c r="BU133" s="105" t="str">
        <f t="shared" ref="BU133:BU196" si="157">IF(A133&gt;1,"Corriger",IF(AND(kwnr&gt;=80,kwnr&lt;=81),ROUND(AW133*bvv_1521/100,2)-BD133,0))</f>
        <v>Corriger</v>
      </c>
      <c r="BV133" s="105"/>
      <c r="BW133" s="81" t="e">
        <f t="shared" ref="BW133:BW196" si="158">MIN(K133+AC133+AI133+AL133+AO133+AR133+AU133,494)</f>
        <v>#VALUE!</v>
      </c>
      <c r="BX133" s="81" t="e">
        <f t="shared" ref="BX133:BX196" si="159">K133+AC133</f>
        <v>#VALUE!</v>
      </c>
      <c r="BY133" s="81" t="e">
        <f t="shared" ref="BY133:BY196" si="160">L133+AD133</f>
        <v>#VALUE!</v>
      </c>
      <c r="CA133" s="81" t="e">
        <f ca="1">BN133-ROUND(((FTP!AP133+FTP!BB133+FTP!BF133+FTP!AT133+FTP!AX133)-(FTP!BH133+FTP!BJ133))/100,2)</f>
        <v>#VALUE!</v>
      </c>
    </row>
    <row r="134" spans="1:79" x14ac:dyDescent="0.2">
      <c r="A134" s="25">
        <f>IF(OR(BerM1!V134=1,BerM2!V134=1,BerM3!V134=1),1,IF(ISBLANK(wg_cat),2,IF(AND(kwnr&gt;=76,user_wg_cat=958),3,0)))</f>
        <v>2</v>
      </c>
      <c r="B134" s="101"/>
      <c r="C134" s="106">
        <f>IF(NOT(ISBLANK(Ident!E134)),IF(Ident!E134&lt;Kal!A$11,Kal!A$11,Ident!E134),Kal!A$11)</f>
        <v>45383</v>
      </c>
      <c r="D134" s="25">
        <f>Ident!F134-C134+1-(INT((CHOOSE(WEEKDAY(C134),0,1,2,3,4,5,6)+(Ident!F134-C134+1))/7))-(INT((CHOOSE(WEEKDAY(C134),6,0,1,2,3,4,5)+(Ident!F134-C134+1))/7))</f>
        <v>-32415</v>
      </c>
      <c r="E134" s="25">
        <f>Kal!B$13-C134+1-(INT((CHOOSE(WEEKDAY(C134),0,1,2,3,4,5,6)+(Kal!B$13-C134+1))/7))-(INT((CHOOSE(WEEKDAY(C134),6,0,1,2,3,4,5)+(Kal!B$13-C134+1))/7))</f>
        <v>65</v>
      </c>
      <c r="F134" s="25">
        <f>Ident!F134-Kal!A$11+1-(INT((CHOOSE(WEEKDAY(Kal!A$11),0,1,2,3,4,5,6)+(Ident!F134-Kal!A$11+1))/7))-(INT((CHOOSE(WEEKDAY(Kal!A$11),6,0,1,2,3,4,5)+(Ident!F134-Kal!A$11+1))/7))</f>
        <v>-32415</v>
      </c>
      <c r="G134" s="25">
        <f>IF(AND(Ident!E134&lt;&gt;0,Ident!F134&lt;&gt;0),D134,IF(AND(Ident!E134&lt;&gt;0,Ident!F134=0),E134,IF(AND(Ident!E134=0,Ident!F134&lt;&gt;0),F134,ad5kw)))</f>
        <v>65</v>
      </c>
      <c r="H134" s="24">
        <f>ROUND(G134*Ident!L134,2)</f>
        <v>0</v>
      </c>
      <c r="I134" s="102"/>
      <c r="J134" s="103">
        <f>BerM1!W134+BerM2!W134+BerM3!W134</f>
        <v>0</v>
      </c>
      <c r="K134" s="103">
        <f t="shared" si="120"/>
        <v>0</v>
      </c>
      <c r="L134" s="103" t="str">
        <f t="shared" si="121"/>
        <v>Corriger</v>
      </c>
      <c r="M134" s="81">
        <f>BerM1!AB134+BerM2!AB134+BerM3!AB134</f>
        <v>0</v>
      </c>
      <c r="N134" s="81">
        <f t="shared" si="122"/>
        <v>0</v>
      </c>
      <c r="O134" s="4">
        <f>IF(BerM1!S134+BerM2!S134+BerM3!S134=0,0,MIN(Ident!L134*fuf,MAX((Ident!L134-1)*fuf,ROUND(N134/(BerM1!S134+BerM2!S134+BerM3!S134),2))))</f>
        <v>0</v>
      </c>
      <c r="P134" s="81">
        <f>ROUND((BerM1!I134+BerM2!I134+BerM3!I134)/(malu1+malu2+malu3),2)</f>
        <v>0</v>
      </c>
      <c r="Q134" s="81">
        <f>ROUND((BerM1!J134+BerM2!J134+BerM3!J134)/(dima1+dima2+dima3),2)</f>
        <v>0</v>
      </c>
      <c r="R134" s="81">
        <f>ROUND((BerM1!K134+BerM2!K134+BerM3!K134)/(wome1+wome2+wome3),2)</f>
        <v>0</v>
      </c>
      <c r="S134" s="81">
        <f>ROUND((BerM1!L134+BerM2!L134+BerM3!L134)/(doje1+doje2+doje3),2)</f>
        <v>0</v>
      </c>
      <c r="T134" s="81">
        <f>ROUND((BerM1!M134+BerM2!M134+BerM3!M134)/(vrve1+vrve2+vrve3),2)</f>
        <v>0</v>
      </c>
      <c r="U134" s="81">
        <f>ROUND((BerM1!N134+BerM2!N134+BerM3!N134)/(zasa1+zasa2+zasa3),2)</f>
        <v>0</v>
      </c>
      <c r="V134" s="81">
        <f>ROUND((BerM1!O134+BerM2!O134+BerM3!O134)/(zodi1+zodi2+zodi3),2)</f>
        <v>0</v>
      </c>
      <c r="W134" s="81">
        <f>ROUND(('M1-In'!U134+'M2-In'!U134+'M3-In'!U134)*7/(malu1+malu2+malu3+dima1+dima2+dima3+wome1+wome2+wome3+doje1+doje2+doje3+vrve1+vrve2+vrve3+zasa1+zasa2+zasa3+zodi1+zodi2+zodi3),2)</f>
        <v>0</v>
      </c>
      <c r="X134" s="81">
        <f t="shared" si="123"/>
        <v>0</v>
      </c>
      <c r="Y134" s="81" t="str">
        <f t="shared" si="124"/>
        <v>REMPLIR CAT.D'EMPLOYEUR!</v>
      </c>
      <c r="Z134" s="34">
        <f t="shared" si="125"/>
        <v>0</v>
      </c>
      <c r="AA134" s="81" t="str">
        <f t="shared" si="126"/>
        <v>T. plein</v>
      </c>
      <c r="AB134" s="81">
        <f>'M1-In'!AD134+'M1-In'!AE134+'M2-In'!AD134+'M2-In'!AE134+'M3-In'!AD134+'M3-In'!AE134</f>
        <v>0</v>
      </c>
      <c r="AC134" s="81" t="str">
        <f t="shared" si="127"/>
        <v>Corriger</v>
      </c>
      <c r="AD134" s="81" t="str">
        <f t="shared" si="128"/>
        <v>Corriger</v>
      </c>
      <c r="AE134" s="81">
        <f>'M1-In'!AF134+'M2-In'!AF134+'M3-In'!AF134</f>
        <v>0</v>
      </c>
      <c r="AF134" s="81" t="str">
        <f t="shared" si="129"/>
        <v>Corriger</v>
      </c>
      <c r="AG134" s="81" t="str">
        <f t="shared" si="130"/>
        <v>Corriger</v>
      </c>
      <c r="AH134" s="81">
        <f>'M1-In'!AG134+'M2-In'!AG134+'M3-In'!AG134</f>
        <v>0</v>
      </c>
      <c r="AI134" s="81" t="str">
        <f t="shared" si="131"/>
        <v>Corriger</v>
      </c>
      <c r="AJ134" s="81" t="str">
        <f t="shared" si="132"/>
        <v>Corriger</v>
      </c>
      <c r="AK134" s="81">
        <f>'M1-In'!AH134+'M2-In'!AH134+'M3-In'!AH134</f>
        <v>0</v>
      </c>
      <c r="AL134" s="81" t="str">
        <f t="shared" si="133"/>
        <v>Corriger</v>
      </c>
      <c r="AM134" s="81" t="str">
        <f t="shared" si="134"/>
        <v>Corriger</v>
      </c>
      <c r="AN134" s="81">
        <f>'M1-In'!AI134+'M2-In'!AI134+'M3-In'!AI134</f>
        <v>0</v>
      </c>
      <c r="AO134" s="81" t="str">
        <f t="shared" si="135"/>
        <v>Corriger</v>
      </c>
      <c r="AP134" s="81" t="str">
        <f t="shared" si="136"/>
        <v>Corriger</v>
      </c>
      <c r="AQ134" s="81">
        <f>'M1-In'!AJ134+'M2-In'!AJ134+'M3-In'!AJ134</f>
        <v>0</v>
      </c>
      <c r="AR134" s="81" t="str">
        <f t="shared" si="137"/>
        <v>Corriger</v>
      </c>
      <c r="AS134" s="81" t="str">
        <f t="shared" si="138"/>
        <v>Corriger</v>
      </c>
      <c r="AT134" s="81">
        <f>BerM1!AO134+BerM2!AO134+BerM3!AO134</f>
        <v>0</v>
      </c>
      <c r="AU134" s="81" t="str">
        <f t="shared" si="139"/>
        <v>Corriger</v>
      </c>
      <c r="AV134" s="81" t="str">
        <f t="shared" si="140"/>
        <v>Corriger</v>
      </c>
      <c r="AW134" s="81" t="str">
        <f>IF(A134&gt;1,"Corriger",MIN(gmk,BerM1!AQ134+BerM2!AQ134+BerM3!AQ134))</f>
        <v>Corriger</v>
      </c>
      <c r="AX134" s="81" t="str">
        <f t="shared" si="141"/>
        <v>Corriger</v>
      </c>
      <c r="AY134" s="81" t="str">
        <f t="shared" si="142"/>
        <v>Corriger</v>
      </c>
      <c r="AZ134" s="81" t="str">
        <f>IF(A134&gt;1,"Corriger",ROUND(AW134*pabij/100,2)+ROUND(AW134*wnbij/100,2))</f>
        <v>Corriger</v>
      </c>
      <c r="BA134" s="81">
        <f t="shared" si="143"/>
        <v>0</v>
      </c>
      <c r="BB134" s="81">
        <f t="shared" si="144"/>
        <v>0</v>
      </c>
      <c r="BC134" s="104">
        <f t="shared" si="145"/>
        <v>1</v>
      </c>
      <c r="BD134" s="81" t="str">
        <f t="shared" si="146"/>
        <v>Corriger</v>
      </c>
      <c r="BE134" s="34" t="str">
        <f t="shared" si="147"/>
        <v>Corriger</v>
      </c>
      <c r="BF134" s="81" t="str">
        <f>IF(A134&gt;1,"Corriger",MIN(AY134,BerM1!AT134+BerM2!AT134+BerM3!AT134))</f>
        <v>Corriger</v>
      </c>
      <c r="BG134" s="81" t="e">
        <f t="shared" si="148"/>
        <v>#VALUE!</v>
      </c>
      <c r="BH134" s="81" t="str">
        <f t="shared" si="149"/>
        <v>Corriger</v>
      </c>
      <c r="BI134" s="81" t="str">
        <f t="shared" si="150"/>
        <v>Corriger</v>
      </c>
      <c r="BJ134" s="81" t="e">
        <f t="shared" si="151"/>
        <v>#VALUE!</v>
      </c>
      <c r="BK134" s="81" t="e">
        <f ca="1">IF(A134=1,Corriger,ROUND(AW134*fsobij/100,2))</f>
        <v>#VALUE!</v>
      </c>
      <c r="BL134" s="25" t="str">
        <f t="shared" si="152"/>
        <v>Corriger</v>
      </c>
      <c r="BM134" s="81" t="str">
        <f t="shared" si="153"/>
        <v>Corriger</v>
      </c>
      <c r="BN134" s="81" t="str">
        <f t="shared" si="154"/>
        <v>Corriger</v>
      </c>
      <c r="BO134" s="81" t="str">
        <f t="shared" si="155"/>
        <v>OK</v>
      </c>
      <c r="BP134" s="81" t="b">
        <f t="shared" si="156"/>
        <v>0</v>
      </c>
      <c r="BQ134" s="105"/>
      <c r="BR134" s="105" t="e">
        <f ca="1">IF(A134=1,Corriger,ROUND(AW134*bijdrage255/100,2))</f>
        <v>#VALUE!</v>
      </c>
      <c r="BS134" s="105" t="e">
        <f ca="1">IF(A134=1,Corriger,ROUND(AW134*bijdrage256/100,2))</f>
        <v>#VALUE!</v>
      </c>
      <c r="BT134" s="105"/>
      <c r="BU134" s="105" t="str">
        <f t="shared" si="157"/>
        <v>Corriger</v>
      </c>
      <c r="BV134" s="105"/>
      <c r="BW134" s="81" t="e">
        <f t="shared" si="158"/>
        <v>#VALUE!</v>
      </c>
      <c r="BX134" s="81" t="e">
        <f t="shared" si="159"/>
        <v>#VALUE!</v>
      </c>
      <c r="BY134" s="81" t="e">
        <f t="shared" si="160"/>
        <v>#VALUE!</v>
      </c>
      <c r="CA134" s="81" t="e">
        <f ca="1">BN134-ROUND(((FTP!AP134+FTP!BB134+FTP!BF134+FTP!AT134+FTP!AX134)-(FTP!BH134+FTP!BJ134))/100,2)</f>
        <v>#VALUE!</v>
      </c>
    </row>
    <row r="135" spans="1:79" x14ac:dyDescent="0.2">
      <c r="A135" s="25">
        <f>IF(OR(BerM1!V135=1,BerM2!V135=1,BerM3!V135=1),1,IF(ISBLANK(wg_cat),2,IF(AND(kwnr&gt;=76,user_wg_cat=958),3,0)))</f>
        <v>2</v>
      </c>
      <c r="B135" s="101"/>
      <c r="C135" s="106">
        <f>IF(NOT(ISBLANK(Ident!E135)),IF(Ident!E135&lt;Kal!A$11,Kal!A$11,Ident!E135),Kal!A$11)</f>
        <v>45383</v>
      </c>
      <c r="D135" s="25">
        <f>Ident!F135-C135+1-(INT((CHOOSE(WEEKDAY(C135),0,1,2,3,4,5,6)+(Ident!F135-C135+1))/7))-(INT((CHOOSE(WEEKDAY(C135),6,0,1,2,3,4,5)+(Ident!F135-C135+1))/7))</f>
        <v>-32415</v>
      </c>
      <c r="E135" s="25">
        <f>Kal!B$13-C135+1-(INT((CHOOSE(WEEKDAY(C135),0,1,2,3,4,5,6)+(Kal!B$13-C135+1))/7))-(INT((CHOOSE(WEEKDAY(C135),6,0,1,2,3,4,5)+(Kal!B$13-C135+1))/7))</f>
        <v>65</v>
      </c>
      <c r="F135" s="25">
        <f>Ident!F135-Kal!A$11+1-(INT((CHOOSE(WEEKDAY(Kal!A$11),0,1,2,3,4,5,6)+(Ident!F135-Kal!A$11+1))/7))-(INT((CHOOSE(WEEKDAY(Kal!A$11),6,0,1,2,3,4,5)+(Ident!F135-Kal!A$11+1))/7))</f>
        <v>-32415</v>
      </c>
      <c r="G135" s="25">
        <f>IF(AND(Ident!E135&lt;&gt;0,Ident!F135&lt;&gt;0),D135,IF(AND(Ident!E135&lt;&gt;0,Ident!F135=0),E135,IF(AND(Ident!E135=0,Ident!F135&lt;&gt;0),F135,ad5kw)))</f>
        <v>65</v>
      </c>
      <c r="H135" s="24">
        <f>ROUND(G135*Ident!L135,2)</f>
        <v>0</v>
      </c>
      <c r="I135" s="102"/>
      <c r="J135" s="103">
        <f>BerM1!W135+BerM2!W135+BerM3!W135</f>
        <v>0</v>
      </c>
      <c r="K135" s="103">
        <f t="shared" si="120"/>
        <v>0</v>
      </c>
      <c r="L135" s="103" t="str">
        <f t="shared" si="121"/>
        <v>Corriger</v>
      </c>
      <c r="M135" s="81">
        <f>BerM1!AB135+BerM2!AB135+BerM3!AB135</f>
        <v>0</v>
      </c>
      <c r="N135" s="81">
        <f t="shared" si="122"/>
        <v>0</v>
      </c>
      <c r="O135" s="4">
        <f>IF(BerM1!S135+BerM2!S135+BerM3!S135=0,0,MIN(Ident!L135*fuf,MAX((Ident!L135-1)*fuf,ROUND(N135/(BerM1!S135+BerM2!S135+BerM3!S135),2))))</f>
        <v>0</v>
      </c>
      <c r="P135" s="81">
        <f>ROUND((BerM1!I135+BerM2!I135+BerM3!I135)/(malu1+malu2+malu3),2)</f>
        <v>0</v>
      </c>
      <c r="Q135" s="81">
        <f>ROUND((BerM1!J135+BerM2!J135+BerM3!J135)/(dima1+dima2+dima3),2)</f>
        <v>0</v>
      </c>
      <c r="R135" s="81">
        <f>ROUND((BerM1!K135+BerM2!K135+BerM3!K135)/(wome1+wome2+wome3),2)</f>
        <v>0</v>
      </c>
      <c r="S135" s="81">
        <f>ROUND((BerM1!L135+BerM2!L135+BerM3!L135)/(doje1+doje2+doje3),2)</f>
        <v>0</v>
      </c>
      <c r="T135" s="81">
        <f>ROUND((BerM1!M135+BerM2!M135+BerM3!M135)/(vrve1+vrve2+vrve3),2)</f>
        <v>0</v>
      </c>
      <c r="U135" s="81">
        <f>ROUND((BerM1!N135+BerM2!N135+BerM3!N135)/(zasa1+zasa2+zasa3),2)</f>
        <v>0</v>
      </c>
      <c r="V135" s="81">
        <f>ROUND((BerM1!O135+BerM2!O135+BerM3!O135)/(zodi1+zodi2+zodi3),2)</f>
        <v>0</v>
      </c>
      <c r="W135" s="81">
        <f>ROUND(('M1-In'!U135+'M2-In'!U135+'M3-In'!U135)*7/(malu1+malu2+malu3+dima1+dima2+dima3+wome1+wome2+wome3+doje1+doje2+doje3+vrve1+vrve2+vrve3+zasa1+zasa2+zasa3+zodi1+zodi2+zodi3),2)</f>
        <v>0</v>
      </c>
      <c r="X135" s="81">
        <f t="shared" si="123"/>
        <v>0</v>
      </c>
      <c r="Y135" s="81" t="str">
        <f t="shared" si="124"/>
        <v>REMPLIR CAT.D'EMPLOYEUR!</v>
      </c>
      <c r="Z135" s="34">
        <f t="shared" si="125"/>
        <v>0</v>
      </c>
      <c r="AA135" s="81" t="str">
        <f t="shared" si="126"/>
        <v>T. plein</v>
      </c>
      <c r="AB135" s="81">
        <f>'M1-In'!AD135+'M1-In'!AE135+'M2-In'!AD135+'M2-In'!AE135+'M3-In'!AD135+'M3-In'!AE135</f>
        <v>0</v>
      </c>
      <c r="AC135" s="81" t="str">
        <f t="shared" si="127"/>
        <v>Corriger</v>
      </c>
      <c r="AD135" s="81" t="str">
        <f t="shared" si="128"/>
        <v>Corriger</v>
      </c>
      <c r="AE135" s="81">
        <f>'M1-In'!AF135+'M2-In'!AF135+'M3-In'!AF135</f>
        <v>0</v>
      </c>
      <c r="AF135" s="81" t="str">
        <f t="shared" si="129"/>
        <v>Corriger</v>
      </c>
      <c r="AG135" s="81" t="str">
        <f t="shared" si="130"/>
        <v>Corriger</v>
      </c>
      <c r="AH135" s="81">
        <f>'M1-In'!AG135+'M2-In'!AG135+'M3-In'!AG135</f>
        <v>0</v>
      </c>
      <c r="AI135" s="81" t="str">
        <f t="shared" si="131"/>
        <v>Corriger</v>
      </c>
      <c r="AJ135" s="81" t="str">
        <f t="shared" si="132"/>
        <v>Corriger</v>
      </c>
      <c r="AK135" s="81">
        <f>'M1-In'!AH135+'M2-In'!AH135+'M3-In'!AH135</f>
        <v>0</v>
      </c>
      <c r="AL135" s="81" t="str">
        <f t="shared" si="133"/>
        <v>Corriger</v>
      </c>
      <c r="AM135" s="81" t="str">
        <f t="shared" si="134"/>
        <v>Corriger</v>
      </c>
      <c r="AN135" s="81">
        <f>'M1-In'!AI135+'M2-In'!AI135+'M3-In'!AI135</f>
        <v>0</v>
      </c>
      <c r="AO135" s="81" t="str">
        <f t="shared" si="135"/>
        <v>Corriger</v>
      </c>
      <c r="AP135" s="81" t="str">
        <f t="shared" si="136"/>
        <v>Corriger</v>
      </c>
      <c r="AQ135" s="81">
        <f>'M1-In'!AJ135+'M2-In'!AJ135+'M3-In'!AJ135</f>
        <v>0</v>
      </c>
      <c r="AR135" s="81" t="str">
        <f t="shared" si="137"/>
        <v>Corriger</v>
      </c>
      <c r="AS135" s="81" t="str">
        <f t="shared" si="138"/>
        <v>Corriger</v>
      </c>
      <c r="AT135" s="81">
        <f>BerM1!AO135+BerM2!AO135+BerM3!AO135</f>
        <v>0</v>
      </c>
      <c r="AU135" s="81" t="str">
        <f t="shared" si="139"/>
        <v>Corriger</v>
      </c>
      <c r="AV135" s="81" t="str">
        <f t="shared" si="140"/>
        <v>Corriger</v>
      </c>
      <c r="AW135" s="81" t="str">
        <f>IF(A135&gt;1,"Corriger",MIN(gmk,BerM1!AQ135+BerM2!AQ135+BerM3!AQ135))</f>
        <v>Corriger</v>
      </c>
      <c r="AX135" s="81" t="str">
        <f t="shared" si="141"/>
        <v>Corriger</v>
      </c>
      <c r="AY135" s="81" t="str">
        <f t="shared" si="142"/>
        <v>Corriger</v>
      </c>
      <c r="AZ135" s="81" t="str">
        <f>IF(A135&gt;1,"Corriger",ROUND(AW135*pabij/100,2)+ROUND(AW135*wnbij/100,2))</f>
        <v>Corriger</v>
      </c>
      <c r="BA135" s="81">
        <f t="shared" si="143"/>
        <v>0</v>
      </c>
      <c r="BB135" s="81">
        <f t="shared" si="144"/>
        <v>0</v>
      </c>
      <c r="BC135" s="104">
        <f t="shared" si="145"/>
        <v>1</v>
      </c>
      <c r="BD135" s="81" t="str">
        <f t="shared" si="146"/>
        <v>Corriger</v>
      </c>
      <c r="BE135" s="34" t="str">
        <f t="shared" si="147"/>
        <v>Corriger</v>
      </c>
      <c r="BF135" s="81" t="str">
        <f>IF(A135&gt;1,"Corriger",MIN(AY135,BerM1!AT135+BerM2!AT135+BerM3!AT135))</f>
        <v>Corriger</v>
      </c>
      <c r="BG135" s="81" t="e">
        <f t="shared" si="148"/>
        <v>#VALUE!</v>
      </c>
      <c r="BH135" s="81" t="str">
        <f t="shared" si="149"/>
        <v>Corriger</v>
      </c>
      <c r="BI135" s="81" t="str">
        <f t="shared" si="150"/>
        <v>Corriger</v>
      </c>
      <c r="BJ135" s="81" t="e">
        <f t="shared" si="151"/>
        <v>#VALUE!</v>
      </c>
      <c r="BK135" s="81" t="e">
        <f ca="1">IF(A135=1,Corriger,ROUND(AW135*fsobij/100,2))</f>
        <v>#VALUE!</v>
      </c>
      <c r="BL135" s="25" t="str">
        <f t="shared" si="152"/>
        <v>Corriger</v>
      </c>
      <c r="BM135" s="81" t="str">
        <f t="shared" si="153"/>
        <v>Corriger</v>
      </c>
      <c r="BN135" s="81" t="str">
        <f t="shared" si="154"/>
        <v>Corriger</v>
      </c>
      <c r="BO135" s="81" t="str">
        <f t="shared" si="155"/>
        <v>OK</v>
      </c>
      <c r="BP135" s="81" t="b">
        <f t="shared" si="156"/>
        <v>0</v>
      </c>
      <c r="BQ135" s="105"/>
      <c r="BR135" s="105" t="e">
        <f ca="1">IF(A135=1,Corriger,ROUND(AW135*bijdrage255/100,2))</f>
        <v>#VALUE!</v>
      </c>
      <c r="BS135" s="105" t="e">
        <f ca="1">IF(A135=1,Corriger,ROUND(AW135*bijdrage256/100,2))</f>
        <v>#VALUE!</v>
      </c>
      <c r="BT135" s="105"/>
      <c r="BU135" s="105" t="str">
        <f t="shared" si="157"/>
        <v>Corriger</v>
      </c>
      <c r="BV135" s="105"/>
      <c r="BW135" s="81" t="e">
        <f t="shared" si="158"/>
        <v>#VALUE!</v>
      </c>
      <c r="BX135" s="81" t="e">
        <f t="shared" si="159"/>
        <v>#VALUE!</v>
      </c>
      <c r="BY135" s="81" t="e">
        <f t="shared" si="160"/>
        <v>#VALUE!</v>
      </c>
      <c r="CA135" s="81" t="e">
        <f ca="1">BN135-ROUND(((FTP!AP135+FTP!BB135+FTP!BF135+FTP!AT135+FTP!AX135)-(FTP!BH135+FTP!BJ135))/100,2)</f>
        <v>#VALUE!</v>
      </c>
    </row>
    <row r="136" spans="1:79" x14ac:dyDescent="0.2">
      <c r="A136" s="25">
        <f>IF(OR(BerM1!V136=1,BerM2!V136=1,BerM3!V136=1),1,IF(ISBLANK(wg_cat),2,IF(AND(kwnr&gt;=76,user_wg_cat=958),3,0)))</f>
        <v>2</v>
      </c>
      <c r="B136" s="101"/>
      <c r="C136" s="106">
        <f>IF(NOT(ISBLANK(Ident!E136)),IF(Ident!E136&lt;Kal!A$11,Kal!A$11,Ident!E136),Kal!A$11)</f>
        <v>45383</v>
      </c>
      <c r="D136" s="25">
        <f>Ident!F136-C136+1-(INT((CHOOSE(WEEKDAY(C136),0,1,2,3,4,5,6)+(Ident!F136-C136+1))/7))-(INT((CHOOSE(WEEKDAY(C136),6,0,1,2,3,4,5)+(Ident!F136-C136+1))/7))</f>
        <v>-32415</v>
      </c>
      <c r="E136" s="25">
        <f>Kal!B$13-C136+1-(INT((CHOOSE(WEEKDAY(C136),0,1,2,3,4,5,6)+(Kal!B$13-C136+1))/7))-(INT((CHOOSE(WEEKDAY(C136),6,0,1,2,3,4,5)+(Kal!B$13-C136+1))/7))</f>
        <v>65</v>
      </c>
      <c r="F136" s="25">
        <f>Ident!F136-Kal!A$11+1-(INT((CHOOSE(WEEKDAY(Kal!A$11),0,1,2,3,4,5,6)+(Ident!F136-Kal!A$11+1))/7))-(INT((CHOOSE(WEEKDAY(Kal!A$11),6,0,1,2,3,4,5)+(Ident!F136-Kal!A$11+1))/7))</f>
        <v>-32415</v>
      </c>
      <c r="G136" s="25">
        <f>IF(AND(Ident!E136&lt;&gt;0,Ident!F136&lt;&gt;0),D136,IF(AND(Ident!E136&lt;&gt;0,Ident!F136=0),E136,IF(AND(Ident!E136=0,Ident!F136&lt;&gt;0),F136,ad5kw)))</f>
        <v>65</v>
      </c>
      <c r="H136" s="24">
        <f>ROUND(G136*Ident!L136,2)</f>
        <v>0</v>
      </c>
      <c r="I136" s="102"/>
      <c r="J136" s="103">
        <f>BerM1!W136+BerM2!W136+BerM3!W136</f>
        <v>0</v>
      </c>
      <c r="K136" s="103">
        <f t="shared" si="120"/>
        <v>0</v>
      </c>
      <c r="L136" s="103" t="str">
        <f t="shared" si="121"/>
        <v>Corriger</v>
      </c>
      <c r="M136" s="81">
        <f>BerM1!AB136+BerM2!AB136+BerM3!AB136</f>
        <v>0</v>
      </c>
      <c r="N136" s="81">
        <f t="shared" si="122"/>
        <v>0</v>
      </c>
      <c r="O136" s="4">
        <f>IF(BerM1!S136+BerM2!S136+BerM3!S136=0,0,MIN(Ident!L136*fuf,MAX((Ident!L136-1)*fuf,ROUND(N136/(BerM1!S136+BerM2!S136+BerM3!S136),2))))</f>
        <v>0</v>
      </c>
      <c r="P136" s="81">
        <f>ROUND((BerM1!I136+BerM2!I136+BerM3!I136)/(malu1+malu2+malu3),2)</f>
        <v>0</v>
      </c>
      <c r="Q136" s="81">
        <f>ROUND((BerM1!J136+BerM2!J136+BerM3!J136)/(dima1+dima2+dima3),2)</f>
        <v>0</v>
      </c>
      <c r="R136" s="81">
        <f>ROUND((BerM1!K136+BerM2!K136+BerM3!K136)/(wome1+wome2+wome3),2)</f>
        <v>0</v>
      </c>
      <c r="S136" s="81">
        <f>ROUND((BerM1!L136+BerM2!L136+BerM3!L136)/(doje1+doje2+doje3),2)</f>
        <v>0</v>
      </c>
      <c r="T136" s="81">
        <f>ROUND((BerM1!M136+BerM2!M136+BerM3!M136)/(vrve1+vrve2+vrve3),2)</f>
        <v>0</v>
      </c>
      <c r="U136" s="81">
        <f>ROUND((BerM1!N136+BerM2!N136+BerM3!N136)/(zasa1+zasa2+zasa3),2)</f>
        <v>0</v>
      </c>
      <c r="V136" s="81">
        <f>ROUND((BerM1!O136+BerM2!O136+BerM3!O136)/(zodi1+zodi2+zodi3),2)</f>
        <v>0</v>
      </c>
      <c r="W136" s="81">
        <f>ROUND(('M1-In'!U136+'M2-In'!U136+'M3-In'!U136)*7/(malu1+malu2+malu3+dima1+dima2+dima3+wome1+wome2+wome3+doje1+doje2+doje3+vrve1+vrve2+vrve3+zasa1+zasa2+zasa3+zodi1+zodi2+zodi3),2)</f>
        <v>0</v>
      </c>
      <c r="X136" s="81">
        <f t="shared" si="123"/>
        <v>0</v>
      </c>
      <c r="Y136" s="81" t="str">
        <f t="shared" si="124"/>
        <v>REMPLIR CAT.D'EMPLOYEUR!</v>
      </c>
      <c r="Z136" s="34">
        <f t="shared" si="125"/>
        <v>0</v>
      </c>
      <c r="AA136" s="81" t="str">
        <f t="shared" si="126"/>
        <v>T. plein</v>
      </c>
      <c r="AB136" s="81">
        <f>'M1-In'!AD136+'M1-In'!AE136+'M2-In'!AD136+'M2-In'!AE136+'M3-In'!AD136+'M3-In'!AE136</f>
        <v>0</v>
      </c>
      <c r="AC136" s="81" t="str">
        <f t="shared" si="127"/>
        <v>Corriger</v>
      </c>
      <c r="AD136" s="81" t="str">
        <f t="shared" si="128"/>
        <v>Corriger</v>
      </c>
      <c r="AE136" s="81">
        <f>'M1-In'!AF136+'M2-In'!AF136+'M3-In'!AF136</f>
        <v>0</v>
      </c>
      <c r="AF136" s="81" t="str">
        <f t="shared" si="129"/>
        <v>Corriger</v>
      </c>
      <c r="AG136" s="81" t="str">
        <f t="shared" si="130"/>
        <v>Corriger</v>
      </c>
      <c r="AH136" s="81">
        <f>'M1-In'!AG136+'M2-In'!AG136+'M3-In'!AG136</f>
        <v>0</v>
      </c>
      <c r="AI136" s="81" t="str">
        <f t="shared" si="131"/>
        <v>Corriger</v>
      </c>
      <c r="AJ136" s="81" t="str">
        <f t="shared" si="132"/>
        <v>Corriger</v>
      </c>
      <c r="AK136" s="81">
        <f>'M1-In'!AH136+'M2-In'!AH136+'M3-In'!AH136</f>
        <v>0</v>
      </c>
      <c r="AL136" s="81" t="str">
        <f t="shared" si="133"/>
        <v>Corriger</v>
      </c>
      <c r="AM136" s="81" t="str">
        <f t="shared" si="134"/>
        <v>Corriger</v>
      </c>
      <c r="AN136" s="81">
        <f>'M1-In'!AI136+'M2-In'!AI136+'M3-In'!AI136</f>
        <v>0</v>
      </c>
      <c r="AO136" s="81" t="str">
        <f t="shared" si="135"/>
        <v>Corriger</v>
      </c>
      <c r="AP136" s="81" t="str">
        <f t="shared" si="136"/>
        <v>Corriger</v>
      </c>
      <c r="AQ136" s="81">
        <f>'M1-In'!AJ136+'M2-In'!AJ136+'M3-In'!AJ136</f>
        <v>0</v>
      </c>
      <c r="AR136" s="81" t="str">
        <f t="shared" si="137"/>
        <v>Corriger</v>
      </c>
      <c r="AS136" s="81" t="str">
        <f t="shared" si="138"/>
        <v>Corriger</v>
      </c>
      <c r="AT136" s="81">
        <f>BerM1!AO136+BerM2!AO136+BerM3!AO136</f>
        <v>0</v>
      </c>
      <c r="AU136" s="81" t="str">
        <f t="shared" si="139"/>
        <v>Corriger</v>
      </c>
      <c r="AV136" s="81" t="str">
        <f t="shared" si="140"/>
        <v>Corriger</v>
      </c>
      <c r="AW136" s="81" t="str">
        <f>IF(A136&gt;1,"Corriger",MIN(gmk,BerM1!AQ136+BerM2!AQ136+BerM3!AQ136))</f>
        <v>Corriger</v>
      </c>
      <c r="AX136" s="81" t="str">
        <f t="shared" si="141"/>
        <v>Corriger</v>
      </c>
      <c r="AY136" s="81" t="str">
        <f t="shared" si="142"/>
        <v>Corriger</v>
      </c>
      <c r="AZ136" s="81" t="str">
        <f>IF(A136&gt;1,"Corriger",ROUND(AW136*pabij/100,2)+ROUND(AW136*wnbij/100,2))</f>
        <v>Corriger</v>
      </c>
      <c r="BA136" s="81">
        <f t="shared" si="143"/>
        <v>0</v>
      </c>
      <c r="BB136" s="81">
        <f t="shared" si="144"/>
        <v>0</v>
      </c>
      <c r="BC136" s="104">
        <f t="shared" si="145"/>
        <v>1</v>
      </c>
      <c r="BD136" s="81" t="str">
        <f t="shared" si="146"/>
        <v>Corriger</v>
      </c>
      <c r="BE136" s="34" t="str">
        <f t="shared" si="147"/>
        <v>Corriger</v>
      </c>
      <c r="BF136" s="81" t="str">
        <f>IF(A136&gt;1,"Corriger",MIN(AY136,BerM1!AT136+BerM2!AT136+BerM3!AT136))</f>
        <v>Corriger</v>
      </c>
      <c r="BG136" s="81" t="e">
        <f t="shared" si="148"/>
        <v>#VALUE!</v>
      </c>
      <c r="BH136" s="81" t="str">
        <f t="shared" si="149"/>
        <v>Corriger</v>
      </c>
      <c r="BI136" s="81" t="str">
        <f t="shared" si="150"/>
        <v>Corriger</v>
      </c>
      <c r="BJ136" s="81" t="e">
        <f t="shared" si="151"/>
        <v>#VALUE!</v>
      </c>
      <c r="BK136" s="81" t="e">
        <f ca="1">IF(A136=1,Corriger,ROUND(AW136*fsobij/100,2))</f>
        <v>#VALUE!</v>
      </c>
      <c r="BL136" s="25" t="str">
        <f t="shared" si="152"/>
        <v>Corriger</v>
      </c>
      <c r="BM136" s="81" t="str">
        <f t="shared" si="153"/>
        <v>Corriger</v>
      </c>
      <c r="BN136" s="81" t="str">
        <f t="shared" si="154"/>
        <v>Corriger</v>
      </c>
      <c r="BO136" s="81" t="str">
        <f t="shared" si="155"/>
        <v>OK</v>
      </c>
      <c r="BP136" s="81" t="b">
        <f t="shared" si="156"/>
        <v>0</v>
      </c>
      <c r="BQ136" s="105"/>
      <c r="BR136" s="105" t="e">
        <f ca="1">IF(A136=1,Corriger,ROUND(AW136*bijdrage255/100,2))</f>
        <v>#VALUE!</v>
      </c>
      <c r="BS136" s="105" t="e">
        <f ca="1">IF(A136=1,Corriger,ROUND(AW136*bijdrage256/100,2))</f>
        <v>#VALUE!</v>
      </c>
      <c r="BT136" s="105"/>
      <c r="BU136" s="105" t="str">
        <f t="shared" si="157"/>
        <v>Corriger</v>
      </c>
      <c r="BV136" s="105"/>
      <c r="BW136" s="81" t="e">
        <f t="shared" si="158"/>
        <v>#VALUE!</v>
      </c>
      <c r="BX136" s="81" t="e">
        <f t="shared" si="159"/>
        <v>#VALUE!</v>
      </c>
      <c r="BY136" s="81" t="e">
        <f t="shared" si="160"/>
        <v>#VALUE!</v>
      </c>
      <c r="CA136" s="81" t="e">
        <f ca="1">BN136-ROUND(((FTP!AP136+FTP!BB136+FTP!BF136+FTP!AT136+FTP!AX136)-(FTP!BH136+FTP!BJ136))/100,2)</f>
        <v>#VALUE!</v>
      </c>
    </row>
    <row r="137" spans="1:79" x14ac:dyDescent="0.2">
      <c r="A137" s="25">
        <f>IF(OR(BerM1!V137=1,BerM2!V137=1,BerM3!V137=1),1,IF(ISBLANK(wg_cat),2,IF(AND(kwnr&gt;=76,user_wg_cat=958),3,0)))</f>
        <v>2</v>
      </c>
      <c r="B137" s="101"/>
      <c r="C137" s="106">
        <f>IF(NOT(ISBLANK(Ident!E137)),IF(Ident!E137&lt;Kal!A$11,Kal!A$11,Ident!E137),Kal!A$11)</f>
        <v>45383</v>
      </c>
      <c r="D137" s="25">
        <f>Ident!F137-C137+1-(INT((CHOOSE(WEEKDAY(C137),0,1,2,3,4,5,6)+(Ident!F137-C137+1))/7))-(INT((CHOOSE(WEEKDAY(C137),6,0,1,2,3,4,5)+(Ident!F137-C137+1))/7))</f>
        <v>-32415</v>
      </c>
      <c r="E137" s="25">
        <f>Kal!B$13-C137+1-(INT((CHOOSE(WEEKDAY(C137),0,1,2,3,4,5,6)+(Kal!B$13-C137+1))/7))-(INT((CHOOSE(WEEKDAY(C137),6,0,1,2,3,4,5)+(Kal!B$13-C137+1))/7))</f>
        <v>65</v>
      </c>
      <c r="F137" s="25">
        <f>Ident!F137-Kal!A$11+1-(INT((CHOOSE(WEEKDAY(Kal!A$11),0,1,2,3,4,5,6)+(Ident!F137-Kal!A$11+1))/7))-(INT((CHOOSE(WEEKDAY(Kal!A$11),6,0,1,2,3,4,5)+(Ident!F137-Kal!A$11+1))/7))</f>
        <v>-32415</v>
      </c>
      <c r="G137" s="25">
        <f>IF(AND(Ident!E137&lt;&gt;0,Ident!F137&lt;&gt;0),D137,IF(AND(Ident!E137&lt;&gt;0,Ident!F137=0),E137,IF(AND(Ident!E137=0,Ident!F137&lt;&gt;0),F137,ad5kw)))</f>
        <v>65</v>
      </c>
      <c r="H137" s="24">
        <f>ROUND(G137*Ident!L137,2)</f>
        <v>0</v>
      </c>
      <c r="I137" s="102"/>
      <c r="J137" s="103">
        <f>BerM1!W137+BerM2!W137+BerM3!W137</f>
        <v>0</v>
      </c>
      <c r="K137" s="103">
        <f t="shared" si="120"/>
        <v>0</v>
      </c>
      <c r="L137" s="103" t="str">
        <f t="shared" si="121"/>
        <v>Corriger</v>
      </c>
      <c r="M137" s="81">
        <f>BerM1!AB137+BerM2!AB137+BerM3!AB137</f>
        <v>0</v>
      </c>
      <c r="N137" s="81">
        <f t="shared" si="122"/>
        <v>0</v>
      </c>
      <c r="O137" s="4">
        <f>IF(BerM1!S137+BerM2!S137+BerM3!S137=0,0,MIN(Ident!L137*fuf,MAX((Ident!L137-1)*fuf,ROUND(N137/(BerM1!S137+BerM2!S137+BerM3!S137),2))))</f>
        <v>0</v>
      </c>
      <c r="P137" s="81">
        <f>ROUND((BerM1!I137+BerM2!I137+BerM3!I137)/(malu1+malu2+malu3),2)</f>
        <v>0</v>
      </c>
      <c r="Q137" s="81">
        <f>ROUND((BerM1!J137+BerM2!J137+BerM3!J137)/(dima1+dima2+dima3),2)</f>
        <v>0</v>
      </c>
      <c r="R137" s="81">
        <f>ROUND((BerM1!K137+BerM2!K137+BerM3!K137)/(wome1+wome2+wome3),2)</f>
        <v>0</v>
      </c>
      <c r="S137" s="81">
        <f>ROUND((BerM1!L137+BerM2!L137+BerM3!L137)/(doje1+doje2+doje3),2)</f>
        <v>0</v>
      </c>
      <c r="T137" s="81">
        <f>ROUND((BerM1!M137+BerM2!M137+BerM3!M137)/(vrve1+vrve2+vrve3),2)</f>
        <v>0</v>
      </c>
      <c r="U137" s="81">
        <f>ROUND((BerM1!N137+BerM2!N137+BerM3!N137)/(zasa1+zasa2+zasa3),2)</f>
        <v>0</v>
      </c>
      <c r="V137" s="81">
        <f>ROUND((BerM1!O137+BerM2!O137+BerM3!O137)/(zodi1+zodi2+zodi3),2)</f>
        <v>0</v>
      </c>
      <c r="W137" s="81">
        <f>ROUND(('M1-In'!U137+'M2-In'!U137+'M3-In'!U137)*7/(malu1+malu2+malu3+dima1+dima2+dima3+wome1+wome2+wome3+doje1+doje2+doje3+vrve1+vrve2+vrve3+zasa1+zasa2+zasa3+zodi1+zodi2+zodi3),2)</f>
        <v>0</v>
      </c>
      <c r="X137" s="81">
        <f t="shared" si="123"/>
        <v>0</v>
      </c>
      <c r="Y137" s="81" t="str">
        <f t="shared" si="124"/>
        <v>REMPLIR CAT.D'EMPLOYEUR!</v>
      </c>
      <c r="Z137" s="34">
        <f t="shared" si="125"/>
        <v>0</v>
      </c>
      <c r="AA137" s="81" t="str">
        <f t="shared" si="126"/>
        <v>T. plein</v>
      </c>
      <c r="AB137" s="81">
        <f>'M1-In'!AD137+'M1-In'!AE137+'M2-In'!AD137+'M2-In'!AE137+'M3-In'!AD137+'M3-In'!AE137</f>
        <v>0</v>
      </c>
      <c r="AC137" s="81" t="str">
        <f t="shared" si="127"/>
        <v>Corriger</v>
      </c>
      <c r="AD137" s="81" t="str">
        <f t="shared" si="128"/>
        <v>Corriger</v>
      </c>
      <c r="AE137" s="81">
        <f>'M1-In'!AF137+'M2-In'!AF137+'M3-In'!AF137</f>
        <v>0</v>
      </c>
      <c r="AF137" s="81" t="str">
        <f t="shared" si="129"/>
        <v>Corriger</v>
      </c>
      <c r="AG137" s="81" t="str">
        <f t="shared" si="130"/>
        <v>Corriger</v>
      </c>
      <c r="AH137" s="81">
        <f>'M1-In'!AG137+'M2-In'!AG137+'M3-In'!AG137</f>
        <v>0</v>
      </c>
      <c r="AI137" s="81" t="str">
        <f t="shared" si="131"/>
        <v>Corriger</v>
      </c>
      <c r="AJ137" s="81" t="str">
        <f t="shared" si="132"/>
        <v>Corriger</v>
      </c>
      <c r="AK137" s="81">
        <f>'M1-In'!AH137+'M2-In'!AH137+'M3-In'!AH137</f>
        <v>0</v>
      </c>
      <c r="AL137" s="81" t="str">
        <f t="shared" si="133"/>
        <v>Corriger</v>
      </c>
      <c r="AM137" s="81" t="str">
        <f t="shared" si="134"/>
        <v>Corriger</v>
      </c>
      <c r="AN137" s="81">
        <f>'M1-In'!AI137+'M2-In'!AI137+'M3-In'!AI137</f>
        <v>0</v>
      </c>
      <c r="AO137" s="81" t="str">
        <f t="shared" si="135"/>
        <v>Corriger</v>
      </c>
      <c r="AP137" s="81" t="str">
        <f t="shared" si="136"/>
        <v>Corriger</v>
      </c>
      <c r="AQ137" s="81">
        <f>'M1-In'!AJ137+'M2-In'!AJ137+'M3-In'!AJ137</f>
        <v>0</v>
      </c>
      <c r="AR137" s="81" t="str">
        <f t="shared" si="137"/>
        <v>Corriger</v>
      </c>
      <c r="AS137" s="81" t="str">
        <f t="shared" si="138"/>
        <v>Corriger</v>
      </c>
      <c r="AT137" s="81">
        <f>BerM1!AO137+BerM2!AO137+BerM3!AO137</f>
        <v>0</v>
      </c>
      <c r="AU137" s="81" t="str">
        <f t="shared" si="139"/>
        <v>Corriger</v>
      </c>
      <c r="AV137" s="81" t="str">
        <f t="shared" si="140"/>
        <v>Corriger</v>
      </c>
      <c r="AW137" s="81" t="str">
        <f>IF(A137&gt;1,"Corriger",MIN(gmk,BerM1!AQ137+BerM2!AQ137+BerM3!AQ137))</f>
        <v>Corriger</v>
      </c>
      <c r="AX137" s="81" t="str">
        <f t="shared" si="141"/>
        <v>Corriger</v>
      </c>
      <c r="AY137" s="81" t="str">
        <f t="shared" si="142"/>
        <v>Corriger</v>
      </c>
      <c r="AZ137" s="81" t="str">
        <f>IF(A137&gt;1,"Corriger",ROUND(AW137*pabij/100,2)+ROUND(AW137*wnbij/100,2))</f>
        <v>Corriger</v>
      </c>
      <c r="BA137" s="81">
        <f t="shared" si="143"/>
        <v>0</v>
      </c>
      <c r="BB137" s="81">
        <f t="shared" si="144"/>
        <v>0</v>
      </c>
      <c r="BC137" s="104">
        <f t="shared" si="145"/>
        <v>1</v>
      </c>
      <c r="BD137" s="81" t="str">
        <f t="shared" si="146"/>
        <v>Corriger</v>
      </c>
      <c r="BE137" s="34" t="str">
        <f t="shared" si="147"/>
        <v>Corriger</v>
      </c>
      <c r="BF137" s="81" t="str">
        <f>IF(A137&gt;1,"Corriger",MIN(AY137,BerM1!AT137+BerM2!AT137+BerM3!AT137))</f>
        <v>Corriger</v>
      </c>
      <c r="BG137" s="81" t="e">
        <f t="shared" si="148"/>
        <v>#VALUE!</v>
      </c>
      <c r="BH137" s="81" t="str">
        <f t="shared" si="149"/>
        <v>Corriger</v>
      </c>
      <c r="BI137" s="81" t="str">
        <f t="shared" si="150"/>
        <v>Corriger</v>
      </c>
      <c r="BJ137" s="81" t="e">
        <f t="shared" si="151"/>
        <v>#VALUE!</v>
      </c>
      <c r="BK137" s="81" t="e">
        <f ca="1">IF(A137=1,Corriger,ROUND(AW137*fsobij/100,2))</f>
        <v>#VALUE!</v>
      </c>
      <c r="BL137" s="25" t="str">
        <f t="shared" si="152"/>
        <v>Corriger</v>
      </c>
      <c r="BM137" s="81" t="str">
        <f t="shared" si="153"/>
        <v>Corriger</v>
      </c>
      <c r="BN137" s="81" t="str">
        <f t="shared" si="154"/>
        <v>Corriger</v>
      </c>
      <c r="BO137" s="81" t="str">
        <f t="shared" si="155"/>
        <v>OK</v>
      </c>
      <c r="BP137" s="81" t="b">
        <f t="shared" si="156"/>
        <v>0</v>
      </c>
      <c r="BQ137" s="105"/>
      <c r="BR137" s="105" t="e">
        <f ca="1">IF(A137=1,Corriger,ROUND(AW137*bijdrage255/100,2))</f>
        <v>#VALUE!</v>
      </c>
      <c r="BS137" s="105" t="e">
        <f ca="1">IF(A137=1,Corriger,ROUND(AW137*bijdrage256/100,2))</f>
        <v>#VALUE!</v>
      </c>
      <c r="BT137" s="105"/>
      <c r="BU137" s="105" t="str">
        <f t="shared" si="157"/>
        <v>Corriger</v>
      </c>
      <c r="BV137" s="105"/>
      <c r="BW137" s="81" t="e">
        <f t="shared" si="158"/>
        <v>#VALUE!</v>
      </c>
      <c r="BX137" s="81" t="e">
        <f t="shared" si="159"/>
        <v>#VALUE!</v>
      </c>
      <c r="BY137" s="81" t="e">
        <f t="shared" si="160"/>
        <v>#VALUE!</v>
      </c>
      <c r="CA137" s="81" t="e">
        <f ca="1">BN137-ROUND(((FTP!AP137+FTP!BB137+FTP!BF137+FTP!AT137+FTP!AX137)-(FTP!BH137+FTP!BJ137))/100,2)</f>
        <v>#VALUE!</v>
      </c>
    </row>
    <row r="138" spans="1:79" x14ac:dyDescent="0.2">
      <c r="A138" s="25">
        <f>IF(OR(BerM1!V138=1,BerM2!V138=1,BerM3!V138=1),1,IF(ISBLANK(wg_cat),2,IF(AND(kwnr&gt;=76,user_wg_cat=958),3,0)))</f>
        <v>2</v>
      </c>
      <c r="B138" s="101"/>
      <c r="C138" s="106">
        <f>IF(NOT(ISBLANK(Ident!E138)),IF(Ident!E138&lt;Kal!A$11,Kal!A$11,Ident!E138),Kal!A$11)</f>
        <v>45383</v>
      </c>
      <c r="D138" s="25">
        <f>Ident!F138-C138+1-(INT((CHOOSE(WEEKDAY(C138),0,1,2,3,4,5,6)+(Ident!F138-C138+1))/7))-(INT((CHOOSE(WEEKDAY(C138),6,0,1,2,3,4,5)+(Ident!F138-C138+1))/7))</f>
        <v>-32415</v>
      </c>
      <c r="E138" s="25">
        <f>Kal!B$13-C138+1-(INT((CHOOSE(WEEKDAY(C138),0,1,2,3,4,5,6)+(Kal!B$13-C138+1))/7))-(INT((CHOOSE(WEEKDAY(C138),6,0,1,2,3,4,5)+(Kal!B$13-C138+1))/7))</f>
        <v>65</v>
      </c>
      <c r="F138" s="25">
        <f>Ident!F138-Kal!A$11+1-(INT((CHOOSE(WEEKDAY(Kal!A$11),0,1,2,3,4,5,6)+(Ident!F138-Kal!A$11+1))/7))-(INT((CHOOSE(WEEKDAY(Kal!A$11),6,0,1,2,3,4,5)+(Ident!F138-Kal!A$11+1))/7))</f>
        <v>-32415</v>
      </c>
      <c r="G138" s="25">
        <f>IF(AND(Ident!E138&lt;&gt;0,Ident!F138&lt;&gt;0),D138,IF(AND(Ident!E138&lt;&gt;0,Ident!F138=0),E138,IF(AND(Ident!E138=0,Ident!F138&lt;&gt;0),F138,ad5kw)))</f>
        <v>65</v>
      </c>
      <c r="H138" s="24">
        <f>ROUND(G138*Ident!L138,2)</f>
        <v>0</v>
      </c>
      <c r="I138" s="102"/>
      <c r="J138" s="103">
        <f>BerM1!W138+BerM2!W138+BerM3!W138</f>
        <v>0</v>
      </c>
      <c r="K138" s="103">
        <f t="shared" si="120"/>
        <v>0</v>
      </c>
      <c r="L138" s="103" t="str">
        <f t="shared" si="121"/>
        <v>Corriger</v>
      </c>
      <c r="M138" s="81">
        <f>BerM1!AB138+BerM2!AB138+BerM3!AB138</f>
        <v>0</v>
      </c>
      <c r="N138" s="81">
        <f t="shared" si="122"/>
        <v>0</v>
      </c>
      <c r="O138" s="4">
        <f>IF(BerM1!S138+BerM2!S138+BerM3!S138=0,0,MIN(Ident!L138*fuf,MAX((Ident!L138-1)*fuf,ROUND(N138/(BerM1!S138+BerM2!S138+BerM3!S138),2))))</f>
        <v>0</v>
      </c>
      <c r="P138" s="81">
        <f>ROUND((BerM1!I138+BerM2!I138+BerM3!I138)/(malu1+malu2+malu3),2)</f>
        <v>0</v>
      </c>
      <c r="Q138" s="81">
        <f>ROUND((BerM1!J138+BerM2!J138+BerM3!J138)/(dima1+dima2+dima3),2)</f>
        <v>0</v>
      </c>
      <c r="R138" s="81">
        <f>ROUND((BerM1!K138+BerM2!K138+BerM3!K138)/(wome1+wome2+wome3),2)</f>
        <v>0</v>
      </c>
      <c r="S138" s="81">
        <f>ROUND((BerM1!L138+BerM2!L138+BerM3!L138)/(doje1+doje2+doje3),2)</f>
        <v>0</v>
      </c>
      <c r="T138" s="81">
        <f>ROUND((BerM1!M138+BerM2!M138+BerM3!M138)/(vrve1+vrve2+vrve3),2)</f>
        <v>0</v>
      </c>
      <c r="U138" s="81">
        <f>ROUND((BerM1!N138+BerM2!N138+BerM3!N138)/(zasa1+zasa2+zasa3),2)</f>
        <v>0</v>
      </c>
      <c r="V138" s="81">
        <f>ROUND((BerM1!O138+BerM2!O138+BerM3!O138)/(zodi1+zodi2+zodi3),2)</f>
        <v>0</v>
      </c>
      <c r="W138" s="81">
        <f>ROUND(('M1-In'!U138+'M2-In'!U138+'M3-In'!U138)*7/(malu1+malu2+malu3+dima1+dima2+dima3+wome1+wome2+wome3+doje1+doje2+doje3+vrve1+vrve2+vrve3+zasa1+zasa2+zasa3+zodi1+zodi2+zodi3),2)</f>
        <v>0</v>
      </c>
      <c r="X138" s="81">
        <f t="shared" si="123"/>
        <v>0</v>
      </c>
      <c r="Y138" s="81" t="str">
        <f t="shared" si="124"/>
        <v>REMPLIR CAT.D'EMPLOYEUR!</v>
      </c>
      <c r="Z138" s="34">
        <f t="shared" si="125"/>
        <v>0</v>
      </c>
      <c r="AA138" s="81" t="str">
        <f t="shared" si="126"/>
        <v>T. plein</v>
      </c>
      <c r="AB138" s="81">
        <f>'M1-In'!AD138+'M1-In'!AE138+'M2-In'!AD138+'M2-In'!AE138+'M3-In'!AD138+'M3-In'!AE138</f>
        <v>0</v>
      </c>
      <c r="AC138" s="81" t="str">
        <f t="shared" si="127"/>
        <v>Corriger</v>
      </c>
      <c r="AD138" s="81" t="str">
        <f t="shared" si="128"/>
        <v>Corriger</v>
      </c>
      <c r="AE138" s="81">
        <f>'M1-In'!AF138+'M2-In'!AF138+'M3-In'!AF138</f>
        <v>0</v>
      </c>
      <c r="AF138" s="81" t="str">
        <f t="shared" si="129"/>
        <v>Corriger</v>
      </c>
      <c r="AG138" s="81" t="str">
        <f t="shared" si="130"/>
        <v>Corriger</v>
      </c>
      <c r="AH138" s="81">
        <f>'M1-In'!AG138+'M2-In'!AG138+'M3-In'!AG138</f>
        <v>0</v>
      </c>
      <c r="AI138" s="81" t="str">
        <f t="shared" si="131"/>
        <v>Corriger</v>
      </c>
      <c r="AJ138" s="81" t="str">
        <f t="shared" si="132"/>
        <v>Corriger</v>
      </c>
      <c r="AK138" s="81">
        <f>'M1-In'!AH138+'M2-In'!AH138+'M3-In'!AH138</f>
        <v>0</v>
      </c>
      <c r="AL138" s="81" t="str">
        <f t="shared" si="133"/>
        <v>Corriger</v>
      </c>
      <c r="AM138" s="81" t="str">
        <f t="shared" si="134"/>
        <v>Corriger</v>
      </c>
      <c r="AN138" s="81">
        <f>'M1-In'!AI138+'M2-In'!AI138+'M3-In'!AI138</f>
        <v>0</v>
      </c>
      <c r="AO138" s="81" t="str">
        <f t="shared" si="135"/>
        <v>Corriger</v>
      </c>
      <c r="AP138" s="81" t="str">
        <f t="shared" si="136"/>
        <v>Corriger</v>
      </c>
      <c r="AQ138" s="81">
        <f>'M1-In'!AJ138+'M2-In'!AJ138+'M3-In'!AJ138</f>
        <v>0</v>
      </c>
      <c r="AR138" s="81" t="str">
        <f t="shared" si="137"/>
        <v>Corriger</v>
      </c>
      <c r="AS138" s="81" t="str">
        <f t="shared" si="138"/>
        <v>Corriger</v>
      </c>
      <c r="AT138" s="81">
        <f>BerM1!AO138+BerM2!AO138+BerM3!AO138</f>
        <v>0</v>
      </c>
      <c r="AU138" s="81" t="str">
        <f t="shared" si="139"/>
        <v>Corriger</v>
      </c>
      <c r="AV138" s="81" t="str">
        <f t="shared" si="140"/>
        <v>Corriger</v>
      </c>
      <c r="AW138" s="81" t="str">
        <f>IF(A138&gt;1,"Corriger",MIN(gmk,BerM1!AQ138+BerM2!AQ138+BerM3!AQ138))</f>
        <v>Corriger</v>
      </c>
      <c r="AX138" s="81" t="str">
        <f t="shared" si="141"/>
        <v>Corriger</v>
      </c>
      <c r="AY138" s="81" t="str">
        <f t="shared" si="142"/>
        <v>Corriger</v>
      </c>
      <c r="AZ138" s="81" t="str">
        <f>IF(A138&gt;1,"Corriger",ROUND(AW138*pabij/100,2)+ROUND(AW138*wnbij/100,2))</f>
        <v>Corriger</v>
      </c>
      <c r="BA138" s="81">
        <f t="shared" si="143"/>
        <v>0</v>
      </c>
      <c r="BB138" s="81">
        <f t="shared" si="144"/>
        <v>0</v>
      </c>
      <c r="BC138" s="104">
        <f t="shared" si="145"/>
        <v>1</v>
      </c>
      <c r="BD138" s="81" t="str">
        <f t="shared" si="146"/>
        <v>Corriger</v>
      </c>
      <c r="BE138" s="34" t="str">
        <f t="shared" si="147"/>
        <v>Corriger</v>
      </c>
      <c r="BF138" s="81" t="str">
        <f>IF(A138&gt;1,"Corriger",MIN(AY138,BerM1!AT138+BerM2!AT138+BerM3!AT138))</f>
        <v>Corriger</v>
      </c>
      <c r="BG138" s="81" t="e">
        <f t="shared" si="148"/>
        <v>#VALUE!</v>
      </c>
      <c r="BH138" s="81" t="str">
        <f t="shared" si="149"/>
        <v>Corriger</v>
      </c>
      <c r="BI138" s="81" t="str">
        <f t="shared" si="150"/>
        <v>Corriger</v>
      </c>
      <c r="BJ138" s="81" t="e">
        <f t="shared" si="151"/>
        <v>#VALUE!</v>
      </c>
      <c r="BK138" s="81" t="e">
        <f ca="1">IF(A138=1,Corriger,ROUND(AW138*fsobij/100,2))</f>
        <v>#VALUE!</v>
      </c>
      <c r="BL138" s="25" t="str">
        <f t="shared" si="152"/>
        <v>Corriger</v>
      </c>
      <c r="BM138" s="81" t="str">
        <f t="shared" si="153"/>
        <v>Corriger</v>
      </c>
      <c r="BN138" s="81" t="str">
        <f t="shared" si="154"/>
        <v>Corriger</v>
      </c>
      <c r="BO138" s="81" t="str">
        <f t="shared" si="155"/>
        <v>OK</v>
      </c>
      <c r="BP138" s="81" t="b">
        <f t="shared" si="156"/>
        <v>0</v>
      </c>
      <c r="BQ138" s="105"/>
      <c r="BR138" s="105" t="e">
        <f ca="1">IF(A138=1,Corriger,ROUND(AW138*bijdrage255/100,2))</f>
        <v>#VALUE!</v>
      </c>
      <c r="BS138" s="105" t="e">
        <f ca="1">IF(A138=1,Corriger,ROUND(AW138*bijdrage256/100,2))</f>
        <v>#VALUE!</v>
      </c>
      <c r="BT138" s="105"/>
      <c r="BU138" s="105" t="str">
        <f t="shared" si="157"/>
        <v>Corriger</v>
      </c>
      <c r="BV138" s="105"/>
      <c r="BW138" s="81" t="e">
        <f t="shared" si="158"/>
        <v>#VALUE!</v>
      </c>
      <c r="BX138" s="81" t="e">
        <f t="shared" si="159"/>
        <v>#VALUE!</v>
      </c>
      <c r="BY138" s="81" t="e">
        <f t="shared" si="160"/>
        <v>#VALUE!</v>
      </c>
      <c r="CA138" s="81" t="e">
        <f ca="1">BN138-ROUND(((FTP!AP138+FTP!BB138+FTP!BF138+FTP!AT138+FTP!AX138)-(FTP!BH138+FTP!BJ138))/100,2)</f>
        <v>#VALUE!</v>
      </c>
    </row>
    <row r="139" spans="1:79" x14ac:dyDescent="0.2">
      <c r="A139" s="25">
        <f>IF(OR(BerM1!V139=1,BerM2!V139=1,BerM3!V139=1),1,IF(ISBLANK(wg_cat),2,IF(AND(kwnr&gt;=76,user_wg_cat=958),3,0)))</f>
        <v>2</v>
      </c>
      <c r="B139" s="101"/>
      <c r="C139" s="106">
        <f>IF(NOT(ISBLANK(Ident!E139)),IF(Ident!E139&lt;Kal!A$11,Kal!A$11,Ident!E139),Kal!A$11)</f>
        <v>45383</v>
      </c>
      <c r="D139" s="25">
        <f>Ident!F139-C139+1-(INT((CHOOSE(WEEKDAY(C139),0,1,2,3,4,5,6)+(Ident!F139-C139+1))/7))-(INT((CHOOSE(WEEKDAY(C139),6,0,1,2,3,4,5)+(Ident!F139-C139+1))/7))</f>
        <v>-32415</v>
      </c>
      <c r="E139" s="25">
        <f>Kal!B$13-C139+1-(INT((CHOOSE(WEEKDAY(C139),0,1,2,3,4,5,6)+(Kal!B$13-C139+1))/7))-(INT((CHOOSE(WEEKDAY(C139),6,0,1,2,3,4,5)+(Kal!B$13-C139+1))/7))</f>
        <v>65</v>
      </c>
      <c r="F139" s="25">
        <f>Ident!F139-Kal!A$11+1-(INT((CHOOSE(WEEKDAY(Kal!A$11),0,1,2,3,4,5,6)+(Ident!F139-Kal!A$11+1))/7))-(INT((CHOOSE(WEEKDAY(Kal!A$11),6,0,1,2,3,4,5)+(Ident!F139-Kal!A$11+1))/7))</f>
        <v>-32415</v>
      </c>
      <c r="G139" s="25">
        <f>IF(AND(Ident!E139&lt;&gt;0,Ident!F139&lt;&gt;0),D139,IF(AND(Ident!E139&lt;&gt;0,Ident!F139=0),E139,IF(AND(Ident!E139=0,Ident!F139&lt;&gt;0),F139,ad5kw)))</f>
        <v>65</v>
      </c>
      <c r="H139" s="24">
        <f>ROUND(G139*Ident!L139,2)</f>
        <v>0</v>
      </c>
      <c r="I139" s="102"/>
      <c r="J139" s="103">
        <f>BerM1!W139+BerM2!W139+BerM3!W139</f>
        <v>0</v>
      </c>
      <c r="K139" s="103">
        <f t="shared" si="120"/>
        <v>0</v>
      </c>
      <c r="L139" s="103" t="str">
        <f t="shared" si="121"/>
        <v>Corriger</v>
      </c>
      <c r="M139" s="81">
        <f>BerM1!AB139+BerM2!AB139+BerM3!AB139</f>
        <v>0</v>
      </c>
      <c r="N139" s="81">
        <f t="shared" si="122"/>
        <v>0</v>
      </c>
      <c r="O139" s="4">
        <f>IF(BerM1!S139+BerM2!S139+BerM3!S139=0,0,MIN(Ident!L139*fuf,MAX((Ident!L139-1)*fuf,ROUND(N139/(BerM1!S139+BerM2!S139+BerM3!S139),2))))</f>
        <v>0</v>
      </c>
      <c r="P139" s="81">
        <f>ROUND((BerM1!I139+BerM2!I139+BerM3!I139)/(malu1+malu2+malu3),2)</f>
        <v>0</v>
      </c>
      <c r="Q139" s="81">
        <f>ROUND((BerM1!J139+BerM2!J139+BerM3!J139)/(dima1+dima2+dima3),2)</f>
        <v>0</v>
      </c>
      <c r="R139" s="81">
        <f>ROUND((BerM1!K139+BerM2!K139+BerM3!K139)/(wome1+wome2+wome3),2)</f>
        <v>0</v>
      </c>
      <c r="S139" s="81">
        <f>ROUND((BerM1!L139+BerM2!L139+BerM3!L139)/(doje1+doje2+doje3),2)</f>
        <v>0</v>
      </c>
      <c r="T139" s="81">
        <f>ROUND((BerM1!M139+BerM2!M139+BerM3!M139)/(vrve1+vrve2+vrve3),2)</f>
        <v>0</v>
      </c>
      <c r="U139" s="81">
        <f>ROUND((BerM1!N139+BerM2!N139+BerM3!N139)/(zasa1+zasa2+zasa3),2)</f>
        <v>0</v>
      </c>
      <c r="V139" s="81">
        <f>ROUND((BerM1!O139+BerM2!O139+BerM3!O139)/(zodi1+zodi2+zodi3),2)</f>
        <v>0</v>
      </c>
      <c r="W139" s="81">
        <f>ROUND(('M1-In'!U139+'M2-In'!U139+'M3-In'!U139)*7/(malu1+malu2+malu3+dima1+dima2+dima3+wome1+wome2+wome3+doje1+doje2+doje3+vrve1+vrve2+vrve3+zasa1+zasa2+zasa3+zodi1+zodi2+zodi3),2)</f>
        <v>0</v>
      </c>
      <c r="X139" s="81">
        <f t="shared" si="123"/>
        <v>0</v>
      </c>
      <c r="Y139" s="81" t="str">
        <f t="shared" si="124"/>
        <v>REMPLIR CAT.D'EMPLOYEUR!</v>
      </c>
      <c r="Z139" s="34">
        <f t="shared" si="125"/>
        <v>0</v>
      </c>
      <c r="AA139" s="81" t="str">
        <f t="shared" si="126"/>
        <v>T. plein</v>
      </c>
      <c r="AB139" s="81">
        <f>'M1-In'!AD139+'M1-In'!AE139+'M2-In'!AD139+'M2-In'!AE139+'M3-In'!AD139+'M3-In'!AE139</f>
        <v>0</v>
      </c>
      <c r="AC139" s="81" t="str">
        <f t="shared" si="127"/>
        <v>Corriger</v>
      </c>
      <c r="AD139" s="81" t="str">
        <f t="shared" si="128"/>
        <v>Corriger</v>
      </c>
      <c r="AE139" s="81">
        <f>'M1-In'!AF139+'M2-In'!AF139+'M3-In'!AF139</f>
        <v>0</v>
      </c>
      <c r="AF139" s="81" t="str">
        <f t="shared" si="129"/>
        <v>Corriger</v>
      </c>
      <c r="AG139" s="81" t="str">
        <f t="shared" si="130"/>
        <v>Corriger</v>
      </c>
      <c r="AH139" s="81">
        <f>'M1-In'!AG139+'M2-In'!AG139+'M3-In'!AG139</f>
        <v>0</v>
      </c>
      <c r="AI139" s="81" t="str">
        <f t="shared" si="131"/>
        <v>Corriger</v>
      </c>
      <c r="AJ139" s="81" t="str">
        <f t="shared" si="132"/>
        <v>Corriger</v>
      </c>
      <c r="AK139" s="81">
        <f>'M1-In'!AH139+'M2-In'!AH139+'M3-In'!AH139</f>
        <v>0</v>
      </c>
      <c r="AL139" s="81" t="str">
        <f t="shared" si="133"/>
        <v>Corriger</v>
      </c>
      <c r="AM139" s="81" t="str">
        <f t="shared" si="134"/>
        <v>Corriger</v>
      </c>
      <c r="AN139" s="81">
        <f>'M1-In'!AI139+'M2-In'!AI139+'M3-In'!AI139</f>
        <v>0</v>
      </c>
      <c r="AO139" s="81" t="str">
        <f t="shared" si="135"/>
        <v>Corriger</v>
      </c>
      <c r="AP139" s="81" t="str">
        <f t="shared" si="136"/>
        <v>Corriger</v>
      </c>
      <c r="AQ139" s="81">
        <f>'M1-In'!AJ139+'M2-In'!AJ139+'M3-In'!AJ139</f>
        <v>0</v>
      </c>
      <c r="AR139" s="81" t="str">
        <f t="shared" si="137"/>
        <v>Corriger</v>
      </c>
      <c r="AS139" s="81" t="str">
        <f t="shared" si="138"/>
        <v>Corriger</v>
      </c>
      <c r="AT139" s="81">
        <f>BerM1!AO139+BerM2!AO139+BerM3!AO139</f>
        <v>0</v>
      </c>
      <c r="AU139" s="81" t="str">
        <f t="shared" si="139"/>
        <v>Corriger</v>
      </c>
      <c r="AV139" s="81" t="str">
        <f t="shared" si="140"/>
        <v>Corriger</v>
      </c>
      <c r="AW139" s="81" t="str">
        <f>IF(A139&gt;1,"Corriger",MIN(gmk,BerM1!AQ139+BerM2!AQ139+BerM3!AQ139))</f>
        <v>Corriger</v>
      </c>
      <c r="AX139" s="81" t="str">
        <f t="shared" si="141"/>
        <v>Corriger</v>
      </c>
      <c r="AY139" s="81" t="str">
        <f t="shared" si="142"/>
        <v>Corriger</v>
      </c>
      <c r="AZ139" s="81" t="str">
        <f>IF(A139&gt;1,"Corriger",ROUND(AW139*pabij/100,2)+ROUND(AW139*wnbij/100,2))</f>
        <v>Corriger</v>
      </c>
      <c r="BA139" s="81">
        <f t="shared" si="143"/>
        <v>0</v>
      </c>
      <c r="BB139" s="81">
        <f t="shared" si="144"/>
        <v>0</v>
      </c>
      <c r="BC139" s="104">
        <f t="shared" si="145"/>
        <v>1</v>
      </c>
      <c r="BD139" s="81" t="str">
        <f t="shared" si="146"/>
        <v>Corriger</v>
      </c>
      <c r="BE139" s="34" t="str">
        <f t="shared" si="147"/>
        <v>Corriger</v>
      </c>
      <c r="BF139" s="81" t="str">
        <f>IF(A139&gt;1,"Corriger",MIN(AY139,BerM1!AT139+BerM2!AT139+BerM3!AT139))</f>
        <v>Corriger</v>
      </c>
      <c r="BG139" s="81" t="e">
        <f t="shared" si="148"/>
        <v>#VALUE!</v>
      </c>
      <c r="BH139" s="81" t="str">
        <f t="shared" si="149"/>
        <v>Corriger</v>
      </c>
      <c r="BI139" s="81" t="str">
        <f t="shared" si="150"/>
        <v>Corriger</v>
      </c>
      <c r="BJ139" s="81" t="e">
        <f t="shared" si="151"/>
        <v>#VALUE!</v>
      </c>
      <c r="BK139" s="81" t="e">
        <f ca="1">IF(A139=1,Corriger,ROUND(AW139*fsobij/100,2))</f>
        <v>#VALUE!</v>
      </c>
      <c r="BL139" s="25" t="str">
        <f t="shared" si="152"/>
        <v>Corriger</v>
      </c>
      <c r="BM139" s="81" t="str">
        <f t="shared" si="153"/>
        <v>Corriger</v>
      </c>
      <c r="BN139" s="81" t="str">
        <f t="shared" si="154"/>
        <v>Corriger</v>
      </c>
      <c r="BO139" s="81" t="str">
        <f t="shared" si="155"/>
        <v>OK</v>
      </c>
      <c r="BP139" s="81" t="b">
        <f t="shared" si="156"/>
        <v>0</v>
      </c>
      <c r="BQ139" s="105"/>
      <c r="BR139" s="105" t="e">
        <f ca="1">IF(A139=1,Corriger,ROUND(AW139*bijdrage255/100,2))</f>
        <v>#VALUE!</v>
      </c>
      <c r="BS139" s="105" t="e">
        <f ca="1">IF(A139=1,Corriger,ROUND(AW139*bijdrage256/100,2))</f>
        <v>#VALUE!</v>
      </c>
      <c r="BT139" s="105"/>
      <c r="BU139" s="105" t="str">
        <f t="shared" si="157"/>
        <v>Corriger</v>
      </c>
      <c r="BV139" s="105"/>
      <c r="BW139" s="81" t="e">
        <f t="shared" si="158"/>
        <v>#VALUE!</v>
      </c>
      <c r="BX139" s="81" t="e">
        <f t="shared" si="159"/>
        <v>#VALUE!</v>
      </c>
      <c r="BY139" s="81" t="e">
        <f t="shared" si="160"/>
        <v>#VALUE!</v>
      </c>
      <c r="CA139" s="81" t="e">
        <f ca="1">BN139-ROUND(((FTP!AP139+FTP!BB139+FTP!BF139+FTP!AT139+FTP!AX139)-(FTP!BH139+FTP!BJ139))/100,2)</f>
        <v>#VALUE!</v>
      </c>
    </row>
    <row r="140" spans="1:79" x14ac:dyDescent="0.2">
      <c r="A140" s="25">
        <f>IF(OR(BerM1!V140=1,BerM2!V140=1,BerM3!V140=1),1,IF(ISBLANK(wg_cat),2,IF(AND(kwnr&gt;=76,user_wg_cat=958),3,0)))</f>
        <v>2</v>
      </c>
      <c r="B140" s="101"/>
      <c r="C140" s="106">
        <f>IF(NOT(ISBLANK(Ident!E140)),IF(Ident!E140&lt;Kal!A$11,Kal!A$11,Ident!E140),Kal!A$11)</f>
        <v>45383</v>
      </c>
      <c r="D140" s="25">
        <f>Ident!F140-C140+1-(INT((CHOOSE(WEEKDAY(C140),0,1,2,3,4,5,6)+(Ident!F140-C140+1))/7))-(INT((CHOOSE(WEEKDAY(C140),6,0,1,2,3,4,5)+(Ident!F140-C140+1))/7))</f>
        <v>-32415</v>
      </c>
      <c r="E140" s="25">
        <f>Kal!B$13-C140+1-(INT((CHOOSE(WEEKDAY(C140),0,1,2,3,4,5,6)+(Kal!B$13-C140+1))/7))-(INT((CHOOSE(WEEKDAY(C140),6,0,1,2,3,4,5)+(Kal!B$13-C140+1))/7))</f>
        <v>65</v>
      </c>
      <c r="F140" s="25">
        <f>Ident!F140-Kal!A$11+1-(INT((CHOOSE(WEEKDAY(Kal!A$11),0,1,2,3,4,5,6)+(Ident!F140-Kal!A$11+1))/7))-(INT((CHOOSE(WEEKDAY(Kal!A$11),6,0,1,2,3,4,5)+(Ident!F140-Kal!A$11+1))/7))</f>
        <v>-32415</v>
      </c>
      <c r="G140" s="25">
        <f>IF(AND(Ident!E140&lt;&gt;0,Ident!F140&lt;&gt;0),D140,IF(AND(Ident!E140&lt;&gt;0,Ident!F140=0),E140,IF(AND(Ident!E140=0,Ident!F140&lt;&gt;0),F140,ad5kw)))</f>
        <v>65</v>
      </c>
      <c r="H140" s="24">
        <f>ROUND(G140*Ident!L140,2)</f>
        <v>0</v>
      </c>
      <c r="I140" s="102"/>
      <c r="J140" s="103">
        <f>BerM1!W140+BerM2!W140+BerM3!W140</f>
        <v>0</v>
      </c>
      <c r="K140" s="103">
        <f t="shared" si="120"/>
        <v>0</v>
      </c>
      <c r="L140" s="103" t="str">
        <f t="shared" si="121"/>
        <v>Corriger</v>
      </c>
      <c r="M140" s="81">
        <f>BerM1!AB140+BerM2!AB140+BerM3!AB140</f>
        <v>0</v>
      </c>
      <c r="N140" s="81">
        <f t="shared" si="122"/>
        <v>0</v>
      </c>
      <c r="O140" s="4">
        <f>IF(BerM1!S140+BerM2!S140+BerM3!S140=0,0,MIN(Ident!L140*fuf,MAX((Ident!L140-1)*fuf,ROUND(N140/(BerM1!S140+BerM2!S140+BerM3!S140),2))))</f>
        <v>0</v>
      </c>
      <c r="P140" s="81">
        <f>ROUND((BerM1!I140+BerM2!I140+BerM3!I140)/(malu1+malu2+malu3),2)</f>
        <v>0</v>
      </c>
      <c r="Q140" s="81">
        <f>ROUND((BerM1!J140+BerM2!J140+BerM3!J140)/(dima1+dima2+dima3),2)</f>
        <v>0</v>
      </c>
      <c r="R140" s="81">
        <f>ROUND((BerM1!K140+BerM2!K140+BerM3!K140)/(wome1+wome2+wome3),2)</f>
        <v>0</v>
      </c>
      <c r="S140" s="81">
        <f>ROUND((BerM1!L140+BerM2!L140+BerM3!L140)/(doje1+doje2+doje3),2)</f>
        <v>0</v>
      </c>
      <c r="T140" s="81">
        <f>ROUND((BerM1!M140+BerM2!M140+BerM3!M140)/(vrve1+vrve2+vrve3),2)</f>
        <v>0</v>
      </c>
      <c r="U140" s="81">
        <f>ROUND((BerM1!N140+BerM2!N140+BerM3!N140)/(zasa1+zasa2+zasa3),2)</f>
        <v>0</v>
      </c>
      <c r="V140" s="81">
        <f>ROUND((BerM1!O140+BerM2!O140+BerM3!O140)/(zodi1+zodi2+zodi3),2)</f>
        <v>0</v>
      </c>
      <c r="W140" s="81">
        <f>ROUND(('M1-In'!U140+'M2-In'!U140+'M3-In'!U140)*7/(malu1+malu2+malu3+dima1+dima2+dima3+wome1+wome2+wome3+doje1+doje2+doje3+vrve1+vrve2+vrve3+zasa1+zasa2+zasa3+zodi1+zodi2+zodi3),2)</f>
        <v>0</v>
      </c>
      <c r="X140" s="81">
        <f t="shared" si="123"/>
        <v>0</v>
      </c>
      <c r="Y140" s="81" t="str">
        <f t="shared" si="124"/>
        <v>REMPLIR CAT.D'EMPLOYEUR!</v>
      </c>
      <c r="Z140" s="34">
        <f t="shared" si="125"/>
        <v>0</v>
      </c>
      <c r="AA140" s="81" t="str">
        <f t="shared" si="126"/>
        <v>T. plein</v>
      </c>
      <c r="AB140" s="81">
        <f>'M1-In'!AD140+'M1-In'!AE140+'M2-In'!AD140+'M2-In'!AE140+'M3-In'!AD140+'M3-In'!AE140</f>
        <v>0</v>
      </c>
      <c r="AC140" s="81" t="str">
        <f t="shared" si="127"/>
        <v>Corriger</v>
      </c>
      <c r="AD140" s="81" t="str">
        <f t="shared" si="128"/>
        <v>Corriger</v>
      </c>
      <c r="AE140" s="81">
        <f>'M1-In'!AF140+'M2-In'!AF140+'M3-In'!AF140</f>
        <v>0</v>
      </c>
      <c r="AF140" s="81" t="str">
        <f t="shared" si="129"/>
        <v>Corriger</v>
      </c>
      <c r="AG140" s="81" t="str">
        <f t="shared" si="130"/>
        <v>Corriger</v>
      </c>
      <c r="AH140" s="81">
        <f>'M1-In'!AG140+'M2-In'!AG140+'M3-In'!AG140</f>
        <v>0</v>
      </c>
      <c r="AI140" s="81" t="str">
        <f t="shared" si="131"/>
        <v>Corriger</v>
      </c>
      <c r="AJ140" s="81" t="str">
        <f t="shared" si="132"/>
        <v>Corriger</v>
      </c>
      <c r="AK140" s="81">
        <f>'M1-In'!AH140+'M2-In'!AH140+'M3-In'!AH140</f>
        <v>0</v>
      </c>
      <c r="AL140" s="81" t="str">
        <f t="shared" si="133"/>
        <v>Corriger</v>
      </c>
      <c r="AM140" s="81" t="str">
        <f t="shared" si="134"/>
        <v>Corriger</v>
      </c>
      <c r="AN140" s="81">
        <f>'M1-In'!AI140+'M2-In'!AI140+'M3-In'!AI140</f>
        <v>0</v>
      </c>
      <c r="AO140" s="81" t="str">
        <f t="shared" si="135"/>
        <v>Corriger</v>
      </c>
      <c r="AP140" s="81" t="str">
        <f t="shared" si="136"/>
        <v>Corriger</v>
      </c>
      <c r="AQ140" s="81">
        <f>'M1-In'!AJ140+'M2-In'!AJ140+'M3-In'!AJ140</f>
        <v>0</v>
      </c>
      <c r="AR140" s="81" t="str">
        <f t="shared" si="137"/>
        <v>Corriger</v>
      </c>
      <c r="AS140" s="81" t="str">
        <f t="shared" si="138"/>
        <v>Corriger</v>
      </c>
      <c r="AT140" s="81">
        <f>BerM1!AO140+BerM2!AO140+BerM3!AO140</f>
        <v>0</v>
      </c>
      <c r="AU140" s="81" t="str">
        <f t="shared" si="139"/>
        <v>Corriger</v>
      </c>
      <c r="AV140" s="81" t="str">
        <f t="shared" si="140"/>
        <v>Corriger</v>
      </c>
      <c r="AW140" s="81" t="str">
        <f>IF(A140&gt;1,"Corriger",MIN(gmk,BerM1!AQ140+BerM2!AQ140+BerM3!AQ140))</f>
        <v>Corriger</v>
      </c>
      <c r="AX140" s="81" t="str">
        <f t="shared" si="141"/>
        <v>Corriger</v>
      </c>
      <c r="AY140" s="81" t="str">
        <f t="shared" si="142"/>
        <v>Corriger</v>
      </c>
      <c r="AZ140" s="81" t="str">
        <f>IF(A140&gt;1,"Corriger",ROUND(AW140*pabij/100,2)+ROUND(AW140*wnbij/100,2))</f>
        <v>Corriger</v>
      </c>
      <c r="BA140" s="81">
        <f t="shared" si="143"/>
        <v>0</v>
      </c>
      <c r="BB140" s="81">
        <f t="shared" si="144"/>
        <v>0</v>
      </c>
      <c r="BC140" s="104">
        <f t="shared" si="145"/>
        <v>1</v>
      </c>
      <c r="BD140" s="81" t="str">
        <f t="shared" si="146"/>
        <v>Corriger</v>
      </c>
      <c r="BE140" s="34" t="str">
        <f t="shared" si="147"/>
        <v>Corriger</v>
      </c>
      <c r="BF140" s="81" t="str">
        <f>IF(A140&gt;1,"Corriger",MIN(AY140,BerM1!AT140+BerM2!AT140+BerM3!AT140))</f>
        <v>Corriger</v>
      </c>
      <c r="BG140" s="81" t="e">
        <f t="shared" si="148"/>
        <v>#VALUE!</v>
      </c>
      <c r="BH140" s="81" t="str">
        <f t="shared" si="149"/>
        <v>Corriger</v>
      </c>
      <c r="BI140" s="81" t="str">
        <f t="shared" si="150"/>
        <v>Corriger</v>
      </c>
      <c r="BJ140" s="81" t="e">
        <f t="shared" si="151"/>
        <v>#VALUE!</v>
      </c>
      <c r="BK140" s="81" t="e">
        <f ca="1">IF(A140=1,Corriger,ROUND(AW140*fsobij/100,2))</f>
        <v>#VALUE!</v>
      </c>
      <c r="BL140" s="25" t="str">
        <f t="shared" si="152"/>
        <v>Corriger</v>
      </c>
      <c r="BM140" s="81" t="str">
        <f t="shared" si="153"/>
        <v>Corriger</v>
      </c>
      <c r="BN140" s="81" t="str">
        <f t="shared" si="154"/>
        <v>Corriger</v>
      </c>
      <c r="BO140" s="81" t="str">
        <f t="shared" si="155"/>
        <v>OK</v>
      </c>
      <c r="BP140" s="81" t="b">
        <f t="shared" si="156"/>
        <v>0</v>
      </c>
      <c r="BQ140" s="105"/>
      <c r="BR140" s="105" t="e">
        <f ca="1">IF(A140=1,Corriger,ROUND(AW140*bijdrage255/100,2))</f>
        <v>#VALUE!</v>
      </c>
      <c r="BS140" s="105" t="e">
        <f ca="1">IF(A140=1,Corriger,ROUND(AW140*bijdrage256/100,2))</f>
        <v>#VALUE!</v>
      </c>
      <c r="BT140" s="105"/>
      <c r="BU140" s="105" t="str">
        <f t="shared" si="157"/>
        <v>Corriger</v>
      </c>
      <c r="BV140" s="105"/>
      <c r="BW140" s="81" t="e">
        <f t="shared" si="158"/>
        <v>#VALUE!</v>
      </c>
      <c r="BX140" s="81" t="e">
        <f t="shared" si="159"/>
        <v>#VALUE!</v>
      </c>
      <c r="BY140" s="81" t="e">
        <f t="shared" si="160"/>
        <v>#VALUE!</v>
      </c>
      <c r="CA140" s="81" t="e">
        <f ca="1">BN140-ROUND(((FTP!AP140+FTP!BB140+FTP!BF140+FTP!AT140+FTP!AX140)-(FTP!BH140+FTP!BJ140))/100,2)</f>
        <v>#VALUE!</v>
      </c>
    </row>
    <row r="141" spans="1:79" x14ac:dyDescent="0.2">
      <c r="A141" s="25">
        <f>IF(OR(BerM1!V141=1,BerM2!V141=1,BerM3!V141=1),1,IF(ISBLANK(wg_cat),2,IF(AND(kwnr&gt;=76,user_wg_cat=958),3,0)))</f>
        <v>2</v>
      </c>
      <c r="B141" s="101"/>
      <c r="C141" s="106">
        <f>IF(NOT(ISBLANK(Ident!E141)),IF(Ident!E141&lt;Kal!A$11,Kal!A$11,Ident!E141),Kal!A$11)</f>
        <v>45383</v>
      </c>
      <c r="D141" s="25">
        <f>Ident!F141-C141+1-(INT((CHOOSE(WEEKDAY(C141),0,1,2,3,4,5,6)+(Ident!F141-C141+1))/7))-(INT((CHOOSE(WEEKDAY(C141),6,0,1,2,3,4,5)+(Ident!F141-C141+1))/7))</f>
        <v>-32415</v>
      </c>
      <c r="E141" s="25">
        <f>Kal!B$13-C141+1-(INT((CHOOSE(WEEKDAY(C141),0,1,2,3,4,5,6)+(Kal!B$13-C141+1))/7))-(INT((CHOOSE(WEEKDAY(C141),6,0,1,2,3,4,5)+(Kal!B$13-C141+1))/7))</f>
        <v>65</v>
      </c>
      <c r="F141" s="25">
        <f>Ident!F141-Kal!A$11+1-(INT((CHOOSE(WEEKDAY(Kal!A$11),0,1,2,3,4,5,6)+(Ident!F141-Kal!A$11+1))/7))-(INT((CHOOSE(WEEKDAY(Kal!A$11),6,0,1,2,3,4,5)+(Ident!F141-Kal!A$11+1))/7))</f>
        <v>-32415</v>
      </c>
      <c r="G141" s="25">
        <f>IF(AND(Ident!E141&lt;&gt;0,Ident!F141&lt;&gt;0),D141,IF(AND(Ident!E141&lt;&gt;0,Ident!F141=0),E141,IF(AND(Ident!E141=0,Ident!F141&lt;&gt;0),F141,ad5kw)))</f>
        <v>65</v>
      </c>
      <c r="H141" s="24">
        <f>ROUND(G141*Ident!L141,2)</f>
        <v>0</v>
      </c>
      <c r="I141" s="102"/>
      <c r="J141" s="103">
        <f>BerM1!W141+BerM2!W141+BerM3!W141</f>
        <v>0</v>
      </c>
      <c r="K141" s="103">
        <f t="shared" si="120"/>
        <v>0</v>
      </c>
      <c r="L141" s="103" t="str">
        <f t="shared" si="121"/>
        <v>Corriger</v>
      </c>
      <c r="M141" s="81">
        <f>BerM1!AB141+BerM2!AB141+BerM3!AB141</f>
        <v>0</v>
      </c>
      <c r="N141" s="81">
        <f t="shared" si="122"/>
        <v>0</v>
      </c>
      <c r="O141" s="4">
        <f>IF(BerM1!S141+BerM2!S141+BerM3!S141=0,0,MIN(Ident!L141*fuf,MAX((Ident!L141-1)*fuf,ROUND(N141/(BerM1!S141+BerM2!S141+BerM3!S141),2))))</f>
        <v>0</v>
      </c>
      <c r="P141" s="81">
        <f>ROUND((BerM1!I141+BerM2!I141+BerM3!I141)/(malu1+malu2+malu3),2)</f>
        <v>0</v>
      </c>
      <c r="Q141" s="81">
        <f>ROUND((BerM1!J141+BerM2!J141+BerM3!J141)/(dima1+dima2+dima3),2)</f>
        <v>0</v>
      </c>
      <c r="R141" s="81">
        <f>ROUND((BerM1!K141+BerM2!K141+BerM3!K141)/(wome1+wome2+wome3),2)</f>
        <v>0</v>
      </c>
      <c r="S141" s="81">
        <f>ROUND((BerM1!L141+BerM2!L141+BerM3!L141)/(doje1+doje2+doje3),2)</f>
        <v>0</v>
      </c>
      <c r="T141" s="81">
        <f>ROUND((BerM1!M141+BerM2!M141+BerM3!M141)/(vrve1+vrve2+vrve3),2)</f>
        <v>0</v>
      </c>
      <c r="U141" s="81">
        <f>ROUND((BerM1!N141+BerM2!N141+BerM3!N141)/(zasa1+zasa2+zasa3),2)</f>
        <v>0</v>
      </c>
      <c r="V141" s="81">
        <f>ROUND((BerM1!O141+BerM2!O141+BerM3!O141)/(zodi1+zodi2+zodi3),2)</f>
        <v>0</v>
      </c>
      <c r="W141" s="81">
        <f>ROUND(('M1-In'!U141+'M2-In'!U141+'M3-In'!U141)*7/(malu1+malu2+malu3+dima1+dima2+dima3+wome1+wome2+wome3+doje1+doje2+doje3+vrve1+vrve2+vrve3+zasa1+zasa2+zasa3+zodi1+zodi2+zodi3),2)</f>
        <v>0</v>
      </c>
      <c r="X141" s="81">
        <f t="shared" si="123"/>
        <v>0</v>
      </c>
      <c r="Y141" s="81" t="str">
        <f t="shared" si="124"/>
        <v>REMPLIR CAT.D'EMPLOYEUR!</v>
      </c>
      <c r="Z141" s="34">
        <f t="shared" si="125"/>
        <v>0</v>
      </c>
      <c r="AA141" s="81" t="str">
        <f t="shared" si="126"/>
        <v>T. plein</v>
      </c>
      <c r="AB141" s="81">
        <f>'M1-In'!AD141+'M1-In'!AE141+'M2-In'!AD141+'M2-In'!AE141+'M3-In'!AD141+'M3-In'!AE141</f>
        <v>0</v>
      </c>
      <c r="AC141" s="81" t="str">
        <f t="shared" si="127"/>
        <v>Corriger</v>
      </c>
      <c r="AD141" s="81" t="str">
        <f t="shared" si="128"/>
        <v>Corriger</v>
      </c>
      <c r="AE141" s="81">
        <f>'M1-In'!AF141+'M2-In'!AF141+'M3-In'!AF141</f>
        <v>0</v>
      </c>
      <c r="AF141" s="81" t="str">
        <f t="shared" si="129"/>
        <v>Corriger</v>
      </c>
      <c r="AG141" s="81" t="str">
        <f t="shared" si="130"/>
        <v>Corriger</v>
      </c>
      <c r="AH141" s="81">
        <f>'M1-In'!AG141+'M2-In'!AG141+'M3-In'!AG141</f>
        <v>0</v>
      </c>
      <c r="AI141" s="81" t="str">
        <f t="shared" si="131"/>
        <v>Corriger</v>
      </c>
      <c r="AJ141" s="81" t="str">
        <f t="shared" si="132"/>
        <v>Corriger</v>
      </c>
      <c r="AK141" s="81">
        <f>'M1-In'!AH141+'M2-In'!AH141+'M3-In'!AH141</f>
        <v>0</v>
      </c>
      <c r="AL141" s="81" t="str">
        <f t="shared" si="133"/>
        <v>Corriger</v>
      </c>
      <c r="AM141" s="81" t="str">
        <f t="shared" si="134"/>
        <v>Corriger</v>
      </c>
      <c r="AN141" s="81">
        <f>'M1-In'!AI141+'M2-In'!AI141+'M3-In'!AI141</f>
        <v>0</v>
      </c>
      <c r="AO141" s="81" t="str">
        <f t="shared" si="135"/>
        <v>Corriger</v>
      </c>
      <c r="AP141" s="81" t="str">
        <f t="shared" si="136"/>
        <v>Corriger</v>
      </c>
      <c r="AQ141" s="81">
        <f>'M1-In'!AJ141+'M2-In'!AJ141+'M3-In'!AJ141</f>
        <v>0</v>
      </c>
      <c r="AR141" s="81" t="str">
        <f t="shared" si="137"/>
        <v>Corriger</v>
      </c>
      <c r="AS141" s="81" t="str">
        <f t="shared" si="138"/>
        <v>Corriger</v>
      </c>
      <c r="AT141" s="81">
        <f>BerM1!AO141+BerM2!AO141+BerM3!AO141</f>
        <v>0</v>
      </c>
      <c r="AU141" s="81" t="str">
        <f t="shared" si="139"/>
        <v>Corriger</v>
      </c>
      <c r="AV141" s="81" t="str">
        <f t="shared" si="140"/>
        <v>Corriger</v>
      </c>
      <c r="AW141" s="81" t="str">
        <f>IF(A141&gt;1,"Corriger",MIN(gmk,BerM1!AQ141+BerM2!AQ141+BerM3!AQ141))</f>
        <v>Corriger</v>
      </c>
      <c r="AX141" s="81" t="str">
        <f t="shared" si="141"/>
        <v>Corriger</v>
      </c>
      <c r="AY141" s="81" t="str">
        <f t="shared" si="142"/>
        <v>Corriger</v>
      </c>
      <c r="AZ141" s="81" t="str">
        <f>IF(A141&gt;1,"Corriger",ROUND(AW141*pabij/100,2)+ROUND(AW141*wnbij/100,2))</f>
        <v>Corriger</v>
      </c>
      <c r="BA141" s="81">
        <f t="shared" si="143"/>
        <v>0</v>
      </c>
      <c r="BB141" s="81">
        <f t="shared" si="144"/>
        <v>0</v>
      </c>
      <c r="BC141" s="104">
        <f t="shared" si="145"/>
        <v>1</v>
      </c>
      <c r="BD141" s="81" t="str">
        <f t="shared" si="146"/>
        <v>Corriger</v>
      </c>
      <c r="BE141" s="34" t="str">
        <f t="shared" si="147"/>
        <v>Corriger</v>
      </c>
      <c r="BF141" s="81" t="str">
        <f>IF(A141&gt;1,"Corriger",MIN(AY141,BerM1!AT141+BerM2!AT141+BerM3!AT141))</f>
        <v>Corriger</v>
      </c>
      <c r="BG141" s="81" t="e">
        <f t="shared" si="148"/>
        <v>#VALUE!</v>
      </c>
      <c r="BH141" s="81" t="str">
        <f t="shared" si="149"/>
        <v>Corriger</v>
      </c>
      <c r="BI141" s="81" t="str">
        <f t="shared" si="150"/>
        <v>Corriger</v>
      </c>
      <c r="BJ141" s="81" t="e">
        <f t="shared" si="151"/>
        <v>#VALUE!</v>
      </c>
      <c r="BK141" s="81" t="e">
        <f ca="1">IF(A141=1,Corriger,ROUND(AW141*fsobij/100,2))</f>
        <v>#VALUE!</v>
      </c>
      <c r="BL141" s="25" t="str">
        <f t="shared" si="152"/>
        <v>Corriger</v>
      </c>
      <c r="BM141" s="81" t="str">
        <f t="shared" si="153"/>
        <v>Corriger</v>
      </c>
      <c r="BN141" s="81" t="str">
        <f t="shared" si="154"/>
        <v>Corriger</v>
      </c>
      <c r="BO141" s="81" t="str">
        <f t="shared" si="155"/>
        <v>OK</v>
      </c>
      <c r="BP141" s="81" t="b">
        <f t="shared" si="156"/>
        <v>0</v>
      </c>
      <c r="BQ141" s="105"/>
      <c r="BR141" s="105" t="e">
        <f ca="1">IF(A141=1,Corriger,ROUND(AW141*bijdrage255/100,2))</f>
        <v>#VALUE!</v>
      </c>
      <c r="BS141" s="105" t="e">
        <f ca="1">IF(A141=1,Corriger,ROUND(AW141*bijdrage256/100,2))</f>
        <v>#VALUE!</v>
      </c>
      <c r="BT141" s="105"/>
      <c r="BU141" s="105" t="str">
        <f t="shared" si="157"/>
        <v>Corriger</v>
      </c>
      <c r="BV141" s="105"/>
      <c r="BW141" s="81" t="e">
        <f t="shared" si="158"/>
        <v>#VALUE!</v>
      </c>
      <c r="BX141" s="81" t="e">
        <f t="shared" si="159"/>
        <v>#VALUE!</v>
      </c>
      <c r="BY141" s="81" t="e">
        <f t="shared" si="160"/>
        <v>#VALUE!</v>
      </c>
      <c r="CA141" s="81" t="e">
        <f ca="1">BN141-ROUND(((FTP!AP141+FTP!BB141+FTP!BF141+FTP!AT141+FTP!AX141)-(FTP!BH141+FTP!BJ141))/100,2)</f>
        <v>#VALUE!</v>
      </c>
    </row>
    <row r="142" spans="1:79" x14ac:dyDescent="0.2">
      <c r="A142" s="25">
        <f>IF(OR(BerM1!V142=1,BerM2!V142=1,BerM3!V142=1),1,IF(ISBLANK(wg_cat),2,IF(AND(kwnr&gt;=76,user_wg_cat=958),3,0)))</f>
        <v>2</v>
      </c>
      <c r="B142" s="101"/>
      <c r="C142" s="106">
        <f>IF(NOT(ISBLANK(Ident!E142)),IF(Ident!E142&lt;Kal!A$11,Kal!A$11,Ident!E142),Kal!A$11)</f>
        <v>45383</v>
      </c>
      <c r="D142" s="25">
        <f>Ident!F142-C142+1-(INT((CHOOSE(WEEKDAY(C142),0,1,2,3,4,5,6)+(Ident!F142-C142+1))/7))-(INT((CHOOSE(WEEKDAY(C142),6,0,1,2,3,4,5)+(Ident!F142-C142+1))/7))</f>
        <v>-32415</v>
      </c>
      <c r="E142" s="25">
        <f>Kal!B$13-C142+1-(INT((CHOOSE(WEEKDAY(C142),0,1,2,3,4,5,6)+(Kal!B$13-C142+1))/7))-(INT((CHOOSE(WEEKDAY(C142),6,0,1,2,3,4,5)+(Kal!B$13-C142+1))/7))</f>
        <v>65</v>
      </c>
      <c r="F142" s="25">
        <f>Ident!F142-Kal!A$11+1-(INT((CHOOSE(WEEKDAY(Kal!A$11),0,1,2,3,4,5,6)+(Ident!F142-Kal!A$11+1))/7))-(INT((CHOOSE(WEEKDAY(Kal!A$11),6,0,1,2,3,4,5)+(Ident!F142-Kal!A$11+1))/7))</f>
        <v>-32415</v>
      </c>
      <c r="G142" s="25">
        <f>IF(AND(Ident!E142&lt;&gt;0,Ident!F142&lt;&gt;0),D142,IF(AND(Ident!E142&lt;&gt;0,Ident!F142=0),E142,IF(AND(Ident!E142=0,Ident!F142&lt;&gt;0),F142,ad5kw)))</f>
        <v>65</v>
      </c>
      <c r="H142" s="24">
        <f>ROUND(G142*Ident!L142,2)</f>
        <v>0</v>
      </c>
      <c r="I142" s="102"/>
      <c r="J142" s="103">
        <f>BerM1!W142+BerM2!W142+BerM3!W142</f>
        <v>0</v>
      </c>
      <c r="K142" s="103">
        <f t="shared" si="120"/>
        <v>0</v>
      </c>
      <c r="L142" s="103" t="str">
        <f t="shared" si="121"/>
        <v>Corriger</v>
      </c>
      <c r="M142" s="81">
        <f>BerM1!AB142+BerM2!AB142+BerM3!AB142</f>
        <v>0</v>
      </c>
      <c r="N142" s="81">
        <f t="shared" si="122"/>
        <v>0</v>
      </c>
      <c r="O142" s="4">
        <f>IF(BerM1!S142+BerM2!S142+BerM3!S142=0,0,MIN(Ident!L142*fuf,MAX((Ident!L142-1)*fuf,ROUND(N142/(BerM1!S142+BerM2!S142+BerM3!S142),2))))</f>
        <v>0</v>
      </c>
      <c r="P142" s="81">
        <f>ROUND((BerM1!I142+BerM2!I142+BerM3!I142)/(malu1+malu2+malu3),2)</f>
        <v>0</v>
      </c>
      <c r="Q142" s="81">
        <f>ROUND((BerM1!J142+BerM2!J142+BerM3!J142)/(dima1+dima2+dima3),2)</f>
        <v>0</v>
      </c>
      <c r="R142" s="81">
        <f>ROUND((BerM1!K142+BerM2!K142+BerM3!K142)/(wome1+wome2+wome3),2)</f>
        <v>0</v>
      </c>
      <c r="S142" s="81">
        <f>ROUND((BerM1!L142+BerM2!L142+BerM3!L142)/(doje1+doje2+doje3),2)</f>
        <v>0</v>
      </c>
      <c r="T142" s="81">
        <f>ROUND((BerM1!M142+BerM2!M142+BerM3!M142)/(vrve1+vrve2+vrve3),2)</f>
        <v>0</v>
      </c>
      <c r="U142" s="81">
        <f>ROUND((BerM1!N142+BerM2!N142+BerM3!N142)/(zasa1+zasa2+zasa3),2)</f>
        <v>0</v>
      </c>
      <c r="V142" s="81">
        <f>ROUND((BerM1!O142+BerM2!O142+BerM3!O142)/(zodi1+zodi2+zodi3),2)</f>
        <v>0</v>
      </c>
      <c r="W142" s="81">
        <f>ROUND(('M1-In'!U142+'M2-In'!U142+'M3-In'!U142)*7/(malu1+malu2+malu3+dima1+dima2+dima3+wome1+wome2+wome3+doje1+doje2+doje3+vrve1+vrve2+vrve3+zasa1+zasa2+zasa3+zodi1+zodi2+zodi3),2)</f>
        <v>0</v>
      </c>
      <c r="X142" s="81">
        <f t="shared" si="123"/>
        <v>0</v>
      </c>
      <c r="Y142" s="81" t="str">
        <f t="shared" si="124"/>
        <v>REMPLIR CAT.D'EMPLOYEUR!</v>
      </c>
      <c r="Z142" s="34">
        <f t="shared" si="125"/>
        <v>0</v>
      </c>
      <c r="AA142" s="81" t="str">
        <f t="shared" si="126"/>
        <v>T. plein</v>
      </c>
      <c r="AB142" s="81">
        <f>'M1-In'!AD142+'M1-In'!AE142+'M2-In'!AD142+'M2-In'!AE142+'M3-In'!AD142+'M3-In'!AE142</f>
        <v>0</v>
      </c>
      <c r="AC142" s="81" t="str">
        <f t="shared" si="127"/>
        <v>Corriger</v>
      </c>
      <c r="AD142" s="81" t="str">
        <f t="shared" si="128"/>
        <v>Corriger</v>
      </c>
      <c r="AE142" s="81">
        <f>'M1-In'!AF142+'M2-In'!AF142+'M3-In'!AF142</f>
        <v>0</v>
      </c>
      <c r="AF142" s="81" t="str">
        <f t="shared" si="129"/>
        <v>Corriger</v>
      </c>
      <c r="AG142" s="81" t="str">
        <f t="shared" si="130"/>
        <v>Corriger</v>
      </c>
      <c r="AH142" s="81">
        <f>'M1-In'!AG142+'M2-In'!AG142+'M3-In'!AG142</f>
        <v>0</v>
      </c>
      <c r="AI142" s="81" t="str">
        <f t="shared" si="131"/>
        <v>Corriger</v>
      </c>
      <c r="AJ142" s="81" t="str">
        <f t="shared" si="132"/>
        <v>Corriger</v>
      </c>
      <c r="AK142" s="81">
        <f>'M1-In'!AH142+'M2-In'!AH142+'M3-In'!AH142</f>
        <v>0</v>
      </c>
      <c r="AL142" s="81" t="str">
        <f t="shared" si="133"/>
        <v>Corriger</v>
      </c>
      <c r="AM142" s="81" t="str">
        <f t="shared" si="134"/>
        <v>Corriger</v>
      </c>
      <c r="AN142" s="81">
        <f>'M1-In'!AI142+'M2-In'!AI142+'M3-In'!AI142</f>
        <v>0</v>
      </c>
      <c r="AO142" s="81" t="str">
        <f t="shared" si="135"/>
        <v>Corriger</v>
      </c>
      <c r="AP142" s="81" t="str">
        <f t="shared" si="136"/>
        <v>Corriger</v>
      </c>
      <c r="AQ142" s="81">
        <f>'M1-In'!AJ142+'M2-In'!AJ142+'M3-In'!AJ142</f>
        <v>0</v>
      </c>
      <c r="AR142" s="81" t="str">
        <f t="shared" si="137"/>
        <v>Corriger</v>
      </c>
      <c r="AS142" s="81" t="str">
        <f t="shared" si="138"/>
        <v>Corriger</v>
      </c>
      <c r="AT142" s="81">
        <f>BerM1!AO142+BerM2!AO142+BerM3!AO142</f>
        <v>0</v>
      </c>
      <c r="AU142" s="81" t="str">
        <f t="shared" si="139"/>
        <v>Corriger</v>
      </c>
      <c r="AV142" s="81" t="str">
        <f t="shared" si="140"/>
        <v>Corriger</v>
      </c>
      <c r="AW142" s="81" t="str">
        <f>IF(A142&gt;1,"Corriger",MIN(gmk,BerM1!AQ142+BerM2!AQ142+BerM3!AQ142))</f>
        <v>Corriger</v>
      </c>
      <c r="AX142" s="81" t="str">
        <f t="shared" si="141"/>
        <v>Corriger</v>
      </c>
      <c r="AY142" s="81" t="str">
        <f t="shared" si="142"/>
        <v>Corriger</v>
      </c>
      <c r="AZ142" s="81" t="str">
        <f>IF(A142&gt;1,"Corriger",ROUND(AW142*pabij/100,2)+ROUND(AW142*wnbij/100,2))</f>
        <v>Corriger</v>
      </c>
      <c r="BA142" s="81">
        <f t="shared" si="143"/>
        <v>0</v>
      </c>
      <c r="BB142" s="81">
        <f t="shared" si="144"/>
        <v>0</v>
      </c>
      <c r="BC142" s="104">
        <f t="shared" si="145"/>
        <v>1</v>
      </c>
      <c r="BD142" s="81" t="str">
        <f t="shared" si="146"/>
        <v>Corriger</v>
      </c>
      <c r="BE142" s="34" t="str">
        <f t="shared" si="147"/>
        <v>Corriger</v>
      </c>
      <c r="BF142" s="81" t="str">
        <f>IF(A142&gt;1,"Corriger",MIN(AY142,BerM1!AT142+BerM2!AT142+BerM3!AT142))</f>
        <v>Corriger</v>
      </c>
      <c r="BG142" s="81" t="e">
        <f t="shared" si="148"/>
        <v>#VALUE!</v>
      </c>
      <c r="BH142" s="81" t="str">
        <f t="shared" si="149"/>
        <v>Corriger</v>
      </c>
      <c r="BI142" s="81" t="str">
        <f t="shared" si="150"/>
        <v>Corriger</v>
      </c>
      <c r="BJ142" s="81" t="e">
        <f t="shared" si="151"/>
        <v>#VALUE!</v>
      </c>
      <c r="BK142" s="81" t="e">
        <f ca="1">IF(A142=1,Corriger,ROUND(AW142*fsobij/100,2))</f>
        <v>#VALUE!</v>
      </c>
      <c r="BL142" s="25" t="str">
        <f t="shared" si="152"/>
        <v>Corriger</v>
      </c>
      <c r="BM142" s="81" t="str">
        <f t="shared" si="153"/>
        <v>Corriger</v>
      </c>
      <c r="BN142" s="81" t="str">
        <f t="shared" si="154"/>
        <v>Corriger</v>
      </c>
      <c r="BO142" s="81" t="str">
        <f t="shared" si="155"/>
        <v>OK</v>
      </c>
      <c r="BP142" s="81" t="b">
        <f t="shared" si="156"/>
        <v>0</v>
      </c>
      <c r="BQ142" s="105"/>
      <c r="BR142" s="105" t="e">
        <f ca="1">IF(A142=1,Corriger,ROUND(AW142*bijdrage255/100,2))</f>
        <v>#VALUE!</v>
      </c>
      <c r="BS142" s="105" t="e">
        <f ca="1">IF(A142=1,Corriger,ROUND(AW142*bijdrage256/100,2))</f>
        <v>#VALUE!</v>
      </c>
      <c r="BT142" s="105"/>
      <c r="BU142" s="105" t="str">
        <f t="shared" si="157"/>
        <v>Corriger</v>
      </c>
      <c r="BV142" s="105"/>
      <c r="BW142" s="81" t="e">
        <f t="shared" si="158"/>
        <v>#VALUE!</v>
      </c>
      <c r="BX142" s="81" t="e">
        <f t="shared" si="159"/>
        <v>#VALUE!</v>
      </c>
      <c r="BY142" s="81" t="e">
        <f t="shared" si="160"/>
        <v>#VALUE!</v>
      </c>
      <c r="CA142" s="81" t="e">
        <f ca="1">BN142-ROUND(((FTP!AP142+FTP!BB142+FTP!BF142+FTP!AT142+FTP!AX142)-(FTP!BH142+FTP!BJ142))/100,2)</f>
        <v>#VALUE!</v>
      </c>
    </row>
    <row r="143" spans="1:79" x14ac:dyDescent="0.2">
      <c r="A143" s="25">
        <f>IF(OR(BerM1!V143=1,BerM2!V143=1,BerM3!V143=1),1,IF(ISBLANK(wg_cat),2,IF(AND(kwnr&gt;=76,user_wg_cat=958),3,0)))</f>
        <v>2</v>
      </c>
      <c r="B143" s="101"/>
      <c r="C143" s="106">
        <f>IF(NOT(ISBLANK(Ident!E143)),IF(Ident!E143&lt;Kal!A$11,Kal!A$11,Ident!E143),Kal!A$11)</f>
        <v>45383</v>
      </c>
      <c r="D143" s="25">
        <f>Ident!F143-C143+1-(INT((CHOOSE(WEEKDAY(C143),0,1,2,3,4,5,6)+(Ident!F143-C143+1))/7))-(INT((CHOOSE(WEEKDAY(C143),6,0,1,2,3,4,5)+(Ident!F143-C143+1))/7))</f>
        <v>-32415</v>
      </c>
      <c r="E143" s="25">
        <f>Kal!B$13-C143+1-(INT((CHOOSE(WEEKDAY(C143),0,1,2,3,4,5,6)+(Kal!B$13-C143+1))/7))-(INT((CHOOSE(WEEKDAY(C143),6,0,1,2,3,4,5)+(Kal!B$13-C143+1))/7))</f>
        <v>65</v>
      </c>
      <c r="F143" s="25">
        <f>Ident!F143-Kal!A$11+1-(INT((CHOOSE(WEEKDAY(Kal!A$11),0,1,2,3,4,5,6)+(Ident!F143-Kal!A$11+1))/7))-(INT((CHOOSE(WEEKDAY(Kal!A$11),6,0,1,2,3,4,5)+(Ident!F143-Kal!A$11+1))/7))</f>
        <v>-32415</v>
      </c>
      <c r="G143" s="25">
        <f>IF(AND(Ident!E143&lt;&gt;0,Ident!F143&lt;&gt;0),D143,IF(AND(Ident!E143&lt;&gt;0,Ident!F143=0),E143,IF(AND(Ident!E143=0,Ident!F143&lt;&gt;0),F143,ad5kw)))</f>
        <v>65</v>
      </c>
      <c r="H143" s="24">
        <f>ROUND(G143*Ident!L143,2)</f>
        <v>0</v>
      </c>
      <c r="I143" s="102"/>
      <c r="J143" s="103">
        <f>BerM1!W143+BerM2!W143+BerM3!W143</f>
        <v>0</v>
      </c>
      <c r="K143" s="103">
        <f t="shared" si="120"/>
        <v>0</v>
      </c>
      <c r="L143" s="103" t="str">
        <f t="shared" si="121"/>
        <v>Corriger</v>
      </c>
      <c r="M143" s="81">
        <f>BerM1!AB143+BerM2!AB143+BerM3!AB143</f>
        <v>0</v>
      </c>
      <c r="N143" s="81">
        <f t="shared" si="122"/>
        <v>0</v>
      </c>
      <c r="O143" s="4">
        <f>IF(BerM1!S143+BerM2!S143+BerM3!S143=0,0,MIN(Ident!L143*fuf,MAX((Ident!L143-1)*fuf,ROUND(N143/(BerM1!S143+BerM2!S143+BerM3!S143),2))))</f>
        <v>0</v>
      </c>
      <c r="P143" s="81">
        <f>ROUND((BerM1!I143+BerM2!I143+BerM3!I143)/(malu1+malu2+malu3),2)</f>
        <v>0</v>
      </c>
      <c r="Q143" s="81">
        <f>ROUND((BerM1!J143+BerM2!J143+BerM3!J143)/(dima1+dima2+dima3),2)</f>
        <v>0</v>
      </c>
      <c r="R143" s="81">
        <f>ROUND((BerM1!K143+BerM2!K143+BerM3!K143)/(wome1+wome2+wome3),2)</f>
        <v>0</v>
      </c>
      <c r="S143" s="81">
        <f>ROUND((BerM1!L143+BerM2!L143+BerM3!L143)/(doje1+doje2+doje3),2)</f>
        <v>0</v>
      </c>
      <c r="T143" s="81">
        <f>ROUND((BerM1!M143+BerM2!M143+BerM3!M143)/(vrve1+vrve2+vrve3),2)</f>
        <v>0</v>
      </c>
      <c r="U143" s="81">
        <f>ROUND((BerM1!N143+BerM2!N143+BerM3!N143)/(zasa1+zasa2+zasa3),2)</f>
        <v>0</v>
      </c>
      <c r="V143" s="81">
        <f>ROUND((BerM1!O143+BerM2!O143+BerM3!O143)/(zodi1+zodi2+zodi3),2)</f>
        <v>0</v>
      </c>
      <c r="W143" s="81">
        <f>ROUND(('M1-In'!U143+'M2-In'!U143+'M3-In'!U143)*7/(malu1+malu2+malu3+dima1+dima2+dima3+wome1+wome2+wome3+doje1+doje2+doje3+vrve1+vrve2+vrve3+zasa1+zasa2+zasa3+zodi1+zodi2+zodi3),2)</f>
        <v>0</v>
      </c>
      <c r="X143" s="81">
        <f t="shared" si="123"/>
        <v>0</v>
      </c>
      <c r="Y143" s="81" t="str">
        <f t="shared" si="124"/>
        <v>REMPLIR CAT.D'EMPLOYEUR!</v>
      </c>
      <c r="Z143" s="34">
        <f t="shared" si="125"/>
        <v>0</v>
      </c>
      <c r="AA143" s="81" t="str">
        <f t="shared" si="126"/>
        <v>T. plein</v>
      </c>
      <c r="AB143" s="81">
        <f>'M1-In'!AD143+'M1-In'!AE143+'M2-In'!AD143+'M2-In'!AE143+'M3-In'!AD143+'M3-In'!AE143</f>
        <v>0</v>
      </c>
      <c r="AC143" s="81" t="str">
        <f t="shared" si="127"/>
        <v>Corriger</v>
      </c>
      <c r="AD143" s="81" t="str">
        <f t="shared" si="128"/>
        <v>Corriger</v>
      </c>
      <c r="AE143" s="81">
        <f>'M1-In'!AF143+'M2-In'!AF143+'M3-In'!AF143</f>
        <v>0</v>
      </c>
      <c r="AF143" s="81" t="str">
        <f t="shared" si="129"/>
        <v>Corriger</v>
      </c>
      <c r="AG143" s="81" t="str">
        <f t="shared" si="130"/>
        <v>Corriger</v>
      </c>
      <c r="AH143" s="81">
        <f>'M1-In'!AG143+'M2-In'!AG143+'M3-In'!AG143</f>
        <v>0</v>
      </c>
      <c r="AI143" s="81" t="str">
        <f t="shared" si="131"/>
        <v>Corriger</v>
      </c>
      <c r="AJ143" s="81" t="str">
        <f t="shared" si="132"/>
        <v>Corriger</v>
      </c>
      <c r="AK143" s="81">
        <f>'M1-In'!AH143+'M2-In'!AH143+'M3-In'!AH143</f>
        <v>0</v>
      </c>
      <c r="AL143" s="81" t="str">
        <f t="shared" si="133"/>
        <v>Corriger</v>
      </c>
      <c r="AM143" s="81" t="str">
        <f t="shared" si="134"/>
        <v>Corriger</v>
      </c>
      <c r="AN143" s="81">
        <f>'M1-In'!AI143+'M2-In'!AI143+'M3-In'!AI143</f>
        <v>0</v>
      </c>
      <c r="AO143" s="81" t="str">
        <f t="shared" si="135"/>
        <v>Corriger</v>
      </c>
      <c r="AP143" s="81" t="str">
        <f t="shared" si="136"/>
        <v>Corriger</v>
      </c>
      <c r="AQ143" s="81">
        <f>'M1-In'!AJ143+'M2-In'!AJ143+'M3-In'!AJ143</f>
        <v>0</v>
      </c>
      <c r="AR143" s="81" t="str">
        <f t="shared" si="137"/>
        <v>Corriger</v>
      </c>
      <c r="AS143" s="81" t="str">
        <f t="shared" si="138"/>
        <v>Corriger</v>
      </c>
      <c r="AT143" s="81">
        <f>BerM1!AO143+BerM2!AO143+BerM3!AO143</f>
        <v>0</v>
      </c>
      <c r="AU143" s="81" t="str">
        <f t="shared" si="139"/>
        <v>Corriger</v>
      </c>
      <c r="AV143" s="81" t="str">
        <f t="shared" si="140"/>
        <v>Corriger</v>
      </c>
      <c r="AW143" s="81" t="str">
        <f>IF(A143&gt;1,"Corriger",MIN(gmk,BerM1!AQ143+BerM2!AQ143+BerM3!AQ143))</f>
        <v>Corriger</v>
      </c>
      <c r="AX143" s="81" t="str">
        <f t="shared" si="141"/>
        <v>Corriger</v>
      </c>
      <c r="AY143" s="81" t="str">
        <f t="shared" si="142"/>
        <v>Corriger</v>
      </c>
      <c r="AZ143" s="81" t="str">
        <f>IF(A143&gt;1,"Corriger",ROUND(AW143*pabij/100,2)+ROUND(AW143*wnbij/100,2))</f>
        <v>Corriger</v>
      </c>
      <c r="BA143" s="81">
        <f t="shared" si="143"/>
        <v>0</v>
      </c>
      <c r="BB143" s="81">
        <f t="shared" si="144"/>
        <v>0</v>
      </c>
      <c r="BC143" s="104">
        <f t="shared" si="145"/>
        <v>1</v>
      </c>
      <c r="BD143" s="81" t="str">
        <f t="shared" si="146"/>
        <v>Corriger</v>
      </c>
      <c r="BE143" s="34" t="str">
        <f t="shared" si="147"/>
        <v>Corriger</v>
      </c>
      <c r="BF143" s="81" t="str">
        <f>IF(A143&gt;1,"Corriger",MIN(AY143,BerM1!AT143+BerM2!AT143+BerM3!AT143))</f>
        <v>Corriger</v>
      </c>
      <c r="BG143" s="81" t="e">
        <f t="shared" si="148"/>
        <v>#VALUE!</v>
      </c>
      <c r="BH143" s="81" t="str">
        <f t="shared" si="149"/>
        <v>Corriger</v>
      </c>
      <c r="BI143" s="81" t="str">
        <f t="shared" si="150"/>
        <v>Corriger</v>
      </c>
      <c r="BJ143" s="81" t="e">
        <f t="shared" si="151"/>
        <v>#VALUE!</v>
      </c>
      <c r="BK143" s="81" t="e">
        <f ca="1">IF(A143=1,Corriger,ROUND(AW143*fsobij/100,2))</f>
        <v>#VALUE!</v>
      </c>
      <c r="BL143" s="25" t="str">
        <f t="shared" si="152"/>
        <v>Corriger</v>
      </c>
      <c r="BM143" s="81" t="str">
        <f t="shared" si="153"/>
        <v>Corriger</v>
      </c>
      <c r="BN143" s="81" t="str">
        <f t="shared" si="154"/>
        <v>Corriger</v>
      </c>
      <c r="BO143" s="81" t="str">
        <f t="shared" si="155"/>
        <v>OK</v>
      </c>
      <c r="BP143" s="81" t="b">
        <f t="shared" si="156"/>
        <v>0</v>
      </c>
      <c r="BQ143" s="105"/>
      <c r="BR143" s="105" t="e">
        <f ca="1">IF(A143=1,Corriger,ROUND(AW143*bijdrage255/100,2))</f>
        <v>#VALUE!</v>
      </c>
      <c r="BS143" s="105" t="e">
        <f ca="1">IF(A143=1,Corriger,ROUND(AW143*bijdrage256/100,2))</f>
        <v>#VALUE!</v>
      </c>
      <c r="BT143" s="105"/>
      <c r="BU143" s="105" t="str">
        <f t="shared" si="157"/>
        <v>Corriger</v>
      </c>
      <c r="BV143" s="105"/>
      <c r="BW143" s="81" t="e">
        <f t="shared" si="158"/>
        <v>#VALUE!</v>
      </c>
      <c r="BX143" s="81" t="e">
        <f t="shared" si="159"/>
        <v>#VALUE!</v>
      </c>
      <c r="BY143" s="81" t="e">
        <f t="shared" si="160"/>
        <v>#VALUE!</v>
      </c>
      <c r="CA143" s="81" t="e">
        <f ca="1">BN143-ROUND(((FTP!AP143+FTP!BB143+FTP!BF143+FTP!AT143+FTP!AX143)-(FTP!BH143+FTP!BJ143))/100,2)</f>
        <v>#VALUE!</v>
      </c>
    </row>
    <row r="144" spans="1:79" x14ac:dyDescent="0.2">
      <c r="A144" s="25">
        <f>IF(OR(BerM1!V144=1,BerM2!V144=1,BerM3!V144=1),1,IF(ISBLANK(wg_cat),2,IF(AND(kwnr&gt;=76,user_wg_cat=958),3,0)))</f>
        <v>2</v>
      </c>
      <c r="B144" s="101"/>
      <c r="C144" s="106">
        <f>IF(NOT(ISBLANK(Ident!E144)),IF(Ident!E144&lt;Kal!A$11,Kal!A$11,Ident!E144),Kal!A$11)</f>
        <v>45383</v>
      </c>
      <c r="D144" s="25">
        <f>Ident!F144-C144+1-(INT((CHOOSE(WEEKDAY(C144),0,1,2,3,4,5,6)+(Ident!F144-C144+1))/7))-(INT((CHOOSE(WEEKDAY(C144),6,0,1,2,3,4,5)+(Ident!F144-C144+1))/7))</f>
        <v>-32415</v>
      </c>
      <c r="E144" s="25">
        <f>Kal!B$13-C144+1-(INT((CHOOSE(WEEKDAY(C144),0,1,2,3,4,5,6)+(Kal!B$13-C144+1))/7))-(INT((CHOOSE(WEEKDAY(C144),6,0,1,2,3,4,5)+(Kal!B$13-C144+1))/7))</f>
        <v>65</v>
      </c>
      <c r="F144" s="25">
        <f>Ident!F144-Kal!A$11+1-(INT((CHOOSE(WEEKDAY(Kal!A$11),0,1,2,3,4,5,6)+(Ident!F144-Kal!A$11+1))/7))-(INT((CHOOSE(WEEKDAY(Kal!A$11),6,0,1,2,3,4,5)+(Ident!F144-Kal!A$11+1))/7))</f>
        <v>-32415</v>
      </c>
      <c r="G144" s="25">
        <f>IF(AND(Ident!E144&lt;&gt;0,Ident!F144&lt;&gt;0),D144,IF(AND(Ident!E144&lt;&gt;0,Ident!F144=0),E144,IF(AND(Ident!E144=0,Ident!F144&lt;&gt;0),F144,ad5kw)))</f>
        <v>65</v>
      </c>
      <c r="H144" s="24">
        <f>ROUND(G144*Ident!L144,2)</f>
        <v>0</v>
      </c>
      <c r="I144" s="102"/>
      <c r="J144" s="103">
        <f>BerM1!W144+BerM2!W144+BerM3!W144</f>
        <v>0</v>
      </c>
      <c r="K144" s="103">
        <f t="shared" si="120"/>
        <v>0</v>
      </c>
      <c r="L144" s="103" t="str">
        <f t="shared" si="121"/>
        <v>Corriger</v>
      </c>
      <c r="M144" s="81">
        <f>BerM1!AB144+BerM2!AB144+BerM3!AB144</f>
        <v>0</v>
      </c>
      <c r="N144" s="81">
        <f t="shared" si="122"/>
        <v>0</v>
      </c>
      <c r="O144" s="4">
        <f>IF(BerM1!S144+BerM2!S144+BerM3!S144=0,0,MIN(Ident!L144*fuf,MAX((Ident!L144-1)*fuf,ROUND(N144/(BerM1!S144+BerM2!S144+BerM3!S144),2))))</f>
        <v>0</v>
      </c>
      <c r="P144" s="81">
        <f>ROUND((BerM1!I144+BerM2!I144+BerM3!I144)/(malu1+malu2+malu3),2)</f>
        <v>0</v>
      </c>
      <c r="Q144" s="81">
        <f>ROUND((BerM1!J144+BerM2!J144+BerM3!J144)/(dima1+dima2+dima3),2)</f>
        <v>0</v>
      </c>
      <c r="R144" s="81">
        <f>ROUND((BerM1!K144+BerM2!K144+BerM3!K144)/(wome1+wome2+wome3),2)</f>
        <v>0</v>
      </c>
      <c r="S144" s="81">
        <f>ROUND((BerM1!L144+BerM2!L144+BerM3!L144)/(doje1+doje2+doje3),2)</f>
        <v>0</v>
      </c>
      <c r="T144" s="81">
        <f>ROUND((BerM1!M144+BerM2!M144+BerM3!M144)/(vrve1+vrve2+vrve3),2)</f>
        <v>0</v>
      </c>
      <c r="U144" s="81">
        <f>ROUND((BerM1!N144+BerM2!N144+BerM3!N144)/(zasa1+zasa2+zasa3),2)</f>
        <v>0</v>
      </c>
      <c r="V144" s="81">
        <f>ROUND((BerM1!O144+BerM2!O144+BerM3!O144)/(zodi1+zodi2+zodi3),2)</f>
        <v>0</v>
      </c>
      <c r="W144" s="81">
        <f>ROUND(('M1-In'!U144+'M2-In'!U144+'M3-In'!U144)*7/(malu1+malu2+malu3+dima1+dima2+dima3+wome1+wome2+wome3+doje1+doje2+doje3+vrve1+vrve2+vrve3+zasa1+zasa2+zasa3+zodi1+zodi2+zodi3),2)</f>
        <v>0</v>
      </c>
      <c r="X144" s="81">
        <f t="shared" si="123"/>
        <v>0</v>
      </c>
      <c r="Y144" s="81" t="str">
        <f t="shared" si="124"/>
        <v>REMPLIR CAT.D'EMPLOYEUR!</v>
      </c>
      <c r="Z144" s="34">
        <f t="shared" si="125"/>
        <v>0</v>
      </c>
      <c r="AA144" s="81" t="str">
        <f t="shared" si="126"/>
        <v>T. plein</v>
      </c>
      <c r="AB144" s="81">
        <f>'M1-In'!AD144+'M1-In'!AE144+'M2-In'!AD144+'M2-In'!AE144+'M3-In'!AD144+'M3-In'!AE144</f>
        <v>0</v>
      </c>
      <c r="AC144" s="81" t="str">
        <f t="shared" si="127"/>
        <v>Corriger</v>
      </c>
      <c r="AD144" s="81" t="str">
        <f t="shared" si="128"/>
        <v>Corriger</v>
      </c>
      <c r="AE144" s="81">
        <f>'M1-In'!AF144+'M2-In'!AF144+'M3-In'!AF144</f>
        <v>0</v>
      </c>
      <c r="AF144" s="81" t="str">
        <f t="shared" si="129"/>
        <v>Corriger</v>
      </c>
      <c r="AG144" s="81" t="str">
        <f t="shared" si="130"/>
        <v>Corriger</v>
      </c>
      <c r="AH144" s="81">
        <f>'M1-In'!AG144+'M2-In'!AG144+'M3-In'!AG144</f>
        <v>0</v>
      </c>
      <c r="AI144" s="81" t="str">
        <f t="shared" si="131"/>
        <v>Corriger</v>
      </c>
      <c r="AJ144" s="81" t="str">
        <f t="shared" si="132"/>
        <v>Corriger</v>
      </c>
      <c r="AK144" s="81">
        <f>'M1-In'!AH144+'M2-In'!AH144+'M3-In'!AH144</f>
        <v>0</v>
      </c>
      <c r="AL144" s="81" t="str">
        <f t="shared" si="133"/>
        <v>Corriger</v>
      </c>
      <c r="AM144" s="81" t="str">
        <f t="shared" si="134"/>
        <v>Corriger</v>
      </c>
      <c r="AN144" s="81">
        <f>'M1-In'!AI144+'M2-In'!AI144+'M3-In'!AI144</f>
        <v>0</v>
      </c>
      <c r="AO144" s="81" t="str">
        <f t="shared" si="135"/>
        <v>Corriger</v>
      </c>
      <c r="AP144" s="81" t="str">
        <f t="shared" si="136"/>
        <v>Corriger</v>
      </c>
      <c r="AQ144" s="81">
        <f>'M1-In'!AJ144+'M2-In'!AJ144+'M3-In'!AJ144</f>
        <v>0</v>
      </c>
      <c r="AR144" s="81" t="str">
        <f t="shared" si="137"/>
        <v>Corriger</v>
      </c>
      <c r="AS144" s="81" t="str">
        <f t="shared" si="138"/>
        <v>Corriger</v>
      </c>
      <c r="AT144" s="81">
        <f>BerM1!AO144+BerM2!AO144+BerM3!AO144</f>
        <v>0</v>
      </c>
      <c r="AU144" s="81" t="str">
        <f t="shared" si="139"/>
        <v>Corriger</v>
      </c>
      <c r="AV144" s="81" t="str">
        <f t="shared" si="140"/>
        <v>Corriger</v>
      </c>
      <c r="AW144" s="81" t="str">
        <f>IF(A144&gt;1,"Corriger",MIN(gmk,BerM1!AQ144+BerM2!AQ144+BerM3!AQ144))</f>
        <v>Corriger</v>
      </c>
      <c r="AX144" s="81" t="str">
        <f t="shared" si="141"/>
        <v>Corriger</v>
      </c>
      <c r="AY144" s="81" t="str">
        <f t="shared" si="142"/>
        <v>Corriger</v>
      </c>
      <c r="AZ144" s="81" t="str">
        <f>IF(A144&gt;1,"Corriger",ROUND(AW144*pabij/100,2)+ROUND(AW144*wnbij/100,2))</f>
        <v>Corriger</v>
      </c>
      <c r="BA144" s="81">
        <f t="shared" si="143"/>
        <v>0</v>
      </c>
      <c r="BB144" s="81">
        <f t="shared" si="144"/>
        <v>0</v>
      </c>
      <c r="BC144" s="104">
        <f t="shared" si="145"/>
        <v>1</v>
      </c>
      <c r="BD144" s="81" t="str">
        <f t="shared" si="146"/>
        <v>Corriger</v>
      </c>
      <c r="BE144" s="34" t="str">
        <f t="shared" si="147"/>
        <v>Corriger</v>
      </c>
      <c r="BF144" s="81" t="str">
        <f>IF(A144&gt;1,"Corriger",MIN(AY144,BerM1!AT144+BerM2!AT144+BerM3!AT144))</f>
        <v>Corriger</v>
      </c>
      <c r="BG144" s="81" t="e">
        <f t="shared" si="148"/>
        <v>#VALUE!</v>
      </c>
      <c r="BH144" s="81" t="str">
        <f t="shared" si="149"/>
        <v>Corriger</v>
      </c>
      <c r="BI144" s="81" t="str">
        <f t="shared" si="150"/>
        <v>Corriger</v>
      </c>
      <c r="BJ144" s="81" t="e">
        <f t="shared" si="151"/>
        <v>#VALUE!</v>
      </c>
      <c r="BK144" s="81" t="e">
        <f ca="1">IF(A144=1,Corriger,ROUND(AW144*fsobij/100,2))</f>
        <v>#VALUE!</v>
      </c>
      <c r="BL144" s="25" t="str">
        <f t="shared" si="152"/>
        <v>Corriger</v>
      </c>
      <c r="BM144" s="81" t="str">
        <f t="shared" si="153"/>
        <v>Corriger</v>
      </c>
      <c r="BN144" s="81" t="str">
        <f t="shared" si="154"/>
        <v>Corriger</v>
      </c>
      <c r="BO144" s="81" t="str">
        <f t="shared" si="155"/>
        <v>OK</v>
      </c>
      <c r="BP144" s="81" t="b">
        <f t="shared" si="156"/>
        <v>0</v>
      </c>
      <c r="BQ144" s="105"/>
      <c r="BR144" s="105" t="e">
        <f ca="1">IF(A144=1,Corriger,ROUND(AW144*bijdrage255/100,2))</f>
        <v>#VALUE!</v>
      </c>
      <c r="BS144" s="105" t="e">
        <f ca="1">IF(A144=1,Corriger,ROUND(AW144*bijdrage256/100,2))</f>
        <v>#VALUE!</v>
      </c>
      <c r="BT144" s="105"/>
      <c r="BU144" s="105" t="str">
        <f t="shared" si="157"/>
        <v>Corriger</v>
      </c>
      <c r="BV144" s="105"/>
      <c r="BW144" s="81" t="e">
        <f t="shared" si="158"/>
        <v>#VALUE!</v>
      </c>
      <c r="BX144" s="81" t="e">
        <f t="shared" si="159"/>
        <v>#VALUE!</v>
      </c>
      <c r="BY144" s="81" t="e">
        <f t="shared" si="160"/>
        <v>#VALUE!</v>
      </c>
      <c r="CA144" s="81" t="e">
        <f ca="1">BN144-ROUND(((FTP!AP144+FTP!BB144+FTP!BF144+FTP!AT144+FTP!AX144)-(FTP!BH144+FTP!BJ144))/100,2)</f>
        <v>#VALUE!</v>
      </c>
    </row>
    <row r="145" spans="1:79" x14ac:dyDescent="0.2">
      <c r="A145" s="25">
        <f>IF(OR(BerM1!V145=1,BerM2!V145=1,BerM3!V145=1),1,IF(ISBLANK(wg_cat),2,IF(AND(kwnr&gt;=76,user_wg_cat=958),3,0)))</f>
        <v>2</v>
      </c>
      <c r="B145" s="101"/>
      <c r="C145" s="106">
        <f>IF(NOT(ISBLANK(Ident!E145)),IF(Ident!E145&lt;Kal!A$11,Kal!A$11,Ident!E145),Kal!A$11)</f>
        <v>45383</v>
      </c>
      <c r="D145" s="25">
        <f>Ident!F145-C145+1-(INT((CHOOSE(WEEKDAY(C145),0,1,2,3,4,5,6)+(Ident!F145-C145+1))/7))-(INT((CHOOSE(WEEKDAY(C145),6,0,1,2,3,4,5)+(Ident!F145-C145+1))/7))</f>
        <v>-32415</v>
      </c>
      <c r="E145" s="25">
        <f>Kal!B$13-C145+1-(INT((CHOOSE(WEEKDAY(C145),0,1,2,3,4,5,6)+(Kal!B$13-C145+1))/7))-(INT((CHOOSE(WEEKDAY(C145),6,0,1,2,3,4,5)+(Kal!B$13-C145+1))/7))</f>
        <v>65</v>
      </c>
      <c r="F145" s="25">
        <f>Ident!F145-Kal!A$11+1-(INT((CHOOSE(WEEKDAY(Kal!A$11),0,1,2,3,4,5,6)+(Ident!F145-Kal!A$11+1))/7))-(INT((CHOOSE(WEEKDAY(Kal!A$11),6,0,1,2,3,4,5)+(Ident!F145-Kal!A$11+1))/7))</f>
        <v>-32415</v>
      </c>
      <c r="G145" s="25">
        <f>IF(AND(Ident!E145&lt;&gt;0,Ident!F145&lt;&gt;0),D145,IF(AND(Ident!E145&lt;&gt;0,Ident!F145=0),E145,IF(AND(Ident!E145=0,Ident!F145&lt;&gt;0),F145,ad5kw)))</f>
        <v>65</v>
      </c>
      <c r="H145" s="24">
        <f>ROUND(G145*Ident!L145,2)</f>
        <v>0</v>
      </c>
      <c r="I145" s="102"/>
      <c r="J145" s="103">
        <f>BerM1!W145+BerM2!W145+BerM3!W145</f>
        <v>0</v>
      </c>
      <c r="K145" s="103">
        <f t="shared" si="120"/>
        <v>0</v>
      </c>
      <c r="L145" s="103" t="str">
        <f t="shared" si="121"/>
        <v>Corriger</v>
      </c>
      <c r="M145" s="81">
        <f>BerM1!AB145+BerM2!AB145+BerM3!AB145</f>
        <v>0</v>
      </c>
      <c r="N145" s="81">
        <f t="shared" si="122"/>
        <v>0</v>
      </c>
      <c r="O145" s="4">
        <f>IF(BerM1!S145+BerM2!S145+BerM3!S145=0,0,MIN(Ident!L145*fuf,MAX((Ident!L145-1)*fuf,ROUND(N145/(BerM1!S145+BerM2!S145+BerM3!S145),2))))</f>
        <v>0</v>
      </c>
      <c r="P145" s="81">
        <f>ROUND((BerM1!I145+BerM2!I145+BerM3!I145)/(malu1+malu2+malu3),2)</f>
        <v>0</v>
      </c>
      <c r="Q145" s="81">
        <f>ROUND((BerM1!J145+BerM2!J145+BerM3!J145)/(dima1+dima2+dima3),2)</f>
        <v>0</v>
      </c>
      <c r="R145" s="81">
        <f>ROUND((BerM1!K145+BerM2!K145+BerM3!K145)/(wome1+wome2+wome3),2)</f>
        <v>0</v>
      </c>
      <c r="S145" s="81">
        <f>ROUND((BerM1!L145+BerM2!L145+BerM3!L145)/(doje1+doje2+doje3),2)</f>
        <v>0</v>
      </c>
      <c r="T145" s="81">
        <f>ROUND((BerM1!M145+BerM2!M145+BerM3!M145)/(vrve1+vrve2+vrve3),2)</f>
        <v>0</v>
      </c>
      <c r="U145" s="81">
        <f>ROUND((BerM1!N145+BerM2!N145+BerM3!N145)/(zasa1+zasa2+zasa3),2)</f>
        <v>0</v>
      </c>
      <c r="V145" s="81">
        <f>ROUND((BerM1!O145+BerM2!O145+BerM3!O145)/(zodi1+zodi2+zodi3),2)</f>
        <v>0</v>
      </c>
      <c r="W145" s="81">
        <f>ROUND(('M1-In'!U145+'M2-In'!U145+'M3-In'!U145)*7/(malu1+malu2+malu3+dima1+dima2+dima3+wome1+wome2+wome3+doje1+doje2+doje3+vrve1+vrve2+vrve3+zasa1+zasa2+zasa3+zodi1+zodi2+zodi3),2)</f>
        <v>0</v>
      </c>
      <c r="X145" s="81">
        <f t="shared" si="123"/>
        <v>0</v>
      </c>
      <c r="Y145" s="81" t="str">
        <f t="shared" si="124"/>
        <v>REMPLIR CAT.D'EMPLOYEUR!</v>
      </c>
      <c r="Z145" s="34">
        <f t="shared" si="125"/>
        <v>0</v>
      </c>
      <c r="AA145" s="81" t="str">
        <f t="shared" si="126"/>
        <v>T. plein</v>
      </c>
      <c r="AB145" s="81">
        <f>'M1-In'!AD145+'M1-In'!AE145+'M2-In'!AD145+'M2-In'!AE145+'M3-In'!AD145+'M3-In'!AE145</f>
        <v>0</v>
      </c>
      <c r="AC145" s="81" t="str">
        <f t="shared" si="127"/>
        <v>Corriger</v>
      </c>
      <c r="AD145" s="81" t="str">
        <f t="shared" si="128"/>
        <v>Corriger</v>
      </c>
      <c r="AE145" s="81">
        <f>'M1-In'!AF145+'M2-In'!AF145+'M3-In'!AF145</f>
        <v>0</v>
      </c>
      <c r="AF145" s="81" t="str">
        <f t="shared" si="129"/>
        <v>Corriger</v>
      </c>
      <c r="AG145" s="81" t="str">
        <f t="shared" si="130"/>
        <v>Corriger</v>
      </c>
      <c r="AH145" s="81">
        <f>'M1-In'!AG145+'M2-In'!AG145+'M3-In'!AG145</f>
        <v>0</v>
      </c>
      <c r="AI145" s="81" t="str">
        <f t="shared" si="131"/>
        <v>Corriger</v>
      </c>
      <c r="AJ145" s="81" t="str">
        <f t="shared" si="132"/>
        <v>Corriger</v>
      </c>
      <c r="AK145" s="81">
        <f>'M1-In'!AH145+'M2-In'!AH145+'M3-In'!AH145</f>
        <v>0</v>
      </c>
      <c r="AL145" s="81" t="str">
        <f t="shared" si="133"/>
        <v>Corriger</v>
      </c>
      <c r="AM145" s="81" t="str">
        <f t="shared" si="134"/>
        <v>Corriger</v>
      </c>
      <c r="AN145" s="81">
        <f>'M1-In'!AI145+'M2-In'!AI145+'M3-In'!AI145</f>
        <v>0</v>
      </c>
      <c r="AO145" s="81" t="str">
        <f t="shared" si="135"/>
        <v>Corriger</v>
      </c>
      <c r="AP145" s="81" t="str">
        <f t="shared" si="136"/>
        <v>Corriger</v>
      </c>
      <c r="AQ145" s="81">
        <f>'M1-In'!AJ145+'M2-In'!AJ145+'M3-In'!AJ145</f>
        <v>0</v>
      </c>
      <c r="AR145" s="81" t="str">
        <f t="shared" si="137"/>
        <v>Corriger</v>
      </c>
      <c r="AS145" s="81" t="str">
        <f t="shared" si="138"/>
        <v>Corriger</v>
      </c>
      <c r="AT145" s="81">
        <f>BerM1!AO145+BerM2!AO145+BerM3!AO145</f>
        <v>0</v>
      </c>
      <c r="AU145" s="81" t="str">
        <f t="shared" si="139"/>
        <v>Corriger</v>
      </c>
      <c r="AV145" s="81" t="str">
        <f t="shared" si="140"/>
        <v>Corriger</v>
      </c>
      <c r="AW145" s="81" t="str">
        <f>IF(A145&gt;1,"Corriger",MIN(gmk,BerM1!AQ145+BerM2!AQ145+BerM3!AQ145))</f>
        <v>Corriger</v>
      </c>
      <c r="AX145" s="81" t="str">
        <f t="shared" si="141"/>
        <v>Corriger</v>
      </c>
      <c r="AY145" s="81" t="str">
        <f t="shared" si="142"/>
        <v>Corriger</v>
      </c>
      <c r="AZ145" s="81" t="str">
        <f>IF(A145&gt;1,"Corriger",ROUND(AW145*pabij/100,2)+ROUND(AW145*wnbij/100,2))</f>
        <v>Corriger</v>
      </c>
      <c r="BA145" s="81">
        <f t="shared" si="143"/>
        <v>0</v>
      </c>
      <c r="BB145" s="81">
        <f t="shared" si="144"/>
        <v>0</v>
      </c>
      <c r="BC145" s="104">
        <f t="shared" si="145"/>
        <v>1</v>
      </c>
      <c r="BD145" s="81" t="str">
        <f t="shared" si="146"/>
        <v>Corriger</v>
      </c>
      <c r="BE145" s="34" t="str">
        <f t="shared" si="147"/>
        <v>Corriger</v>
      </c>
      <c r="BF145" s="81" t="str">
        <f>IF(A145&gt;1,"Corriger",MIN(AY145,BerM1!AT145+BerM2!AT145+BerM3!AT145))</f>
        <v>Corriger</v>
      </c>
      <c r="BG145" s="81" t="e">
        <f t="shared" si="148"/>
        <v>#VALUE!</v>
      </c>
      <c r="BH145" s="81" t="str">
        <f t="shared" si="149"/>
        <v>Corriger</v>
      </c>
      <c r="BI145" s="81" t="str">
        <f t="shared" si="150"/>
        <v>Corriger</v>
      </c>
      <c r="BJ145" s="81" t="e">
        <f t="shared" si="151"/>
        <v>#VALUE!</v>
      </c>
      <c r="BK145" s="81" t="e">
        <f ca="1">IF(A145=1,Corriger,ROUND(AW145*fsobij/100,2))</f>
        <v>#VALUE!</v>
      </c>
      <c r="BL145" s="25" t="str">
        <f t="shared" si="152"/>
        <v>Corriger</v>
      </c>
      <c r="BM145" s="81" t="str">
        <f t="shared" si="153"/>
        <v>Corriger</v>
      </c>
      <c r="BN145" s="81" t="str">
        <f t="shared" si="154"/>
        <v>Corriger</v>
      </c>
      <c r="BO145" s="81" t="str">
        <f t="shared" si="155"/>
        <v>OK</v>
      </c>
      <c r="BP145" s="81" t="b">
        <f t="shared" si="156"/>
        <v>0</v>
      </c>
      <c r="BQ145" s="105"/>
      <c r="BR145" s="105" t="e">
        <f ca="1">IF(A145=1,Corriger,ROUND(AW145*bijdrage255/100,2))</f>
        <v>#VALUE!</v>
      </c>
      <c r="BS145" s="105" t="e">
        <f ca="1">IF(A145=1,Corriger,ROUND(AW145*bijdrage256/100,2))</f>
        <v>#VALUE!</v>
      </c>
      <c r="BT145" s="105"/>
      <c r="BU145" s="105" t="str">
        <f t="shared" si="157"/>
        <v>Corriger</v>
      </c>
      <c r="BV145" s="105"/>
      <c r="BW145" s="81" t="e">
        <f t="shared" si="158"/>
        <v>#VALUE!</v>
      </c>
      <c r="BX145" s="81" t="e">
        <f t="shared" si="159"/>
        <v>#VALUE!</v>
      </c>
      <c r="BY145" s="81" t="e">
        <f t="shared" si="160"/>
        <v>#VALUE!</v>
      </c>
      <c r="CA145" s="81" t="e">
        <f ca="1">BN145-ROUND(((FTP!AP145+FTP!BB145+FTP!BF145+FTP!AT145+FTP!AX145)-(FTP!BH145+FTP!BJ145))/100,2)</f>
        <v>#VALUE!</v>
      </c>
    </row>
    <row r="146" spans="1:79" x14ac:dyDescent="0.2">
      <c r="A146" s="25">
        <f>IF(OR(BerM1!V146=1,BerM2!V146=1,BerM3!V146=1),1,IF(ISBLANK(wg_cat),2,IF(AND(kwnr&gt;=76,user_wg_cat=958),3,0)))</f>
        <v>2</v>
      </c>
      <c r="B146" s="101"/>
      <c r="C146" s="106">
        <f>IF(NOT(ISBLANK(Ident!E146)),IF(Ident!E146&lt;Kal!A$11,Kal!A$11,Ident!E146),Kal!A$11)</f>
        <v>45383</v>
      </c>
      <c r="D146" s="25">
        <f>Ident!F146-C146+1-(INT((CHOOSE(WEEKDAY(C146),0,1,2,3,4,5,6)+(Ident!F146-C146+1))/7))-(INT((CHOOSE(WEEKDAY(C146),6,0,1,2,3,4,5)+(Ident!F146-C146+1))/7))</f>
        <v>-32415</v>
      </c>
      <c r="E146" s="25">
        <f>Kal!B$13-C146+1-(INT((CHOOSE(WEEKDAY(C146),0,1,2,3,4,5,6)+(Kal!B$13-C146+1))/7))-(INT((CHOOSE(WEEKDAY(C146),6,0,1,2,3,4,5)+(Kal!B$13-C146+1))/7))</f>
        <v>65</v>
      </c>
      <c r="F146" s="25">
        <f>Ident!F146-Kal!A$11+1-(INT((CHOOSE(WEEKDAY(Kal!A$11),0,1,2,3,4,5,6)+(Ident!F146-Kal!A$11+1))/7))-(INT((CHOOSE(WEEKDAY(Kal!A$11),6,0,1,2,3,4,5)+(Ident!F146-Kal!A$11+1))/7))</f>
        <v>-32415</v>
      </c>
      <c r="G146" s="25">
        <f>IF(AND(Ident!E146&lt;&gt;0,Ident!F146&lt;&gt;0),D146,IF(AND(Ident!E146&lt;&gt;0,Ident!F146=0),E146,IF(AND(Ident!E146=0,Ident!F146&lt;&gt;0),F146,ad5kw)))</f>
        <v>65</v>
      </c>
      <c r="H146" s="24">
        <f>ROUND(G146*Ident!L146,2)</f>
        <v>0</v>
      </c>
      <c r="I146" s="102"/>
      <c r="J146" s="103">
        <f>BerM1!W146+BerM2!W146+BerM3!W146</f>
        <v>0</v>
      </c>
      <c r="K146" s="103">
        <f t="shared" si="120"/>
        <v>0</v>
      </c>
      <c r="L146" s="103" t="str">
        <f t="shared" si="121"/>
        <v>Corriger</v>
      </c>
      <c r="M146" s="81">
        <f>BerM1!AB146+BerM2!AB146+BerM3!AB146</f>
        <v>0</v>
      </c>
      <c r="N146" s="81">
        <f t="shared" si="122"/>
        <v>0</v>
      </c>
      <c r="O146" s="4">
        <f>IF(BerM1!S146+BerM2!S146+BerM3!S146=0,0,MIN(Ident!L146*fuf,MAX((Ident!L146-1)*fuf,ROUND(N146/(BerM1!S146+BerM2!S146+BerM3!S146),2))))</f>
        <v>0</v>
      </c>
      <c r="P146" s="81">
        <f>ROUND((BerM1!I146+BerM2!I146+BerM3!I146)/(malu1+malu2+malu3),2)</f>
        <v>0</v>
      </c>
      <c r="Q146" s="81">
        <f>ROUND((BerM1!J146+BerM2!J146+BerM3!J146)/(dima1+dima2+dima3),2)</f>
        <v>0</v>
      </c>
      <c r="R146" s="81">
        <f>ROUND((BerM1!K146+BerM2!K146+BerM3!K146)/(wome1+wome2+wome3),2)</f>
        <v>0</v>
      </c>
      <c r="S146" s="81">
        <f>ROUND((BerM1!L146+BerM2!L146+BerM3!L146)/(doje1+doje2+doje3),2)</f>
        <v>0</v>
      </c>
      <c r="T146" s="81">
        <f>ROUND((BerM1!M146+BerM2!M146+BerM3!M146)/(vrve1+vrve2+vrve3),2)</f>
        <v>0</v>
      </c>
      <c r="U146" s="81">
        <f>ROUND((BerM1!N146+BerM2!N146+BerM3!N146)/(zasa1+zasa2+zasa3),2)</f>
        <v>0</v>
      </c>
      <c r="V146" s="81">
        <f>ROUND((BerM1!O146+BerM2!O146+BerM3!O146)/(zodi1+zodi2+zodi3),2)</f>
        <v>0</v>
      </c>
      <c r="W146" s="81">
        <f>ROUND(('M1-In'!U146+'M2-In'!U146+'M3-In'!U146)*7/(malu1+malu2+malu3+dima1+dima2+dima3+wome1+wome2+wome3+doje1+doje2+doje3+vrve1+vrve2+vrve3+zasa1+zasa2+zasa3+zodi1+zodi2+zodi3),2)</f>
        <v>0</v>
      </c>
      <c r="X146" s="81">
        <f t="shared" si="123"/>
        <v>0</v>
      </c>
      <c r="Y146" s="81" t="str">
        <f t="shared" si="124"/>
        <v>REMPLIR CAT.D'EMPLOYEUR!</v>
      </c>
      <c r="Z146" s="34">
        <f t="shared" si="125"/>
        <v>0</v>
      </c>
      <c r="AA146" s="81" t="str">
        <f t="shared" si="126"/>
        <v>T. plein</v>
      </c>
      <c r="AB146" s="81">
        <f>'M1-In'!AD146+'M1-In'!AE146+'M2-In'!AD146+'M2-In'!AE146+'M3-In'!AD146+'M3-In'!AE146</f>
        <v>0</v>
      </c>
      <c r="AC146" s="81" t="str">
        <f t="shared" si="127"/>
        <v>Corriger</v>
      </c>
      <c r="AD146" s="81" t="str">
        <f t="shared" si="128"/>
        <v>Corriger</v>
      </c>
      <c r="AE146" s="81">
        <f>'M1-In'!AF146+'M2-In'!AF146+'M3-In'!AF146</f>
        <v>0</v>
      </c>
      <c r="AF146" s="81" t="str">
        <f t="shared" si="129"/>
        <v>Corriger</v>
      </c>
      <c r="AG146" s="81" t="str">
        <f t="shared" si="130"/>
        <v>Corriger</v>
      </c>
      <c r="AH146" s="81">
        <f>'M1-In'!AG146+'M2-In'!AG146+'M3-In'!AG146</f>
        <v>0</v>
      </c>
      <c r="AI146" s="81" t="str">
        <f t="shared" si="131"/>
        <v>Corriger</v>
      </c>
      <c r="AJ146" s="81" t="str">
        <f t="shared" si="132"/>
        <v>Corriger</v>
      </c>
      <c r="AK146" s="81">
        <f>'M1-In'!AH146+'M2-In'!AH146+'M3-In'!AH146</f>
        <v>0</v>
      </c>
      <c r="AL146" s="81" t="str">
        <f t="shared" si="133"/>
        <v>Corriger</v>
      </c>
      <c r="AM146" s="81" t="str">
        <f t="shared" si="134"/>
        <v>Corriger</v>
      </c>
      <c r="AN146" s="81">
        <f>'M1-In'!AI146+'M2-In'!AI146+'M3-In'!AI146</f>
        <v>0</v>
      </c>
      <c r="AO146" s="81" t="str">
        <f t="shared" si="135"/>
        <v>Corriger</v>
      </c>
      <c r="AP146" s="81" t="str">
        <f t="shared" si="136"/>
        <v>Corriger</v>
      </c>
      <c r="AQ146" s="81">
        <f>'M1-In'!AJ146+'M2-In'!AJ146+'M3-In'!AJ146</f>
        <v>0</v>
      </c>
      <c r="AR146" s="81" t="str">
        <f t="shared" si="137"/>
        <v>Corriger</v>
      </c>
      <c r="AS146" s="81" t="str">
        <f t="shared" si="138"/>
        <v>Corriger</v>
      </c>
      <c r="AT146" s="81">
        <f>BerM1!AO146+BerM2!AO146+BerM3!AO146</f>
        <v>0</v>
      </c>
      <c r="AU146" s="81" t="str">
        <f t="shared" si="139"/>
        <v>Corriger</v>
      </c>
      <c r="AV146" s="81" t="str">
        <f t="shared" si="140"/>
        <v>Corriger</v>
      </c>
      <c r="AW146" s="81" t="str">
        <f>IF(A146&gt;1,"Corriger",MIN(gmk,BerM1!AQ146+BerM2!AQ146+BerM3!AQ146))</f>
        <v>Corriger</v>
      </c>
      <c r="AX146" s="81" t="str">
        <f t="shared" si="141"/>
        <v>Corriger</v>
      </c>
      <c r="AY146" s="81" t="str">
        <f t="shared" si="142"/>
        <v>Corriger</v>
      </c>
      <c r="AZ146" s="81" t="str">
        <f>IF(A146&gt;1,"Corriger",ROUND(AW146*pabij/100,2)+ROUND(AW146*wnbij/100,2))</f>
        <v>Corriger</v>
      </c>
      <c r="BA146" s="81">
        <f t="shared" si="143"/>
        <v>0</v>
      </c>
      <c r="BB146" s="81">
        <f t="shared" si="144"/>
        <v>0</v>
      </c>
      <c r="BC146" s="104">
        <f t="shared" si="145"/>
        <v>1</v>
      </c>
      <c r="BD146" s="81" t="str">
        <f t="shared" si="146"/>
        <v>Corriger</v>
      </c>
      <c r="BE146" s="34" t="str">
        <f t="shared" si="147"/>
        <v>Corriger</v>
      </c>
      <c r="BF146" s="81" t="str">
        <f>IF(A146&gt;1,"Corriger",MIN(AY146,BerM1!AT146+BerM2!AT146+BerM3!AT146))</f>
        <v>Corriger</v>
      </c>
      <c r="BG146" s="81" t="e">
        <f t="shared" si="148"/>
        <v>#VALUE!</v>
      </c>
      <c r="BH146" s="81" t="str">
        <f t="shared" si="149"/>
        <v>Corriger</v>
      </c>
      <c r="BI146" s="81" t="str">
        <f t="shared" si="150"/>
        <v>Corriger</v>
      </c>
      <c r="BJ146" s="81" t="e">
        <f t="shared" si="151"/>
        <v>#VALUE!</v>
      </c>
      <c r="BK146" s="81" t="e">
        <f ca="1">IF(A146=1,Corriger,ROUND(AW146*fsobij/100,2))</f>
        <v>#VALUE!</v>
      </c>
      <c r="BL146" s="25" t="str">
        <f t="shared" si="152"/>
        <v>Corriger</v>
      </c>
      <c r="BM146" s="81" t="str">
        <f t="shared" si="153"/>
        <v>Corriger</v>
      </c>
      <c r="BN146" s="81" t="str">
        <f t="shared" si="154"/>
        <v>Corriger</v>
      </c>
      <c r="BO146" s="81" t="str">
        <f t="shared" si="155"/>
        <v>OK</v>
      </c>
      <c r="BP146" s="81" t="b">
        <f t="shared" si="156"/>
        <v>0</v>
      </c>
      <c r="BQ146" s="105"/>
      <c r="BR146" s="105" t="e">
        <f ca="1">IF(A146=1,Corriger,ROUND(AW146*bijdrage255/100,2))</f>
        <v>#VALUE!</v>
      </c>
      <c r="BS146" s="105" t="e">
        <f ca="1">IF(A146=1,Corriger,ROUND(AW146*bijdrage256/100,2))</f>
        <v>#VALUE!</v>
      </c>
      <c r="BT146" s="105"/>
      <c r="BU146" s="105" t="str">
        <f t="shared" si="157"/>
        <v>Corriger</v>
      </c>
      <c r="BV146" s="105"/>
      <c r="BW146" s="81" t="e">
        <f t="shared" si="158"/>
        <v>#VALUE!</v>
      </c>
      <c r="BX146" s="81" t="e">
        <f t="shared" si="159"/>
        <v>#VALUE!</v>
      </c>
      <c r="BY146" s="81" t="e">
        <f t="shared" si="160"/>
        <v>#VALUE!</v>
      </c>
      <c r="CA146" s="81" t="e">
        <f ca="1">BN146-ROUND(((FTP!AP146+FTP!BB146+FTP!BF146+FTP!AT146+FTP!AX146)-(FTP!BH146+FTP!BJ146))/100,2)</f>
        <v>#VALUE!</v>
      </c>
    </row>
    <row r="147" spans="1:79" x14ac:dyDescent="0.2">
      <c r="A147" s="25">
        <f>IF(OR(BerM1!V147=1,BerM2!V147=1,BerM3!V147=1),1,IF(ISBLANK(wg_cat),2,IF(AND(kwnr&gt;=76,user_wg_cat=958),3,0)))</f>
        <v>2</v>
      </c>
      <c r="B147" s="101"/>
      <c r="C147" s="106">
        <f>IF(NOT(ISBLANK(Ident!E147)),IF(Ident!E147&lt;Kal!A$11,Kal!A$11,Ident!E147),Kal!A$11)</f>
        <v>45383</v>
      </c>
      <c r="D147" s="25">
        <f>Ident!F147-C147+1-(INT((CHOOSE(WEEKDAY(C147),0,1,2,3,4,5,6)+(Ident!F147-C147+1))/7))-(INT((CHOOSE(WEEKDAY(C147),6,0,1,2,3,4,5)+(Ident!F147-C147+1))/7))</f>
        <v>-32415</v>
      </c>
      <c r="E147" s="25">
        <f>Kal!B$13-C147+1-(INT((CHOOSE(WEEKDAY(C147),0,1,2,3,4,5,6)+(Kal!B$13-C147+1))/7))-(INT((CHOOSE(WEEKDAY(C147),6,0,1,2,3,4,5)+(Kal!B$13-C147+1))/7))</f>
        <v>65</v>
      </c>
      <c r="F147" s="25">
        <f>Ident!F147-Kal!A$11+1-(INT((CHOOSE(WEEKDAY(Kal!A$11),0,1,2,3,4,5,6)+(Ident!F147-Kal!A$11+1))/7))-(INT((CHOOSE(WEEKDAY(Kal!A$11),6,0,1,2,3,4,5)+(Ident!F147-Kal!A$11+1))/7))</f>
        <v>-32415</v>
      </c>
      <c r="G147" s="25">
        <f>IF(AND(Ident!E147&lt;&gt;0,Ident!F147&lt;&gt;0),D147,IF(AND(Ident!E147&lt;&gt;0,Ident!F147=0),E147,IF(AND(Ident!E147=0,Ident!F147&lt;&gt;0),F147,ad5kw)))</f>
        <v>65</v>
      </c>
      <c r="H147" s="24">
        <f>ROUND(G147*Ident!L147,2)</f>
        <v>0</v>
      </c>
      <c r="I147" s="102"/>
      <c r="J147" s="103">
        <f>BerM1!W147+BerM2!W147+BerM3!W147</f>
        <v>0</v>
      </c>
      <c r="K147" s="103">
        <f t="shared" si="120"/>
        <v>0</v>
      </c>
      <c r="L147" s="103" t="str">
        <f t="shared" si="121"/>
        <v>Corriger</v>
      </c>
      <c r="M147" s="81">
        <f>BerM1!AB147+BerM2!AB147+BerM3!AB147</f>
        <v>0</v>
      </c>
      <c r="N147" s="81">
        <f t="shared" si="122"/>
        <v>0</v>
      </c>
      <c r="O147" s="4">
        <f>IF(BerM1!S147+BerM2!S147+BerM3!S147=0,0,MIN(Ident!L147*fuf,MAX((Ident!L147-1)*fuf,ROUND(N147/(BerM1!S147+BerM2!S147+BerM3!S147),2))))</f>
        <v>0</v>
      </c>
      <c r="P147" s="81">
        <f>ROUND((BerM1!I147+BerM2!I147+BerM3!I147)/(malu1+malu2+malu3),2)</f>
        <v>0</v>
      </c>
      <c r="Q147" s="81">
        <f>ROUND((BerM1!J147+BerM2!J147+BerM3!J147)/(dima1+dima2+dima3),2)</f>
        <v>0</v>
      </c>
      <c r="R147" s="81">
        <f>ROUND((BerM1!K147+BerM2!K147+BerM3!K147)/(wome1+wome2+wome3),2)</f>
        <v>0</v>
      </c>
      <c r="S147" s="81">
        <f>ROUND((BerM1!L147+BerM2!L147+BerM3!L147)/(doje1+doje2+doje3),2)</f>
        <v>0</v>
      </c>
      <c r="T147" s="81">
        <f>ROUND((BerM1!M147+BerM2!M147+BerM3!M147)/(vrve1+vrve2+vrve3),2)</f>
        <v>0</v>
      </c>
      <c r="U147" s="81">
        <f>ROUND((BerM1!N147+BerM2!N147+BerM3!N147)/(zasa1+zasa2+zasa3),2)</f>
        <v>0</v>
      </c>
      <c r="V147" s="81">
        <f>ROUND((BerM1!O147+BerM2!O147+BerM3!O147)/(zodi1+zodi2+zodi3),2)</f>
        <v>0</v>
      </c>
      <c r="W147" s="81">
        <f>ROUND(('M1-In'!U147+'M2-In'!U147+'M3-In'!U147)*7/(malu1+malu2+malu3+dima1+dima2+dima3+wome1+wome2+wome3+doje1+doje2+doje3+vrve1+vrve2+vrve3+zasa1+zasa2+zasa3+zodi1+zodi2+zodi3),2)</f>
        <v>0</v>
      </c>
      <c r="X147" s="81">
        <f t="shared" si="123"/>
        <v>0</v>
      </c>
      <c r="Y147" s="81" t="str">
        <f t="shared" si="124"/>
        <v>REMPLIR CAT.D'EMPLOYEUR!</v>
      </c>
      <c r="Z147" s="34">
        <f t="shared" si="125"/>
        <v>0</v>
      </c>
      <c r="AA147" s="81" t="str">
        <f t="shared" si="126"/>
        <v>T. plein</v>
      </c>
      <c r="AB147" s="81">
        <f>'M1-In'!AD147+'M1-In'!AE147+'M2-In'!AD147+'M2-In'!AE147+'M3-In'!AD147+'M3-In'!AE147</f>
        <v>0</v>
      </c>
      <c r="AC147" s="81" t="str">
        <f t="shared" si="127"/>
        <v>Corriger</v>
      </c>
      <c r="AD147" s="81" t="str">
        <f t="shared" si="128"/>
        <v>Corriger</v>
      </c>
      <c r="AE147" s="81">
        <f>'M1-In'!AF147+'M2-In'!AF147+'M3-In'!AF147</f>
        <v>0</v>
      </c>
      <c r="AF147" s="81" t="str">
        <f t="shared" si="129"/>
        <v>Corriger</v>
      </c>
      <c r="AG147" s="81" t="str">
        <f t="shared" si="130"/>
        <v>Corriger</v>
      </c>
      <c r="AH147" s="81">
        <f>'M1-In'!AG147+'M2-In'!AG147+'M3-In'!AG147</f>
        <v>0</v>
      </c>
      <c r="AI147" s="81" t="str">
        <f t="shared" si="131"/>
        <v>Corriger</v>
      </c>
      <c r="AJ147" s="81" t="str">
        <f t="shared" si="132"/>
        <v>Corriger</v>
      </c>
      <c r="AK147" s="81">
        <f>'M1-In'!AH147+'M2-In'!AH147+'M3-In'!AH147</f>
        <v>0</v>
      </c>
      <c r="AL147" s="81" t="str">
        <f t="shared" si="133"/>
        <v>Corriger</v>
      </c>
      <c r="AM147" s="81" t="str">
        <f t="shared" si="134"/>
        <v>Corriger</v>
      </c>
      <c r="AN147" s="81">
        <f>'M1-In'!AI147+'M2-In'!AI147+'M3-In'!AI147</f>
        <v>0</v>
      </c>
      <c r="AO147" s="81" t="str">
        <f t="shared" si="135"/>
        <v>Corriger</v>
      </c>
      <c r="AP147" s="81" t="str">
        <f t="shared" si="136"/>
        <v>Corriger</v>
      </c>
      <c r="AQ147" s="81">
        <f>'M1-In'!AJ147+'M2-In'!AJ147+'M3-In'!AJ147</f>
        <v>0</v>
      </c>
      <c r="AR147" s="81" t="str">
        <f t="shared" si="137"/>
        <v>Corriger</v>
      </c>
      <c r="AS147" s="81" t="str">
        <f t="shared" si="138"/>
        <v>Corriger</v>
      </c>
      <c r="AT147" s="81">
        <f>BerM1!AO147+BerM2!AO147+BerM3!AO147</f>
        <v>0</v>
      </c>
      <c r="AU147" s="81" t="str">
        <f t="shared" si="139"/>
        <v>Corriger</v>
      </c>
      <c r="AV147" s="81" t="str">
        <f t="shared" si="140"/>
        <v>Corriger</v>
      </c>
      <c r="AW147" s="81" t="str">
        <f>IF(A147&gt;1,"Corriger",MIN(gmk,BerM1!AQ147+BerM2!AQ147+BerM3!AQ147))</f>
        <v>Corriger</v>
      </c>
      <c r="AX147" s="81" t="str">
        <f t="shared" si="141"/>
        <v>Corriger</v>
      </c>
      <c r="AY147" s="81" t="str">
        <f t="shared" si="142"/>
        <v>Corriger</v>
      </c>
      <c r="AZ147" s="81" t="str">
        <f>IF(A147&gt;1,"Corriger",ROUND(AW147*pabij/100,2)+ROUND(AW147*wnbij/100,2))</f>
        <v>Corriger</v>
      </c>
      <c r="BA147" s="81">
        <f t="shared" si="143"/>
        <v>0</v>
      </c>
      <c r="BB147" s="81">
        <f t="shared" si="144"/>
        <v>0</v>
      </c>
      <c r="BC147" s="104">
        <f t="shared" si="145"/>
        <v>1</v>
      </c>
      <c r="BD147" s="81" t="str">
        <f t="shared" si="146"/>
        <v>Corriger</v>
      </c>
      <c r="BE147" s="34" t="str">
        <f t="shared" si="147"/>
        <v>Corriger</v>
      </c>
      <c r="BF147" s="81" t="str">
        <f>IF(A147&gt;1,"Corriger",MIN(AY147,BerM1!AT147+BerM2!AT147+BerM3!AT147))</f>
        <v>Corriger</v>
      </c>
      <c r="BG147" s="81" t="e">
        <f t="shared" si="148"/>
        <v>#VALUE!</v>
      </c>
      <c r="BH147" s="81" t="str">
        <f t="shared" si="149"/>
        <v>Corriger</v>
      </c>
      <c r="BI147" s="81" t="str">
        <f t="shared" si="150"/>
        <v>Corriger</v>
      </c>
      <c r="BJ147" s="81" t="e">
        <f t="shared" si="151"/>
        <v>#VALUE!</v>
      </c>
      <c r="BK147" s="81" t="e">
        <f ca="1">IF(A147=1,Corriger,ROUND(AW147*fsobij/100,2))</f>
        <v>#VALUE!</v>
      </c>
      <c r="BL147" s="25" t="str">
        <f t="shared" si="152"/>
        <v>Corriger</v>
      </c>
      <c r="BM147" s="81" t="str">
        <f t="shared" si="153"/>
        <v>Corriger</v>
      </c>
      <c r="BN147" s="81" t="str">
        <f t="shared" si="154"/>
        <v>Corriger</v>
      </c>
      <c r="BO147" s="81" t="str">
        <f t="shared" si="155"/>
        <v>OK</v>
      </c>
      <c r="BP147" s="81" t="b">
        <f t="shared" si="156"/>
        <v>0</v>
      </c>
      <c r="BQ147" s="105"/>
      <c r="BR147" s="105" t="e">
        <f ca="1">IF(A147=1,Corriger,ROUND(AW147*bijdrage255/100,2))</f>
        <v>#VALUE!</v>
      </c>
      <c r="BS147" s="105" t="e">
        <f ca="1">IF(A147=1,Corriger,ROUND(AW147*bijdrage256/100,2))</f>
        <v>#VALUE!</v>
      </c>
      <c r="BT147" s="105"/>
      <c r="BU147" s="105" t="str">
        <f t="shared" si="157"/>
        <v>Corriger</v>
      </c>
      <c r="BV147" s="105"/>
      <c r="BW147" s="81" t="e">
        <f t="shared" si="158"/>
        <v>#VALUE!</v>
      </c>
      <c r="BX147" s="81" t="e">
        <f t="shared" si="159"/>
        <v>#VALUE!</v>
      </c>
      <c r="BY147" s="81" t="e">
        <f t="shared" si="160"/>
        <v>#VALUE!</v>
      </c>
      <c r="CA147" s="81" t="e">
        <f ca="1">BN147-ROUND(((FTP!AP147+FTP!BB147+FTP!BF147+FTP!AT147+FTP!AX147)-(FTP!BH147+FTP!BJ147))/100,2)</f>
        <v>#VALUE!</v>
      </c>
    </row>
    <row r="148" spans="1:79" x14ac:dyDescent="0.2">
      <c r="A148" s="25">
        <f>IF(OR(BerM1!V148=1,BerM2!V148=1,BerM3!V148=1),1,IF(ISBLANK(wg_cat),2,IF(AND(kwnr&gt;=76,user_wg_cat=958),3,0)))</f>
        <v>2</v>
      </c>
      <c r="B148" s="101"/>
      <c r="C148" s="106">
        <f>IF(NOT(ISBLANK(Ident!E148)),IF(Ident!E148&lt;Kal!A$11,Kal!A$11,Ident!E148),Kal!A$11)</f>
        <v>45383</v>
      </c>
      <c r="D148" s="25">
        <f>Ident!F148-C148+1-(INT((CHOOSE(WEEKDAY(C148),0,1,2,3,4,5,6)+(Ident!F148-C148+1))/7))-(INT((CHOOSE(WEEKDAY(C148),6,0,1,2,3,4,5)+(Ident!F148-C148+1))/7))</f>
        <v>-32415</v>
      </c>
      <c r="E148" s="25">
        <f>Kal!B$13-C148+1-(INT((CHOOSE(WEEKDAY(C148),0,1,2,3,4,5,6)+(Kal!B$13-C148+1))/7))-(INT((CHOOSE(WEEKDAY(C148),6,0,1,2,3,4,5)+(Kal!B$13-C148+1))/7))</f>
        <v>65</v>
      </c>
      <c r="F148" s="25">
        <f>Ident!F148-Kal!A$11+1-(INT((CHOOSE(WEEKDAY(Kal!A$11),0,1,2,3,4,5,6)+(Ident!F148-Kal!A$11+1))/7))-(INT((CHOOSE(WEEKDAY(Kal!A$11),6,0,1,2,3,4,5)+(Ident!F148-Kal!A$11+1))/7))</f>
        <v>-32415</v>
      </c>
      <c r="G148" s="25">
        <f>IF(AND(Ident!E148&lt;&gt;0,Ident!F148&lt;&gt;0),D148,IF(AND(Ident!E148&lt;&gt;0,Ident!F148=0),E148,IF(AND(Ident!E148=0,Ident!F148&lt;&gt;0),F148,ad5kw)))</f>
        <v>65</v>
      </c>
      <c r="H148" s="24">
        <f>ROUND(G148*Ident!L148,2)</f>
        <v>0</v>
      </c>
      <c r="I148" s="102"/>
      <c r="J148" s="103">
        <f>BerM1!W148+BerM2!W148+BerM3!W148</f>
        <v>0</v>
      </c>
      <c r="K148" s="103">
        <f t="shared" si="120"/>
        <v>0</v>
      </c>
      <c r="L148" s="103" t="str">
        <f t="shared" si="121"/>
        <v>Corriger</v>
      </c>
      <c r="M148" s="81">
        <f>BerM1!AB148+BerM2!AB148+BerM3!AB148</f>
        <v>0</v>
      </c>
      <c r="N148" s="81">
        <f t="shared" si="122"/>
        <v>0</v>
      </c>
      <c r="O148" s="4">
        <f>IF(BerM1!S148+BerM2!S148+BerM3!S148=0,0,MIN(Ident!L148*fuf,MAX((Ident!L148-1)*fuf,ROUND(N148/(BerM1!S148+BerM2!S148+BerM3!S148),2))))</f>
        <v>0</v>
      </c>
      <c r="P148" s="81">
        <f>ROUND((BerM1!I148+BerM2!I148+BerM3!I148)/(malu1+malu2+malu3),2)</f>
        <v>0</v>
      </c>
      <c r="Q148" s="81">
        <f>ROUND((BerM1!J148+BerM2!J148+BerM3!J148)/(dima1+dima2+dima3),2)</f>
        <v>0</v>
      </c>
      <c r="R148" s="81">
        <f>ROUND((BerM1!K148+BerM2!K148+BerM3!K148)/(wome1+wome2+wome3),2)</f>
        <v>0</v>
      </c>
      <c r="S148" s="81">
        <f>ROUND((BerM1!L148+BerM2!L148+BerM3!L148)/(doje1+doje2+doje3),2)</f>
        <v>0</v>
      </c>
      <c r="T148" s="81">
        <f>ROUND((BerM1!M148+BerM2!M148+BerM3!M148)/(vrve1+vrve2+vrve3),2)</f>
        <v>0</v>
      </c>
      <c r="U148" s="81">
        <f>ROUND((BerM1!N148+BerM2!N148+BerM3!N148)/(zasa1+zasa2+zasa3),2)</f>
        <v>0</v>
      </c>
      <c r="V148" s="81">
        <f>ROUND((BerM1!O148+BerM2!O148+BerM3!O148)/(zodi1+zodi2+zodi3),2)</f>
        <v>0</v>
      </c>
      <c r="W148" s="81">
        <f>ROUND(('M1-In'!U148+'M2-In'!U148+'M3-In'!U148)*7/(malu1+malu2+malu3+dima1+dima2+dima3+wome1+wome2+wome3+doje1+doje2+doje3+vrve1+vrve2+vrve3+zasa1+zasa2+zasa3+zodi1+zodi2+zodi3),2)</f>
        <v>0</v>
      </c>
      <c r="X148" s="81">
        <f t="shared" si="123"/>
        <v>0</v>
      </c>
      <c r="Y148" s="81" t="str">
        <f t="shared" si="124"/>
        <v>REMPLIR CAT.D'EMPLOYEUR!</v>
      </c>
      <c r="Z148" s="34">
        <f t="shared" si="125"/>
        <v>0</v>
      </c>
      <c r="AA148" s="81" t="str">
        <f t="shared" si="126"/>
        <v>T. plein</v>
      </c>
      <c r="AB148" s="81">
        <f>'M1-In'!AD148+'M1-In'!AE148+'M2-In'!AD148+'M2-In'!AE148+'M3-In'!AD148+'M3-In'!AE148</f>
        <v>0</v>
      </c>
      <c r="AC148" s="81" t="str">
        <f t="shared" si="127"/>
        <v>Corriger</v>
      </c>
      <c r="AD148" s="81" t="str">
        <f t="shared" si="128"/>
        <v>Corriger</v>
      </c>
      <c r="AE148" s="81">
        <f>'M1-In'!AF148+'M2-In'!AF148+'M3-In'!AF148</f>
        <v>0</v>
      </c>
      <c r="AF148" s="81" t="str">
        <f t="shared" si="129"/>
        <v>Corriger</v>
      </c>
      <c r="AG148" s="81" t="str">
        <f t="shared" si="130"/>
        <v>Corriger</v>
      </c>
      <c r="AH148" s="81">
        <f>'M1-In'!AG148+'M2-In'!AG148+'M3-In'!AG148</f>
        <v>0</v>
      </c>
      <c r="AI148" s="81" t="str">
        <f t="shared" si="131"/>
        <v>Corriger</v>
      </c>
      <c r="AJ148" s="81" t="str">
        <f t="shared" si="132"/>
        <v>Corriger</v>
      </c>
      <c r="AK148" s="81">
        <f>'M1-In'!AH148+'M2-In'!AH148+'M3-In'!AH148</f>
        <v>0</v>
      </c>
      <c r="AL148" s="81" t="str">
        <f t="shared" si="133"/>
        <v>Corriger</v>
      </c>
      <c r="AM148" s="81" t="str">
        <f t="shared" si="134"/>
        <v>Corriger</v>
      </c>
      <c r="AN148" s="81">
        <f>'M1-In'!AI148+'M2-In'!AI148+'M3-In'!AI148</f>
        <v>0</v>
      </c>
      <c r="AO148" s="81" t="str">
        <f t="shared" si="135"/>
        <v>Corriger</v>
      </c>
      <c r="AP148" s="81" t="str">
        <f t="shared" si="136"/>
        <v>Corriger</v>
      </c>
      <c r="AQ148" s="81">
        <f>'M1-In'!AJ148+'M2-In'!AJ148+'M3-In'!AJ148</f>
        <v>0</v>
      </c>
      <c r="AR148" s="81" t="str">
        <f t="shared" si="137"/>
        <v>Corriger</v>
      </c>
      <c r="AS148" s="81" t="str">
        <f t="shared" si="138"/>
        <v>Corriger</v>
      </c>
      <c r="AT148" s="81">
        <f>BerM1!AO148+BerM2!AO148+BerM3!AO148</f>
        <v>0</v>
      </c>
      <c r="AU148" s="81" t="str">
        <f t="shared" si="139"/>
        <v>Corriger</v>
      </c>
      <c r="AV148" s="81" t="str">
        <f t="shared" si="140"/>
        <v>Corriger</v>
      </c>
      <c r="AW148" s="81" t="str">
        <f>IF(A148&gt;1,"Corriger",MIN(gmk,BerM1!AQ148+BerM2!AQ148+BerM3!AQ148))</f>
        <v>Corriger</v>
      </c>
      <c r="AX148" s="81" t="str">
        <f t="shared" si="141"/>
        <v>Corriger</v>
      </c>
      <c r="AY148" s="81" t="str">
        <f t="shared" si="142"/>
        <v>Corriger</v>
      </c>
      <c r="AZ148" s="81" t="str">
        <f>IF(A148&gt;1,"Corriger",ROUND(AW148*pabij/100,2)+ROUND(AW148*wnbij/100,2))</f>
        <v>Corriger</v>
      </c>
      <c r="BA148" s="81">
        <f t="shared" si="143"/>
        <v>0</v>
      </c>
      <c r="BB148" s="81">
        <f t="shared" si="144"/>
        <v>0</v>
      </c>
      <c r="BC148" s="104">
        <f t="shared" si="145"/>
        <v>1</v>
      </c>
      <c r="BD148" s="81" t="str">
        <f t="shared" si="146"/>
        <v>Corriger</v>
      </c>
      <c r="BE148" s="34" t="str">
        <f t="shared" si="147"/>
        <v>Corriger</v>
      </c>
      <c r="BF148" s="81" t="str">
        <f>IF(A148&gt;1,"Corriger",MIN(AY148,BerM1!AT148+BerM2!AT148+BerM3!AT148))</f>
        <v>Corriger</v>
      </c>
      <c r="BG148" s="81" t="e">
        <f t="shared" si="148"/>
        <v>#VALUE!</v>
      </c>
      <c r="BH148" s="81" t="str">
        <f t="shared" si="149"/>
        <v>Corriger</v>
      </c>
      <c r="BI148" s="81" t="str">
        <f t="shared" si="150"/>
        <v>Corriger</v>
      </c>
      <c r="BJ148" s="81" t="e">
        <f t="shared" si="151"/>
        <v>#VALUE!</v>
      </c>
      <c r="BK148" s="81" t="e">
        <f ca="1">IF(A148=1,Corriger,ROUND(AW148*fsobij/100,2))</f>
        <v>#VALUE!</v>
      </c>
      <c r="BL148" s="25" t="str">
        <f t="shared" si="152"/>
        <v>Corriger</v>
      </c>
      <c r="BM148" s="81" t="str">
        <f t="shared" si="153"/>
        <v>Corriger</v>
      </c>
      <c r="BN148" s="81" t="str">
        <f t="shared" si="154"/>
        <v>Corriger</v>
      </c>
      <c r="BO148" s="81" t="str">
        <f t="shared" si="155"/>
        <v>OK</v>
      </c>
      <c r="BP148" s="81" t="b">
        <f t="shared" si="156"/>
        <v>0</v>
      </c>
      <c r="BQ148" s="105"/>
      <c r="BR148" s="105" t="e">
        <f ca="1">IF(A148=1,Corriger,ROUND(AW148*bijdrage255/100,2))</f>
        <v>#VALUE!</v>
      </c>
      <c r="BS148" s="105" t="e">
        <f ca="1">IF(A148=1,Corriger,ROUND(AW148*bijdrage256/100,2))</f>
        <v>#VALUE!</v>
      </c>
      <c r="BT148" s="105"/>
      <c r="BU148" s="105" t="str">
        <f t="shared" si="157"/>
        <v>Corriger</v>
      </c>
      <c r="BV148" s="105"/>
      <c r="BW148" s="81" t="e">
        <f t="shared" si="158"/>
        <v>#VALUE!</v>
      </c>
      <c r="BX148" s="81" t="e">
        <f t="shared" si="159"/>
        <v>#VALUE!</v>
      </c>
      <c r="BY148" s="81" t="e">
        <f t="shared" si="160"/>
        <v>#VALUE!</v>
      </c>
      <c r="CA148" s="81" t="e">
        <f ca="1">BN148-ROUND(((FTP!AP148+FTP!BB148+FTP!BF148+FTP!AT148+FTP!AX148)-(FTP!BH148+FTP!BJ148))/100,2)</f>
        <v>#VALUE!</v>
      </c>
    </row>
    <row r="149" spans="1:79" x14ac:dyDescent="0.2">
      <c r="A149" s="25">
        <f>IF(OR(BerM1!V149=1,BerM2!V149=1,BerM3!V149=1),1,IF(ISBLANK(wg_cat),2,IF(AND(kwnr&gt;=76,user_wg_cat=958),3,0)))</f>
        <v>2</v>
      </c>
      <c r="B149" s="101"/>
      <c r="C149" s="106">
        <f>IF(NOT(ISBLANK(Ident!E149)),IF(Ident!E149&lt;Kal!A$11,Kal!A$11,Ident!E149),Kal!A$11)</f>
        <v>45383</v>
      </c>
      <c r="D149" s="25">
        <f>Ident!F149-C149+1-(INT((CHOOSE(WEEKDAY(C149),0,1,2,3,4,5,6)+(Ident!F149-C149+1))/7))-(INT((CHOOSE(WEEKDAY(C149),6,0,1,2,3,4,5)+(Ident!F149-C149+1))/7))</f>
        <v>-32415</v>
      </c>
      <c r="E149" s="25">
        <f>Kal!B$13-C149+1-(INT((CHOOSE(WEEKDAY(C149),0,1,2,3,4,5,6)+(Kal!B$13-C149+1))/7))-(INT((CHOOSE(WEEKDAY(C149),6,0,1,2,3,4,5)+(Kal!B$13-C149+1))/7))</f>
        <v>65</v>
      </c>
      <c r="F149" s="25">
        <f>Ident!F149-Kal!A$11+1-(INT((CHOOSE(WEEKDAY(Kal!A$11),0,1,2,3,4,5,6)+(Ident!F149-Kal!A$11+1))/7))-(INT((CHOOSE(WEEKDAY(Kal!A$11),6,0,1,2,3,4,5)+(Ident!F149-Kal!A$11+1))/7))</f>
        <v>-32415</v>
      </c>
      <c r="G149" s="25">
        <f>IF(AND(Ident!E149&lt;&gt;0,Ident!F149&lt;&gt;0),D149,IF(AND(Ident!E149&lt;&gt;0,Ident!F149=0),E149,IF(AND(Ident!E149=0,Ident!F149&lt;&gt;0),F149,ad5kw)))</f>
        <v>65</v>
      </c>
      <c r="H149" s="24">
        <f>ROUND(G149*Ident!L149,2)</f>
        <v>0</v>
      </c>
      <c r="I149" s="102"/>
      <c r="J149" s="103">
        <f>BerM1!W149+BerM2!W149+BerM3!W149</f>
        <v>0</v>
      </c>
      <c r="K149" s="103">
        <f t="shared" si="120"/>
        <v>0</v>
      </c>
      <c r="L149" s="103" t="str">
        <f t="shared" si="121"/>
        <v>Corriger</v>
      </c>
      <c r="M149" s="81">
        <f>BerM1!AB149+BerM2!AB149+BerM3!AB149</f>
        <v>0</v>
      </c>
      <c r="N149" s="81">
        <f t="shared" si="122"/>
        <v>0</v>
      </c>
      <c r="O149" s="4">
        <f>IF(BerM1!S149+BerM2!S149+BerM3!S149=0,0,MIN(Ident!L149*fuf,MAX((Ident!L149-1)*fuf,ROUND(N149/(BerM1!S149+BerM2!S149+BerM3!S149),2))))</f>
        <v>0</v>
      </c>
      <c r="P149" s="81">
        <f>ROUND((BerM1!I149+BerM2!I149+BerM3!I149)/(malu1+malu2+malu3),2)</f>
        <v>0</v>
      </c>
      <c r="Q149" s="81">
        <f>ROUND((BerM1!J149+BerM2!J149+BerM3!J149)/(dima1+dima2+dima3),2)</f>
        <v>0</v>
      </c>
      <c r="R149" s="81">
        <f>ROUND((BerM1!K149+BerM2!K149+BerM3!K149)/(wome1+wome2+wome3),2)</f>
        <v>0</v>
      </c>
      <c r="S149" s="81">
        <f>ROUND((BerM1!L149+BerM2!L149+BerM3!L149)/(doje1+doje2+doje3),2)</f>
        <v>0</v>
      </c>
      <c r="T149" s="81">
        <f>ROUND((BerM1!M149+BerM2!M149+BerM3!M149)/(vrve1+vrve2+vrve3),2)</f>
        <v>0</v>
      </c>
      <c r="U149" s="81">
        <f>ROUND((BerM1!N149+BerM2!N149+BerM3!N149)/(zasa1+zasa2+zasa3),2)</f>
        <v>0</v>
      </c>
      <c r="V149" s="81">
        <f>ROUND((BerM1!O149+BerM2!O149+BerM3!O149)/(zodi1+zodi2+zodi3),2)</f>
        <v>0</v>
      </c>
      <c r="W149" s="81">
        <f>ROUND(('M1-In'!U149+'M2-In'!U149+'M3-In'!U149)*7/(malu1+malu2+malu3+dima1+dima2+dima3+wome1+wome2+wome3+doje1+doje2+doje3+vrve1+vrve2+vrve3+zasa1+zasa2+zasa3+zodi1+zodi2+zodi3),2)</f>
        <v>0</v>
      </c>
      <c r="X149" s="81">
        <f t="shared" si="123"/>
        <v>0</v>
      </c>
      <c r="Y149" s="81" t="str">
        <f t="shared" si="124"/>
        <v>REMPLIR CAT.D'EMPLOYEUR!</v>
      </c>
      <c r="Z149" s="34">
        <f t="shared" si="125"/>
        <v>0</v>
      </c>
      <c r="AA149" s="81" t="str">
        <f t="shared" si="126"/>
        <v>T. plein</v>
      </c>
      <c r="AB149" s="81">
        <f>'M1-In'!AD149+'M1-In'!AE149+'M2-In'!AD149+'M2-In'!AE149+'M3-In'!AD149+'M3-In'!AE149</f>
        <v>0</v>
      </c>
      <c r="AC149" s="81" t="str">
        <f t="shared" si="127"/>
        <v>Corriger</v>
      </c>
      <c r="AD149" s="81" t="str">
        <f t="shared" si="128"/>
        <v>Corriger</v>
      </c>
      <c r="AE149" s="81">
        <f>'M1-In'!AF149+'M2-In'!AF149+'M3-In'!AF149</f>
        <v>0</v>
      </c>
      <c r="AF149" s="81" t="str">
        <f t="shared" si="129"/>
        <v>Corriger</v>
      </c>
      <c r="AG149" s="81" t="str">
        <f t="shared" si="130"/>
        <v>Corriger</v>
      </c>
      <c r="AH149" s="81">
        <f>'M1-In'!AG149+'M2-In'!AG149+'M3-In'!AG149</f>
        <v>0</v>
      </c>
      <c r="AI149" s="81" t="str">
        <f t="shared" si="131"/>
        <v>Corriger</v>
      </c>
      <c r="AJ149" s="81" t="str">
        <f t="shared" si="132"/>
        <v>Corriger</v>
      </c>
      <c r="AK149" s="81">
        <f>'M1-In'!AH149+'M2-In'!AH149+'M3-In'!AH149</f>
        <v>0</v>
      </c>
      <c r="AL149" s="81" t="str">
        <f t="shared" si="133"/>
        <v>Corriger</v>
      </c>
      <c r="AM149" s="81" t="str">
        <f t="shared" si="134"/>
        <v>Corriger</v>
      </c>
      <c r="AN149" s="81">
        <f>'M1-In'!AI149+'M2-In'!AI149+'M3-In'!AI149</f>
        <v>0</v>
      </c>
      <c r="AO149" s="81" t="str">
        <f t="shared" si="135"/>
        <v>Corriger</v>
      </c>
      <c r="AP149" s="81" t="str">
        <f t="shared" si="136"/>
        <v>Corriger</v>
      </c>
      <c r="AQ149" s="81">
        <f>'M1-In'!AJ149+'M2-In'!AJ149+'M3-In'!AJ149</f>
        <v>0</v>
      </c>
      <c r="AR149" s="81" t="str">
        <f t="shared" si="137"/>
        <v>Corriger</v>
      </c>
      <c r="AS149" s="81" t="str">
        <f t="shared" si="138"/>
        <v>Corriger</v>
      </c>
      <c r="AT149" s="81">
        <f>BerM1!AO149+BerM2!AO149+BerM3!AO149</f>
        <v>0</v>
      </c>
      <c r="AU149" s="81" t="str">
        <f t="shared" si="139"/>
        <v>Corriger</v>
      </c>
      <c r="AV149" s="81" t="str">
        <f t="shared" si="140"/>
        <v>Corriger</v>
      </c>
      <c r="AW149" s="81" t="str">
        <f>IF(A149&gt;1,"Corriger",MIN(gmk,BerM1!AQ149+BerM2!AQ149+BerM3!AQ149))</f>
        <v>Corriger</v>
      </c>
      <c r="AX149" s="81" t="str">
        <f t="shared" si="141"/>
        <v>Corriger</v>
      </c>
      <c r="AY149" s="81" t="str">
        <f t="shared" si="142"/>
        <v>Corriger</v>
      </c>
      <c r="AZ149" s="81" t="str">
        <f>IF(A149&gt;1,"Corriger",ROUND(AW149*pabij/100,2)+ROUND(AW149*wnbij/100,2))</f>
        <v>Corriger</v>
      </c>
      <c r="BA149" s="81">
        <f t="shared" si="143"/>
        <v>0</v>
      </c>
      <c r="BB149" s="81">
        <f t="shared" si="144"/>
        <v>0</v>
      </c>
      <c r="BC149" s="104">
        <f t="shared" si="145"/>
        <v>1</v>
      </c>
      <c r="BD149" s="81" t="str">
        <f t="shared" si="146"/>
        <v>Corriger</v>
      </c>
      <c r="BE149" s="34" t="str">
        <f t="shared" si="147"/>
        <v>Corriger</v>
      </c>
      <c r="BF149" s="81" t="str">
        <f>IF(A149&gt;1,"Corriger",MIN(AY149,BerM1!AT149+BerM2!AT149+BerM3!AT149))</f>
        <v>Corriger</v>
      </c>
      <c r="BG149" s="81" t="e">
        <f t="shared" si="148"/>
        <v>#VALUE!</v>
      </c>
      <c r="BH149" s="81" t="str">
        <f t="shared" si="149"/>
        <v>Corriger</v>
      </c>
      <c r="BI149" s="81" t="str">
        <f t="shared" si="150"/>
        <v>Corriger</v>
      </c>
      <c r="BJ149" s="81" t="e">
        <f t="shared" si="151"/>
        <v>#VALUE!</v>
      </c>
      <c r="BK149" s="81" t="e">
        <f ca="1">IF(A149=1,Corriger,ROUND(AW149*fsobij/100,2))</f>
        <v>#VALUE!</v>
      </c>
      <c r="BL149" s="25" t="str">
        <f t="shared" si="152"/>
        <v>Corriger</v>
      </c>
      <c r="BM149" s="81" t="str">
        <f t="shared" si="153"/>
        <v>Corriger</v>
      </c>
      <c r="BN149" s="81" t="str">
        <f t="shared" si="154"/>
        <v>Corriger</v>
      </c>
      <c r="BO149" s="81" t="str">
        <f t="shared" si="155"/>
        <v>OK</v>
      </c>
      <c r="BP149" s="81" t="b">
        <f t="shared" si="156"/>
        <v>0</v>
      </c>
      <c r="BQ149" s="105"/>
      <c r="BR149" s="105" t="e">
        <f ca="1">IF(A149=1,Corriger,ROUND(AW149*bijdrage255/100,2))</f>
        <v>#VALUE!</v>
      </c>
      <c r="BS149" s="105" t="e">
        <f ca="1">IF(A149=1,Corriger,ROUND(AW149*bijdrage256/100,2))</f>
        <v>#VALUE!</v>
      </c>
      <c r="BT149" s="105"/>
      <c r="BU149" s="105" t="str">
        <f t="shared" si="157"/>
        <v>Corriger</v>
      </c>
      <c r="BV149" s="105"/>
      <c r="BW149" s="81" t="e">
        <f t="shared" si="158"/>
        <v>#VALUE!</v>
      </c>
      <c r="BX149" s="81" t="e">
        <f t="shared" si="159"/>
        <v>#VALUE!</v>
      </c>
      <c r="BY149" s="81" t="e">
        <f t="shared" si="160"/>
        <v>#VALUE!</v>
      </c>
      <c r="CA149" s="81" t="e">
        <f ca="1">BN149-ROUND(((FTP!AP149+FTP!BB149+FTP!BF149+FTP!AT149+FTP!AX149)-(FTP!BH149+FTP!BJ149))/100,2)</f>
        <v>#VALUE!</v>
      </c>
    </row>
    <row r="150" spans="1:79" x14ac:dyDescent="0.2">
      <c r="A150" s="25">
        <f>IF(OR(BerM1!V150=1,BerM2!V150=1,BerM3!V150=1),1,IF(ISBLANK(wg_cat),2,IF(AND(kwnr&gt;=76,user_wg_cat=958),3,0)))</f>
        <v>2</v>
      </c>
      <c r="B150" s="101"/>
      <c r="C150" s="106">
        <f>IF(NOT(ISBLANK(Ident!E150)),IF(Ident!E150&lt;Kal!A$11,Kal!A$11,Ident!E150),Kal!A$11)</f>
        <v>45383</v>
      </c>
      <c r="D150" s="25">
        <f>Ident!F150-C150+1-(INT((CHOOSE(WEEKDAY(C150),0,1,2,3,4,5,6)+(Ident!F150-C150+1))/7))-(INT((CHOOSE(WEEKDAY(C150),6,0,1,2,3,4,5)+(Ident!F150-C150+1))/7))</f>
        <v>-32415</v>
      </c>
      <c r="E150" s="25">
        <f>Kal!B$13-C150+1-(INT((CHOOSE(WEEKDAY(C150),0,1,2,3,4,5,6)+(Kal!B$13-C150+1))/7))-(INT((CHOOSE(WEEKDAY(C150),6,0,1,2,3,4,5)+(Kal!B$13-C150+1))/7))</f>
        <v>65</v>
      </c>
      <c r="F150" s="25">
        <f>Ident!F150-Kal!A$11+1-(INT((CHOOSE(WEEKDAY(Kal!A$11),0,1,2,3,4,5,6)+(Ident!F150-Kal!A$11+1))/7))-(INT((CHOOSE(WEEKDAY(Kal!A$11),6,0,1,2,3,4,5)+(Ident!F150-Kal!A$11+1))/7))</f>
        <v>-32415</v>
      </c>
      <c r="G150" s="25">
        <f>IF(AND(Ident!E150&lt;&gt;0,Ident!F150&lt;&gt;0),D150,IF(AND(Ident!E150&lt;&gt;0,Ident!F150=0),E150,IF(AND(Ident!E150=0,Ident!F150&lt;&gt;0),F150,ad5kw)))</f>
        <v>65</v>
      </c>
      <c r="H150" s="24">
        <f>ROUND(G150*Ident!L150,2)</f>
        <v>0</v>
      </c>
      <c r="I150" s="102"/>
      <c r="J150" s="103">
        <f>BerM1!W150+BerM2!W150+BerM3!W150</f>
        <v>0</v>
      </c>
      <c r="K150" s="103">
        <f t="shared" si="120"/>
        <v>0</v>
      </c>
      <c r="L150" s="103" t="str">
        <f t="shared" si="121"/>
        <v>Corriger</v>
      </c>
      <c r="M150" s="81">
        <f>BerM1!AB150+BerM2!AB150+BerM3!AB150</f>
        <v>0</v>
      </c>
      <c r="N150" s="81">
        <f t="shared" si="122"/>
        <v>0</v>
      </c>
      <c r="O150" s="4">
        <f>IF(BerM1!S150+BerM2!S150+BerM3!S150=0,0,MIN(Ident!L150*fuf,MAX((Ident!L150-1)*fuf,ROUND(N150/(BerM1!S150+BerM2!S150+BerM3!S150),2))))</f>
        <v>0</v>
      </c>
      <c r="P150" s="81">
        <f>ROUND((BerM1!I150+BerM2!I150+BerM3!I150)/(malu1+malu2+malu3),2)</f>
        <v>0</v>
      </c>
      <c r="Q150" s="81">
        <f>ROUND((BerM1!J150+BerM2!J150+BerM3!J150)/(dima1+dima2+dima3),2)</f>
        <v>0</v>
      </c>
      <c r="R150" s="81">
        <f>ROUND((BerM1!K150+BerM2!K150+BerM3!K150)/(wome1+wome2+wome3),2)</f>
        <v>0</v>
      </c>
      <c r="S150" s="81">
        <f>ROUND((BerM1!L150+BerM2!L150+BerM3!L150)/(doje1+doje2+doje3),2)</f>
        <v>0</v>
      </c>
      <c r="T150" s="81">
        <f>ROUND((BerM1!M150+BerM2!M150+BerM3!M150)/(vrve1+vrve2+vrve3),2)</f>
        <v>0</v>
      </c>
      <c r="U150" s="81">
        <f>ROUND((BerM1!N150+BerM2!N150+BerM3!N150)/(zasa1+zasa2+zasa3),2)</f>
        <v>0</v>
      </c>
      <c r="V150" s="81">
        <f>ROUND((BerM1!O150+BerM2!O150+BerM3!O150)/(zodi1+zodi2+zodi3),2)</f>
        <v>0</v>
      </c>
      <c r="W150" s="81">
        <f>ROUND(('M1-In'!U150+'M2-In'!U150+'M3-In'!U150)*7/(malu1+malu2+malu3+dima1+dima2+dima3+wome1+wome2+wome3+doje1+doje2+doje3+vrve1+vrve2+vrve3+zasa1+zasa2+zasa3+zodi1+zodi2+zodi3),2)</f>
        <v>0</v>
      </c>
      <c r="X150" s="81">
        <f t="shared" si="123"/>
        <v>0</v>
      </c>
      <c r="Y150" s="81" t="str">
        <f t="shared" si="124"/>
        <v>REMPLIR CAT.D'EMPLOYEUR!</v>
      </c>
      <c r="Z150" s="34">
        <f t="shared" si="125"/>
        <v>0</v>
      </c>
      <c r="AA150" s="81" t="str">
        <f t="shared" si="126"/>
        <v>T. plein</v>
      </c>
      <c r="AB150" s="81">
        <f>'M1-In'!AD150+'M1-In'!AE150+'M2-In'!AD150+'M2-In'!AE150+'M3-In'!AD150+'M3-In'!AE150</f>
        <v>0</v>
      </c>
      <c r="AC150" s="81" t="str">
        <f t="shared" si="127"/>
        <v>Corriger</v>
      </c>
      <c r="AD150" s="81" t="str">
        <f t="shared" si="128"/>
        <v>Corriger</v>
      </c>
      <c r="AE150" s="81">
        <f>'M1-In'!AF150+'M2-In'!AF150+'M3-In'!AF150</f>
        <v>0</v>
      </c>
      <c r="AF150" s="81" t="str">
        <f t="shared" si="129"/>
        <v>Corriger</v>
      </c>
      <c r="AG150" s="81" t="str">
        <f t="shared" si="130"/>
        <v>Corriger</v>
      </c>
      <c r="AH150" s="81">
        <f>'M1-In'!AG150+'M2-In'!AG150+'M3-In'!AG150</f>
        <v>0</v>
      </c>
      <c r="AI150" s="81" t="str">
        <f t="shared" si="131"/>
        <v>Corriger</v>
      </c>
      <c r="AJ150" s="81" t="str">
        <f t="shared" si="132"/>
        <v>Corriger</v>
      </c>
      <c r="AK150" s="81">
        <f>'M1-In'!AH150+'M2-In'!AH150+'M3-In'!AH150</f>
        <v>0</v>
      </c>
      <c r="AL150" s="81" t="str">
        <f t="shared" si="133"/>
        <v>Corriger</v>
      </c>
      <c r="AM150" s="81" t="str">
        <f t="shared" si="134"/>
        <v>Corriger</v>
      </c>
      <c r="AN150" s="81">
        <f>'M1-In'!AI150+'M2-In'!AI150+'M3-In'!AI150</f>
        <v>0</v>
      </c>
      <c r="AO150" s="81" t="str">
        <f t="shared" si="135"/>
        <v>Corriger</v>
      </c>
      <c r="AP150" s="81" t="str">
        <f t="shared" si="136"/>
        <v>Corriger</v>
      </c>
      <c r="AQ150" s="81">
        <f>'M1-In'!AJ150+'M2-In'!AJ150+'M3-In'!AJ150</f>
        <v>0</v>
      </c>
      <c r="AR150" s="81" t="str">
        <f t="shared" si="137"/>
        <v>Corriger</v>
      </c>
      <c r="AS150" s="81" t="str">
        <f t="shared" si="138"/>
        <v>Corriger</v>
      </c>
      <c r="AT150" s="81">
        <f>BerM1!AO150+BerM2!AO150+BerM3!AO150</f>
        <v>0</v>
      </c>
      <c r="AU150" s="81" t="str">
        <f t="shared" si="139"/>
        <v>Corriger</v>
      </c>
      <c r="AV150" s="81" t="str">
        <f t="shared" si="140"/>
        <v>Corriger</v>
      </c>
      <c r="AW150" s="81" t="str">
        <f>IF(A150&gt;1,"Corriger",MIN(gmk,BerM1!AQ150+BerM2!AQ150+BerM3!AQ150))</f>
        <v>Corriger</v>
      </c>
      <c r="AX150" s="81" t="str">
        <f t="shared" si="141"/>
        <v>Corriger</v>
      </c>
      <c r="AY150" s="81" t="str">
        <f t="shared" si="142"/>
        <v>Corriger</v>
      </c>
      <c r="AZ150" s="81" t="str">
        <f>IF(A150&gt;1,"Corriger",ROUND(AW150*pabij/100,2)+ROUND(AW150*wnbij/100,2))</f>
        <v>Corriger</v>
      </c>
      <c r="BA150" s="81">
        <f t="shared" si="143"/>
        <v>0</v>
      </c>
      <c r="BB150" s="81">
        <f t="shared" si="144"/>
        <v>0</v>
      </c>
      <c r="BC150" s="104">
        <f t="shared" si="145"/>
        <v>1</v>
      </c>
      <c r="BD150" s="81" t="str">
        <f t="shared" si="146"/>
        <v>Corriger</v>
      </c>
      <c r="BE150" s="34" t="str">
        <f t="shared" si="147"/>
        <v>Corriger</v>
      </c>
      <c r="BF150" s="81" t="str">
        <f>IF(A150&gt;1,"Corriger",MIN(AY150,BerM1!AT150+BerM2!AT150+BerM3!AT150))</f>
        <v>Corriger</v>
      </c>
      <c r="BG150" s="81" t="e">
        <f t="shared" si="148"/>
        <v>#VALUE!</v>
      </c>
      <c r="BH150" s="81" t="str">
        <f t="shared" si="149"/>
        <v>Corriger</v>
      </c>
      <c r="BI150" s="81" t="str">
        <f t="shared" si="150"/>
        <v>Corriger</v>
      </c>
      <c r="BJ150" s="81" t="e">
        <f t="shared" si="151"/>
        <v>#VALUE!</v>
      </c>
      <c r="BK150" s="81" t="e">
        <f ca="1">IF(A150=1,Corriger,ROUND(AW150*fsobij/100,2))</f>
        <v>#VALUE!</v>
      </c>
      <c r="BL150" s="25" t="str">
        <f t="shared" si="152"/>
        <v>Corriger</v>
      </c>
      <c r="BM150" s="81" t="str">
        <f t="shared" si="153"/>
        <v>Corriger</v>
      </c>
      <c r="BN150" s="81" t="str">
        <f t="shared" si="154"/>
        <v>Corriger</v>
      </c>
      <c r="BO150" s="81" t="str">
        <f t="shared" si="155"/>
        <v>OK</v>
      </c>
      <c r="BP150" s="81" t="b">
        <f t="shared" si="156"/>
        <v>0</v>
      </c>
      <c r="BQ150" s="105"/>
      <c r="BR150" s="105" t="e">
        <f ca="1">IF(A150=1,Corriger,ROUND(AW150*bijdrage255/100,2))</f>
        <v>#VALUE!</v>
      </c>
      <c r="BS150" s="105" t="e">
        <f ca="1">IF(A150=1,Corriger,ROUND(AW150*bijdrage256/100,2))</f>
        <v>#VALUE!</v>
      </c>
      <c r="BT150" s="105"/>
      <c r="BU150" s="105" t="str">
        <f t="shared" si="157"/>
        <v>Corriger</v>
      </c>
      <c r="BV150" s="105"/>
      <c r="BW150" s="81" t="e">
        <f t="shared" si="158"/>
        <v>#VALUE!</v>
      </c>
      <c r="BX150" s="81" t="e">
        <f t="shared" si="159"/>
        <v>#VALUE!</v>
      </c>
      <c r="BY150" s="81" t="e">
        <f t="shared" si="160"/>
        <v>#VALUE!</v>
      </c>
      <c r="CA150" s="81" t="e">
        <f ca="1">BN150-ROUND(((FTP!AP150+FTP!BB150+FTP!BF150+FTP!AT150+FTP!AX150)-(FTP!BH150+FTP!BJ150))/100,2)</f>
        <v>#VALUE!</v>
      </c>
    </row>
    <row r="151" spans="1:79" x14ac:dyDescent="0.2">
      <c r="A151" s="25">
        <f>IF(OR(BerM1!V151=1,BerM2!V151=1,BerM3!V151=1),1,IF(ISBLANK(wg_cat),2,IF(AND(kwnr&gt;=76,user_wg_cat=958),3,0)))</f>
        <v>2</v>
      </c>
      <c r="B151" s="101"/>
      <c r="C151" s="106">
        <f>IF(NOT(ISBLANK(Ident!E151)),IF(Ident!E151&lt;Kal!A$11,Kal!A$11,Ident!E151),Kal!A$11)</f>
        <v>45383</v>
      </c>
      <c r="D151" s="25">
        <f>Ident!F151-C151+1-(INT((CHOOSE(WEEKDAY(C151),0,1,2,3,4,5,6)+(Ident!F151-C151+1))/7))-(INT((CHOOSE(WEEKDAY(C151),6,0,1,2,3,4,5)+(Ident!F151-C151+1))/7))</f>
        <v>-32415</v>
      </c>
      <c r="E151" s="25">
        <f>Kal!B$13-C151+1-(INT((CHOOSE(WEEKDAY(C151),0,1,2,3,4,5,6)+(Kal!B$13-C151+1))/7))-(INT((CHOOSE(WEEKDAY(C151),6,0,1,2,3,4,5)+(Kal!B$13-C151+1))/7))</f>
        <v>65</v>
      </c>
      <c r="F151" s="25">
        <f>Ident!F151-Kal!A$11+1-(INT((CHOOSE(WEEKDAY(Kal!A$11),0,1,2,3,4,5,6)+(Ident!F151-Kal!A$11+1))/7))-(INT((CHOOSE(WEEKDAY(Kal!A$11),6,0,1,2,3,4,5)+(Ident!F151-Kal!A$11+1))/7))</f>
        <v>-32415</v>
      </c>
      <c r="G151" s="25">
        <f>IF(AND(Ident!E151&lt;&gt;0,Ident!F151&lt;&gt;0),D151,IF(AND(Ident!E151&lt;&gt;0,Ident!F151=0),E151,IF(AND(Ident!E151=0,Ident!F151&lt;&gt;0),F151,ad5kw)))</f>
        <v>65</v>
      </c>
      <c r="H151" s="24">
        <f>ROUND(G151*Ident!L151,2)</f>
        <v>0</v>
      </c>
      <c r="I151" s="102"/>
      <c r="J151" s="103">
        <f>BerM1!W151+BerM2!W151+BerM3!W151</f>
        <v>0</v>
      </c>
      <c r="K151" s="103">
        <f t="shared" si="120"/>
        <v>0</v>
      </c>
      <c r="L151" s="103" t="str">
        <f t="shared" si="121"/>
        <v>Corriger</v>
      </c>
      <c r="M151" s="81">
        <f>BerM1!AB151+BerM2!AB151+BerM3!AB151</f>
        <v>0</v>
      </c>
      <c r="N151" s="81">
        <f t="shared" si="122"/>
        <v>0</v>
      </c>
      <c r="O151" s="4">
        <f>IF(BerM1!S151+BerM2!S151+BerM3!S151=0,0,MIN(Ident!L151*fuf,MAX((Ident!L151-1)*fuf,ROUND(N151/(BerM1!S151+BerM2!S151+BerM3!S151),2))))</f>
        <v>0</v>
      </c>
      <c r="P151" s="81">
        <f>ROUND((BerM1!I151+BerM2!I151+BerM3!I151)/(malu1+malu2+malu3),2)</f>
        <v>0</v>
      </c>
      <c r="Q151" s="81">
        <f>ROUND((BerM1!J151+BerM2!J151+BerM3!J151)/(dima1+dima2+dima3),2)</f>
        <v>0</v>
      </c>
      <c r="R151" s="81">
        <f>ROUND((BerM1!K151+BerM2!K151+BerM3!K151)/(wome1+wome2+wome3),2)</f>
        <v>0</v>
      </c>
      <c r="S151" s="81">
        <f>ROUND((BerM1!L151+BerM2!L151+BerM3!L151)/(doje1+doje2+doje3),2)</f>
        <v>0</v>
      </c>
      <c r="T151" s="81">
        <f>ROUND((BerM1!M151+BerM2!M151+BerM3!M151)/(vrve1+vrve2+vrve3),2)</f>
        <v>0</v>
      </c>
      <c r="U151" s="81">
        <f>ROUND((BerM1!N151+BerM2!N151+BerM3!N151)/(zasa1+zasa2+zasa3),2)</f>
        <v>0</v>
      </c>
      <c r="V151" s="81">
        <f>ROUND((BerM1!O151+BerM2!O151+BerM3!O151)/(zodi1+zodi2+zodi3),2)</f>
        <v>0</v>
      </c>
      <c r="W151" s="81">
        <f>ROUND(('M1-In'!U151+'M2-In'!U151+'M3-In'!U151)*7/(malu1+malu2+malu3+dima1+dima2+dima3+wome1+wome2+wome3+doje1+doje2+doje3+vrve1+vrve2+vrve3+zasa1+zasa2+zasa3+zodi1+zodi2+zodi3),2)</f>
        <v>0</v>
      </c>
      <c r="X151" s="81">
        <f t="shared" si="123"/>
        <v>0</v>
      </c>
      <c r="Y151" s="81" t="str">
        <f t="shared" si="124"/>
        <v>REMPLIR CAT.D'EMPLOYEUR!</v>
      </c>
      <c r="Z151" s="34">
        <f t="shared" si="125"/>
        <v>0</v>
      </c>
      <c r="AA151" s="81" t="str">
        <f t="shared" si="126"/>
        <v>T. plein</v>
      </c>
      <c r="AB151" s="81">
        <f>'M1-In'!AD151+'M1-In'!AE151+'M2-In'!AD151+'M2-In'!AE151+'M3-In'!AD151+'M3-In'!AE151</f>
        <v>0</v>
      </c>
      <c r="AC151" s="81" t="str">
        <f t="shared" si="127"/>
        <v>Corriger</v>
      </c>
      <c r="AD151" s="81" t="str">
        <f t="shared" si="128"/>
        <v>Corriger</v>
      </c>
      <c r="AE151" s="81">
        <f>'M1-In'!AF151+'M2-In'!AF151+'M3-In'!AF151</f>
        <v>0</v>
      </c>
      <c r="AF151" s="81" t="str">
        <f t="shared" si="129"/>
        <v>Corriger</v>
      </c>
      <c r="AG151" s="81" t="str">
        <f t="shared" si="130"/>
        <v>Corriger</v>
      </c>
      <c r="AH151" s="81">
        <f>'M1-In'!AG151+'M2-In'!AG151+'M3-In'!AG151</f>
        <v>0</v>
      </c>
      <c r="AI151" s="81" t="str">
        <f t="shared" si="131"/>
        <v>Corriger</v>
      </c>
      <c r="AJ151" s="81" t="str">
        <f t="shared" si="132"/>
        <v>Corriger</v>
      </c>
      <c r="AK151" s="81">
        <f>'M1-In'!AH151+'M2-In'!AH151+'M3-In'!AH151</f>
        <v>0</v>
      </c>
      <c r="AL151" s="81" t="str">
        <f t="shared" si="133"/>
        <v>Corriger</v>
      </c>
      <c r="AM151" s="81" t="str">
        <f t="shared" si="134"/>
        <v>Corriger</v>
      </c>
      <c r="AN151" s="81">
        <f>'M1-In'!AI151+'M2-In'!AI151+'M3-In'!AI151</f>
        <v>0</v>
      </c>
      <c r="AO151" s="81" t="str">
        <f t="shared" si="135"/>
        <v>Corriger</v>
      </c>
      <c r="AP151" s="81" t="str">
        <f t="shared" si="136"/>
        <v>Corriger</v>
      </c>
      <c r="AQ151" s="81">
        <f>'M1-In'!AJ151+'M2-In'!AJ151+'M3-In'!AJ151</f>
        <v>0</v>
      </c>
      <c r="AR151" s="81" t="str">
        <f t="shared" si="137"/>
        <v>Corriger</v>
      </c>
      <c r="AS151" s="81" t="str">
        <f t="shared" si="138"/>
        <v>Corriger</v>
      </c>
      <c r="AT151" s="81">
        <f>BerM1!AO151+BerM2!AO151+BerM3!AO151</f>
        <v>0</v>
      </c>
      <c r="AU151" s="81" t="str">
        <f t="shared" si="139"/>
        <v>Corriger</v>
      </c>
      <c r="AV151" s="81" t="str">
        <f t="shared" si="140"/>
        <v>Corriger</v>
      </c>
      <c r="AW151" s="81" t="str">
        <f>IF(A151&gt;1,"Corriger",MIN(gmk,BerM1!AQ151+BerM2!AQ151+BerM3!AQ151))</f>
        <v>Corriger</v>
      </c>
      <c r="AX151" s="81" t="str">
        <f t="shared" si="141"/>
        <v>Corriger</v>
      </c>
      <c r="AY151" s="81" t="str">
        <f t="shared" si="142"/>
        <v>Corriger</v>
      </c>
      <c r="AZ151" s="81" t="str">
        <f>IF(A151&gt;1,"Corriger",ROUND(AW151*pabij/100,2)+ROUND(AW151*wnbij/100,2))</f>
        <v>Corriger</v>
      </c>
      <c r="BA151" s="81">
        <f t="shared" si="143"/>
        <v>0</v>
      </c>
      <c r="BB151" s="81">
        <f t="shared" si="144"/>
        <v>0</v>
      </c>
      <c r="BC151" s="104">
        <f t="shared" si="145"/>
        <v>1</v>
      </c>
      <c r="BD151" s="81" t="str">
        <f t="shared" si="146"/>
        <v>Corriger</v>
      </c>
      <c r="BE151" s="34" t="str">
        <f t="shared" si="147"/>
        <v>Corriger</v>
      </c>
      <c r="BF151" s="81" t="str">
        <f>IF(A151&gt;1,"Corriger",MIN(AY151,BerM1!AT151+BerM2!AT151+BerM3!AT151))</f>
        <v>Corriger</v>
      </c>
      <c r="BG151" s="81" t="e">
        <f t="shared" si="148"/>
        <v>#VALUE!</v>
      </c>
      <c r="BH151" s="81" t="str">
        <f t="shared" si="149"/>
        <v>Corriger</v>
      </c>
      <c r="BI151" s="81" t="str">
        <f t="shared" si="150"/>
        <v>Corriger</v>
      </c>
      <c r="BJ151" s="81" t="e">
        <f t="shared" si="151"/>
        <v>#VALUE!</v>
      </c>
      <c r="BK151" s="81" t="e">
        <f ca="1">IF(A151=1,Corriger,ROUND(AW151*fsobij/100,2))</f>
        <v>#VALUE!</v>
      </c>
      <c r="BL151" s="25" t="str">
        <f t="shared" si="152"/>
        <v>Corriger</v>
      </c>
      <c r="BM151" s="81" t="str">
        <f t="shared" si="153"/>
        <v>Corriger</v>
      </c>
      <c r="BN151" s="81" t="str">
        <f t="shared" si="154"/>
        <v>Corriger</v>
      </c>
      <c r="BO151" s="81" t="str">
        <f t="shared" si="155"/>
        <v>OK</v>
      </c>
      <c r="BP151" s="81" t="b">
        <f t="shared" si="156"/>
        <v>0</v>
      </c>
      <c r="BQ151" s="105"/>
      <c r="BR151" s="105" t="e">
        <f ca="1">IF(A151=1,Corriger,ROUND(AW151*bijdrage255/100,2))</f>
        <v>#VALUE!</v>
      </c>
      <c r="BS151" s="105" t="e">
        <f ca="1">IF(A151=1,Corriger,ROUND(AW151*bijdrage256/100,2))</f>
        <v>#VALUE!</v>
      </c>
      <c r="BT151" s="105"/>
      <c r="BU151" s="105" t="str">
        <f t="shared" si="157"/>
        <v>Corriger</v>
      </c>
      <c r="BV151" s="105"/>
      <c r="BW151" s="81" t="e">
        <f t="shared" si="158"/>
        <v>#VALUE!</v>
      </c>
      <c r="BX151" s="81" t="e">
        <f t="shared" si="159"/>
        <v>#VALUE!</v>
      </c>
      <c r="BY151" s="81" t="e">
        <f t="shared" si="160"/>
        <v>#VALUE!</v>
      </c>
      <c r="CA151" s="81" t="e">
        <f ca="1">BN151-ROUND(((FTP!AP151+FTP!BB151+FTP!BF151+FTP!AT151+FTP!AX151)-(FTP!BH151+FTP!BJ151))/100,2)</f>
        <v>#VALUE!</v>
      </c>
    </row>
    <row r="152" spans="1:79" x14ac:dyDescent="0.2">
      <c r="A152" s="25">
        <f>IF(OR(BerM1!V152=1,BerM2!V152=1,BerM3!V152=1),1,IF(ISBLANK(wg_cat),2,IF(AND(kwnr&gt;=76,user_wg_cat=958),3,0)))</f>
        <v>2</v>
      </c>
      <c r="B152" s="101"/>
      <c r="C152" s="106">
        <f>IF(NOT(ISBLANK(Ident!E152)),IF(Ident!E152&lt;Kal!A$11,Kal!A$11,Ident!E152),Kal!A$11)</f>
        <v>45383</v>
      </c>
      <c r="D152" s="25">
        <f>Ident!F152-C152+1-(INT((CHOOSE(WEEKDAY(C152),0,1,2,3,4,5,6)+(Ident!F152-C152+1))/7))-(INT((CHOOSE(WEEKDAY(C152),6,0,1,2,3,4,5)+(Ident!F152-C152+1))/7))</f>
        <v>-32415</v>
      </c>
      <c r="E152" s="25">
        <f>Kal!B$13-C152+1-(INT((CHOOSE(WEEKDAY(C152),0,1,2,3,4,5,6)+(Kal!B$13-C152+1))/7))-(INT((CHOOSE(WEEKDAY(C152),6,0,1,2,3,4,5)+(Kal!B$13-C152+1))/7))</f>
        <v>65</v>
      </c>
      <c r="F152" s="25">
        <f>Ident!F152-Kal!A$11+1-(INT((CHOOSE(WEEKDAY(Kal!A$11),0,1,2,3,4,5,6)+(Ident!F152-Kal!A$11+1))/7))-(INT((CHOOSE(WEEKDAY(Kal!A$11),6,0,1,2,3,4,5)+(Ident!F152-Kal!A$11+1))/7))</f>
        <v>-32415</v>
      </c>
      <c r="G152" s="25">
        <f>IF(AND(Ident!E152&lt;&gt;0,Ident!F152&lt;&gt;0),D152,IF(AND(Ident!E152&lt;&gt;0,Ident!F152=0),E152,IF(AND(Ident!E152=0,Ident!F152&lt;&gt;0),F152,ad5kw)))</f>
        <v>65</v>
      </c>
      <c r="H152" s="24">
        <f>ROUND(G152*Ident!L152,2)</f>
        <v>0</v>
      </c>
      <c r="I152" s="102"/>
      <c r="J152" s="103">
        <f>BerM1!W152+BerM2!W152+BerM3!W152</f>
        <v>0</v>
      </c>
      <c r="K152" s="103">
        <f t="shared" si="120"/>
        <v>0</v>
      </c>
      <c r="L152" s="103" t="str">
        <f t="shared" si="121"/>
        <v>Corriger</v>
      </c>
      <c r="M152" s="81">
        <f>BerM1!AB152+BerM2!AB152+BerM3!AB152</f>
        <v>0</v>
      </c>
      <c r="N152" s="81">
        <f t="shared" si="122"/>
        <v>0</v>
      </c>
      <c r="O152" s="4">
        <f>IF(BerM1!S152+BerM2!S152+BerM3!S152=0,0,MIN(Ident!L152*fuf,MAX((Ident!L152-1)*fuf,ROUND(N152/(BerM1!S152+BerM2!S152+BerM3!S152),2))))</f>
        <v>0</v>
      </c>
      <c r="P152" s="81">
        <f>ROUND((BerM1!I152+BerM2!I152+BerM3!I152)/(malu1+malu2+malu3),2)</f>
        <v>0</v>
      </c>
      <c r="Q152" s="81">
        <f>ROUND((BerM1!J152+BerM2!J152+BerM3!J152)/(dima1+dima2+dima3),2)</f>
        <v>0</v>
      </c>
      <c r="R152" s="81">
        <f>ROUND((BerM1!K152+BerM2!K152+BerM3!K152)/(wome1+wome2+wome3),2)</f>
        <v>0</v>
      </c>
      <c r="S152" s="81">
        <f>ROUND((BerM1!L152+BerM2!L152+BerM3!L152)/(doje1+doje2+doje3),2)</f>
        <v>0</v>
      </c>
      <c r="T152" s="81">
        <f>ROUND((BerM1!M152+BerM2!M152+BerM3!M152)/(vrve1+vrve2+vrve3),2)</f>
        <v>0</v>
      </c>
      <c r="U152" s="81">
        <f>ROUND((BerM1!N152+BerM2!N152+BerM3!N152)/(zasa1+zasa2+zasa3),2)</f>
        <v>0</v>
      </c>
      <c r="V152" s="81">
        <f>ROUND((BerM1!O152+BerM2!O152+BerM3!O152)/(zodi1+zodi2+zodi3),2)</f>
        <v>0</v>
      </c>
      <c r="W152" s="81">
        <f>ROUND(('M1-In'!U152+'M2-In'!U152+'M3-In'!U152)*7/(malu1+malu2+malu3+dima1+dima2+dima3+wome1+wome2+wome3+doje1+doje2+doje3+vrve1+vrve2+vrve3+zasa1+zasa2+zasa3+zodi1+zodi2+zodi3),2)</f>
        <v>0</v>
      </c>
      <c r="X152" s="81">
        <f t="shared" si="123"/>
        <v>0</v>
      </c>
      <c r="Y152" s="81" t="str">
        <f t="shared" si="124"/>
        <v>REMPLIR CAT.D'EMPLOYEUR!</v>
      </c>
      <c r="Z152" s="34">
        <f t="shared" si="125"/>
        <v>0</v>
      </c>
      <c r="AA152" s="81" t="str">
        <f t="shared" si="126"/>
        <v>T. plein</v>
      </c>
      <c r="AB152" s="81">
        <f>'M1-In'!AD152+'M1-In'!AE152+'M2-In'!AD152+'M2-In'!AE152+'M3-In'!AD152+'M3-In'!AE152</f>
        <v>0</v>
      </c>
      <c r="AC152" s="81" t="str">
        <f t="shared" si="127"/>
        <v>Corriger</v>
      </c>
      <c r="AD152" s="81" t="str">
        <f t="shared" si="128"/>
        <v>Corriger</v>
      </c>
      <c r="AE152" s="81">
        <f>'M1-In'!AF152+'M2-In'!AF152+'M3-In'!AF152</f>
        <v>0</v>
      </c>
      <c r="AF152" s="81" t="str">
        <f t="shared" si="129"/>
        <v>Corriger</v>
      </c>
      <c r="AG152" s="81" t="str">
        <f t="shared" si="130"/>
        <v>Corriger</v>
      </c>
      <c r="AH152" s="81">
        <f>'M1-In'!AG152+'M2-In'!AG152+'M3-In'!AG152</f>
        <v>0</v>
      </c>
      <c r="AI152" s="81" t="str">
        <f t="shared" si="131"/>
        <v>Corriger</v>
      </c>
      <c r="AJ152" s="81" t="str">
        <f t="shared" si="132"/>
        <v>Corriger</v>
      </c>
      <c r="AK152" s="81">
        <f>'M1-In'!AH152+'M2-In'!AH152+'M3-In'!AH152</f>
        <v>0</v>
      </c>
      <c r="AL152" s="81" t="str">
        <f t="shared" si="133"/>
        <v>Corriger</v>
      </c>
      <c r="AM152" s="81" t="str">
        <f t="shared" si="134"/>
        <v>Corriger</v>
      </c>
      <c r="AN152" s="81">
        <f>'M1-In'!AI152+'M2-In'!AI152+'M3-In'!AI152</f>
        <v>0</v>
      </c>
      <c r="AO152" s="81" t="str">
        <f t="shared" si="135"/>
        <v>Corriger</v>
      </c>
      <c r="AP152" s="81" t="str">
        <f t="shared" si="136"/>
        <v>Corriger</v>
      </c>
      <c r="AQ152" s="81">
        <f>'M1-In'!AJ152+'M2-In'!AJ152+'M3-In'!AJ152</f>
        <v>0</v>
      </c>
      <c r="AR152" s="81" t="str">
        <f t="shared" si="137"/>
        <v>Corriger</v>
      </c>
      <c r="AS152" s="81" t="str">
        <f t="shared" si="138"/>
        <v>Corriger</v>
      </c>
      <c r="AT152" s="81">
        <f>BerM1!AO152+BerM2!AO152+BerM3!AO152</f>
        <v>0</v>
      </c>
      <c r="AU152" s="81" t="str">
        <f t="shared" si="139"/>
        <v>Corriger</v>
      </c>
      <c r="AV152" s="81" t="str">
        <f t="shared" si="140"/>
        <v>Corriger</v>
      </c>
      <c r="AW152" s="81" t="str">
        <f>IF(A152&gt;1,"Corriger",MIN(gmk,BerM1!AQ152+BerM2!AQ152+BerM3!AQ152))</f>
        <v>Corriger</v>
      </c>
      <c r="AX152" s="81" t="str">
        <f t="shared" si="141"/>
        <v>Corriger</v>
      </c>
      <c r="AY152" s="81" t="str">
        <f t="shared" si="142"/>
        <v>Corriger</v>
      </c>
      <c r="AZ152" s="81" t="str">
        <f>IF(A152&gt;1,"Corriger",ROUND(AW152*pabij/100,2)+ROUND(AW152*wnbij/100,2))</f>
        <v>Corriger</v>
      </c>
      <c r="BA152" s="81">
        <f t="shared" si="143"/>
        <v>0</v>
      </c>
      <c r="BB152" s="81">
        <f t="shared" si="144"/>
        <v>0</v>
      </c>
      <c r="BC152" s="104">
        <f t="shared" si="145"/>
        <v>1</v>
      </c>
      <c r="BD152" s="81" t="str">
        <f t="shared" si="146"/>
        <v>Corriger</v>
      </c>
      <c r="BE152" s="34" t="str">
        <f t="shared" si="147"/>
        <v>Corriger</v>
      </c>
      <c r="BF152" s="81" t="str">
        <f>IF(A152&gt;1,"Corriger",MIN(AY152,BerM1!AT152+BerM2!AT152+BerM3!AT152))</f>
        <v>Corriger</v>
      </c>
      <c r="BG152" s="81" t="e">
        <f t="shared" si="148"/>
        <v>#VALUE!</v>
      </c>
      <c r="BH152" s="81" t="str">
        <f t="shared" si="149"/>
        <v>Corriger</v>
      </c>
      <c r="BI152" s="81" t="str">
        <f t="shared" si="150"/>
        <v>Corriger</v>
      </c>
      <c r="BJ152" s="81" t="e">
        <f t="shared" si="151"/>
        <v>#VALUE!</v>
      </c>
      <c r="BK152" s="81" t="e">
        <f ca="1">IF(A152=1,Corriger,ROUND(AW152*fsobij/100,2))</f>
        <v>#VALUE!</v>
      </c>
      <c r="BL152" s="25" t="str">
        <f t="shared" si="152"/>
        <v>Corriger</v>
      </c>
      <c r="BM152" s="81" t="str">
        <f t="shared" si="153"/>
        <v>Corriger</v>
      </c>
      <c r="BN152" s="81" t="str">
        <f t="shared" si="154"/>
        <v>Corriger</v>
      </c>
      <c r="BO152" s="81" t="str">
        <f t="shared" si="155"/>
        <v>OK</v>
      </c>
      <c r="BP152" s="81" t="b">
        <f t="shared" si="156"/>
        <v>0</v>
      </c>
      <c r="BQ152" s="105"/>
      <c r="BR152" s="105" t="e">
        <f ca="1">IF(A152=1,Corriger,ROUND(AW152*bijdrage255/100,2))</f>
        <v>#VALUE!</v>
      </c>
      <c r="BS152" s="105" t="e">
        <f ca="1">IF(A152=1,Corriger,ROUND(AW152*bijdrage256/100,2))</f>
        <v>#VALUE!</v>
      </c>
      <c r="BT152" s="105"/>
      <c r="BU152" s="105" t="str">
        <f t="shared" si="157"/>
        <v>Corriger</v>
      </c>
      <c r="BV152" s="105"/>
      <c r="BW152" s="81" t="e">
        <f t="shared" si="158"/>
        <v>#VALUE!</v>
      </c>
      <c r="BX152" s="81" t="e">
        <f t="shared" si="159"/>
        <v>#VALUE!</v>
      </c>
      <c r="BY152" s="81" t="e">
        <f t="shared" si="160"/>
        <v>#VALUE!</v>
      </c>
      <c r="CA152" s="81" t="e">
        <f ca="1">BN152-ROUND(((FTP!AP152+FTP!BB152+FTP!BF152+FTP!AT152+FTP!AX152)-(FTP!BH152+FTP!BJ152))/100,2)</f>
        <v>#VALUE!</v>
      </c>
    </row>
    <row r="153" spans="1:79" x14ac:dyDescent="0.2">
      <c r="A153" s="25">
        <f>IF(OR(BerM1!V153=1,BerM2!V153=1,BerM3!V153=1),1,IF(ISBLANK(wg_cat),2,IF(AND(kwnr&gt;=76,user_wg_cat=958),3,0)))</f>
        <v>2</v>
      </c>
      <c r="B153" s="101"/>
      <c r="C153" s="106">
        <f>IF(NOT(ISBLANK(Ident!E153)),IF(Ident!E153&lt;Kal!A$11,Kal!A$11,Ident!E153),Kal!A$11)</f>
        <v>45383</v>
      </c>
      <c r="D153" s="25">
        <f>Ident!F153-C153+1-(INT((CHOOSE(WEEKDAY(C153),0,1,2,3,4,5,6)+(Ident!F153-C153+1))/7))-(INT((CHOOSE(WEEKDAY(C153),6,0,1,2,3,4,5)+(Ident!F153-C153+1))/7))</f>
        <v>-32415</v>
      </c>
      <c r="E153" s="25">
        <f>Kal!B$13-C153+1-(INT((CHOOSE(WEEKDAY(C153),0,1,2,3,4,5,6)+(Kal!B$13-C153+1))/7))-(INT((CHOOSE(WEEKDAY(C153),6,0,1,2,3,4,5)+(Kal!B$13-C153+1))/7))</f>
        <v>65</v>
      </c>
      <c r="F153" s="25">
        <f>Ident!F153-Kal!A$11+1-(INT((CHOOSE(WEEKDAY(Kal!A$11),0,1,2,3,4,5,6)+(Ident!F153-Kal!A$11+1))/7))-(INT((CHOOSE(WEEKDAY(Kal!A$11),6,0,1,2,3,4,5)+(Ident!F153-Kal!A$11+1))/7))</f>
        <v>-32415</v>
      </c>
      <c r="G153" s="25">
        <f>IF(AND(Ident!E153&lt;&gt;0,Ident!F153&lt;&gt;0),D153,IF(AND(Ident!E153&lt;&gt;0,Ident!F153=0),E153,IF(AND(Ident!E153=0,Ident!F153&lt;&gt;0),F153,ad5kw)))</f>
        <v>65</v>
      </c>
      <c r="H153" s="24">
        <f>ROUND(G153*Ident!L153,2)</f>
        <v>0</v>
      </c>
      <c r="I153" s="102"/>
      <c r="J153" s="103">
        <f>BerM1!W153+BerM2!W153+BerM3!W153</f>
        <v>0</v>
      </c>
      <c r="K153" s="103">
        <f t="shared" si="120"/>
        <v>0</v>
      </c>
      <c r="L153" s="103" t="str">
        <f t="shared" si="121"/>
        <v>Corriger</v>
      </c>
      <c r="M153" s="81">
        <f>BerM1!AB153+BerM2!AB153+BerM3!AB153</f>
        <v>0</v>
      </c>
      <c r="N153" s="81">
        <f t="shared" si="122"/>
        <v>0</v>
      </c>
      <c r="O153" s="4">
        <f>IF(BerM1!S153+BerM2!S153+BerM3!S153=0,0,MIN(Ident!L153*fuf,MAX((Ident!L153-1)*fuf,ROUND(N153/(BerM1!S153+BerM2!S153+BerM3!S153),2))))</f>
        <v>0</v>
      </c>
      <c r="P153" s="81">
        <f>ROUND((BerM1!I153+BerM2!I153+BerM3!I153)/(malu1+malu2+malu3),2)</f>
        <v>0</v>
      </c>
      <c r="Q153" s="81">
        <f>ROUND((BerM1!J153+BerM2!J153+BerM3!J153)/(dima1+dima2+dima3),2)</f>
        <v>0</v>
      </c>
      <c r="R153" s="81">
        <f>ROUND((BerM1!K153+BerM2!K153+BerM3!K153)/(wome1+wome2+wome3),2)</f>
        <v>0</v>
      </c>
      <c r="S153" s="81">
        <f>ROUND((BerM1!L153+BerM2!L153+BerM3!L153)/(doje1+doje2+doje3),2)</f>
        <v>0</v>
      </c>
      <c r="T153" s="81">
        <f>ROUND((BerM1!M153+BerM2!M153+BerM3!M153)/(vrve1+vrve2+vrve3),2)</f>
        <v>0</v>
      </c>
      <c r="U153" s="81">
        <f>ROUND((BerM1!N153+BerM2!N153+BerM3!N153)/(zasa1+zasa2+zasa3),2)</f>
        <v>0</v>
      </c>
      <c r="V153" s="81">
        <f>ROUND((BerM1!O153+BerM2!O153+BerM3!O153)/(zodi1+zodi2+zodi3),2)</f>
        <v>0</v>
      </c>
      <c r="W153" s="81">
        <f>ROUND(('M1-In'!U153+'M2-In'!U153+'M3-In'!U153)*7/(malu1+malu2+malu3+dima1+dima2+dima3+wome1+wome2+wome3+doje1+doje2+doje3+vrve1+vrve2+vrve3+zasa1+zasa2+zasa3+zodi1+zodi2+zodi3),2)</f>
        <v>0</v>
      </c>
      <c r="X153" s="81">
        <f t="shared" si="123"/>
        <v>0</v>
      </c>
      <c r="Y153" s="81" t="str">
        <f t="shared" si="124"/>
        <v>REMPLIR CAT.D'EMPLOYEUR!</v>
      </c>
      <c r="Z153" s="34">
        <f t="shared" si="125"/>
        <v>0</v>
      </c>
      <c r="AA153" s="81" t="str">
        <f t="shared" si="126"/>
        <v>T. plein</v>
      </c>
      <c r="AB153" s="81">
        <f>'M1-In'!AD153+'M1-In'!AE153+'M2-In'!AD153+'M2-In'!AE153+'M3-In'!AD153+'M3-In'!AE153</f>
        <v>0</v>
      </c>
      <c r="AC153" s="81" t="str">
        <f t="shared" si="127"/>
        <v>Corriger</v>
      </c>
      <c r="AD153" s="81" t="str">
        <f t="shared" si="128"/>
        <v>Corriger</v>
      </c>
      <c r="AE153" s="81">
        <f>'M1-In'!AF153+'M2-In'!AF153+'M3-In'!AF153</f>
        <v>0</v>
      </c>
      <c r="AF153" s="81" t="str">
        <f t="shared" si="129"/>
        <v>Corriger</v>
      </c>
      <c r="AG153" s="81" t="str">
        <f t="shared" si="130"/>
        <v>Corriger</v>
      </c>
      <c r="AH153" s="81">
        <f>'M1-In'!AG153+'M2-In'!AG153+'M3-In'!AG153</f>
        <v>0</v>
      </c>
      <c r="AI153" s="81" t="str">
        <f t="shared" si="131"/>
        <v>Corriger</v>
      </c>
      <c r="AJ153" s="81" t="str">
        <f t="shared" si="132"/>
        <v>Corriger</v>
      </c>
      <c r="AK153" s="81">
        <f>'M1-In'!AH153+'M2-In'!AH153+'M3-In'!AH153</f>
        <v>0</v>
      </c>
      <c r="AL153" s="81" t="str">
        <f t="shared" si="133"/>
        <v>Corriger</v>
      </c>
      <c r="AM153" s="81" t="str">
        <f t="shared" si="134"/>
        <v>Corriger</v>
      </c>
      <c r="AN153" s="81">
        <f>'M1-In'!AI153+'M2-In'!AI153+'M3-In'!AI153</f>
        <v>0</v>
      </c>
      <c r="AO153" s="81" t="str">
        <f t="shared" si="135"/>
        <v>Corriger</v>
      </c>
      <c r="AP153" s="81" t="str">
        <f t="shared" si="136"/>
        <v>Corriger</v>
      </c>
      <c r="AQ153" s="81">
        <f>'M1-In'!AJ153+'M2-In'!AJ153+'M3-In'!AJ153</f>
        <v>0</v>
      </c>
      <c r="AR153" s="81" t="str">
        <f t="shared" si="137"/>
        <v>Corriger</v>
      </c>
      <c r="AS153" s="81" t="str">
        <f t="shared" si="138"/>
        <v>Corriger</v>
      </c>
      <c r="AT153" s="81">
        <f>BerM1!AO153+BerM2!AO153+BerM3!AO153</f>
        <v>0</v>
      </c>
      <c r="AU153" s="81" t="str">
        <f t="shared" si="139"/>
        <v>Corriger</v>
      </c>
      <c r="AV153" s="81" t="str">
        <f t="shared" si="140"/>
        <v>Corriger</v>
      </c>
      <c r="AW153" s="81" t="str">
        <f>IF(A153&gt;1,"Corriger",MIN(gmk,BerM1!AQ153+BerM2!AQ153+BerM3!AQ153))</f>
        <v>Corriger</v>
      </c>
      <c r="AX153" s="81" t="str">
        <f t="shared" si="141"/>
        <v>Corriger</v>
      </c>
      <c r="AY153" s="81" t="str">
        <f t="shared" si="142"/>
        <v>Corriger</v>
      </c>
      <c r="AZ153" s="81" t="str">
        <f>IF(A153&gt;1,"Corriger",ROUND(AW153*pabij/100,2)+ROUND(AW153*wnbij/100,2))</f>
        <v>Corriger</v>
      </c>
      <c r="BA153" s="81">
        <f t="shared" si="143"/>
        <v>0</v>
      </c>
      <c r="BB153" s="81">
        <f t="shared" si="144"/>
        <v>0</v>
      </c>
      <c r="BC153" s="104">
        <f t="shared" si="145"/>
        <v>1</v>
      </c>
      <c r="BD153" s="81" t="str">
        <f t="shared" si="146"/>
        <v>Corriger</v>
      </c>
      <c r="BE153" s="34" t="str">
        <f t="shared" si="147"/>
        <v>Corriger</v>
      </c>
      <c r="BF153" s="81" t="str">
        <f>IF(A153&gt;1,"Corriger",MIN(AY153,BerM1!AT153+BerM2!AT153+BerM3!AT153))</f>
        <v>Corriger</v>
      </c>
      <c r="BG153" s="81" t="e">
        <f t="shared" si="148"/>
        <v>#VALUE!</v>
      </c>
      <c r="BH153" s="81" t="str">
        <f t="shared" si="149"/>
        <v>Corriger</v>
      </c>
      <c r="BI153" s="81" t="str">
        <f t="shared" si="150"/>
        <v>Corriger</v>
      </c>
      <c r="BJ153" s="81" t="e">
        <f t="shared" si="151"/>
        <v>#VALUE!</v>
      </c>
      <c r="BK153" s="81" t="e">
        <f ca="1">IF(A153=1,Corriger,ROUND(AW153*fsobij/100,2))</f>
        <v>#VALUE!</v>
      </c>
      <c r="BL153" s="25" t="str">
        <f t="shared" si="152"/>
        <v>Corriger</v>
      </c>
      <c r="BM153" s="81" t="str">
        <f t="shared" si="153"/>
        <v>Corriger</v>
      </c>
      <c r="BN153" s="81" t="str">
        <f t="shared" si="154"/>
        <v>Corriger</v>
      </c>
      <c r="BO153" s="81" t="str">
        <f t="shared" si="155"/>
        <v>OK</v>
      </c>
      <c r="BP153" s="81" t="b">
        <f t="shared" si="156"/>
        <v>0</v>
      </c>
      <c r="BQ153" s="105"/>
      <c r="BR153" s="105" t="e">
        <f ca="1">IF(A153=1,Corriger,ROUND(AW153*bijdrage255/100,2))</f>
        <v>#VALUE!</v>
      </c>
      <c r="BS153" s="105" t="e">
        <f ca="1">IF(A153=1,Corriger,ROUND(AW153*bijdrage256/100,2))</f>
        <v>#VALUE!</v>
      </c>
      <c r="BT153" s="105"/>
      <c r="BU153" s="105" t="str">
        <f t="shared" si="157"/>
        <v>Corriger</v>
      </c>
      <c r="BV153" s="105"/>
      <c r="BW153" s="81" t="e">
        <f t="shared" si="158"/>
        <v>#VALUE!</v>
      </c>
      <c r="BX153" s="81" t="e">
        <f t="shared" si="159"/>
        <v>#VALUE!</v>
      </c>
      <c r="BY153" s="81" t="e">
        <f t="shared" si="160"/>
        <v>#VALUE!</v>
      </c>
      <c r="CA153" s="81" t="e">
        <f ca="1">BN153-ROUND(((FTP!AP153+FTP!BB153+FTP!BF153+FTP!AT153+FTP!AX153)-(FTP!BH153+FTP!BJ153))/100,2)</f>
        <v>#VALUE!</v>
      </c>
    </row>
    <row r="154" spans="1:79" x14ac:dyDescent="0.2">
      <c r="A154" s="25">
        <f>IF(OR(BerM1!V154=1,BerM2!V154=1,BerM3!V154=1),1,IF(ISBLANK(wg_cat),2,IF(AND(kwnr&gt;=76,user_wg_cat=958),3,0)))</f>
        <v>2</v>
      </c>
      <c r="B154" s="101"/>
      <c r="C154" s="106">
        <f>IF(NOT(ISBLANK(Ident!E154)),IF(Ident!E154&lt;Kal!A$11,Kal!A$11,Ident!E154),Kal!A$11)</f>
        <v>45383</v>
      </c>
      <c r="D154" s="25">
        <f>Ident!F154-C154+1-(INT((CHOOSE(WEEKDAY(C154),0,1,2,3,4,5,6)+(Ident!F154-C154+1))/7))-(INT((CHOOSE(WEEKDAY(C154),6,0,1,2,3,4,5)+(Ident!F154-C154+1))/7))</f>
        <v>-32415</v>
      </c>
      <c r="E154" s="25">
        <f>Kal!B$13-C154+1-(INT((CHOOSE(WEEKDAY(C154),0,1,2,3,4,5,6)+(Kal!B$13-C154+1))/7))-(INT((CHOOSE(WEEKDAY(C154),6,0,1,2,3,4,5)+(Kal!B$13-C154+1))/7))</f>
        <v>65</v>
      </c>
      <c r="F154" s="25">
        <f>Ident!F154-Kal!A$11+1-(INT((CHOOSE(WEEKDAY(Kal!A$11),0,1,2,3,4,5,6)+(Ident!F154-Kal!A$11+1))/7))-(INT((CHOOSE(WEEKDAY(Kal!A$11),6,0,1,2,3,4,5)+(Ident!F154-Kal!A$11+1))/7))</f>
        <v>-32415</v>
      </c>
      <c r="G154" s="25">
        <f>IF(AND(Ident!E154&lt;&gt;0,Ident!F154&lt;&gt;0),D154,IF(AND(Ident!E154&lt;&gt;0,Ident!F154=0),E154,IF(AND(Ident!E154=0,Ident!F154&lt;&gt;0),F154,ad5kw)))</f>
        <v>65</v>
      </c>
      <c r="H154" s="24">
        <f>ROUND(G154*Ident!L154,2)</f>
        <v>0</v>
      </c>
      <c r="I154" s="102"/>
      <c r="J154" s="103">
        <f>BerM1!W154+BerM2!W154+BerM3!W154</f>
        <v>0</v>
      </c>
      <c r="K154" s="103">
        <f t="shared" si="120"/>
        <v>0</v>
      </c>
      <c r="L154" s="103" t="str">
        <f t="shared" si="121"/>
        <v>Corriger</v>
      </c>
      <c r="M154" s="81">
        <f>BerM1!AB154+BerM2!AB154+BerM3!AB154</f>
        <v>0</v>
      </c>
      <c r="N154" s="81">
        <f t="shared" si="122"/>
        <v>0</v>
      </c>
      <c r="O154" s="4">
        <f>IF(BerM1!S154+BerM2!S154+BerM3!S154=0,0,MIN(Ident!L154*fuf,MAX((Ident!L154-1)*fuf,ROUND(N154/(BerM1!S154+BerM2!S154+BerM3!S154),2))))</f>
        <v>0</v>
      </c>
      <c r="P154" s="81">
        <f>ROUND((BerM1!I154+BerM2!I154+BerM3!I154)/(malu1+malu2+malu3),2)</f>
        <v>0</v>
      </c>
      <c r="Q154" s="81">
        <f>ROUND((BerM1!J154+BerM2!J154+BerM3!J154)/(dima1+dima2+dima3),2)</f>
        <v>0</v>
      </c>
      <c r="R154" s="81">
        <f>ROUND((BerM1!K154+BerM2!K154+BerM3!K154)/(wome1+wome2+wome3),2)</f>
        <v>0</v>
      </c>
      <c r="S154" s="81">
        <f>ROUND((BerM1!L154+BerM2!L154+BerM3!L154)/(doje1+doje2+doje3),2)</f>
        <v>0</v>
      </c>
      <c r="T154" s="81">
        <f>ROUND((BerM1!M154+BerM2!M154+BerM3!M154)/(vrve1+vrve2+vrve3),2)</f>
        <v>0</v>
      </c>
      <c r="U154" s="81">
        <f>ROUND((BerM1!N154+BerM2!N154+BerM3!N154)/(zasa1+zasa2+zasa3),2)</f>
        <v>0</v>
      </c>
      <c r="V154" s="81">
        <f>ROUND((BerM1!O154+BerM2!O154+BerM3!O154)/(zodi1+zodi2+zodi3),2)</f>
        <v>0</v>
      </c>
      <c r="W154" s="81">
        <f>ROUND(('M1-In'!U154+'M2-In'!U154+'M3-In'!U154)*7/(malu1+malu2+malu3+dima1+dima2+dima3+wome1+wome2+wome3+doje1+doje2+doje3+vrve1+vrve2+vrve3+zasa1+zasa2+zasa3+zodi1+zodi2+zodi3),2)</f>
        <v>0</v>
      </c>
      <c r="X154" s="81">
        <f t="shared" si="123"/>
        <v>0</v>
      </c>
      <c r="Y154" s="81" t="str">
        <f t="shared" si="124"/>
        <v>REMPLIR CAT.D'EMPLOYEUR!</v>
      </c>
      <c r="Z154" s="34">
        <f t="shared" si="125"/>
        <v>0</v>
      </c>
      <c r="AA154" s="81" t="str">
        <f t="shared" si="126"/>
        <v>T. plein</v>
      </c>
      <c r="AB154" s="81">
        <f>'M1-In'!AD154+'M1-In'!AE154+'M2-In'!AD154+'M2-In'!AE154+'M3-In'!AD154+'M3-In'!AE154</f>
        <v>0</v>
      </c>
      <c r="AC154" s="81" t="str">
        <f t="shared" si="127"/>
        <v>Corriger</v>
      </c>
      <c r="AD154" s="81" t="str">
        <f t="shared" si="128"/>
        <v>Corriger</v>
      </c>
      <c r="AE154" s="81">
        <f>'M1-In'!AF154+'M2-In'!AF154+'M3-In'!AF154</f>
        <v>0</v>
      </c>
      <c r="AF154" s="81" t="str">
        <f t="shared" si="129"/>
        <v>Corriger</v>
      </c>
      <c r="AG154" s="81" t="str">
        <f t="shared" si="130"/>
        <v>Corriger</v>
      </c>
      <c r="AH154" s="81">
        <f>'M1-In'!AG154+'M2-In'!AG154+'M3-In'!AG154</f>
        <v>0</v>
      </c>
      <c r="AI154" s="81" t="str">
        <f t="shared" si="131"/>
        <v>Corriger</v>
      </c>
      <c r="AJ154" s="81" t="str">
        <f t="shared" si="132"/>
        <v>Corriger</v>
      </c>
      <c r="AK154" s="81">
        <f>'M1-In'!AH154+'M2-In'!AH154+'M3-In'!AH154</f>
        <v>0</v>
      </c>
      <c r="AL154" s="81" t="str">
        <f t="shared" si="133"/>
        <v>Corriger</v>
      </c>
      <c r="AM154" s="81" t="str">
        <f t="shared" si="134"/>
        <v>Corriger</v>
      </c>
      <c r="AN154" s="81">
        <f>'M1-In'!AI154+'M2-In'!AI154+'M3-In'!AI154</f>
        <v>0</v>
      </c>
      <c r="AO154" s="81" t="str">
        <f t="shared" si="135"/>
        <v>Corriger</v>
      </c>
      <c r="AP154" s="81" t="str">
        <f t="shared" si="136"/>
        <v>Corriger</v>
      </c>
      <c r="AQ154" s="81">
        <f>'M1-In'!AJ154+'M2-In'!AJ154+'M3-In'!AJ154</f>
        <v>0</v>
      </c>
      <c r="AR154" s="81" t="str">
        <f t="shared" si="137"/>
        <v>Corriger</v>
      </c>
      <c r="AS154" s="81" t="str">
        <f t="shared" si="138"/>
        <v>Corriger</v>
      </c>
      <c r="AT154" s="81">
        <f>BerM1!AO154+BerM2!AO154+BerM3!AO154</f>
        <v>0</v>
      </c>
      <c r="AU154" s="81" t="str">
        <f t="shared" si="139"/>
        <v>Corriger</v>
      </c>
      <c r="AV154" s="81" t="str">
        <f t="shared" si="140"/>
        <v>Corriger</v>
      </c>
      <c r="AW154" s="81" t="str">
        <f>IF(A154&gt;1,"Corriger",MIN(gmk,BerM1!AQ154+BerM2!AQ154+BerM3!AQ154))</f>
        <v>Corriger</v>
      </c>
      <c r="AX154" s="81" t="str">
        <f t="shared" si="141"/>
        <v>Corriger</v>
      </c>
      <c r="AY154" s="81" t="str">
        <f t="shared" si="142"/>
        <v>Corriger</v>
      </c>
      <c r="AZ154" s="81" t="str">
        <f>IF(A154&gt;1,"Corriger",ROUND(AW154*pabij/100,2)+ROUND(AW154*wnbij/100,2))</f>
        <v>Corriger</v>
      </c>
      <c r="BA154" s="81">
        <f t="shared" si="143"/>
        <v>0</v>
      </c>
      <c r="BB154" s="81">
        <f t="shared" si="144"/>
        <v>0</v>
      </c>
      <c r="BC154" s="104">
        <f t="shared" si="145"/>
        <v>1</v>
      </c>
      <c r="BD154" s="81" t="str">
        <f t="shared" si="146"/>
        <v>Corriger</v>
      </c>
      <c r="BE154" s="34" t="str">
        <f t="shared" si="147"/>
        <v>Corriger</v>
      </c>
      <c r="BF154" s="81" t="str">
        <f>IF(A154&gt;1,"Corriger",MIN(AY154,BerM1!AT154+BerM2!AT154+BerM3!AT154))</f>
        <v>Corriger</v>
      </c>
      <c r="BG154" s="81" t="e">
        <f t="shared" si="148"/>
        <v>#VALUE!</v>
      </c>
      <c r="BH154" s="81" t="str">
        <f t="shared" si="149"/>
        <v>Corriger</v>
      </c>
      <c r="BI154" s="81" t="str">
        <f t="shared" si="150"/>
        <v>Corriger</v>
      </c>
      <c r="BJ154" s="81" t="e">
        <f t="shared" si="151"/>
        <v>#VALUE!</v>
      </c>
      <c r="BK154" s="81" t="e">
        <f ca="1">IF(A154=1,Corriger,ROUND(AW154*fsobij/100,2))</f>
        <v>#VALUE!</v>
      </c>
      <c r="BL154" s="25" t="str">
        <f t="shared" si="152"/>
        <v>Corriger</v>
      </c>
      <c r="BM154" s="81" t="str">
        <f t="shared" si="153"/>
        <v>Corriger</v>
      </c>
      <c r="BN154" s="81" t="str">
        <f t="shared" si="154"/>
        <v>Corriger</v>
      </c>
      <c r="BO154" s="81" t="str">
        <f t="shared" si="155"/>
        <v>OK</v>
      </c>
      <c r="BP154" s="81" t="b">
        <f t="shared" si="156"/>
        <v>0</v>
      </c>
      <c r="BQ154" s="105"/>
      <c r="BR154" s="105" t="e">
        <f ca="1">IF(A154=1,Corriger,ROUND(AW154*bijdrage255/100,2))</f>
        <v>#VALUE!</v>
      </c>
      <c r="BS154" s="105" t="e">
        <f ca="1">IF(A154=1,Corriger,ROUND(AW154*bijdrage256/100,2))</f>
        <v>#VALUE!</v>
      </c>
      <c r="BT154" s="105"/>
      <c r="BU154" s="105" t="str">
        <f t="shared" si="157"/>
        <v>Corriger</v>
      </c>
      <c r="BV154" s="105"/>
      <c r="BW154" s="81" t="e">
        <f t="shared" si="158"/>
        <v>#VALUE!</v>
      </c>
      <c r="BX154" s="81" t="e">
        <f t="shared" si="159"/>
        <v>#VALUE!</v>
      </c>
      <c r="BY154" s="81" t="e">
        <f t="shared" si="160"/>
        <v>#VALUE!</v>
      </c>
      <c r="CA154" s="81" t="e">
        <f ca="1">BN154-ROUND(((FTP!AP154+FTP!BB154+FTP!BF154+FTP!AT154+FTP!AX154)-(FTP!BH154+FTP!BJ154))/100,2)</f>
        <v>#VALUE!</v>
      </c>
    </row>
    <row r="155" spans="1:79" x14ac:dyDescent="0.2">
      <c r="A155" s="25">
        <f>IF(OR(BerM1!V155=1,BerM2!V155=1,BerM3!V155=1),1,IF(ISBLANK(wg_cat),2,IF(AND(kwnr&gt;=76,user_wg_cat=958),3,0)))</f>
        <v>2</v>
      </c>
      <c r="B155" s="101"/>
      <c r="C155" s="106">
        <f>IF(NOT(ISBLANK(Ident!E155)),IF(Ident!E155&lt;Kal!A$11,Kal!A$11,Ident!E155),Kal!A$11)</f>
        <v>45383</v>
      </c>
      <c r="D155" s="25">
        <f>Ident!F155-C155+1-(INT((CHOOSE(WEEKDAY(C155),0,1,2,3,4,5,6)+(Ident!F155-C155+1))/7))-(INT((CHOOSE(WEEKDAY(C155),6,0,1,2,3,4,5)+(Ident!F155-C155+1))/7))</f>
        <v>-32415</v>
      </c>
      <c r="E155" s="25">
        <f>Kal!B$13-C155+1-(INT((CHOOSE(WEEKDAY(C155),0,1,2,3,4,5,6)+(Kal!B$13-C155+1))/7))-(INT((CHOOSE(WEEKDAY(C155),6,0,1,2,3,4,5)+(Kal!B$13-C155+1))/7))</f>
        <v>65</v>
      </c>
      <c r="F155" s="25">
        <f>Ident!F155-Kal!A$11+1-(INT((CHOOSE(WEEKDAY(Kal!A$11),0,1,2,3,4,5,6)+(Ident!F155-Kal!A$11+1))/7))-(INT((CHOOSE(WEEKDAY(Kal!A$11),6,0,1,2,3,4,5)+(Ident!F155-Kal!A$11+1))/7))</f>
        <v>-32415</v>
      </c>
      <c r="G155" s="25">
        <f>IF(AND(Ident!E155&lt;&gt;0,Ident!F155&lt;&gt;0),D155,IF(AND(Ident!E155&lt;&gt;0,Ident!F155=0),E155,IF(AND(Ident!E155=0,Ident!F155&lt;&gt;0),F155,ad5kw)))</f>
        <v>65</v>
      </c>
      <c r="H155" s="24">
        <f>ROUND(G155*Ident!L155,2)</f>
        <v>0</v>
      </c>
      <c r="I155" s="102"/>
      <c r="J155" s="103">
        <f>BerM1!W155+BerM2!W155+BerM3!W155</f>
        <v>0</v>
      </c>
      <c r="K155" s="103">
        <f t="shared" si="120"/>
        <v>0</v>
      </c>
      <c r="L155" s="103" t="str">
        <f t="shared" si="121"/>
        <v>Corriger</v>
      </c>
      <c r="M155" s="81">
        <f>BerM1!AB155+BerM2!AB155+BerM3!AB155</f>
        <v>0</v>
      </c>
      <c r="N155" s="81">
        <f t="shared" si="122"/>
        <v>0</v>
      </c>
      <c r="O155" s="4">
        <f>IF(BerM1!S155+BerM2!S155+BerM3!S155=0,0,MIN(Ident!L155*fuf,MAX((Ident!L155-1)*fuf,ROUND(N155/(BerM1!S155+BerM2!S155+BerM3!S155),2))))</f>
        <v>0</v>
      </c>
      <c r="P155" s="81">
        <f>ROUND((BerM1!I155+BerM2!I155+BerM3!I155)/(malu1+malu2+malu3),2)</f>
        <v>0</v>
      </c>
      <c r="Q155" s="81">
        <f>ROUND((BerM1!J155+BerM2!J155+BerM3!J155)/(dima1+dima2+dima3),2)</f>
        <v>0</v>
      </c>
      <c r="R155" s="81">
        <f>ROUND((BerM1!K155+BerM2!K155+BerM3!K155)/(wome1+wome2+wome3),2)</f>
        <v>0</v>
      </c>
      <c r="S155" s="81">
        <f>ROUND((BerM1!L155+BerM2!L155+BerM3!L155)/(doje1+doje2+doje3),2)</f>
        <v>0</v>
      </c>
      <c r="T155" s="81">
        <f>ROUND((BerM1!M155+BerM2!M155+BerM3!M155)/(vrve1+vrve2+vrve3),2)</f>
        <v>0</v>
      </c>
      <c r="U155" s="81">
        <f>ROUND((BerM1!N155+BerM2!N155+BerM3!N155)/(zasa1+zasa2+zasa3),2)</f>
        <v>0</v>
      </c>
      <c r="V155" s="81">
        <f>ROUND((BerM1!O155+BerM2!O155+BerM3!O155)/(zodi1+zodi2+zodi3),2)</f>
        <v>0</v>
      </c>
      <c r="W155" s="81">
        <f>ROUND(('M1-In'!U155+'M2-In'!U155+'M3-In'!U155)*7/(malu1+malu2+malu3+dima1+dima2+dima3+wome1+wome2+wome3+doje1+doje2+doje3+vrve1+vrve2+vrve3+zasa1+zasa2+zasa3+zodi1+zodi2+zodi3),2)</f>
        <v>0</v>
      </c>
      <c r="X155" s="81">
        <f t="shared" si="123"/>
        <v>0</v>
      </c>
      <c r="Y155" s="81" t="str">
        <f t="shared" si="124"/>
        <v>REMPLIR CAT.D'EMPLOYEUR!</v>
      </c>
      <c r="Z155" s="34">
        <f t="shared" si="125"/>
        <v>0</v>
      </c>
      <c r="AA155" s="81" t="str">
        <f t="shared" si="126"/>
        <v>T. plein</v>
      </c>
      <c r="AB155" s="81">
        <f>'M1-In'!AD155+'M1-In'!AE155+'M2-In'!AD155+'M2-In'!AE155+'M3-In'!AD155+'M3-In'!AE155</f>
        <v>0</v>
      </c>
      <c r="AC155" s="81" t="str">
        <f t="shared" si="127"/>
        <v>Corriger</v>
      </c>
      <c r="AD155" s="81" t="str">
        <f t="shared" si="128"/>
        <v>Corriger</v>
      </c>
      <c r="AE155" s="81">
        <f>'M1-In'!AF155+'M2-In'!AF155+'M3-In'!AF155</f>
        <v>0</v>
      </c>
      <c r="AF155" s="81" t="str">
        <f t="shared" si="129"/>
        <v>Corriger</v>
      </c>
      <c r="AG155" s="81" t="str">
        <f t="shared" si="130"/>
        <v>Corriger</v>
      </c>
      <c r="AH155" s="81">
        <f>'M1-In'!AG155+'M2-In'!AG155+'M3-In'!AG155</f>
        <v>0</v>
      </c>
      <c r="AI155" s="81" t="str">
        <f t="shared" si="131"/>
        <v>Corriger</v>
      </c>
      <c r="AJ155" s="81" t="str">
        <f t="shared" si="132"/>
        <v>Corriger</v>
      </c>
      <c r="AK155" s="81">
        <f>'M1-In'!AH155+'M2-In'!AH155+'M3-In'!AH155</f>
        <v>0</v>
      </c>
      <c r="AL155" s="81" t="str">
        <f t="shared" si="133"/>
        <v>Corriger</v>
      </c>
      <c r="AM155" s="81" t="str">
        <f t="shared" si="134"/>
        <v>Corriger</v>
      </c>
      <c r="AN155" s="81">
        <f>'M1-In'!AI155+'M2-In'!AI155+'M3-In'!AI155</f>
        <v>0</v>
      </c>
      <c r="AO155" s="81" t="str">
        <f t="shared" si="135"/>
        <v>Corriger</v>
      </c>
      <c r="AP155" s="81" t="str">
        <f t="shared" si="136"/>
        <v>Corriger</v>
      </c>
      <c r="AQ155" s="81">
        <f>'M1-In'!AJ155+'M2-In'!AJ155+'M3-In'!AJ155</f>
        <v>0</v>
      </c>
      <c r="AR155" s="81" t="str">
        <f t="shared" si="137"/>
        <v>Corriger</v>
      </c>
      <c r="AS155" s="81" t="str">
        <f t="shared" si="138"/>
        <v>Corriger</v>
      </c>
      <c r="AT155" s="81">
        <f>BerM1!AO155+BerM2!AO155+BerM3!AO155</f>
        <v>0</v>
      </c>
      <c r="AU155" s="81" t="str">
        <f t="shared" si="139"/>
        <v>Corriger</v>
      </c>
      <c r="AV155" s="81" t="str">
        <f t="shared" si="140"/>
        <v>Corriger</v>
      </c>
      <c r="AW155" s="81" t="str">
        <f>IF(A155&gt;1,"Corriger",MIN(gmk,BerM1!AQ155+BerM2!AQ155+BerM3!AQ155))</f>
        <v>Corriger</v>
      </c>
      <c r="AX155" s="81" t="str">
        <f t="shared" si="141"/>
        <v>Corriger</v>
      </c>
      <c r="AY155" s="81" t="str">
        <f t="shared" si="142"/>
        <v>Corriger</v>
      </c>
      <c r="AZ155" s="81" t="str">
        <f>IF(A155&gt;1,"Corriger",ROUND(AW155*pabij/100,2)+ROUND(AW155*wnbij/100,2))</f>
        <v>Corriger</v>
      </c>
      <c r="BA155" s="81">
        <f t="shared" si="143"/>
        <v>0</v>
      </c>
      <c r="BB155" s="81">
        <f t="shared" si="144"/>
        <v>0</v>
      </c>
      <c r="BC155" s="104">
        <f t="shared" si="145"/>
        <v>1</v>
      </c>
      <c r="BD155" s="81" t="str">
        <f t="shared" si="146"/>
        <v>Corriger</v>
      </c>
      <c r="BE155" s="34" t="str">
        <f t="shared" si="147"/>
        <v>Corriger</v>
      </c>
      <c r="BF155" s="81" t="str">
        <f>IF(A155&gt;1,"Corriger",MIN(AY155,BerM1!AT155+BerM2!AT155+BerM3!AT155))</f>
        <v>Corriger</v>
      </c>
      <c r="BG155" s="81" t="e">
        <f t="shared" si="148"/>
        <v>#VALUE!</v>
      </c>
      <c r="BH155" s="81" t="str">
        <f t="shared" si="149"/>
        <v>Corriger</v>
      </c>
      <c r="BI155" s="81" t="str">
        <f t="shared" si="150"/>
        <v>Corriger</v>
      </c>
      <c r="BJ155" s="81" t="e">
        <f t="shared" si="151"/>
        <v>#VALUE!</v>
      </c>
      <c r="BK155" s="81" t="e">
        <f ca="1">IF(A155=1,Corriger,ROUND(AW155*fsobij/100,2))</f>
        <v>#VALUE!</v>
      </c>
      <c r="BL155" s="25" t="str">
        <f t="shared" si="152"/>
        <v>Corriger</v>
      </c>
      <c r="BM155" s="81" t="str">
        <f t="shared" si="153"/>
        <v>Corriger</v>
      </c>
      <c r="BN155" s="81" t="str">
        <f t="shared" si="154"/>
        <v>Corriger</v>
      </c>
      <c r="BO155" s="81" t="str">
        <f t="shared" si="155"/>
        <v>OK</v>
      </c>
      <c r="BP155" s="81" t="b">
        <f t="shared" si="156"/>
        <v>0</v>
      </c>
      <c r="BQ155" s="105"/>
      <c r="BR155" s="105" t="e">
        <f ca="1">IF(A155=1,Corriger,ROUND(AW155*bijdrage255/100,2))</f>
        <v>#VALUE!</v>
      </c>
      <c r="BS155" s="105" t="e">
        <f ca="1">IF(A155=1,Corriger,ROUND(AW155*bijdrage256/100,2))</f>
        <v>#VALUE!</v>
      </c>
      <c r="BT155" s="105"/>
      <c r="BU155" s="105" t="str">
        <f t="shared" si="157"/>
        <v>Corriger</v>
      </c>
      <c r="BV155" s="105"/>
      <c r="BW155" s="81" t="e">
        <f t="shared" si="158"/>
        <v>#VALUE!</v>
      </c>
      <c r="BX155" s="81" t="e">
        <f t="shared" si="159"/>
        <v>#VALUE!</v>
      </c>
      <c r="BY155" s="81" t="e">
        <f t="shared" si="160"/>
        <v>#VALUE!</v>
      </c>
      <c r="CA155" s="81" t="e">
        <f ca="1">BN155-ROUND(((FTP!AP155+FTP!BB155+FTP!BF155+FTP!AT155+FTP!AX155)-(FTP!BH155+FTP!BJ155))/100,2)</f>
        <v>#VALUE!</v>
      </c>
    </row>
    <row r="156" spans="1:79" x14ac:dyDescent="0.2">
      <c r="A156" s="25">
        <f>IF(OR(BerM1!V156=1,BerM2!V156=1,BerM3!V156=1),1,IF(ISBLANK(wg_cat),2,IF(AND(kwnr&gt;=76,user_wg_cat=958),3,0)))</f>
        <v>2</v>
      </c>
      <c r="B156" s="101"/>
      <c r="C156" s="106">
        <f>IF(NOT(ISBLANK(Ident!E156)),IF(Ident!E156&lt;Kal!A$11,Kal!A$11,Ident!E156),Kal!A$11)</f>
        <v>45383</v>
      </c>
      <c r="D156" s="25">
        <f>Ident!F156-C156+1-(INT((CHOOSE(WEEKDAY(C156),0,1,2,3,4,5,6)+(Ident!F156-C156+1))/7))-(INT((CHOOSE(WEEKDAY(C156),6,0,1,2,3,4,5)+(Ident!F156-C156+1))/7))</f>
        <v>-32415</v>
      </c>
      <c r="E156" s="25">
        <f>Kal!B$13-C156+1-(INT((CHOOSE(WEEKDAY(C156),0,1,2,3,4,5,6)+(Kal!B$13-C156+1))/7))-(INT((CHOOSE(WEEKDAY(C156),6,0,1,2,3,4,5)+(Kal!B$13-C156+1))/7))</f>
        <v>65</v>
      </c>
      <c r="F156" s="25">
        <f>Ident!F156-Kal!A$11+1-(INT((CHOOSE(WEEKDAY(Kal!A$11),0,1,2,3,4,5,6)+(Ident!F156-Kal!A$11+1))/7))-(INT((CHOOSE(WEEKDAY(Kal!A$11),6,0,1,2,3,4,5)+(Ident!F156-Kal!A$11+1))/7))</f>
        <v>-32415</v>
      </c>
      <c r="G156" s="25">
        <f>IF(AND(Ident!E156&lt;&gt;0,Ident!F156&lt;&gt;0),D156,IF(AND(Ident!E156&lt;&gt;0,Ident!F156=0),E156,IF(AND(Ident!E156=0,Ident!F156&lt;&gt;0),F156,ad5kw)))</f>
        <v>65</v>
      </c>
      <c r="H156" s="24">
        <f>ROUND(G156*Ident!L156,2)</f>
        <v>0</v>
      </c>
      <c r="I156" s="102"/>
      <c r="J156" s="103">
        <f>BerM1!W156+BerM2!W156+BerM3!W156</f>
        <v>0</v>
      </c>
      <c r="K156" s="103">
        <f t="shared" si="120"/>
        <v>0</v>
      </c>
      <c r="L156" s="103" t="str">
        <f t="shared" si="121"/>
        <v>Corriger</v>
      </c>
      <c r="M156" s="81">
        <f>BerM1!AB156+BerM2!AB156+BerM3!AB156</f>
        <v>0</v>
      </c>
      <c r="N156" s="81">
        <f t="shared" si="122"/>
        <v>0</v>
      </c>
      <c r="O156" s="4">
        <f>IF(BerM1!S156+BerM2!S156+BerM3!S156=0,0,MIN(Ident!L156*fuf,MAX((Ident!L156-1)*fuf,ROUND(N156/(BerM1!S156+BerM2!S156+BerM3!S156),2))))</f>
        <v>0</v>
      </c>
      <c r="P156" s="81">
        <f>ROUND((BerM1!I156+BerM2!I156+BerM3!I156)/(malu1+malu2+malu3),2)</f>
        <v>0</v>
      </c>
      <c r="Q156" s="81">
        <f>ROUND((BerM1!J156+BerM2!J156+BerM3!J156)/(dima1+dima2+dima3),2)</f>
        <v>0</v>
      </c>
      <c r="R156" s="81">
        <f>ROUND((BerM1!K156+BerM2!K156+BerM3!K156)/(wome1+wome2+wome3),2)</f>
        <v>0</v>
      </c>
      <c r="S156" s="81">
        <f>ROUND((BerM1!L156+BerM2!L156+BerM3!L156)/(doje1+doje2+doje3),2)</f>
        <v>0</v>
      </c>
      <c r="T156" s="81">
        <f>ROUND((BerM1!M156+BerM2!M156+BerM3!M156)/(vrve1+vrve2+vrve3),2)</f>
        <v>0</v>
      </c>
      <c r="U156" s="81">
        <f>ROUND((BerM1!N156+BerM2!N156+BerM3!N156)/(zasa1+zasa2+zasa3),2)</f>
        <v>0</v>
      </c>
      <c r="V156" s="81">
        <f>ROUND((BerM1!O156+BerM2!O156+BerM3!O156)/(zodi1+zodi2+zodi3),2)</f>
        <v>0</v>
      </c>
      <c r="W156" s="81">
        <f>ROUND(('M1-In'!U156+'M2-In'!U156+'M3-In'!U156)*7/(malu1+malu2+malu3+dima1+dima2+dima3+wome1+wome2+wome3+doje1+doje2+doje3+vrve1+vrve2+vrve3+zasa1+zasa2+zasa3+zodi1+zodi2+zodi3),2)</f>
        <v>0</v>
      </c>
      <c r="X156" s="81">
        <f t="shared" si="123"/>
        <v>0</v>
      </c>
      <c r="Y156" s="81" t="str">
        <f t="shared" si="124"/>
        <v>REMPLIR CAT.D'EMPLOYEUR!</v>
      </c>
      <c r="Z156" s="34">
        <f t="shared" si="125"/>
        <v>0</v>
      </c>
      <c r="AA156" s="81" t="str">
        <f t="shared" si="126"/>
        <v>T. plein</v>
      </c>
      <c r="AB156" s="81">
        <f>'M1-In'!AD156+'M1-In'!AE156+'M2-In'!AD156+'M2-In'!AE156+'M3-In'!AD156+'M3-In'!AE156</f>
        <v>0</v>
      </c>
      <c r="AC156" s="81" t="str">
        <f t="shared" si="127"/>
        <v>Corriger</v>
      </c>
      <c r="AD156" s="81" t="str">
        <f t="shared" si="128"/>
        <v>Corriger</v>
      </c>
      <c r="AE156" s="81">
        <f>'M1-In'!AF156+'M2-In'!AF156+'M3-In'!AF156</f>
        <v>0</v>
      </c>
      <c r="AF156" s="81" t="str">
        <f t="shared" si="129"/>
        <v>Corriger</v>
      </c>
      <c r="AG156" s="81" t="str">
        <f t="shared" si="130"/>
        <v>Corriger</v>
      </c>
      <c r="AH156" s="81">
        <f>'M1-In'!AG156+'M2-In'!AG156+'M3-In'!AG156</f>
        <v>0</v>
      </c>
      <c r="AI156" s="81" t="str">
        <f t="shared" si="131"/>
        <v>Corriger</v>
      </c>
      <c r="AJ156" s="81" t="str">
        <f t="shared" si="132"/>
        <v>Corriger</v>
      </c>
      <c r="AK156" s="81">
        <f>'M1-In'!AH156+'M2-In'!AH156+'M3-In'!AH156</f>
        <v>0</v>
      </c>
      <c r="AL156" s="81" t="str">
        <f t="shared" si="133"/>
        <v>Corriger</v>
      </c>
      <c r="AM156" s="81" t="str">
        <f t="shared" si="134"/>
        <v>Corriger</v>
      </c>
      <c r="AN156" s="81">
        <f>'M1-In'!AI156+'M2-In'!AI156+'M3-In'!AI156</f>
        <v>0</v>
      </c>
      <c r="AO156" s="81" t="str">
        <f t="shared" si="135"/>
        <v>Corriger</v>
      </c>
      <c r="AP156" s="81" t="str">
        <f t="shared" si="136"/>
        <v>Corriger</v>
      </c>
      <c r="AQ156" s="81">
        <f>'M1-In'!AJ156+'M2-In'!AJ156+'M3-In'!AJ156</f>
        <v>0</v>
      </c>
      <c r="AR156" s="81" t="str">
        <f t="shared" si="137"/>
        <v>Corriger</v>
      </c>
      <c r="AS156" s="81" t="str">
        <f t="shared" si="138"/>
        <v>Corriger</v>
      </c>
      <c r="AT156" s="81">
        <f>BerM1!AO156+BerM2!AO156+BerM3!AO156</f>
        <v>0</v>
      </c>
      <c r="AU156" s="81" t="str">
        <f t="shared" si="139"/>
        <v>Corriger</v>
      </c>
      <c r="AV156" s="81" t="str">
        <f t="shared" si="140"/>
        <v>Corriger</v>
      </c>
      <c r="AW156" s="81" t="str">
        <f>IF(A156&gt;1,"Corriger",MIN(gmk,BerM1!AQ156+BerM2!AQ156+BerM3!AQ156))</f>
        <v>Corriger</v>
      </c>
      <c r="AX156" s="81" t="str">
        <f t="shared" si="141"/>
        <v>Corriger</v>
      </c>
      <c r="AY156" s="81" t="str">
        <f t="shared" si="142"/>
        <v>Corriger</v>
      </c>
      <c r="AZ156" s="81" t="str">
        <f>IF(A156&gt;1,"Corriger",ROUND(AW156*pabij/100,2)+ROUND(AW156*wnbij/100,2))</f>
        <v>Corriger</v>
      </c>
      <c r="BA156" s="81">
        <f t="shared" si="143"/>
        <v>0</v>
      </c>
      <c r="BB156" s="81">
        <f t="shared" si="144"/>
        <v>0</v>
      </c>
      <c r="BC156" s="104">
        <f t="shared" si="145"/>
        <v>1</v>
      </c>
      <c r="BD156" s="81" t="str">
        <f t="shared" si="146"/>
        <v>Corriger</v>
      </c>
      <c r="BE156" s="34" t="str">
        <f t="shared" si="147"/>
        <v>Corriger</v>
      </c>
      <c r="BF156" s="81" t="str">
        <f>IF(A156&gt;1,"Corriger",MIN(AY156,BerM1!AT156+BerM2!AT156+BerM3!AT156))</f>
        <v>Corriger</v>
      </c>
      <c r="BG156" s="81" t="e">
        <f t="shared" si="148"/>
        <v>#VALUE!</v>
      </c>
      <c r="BH156" s="81" t="str">
        <f t="shared" si="149"/>
        <v>Corriger</v>
      </c>
      <c r="BI156" s="81" t="str">
        <f t="shared" si="150"/>
        <v>Corriger</v>
      </c>
      <c r="BJ156" s="81" t="e">
        <f t="shared" si="151"/>
        <v>#VALUE!</v>
      </c>
      <c r="BK156" s="81" t="e">
        <f ca="1">IF(A156=1,Corriger,ROUND(AW156*fsobij/100,2))</f>
        <v>#VALUE!</v>
      </c>
      <c r="BL156" s="25" t="str">
        <f t="shared" si="152"/>
        <v>Corriger</v>
      </c>
      <c r="BM156" s="81" t="str">
        <f t="shared" si="153"/>
        <v>Corriger</v>
      </c>
      <c r="BN156" s="81" t="str">
        <f t="shared" si="154"/>
        <v>Corriger</v>
      </c>
      <c r="BO156" s="81" t="str">
        <f t="shared" si="155"/>
        <v>OK</v>
      </c>
      <c r="BP156" s="81" t="b">
        <f t="shared" si="156"/>
        <v>0</v>
      </c>
      <c r="BQ156" s="105"/>
      <c r="BR156" s="105" t="e">
        <f ca="1">IF(A156=1,Corriger,ROUND(AW156*bijdrage255/100,2))</f>
        <v>#VALUE!</v>
      </c>
      <c r="BS156" s="105" t="e">
        <f ca="1">IF(A156=1,Corriger,ROUND(AW156*bijdrage256/100,2))</f>
        <v>#VALUE!</v>
      </c>
      <c r="BT156" s="105"/>
      <c r="BU156" s="105" t="str">
        <f t="shared" si="157"/>
        <v>Corriger</v>
      </c>
      <c r="BV156" s="105"/>
      <c r="BW156" s="81" t="e">
        <f t="shared" si="158"/>
        <v>#VALUE!</v>
      </c>
      <c r="BX156" s="81" t="e">
        <f t="shared" si="159"/>
        <v>#VALUE!</v>
      </c>
      <c r="BY156" s="81" t="e">
        <f t="shared" si="160"/>
        <v>#VALUE!</v>
      </c>
      <c r="CA156" s="81" t="e">
        <f ca="1">BN156-ROUND(((FTP!AP156+FTP!BB156+FTP!BF156+FTP!AT156+FTP!AX156)-(FTP!BH156+FTP!BJ156))/100,2)</f>
        <v>#VALUE!</v>
      </c>
    </row>
    <row r="157" spans="1:79" x14ac:dyDescent="0.2">
      <c r="A157" s="25">
        <f>IF(OR(BerM1!V157=1,BerM2!V157=1,BerM3!V157=1),1,IF(ISBLANK(wg_cat),2,IF(AND(kwnr&gt;=76,user_wg_cat=958),3,0)))</f>
        <v>2</v>
      </c>
      <c r="B157" s="101"/>
      <c r="C157" s="106">
        <f>IF(NOT(ISBLANK(Ident!E157)),IF(Ident!E157&lt;Kal!A$11,Kal!A$11,Ident!E157),Kal!A$11)</f>
        <v>45383</v>
      </c>
      <c r="D157" s="25">
        <f>Ident!F157-C157+1-(INT((CHOOSE(WEEKDAY(C157),0,1,2,3,4,5,6)+(Ident!F157-C157+1))/7))-(INT((CHOOSE(WEEKDAY(C157),6,0,1,2,3,4,5)+(Ident!F157-C157+1))/7))</f>
        <v>-32415</v>
      </c>
      <c r="E157" s="25">
        <f>Kal!B$13-C157+1-(INT((CHOOSE(WEEKDAY(C157),0,1,2,3,4,5,6)+(Kal!B$13-C157+1))/7))-(INT((CHOOSE(WEEKDAY(C157),6,0,1,2,3,4,5)+(Kal!B$13-C157+1))/7))</f>
        <v>65</v>
      </c>
      <c r="F157" s="25">
        <f>Ident!F157-Kal!A$11+1-(INT((CHOOSE(WEEKDAY(Kal!A$11),0,1,2,3,4,5,6)+(Ident!F157-Kal!A$11+1))/7))-(INT((CHOOSE(WEEKDAY(Kal!A$11),6,0,1,2,3,4,5)+(Ident!F157-Kal!A$11+1))/7))</f>
        <v>-32415</v>
      </c>
      <c r="G157" s="25">
        <f>IF(AND(Ident!E157&lt;&gt;0,Ident!F157&lt;&gt;0),D157,IF(AND(Ident!E157&lt;&gt;0,Ident!F157=0),E157,IF(AND(Ident!E157=0,Ident!F157&lt;&gt;0),F157,ad5kw)))</f>
        <v>65</v>
      </c>
      <c r="H157" s="24">
        <f>ROUND(G157*Ident!L157,2)</f>
        <v>0</v>
      </c>
      <c r="I157" s="102"/>
      <c r="J157" s="103">
        <f>BerM1!W157+BerM2!W157+BerM3!W157</f>
        <v>0</v>
      </c>
      <c r="K157" s="103">
        <f t="shared" si="120"/>
        <v>0</v>
      </c>
      <c r="L157" s="103" t="str">
        <f t="shared" si="121"/>
        <v>Corriger</v>
      </c>
      <c r="M157" s="81">
        <f>BerM1!AB157+BerM2!AB157+BerM3!AB157</f>
        <v>0</v>
      </c>
      <c r="N157" s="81">
        <f t="shared" si="122"/>
        <v>0</v>
      </c>
      <c r="O157" s="4">
        <f>IF(BerM1!S157+BerM2!S157+BerM3!S157=0,0,MIN(Ident!L157*fuf,MAX((Ident!L157-1)*fuf,ROUND(N157/(BerM1!S157+BerM2!S157+BerM3!S157),2))))</f>
        <v>0</v>
      </c>
      <c r="P157" s="81">
        <f>ROUND((BerM1!I157+BerM2!I157+BerM3!I157)/(malu1+malu2+malu3),2)</f>
        <v>0</v>
      </c>
      <c r="Q157" s="81">
        <f>ROUND((BerM1!J157+BerM2!J157+BerM3!J157)/(dima1+dima2+dima3),2)</f>
        <v>0</v>
      </c>
      <c r="R157" s="81">
        <f>ROUND((BerM1!K157+BerM2!K157+BerM3!K157)/(wome1+wome2+wome3),2)</f>
        <v>0</v>
      </c>
      <c r="S157" s="81">
        <f>ROUND((BerM1!L157+BerM2!L157+BerM3!L157)/(doje1+doje2+doje3),2)</f>
        <v>0</v>
      </c>
      <c r="T157" s="81">
        <f>ROUND((BerM1!M157+BerM2!M157+BerM3!M157)/(vrve1+vrve2+vrve3),2)</f>
        <v>0</v>
      </c>
      <c r="U157" s="81">
        <f>ROUND((BerM1!N157+BerM2!N157+BerM3!N157)/(zasa1+zasa2+zasa3),2)</f>
        <v>0</v>
      </c>
      <c r="V157" s="81">
        <f>ROUND((BerM1!O157+BerM2!O157+BerM3!O157)/(zodi1+zodi2+zodi3),2)</f>
        <v>0</v>
      </c>
      <c r="W157" s="81">
        <f>ROUND(('M1-In'!U157+'M2-In'!U157+'M3-In'!U157)*7/(malu1+malu2+malu3+dima1+dima2+dima3+wome1+wome2+wome3+doje1+doje2+doje3+vrve1+vrve2+vrve3+zasa1+zasa2+zasa3+zodi1+zodi2+zodi3),2)</f>
        <v>0</v>
      </c>
      <c r="X157" s="81">
        <f t="shared" si="123"/>
        <v>0</v>
      </c>
      <c r="Y157" s="81" t="str">
        <f t="shared" si="124"/>
        <v>REMPLIR CAT.D'EMPLOYEUR!</v>
      </c>
      <c r="Z157" s="34">
        <f t="shared" si="125"/>
        <v>0</v>
      </c>
      <c r="AA157" s="81" t="str">
        <f t="shared" si="126"/>
        <v>T. plein</v>
      </c>
      <c r="AB157" s="81">
        <f>'M1-In'!AD157+'M1-In'!AE157+'M2-In'!AD157+'M2-In'!AE157+'M3-In'!AD157+'M3-In'!AE157</f>
        <v>0</v>
      </c>
      <c r="AC157" s="81" t="str">
        <f t="shared" si="127"/>
        <v>Corriger</v>
      </c>
      <c r="AD157" s="81" t="str">
        <f t="shared" si="128"/>
        <v>Corriger</v>
      </c>
      <c r="AE157" s="81">
        <f>'M1-In'!AF157+'M2-In'!AF157+'M3-In'!AF157</f>
        <v>0</v>
      </c>
      <c r="AF157" s="81" t="str">
        <f t="shared" si="129"/>
        <v>Corriger</v>
      </c>
      <c r="AG157" s="81" t="str">
        <f t="shared" si="130"/>
        <v>Corriger</v>
      </c>
      <c r="AH157" s="81">
        <f>'M1-In'!AG157+'M2-In'!AG157+'M3-In'!AG157</f>
        <v>0</v>
      </c>
      <c r="AI157" s="81" t="str">
        <f t="shared" si="131"/>
        <v>Corriger</v>
      </c>
      <c r="AJ157" s="81" t="str">
        <f t="shared" si="132"/>
        <v>Corriger</v>
      </c>
      <c r="AK157" s="81">
        <f>'M1-In'!AH157+'M2-In'!AH157+'M3-In'!AH157</f>
        <v>0</v>
      </c>
      <c r="AL157" s="81" t="str">
        <f t="shared" si="133"/>
        <v>Corriger</v>
      </c>
      <c r="AM157" s="81" t="str">
        <f t="shared" si="134"/>
        <v>Corriger</v>
      </c>
      <c r="AN157" s="81">
        <f>'M1-In'!AI157+'M2-In'!AI157+'M3-In'!AI157</f>
        <v>0</v>
      </c>
      <c r="AO157" s="81" t="str">
        <f t="shared" si="135"/>
        <v>Corriger</v>
      </c>
      <c r="AP157" s="81" t="str">
        <f t="shared" si="136"/>
        <v>Corriger</v>
      </c>
      <c r="AQ157" s="81">
        <f>'M1-In'!AJ157+'M2-In'!AJ157+'M3-In'!AJ157</f>
        <v>0</v>
      </c>
      <c r="AR157" s="81" t="str">
        <f t="shared" si="137"/>
        <v>Corriger</v>
      </c>
      <c r="AS157" s="81" t="str">
        <f t="shared" si="138"/>
        <v>Corriger</v>
      </c>
      <c r="AT157" s="81">
        <f>BerM1!AO157+BerM2!AO157+BerM3!AO157</f>
        <v>0</v>
      </c>
      <c r="AU157" s="81" t="str">
        <f t="shared" si="139"/>
        <v>Corriger</v>
      </c>
      <c r="AV157" s="81" t="str">
        <f t="shared" si="140"/>
        <v>Corriger</v>
      </c>
      <c r="AW157" s="81" t="str">
        <f>IF(A157&gt;1,"Corriger",MIN(gmk,BerM1!AQ157+BerM2!AQ157+BerM3!AQ157))</f>
        <v>Corriger</v>
      </c>
      <c r="AX157" s="81" t="str">
        <f t="shared" si="141"/>
        <v>Corriger</v>
      </c>
      <c r="AY157" s="81" t="str">
        <f t="shared" si="142"/>
        <v>Corriger</v>
      </c>
      <c r="AZ157" s="81" t="str">
        <f>IF(A157&gt;1,"Corriger",ROUND(AW157*pabij/100,2)+ROUND(AW157*wnbij/100,2))</f>
        <v>Corriger</v>
      </c>
      <c r="BA157" s="81">
        <f t="shared" si="143"/>
        <v>0</v>
      </c>
      <c r="BB157" s="81">
        <f t="shared" si="144"/>
        <v>0</v>
      </c>
      <c r="BC157" s="104">
        <f t="shared" si="145"/>
        <v>1</v>
      </c>
      <c r="BD157" s="81" t="str">
        <f t="shared" si="146"/>
        <v>Corriger</v>
      </c>
      <c r="BE157" s="34" t="str">
        <f t="shared" si="147"/>
        <v>Corriger</v>
      </c>
      <c r="BF157" s="81" t="str">
        <f>IF(A157&gt;1,"Corriger",MIN(AY157,BerM1!AT157+BerM2!AT157+BerM3!AT157))</f>
        <v>Corriger</v>
      </c>
      <c r="BG157" s="81" t="e">
        <f t="shared" si="148"/>
        <v>#VALUE!</v>
      </c>
      <c r="BH157" s="81" t="str">
        <f t="shared" si="149"/>
        <v>Corriger</v>
      </c>
      <c r="BI157" s="81" t="str">
        <f t="shared" si="150"/>
        <v>Corriger</v>
      </c>
      <c r="BJ157" s="81" t="e">
        <f t="shared" si="151"/>
        <v>#VALUE!</v>
      </c>
      <c r="BK157" s="81" t="e">
        <f ca="1">IF(A157=1,Corriger,ROUND(AW157*fsobij/100,2))</f>
        <v>#VALUE!</v>
      </c>
      <c r="BL157" s="25" t="str">
        <f t="shared" si="152"/>
        <v>Corriger</v>
      </c>
      <c r="BM157" s="81" t="str">
        <f t="shared" si="153"/>
        <v>Corriger</v>
      </c>
      <c r="BN157" s="81" t="str">
        <f t="shared" si="154"/>
        <v>Corriger</v>
      </c>
      <c r="BO157" s="81" t="str">
        <f t="shared" si="155"/>
        <v>OK</v>
      </c>
      <c r="BP157" s="81" t="b">
        <f t="shared" si="156"/>
        <v>0</v>
      </c>
      <c r="BQ157" s="105"/>
      <c r="BR157" s="105" t="e">
        <f ca="1">IF(A157=1,Corriger,ROUND(AW157*bijdrage255/100,2))</f>
        <v>#VALUE!</v>
      </c>
      <c r="BS157" s="105" t="e">
        <f ca="1">IF(A157=1,Corriger,ROUND(AW157*bijdrage256/100,2))</f>
        <v>#VALUE!</v>
      </c>
      <c r="BT157" s="105"/>
      <c r="BU157" s="105" t="str">
        <f t="shared" si="157"/>
        <v>Corriger</v>
      </c>
      <c r="BV157" s="105"/>
      <c r="BW157" s="81" t="e">
        <f t="shared" si="158"/>
        <v>#VALUE!</v>
      </c>
      <c r="BX157" s="81" t="e">
        <f t="shared" si="159"/>
        <v>#VALUE!</v>
      </c>
      <c r="BY157" s="81" t="e">
        <f t="shared" si="160"/>
        <v>#VALUE!</v>
      </c>
      <c r="CA157" s="81" t="e">
        <f ca="1">BN157-ROUND(((FTP!AP157+FTP!BB157+FTP!BF157+FTP!AT157+FTP!AX157)-(FTP!BH157+FTP!BJ157))/100,2)</f>
        <v>#VALUE!</v>
      </c>
    </row>
    <row r="158" spans="1:79" x14ac:dyDescent="0.2">
      <c r="A158" s="25">
        <f>IF(OR(BerM1!V158=1,BerM2!V158=1,BerM3!V158=1),1,IF(ISBLANK(wg_cat),2,IF(AND(kwnr&gt;=76,user_wg_cat=958),3,0)))</f>
        <v>2</v>
      </c>
      <c r="B158" s="101"/>
      <c r="C158" s="106">
        <f>IF(NOT(ISBLANK(Ident!E158)),IF(Ident!E158&lt;Kal!A$11,Kal!A$11,Ident!E158),Kal!A$11)</f>
        <v>45383</v>
      </c>
      <c r="D158" s="25">
        <f>Ident!F158-C158+1-(INT((CHOOSE(WEEKDAY(C158),0,1,2,3,4,5,6)+(Ident!F158-C158+1))/7))-(INT((CHOOSE(WEEKDAY(C158),6,0,1,2,3,4,5)+(Ident!F158-C158+1))/7))</f>
        <v>-32415</v>
      </c>
      <c r="E158" s="25">
        <f>Kal!B$13-C158+1-(INT((CHOOSE(WEEKDAY(C158),0,1,2,3,4,5,6)+(Kal!B$13-C158+1))/7))-(INT((CHOOSE(WEEKDAY(C158),6,0,1,2,3,4,5)+(Kal!B$13-C158+1))/7))</f>
        <v>65</v>
      </c>
      <c r="F158" s="25">
        <f>Ident!F158-Kal!A$11+1-(INT((CHOOSE(WEEKDAY(Kal!A$11),0,1,2,3,4,5,6)+(Ident!F158-Kal!A$11+1))/7))-(INT((CHOOSE(WEEKDAY(Kal!A$11),6,0,1,2,3,4,5)+(Ident!F158-Kal!A$11+1))/7))</f>
        <v>-32415</v>
      </c>
      <c r="G158" s="25">
        <f>IF(AND(Ident!E158&lt;&gt;0,Ident!F158&lt;&gt;0),D158,IF(AND(Ident!E158&lt;&gt;0,Ident!F158=0),E158,IF(AND(Ident!E158=0,Ident!F158&lt;&gt;0),F158,ad5kw)))</f>
        <v>65</v>
      </c>
      <c r="H158" s="24">
        <f>ROUND(G158*Ident!L158,2)</f>
        <v>0</v>
      </c>
      <c r="I158" s="102"/>
      <c r="J158" s="103">
        <f>BerM1!W158+BerM2!W158+BerM3!W158</f>
        <v>0</v>
      </c>
      <c r="K158" s="103">
        <f t="shared" si="120"/>
        <v>0</v>
      </c>
      <c r="L158" s="103" t="str">
        <f t="shared" si="121"/>
        <v>Corriger</v>
      </c>
      <c r="M158" s="81">
        <f>BerM1!AB158+BerM2!AB158+BerM3!AB158</f>
        <v>0</v>
      </c>
      <c r="N158" s="81">
        <f t="shared" si="122"/>
        <v>0</v>
      </c>
      <c r="O158" s="4">
        <f>IF(BerM1!S158+BerM2!S158+BerM3!S158=0,0,MIN(Ident!L158*fuf,MAX((Ident!L158-1)*fuf,ROUND(N158/(BerM1!S158+BerM2!S158+BerM3!S158),2))))</f>
        <v>0</v>
      </c>
      <c r="P158" s="81">
        <f>ROUND((BerM1!I158+BerM2!I158+BerM3!I158)/(malu1+malu2+malu3),2)</f>
        <v>0</v>
      </c>
      <c r="Q158" s="81">
        <f>ROUND((BerM1!J158+BerM2!J158+BerM3!J158)/(dima1+dima2+dima3),2)</f>
        <v>0</v>
      </c>
      <c r="R158" s="81">
        <f>ROUND((BerM1!K158+BerM2!K158+BerM3!K158)/(wome1+wome2+wome3),2)</f>
        <v>0</v>
      </c>
      <c r="S158" s="81">
        <f>ROUND((BerM1!L158+BerM2!L158+BerM3!L158)/(doje1+doje2+doje3),2)</f>
        <v>0</v>
      </c>
      <c r="T158" s="81">
        <f>ROUND((BerM1!M158+BerM2!M158+BerM3!M158)/(vrve1+vrve2+vrve3),2)</f>
        <v>0</v>
      </c>
      <c r="U158" s="81">
        <f>ROUND((BerM1!N158+BerM2!N158+BerM3!N158)/(zasa1+zasa2+zasa3),2)</f>
        <v>0</v>
      </c>
      <c r="V158" s="81">
        <f>ROUND((BerM1!O158+BerM2!O158+BerM3!O158)/(zodi1+zodi2+zodi3),2)</f>
        <v>0</v>
      </c>
      <c r="W158" s="81">
        <f>ROUND(('M1-In'!U158+'M2-In'!U158+'M3-In'!U158)*7/(malu1+malu2+malu3+dima1+dima2+dima3+wome1+wome2+wome3+doje1+doje2+doje3+vrve1+vrve2+vrve3+zasa1+zasa2+zasa3+zodi1+zodi2+zodi3),2)</f>
        <v>0</v>
      </c>
      <c r="X158" s="81">
        <f t="shared" si="123"/>
        <v>0</v>
      </c>
      <c r="Y158" s="81" t="str">
        <f t="shared" si="124"/>
        <v>REMPLIR CAT.D'EMPLOYEUR!</v>
      </c>
      <c r="Z158" s="34">
        <f t="shared" si="125"/>
        <v>0</v>
      </c>
      <c r="AA158" s="81" t="str">
        <f t="shared" si="126"/>
        <v>T. plein</v>
      </c>
      <c r="AB158" s="81">
        <f>'M1-In'!AD158+'M1-In'!AE158+'M2-In'!AD158+'M2-In'!AE158+'M3-In'!AD158+'M3-In'!AE158</f>
        <v>0</v>
      </c>
      <c r="AC158" s="81" t="str">
        <f t="shared" si="127"/>
        <v>Corriger</v>
      </c>
      <c r="AD158" s="81" t="str">
        <f t="shared" si="128"/>
        <v>Corriger</v>
      </c>
      <c r="AE158" s="81">
        <f>'M1-In'!AF158+'M2-In'!AF158+'M3-In'!AF158</f>
        <v>0</v>
      </c>
      <c r="AF158" s="81" t="str">
        <f t="shared" si="129"/>
        <v>Corriger</v>
      </c>
      <c r="AG158" s="81" t="str">
        <f t="shared" si="130"/>
        <v>Corriger</v>
      </c>
      <c r="AH158" s="81">
        <f>'M1-In'!AG158+'M2-In'!AG158+'M3-In'!AG158</f>
        <v>0</v>
      </c>
      <c r="AI158" s="81" t="str">
        <f t="shared" si="131"/>
        <v>Corriger</v>
      </c>
      <c r="AJ158" s="81" t="str">
        <f t="shared" si="132"/>
        <v>Corriger</v>
      </c>
      <c r="AK158" s="81">
        <f>'M1-In'!AH158+'M2-In'!AH158+'M3-In'!AH158</f>
        <v>0</v>
      </c>
      <c r="AL158" s="81" t="str">
        <f t="shared" si="133"/>
        <v>Corriger</v>
      </c>
      <c r="AM158" s="81" t="str">
        <f t="shared" si="134"/>
        <v>Corriger</v>
      </c>
      <c r="AN158" s="81">
        <f>'M1-In'!AI158+'M2-In'!AI158+'M3-In'!AI158</f>
        <v>0</v>
      </c>
      <c r="AO158" s="81" t="str">
        <f t="shared" si="135"/>
        <v>Corriger</v>
      </c>
      <c r="AP158" s="81" t="str">
        <f t="shared" si="136"/>
        <v>Corriger</v>
      </c>
      <c r="AQ158" s="81">
        <f>'M1-In'!AJ158+'M2-In'!AJ158+'M3-In'!AJ158</f>
        <v>0</v>
      </c>
      <c r="AR158" s="81" t="str">
        <f t="shared" si="137"/>
        <v>Corriger</v>
      </c>
      <c r="AS158" s="81" t="str">
        <f t="shared" si="138"/>
        <v>Corriger</v>
      </c>
      <c r="AT158" s="81">
        <f>BerM1!AO158+BerM2!AO158+BerM3!AO158</f>
        <v>0</v>
      </c>
      <c r="AU158" s="81" t="str">
        <f t="shared" si="139"/>
        <v>Corriger</v>
      </c>
      <c r="AV158" s="81" t="str">
        <f t="shared" si="140"/>
        <v>Corriger</v>
      </c>
      <c r="AW158" s="81" t="str">
        <f>IF(A158&gt;1,"Corriger",MIN(gmk,BerM1!AQ158+BerM2!AQ158+BerM3!AQ158))</f>
        <v>Corriger</v>
      </c>
      <c r="AX158" s="81" t="str">
        <f t="shared" si="141"/>
        <v>Corriger</v>
      </c>
      <c r="AY158" s="81" t="str">
        <f t="shared" si="142"/>
        <v>Corriger</v>
      </c>
      <c r="AZ158" s="81" t="str">
        <f>IF(A158&gt;1,"Corriger",ROUND(AW158*pabij/100,2)+ROUND(AW158*wnbij/100,2))</f>
        <v>Corriger</v>
      </c>
      <c r="BA158" s="81">
        <f t="shared" si="143"/>
        <v>0</v>
      </c>
      <c r="BB158" s="81">
        <f t="shared" si="144"/>
        <v>0</v>
      </c>
      <c r="BC158" s="104">
        <f t="shared" si="145"/>
        <v>1</v>
      </c>
      <c r="BD158" s="81" t="str">
        <f t="shared" si="146"/>
        <v>Corriger</v>
      </c>
      <c r="BE158" s="34" t="str">
        <f t="shared" si="147"/>
        <v>Corriger</v>
      </c>
      <c r="BF158" s="81" t="str">
        <f>IF(A158&gt;1,"Corriger",MIN(AY158,BerM1!AT158+BerM2!AT158+BerM3!AT158))</f>
        <v>Corriger</v>
      </c>
      <c r="BG158" s="81" t="e">
        <f t="shared" si="148"/>
        <v>#VALUE!</v>
      </c>
      <c r="BH158" s="81" t="str">
        <f t="shared" si="149"/>
        <v>Corriger</v>
      </c>
      <c r="BI158" s="81" t="str">
        <f t="shared" si="150"/>
        <v>Corriger</v>
      </c>
      <c r="BJ158" s="81" t="e">
        <f t="shared" si="151"/>
        <v>#VALUE!</v>
      </c>
      <c r="BK158" s="81" t="e">
        <f ca="1">IF(A158=1,Corriger,ROUND(AW158*fsobij/100,2))</f>
        <v>#VALUE!</v>
      </c>
      <c r="BL158" s="25" t="str">
        <f t="shared" si="152"/>
        <v>Corriger</v>
      </c>
      <c r="BM158" s="81" t="str">
        <f t="shared" si="153"/>
        <v>Corriger</v>
      </c>
      <c r="BN158" s="81" t="str">
        <f t="shared" si="154"/>
        <v>Corriger</v>
      </c>
      <c r="BO158" s="81" t="str">
        <f t="shared" si="155"/>
        <v>OK</v>
      </c>
      <c r="BP158" s="81" t="b">
        <f t="shared" si="156"/>
        <v>0</v>
      </c>
      <c r="BQ158" s="105"/>
      <c r="BR158" s="105" t="e">
        <f ca="1">IF(A158=1,Corriger,ROUND(AW158*bijdrage255/100,2))</f>
        <v>#VALUE!</v>
      </c>
      <c r="BS158" s="105" t="e">
        <f ca="1">IF(A158=1,Corriger,ROUND(AW158*bijdrage256/100,2))</f>
        <v>#VALUE!</v>
      </c>
      <c r="BT158" s="105"/>
      <c r="BU158" s="105" t="str">
        <f t="shared" si="157"/>
        <v>Corriger</v>
      </c>
      <c r="BV158" s="105"/>
      <c r="BW158" s="81" t="e">
        <f t="shared" si="158"/>
        <v>#VALUE!</v>
      </c>
      <c r="BX158" s="81" t="e">
        <f t="shared" si="159"/>
        <v>#VALUE!</v>
      </c>
      <c r="BY158" s="81" t="e">
        <f t="shared" si="160"/>
        <v>#VALUE!</v>
      </c>
      <c r="CA158" s="81" t="e">
        <f ca="1">BN158-ROUND(((FTP!AP158+FTP!BB158+FTP!BF158+FTP!AT158+FTP!AX158)-(FTP!BH158+FTP!BJ158))/100,2)</f>
        <v>#VALUE!</v>
      </c>
    </row>
    <row r="159" spans="1:79" x14ac:dyDescent="0.2">
      <c r="A159" s="25">
        <f>IF(OR(BerM1!V159=1,BerM2!V159=1,BerM3!V159=1),1,IF(ISBLANK(wg_cat),2,IF(AND(kwnr&gt;=76,user_wg_cat=958),3,0)))</f>
        <v>2</v>
      </c>
      <c r="B159" s="101"/>
      <c r="C159" s="106">
        <f>IF(NOT(ISBLANK(Ident!E159)),IF(Ident!E159&lt;Kal!A$11,Kal!A$11,Ident!E159),Kal!A$11)</f>
        <v>45383</v>
      </c>
      <c r="D159" s="25">
        <f>Ident!F159-C159+1-(INT((CHOOSE(WEEKDAY(C159),0,1,2,3,4,5,6)+(Ident!F159-C159+1))/7))-(INT((CHOOSE(WEEKDAY(C159),6,0,1,2,3,4,5)+(Ident!F159-C159+1))/7))</f>
        <v>-32415</v>
      </c>
      <c r="E159" s="25">
        <f>Kal!B$13-C159+1-(INT((CHOOSE(WEEKDAY(C159),0,1,2,3,4,5,6)+(Kal!B$13-C159+1))/7))-(INT((CHOOSE(WEEKDAY(C159),6,0,1,2,3,4,5)+(Kal!B$13-C159+1))/7))</f>
        <v>65</v>
      </c>
      <c r="F159" s="25">
        <f>Ident!F159-Kal!A$11+1-(INT((CHOOSE(WEEKDAY(Kal!A$11),0,1,2,3,4,5,6)+(Ident!F159-Kal!A$11+1))/7))-(INT((CHOOSE(WEEKDAY(Kal!A$11),6,0,1,2,3,4,5)+(Ident!F159-Kal!A$11+1))/7))</f>
        <v>-32415</v>
      </c>
      <c r="G159" s="25">
        <f>IF(AND(Ident!E159&lt;&gt;0,Ident!F159&lt;&gt;0),D159,IF(AND(Ident!E159&lt;&gt;0,Ident!F159=0),E159,IF(AND(Ident!E159=0,Ident!F159&lt;&gt;0),F159,ad5kw)))</f>
        <v>65</v>
      </c>
      <c r="H159" s="24">
        <f>ROUND(G159*Ident!L159,2)</f>
        <v>0</v>
      </c>
      <c r="I159" s="102"/>
      <c r="J159" s="103">
        <f>BerM1!W159+BerM2!W159+BerM3!W159</f>
        <v>0</v>
      </c>
      <c r="K159" s="103">
        <f t="shared" si="120"/>
        <v>0</v>
      </c>
      <c r="L159" s="103" t="str">
        <f t="shared" si="121"/>
        <v>Corriger</v>
      </c>
      <c r="M159" s="81">
        <f>BerM1!AB159+BerM2!AB159+BerM3!AB159</f>
        <v>0</v>
      </c>
      <c r="N159" s="81">
        <f t="shared" si="122"/>
        <v>0</v>
      </c>
      <c r="O159" s="4">
        <f>IF(BerM1!S159+BerM2!S159+BerM3!S159=0,0,MIN(Ident!L159*fuf,MAX((Ident!L159-1)*fuf,ROUND(N159/(BerM1!S159+BerM2!S159+BerM3!S159),2))))</f>
        <v>0</v>
      </c>
      <c r="P159" s="81">
        <f>ROUND((BerM1!I159+BerM2!I159+BerM3!I159)/(malu1+malu2+malu3),2)</f>
        <v>0</v>
      </c>
      <c r="Q159" s="81">
        <f>ROUND((BerM1!J159+BerM2!J159+BerM3!J159)/(dima1+dima2+dima3),2)</f>
        <v>0</v>
      </c>
      <c r="R159" s="81">
        <f>ROUND((BerM1!K159+BerM2!K159+BerM3!K159)/(wome1+wome2+wome3),2)</f>
        <v>0</v>
      </c>
      <c r="S159" s="81">
        <f>ROUND((BerM1!L159+BerM2!L159+BerM3!L159)/(doje1+doje2+doje3),2)</f>
        <v>0</v>
      </c>
      <c r="T159" s="81">
        <f>ROUND((BerM1!M159+BerM2!M159+BerM3!M159)/(vrve1+vrve2+vrve3),2)</f>
        <v>0</v>
      </c>
      <c r="U159" s="81">
        <f>ROUND((BerM1!N159+BerM2!N159+BerM3!N159)/(zasa1+zasa2+zasa3),2)</f>
        <v>0</v>
      </c>
      <c r="V159" s="81">
        <f>ROUND((BerM1!O159+BerM2!O159+BerM3!O159)/(zodi1+zodi2+zodi3),2)</f>
        <v>0</v>
      </c>
      <c r="W159" s="81">
        <f>ROUND(('M1-In'!U159+'M2-In'!U159+'M3-In'!U159)*7/(malu1+malu2+malu3+dima1+dima2+dima3+wome1+wome2+wome3+doje1+doje2+doje3+vrve1+vrve2+vrve3+zasa1+zasa2+zasa3+zodi1+zodi2+zodi3),2)</f>
        <v>0</v>
      </c>
      <c r="X159" s="81">
        <f t="shared" si="123"/>
        <v>0</v>
      </c>
      <c r="Y159" s="81" t="str">
        <f t="shared" si="124"/>
        <v>REMPLIR CAT.D'EMPLOYEUR!</v>
      </c>
      <c r="Z159" s="34">
        <f t="shared" si="125"/>
        <v>0</v>
      </c>
      <c r="AA159" s="81" t="str">
        <f t="shared" si="126"/>
        <v>T. plein</v>
      </c>
      <c r="AB159" s="81">
        <f>'M1-In'!AD159+'M1-In'!AE159+'M2-In'!AD159+'M2-In'!AE159+'M3-In'!AD159+'M3-In'!AE159</f>
        <v>0</v>
      </c>
      <c r="AC159" s="81" t="str">
        <f t="shared" si="127"/>
        <v>Corriger</v>
      </c>
      <c r="AD159" s="81" t="str">
        <f t="shared" si="128"/>
        <v>Corriger</v>
      </c>
      <c r="AE159" s="81">
        <f>'M1-In'!AF159+'M2-In'!AF159+'M3-In'!AF159</f>
        <v>0</v>
      </c>
      <c r="AF159" s="81" t="str">
        <f t="shared" si="129"/>
        <v>Corriger</v>
      </c>
      <c r="AG159" s="81" t="str">
        <f t="shared" si="130"/>
        <v>Corriger</v>
      </c>
      <c r="AH159" s="81">
        <f>'M1-In'!AG159+'M2-In'!AG159+'M3-In'!AG159</f>
        <v>0</v>
      </c>
      <c r="AI159" s="81" t="str">
        <f t="shared" si="131"/>
        <v>Corriger</v>
      </c>
      <c r="AJ159" s="81" t="str">
        <f t="shared" si="132"/>
        <v>Corriger</v>
      </c>
      <c r="AK159" s="81">
        <f>'M1-In'!AH159+'M2-In'!AH159+'M3-In'!AH159</f>
        <v>0</v>
      </c>
      <c r="AL159" s="81" t="str">
        <f t="shared" si="133"/>
        <v>Corriger</v>
      </c>
      <c r="AM159" s="81" t="str">
        <f t="shared" si="134"/>
        <v>Corriger</v>
      </c>
      <c r="AN159" s="81">
        <f>'M1-In'!AI159+'M2-In'!AI159+'M3-In'!AI159</f>
        <v>0</v>
      </c>
      <c r="AO159" s="81" t="str">
        <f t="shared" si="135"/>
        <v>Corriger</v>
      </c>
      <c r="AP159" s="81" t="str">
        <f t="shared" si="136"/>
        <v>Corriger</v>
      </c>
      <c r="AQ159" s="81">
        <f>'M1-In'!AJ159+'M2-In'!AJ159+'M3-In'!AJ159</f>
        <v>0</v>
      </c>
      <c r="AR159" s="81" t="str">
        <f t="shared" si="137"/>
        <v>Corriger</v>
      </c>
      <c r="AS159" s="81" t="str">
        <f t="shared" si="138"/>
        <v>Corriger</v>
      </c>
      <c r="AT159" s="81">
        <f>BerM1!AO159+BerM2!AO159+BerM3!AO159</f>
        <v>0</v>
      </c>
      <c r="AU159" s="81" t="str">
        <f t="shared" si="139"/>
        <v>Corriger</v>
      </c>
      <c r="AV159" s="81" t="str">
        <f t="shared" si="140"/>
        <v>Corriger</v>
      </c>
      <c r="AW159" s="81" t="str">
        <f>IF(A159&gt;1,"Corriger",MIN(gmk,BerM1!AQ159+BerM2!AQ159+BerM3!AQ159))</f>
        <v>Corriger</v>
      </c>
      <c r="AX159" s="81" t="str">
        <f t="shared" si="141"/>
        <v>Corriger</v>
      </c>
      <c r="AY159" s="81" t="str">
        <f t="shared" si="142"/>
        <v>Corriger</v>
      </c>
      <c r="AZ159" s="81" t="str">
        <f>IF(A159&gt;1,"Corriger",ROUND(AW159*pabij/100,2)+ROUND(AW159*wnbij/100,2))</f>
        <v>Corriger</v>
      </c>
      <c r="BA159" s="81">
        <f t="shared" si="143"/>
        <v>0</v>
      </c>
      <c r="BB159" s="81">
        <f t="shared" si="144"/>
        <v>0</v>
      </c>
      <c r="BC159" s="104">
        <f t="shared" si="145"/>
        <v>1</v>
      </c>
      <c r="BD159" s="81" t="str">
        <f t="shared" si="146"/>
        <v>Corriger</v>
      </c>
      <c r="BE159" s="34" t="str">
        <f t="shared" si="147"/>
        <v>Corriger</v>
      </c>
      <c r="BF159" s="81" t="str">
        <f>IF(A159&gt;1,"Corriger",MIN(AY159,BerM1!AT159+BerM2!AT159+BerM3!AT159))</f>
        <v>Corriger</v>
      </c>
      <c r="BG159" s="81" t="e">
        <f t="shared" si="148"/>
        <v>#VALUE!</v>
      </c>
      <c r="BH159" s="81" t="str">
        <f t="shared" si="149"/>
        <v>Corriger</v>
      </c>
      <c r="BI159" s="81" t="str">
        <f t="shared" si="150"/>
        <v>Corriger</v>
      </c>
      <c r="BJ159" s="81" t="e">
        <f t="shared" si="151"/>
        <v>#VALUE!</v>
      </c>
      <c r="BK159" s="81" t="e">
        <f ca="1">IF(A159=1,Corriger,ROUND(AW159*fsobij/100,2))</f>
        <v>#VALUE!</v>
      </c>
      <c r="BL159" s="25" t="str">
        <f t="shared" si="152"/>
        <v>Corriger</v>
      </c>
      <c r="BM159" s="81" t="str">
        <f t="shared" si="153"/>
        <v>Corriger</v>
      </c>
      <c r="BN159" s="81" t="str">
        <f t="shared" si="154"/>
        <v>Corriger</v>
      </c>
      <c r="BO159" s="81" t="str">
        <f t="shared" si="155"/>
        <v>OK</v>
      </c>
      <c r="BP159" s="81" t="b">
        <f t="shared" si="156"/>
        <v>0</v>
      </c>
      <c r="BQ159" s="105"/>
      <c r="BR159" s="105" t="e">
        <f ca="1">IF(A159=1,Corriger,ROUND(AW159*bijdrage255/100,2))</f>
        <v>#VALUE!</v>
      </c>
      <c r="BS159" s="105" t="e">
        <f ca="1">IF(A159=1,Corriger,ROUND(AW159*bijdrage256/100,2))</f>
        <v>#VALUE!</v>
      </c>
      <c r="BT159" s="105"/>
      <c r="BU159" s="105" t="str">
        <f t="shared" si="157"/>
        <v>Corriger</v>
      </c>
      <c r="BV159" s="105"/>
      <c r="BW159" s="81" t="e">
        <f t="shared" si="158"/>
        <v>#VALUE!</v>
      </c>
      <c r="BX159" s="81" t="e">
        <f t="shared" si="159"/>
        <v>#VALUE!</v>
      </c>
      <c r="BY159" s="81" t="e">
        <f t="shared" si="160"/>
        <v>#VALUE!</v>
      </c>
      <c r="CA159" s="81" t="e">
        <f ca="1">BN159-ROUND(((FTP!AP159+FTP!BB159+FTP!BF159+FTP!AT159+FTP!AX159)-(FTP!BH159+FTP!BJ159))/100,2)</f>
        <v>#VALUE!</v>
      </c>
    </row>
    <row r="160" spans="1:79" x14ac:dyDescent="0.2">
      <c r="A160" s="25">
        <f>IF(OR(BerM1!V160=1,BerM2!V160=1,BerM3!V160=1),1,IF(ISBLANK(wg_cat),2,IF(AND(kwnr&gt;=76,user_wg_cat=958),3,0)))</f>
        <v>2</v>
      </c>
      <c r="B160" s="101"/>
      <c r="C160" s="106">
        <f>IF(NOT(ISBLANK(Ident!E160)),IF(Ident!E160&lt;Kal!A$11,Kal!A$11,Ident!E160),Kal!A$11)</f>
        <v>45383</v>
      </c>
      <c r="D160" s="25">
        <f>Ident!F160-C160+1-(INT((CHOOSE(WEEKDAY(C160),0,1,2,3,4,5,6)+(Ident!F160-C160+1))/7))-(INT((CHOOSE(WEEKDAY(C160),6,0,1,2,3,4,5)+(Ident!F160-C160+1))/7))</f>
        <v>-32415</v>
      </c>
      <c r="E160" s="25">
        <f>Kal!B$13-C160+1-(INT((CHOOSE(WEEKDAY(C160),0,1,2,3,4,5,6)+(Kal!B$13-C160+1))/7))-(INT((CHOOSE(WEEKDAY(C160),6,0,1,2,3,4,5)+(Kal!B$13-C160+1))/7))</f>
        <v>65</v>
      </c>
      <c r="F160" s="25">
        <f>Ident!F160-Kal!A$11+1-(INT((CHOOSE(WEEKDAY(Kal!A$11),0,1,2,3,4,5,6)+(Ident!F160-Kal!A$11+1))/7))-(INT((CHOOSE(WEEKDAY(Kal!A$11),6,0,1,2,3,4,5)+(Ident!F160-Kal!A$11+1))/7))</f>
        <v>-32415</v>
      </c>
      <c r="G160" s="25">
        <f>IF(AND(Ident!E160&lt;&gt;0,Ident!F160&lt;&gt;0),D160,IF(AND(Ident!E160&lt;&gt;0,Ident!F160=0),E160,IF(AND(Ident!E160=0,Ident!F160&lt;&gt;0),F160,ad5kw)))</f>
        <v>65</v>
      </c>
      <c r="H160" s="24">
        <f>ROUND(G160*Ident!L160,2)</f>
        <v>0</v>
      </c>
      <c r="I160" s="102"/>
      <c r="J160" s="103">
        <f>BerM1!W160+BerM2!W160+BerM3!W160</f>
        <v>0</v>
      </c>
      <c r="K160" s="103">
        <f t="shared" si="120"/>
        <v>0</v>
      </c>
      <c r="L160" s="103" t="str">
        <f t="shared" si="121"/>
        <v>Corriger</v>
      </c>
      <c r="M160" s="81">
        <f>BerM1!AB160+BerM2!AB160+BerM3!AB160</f>
        <v>0</v>
      </c>
      <c r="N160" s="81">
        <f t="shared" si="122"/>
        <v>0</v>
      </c>
      <c r="O160" s="4">
        <f>IF(BerM1!S160+BerM2!S160+BerM3!S160=0,0,MIN(Ident!L160*fuf,MAX((Ident!L160-1)*fuf,ROUND(N160/(BerM1!S160+BerM2!S160+BerM3!S160),2))))</f>
        <v>0</v>
      </c>
      <c r="P160" s="81">
        <f>ROUND((BerM1!I160+BerM2!I160+BerM3!I160)/(malu1+malu2+malu3),2)</f>
        <v>0</v>
      </c>
      <c r="Q160" s="81">
        <f>ROUND((BerM1!J160+BerM2!J160+BerM3!J160)/(dima1+dima2+dima3),2)</f>
        <v>0</v>
      </c>
      <c r="R160" s="81">
        <f>ROUND((BerM1!K160+BerM2!K160+BerM3!K160)/(wome1+wome2+wome3),2)</f>
        <v>0</v>
      </c>
      <c r="S160" s="81">
        <f>ROUND((BerM1!L160+BerM2!L160+BerM3!L160)/(doje1+doje2+doje3),2)</f>
        <v>0</v>
      </c>
      <c r="T160" s="81">
        <f>ROUND((BerM1!M160+BerM2!M160+BerM3!M160)/(vrve1+vrve2+vrve3),2)</f>
        <v>0</v>
      </c>
      <c r="U160" s="81">
        <f>ROUND((BerM1!N160+BerM2!N160+BerM3!N160)/(zasa1+zasa2+zasa3),2)</f>
        <v>0</v>
      </c>
      <c r="V160" s="81">
        <f>ROUND((BerM1!O160+BerM2!O160+BerM3!O160)/(zodi1+zodi2+zodi3),2)</f>
        <v>0</v>
      </c>
      <c r="W160" s="81">
        <f>ROUND(('M1-In'!U160+'M2-In'!U160+'M3-In'!U160)*7/(malu1+malu2+malu3+dima1+dima2+dima3+wome1+wome2+wome3+doje1+doje2+doje3+vrve1+vrve2+vrve3+zasa1+zasa2+zasa3+zodi1+zodi2+zodi3),2)</f>
        <v>0</v>
      </c>
      <c r="X160" s="81">
        <f t="shared" si="123"/>
        <v>0</v>
      </c>
      <c r="Y160" s="81" t="str">
        <f t="shared" si="124"/>
        <v>REMPLIR CAT.D'EMPLOYEUR!</v>
      </c>
      <c r="Z160" s="34">
        <f t="shared" si="125"/>
        <v>0</v>
      </c>
      <c r="AA160" s="81" t="str">
        <f t="shared" si="126"/>
        <v>T. plein</v>
      </c>
      <c r="AB160" s="81">
        <f>'M1-In'!AD160+'M1-In'!AE160+'M2-In'!AD160+'M2-In'!AE160+'M3-In'!AD160+'M3-In'!AE160</f>
        <v>0</v>
      </c>
      <c r="AC160" s="81" t="str">
        <f t="shared" si="127"/>
        <v>Corriger</v>
      </c>
      <c r="AD160" s="81" t="str">
        <f t="shared" si="128"/>
        <v>Corriger</v>
      </c>
      <c r="AE160" s="81">
        <f>'M1-In'!AF160+'M2-In'!AF160+'M3-In'!AF160</f>
        <v>0</v>
      </c>
      <c r="AF160" s="81" t="str">
        <f t="shared" si="129"/>
        <v>Corriger</v>
      </c>
      <c r="AG160" s="81" t="str">
        <f t="shared" si="130"/>
        <v>Corriger</v>
      </c>
      <c r="AH160" s="81">
        <f>'M1-In'!AG160+'M2-In'!AG160+'M3-In'!AG160</f>
        <v>0</v>
      </c>
      <c r="AI160" s="81" t="str">
        <f t="shared" si="131"/>
        <v>Corriger</v>
      </c>
      <c r="AJ160" s="81" t="str">
        <f t="shared" si="132"/>
        <v>Corriger</v>
      </c>
      <c r="AK160" s="81">
        <f>'M1-In'!AH160+'M2-In'!AH160+'M3-In'!AH160</f>
        <v>0</v>
      </c>
      <c r="AL160" s="81" t="str">
        <f t="shared" si="133"/>
        <v>Corriger</v>
      </c>
      <c r="AM160" s="81" t="str">
        <f t="shared" si="134"/>
        <v>Corriger</v>
      </c>
      <c r="AN160" s="81">
        <f>'M1-In'!AI160+'M2-In'!AI160+'M3-In'!AI160</f>
        <v>0</v>
      </c>
      <c r="AO160" s="81" t="str">
        <f t="shared" si="135"/>
        <v>Corriger</v>
      </c>
      <c r="AP160" s="81" t="str">
        <f t="shared" si="136"/>
        <v>Corriger</v>
      </c>
      <c r="AQ160" s="81">
        <f>'M1-In'!AJ160+'M2-In'!AJ160+'M3-In'!AJ160</f>
        <v>0</v>
      </c>
      <c r="AR160" s="81" t="str">
        <f t="shared" si="137"/>
        <v>Corriger</v>
      </c>
      <c r="AS160" s="81" t="str">
        <f t="shared" si="138"/>
        <v>Corriger</v>
      </c>
      <c r="AT160" s="81">
        <f>BerM1!AO160+BerM2!AO160+BerM3!AO160</f>
        <v>0</v>
      </c>
      <c r="AU160" s="81" t="str">
        <f t="shared" si="139"/>
        <v>Corriger</v>
      </c>
      <c r="AV160" s="81" t="str">
        <f t="shared" si="140"/>
        <v>Corriger</v>
      </c>
      <c r="AW160" s="81" t="str">
        <f>IF(A160&gt;1,"Corriger",MIN(gmk,BerM1!AQ160+BerM2!AQ160+BerM3!AQ160))</f>
        <v>Corriger</v>
      </c>
      <c r="AX160" s="81" t="str">
        <f t="shared" si="141"/>
        <v>Corriger</v>
      </c>
      <c r="AY160" s="81" t="str">
        <f t="shared" si="142"/>
        <v>Corriger</v>
      </c>
      <c r="AZ160" s="81" t="str">
        <f>IF(A160&gt;1,"Corriger",ROUND(AW160*pabij/100,2)+ROUND(AW160*wnbij/100,2))</f>
        <v>Corriger</v>
      </c>
      <c r="BA160" s="81">
        <f t="shared" si="143"/>
        <v>0</v>
      </c>
      <c r="BB160" s="81">
        <f t="shared" si="144"/>
        <v>0</v>
      </c>
      <c r="BC160" s="104">
        <f t="shared" si="145"/>
        <v>1</v>
      </c>
      <c r="BD160" s="81" t="str">
        <f t="shared" si="146"/>
        <v>Corriger</v>
      </c>
      <c r="BE160" s="34" t="str">
        <f t="shared" si="147"/>
        <v>Corriger</v>
      </c>
      <c r="BF160" s="81" t="str">
        <f>IF(A160&gt;1,"Corriger",MIN(AY160,BerM1!AT160+BerM2!AT160+BerM3!AT160))</f>
        <v>Corriger</v>
      </c>
      <c r="BG160" s="81" t="e">
        <f t="shared" si="148"/>
        <v>#VALUE!</v>
      </c>
      <c r="BH160" s="81" t="str">
        <f t="shared" si="149"/>
        <v>Corriger</v>
      </c>
      <c r="BI160" s="81" t="str">
        <f t="shared" si="150"/>
        <v>Corriger</v>
      </c>
      <c r="BJ160" s="81" t="e">
        <f t="shared" si="151"/>
        <v>#VALUE!</v>
      </c>
      <c r="BK160" s="81" t="e">
        <f ca="1">IF(A160=1,Corriger,ROUND(AW160*fsobij/100,2))</f>
        <v>#VALUE!</v>
      </c>
      <c r="BL160" s="25" t="str">
        <f t="shared" si="152"/>
        <v>Corriger</v>
      </c>
      <c r="BM160" s="81" t="str">
        <f t="shared" si="153"/>
        <v>Corriger</v>
      </c>
      <c r="BN160" s="81" t="str">
        <f t="shared" si="154"/>
        <v>Corriger</v>
      </c>
      <c r="BO160" s="81" t="str">
        <f t="shared" si="155"/>
        <v>OK</v>
      </c>
      <c r="BP160" s="81" t="b">
        <f t="shared" si="156"/>
        <v>0</v>
      </c>
      <c r="BQ160" s="105"/>
      <c r="BR160" s="105" t="e">
        <f ca="1">IF(A160=1,Corriger,ROUND(AW160*bijdrage255/100,2))</f>
        <v>#VALUE!</v>
      </c>
      <c r="BS160" s="105" t="e">
        <f ca="1">IF(A160=1,Corriger,ROUND(AW160*bijdrage256/100,2))</f>
        <v>#VALUE!</v>
      </c>
      <c r="BT160" s="105"/>
      <c r="BU160" s="105" t="str">
        <f t="shared" si="157"/>
        <v>Corriger</v>
      </c>
      <c r="BV160" s="105"/>
      <c r="BW160" s="81" t="e">
        <f t="shared" si="158"/>
        <v>#VALUE!</v>
      </c>
      <c r="BX160" s="81" t="e">
        <f t="shared" si="159"/>
        <v>#VALUE!</v>
      </c>
      <c r="BY160" s="81" t="e">
        <f t="shared" si="160"/>
        <v>#VALUE!</v>
      </c>
      <c r="CA160" s="81" t="e">
        <f ca="1">BN160-ROUND(((FTP!AP160+FTP!BB160+FTP!BF160+FTP!AT160+FTP!AX160)-(FTP!BH160+FTP!BJ160))/100,2)</f>
        <v>#VALUE!</v>
      </c>
    </row>
    <row r="161" spans="1:79" x14ac:dyDescent="0.2">
      <c r="A161" s="25">
        <f>IF(OR(BerM1!V161=1,BerM2!V161=1,BerM3!V161=1),1,IF(ISBLANK(wg_cat),2,IF(AND(kwnr&gt;=76,user_wg_cat=958),3,0)))</f>
        <v>2</v>
      </c>
      <c r="B161" s="101"/>
      <c r="C161" s="106">
        <f>IF(NOT(ISBLANK(Ident!E161)),IF(Ident!E161&lt;Kal!A$11,Kal!A$11,Ident!E161),Kal!A$11)</f>
        <v>45383</v>
      </c>
      <c r="D161" s="25">
        <f>Ident!F161-C161+1-(INT((CHOOSE(WEEKDAY(C161),0,1,2,3,4,5,6)+(Ident!F161-C161+1))/7))-(INT((CHOOSE(WEEKDAY(C161),6,0,1,2,3,4,5)+(Ident!F161-C161+1))/7))</f>
        <v>-32415</v>
      </c>
      <c r="E161" s="25">
        <f>Kal!B$13-C161+1-(INT((CHOOSE(WEEKDAY(C161),0,1,2,3,4,5,6)+(Kal!B$13-C161+1))/7))-(INT((CHOOSE(WEEKDAY(C161),6,0,1,2,3,4,5)+(Kal!B$13-C161+1))/7))</f>
        <v>65</v>
      </c>
      <c r="F161" s="25">
        <f>Ident!F161-Kal!A$11+1-(INT((CHOOSE(WEEKDAY(Kal!A$11),0,1,2,3,4,5,6)+(Ident!F161-Kal!A$11+1))/7))-(INT((CHOOSE(WEEKDAY(Kal!A$11),6,0,1,2,3,4,5)+(Ident!F161-Kal!A$11+1))/7))</f>
        <v>-32415</v>
      </c>
      <c r="G161" s="25">
        <f>IF(AND(Ident!E161&lt;&gt;0,Ident!F161&lt;&gt;0),D161,IF(AND(Ident!E161&lt;&gt;0,Ident!F161=0),E161,IF(AND(Ident!E161=0,Ident!F161&lt;&gt;0),F161,ad5kw)))</f>
        <v>65</v>
      </c>
      <c r="H161" s="24">
        <f>ROUND(G161*Ident!L161,2)</f>
        <v>0</v>
      </c>
      <c r="I161" s="102"/>
      <c r="J161" s="103">
        <f>BerM1!W161+BerM2!W161+BerM3!W161</f>
        <v>0</v>
      </c>
      <c r="K161" s="103">
        <f t="shared" si="120"/>
        <v>0</v>
      </c>
      <c r="L161" s="103" t="str">
        <f t="shared" si="121"/>
        <v>Corriger</v>
      </c>
      <c r="M161" s="81">
        <f>BerM1!AB161+BerM2!AB161+BerM3!AB161</f>
        <v>0</v>
      </c>
      <c r="N161" s="81">
        <f t="shared" si="122"/>
        <v>0</v>
      </c>
      <c r="O161" s="4">
        <f>IF(BerM1!S161+BerM2!S161+BerM3!S161=0,0,MIN(Ident!L161*fuf,MAX((Ident!L161-1)*fuf,ROUND(N161/(BerM1!S161+BerM2!S161+BerM3!S161),2))))</f>
        <v>0</v>
      </c>
      <c r="P161" s="81">
        <f>ROUND((BerM1!I161+BerM2!I161+BerM3!I161)/(malu1+malu2+malu3),2)</f>
        <v>0</v>
      </c>
      <c r="Q161" s="81">
        <f>ROUND((BerM1!J161+BerM2!J161+BerM3!J161)/(dima1+dima2+dima3),2)</f>
        <v>0</v>
      </c>
      <c r="R161" s="81">
        <f>ROUND((BerM1!K161+BerM2!K161+BerM3!K161)/(wome1+wome2+wome3),2)</f>
        <v>0</v>
      </c>
      <c r="S161" s="81">
        <f>ROUND((BerM1!L161+BerM2!L161+BerM3!L161)/(doje1+doje2+doje3),2)</f>
        <v>0</v>
      </c>
      <c r="T161" s="81">
        <f>ROUND((BerM1!M161+BerM2!M161+BerM3!M161)/(vrve1+vrve2+vrve3),2)</f>
        <v>0</v>
      </c>
      <c r="U161" s="81">
        <f>ROUND((BerM1!N161+BerM2!N161+BerM3!N161)/(zasa1+zasa2+zasa3),2)</f>
        <v>0</v>
      </c>
      <c r="V161" s="81">
        <f>ROUND((BerM1!O161+BerM2!O161+BerM3!O161)/(zodi1+zodi2+zodi3),2)</f>
        <v>0</v>
      </c>
      <c r="W161" s="81">
        <f>ROUND(('M1-In'!U161+'M2-In'!U161+'M3-In'!U161)*7/(malu1+malu2+malu3+dima1+dima2+dima3+wome1+wome2+wome3+doje1+doje2+doje3+vrve1+vrve2+vrve3+zasa1+zasa2+zasa3+zodi1+zodi2+zodi3),2)</f>
        <v>0</v>
      </c>
      <c r="X161" s="81">
        <f t="shared" si="123"/>
        <v>0</v>
      </c>
      <c r="Y161" s="81" t="str">
        <f t="shared" si="124"/>
        <v>REMPLIR CAT.D'EMPLOYEUR!</v>
      </c>
      <c r="Z161" s="34">
        <f t="shared" si="125"/>
        <v>0</v>
      </c>
      <c r="AA161" s="81" t="str">
        <f t="shared" si="126"/>
        <v>T. plein</v>
      </c>
      <c r="AB161" s="81">
        <f>'M1-In'!AD161+'M1-In'!AE161+'M2-In'!AD161+'M2-In'!AE161+'M3-In'!AD161+'M3-In'!AE161</f>
        <v>0</v>
      </c>
      <c r="AC161" s="81" t="str">
        <f t="shared" si="127"/>
        <v>Corriger</v>
      </c>
      <c r="AD161" s="81" t="str">
        <f t="shared" si="128"/>
        <v>Corriger</v>
      </c>
      <c r="AE161" s="81">
        <f>'M1-In'!AF161+'M2-In'!AF161+'M3-In'!AF161</f>
        <v>0</v>
      </c>
      <c r="AF161" s="81" t="str">
        <f t="shared" si="129"/>
        <v>Corriger</v>
      </c>
      <c r="AG161" s="81" t="str">
        <f t="shared" si="130"/>
        <v>Corriger</v>
      </c>
      <c r="AH161" s="81">
        <f>'M1-In'!AG161+'M2-In'!AG161+'M3-In'!AG161</f>
        <v>0</v>
      </c>
      <c r="AI161" s="81" t="str">
        <f t="shared" si="131"/>
        <v>Corriger</v>
      </c>
      <c r="AJ161" s="81" t="str">
        <f t="shared" si="132"/>
        <v>Corriger</v>
      </c>
      <c r="AK161" s="81">
        <f>'M1-In'!AH161+'M2-In'!AH161+'M3-In'!AH161</f>
        <v>0</v>
      </c>
      <c r="AL161" s="81" t="str">
        <f t="shared" si="133"/>
        <v>Corriger</v>
      </c>
      <c r="AM161" s="81" t="str">
        <f t="shared" si="134"/>
        <v>Corriger</v>
      </c>
      <c r="AN161" s="81">
        <f>'M1-In'!AI161+'M2-In'!AI161+'M3-In'!AI161</f>
        <v>0</v>
      </c>
      <c r="AO161" s="81" t="str">
        <f t="shared" si="135"/>
        <v>Corriger</v>
      </c>
      <c r="AP161" s="81" t="str">
        <f t="shared" si="136"/>
        <v>Corriger</v>
      </c>
      <c r="AQ161" s="81">
        <f>'M1-In'!AJ161+'M2-In'!AJ161+'M3-In'!AJ161</f>
        <v>0</v>
      </c>
      <c r="AR161" s="81" t="str">
        <f t="shared" si="137"/>
        <v>Corriger</v>
      </c>
      <c r="AS161" s="81" t="str">
        <f t="shared" si="138"/>
        <v>Corriger</v>
      </c>
      <c r="AT161" s="81">
        <f>BerM1!AO161+BerM2!AO161+BerM3!AO161</f>
        <v>0</v>
      </c>
      <c r="AU161" s="81" t="str">
        <f t="shared" si="139"/>
        <v>Corriger</v>
      </c>
      <c r="AV161" s="81" t="str">
        <f t="shared" si="140"/>
        <v>Corriger</v>
      </c>
      <c r="AW161" s="81" t="str">
        <f>IF(A161&gt;1,"Corriger",MIN(gmk,BerM1!AQ161+BerM2!AQ161+BerM3!AQ161))</f>
        <v>Corriger</v>
      </c>
      <c r="AX161" s="81" t="str">
        <f t="shared" si="141"/>
        <v>Corriger</v>
      </c>
      <c r="AY161" s="81" t="str">
        <f t="shared" si="142"/>
        <v>Corriger</v>
      </c>
      <c r="AZ161" s="81" t="str">
        <f>IF(A161&gt;1,"Corriger",ROUND(AW161*pabij/100,2)+ROUND(AW161*wnbij/100,2))</f>
        <v>Corriger</v>
      </c>
      <c r="BA161" s="81">
        <f t="shared" si="143"/>
        <v>0</v>
      </c>
      <c r="BB161" s="81">
        <f t="shared" si="144"/>
        <v>0</v>
      </c>
      <c r="BC161" s="104">
        <f t="shared" si="145"/>
        <v>1</v>
      </c>
      <c r="BD161" s="81" t="str">
        <f t="shared" si="146"/>
        <v>Corriger</v>
      </c>
      <c r="BE161" s="34" t="str">
        <f t="shared" si="147"/>
        <v>Corriger</v>
      </c>
      <c r="BF161" s="81" t="str">
        <f>IF(A161&gt;1,"Corriger",MIN(AY161,BerM1!AT161+BerM2!AT161+BerM3!AT161))</f>
        <v>Corriger</v>
      </c>
      <c r="BG161" s="81" t="e">
        <f t="shared" si="148"/>
        <v>#VALUE!</v>
      </c>
      <c r="BH161" s="81" t="str">
        <f t="shared" si="149"/>
        <v>Corriger</v>
      </c>
      <c r="BI161" s="81" t="str">
        <f t="shared" si="150"/>
        <v>Corriger</v>
      </c>
      <c r="BJ161" s="81" t="e">
        <f t="shared" si="151"/>
        <v>#VALUE!</v>
      </c>
      <c r="BK161" s="81" t="e">
        <f ca="1">IF(A161=1,Corriger,ROUND(AW161*fsobij/100,2))</f>
        <v>#VALUE!</v>
      </c>
      <c r="BL161" s="25" t="str">
        <f t="shared" si="152"/>
        <v>Corriger</v>
      </c>
      <c r="BM161" s="81" t="str">
        <f t="shared" si="153"/>
        <v>Corriger</v>
      </c>
      <c r="BN161" s="81" t="str">
        <f t="shared" si="154"/>
        <v>Corriger</v>
      </c>
      <c r="BO161" s="81" t="str">
        <f t="shared" si="155"/>
        <v>OK</v>
      </c>
      <c r="BP161" s="81" t="b">
        <f t="shared" si="156"/>
        <v>0</v>
      </c>
      <c r="BQ161" s="105"/>
      <c r="BR161" s="105" t="e">
        <f ca="1">IF(A161=1,Corriger,ROUND(AW161*bijdrage255/100,2))</f>
        <v>#VALUE!</v>
      </c>
      <c r="BS161" s="105" t="e">
        <f ca="1">IF(A161=1,Corriger,ROUND(AW161*bijdrage256/100,2))</f>
        <v>#VALUE!</v>
      </c>
      <c r="BT161" s="105"/>
      <c r="BU161" s="105" t="str">
        <f t="shared" si="157"/>
        <v>Corriger</v>
      </c>
      <c r="BV161" s="105"/>
      <c r="BW161" s="81" t="e">
        <f t="shared" si="158"/>
        <v>#VALUE!</v>
      </c>
      <c r="BX161" s="81" t="e">
        <f t="shared" si="159"/>
        <v>#VALUE!</v>
      </c>
      <c r="BY161" s="81" t="e">
        <f t="shared" si="160"/>
        <v>#VALUE!</v>
      </c>
      <c r="CA161" s="81" t="e">
        <f ca="1">BN161-ROUND(((FTP!AP161+FTP!BB161+FTP!BF161+FTP!AT161+FTP!AX161)-(FTP!BH161+FTP!BJ161))/100,2)</f>
        <v>#VALUE!</v>
      </c>
    </row>
    <row r="162" spans="1:79" x14ac:dyDescent="0.2">
      <c r="A162" s="25">
        <f>IF(OR(BerM1!V162=1,BerM2!V162=1,BerM3!V162=1),1,IF(ISBLANK(wg_cat),2,IF(AND(kwnr&gt;=76,user_wg_cat=958),3,0)))</f>
        <v>2</v>
      </c>
      <c r="B162" s="101"/>
      <c r="C162" s="106">
        <f>IF(NOT(ISBLANK(Ident!E162)),IF(Ident!E162&lt;Kal!A$11,Kal!A$11,Ident!E162),Kal!A$11)</f>
        <v>45383</v>
      </c>
      <c r="D162" s="25">
        <f>Ident!F162-C162+1-(INT((CHOOSE(WEEKDAY(C162),0,1,2,3,4,5,6)+(Ident!F162-C162+1))/7))-(INT((CHOOSE(WEEKDAY(C162),6,0,1,2,3,4,5)+(Ident!F162-C162+1))/7))</f>
        <v>-32415</v>
      </c>
      <c r="E162" s="25">
        <f>Kal!B$13-C162+1-(INT((CHOOSE(WEEKDAY(C162),0,1,2,3,4,5,6)+(Kal!B$13-C162+1))/7))-(INT((CHOOSE(WEEKDAY(C162),6,0,1,2,3,4,5)+(Kal!B$13-C162+1))/7))</f>
        <v>65</v>
      </c>
      <c r="F162" s="25">
        <f>Ident!F162-Kal!A$11+1-(INT((CHOOSE(WEEKDAY(Kal!A$11),0,1,2,3,4,5,6)+(Ident!F162-Kal!A$11+1))/7))-(INT((CHOOSE(WEEKDAY(Kal!A$11),6,0,1,2,3,4,5)+(Ident!F162-Kal!A$11+1))/7))</f>
        <v>-32415</v>
      </c>
      <c r="G162" s="25">
        <f>IF(AND(Ident!E162&lt;&gt;0,Ident!F162&lt;&gt;0),D162,IF(AND(Ident!E162&lt;&gt;0,Ident!F162=0),E162,IF(AND(Ident!E162=0,Ident!F162&lt;&gt;0),F162,ad5kw)))</f>
        <v>65</v>
      </c>
      <c r="H162" s="24">
        <f>ROUND(G162*Ident!L162,2)</f>
        <v>0</v>
      </c>
      <c r="I162" s="102"/>
      <c r="J162" s="103">
        <f>BerM1!W162+BerM2!W162+BerM3!W162</f>
        <v>0</v>
      </c>
      <c r="K162" s="103">
        <f t="shared" si="120"/>
        <v>0</v>
      </c>
      <c r="L162" s="103" t="str">
        <f t="shared" si="121"/>
        <v>Corriger</v>
      </c>
      <c r="M162" s="81">
        <f>BerM1!AB162+BerM2!AB162+BerM3!AB162</f>
        <v>0</v>
      </c>
      <c r="N162" s="81">
        <f t="shared" si="122"/>
        <v>0</v>
      </c>
      <c r="O162" s="4">
        <f>IF(BerM1!S162+BerM2!S162+BerM3!S162=0,0,MIN(Ident!L162*fuf,MAX((Ident!L162-1)*fuf,ROUND(N162/(BerM1!S162+BerM2!S162+BerM3!S162),2))))</f>
        <v>0</v>
      </c>
      <c r="P162" s="81">
        <f>ROUND((BerM1!I162+BerM2!I162+BerM3!I162)/(malu1+malu2+malu3),2)</f>
        <v>0</v>
      </c>
      <c r="Q162" s="81">
        <f>ROUND((BerM1!J162+BerM2!J162+BerM3!J162)/(dima1+dima2+dima3),2)</f>
        <v>0</v>
      </c>
      <c r="R162" s="81">
        <f>ROUND((BerM1!K162+BerM2!K162+BerM3!K162)/(wome1+wome2+wome3),2)</f>
        <v>0</v>
      </c>
      <c r="S162" s="81">
        <f>ROUND((BerM1!L162+BerM2!L162+BerM3!L162)/(doje1+doje2+doje3),2)</f>
        <v>0</v>
      </c>
      <c r="T162" s="81">
        <f>ROUND((BerM1!M162+BerM2!M162+BerM3!M162)/(vrve1+vrve2+vrve3),2)</f>
        <v>0</v>
      </c>
      <c r="U162" s="81">
        <f>ROUND((BerM1!N162+BerM2!N162+BerM3!N162)/(zasa1+zasa2+zasa3),2)</f>
        <v>0</v>
      </c>
      <c r="V162" s="81">
        <f>ROUND((BerM1!O162+BerM2!O162+BerM3!O162)/(zodi1+zodi2+zodi3),2)</f>
        <v>0</v>
      </c>
      <c r="W162" s="81">
        <f>ROUND(('M1-In'!U162+'M2-In'!U162+'M3-In'!U162)*7/(malu1+malu2+malu3+dima1+dima2+dima3+wome1+wome2+wome3+doje1+doje2+doje3+vrve1+vrve2+vrve3+zasa1+zasa2+zasa3+zodi1+zodi2+zodi3),2)</f>
        <v>0</v>
      </c>
      <c r="X162" s="81">
        <f t="shared" si="123"/>
        <v>0</v>
      </c>
      <c r="Y162" s="81" t="str">
        <f t="shared" si="124"/>
        <v>REMPLIR CAT.D'EMPLOYEUR!</v>
      </c>
      <c r="Z162" s="34">
        <f t="shared" si="125"/>
        <v>0</v>
      </c>
      <c r="AA162" s="81" t="str">
        <f t="shared" si="126"/>
        <v>T. plein</v>
      </c>
      <c r="AB162" s="81">
        <f>'M1-In'!AD162+'M1-In'!AE162+'M2-In'!AD162+'M2-In'!AE162+'M3-In'!AD162+'M3-In'!AE162</f>
        <v>0</v>
      </c>
      <c r="AC162" s="81" t="str">
        <f t="shared" si="127"/>
        <v>Corriger</v>
      </c>
      <c r="AD162" s="81" t="str">
        <f t="shared" si="128"/>
        <v>Corriger</v>
      </c>
      <c r="AE162" s="81">
        <f>'M1-In'!AF162+'M2-In'!AF162+'M3-In'!AF162</f>
        <v>0</v>
      </c>
      <c r="AF162" s="81" t="str">
        <f t="shared" si="129"/>
        <v>Corriger</v>
      </c>
      <c r="AG162" s="81" t="str">
        <f t="shared" si="130"/>
        <v>Corriger</v>
      </c>
      <c r="AH162" s="81">
        <f>'M1-In'!AG162+'M2-In'!AG162+'M3-In'!AG162</f>
        <v>0</v>
      </c>
      <c r="AI162" s="81" t="str">
        <f t="shared" si="131"/>
        <v>Corriger</v>
      </c>
      <c r="AJ162" s="81" t="str">
        <f t="shared" si="132"/>
        <v>Corriger</v>
      </c>
      <c r="AK162" s="81">
        <f>'M1-In'!AH162+'M2-In'!AH162+'M3-In'!AH162</f>
        <v>0</v>
      </c>
      <c r="AL162" s="81" t="str">
        <f t="shared" si="133"/>
        <v>Corriger</v>
      </c>
      <c r="AM162" s="81" t="str">
        <f t="shared" si="134"/>
        <v>Corriger</v>
      </c>
      <c r="AN162" s="81">
        <f>'M1-In'!AI162+'M2-In'!AI162+'M3-In'!AI162</f>
        <v>0</v>
      </c>
      <c r="AO162" s="81" t="str">
        <f t="shared" si="135"/>
        <v>Corriger</v>
      </c>
      <c r="AP162" s="81" t="str">
        <f t="shared" si="136"/>
        <v>Corriger</v>
      </c>
      <c r="AQ162" s="81">
        <f>'M1-In'!AJ162+'M2-In'!AJ162+'M3-In'!AJ162</f>
        <v>0</v>
      </c>
      <c r="AR162" s="81" t="str">
        <f t="shared" si="137"/>
        <v>Corriger</v>
      </c>
      <c r="AS162" s="81" t="str">
        <f t="shared" si="138"/>
        <v>Corriger</v>
      </c>
      <c r="AT162" s="81">
        <f>BerM1!AO162+BerM2!AO162+BerM3!AO162</f>
        <v>0</v>
      </c>
      <c r="AU162" s="81" t="str">
        <f t="shared" si="139"/>
        <v>Corriger</v>
      </c>
      <c r="AV162" s="81" t="str">
        <f t="shared" si="140"/>
        <v>Corriger</v>
      </c>
      <c r="AW162" s="81" t="str">
        <f>IF(A162&gt;1,"Corriger",MIN(gmk,BerM1!AQ162+BerM2!AQ162+BerM3!AQ162))</f>
        <v>Corriger</v>
      </c>
      <c r="AX162" s="81" t="str">
        <f t="shared" si="141"/>
        <v>Corriger</v>
      </c>
      <c r="AY162" s="81" t="str">
        <f t="shared" si="142"/>
        <v>Corriger</v>
      </c>
      <c r="AZ162" s="81" t="str">
        <f>IF(A162&gt;1,"Corriger",ROUND(AW162*pabij/100,2)+ROUND(AW162*wnbij/100,2))</f>
        <v>Corriger</v>
      </c>
      <c r="BA162" s="81">
        <f t="shared" si="143"/>
        <v>0</v>
      </c>
      <c r="BB162" s="81">
        <f t="shared" si="144"/>
        <v>0</v>
      </c>
      <c r="BC162" s="104">
        <f t="shared" si="145"/>
        <v>1</v>
      </c>
      <c r="BD162" s="81" t="str">
        <f t="shared" si="146"/>
        <v>Corriger</v>
      </c>
      <c r="BE162" s="34" t="str">
        <f t="shared" si="147"/>
        <v>Corriger</v>
      </c>
      <c r="BF162" s="81" t="str">
        <f>IF(A162&gt;1,"Corriger",MIN(AY162,BerM1!AT162+BerM2!AT162+BerM3!AT162))</f>
        <v>Corriger</v>
      </c>
      <c r="BG162" s="81" t="e">
        <f t="shared" si="148"/>
        <v>#VALUE!</v>
      </c>
      <c r="BH162" s="81" t="str">
        <f t="shared" si="149"/>
        <v>Corriger</v>
      </c>
      <c r="BI162" s="81" t="str">
        <f t="shared" si="150"/>
        <v>Corriger</v>
      </c>
      <c r="BJ162" s="81" t="e">
        <f t="shared" si="151"/>
        <v>#VALUE!</v>
      </c>
      <c r="BK162" s="81" t="e">
        <f ca="1">IF(A162=1,Corriger,ROUND(AW162*fsobij/100,2))</f>
        <v>#VALUE!</v>
      </c>
      <c r="BL162" s="25" t="str">
        <f t="shared" si="152"/>
        <v>Corriger</v>
      </c>
      <c r="BM162" s="81" t="str">
        <f t="shared" si="153"/>
        <v>Corriger</v>
      </c>
      <c r="BN162" s="81" t="str">
        <f t="shared" si="154"/>
        <v>Corriger</v>
      </c>
      <c r="BO162" s="81" t="str">
        <f t="shared" si="155"/>
        <v>OK</v>
      </c>
      <c r="BP162" s="81" t="b">
        <f t="shared" si="156"/>
        <v>0</v>
      </c>
      <c r="BQ162" s="105"/>
      <c r="BR162" s="105" t="e">
        <f ca="1">IF(A162=1,Corriger,ROUND(AW162*bijdrage255/100,2))</f>
        <v>#VALUE!</v>
      </c>
      <c r="BS162" s="105" t="e">
        <f ca="1">IF(A162=1,Corriger,ROUND(AW162*bijdrage256/100,2))</f>
        <v>#VALUE!</v>
      </c>
      <c r="BT162" s="105"/>
      <c r="BU162" s="105" t="str">
        <f t="shared" si="157"/>
        <v>Corriger</v>
      </c>
      <c r="BV162" s="105"/>
      <c r="BW162" s="81" t="e">
        <f t="shared" si="158"/>
        <v>#VALUE!</v>
      </c>
      <c r="BX162" s="81" t="e">
        <f t="shared" si="159"/>
        <v>#VALUE!</v>
      </c>
      <c r="BY162" s="81" t="e">
        <f t="shared" si="160"/>
        <v>#VALUE!</v>
      </c>
      <c r="CA162" s="81" t="e">
        <f ca="1">BN162-ROUND(((FTP!AP162+FTP!BB162+FTP!BF162+FTP!AT162+FTP!AX162)-(FTP!BH162+FTP!BJ162))/100,2)</f>
        <v>#VALUE!</v>
      </c>
    </row>
    <row r="163" spans="1:79" x14ac:dyDescent="0.2">
      <c r="A163" s="25">
        <f>IF(OR(BerM1!V163=1,BerM2!V163=1,BerM3!V163=1),1,IF(ISBLANK(wg_cat),2,IF(AND(kwnr&gt;=76,user_wg_cat=958),3,0)))</f>
        <v>2</v>
      </c>
      <c r="B163" s="101"/>
      <c r="C163" s="106">
        <f>IF(NOT(ISBLANK(Ident!E163)),IF(Ident!E163&lt;Kal!A$11,Kal!A$11,Ident!E163),Kal!A$11)</f>
        <v>45383</v>
      </c>
      <c r="D163" s="25">
        <f>Ident!F163-C163+1-(INT((CHOOSE(WEEKDAY(C163),0,1,2,3,4,5,6)+(Ident!F163-C163+1))/7))-(INT((CHOOSE(WEEKDAY(C163),6,0,1,2,3,4,5)+(Ident!F163-C163+1))/7))</f>
        <v>-32415</v>
      </c>
      <c r="E163" s="25">
        <f>Kal!B$13-C163+1-(INT((CHOOSE(WEEKDAY(C163),0,1,2,3,4,5,6)+(Kal!B$13-C163+1))/7))-(INT((CHOOSE(WEEKDAY(C163),6,0,1,2,3,4,5)+(Kal!B$13-C163+1))/7))</f>
        <v>65</v>
      </c>
      <c r="F163" s="25">
        <f>Ident!F163-Kal!A$11+1-(INT((CHOOSE(WEEKDAY(Kal!A$11),0,1,2,3,4,5,6)+(Ident!F163-Kal!A$11+1))/7))-(INT((CHOOSE(WEEKDAY(Kal!A$11),6,0,1,2,3,4,5)+(Ident!F163-Kal!A$11+1))/7))</f>
        <v>-32415</v>
      </c>
      <c r="G163" s="25">
        <f>IF(AND(Ident!E163&lt;&gt;0,Ident!F163&lt;&gt;0),D163,IF(AND(Ident!E163&lt;&gt;0,Ident!F163=0),E163,IF(AND(Ident!E163=0,Ident!F163&lt;&gt;0),F163,ad5kw)))</f>
        <v>65</v>
      </c>
      <c r="H163" s="24">
        <f>ROUND(G163*Ident!L163,2)</f>
        <v>0</v>
      </c>
      <c r="I163" s="102"/>
      <c r="J163" s="103">
        <f>BerM1!W163+BerM2!W163+BerM3!W163</f>
        <v>0</v>
      </c>
      <c r="K163" s="103">
        <f t="shared" si="120"/>
        <v>0</v>
      </c>
      <c r="L163" s="103" t="str">
        <f t="shared" si="121"/>
        <v>Corriger</v>
      </c>
      <c r="M163" s="81">
        <f>BerM1!AB163+BerM2!AB163+BerM3!AB163</f>
        <v>0</v>
      </c>
      <c r="N163" s="81">
        <f t="shared" si="122"/>
        <v>0</v>
      </c>
      <c r="O163" s="4">
        <f>IF(BerM1!S163+BerM2!S163+BerM3!S163=0,0,MIN(Ident!L163*fuf,MAX((Ident!L163-1)*fuf,ROUND(N163/(BerM1!S163+BerM2!S163+BerM3!S163),2))))</f>
        <v>0</v>
      </c>
      <c r="P163" s="81">
        <f>ROUND((BerM1!I163+BerM2!I163+BerM3!I163)/(malu1+malu2+malu3),2)</f>
        <v>0</v>
      </c>
      <c r="Q163" s="81">
        <f>ROUND((BerM1!J163+BerM2!J163+BerM3!J163)/(dima1+dima2+dima3),2)</f>
        <v>0</v>
      </c>
      <c r="R163" s="81">
        <f>ROUND((BerM1!K163+BerM2!K163+BerM3!K163)/(wome1+wome2+wome3),2)</f>
        <v>0</v>
      </c>
      <c r="S163" s="81">
        <f>ROUND((BerM1!L163+BerM2!L163+BerM3!L163)/(doje1+doje2+doje3),2)</f>
        <v>0</v>
      </c>
      <c r="T163" s="81">
        <f>ROUND((BerM1!M163+BerM2!M163+BerM3!M163)/(vrve1+vrve2+vrve3),2)</f>
        <v>0</v>
      </c>
      <c r="U163" s="81">
        <f>ROUND((BerM1!N163+BerM2!N163+BerM3!N163)/(zasa1+zasa2+zasa3),2)</f>
        <v>0</v>
      </c>
      <c r="V163" s="81">
        <f>ROUND((BerM1!O163+BerM2!O163+BerM3!O163)/(zodi1+zodi2+zodi3),2)</f>
        <v>0</v>
      </c>
      <c r="W163" s="81">
        <f>ROUND(('M1-In'!U163+'M2-In'!U163+'M3-In'!U163)*7/(malu1+malu2+malu3+dima1+dima2+dima3+wome1+wome2+wome3+doje1+doje2+doje3+vrve1+vrve2+vrve3+zasa1+zasa2+zasa3+zodi1+zodi2+zodi3),2)</f>
        <v>0</v>
      </c>
      <c r="X163" s="81">
        <f t="shared" si="123"/>
        <v>0</v>
      </c>
      <c r="Y163" s="81" t="str">
        <f t="shared" si="124"/>
        <v>REMPLIR CAT.D'EMPLOYEUR!</v>
      </c>
      <c r="Z163" s="34">
        <f t="shared" si="125"/>
        <v>0</v>
      </c>
      <c r="AA163" s="81" t="str">
        <f t="shared" si="126"/>
        <v>T. plein</v>
      </c>
      <c r="AB163" s="81">
        <f>'M1-In'!AD163+'M1-In'!AE163+'M2-In'!AD163+'M2-In'!AE163+'M3-In'!AD163+'M3-In'!AE163</f>
        <v>0</v>
      </c>
      <c r="AC163" s="81" t="str">
        <f t="shared" si="127"/>
        <v>Corriger</v>
      </c>
      <c r="AD163" s="81" t="str">
        <f t="shared" si="128"/>
        <v>Corriger</v>
      </c>
      <c r="AE163" s="81">
        <f>'M1-In'!AF163+'M2-In'!AF163+'M3-In'!AF163</f>
        <v>0</v>
      </c>
      <c r="AF163" s="81" t="str">
        <f t="shared" si="129"/>
        <v>Corriger</v>
      </c>
      <c r="AG163" s="81" t="str">
        <f t="shared" si="130"/>
        <v>Corriger</v>
      </c>
      <c r="AH163" s="81">
        <f>'M1-In'!AG163+'M2-In'!AG163+'M3-In'!AG163</f>
        <v>0</v>
      </c>
      <c r="AI163" s="81" t="str">
        <f t="shared" si="131"/>
        <v>Corriger</v>
      </c>
      <c r="AJ163" s="81" t="str">
        <f t="shared" si="132"/>
        <v>Corriger</v>
      </c>
      <c r="AK163" s="81">
        <f>'M1-In'!AH163+'M2-In'!AH163+'M3-In'!AH163</f>
        <v>0</v>
      </c>
      <c r="AL163" s="81" t="str">
        <f t="shared" si="133"/>
        <v>Corriger</v>
      </c>
      <c r="AM163" s="81" t="str">
        <f t="shared" si="134"/>
        <v>Corriger</v>
      </c>
      <c r="AN163" s="81">
        <f>'M1-In'!AI163+'M2-In'!AI163+'M3-In'!AI163</f>
        <v>0</v>
      </c>
      <c r="AO163" s="81" t="str">
        <f t="shared" si="135"/>
        <v>Corriger</v>
      </c>
      <c r="AP163" s="81" t="str">
        <f t="shared" si="136"/>
        <v>Corriger</v>
      </c>
      <c r="AQ163" s="81">
        <f>'M1-In'!AJ163+'M2-In'!AJ163+'M3-In'!AJ163</f>
        <v>0</v>
      </c>
      <c r="AR163" s="81" t="str">
        <f t="shared" si="137"/>
        <v>Corriger</v>
      </c>
      <c r="AS163" s="81" t="str">
        <f t="shared" si="138"/>
        <v>Corriger</v>
      </c>
      <c r="AT163" s="81">
        <f>BerM1!AO163+BerM2!AO163+BerM3!AO163</f>
        <v>0</v>
      </c>
      <c r="AU163" s="81" t="str">
        <f t="shared" si="139"/>
        <v>Corriger</v>
      </c>
      <c r="AV163" s="81" t="str">
        <f t="shared" si="140"/>
        <v>Corriger</v>
      </c>
      <c r="AW163" s="81" t="str">
        <f>IF(A163&gt;1,"Corriger",MIN(gmk,BerM1!AQ163+BerM2!AQ163+BerM3!AQ163))</f>
        <v>Corriger</v>
      </c>
      <c r="AX163" s="81" t="str">
        <f t="shared" si="141"/>
        <v>Corriger</v>
      </c>
      <c r="AY163" s="81" t="str">
        <f t="shared" si="142"/>
        <v>Corriger</v>
      </c>
      <c r="AZ163" s="81" t="str">
        <f>IF(A163&gt;1,"Corriger",ROUND(AW163*pabij/100,2)+ROUND(AW163*wnbij/100,2))</f>
        <v>Corriger</v>
      </c>
      <c r="BA163" s="81">
        <f t="shared" si="143"/>
        <v>0</v>
      </c>
      <c r="BB163" s="81">
        <f t="shared" si="144"/>
        <v>0</v>
      </c>
      <c r="BC163" s="104">
        <f t="shared" si="145"/>
        <v>1</v>
      </c>
      <c r="BD163" s="81" t="str">
        <f t="shared" si="146"/>
        <v>Corriger</v>
      </c>
      <c r="BE163" s="34" t="str">
        <f t="shared" si="147"/>
        <v>Corriger</v>
      </c>
      <c r="BF163" s="81" t="str">
        <f>IF(A163&gt;1,"Corriger",MIN(AY163,BerM1!AT163+BerM2!AT163+BerM3!AT163))</f>
        <v>Corriger</v>
      </c>
      <c r="BG163" s="81" t="e">
        <f t="shared" si="148"/>
        <v>#VALUE!</v>
      </c>
      <c r="BH163" s="81" t="str">
        <f t="shared" si="149"/>
        <v>Corriger</v>
      </c>
      <c r="BI163" s="81" t="str">
        <f t="shared" si="150"/>
        <v>Corriger</v>
      </c>
      <c r="BJ163" s="81" t="e">
        <f t="shared" si="151"/>
        <v>#VALUE!</v>
      </c>
      <c r="BK163" s="81" t="e">
        <f ca="1">IF(A163=1,Corriger,ROUND(AW163*fsobij/100,2))</f>
        <v>#VALUE!</v>
      </c>
      <c r="BL163" s="25" t="str">
        <f t="shared" si="152"/>
        <v>Corriger</v>
      </c>
      <c r="BM163" s="81" t="str">
        <f t="shared" si="153"/>
        <v>Corriger</v>
      </c>
      <c r="BN163" s="81" t="str">
        <f t="shared" si="154"/>
        <v>Corriger</v>
      </c>
      <c r="BO163" s="81" t="str">
        <f t="shared" si="155"/>
        <v>OK</v>
      </c>
      <c r="BP163" s="81" t="b">
        <f t="shared" si="156"/>
        <v>0</v>
      </c>
      <c r="BQ163" s="105"/>
      <c r="BR163" s="105" t="e">
        <f ca="1">IF(A163=1,Corriger,ROUND(AW163*bijdrage255/100,2))</f>
        <v>#VALUE!</v>
      </c>
      <c r="BS163" s="105" t="e">
        <f ca="1">IF(A163=1,Corriger,ROUND(AW163*bijdrage256/100,2))</f>
        <v>#VALUE!</v>
      </c>
      <c r="BT163" s="105"/>
      <c r="BU163" s="105" t="str">
        <f t="shared" si="157"/>
        <v>Corriger</v>
      </c>
      <c r="BV163" s="105"/>
      <c r="BW163" s="81" t="e">
        <f t="shared" si="158"/>
        <v>#VALUE!</v>
      </c>
      <c r="BX163" s="81" t="e">
        <f t="shared" si="159"/>
        <v>#VALUE!</v>
      </c>
      <c r="BY163" s="81" t="e">
        <f t="shared" si="160"/>
        <v>#VALUE!</v>
      </c>
      <c r="CA163" s="81" t="e">
        <f ca="1">BN163-ROUND(((FTP!AP163+FTP!BB163+FTP!BF163+FTP!AT163+FTP!AX163)-(FTP!BH163+FTP!BJ163))/100,2)</f>
        <v>#VALUE!</v>
      </c>
    </row>
    <row r="164" spans="1:79" x14ac:dyDescent="0.2">
      <c r="A164" s="25">
        <f>IF(OR(BerM1!V164=1,BerM2!V164=1,BerM3!V164=1),1,IF(ISBLANK(wg_cat),2,IF(AND(kwnr&gt;=76,user_wg_cat=958),3,0)))</f>
        <v>2</v>
      </c>
      <c r="B164" s="101"/>
      <c r="C164" s="106">
        <f>IF(NOT(ISBLANK(Ident!E164)),IF(Ident!E164&lt;Kal!A$11,Kal!A$11,Ident!E164),Kal!A$11)</f>
        <v>45383</v>
      </c>
      <c r="D164" s="25">
        <f>Ident!F164-C164+1-(INT((CHOOSE(WEEKDAY(C164),0,1,2,3,4,5,6)+(Ident!F164-C164+1))/7))-(INT((CHOOSE(WEEKDAY(C164),6,0,1,2,3,4,5)+(Ident!F164-C164+1))/7))</f>
        <v>-32415</v>
      </c>
      <c r="E164" s="25">
        <f>Kal!B$13-C164+1-(INT((CHOOSE(WEEKDAY(C164),0,1,2,3,4,5,6)+(Kal!B$13-C164+1))/7))-(INT((CHOOSE(WEEKDAY(C164),6,0,1,2,3,4,5)+(Kal!B$13-C164+1))/7))</f>
        <v>65</v>
      </c>
      <c r="F164" s="25">
        <f>Ident!F164-Kal!A$11+1-(INT((CHOOSE(WEEKDAY(Kal!A$11),0,1,2,3,4,5,6)+(Ident!F164-Kal!A$11+1))/7))-(INT((CHOOSE(WEEKDAY(Kal!A$11),6,0,1,2,3,4,5)+(Ident!F164-Kal!A$11+1))/7))</f>
        <v>-32415</v>
      </c>
      <c r="G164" s="25">
        <f>IF(AND(Ident!E164&lt;&gt;0,Ident!F164&lt;&gt;0),D164,IF(AND(Ident!E164&lt;&gt;0,Ident!F164=0),E164,IF(AND(Ident!E164=0,Ident!F164&lt;&gt;0),F164,ad5kw)))</f>
        <v>65</v>
      </c>
      <c r="H164" s="24">
        <f>ROUND(G164*Ident!L164,2)</f>
        <v>0</v>
      </c>
      <c r="I164" s="102"/>
      <c r="J164" s="103">
        <f>BerM1!W164+BerM2!W164+BerM3!W164</f>
        <v>0</v>
      </c>
      <c r="K164" s="103">
        <f t="shared" si="120"/>
        <v>0</v>
      </c>
      <c r="L164" s="103" t="str">
        <f t="shared" si="121"/>
        <v>Corriger</v>
      </c>
      <c r="M164" s="81">
        <f>BerM1!AB164+BerM2!AB164+BerM3!AB164</f>
        <v>0</v>
      </c>
      <c r="N164" s="81">
        <f t="shared" si="122"/>
        <v>0</v>
      </c>
      <c r="O164" s="4">
        <f>IF(BerM1!S164+BerM2!S164+BerM3!S164=0,0,MIN(Ident!L164*fuf,MAX((Ident!L164-1)*fuf,ROUND(N164/(BerM1!S164+BerM2!S164+BerM3!S164),2))))</f>
        <v>0</v>
      </c>
      <c r="P164" s="81">
        <f>ROUND((BerM1!I164+BerM2!I164+BerM3!I164)/(malu1+malu2+malu3),2)</f>
        <v>0</v>
      </c>
      <c r="Q164" s="81">
        <f>ROUND((BerM1!J164+BerM2!J164+BerM3!J164)/(dima1+dima2+dima3),2)</f>
        <v>0</v>
      </c>
      <c r="R164" s="81">
        <f>ROUND((BerM1!K164+BerM2!K164+BerM3!K164)/(wome1+wome2+wome3),2)</f>
        <v>0</v>
      </c>
      <c r="S164" s="81">
        <f>ROUND((BerM1!L164+BerM2!L164+BerM3!L164)/(doje1+doje2+doje3),2)</f>
        <v>0</v>
      </c>
      <c r="T164" s="81">
        <f>ROUND((BerM1!M164+BerM2!M164+BerM3!M164)/(vrve1+vrve2+vrve3),2)</f>
        <v>0</v>
      </c>
      <c r="U164" s="81">
        <f>ROUND((BerM1!N164+BerM2!N164+BerM3!N164)/(zasa1+zasa2+zasa3),2)</f>
        <v>0</v>
      </c>
      <c r="V164" s="81">
        <f>ROUND((BerM1!O164+BerM2!O164+BerM3!O164)/(zodi1+zodi2+zodi3),2)</f>
        <v>0</v>
      </c>
      <c r="W164" s="81">
        <f>ROUND(('M1-In'!U164+'M2-In'!U164+'M3-In'!U164)*7/(malu1+malu2+malu3+dima1+dima2+dima3+wome1+wome2+wome3+doje1+doje2+doje3+vrve1+vrve2+vrve3+zasa1+zasa2+zasa3+zodi1+zodi2+zodi3),2)</f>
        <v>0</v>
      </c>
      <c r="X164" s="81">
        <f t="shared" si="123"/>
        <v>0</v>
      </c>
      <c r="Y164" s="81" t="str">
        <f t="shared" si="124"/>
        <v>REMPLIR CAT.D'EMPLOYEUR!</v>
      </c>
      <c r="Z164" s="34">
        <f t="shared" si="125"/>
        <v>0</v>
      </c>
      <c r="AA164" s="81" t="str">
        <f t="shared" si="126"/>
        <v>T. plein</v>
      </c>
      <c r="AB164" s="81">
        <f>'M1-In'!AD164+'M1-In'!AE164+'M2-In'!AD164+'M2-In'!AE164+'M3-In'!AD164+'M3-In'!AE164</f>
        <v>0</v>
      </c>
      <c r="AC164" s="81" t="str">
        <f t="shared" si="127"/>
        <v>Corriger</v>
      </c>
      <c r="AD164" s="81" t="str">
        <f t="shared" si="128"/>
        <v>Corriger</v>
      </c>
      <c r="AE164" s="81">
        <f>'M1-In'!AF164+'M2-In'!AF164+'M3-In'!AF164</f>
        <v>0</v>
      </c>
      <c r="AF164" s="81" t="str">
        <f t="shared" si="129"/>
        <v>Corriger</v>
      </c>
      <c r="AG164" s="81" t="str">
        <f t="shared" si="130"/>
        <v>Corriger</v>
      </c>
      <c r="AH164" s="81">
        <f>'M1-In'!AG164+'M2-In'!AG164+'M3-In'!AG164</f>
        <v>0</v>
      </c>
      <c r="AI164" s="81" t="str">
        <f t="shared" si="131"/>
        <v>Corriger</v>
      </c>
      <c r="AJ164" s="81" t="str">
        <f t="shared" si="132"/>
        <v>Corriger</v>
      </c>
      <c r="AK164" s="81">
        <f>'M1-In'!AH164+'M2-In'!AH164+'M3-In'!AH164</f>
        <v>0</v>
      </c>
      <c r="AL164" s="81" t="str">
        <f t="shared" si="133"/>
        <v>Corriger</v>
      </c>
      <c r="AM164" s="81" t="str">
        <f t="shared" si="134"/>
        <v>Corriger</v>
      </c>
      <c r="AN164" s="81">
        <f>'M1-In'!AI164+'M2-In'!AI164+'M3-In'!AI164</f>
        <v>0</v>
      </c>
      <c r="AO164" s="81" t="str">
        <f t="shared" si="135"/>
        <v>Corriger</v>
      </c>
      <c r="AP164" s="81" t="str">
        <f t="shared" si="136"/>
        <v>Corriger</v>
      </c>
      <c r="AQ164" s="81">
        <f>'M1-In'!AJ164+'M2-In'!AJ164+'M3-In'!AJ164</f>
        <v>0</v>
      </c>
      <c r="AR164" s="81" t="str">
        <f t="shared" si="137"/>
        <v>Corriger</v>
      </c>
      <c r="AS164" s="81" t="str">
        <f t="shared" si="138"/>
        <v>Corriger</v>
      </c>
      <c r="AT164" s="81">
        <f>BerM1!AO164+BerM2!AO164+BerM3!AO164</f>
        <v>0</v>
      </c>
      <c r="AU164" s="81" t="str">
        <f t="shared" si="139"/>
        <v>Corriger</v>
      </c>
      <c r="AV164" s="81" t="str">
        <f t="shared" si="140"/>
        <v>Corriger</v>
      </c>
      <c r="AW164" s="81" t="str">
        <f>IF(A164&gt;1,"Corriger",MIN(gmk,BerM1!AQ164+BerM2!AQ164+BerM3!AQ164))</f>
        <v>Corriger</v>
      </c>
      <c r="AX164" s="81" t="str">
        <f t="shared" si="141"/>
        <v>Corriger</v>
      </c>
      <c r="AY164" s="81" t="str">
        <f t="shared" si="142"/>
        <v>Corriger</v>
      </c>
      <c r="AZ164" s="81" t="str">
        <f>IF(A164&gt;1,"Corriger",ROUND(AW164*pabij/100,2)+ROUND(AW164*wnbij/100,2))</f>
        <v>Corriger</v>
      </c>
      <c r="BA164" s="81">
        <f t="shared" si="143"/>
        <v>0</v>
      </c>
      <c r="BB164" s="81">
        <f t="shared" si="144"/>
        <v>0</v>
      </c>
      <c r="BC164" s="104">
        <f t="shared" si="145"/>
        <v>1</v>
      </c>
      <c r="BD164" s="81" t="str">
        <f t="shared" si="146"/>
        <v>Corriger</v>
      </c>
      <c r="BE164" s="34" t="str">
        <f t="shared" si="147"/>
        <v>Corriger</v>
      </c>
      <c r="BF164" s="81" t="str">
        <f>IF(A164&gt;1,"Corriger",MIN(AY164,BerM1!AT164+BerM2!AT164+BerM3!AT164))</f>
        <v>Corriger</v>
      </c>
      <c r="BG164" s="81" t="e">
        <f t="shared" si="148"/>
        <v>#VALUE!</v>
      </c>
      <c r="BH164" s="81" t="str">
        <f t="shared" si="149"/>
        <v>Corriger</v>
      </c>
      <c r="BI164" s="81" t="str">
        <f t="shared" si="150"/>
        <v>Corriger</v>
      </c>
      <c r="BJ164" s="81" t="e">
        <f t="shared" si="151"/>
        <v>#VALUE!</v>
      </c>
      <c r="BK164" s="81" t="e">
        <f ca="1">IF(A164=1,Corriger,ROUND(AW164*fsobij/100,2))</f>
        <v>#VALUE!</v>
      </c>
      <c r="BL164" s="25" t="str">
        <f t="shared" si="152"/>
        <v>Corriger</v>
      </c>
      <c r="BM164" s="81" t="str">
        <f t="shared" si="153"/>
        <v>Corriger</v>
      </c>
      <c r="BN164" s="81" t="str">
        <f t="shared" si="154"/>
        <v>Corriger</v>
      </c>
      <c r="BO164" s="81" t="str">
        <f t="shared" si="155"/>
        <v>OK</v>
      </c>
      <c r="BP164" s="81" t="b">
        <f t="shared" si="156"/>
        <v>0</v>
      </c>
      <c r="BQ164" s="105"/>
      <c r="BR164" s="105" t="e">
        <f ca="1">IF(A164=1,Corriger,ROUND(AW164*bijdrage255/100,2))</f>
        <v>#VALUE!</v>
      </c>
      <c r="BS164" s="105" t="e">
        <f ca="1">IF(A164=1,Corriger,ROUND(AW164*bijdrage256/100,2))</f>
        <v>#VALUE!</v>
      </c>
      <c r="BT164" s="105"/>
      <c r="BU164" s="105" t="str">
        <f t="shared" si="157"/>
        <v>Corriger</v>
      </c>
      <c r="BV164" s="105"/>
      <c r="BW164" s="81" t="e">
        <f t="shared" si="158"/>
        <v>#VALUE!</v>
      </c>
      <c r="BX164" s="81" t="e">
        <f t="shared" si="159"/>
        <v>#VALUE!</v>
      </c>
      <c r="BY164" s="81" t="e">
        <f t="shared" si="160"/>
        <v>#VALUE!</v>
      </c>
      <c r="CA164" s="81" t="e">
        <f ca="1">BN164-ROUND(((FTP!AP164+FTP!BB164+FTP!BF164+FTP!AT164+FTP!AX164)-(FTP!BH164+FTP!BJ164))/100,2)</f>
        <v>#VALUE!</v>
      </c>
    </row>
    <row r="165" spans="1:79" x14ac:dyDescent="0.2">
      <c r="A165" s="25">
        <f>IF(OR(BerM1!V165=1,BerM2!V165=1,BerM3!V165=1),1,IF(ISBLANK(wg_cat),2,IF(AND(kwnr&gt;=76,user_wg_cat=958),3,0)))</f>
        <v>2</v>
      </c>
      <c r="B165" s="101"/>
      <c r="C165" s="106">
        <f>IF(NOT(ISBLANK(Ident!E165)),IF(Ident!E165&lt;Kal!A$11,Kal!A$11,Ident!E165),Kal!A$11)</f>
        <v>45383</v>
      </c>
      <c r="D165" s="25">
        <f>Ident!F165-C165+1-(INT((CHOOSE(WEEKDAY(C165),0,1,2,3,4,5,6)+(Ident!F165-C165+1))/7))-(INT((CHOOSE(WEEKDAY(C165),6,0,1,2,3,4,5)+(Ident!F165-C165+1))/7))</f>
        <v>-32415</v>
      </c>
      <c r="E165" s="25">
        <f>Kal!B$13-C165+1-(INT((CHOOSE(WEEKDAY(C165),0,1,2,3,4,5,6)+(Kal!B$13-C165+1))/7))-(INT((CHOOSE(WEEKDAY(C165),6,0,1,2,3,4,5)+(Kal!B$13-C165+1))/7))</f>
        <v>65</v>
      </c>
      <c r="F165" s="25">
        <f>Ident!F165-Kal!A$11+1-(INT((CHOOSE(WEEKDAY(Kal!A$11),0,1,2,3,4,5,6)+(Ident!F165-Kal!A$11+1))/7))-(INT((CHOOSE(WEEKDAY(Kal!A$11),6,0,1,2,3,4,5)+(Ident!F165-Kal!A$11+1))/7))</f>
        <v>-32415</v>
      </c>
      <c r="G165" s="25">
        <f>IF(AND(Ident!E165&lt;&gt;0,Ident!F165&lt;&gt;0),D165,IF(AND(Ident!E165&lt;&gt;0,Ident!F165=0),E165,IF(AND(Ident!E165=0,Ident!F165&lt;&gt;0),F165,ad5kw)))</f>
        <v>65</v>
      </c>
      <c r="H165" s="24">
        <f>ROUND(G165*Ident!L165,2)</f>
        <v>0</v>
      </c>
      <c r="I165" s="102"/>
      <c r="J165" s="103">
        <f>BerM1!W165+BerM2!W165+BerM3!W165</f>
        <v>0</v>
      </c>
      <c r="K165" s="103">
        <f t="shared" si="120"/>
        <v>0</v>
      </c>
      <c r="L165" s="103" t="str">
        <f t="shared" si="121"/>
        <v>Corriger</v>
      </c>
      <c r="M165" s="81">
        <f>BerM1!AB165+BerM2!AB165+BerM3!AB165</f>
        <v>0</v>
      </c>
      <c r="N165" s="81">
        <f t="shared" si="122"/>
        <v>0</v>
      </c>
      <c r="O165" s="4">
        <f>IF(BerM1!S165+BerM2!S165+BerM3!S165=0,0,MIN(Ident!L165*fuf,MAX((Ident!L165-1)*fuf,ROUND(N165/(BerM1!S165+BerM2!S165+BerM3!S165),2))))</f>
        <v>0</v>
      </c>
      <c r="P165" s="81">
        <f>ROUND((BerM1!I165+BerM2!I165+BerM3!I165)/(malu1+malu2+malu3),2)</f>
        <v>0</v>
      </c>
      <c r="Q165" s="81">
        <f>ROUND((BerM1!J165+BerM2!J165+BerM3!J165)/(dima1+dima2+dima3),2)</f>
        <v>0</v>
      </c>
      <c r="R165" s="81">
        <f>ROUND((BerM1!K165+BerM2!K165+BerM3!K165)/(wome1+wome2+wome3),2)</f>
        <v>0</v>
      </c>
      <c r="S165" s="81">
        <f>ROUND((BerM1!L165+BerM2!L165+BerM3!L165)/(doje1+doje2+doje3),2)</f>
        <v>0</v>
      </c>
      <c r="T165" s="81">
        <f>ROUND((BerM1!M165+BerM2!M165+BerM3!M165)/(vrve1+vrve2+vrve3),2)</f>
        <v>0</v>
      </c>
      <c r="U165" s="81">
        <f>ROUND((BerM1!N165+BerM2!N165+BerM3!N165)/(zasa1+zasa2+zasa3),2)</f>
        <v>0</v>
      </c>
      <c r="V165" s="81">
        <f>ROUND((BerM1!O165+BerM2!O165+BerM3!O165)/(zodi1+zodi2+zodi3),2)</f>
        <v>0</v>
      </c>
      <c r="W165" s="81">
        <f>ROUND(('M1-In'!U165+'M2-In'!U165+'M3-In'!U165)*7/(malu1+malu2+malu3+dima1+dima2+dima3+wome1+wome2+wome3+doje1+doje2+doje3+vrve1+vrve2+vrve3+zasa1+zasa2+zasa3+zodi1+zodi2+zodi3),2)</f>
        <v>0</v>
      </c>
      <c r="X165" s="81">
        <f t="shared" si="123"/>
        <v>0</v>
      </c>
      <c r="Y165" s="81" t="str">
        <f t="shared" si="124"/>
        <v>REMPLIR CAT.D'EMPLOYEUR!</v>
      </c>
      <c r="Z165" s="34">
        <f t="shared" si="125"/>
        <v>0</v>
      </c>
      <c r="AA165" s="81" t="str">
        <f t="shared" si="126"/>
        <v>T. plein</v>
      </c>
      <c r="AB165" s="81">
        <f>'M1-In'!AD165+'M1-In'!AE165+'M2-In'!AD165+'M2-In'!AE165+'M3-In'!AD165+'M3-In'!AE165</f>
        <v>0</v>
      </c>
      <c r="AC165" s="81" t="str">
        <f t="shared" si="127"/>
        <v>Corriger</v>
      </c>
      <c r="AD165" s="81" t="str">
        <f t="shared" si="128"/>
        <v>Corriger</v>
      </c>
      <c r="AE165" s="81">
        <f>'M1-In'!AF165+'M2-In'!AF165+'M3-In'!AF165</f>
        <v>0</v>
      </c>
      <c r="AF165" s="81" t="str">
        <f t="shared" si="129"/>
        <v>Corriger</v>
      </c>
      <c r="AG165" s="81" t="str">
        <f t="shared" si="130"/>
        <v>Corriger</v>
      </c>
      <c r="AH165" s="81">
        <f>'M1-In'!AG165+'M2-In'!AG165+'M3-In'!AG165</f>
        <v>0</v>
      </c>
      <c r="AI165" s="81" t="str">
        <f t="shared" si="131"/>
        <v>Corriger</v>
      </c>
      <c r="AJ165" s="81" t="str">
        <f t="shared" si="132"/>
        <v>Corriger</v>
      </c>
      <c r="AK165" s="81">
        <f>'M1-In'!AH165+'M2-In'!AH165+'M3-In'!AH165</f>
        <v>0</v>
      </c>
      <c r="AL165" s="81" t="str">
        <f t="shared" si="133"/>
        <v>Corriger</v>
      </c>
      <c r="AM165" s="81" t="str">
        <f t="shared" si="134"/>
        <v>Corriger</v>
      </c>
      <c r="AN165" s="81">
        <f>'M1-In'!AI165+'M2-In'!AI165+'M3-In'!AI165</f>
        <v>0</v>
      </c>
      <c r="AO165" s="81" t="str">
        <f t="shared" si="135"/>
        <v>Corriger</v>
      </c>
      <c r="AP165" s="81" t="str">
        <f t="shared" si="136"/>
        <v>Corriger</v>
      </c>
      <c r="AQ165" s="81">
        <f>'M1-In'!AJ165+'M2-In'!AJ165+'M3-In'!AJ165</f>
        <v>0</v>
      </c>
      <c r="AR165" s="81" t="str">
        <f t="shared" si="137"/>
        <v>Corriger</v>
      </c>
      <c r="AS165" s="81" t="str">
        <f t="shared" si="138"/>
        <v>Corriger</v>
      </c>
      <c r="AT165" s="81">
        <f>BerM1!AO165+BerM2!AO165+BerM3!AO165</f>
        <v>0</v>
      </c>
      <c r="AU165" s="81" t="str">
        <f t="shared" si="139"/>
        <v>Corriger</v>
      </c>
      <c r="AV165" s="81" t="str">
        <f t="shared" si="140"/>
        <v>Corriger</v>
      </c>
      <c r="AW165" s="81" t="str">
        <f>IF(A165&gt;1,"Corriger",MIN(gmk,BerM1!AQ165+BerM2!AQ165+BerM3!AQ165))</f>
        <v>Corriger</v>
      </c>
      <c r="AX165" s="81" t="str">
        <f t="shared" si="141"/>
        <v>Corriger</v>
      </c>
      <c r="AY165" s="81" t="str">
        <f t="shared" si="142"/>
        <v>Corriger</v>
      </c>
      <c r="AZ165" s="81" t="str">
        <f>IF(A165&gt;1,"Corriger",ROUND(AW165*pabij/100,2)+ROUND(AW165*wnbij/100,2))</f>
        <v>Corriger</v>
      </c>
      <c r="BA165" s="81">
        <f t="shared" si="143"/>
        <v>0</v>
      </c>
      <c r="BB165" s="81">
        <f t="shared" si="144"/>
        <v>0</v>
      </c>
      <c r="BC165" s="104">
        <f t="shared" si="145"/>
        <v>1</v>
      </c>
      <c r="BD165" s="81" t="str">
        <f t="shared" si="146"/>
        <v>Corriger</v>
      </c>
      <c r="BE165" s="34" t="str">
        <f t="shared" si="147"/>
        <v>Corriger</v>
      </c>
      <c r="BF165" s="81" t="str">
        <f>IF(A165&gt;1,"Corriger",MIN(AY165,BerM1!AT165+BerM2!AT165+BerM3!AT165))</f>
        <v>Corriger</v>
      </c>
      <c r="BG165" s="81" t="e">
        <f t="shared" si="148"/>
        <v>#VALUE!</v>
      </c>
      <c r="BH165" s="81" t="str">
        <f t="shared" si="149"/>
        <v>Corriger</v>
      </c>
      <c r="BI165" s="81" t="str">
        <f t="shared" si="150"/>
        <v>Corriger</v>
      </c>
      <c r="BJ165" s="81" t="e">
        <f t="shared" si="151"/>
        <v>#VALUE!</v>
      </c>
      <c r="BK165" s="81" t="e">
        <f ca="1">IF(A165=1,Corriger,ROUND(AW165*fsobij/100,2))</f>
        <v>#VALUE!</v>
      </c>
      <c r="BL165" s="25" t="str">
        <f t="shared" si="152"/>
        <v>Corriger</v>
      </c>
      <c r="BM165" s="81" t="str">
        <f t="shared" si="153"/>
        <v>Corriger</v>
      </c>
      <c r="BN165" s="81" t="str">
        <f t="shared" si="154"/>
        <v>Corriger</v>
      </c>
      <c r="BO165" s="81" t="str">
        <f t="shared" si="155"/>
        <v>OK</v>
      </c>
      <c r="BP165" s="81" t="b">
        <f t="shared" si="156"/>
        <v>0</v>
      </c>
      <c r="BQ165" s="105"/>
      <c r="BR165" s="105" t="e">
        <f ca="1">IF(A165=1,Corriger,ROUND(AW165*bijdrage255/100,2))</f>
        <v>#VALUE!</v>
      </c>
      <c r="BS165" s="105" t="e">
        <f ca="1">IF(A165=1,Corriger,ROUND(AW165*bijdrage256/100,2))</f>
        <v>#VALUE!</v>
      </c>
      <c r="BT165" s="105"/>
      <c r="BU165" s="105" t="str">
        <f t="shared" si="157"/>
        <v>Corriger</v>
      </c>
      <c r="BV165" s="105"/>
      <c r="BW165" s="81" t="e">
        <f t="shared" si="158"/>
        <v>#VALUE!</v>
      </c>
      <c r="BX165" s="81" t="e">
        <f t="shared" si="159"/>
        <v>#VALUE!</v>
      </c>
      <c r="BY165" s="81" t="e">
        <f t="shared" si="160"/>
        <v>#VALUE!</v>
      </c>
      <c r="CA165" s="81" t="e">
        <f ca="1">BN165-ROUND(((FTP!AP165+FTP!BB165+FTP!BF165+FTP!AT165+FTP!AX165)-(FTP!BH165+FTP!BJ165))/100,2)</f>
        <v>#VALUE!</v>
      </c>
    </row>
    <row r="166" spans="1:79" x14ac:dyDescent="0.2">
      <c r="A166" s="25">
        <f>IF(OR(BerM1!V166=1,BerM2!V166=1,BerM3!V166=1),1,IF(ISBLANK(wg_cat),2,IF(AND(kwnr&gt;=76,user_wg_cat=958),3,0)))</f>
        <v>2</v>
      </c>
      <c r="B166" s="101"/>
      <c r="C166" s="106">
        <f>IF(NOT(ISBLANK(Ident!E166)),IF(Ident!E166&lt;Kal!A$11,Kal!A$11,Ident!E166),Kal!A$11)</f>
        <v>45383</v>
      </c>
      <c r="D166" s="25">
        <f>Ident!F166-C166+1-(INT((CHOOSE(WEEKDAY(C166),0,1,2,3,4,5,6)+(Ident!F166-C166+1))/7))-(INT((CHOOSE(WEEKDAY(C166),6,0,1,2,3,4,5)+(Ident!F166-C166+1))/7))</f>
        <v>-32415</v>
      </c>
      <c r="E166" s="25">
        <f>Kal!B$13-C166+1-(INT((CHOOSE(WEEKDAY(C166),0,1,2,3,4,5,6)+(Kal!B$13-C166+1))/7))-(INT((CHOOSE(WEEKDAY(C166),6,0,1,2,3,4,5)+(Kal!B$13-C166+1))/7))</f>
        <v>65</v>
      </c>
      <c r="F166" s="25">
        <f>Ident!F166-Kal!A$11+1-(INT((CHOOSE(WEEKDAY(Kal!A$11),0,1,2,3,4,5,6)+(Ident!F166-Kal!A$11+1))/7))-(INT((CHOOSE(WEEKDAY(Kal!A$11),6,0,1,2,3,4,5)+(Ident!F166-Kal!A$11+1))/7))</f>
        <v>-32415</v>
      </c>
      <c r="G166" s="25">
        <f>IF(AND(Ident!E166&lt;&gt;0,Ident!F166&lt;&gt;0),D166,IF(AND(Ident!E166&lt;&gt;0,Ident!F166=0),E166,IF(AND(Ident!E166=0,Ident!F166&lt;&gt;0),F166,ad5kw)))</f>
        <v>65</v>
      </c>
      <c r="H166" s="24">
        <f>ROUND(G166*Ident!L166,2)</f>
        <v>0</v>
      </c>
      <c r="I166" s="102"/>
      <c r="J166" s="103">
        <f>BerM1!W166+BerM2!W166+BerM3!W166</f>
        <v>0</v>
      </c>
      <c r="K166" s="103">
        <f t="shared" si="120"/>
        <v>0</v>
      </c>
      <c r="L166" s="103" t="str">
        <f t="shared" si="121"/>
        <v>Corriger</v>
      </c>
      <c r="M166" s="81">
        <f>BerM1!AB166+BerM2!AB166+BerM3!AB166</f>
        <v>0</v>
      </c>
      <c r="N166" s="81">
        <f t="shared" si="122"/>
        <v>0</v>
      </c>
      <c r="O166" s="4">
        <f>IF(BerM1!S166+BerM2!S166+BerM3!S166=0,0,MIN(Ident!L166*fuf,MAX((Ident!L166-1)*fuf,ROUND(N166/(BerM1!S166+BerM2!S166+BerM3!S166),2))))</f>
        <v>0</v>
      </c>
      <c r="P166" s="81">
        <f>ROUND((BerM1!I166+BerM2!I166+BerM3!I166)/(malu1+malu2+malu3),2)</f>
        <v>0</v>
      </c>
      <c r="Q166" s="81">
        <f>ROUND((BerM1!J166+BerM2!J166+BerM3!J166)/(dima1+dima2+dima3),2)</f>
        <v>0</v>
      </c>
      <c r="R166" s="81">
        <f>ROUND((BerM1!K166+BerM2!K166+BerM3!K166)/(wome1+wome2+wome3),2)</f>
        <v>0</v>
      </c>
      <c r="S166" s="81">
        <f>ROUND((BerM1!L166+BerM2!L166+BerM3!L166)/(doje1+doje2+doje3),2)</f>
        <v>0</v>
      </c>
      <c r="T166" s="81">
        <f>ROUND((BerM1!M166+BerM2!M166+BerM3!M166)/(vrve1+vrve2+vrve3),2)</f>
        <v>0</v>
      </c>
      <c r="U166" s="81">
        <f>ROUND((BerM1!N166+BerM2!N166+BerM3!N166)/(zasa1+zasa2+zasa3),2)</f>
        <v>0</v>
      </c>
      <c r="V166" s="81">
        <f>ROUND((BerM1!O166+BerM2!O166+BerM3!O166)/(zodi1+zodi2+zodi3),2)</f>
        <v>0</v>
      </c>
      <c r="W166" s="81">
        <f>ROUND(('M1-In'!U166+'M2-In'!U166+'M3-In'!U166)*7/(malu1+malu2+malu3+dima1+dima2+dima3+wome1+wome2+wome3+doje1+doje2+doje3+vrve1+vrve2+vrve3+zasa1+zasa2+zasa3+zodi1+zodi2+zodi3),2)</f>
        <v>0</v>
      </c>
      <c r="X166" s="81">
        <f t="shared" si="123"/>
        <v>0</v>
      </c>
      <c r="Y166" s="81" t="str">
        <f t="shared" si="124"/>
        <v>REMPLIR CAT.D'EMPLOYEUR!</v>
      </c>
      <c r="Z166" s="34">
        <f t="shared" si="125"/>
        <v>0</v>
      </c>
      <c r="AA166" s="81" t="str">
        <f t="shared" si="126"/>
        <v>T. plein</v>
      </c>
      <c r="AB166" s="81">
        <f>'M1-In'!AD166+'M1-In'!AE166+'M2-In'!AD166+'M2-In'!AE166+'M3-In'!AD166+'M3-In'!AE166</f>
        <v>0</v>
      </c>
      <c r="AC166" s="81" t="str">
        <f t="shared" si="127"/>
        <v>Corriger</v>
      </c>
      <c r="AD166" s="81" t="str">
        <f t="shared" si="128"/>
        <v>Corriger</v>
      </c>
      <c r="AE166" s="81">
        <f>'M1-In'!AF166+'M2-In'!AF166+'M3-In'!AF166</f>
        <v>0</v>
      </c>
      <c r="AF166" s="81" t="str">
        <f t="shared" si="129"/>
        <v>Corriger</v>
      </c>
      <c r="AG166" s="81" t="str">
        <f t="shared" si="130"/>
        <v>Corriger</v>
      </c>
      <c r="AH166" s="81">
        <f>'M1-In'!AG166+'M2-In'!AG166+'M3-In'!AG166</f>
        <v>0</v>
      </c>
      <c r="AI166" s="81" t="str">
        <f t="shared" si="131"/>
        <v>Corriger</v>
      </c>
      <c r="AJ166" s="81" t="str">
        <f t="shared" si="132"/>
        <v>Corriger</v>
      </c>
      <c r="AK166" s="81">
        <f>'M1-In'!AH166+'M2-In'!AH166+'M3-In'!AH166</f>
        <v>0</v>
      </c>
      <c r="AL166" s="81" t="str">
        <f t="shared" si="133"/>
        <v>Corriger</v>
      </c>
      <c r="AM166" s="81" t="str">
        <f t="shared" si="134"/>
        <v>Corriger</v>
      </c>
      <c r="AN166" s="81">
        <f>'M1-In'!AI166+'M2-In'!AI166+'M3-In'!AI166</f>
        <v>0</v>
      </c>
      <c r="AO166" s="81" t="str">
        <f t="shared" si="135"/>
        <v>Corriger</v>
      </c>
      <c r="AP166" s="81" t="str">
        <f t="shared" si="136"/>
        <v>Corriger</v>
      </c>
      <c r="AQ166" s="81">
        <f>'M1-In'!AJ166+'M2-In'!AJ166+'M3-In'!AJ166</f>
        <v>0</v>
      </c>
      <c r="AR166" s="81" t="str">
        <f t="shared" si="137"/>
        <v>Corriger</v>
      </c>
      <c r="AS166" s="81" t="str">
        <f t="shared" si="138"/>
        <v>Corriger</v>
      </c>
      <c r="AT166" s="81">
        <f>BerM1!AO166+BerM2!AO166+BerM3!AO166</f>
        <v>0</v>
      </c>
      <c r="AU166" s="81" t="str">
        <f t="shared" si="139"/>
        <v>Corriger</v>
      </c>
      <c r="AV166" s="81" t="str">
        <f t="shared" si="140"/>
        <v>Corriger</v>
      </c>
      <c r="AW166" s="81" t="str">
        <f>IF(A166&gt;1,"Corriger",MIN(gmk,BerM1!AQ166+BerM2!AQ166+BerM3!AQ166))</f>
        <v>Corriger</v>
      </c>
      <c r="AX166" s="81" t="str">
        <f t="shared" si="141"/>
        <v>Corriger</v>
      </c>
      <c r="AY166" s="81" t="str">
        <f t="shared" si="142"/>
        <v>Corriger</v>
      </c>
      <c r="AZ166" s="81" t="str">
        <f>IF(A166&gt;1,"Corriger",ROUND(AW166*pabij/100,2)+ROUND(AW166*wnbij/100,2))</f>
        <v>Corriger</v>
      </c>
      <c r="BA166" s="81">
        <f t="shared" si="143"/>
        <v>0</v>
      </c>
      <c r="BB166" s="81">
        <f t="shared" si="144"/>
        <v>0</v>
      </c>
      <c r="BC166" s="104">
        <f t="shared" si="145"/>
        <v>1</v>
      </c>
      <c r="BD166" s="81" t="str">
        <f t="shared" si="146"/>
        <v>Corriger</v>
      </c>
      <c r="BE166" s="34" t="str">
        <f t="shared" si="147"/>
        <v>Corriger</v>
      </c>
      <c r="BF166" s="81" t="str">
        <f>IF(A166&gt;1,"Corriger",MIN(AY166,BerM1!AT166+BerM2!AT166+BerM3!AT166))</f>
        <v>Corriger</v>
      </c>
      <c r="BG166" s="81" t="e">
        <f t="shared" si="148"/>
        <v>#VALUE!</v>
      </c>
      <c r="BH166" s="81" t="str">
        <f t="shared" si="149"/>
        <v>Corriger</v>
      </c>
      <c r="BI166" s="81" t="str">
        <f t="shared" si="150"/>
        <v>Corriger</v>
      </c>
      <c r="BJ166" s="81" t="e">
        <f t="shared" si="151"/>
        <v>#VALUE!</v>
      </c>
      <c r="BK166" s="81" t="e">
        <f ca="1">IF(A166=1,Corriger,ROUND(AW166*fsobij/100,2))</f>
        <v>#VALUE!</v>
      </c>
      <c r="BL166" s="25" t="str">
        <f t="shared" si="152"/>
        <v>Corriger</v>
      </c>
      <c r="BM166" s="81" t="str">
        <f t="shared" si="153"/>
        <v>Corriger</v>
      </c>
      <c r="BN166" s="81" t="str">
        <f t="shared" si="154"/>
        <v>Corriger</v>
      </c>
      <c r="BO166" s="81" t="str">
        <f t="shared" si="155"/>
        <v>OK</v>
      </c>
      <c r="BP166" s="81" t="b">
        <f t="shared" si="156"/>
        <v>0</v>
      </c>
      <c r="BQ166" s="105"/>
      <c r="BR166" s="105" t="e">
        <f ca="1">IF(A166=1,Corriger,ROUND(AW166*bijdrage255/100,2))</f>
        <v>#VALUE!</v>
      </c>
      <c r="BS166" s="105" t="e">
        <f ca="1">IF(A166=1,Corriger,ROUND(AW166*bijdrage256/100,2))</f>
        <v>#VALUE!</v>
      </c>
      <c r="BT166" s="105"/>
      <c r="BU166" s="105" t="str">
        <f t="shared" si="157"/>
        <v>Corriger</v>
      </c>
      <c r="BV166" s="105"/>
      <c r="BW166" s="81" t="e">
        <f t="shared" si="158"/>
        <v>#VALUE!</v>
      </c>
      <c r="BX166" s="81" t="e">
        <f t="shared" si="159"/>
        <v>#VALUE!</v>
      </c>
      <c r="BY166" s="81" t="e">
        <f t="shared" si="160"/>
        <v>#VALUE!</v>
      </c>
      <c r="CA166" s="81" t="e">
        <f ca="1">BN166-ROUND(((FTP!AP166+FTP!BB166+FTP!BF166+FTP!AT166+FTP!AX166)-(FTP!BH166+FTP!BJ166))/100,2)</f>
        <v>#VALUE!</v>
      </c>
    </row>
    <row r="167" spans="1:79" x14ac:dyDescent="0.2">
      <c r="A167" s="25">
        <f>IF(OR(BerM1!V167=1,BerM2!V167=1,BerM3!V167=1),1,IF(ISBLANK(wg_cat),2,IF(AND(kwnr&gt;=76,user_wg_cat=958),3,0)))</f>
        <v>2</v>
      </c>
      <c r="B167" s="101"/>
      <c r="C167" s="106">
        <f>IF(NOT(ISBLANK(Ident!E167)),IF(Ident!E167&lt;Kal!A$11,Kal!A$11,Ident!E167),Kal!A$11)</f>
        <v>45383</v>
      </c>
      <c r="D167" s="25">
        <f>Ident!F167-C167+1-(INT((CHOOSE(WEEKDAY(C167),0,1,2,3,4,5,6)+(Ident!F167-C167+1))/7))-(INT((CHOOSE(WEEKDAY(C167),6,0,1,2,3,4,5)+(Ident!F167-C167+1))/7))</f>
        <v>-32415</v>
      </c>
      <c r="E167" s="25">
        <f>Kal!B$13-C167+1-(INT((CHOOSE(WEEKDAY(C167),0,1,2,3,4,5,6)+(Kal!B$13-C167+1))/7))-(INT((CHOOSE(WEEKDAY(C167),6,0,1,2,3,4,5)+(Kal!B$13-C167+1))/7))</f>
        <v>65</v>
      </c>
      <c r="F167" s="25">
        <f>Ident!F167-Kal!A$11+1-(INT((CHOOSE(WEEKDAY(Kal!A$11),0,1,2,3,4,5,6)+(Ident!F167-Kal!A$11+1))/7))-(INT((CHOOSE(WEEKDAY(Kal!A$11),6,0,1,2,3,4,5)+(Ident!F167-Kal!A$11+1))/7))</f>
        <v>-32415</v>
      </c>
      <c r="G167" s="25">
        <f>IF(AND(Ident!E167&lt;&gt;0,Ident!F167&lt;&gt;0),D167,IF(AND(Ident!E167&lt;&gt;0,Ident!F167=0),E167,IF(AND(Ident!E167=0,Ident!F167&lt;&gt;0),F167,ad5kw)))</f>
        <v>65</v>
      </c>
      <c r="H167" s="24">
        <f>ROUND(G167*Ident!L167,2)</f>
        <v>0</v>
      </c>
      <c r="I167" s="102"/>
      <c r="J167" s="103">
        <f>BerM1!W167+BerM2!W167+BerM3!W167</f>
        <v>0</v>
      </c>
      <c r="K167" s="103">
        <f t="shared" si="120"/>
        <v>0</v>
      </c>
      <c r="L167" s="103" t="str">
        <f t="shared" si="121"/>
        <v>Corriger</v>
      </c>
      <c r="M167" s="81">
        <f>BerM1!AB167+BerM2!AB167+BerM3!AB167</f>
        <v>0</v>
      </c>
      <c r="N167" s="81">
        <f t="shared" si="122"/>
        <v>0</v>
      </c>
      <c r="O167" s="4">
        <f>IF(BerM1!S167+BerM2!S167+BerM3!S167=0,0,MIN(Ident!L167*fuf,MAX((Ident!L167-1)*fuf,ROUND(N167/(BerM1!S167+BerM2!S167+BerM3!S167),2))))</f>
        <v>0</v>
      </c>
      <c r="P167" s="81">
        <f>ROUND((BerM1!I167+BerM2!I167+BerM3!I167)/(malu1+malu2+malu3),2)</f>
        <v>0</v>
      </c>
      <c r="Q167" s="81">
        <f>ROUND((BerM1!J167+BerM2!J167+BerM3!J167)/(dima1+dima2+dima3),2)</f>
        <v>0</v>
      </c>
      <c r="R167" s="81">
        <f>ROUND((BerM1!K167+BerM2!K167+BerM3!K167)/(wome1+wome2+wome3),2)</f>
        <v>0</v>
      </c>
      <c r="S167" s="81">
        <f>ROUND((BerM1!L167+BerM2!L167+BerM3!L167)/(doje1+doje2+doje3),2)</f>
        <v>0</v>
      </c>
      <c r="T167" s="81">
        <f>ROUND((BerM1!M167+BerM2!M167+BerM3!M167)/(vrve1+vrve2+vrve3),2)</f>
        <v>0</v>
      </c>
      <c r="U167" s="81">
        <f>ROUND((BerM1!N167+BerM2!N167+BerM3!N167)/(zasa1+zasa2+zasa3),2)</f>
        <v>0</v>
      </c>
      <c r="V167" s="81">
        <f>ROUND((BerM1!O167+BerM2!O167+BerM3!O167)/(zodi1+zodi2+zodi3),2)</f>
        <v>0</v>
      </c>
      <c r="W167" s="81">
        <f>ROUND(('M1-In'!U167+'M2-In'!U167+'M3-In'!U167)*7/(malu1+malu2+malu3+dima1+dima2+dima3+wome1+wome2+wome3+doje1+doje2+doje3+vrve1+vrve2+vrve3+zasa1+zasa2+zasa3+zodi1+zodi2+zodi3),2)</f>
        <v>0</v>
      </c>
      <c r="X167" s="81">
        <f t="shared" si="123"/>
        <v>0</v>
      </c>
      <c r="Y167" s="81" t="str">
        <f t="shared" si="124"/>
        <v>REMPLIR CAT.D'EMPLOYEUR!</v>
      </c>
      <c r="Z167" s="34">
        <f t="shared" si="125"/>
        <v>0</v>
      </c>
      <c r="AA167" s="81" t="str">
        <f t="shared" si="126"/>
        <v>T. plein</v>
      </c>
      <c r="AB167" s="81">
        <f>'M1-In'!AD167+'M1-In'!AE167+'M2-In'!AD167+'M2-In'!AE167+'M3-In'!AD167+'M3-In'!AE167</f>
        <v>0</v>
      </c>
      <c r="AC167" s="81" t="str">
        <f t="shared" si="127"/>
        <v>Corriger</v>
      </c>
      <c r="AD167" s="81" t="str">
        <f t="shared" si="128"/>
        <v>Corriger</v>
      </c>
      <c r="AE167" s="81">
        <f>'M1-In'!AF167+'M2-In'!AF167+'M3-In'!AF167</f>
        <v>0</v>
      </c>
      <c r="AF167" s="81" t="str">
        <f t="shared" si="129"/>
        <v>Corriger</v>
      </c>
      <c r="AG167" s="81" t="str">
        <f t="shared" si="130"/>
        <v>Corriger</v>
      </c>
      <c r="AH167" s="81">
        <f>'M1-In'!AG167+'M2-In'!AG167+'M3-In'!AG167</f>
        <v>0</v>
      </c>
      <c r="AI167" s="81" t="str">
        <f t="shared" si="131"/>
        <v>Corriger</v>
      </c>
      <c r="AJ167" s="81" t="str">
        <f t="shared" si="132"/>
        <v>Corriger</v>
      </c>
      <c r="AK167" s="81">
        <f>'M1-In'!AH167+'M2-In'!AH167+'M3-In'!AH167</f>
        <v>0</v>
      </c>
      <c r="AL167" s="81" t="str">
        <f t="shared" si="133"/>
        <v>Corriger</v>
      </c>
      <c r="AM167" s="81" t="str">
        <f t="shared" si="134"/>
        <v>Corriger</v>
      </c>
      <c r="AN167" s="81">
        <f>'M1-In'!AI167+'M2-In'!AI167+'M3-In'!AI167</f>
        <v>0</v>
      </c>
      <c r="AO167" s="81" t="str">
        <f t="shared" si="135"/>
        <v>Corriger</v>
      </c>
      <c r="AP167" s="81" t="str">
        <f t="shared" si="136"/>
        <v>Corriger</v>
      </c>
      <c r="AQ167" s="81">
        <f>'M1-In'!AJ167+'M2-In'!AJ167+'M3-In'!AJ167</f>
        <v>0</v>
      </c>
      <c r="AR167" s="81" t="str">
        <f t="shared" si="137"/>
        <v>Corriger</v>
      </c>
      <c r="AS167" s="81" t="str">
        <f t="shared" si="138"/>
        <v>Corriger</v>
      </c>
      <c r="AT167" s="81">
        <f>BerM1!AO167+BerM2!AO167+BerM3!AO167</f>
        <v>0</v>
      </c>
      <c r="AU167" s="81" t="str">
        <f t="shared" si="139"/>
        <v>Corriger</v>
      </c>
      <c r="AV167" s="81" t="str">
        <f t="shared" si="140"/>
        <v>Corriger</v>
      </c>
      <c r="AW167" s="81" t="str">
        <f>IF(A167&gt;1,"Corriger",MIN(gmk,BerM1!AQ167+BerM2!AQ167+BerM3!AQ167))</f>
        <v>Corriger</v>
      </c>
      <c r="AX167" s="81" t="str">
        <f t="shared" si="141"/>
        <v>Corriger</v>
      </c>
      <c r="AY167" s="81" t="str">
        <f t="shared" si="142"/>
        <v>Corriger</v>
      </c>
      <c r="AZ167" s="81" t="str">
        <f>IF(A167&gt;1,"Corriger",ROUND(AW167*pabij/100,2)+ROUND(AW167*wnbij/100,2))</f>
        <v>Corriger</v>
      </c>
      <c r="BA167" s="81">
        <f t="shared" si="143"/>
        <v>0</v>
      </c>
      <c r="BB167" s="81">
        <f t="shared" si="144"/>
        <v>0</v>
      </c>
      <c r="BC167" s="104">
        <f t="shared" si="145"/>
        <v>1</v>
      </c>
      <c r="BD167" s="81" t="str">
        <f t="shared" si="146"/>
        <v>Corriger</v>
      </c>
      <c r="BE167" s="34" t="str">
        <f t="shared" si="147"/>
        <v>Corriger</v>
      </c>
      <c r="BF167" s="81" t="str">
        <f>IF(A167&gt;1,"Corriger",MIN(AY167,BerM1!AT167+BerM2!AT167+BerM3!AT167))</f>
        <v>Corriger</v>
      </c>
      <c r="BG167" s="81" t="e">
        <f t="shared" si="148"/>
        <v>#VALUE!</v>
      </c>
      <c r="BH167" s="81" t="str">
        <f t="shared" si="149"/>
        <v>Corriger</v>
      </c>
      <c r="BI167" s="81" t="str">
        <f t="shared" si="150"/>
        <v>Corriger</v>
      </c>
      <c r="BJ167" s="81" t="e">
        <f t="shared" si="151"/>
        <v>#VALUE!</v>
      </c>
      <c r="BK167" s="81" t="e">
        <f ca="1">IF(A167=1,Corriger,ROUND(AW167*fsobij/100,2))</f>
        <v>#VALUE!</v>
      </c>
      <c r="BL167" s="25" t="str">
        <f t="shared" si="152"/>
        <v>Corriger</v>
      </c>
      <c r="BM167" s="81" t="str">
        <f t="shared" si="153"/>
        <v>Corriger</v>
      </c>
      <c r="BN167" s="81" t="str">
        <f t="shared" si="154"/>
        <v>Corriger</v>
      </c>
      <c r="BO167" s="81" t="str">
        <f t="shared" si="155"/>
        <v>OK</v>
      </c>
      <c r="BP167" s="81" t="b">
        <f t="shared" si="156"/>
        <v>0</v>
      </c>
      <c r="BQ167" s="105"/>
      <c r="BR167" s="105" t="e">
        <f ca="1">IF(A167=1,Corriger,ROUND(AW167*bijdrage255/100,2))</f>
        <v>#VALUE!</v>
      </c>
      <c r="BS167" s="105" t="e">
        <f ca="1">IF(A167=1,Corriger,ROUND(AW167*bijdrage256/100,2))</f>
        <v>#VALUE!</v>
      </c>
      <c r="BT167" s="105"/>
      <c r="BU167" s="105" t="str">
        <f t="shared" si="157"/>
        <v>Corriger</v>
      </c>
      <c r="BV167" s="105"/>
      <c r="BW167" s="81" t="e">
        <f t="shared" si="158"/>
        <v>#VALUE!</v>
      </c>
      <c r="BX167" s="81" t="e">
        <f t="shared" si="159"/>
        <v>#VALUE!</v>
      </c>
      <c r="BY167" s="81" t="e">
        <f t="shared" si="160"/>
        <v>#VALUE!</v>
      </c>
      <c r="CA167" s="81" t="e">
        <f ca="1">BN167-ROUND(((FTP!AP167+FTP!BB167+FTP!BF167+FTP!AT167+FTP!AX167)-(FTP!BH167+FTP!BJ167))/100,2)</f>
        <v>#VALUE!</v>
      </c>
    </row>
    <row r="168" spans="1:79" x14ac:dyDescent="0.2">
      <c r="A168" s="25">
        <f>IF(OR(BerM1!V168=1,BerM2!V168=1,BerM3!V168=1),1,IF(ISBLANK(wg_cat),2,IF(AND(kwnr&gt;=76,user_wg_cat=958),3,0)))</f>
        <v>2</v>
      </c>
      <c r="B168" s="101"/>
      <c r="C168" s="106">
        <f>IF(NOT(ISBLANK(Ident!E168)),IF(Ident!E168&lt;Kal!A$11,Kal!A$11,Ident!E168),Kal!A$11)</f>
        <v>45383</v>
      </c>
      <c r="D168" s="25">
        <f>Ident!F168-C168+1-(INT((CHOOSE(WEEKDAY(C168),0,1,2,3,4,5,6)+(Ident!F168-C168+1))/7))-(INT((CHOOSE(WEEKDAY(C168),6,0,1,2,3,4,5)+(Ident!F168-C168+1))/7))</f>
        <v>-32415</v>
      </c>
      <c r="E168" s="25">
        <f>Kal!B$13-C168+1-(INT((CHOOSE(WEEKDAY(C168),0,1,2,3,4,5,6)+(Kal!B$13-C168+1))/7))-(INT((CHOOSE(WEEKDAY(C168),6,0,1,2,3,4,5)+(Kal!B$13-C168+1))/7))</f>
        <v>65</v>
      </c>
      <c r="F168" s="25">
        <f>Ident!F168-Kal!A$11+1-(INT((CHOOSE(WEEKDAY(Kal!A$11),0,1,2,3,4,5,6)+(Ident!F168-Kal!A$11+1))/7))-(INT((CHOOSE(WEEKDAY(Kal!A$11),6,0,1,2,3,4,5)+(Ident!F168-Kal!A$11+1))/7))</f>
        <v>-32415</v>
      </c>
      <c r="G168" s="25">
        <f>IF(AND(Ident!E168&lt;&gt;0,Ident!F168&lt;&gt;0),D168,IF(AND(Ident!E168&lt;&gt;0,Ident!F168=0),E168,IF(AND(Ident!E168=0,Ident!F168&lt;&gt;0),F168,ad5kw)))</f>
        <v>65</v>
      </c>
      <c r="H168" s="24">
        <f>ROUND(G168*Ident!L168,2)</f>
        <v>0</v>
      </c>
      <c r="I168" s="102"/>
      <c r="J168" s="103">
        <f>BerM1!W168+BerM2!W168+BerM3!W168</f>
        <v>0</v>
      </c>
      <c r="K168" s="103">
        <f t="shared" si="120"/>
        <v>0</v>
      </c>
      <c r="L168" s="103" t="str">
        <f t="shared" si="121"/>
        <v>Corriger</v>
      </c>
      <c r="M168" s="81">
        <f>BerM1!AB168+BerM2!AB168+BerM3!AB168</f>
        <v>0</v>
      </c>
      <c r="N168" s="81">
        <f t="shared" si="122"/>
        <v>0</v>
      </c>
      <c r="O168" s="4">
        <f>IF(BerM1!S168+BerM2!S168+BerM3!S168=0,0,MIN(Ident!L168*fuf,MAX((Ident!L168-1)*fuf,ROUND(N168/(BerM1!S168+BerM2!S168+BerM3!S168),2))))</f>
        <v>0</v>
      </c>
      <c r="P168" s="81">
        <f>ROUND((BerM1!I168+BerM2!I168+BerM3!I168)/(malu1+malu2+malu3),2)</f>
        <v>0</v>
      </c>
      <c r="Q168" s="81">
        <f>ROUND((BerM1!J168+BerM2!J168+BerM3!J168)/(dima1+dima2+dima3),2)</f>
        <v>0</v>
      </c>
      <c r="R168" s="81">
        <f>ROUND((BerM1!K168+BerM2!K168+BerM3!K168)/(wome1+wome2+wome3),2)</f>
        <v>0</v>
      </c>
      <c r="S168" s="81">
        <f>ROUND((BerM1!L168+BerM2!L168+BerM3!L168)/(doje1+doje2+doje3),2)</f>
        <v>0</v>
      </c>
      <c r="T168" s="81">
        <f>ROUND((BerM1!M168+BerM2!M168+BerM3!M168)/(vrve1+vrve2+vrve3),2)</f>
        <v>0</v>
      </c>
      <c r="U168" s="81">
        <f>ROUND((BerM1!N168+BerM2!N168+BerM3!N168)/(zasa1+zasa2+zasa3),2)</f>
        <v>0</v>
      </c>
      <c r="V168" s="81">
        <f>ROUND((BerM1!O168+BerM2!O168+BerM3!O168)/(zodi1+zodi2+zodi3),2)</f>
        <v>0</v>
      </c>
      <c r="W168" s="81">
        <f>ROUND(('M1-In'!U168+'M2-In'!U168+'M3-In'!U168)*7/(malu1+malu2+malu3+dima1+dima2+dima3+wome1+wome2+wome3+doje1+doje2+doje3+vrve1+vrve2+vrve3+zasa1+zasa2+zasa3+zodi1+zodi2+zodi3),2)</f>
        <v>0</v>
      </c>
      <c r="X168" s="81">
        <f t="shared" si="123"/>
        <v>0</v>
      </c>
      <c r="Y168" s="81" t="str">
        <f t="shared" si="124"/>
        <v>REMPLIR CAT.D'EMPLOYEUR!</v>
      </c>
      <c r="Z168" s="34">
        <f t="shared" si="125"/>
        <v>0</v>
      </c>
      <c r="AA168" s="81" t="str">
        <f t="shared" si="126"/>
        <v>T. plein</v>
      </c>
      <c r="AB168" s="81">
        <f>'M1-In'!AD168+'M1-In'!AE168+'M2-In'!AD168+'M2-In'!AE168+'M3-In'!AD168+'M3-In'!AE168</f>
        <v>0</v>
      </c>
      <c r="AC168" s="81" t="str">
        <f t="shared" si="127"/>
        <v>Corriger</v>
      </c>
      <c r="AD168" s="81" t="str">
        <f t="shared" si="128"/>
        <v>Corriger</v>
      </c>
      <c r="AE168" s="81">
        <f>'M1-In'!AF168+'M2-In'!AF168+'M3-In'!AF168</f>
        <v>0</v>
      </c>
      <c r="AF168" s="81" t="str">
        <f t="shared" si="129"/>
        <v>Corriger</v>
      </c>
      <c r="AG168" s="81" t="str">
        <f t="shared" si="130"/>
        <v>Corriger</v>
      </c>
      <c r="AH168" s="81">
        <f>'M1-In'!AG168+'M2-In'!AG168+'M3-In'!AG168</f>
        <v>0</v>
      </c>
      <c r="AI168" s="81" t="str">
        <f t="shared" si="131"/>
        <v>Corriger</v>
      </c>
      <c r="AJ168" s="81" t="str">
        <f t="shared" si="132"/>
        <v>Corriger</v>
      </c>
      <c r="AK168" s="81">
        <f>'M1-In'!AH168+'M2-In'!AH168+'M3-In'!AH168</f>
        <v>0</v>
      </c>
      <c r="AL168" s="81" t="str">
        <f t="shared" si="133"/>
        <v>Corriger</v>
      </c>
      <c r="AM168" s="81" t="str">
        <f t="shared" si="134"/>
        <v>Corriger</v>
      </c>
      <c r="AN168" s="81">
        <f>'M1-In'!AI168+'M2-In'!AI168+'M3-In'!AI168</f>
        <v>0</v>
      </c>
      <c r="AO168" s="81" t="str">
        <f t="shared" si="135"/>
        <v>Corriger</v>
      </c>
      <c r="AP168" s="81" t="str">
        <f t="shared" si="136"/>
        <v>Corriger</v>
      </c>
      <c r="AQ168" s="81">
        <f>'M1-In'!AJ168+'M2-In'!AJ168+'M3-In'!AJ168</f>
        <v>0</v>
      </c>
      <c r="AR168" s="81" t="str">
        <f t="shared" si="137"/>
        <v>Corriger</v>
      </c>
      <c r="AS168" s="81" t="str">
        <f t="shared" si="138"/>
        <v>Corriger</v>
      </c>
      <c r="AT168" s="81">
        <f>BerM1!AO168+BerM2!AO168+BerM3!AO168</f>
        <v>0</v>
      </c>
      <c r="AU168" s="81" t="str">
        <f t="shared" si="139"/>
        <v>Corriger</v>
      </c>
      <c r="AV168" s="81" t="str">
        <f t="shared" si="140"/>
        <v>Corriger</v>
      </c>
      <c r="AW168" s="81" t="str">
        <f>IF(A168&gt;1,"Corriger",MIN(gmk,BerM1!AQ168+BerM2!AQ168+BerM3!AQ168))</f>
        <v>Corriger</v>
      </c>
      <c r="AX168" s="81" t="str">
        <f t="shared" si="141"/>
        <v>Corriger</v>
      </c>
      <c r="AY168" s="81" t="str">
        <f t="shared" si="142"/>
        <v>Corriger</v>
      </c>
      <c r="AZ168" s="81" t="str">
        <f>IF(A168&gt;1,"Corriger",ROUND(AW168*pabij/100,2)+ROUND(AW168*wnbij/100,2))</f>
        <v>Corriger</v>
      </c>
      <c r="BA168" s="81">
        <f t="shared" si="143"/>
        <v>0</v>
      </c>
      <c r="BB168" s="81">
        <f t="shared" si="144"/>
        <v>0</v>
      </c>
      <c r="BC168" s="104">
        <f t="shared" si="145"/>
        <v>1</v>
      </c>
      <c r="BD168" s="81" t="str">
        <f t="shared" si="146"/>
        <v>Corriger</v>
      </c>
      <c r="BE168" s="34" t="str">
        <f t="shared" si="147"/>
        <v>Corriger</v>
      </c>
      <c r="BF168" s="81" t="str">
        <f>IF(A168&gt;1,"Corriger",MIN(AY168,BerM1!AT168+BerM2!AT168+BerM3!AT168))</f>
        <v>Corriger</v>
      </c>
      <c r="BG168" s="81" t="e">
        <f t="shared" si="148"/>
        <v>#VALUE!</v>
      </c>
      <c r="BH168" s="81" t="str">
        <f t="shared" si="149"/>
        <v>Corriger</v>
      </c>
      <c r="BI168" s="81" t="str">
        <f t="shared" si="150"/>
        <v>Corriger</v>
      </c>
      <c r="BJ168" s="81" t="e">
        <f t="shared" si="151"/>
        <v>#VALUE!</v>
      </c>
      <c r="BK168" s="81" t="e">
        <f ca="1">IF(A168=1,Corriger,ROUND(AW168*fsobij/100,2))</f>
        <v>#VALUE!</v>
      </c>
      <c r="BL168" s="25" t="str">
        <f t="shared" si="152"/>
        <v>Corriger</v>
      </c>
      <c r="BM168" s="81" t="str">
        <f t="shared" si="153"/>
        <v>Corriger</v>
      </c>
      <c r="BN168" s="81" t="str">
        <f t="shared" si="154"/>
        <v>Corriger</v>
      </c>
      <c r="BO168" s="81" t="str">
        <f t="shared" si="155"/>
        <v>OK</v>
      </c>
      <c r="BP168" s="81" t="b">
        <f t="shared" si="156"/>
        <v>0</v>
      </c>
      <c r="BQ168" s="105"/>
      <c r="BR168" s="105" t="e">
        <f ca="1">IF(A168=1,Corriger,ROUND(AW168*bijdrage255/100,2))</f>
        <v>#VALUE!</v>
      </c>
      <c r="BS168" s="105" t="e">
        <f ca="1">IF(A168=1,Corriger,ROUND(AW168*bijdrage256/100,2))</f>
        <v>#VALUE!</v>
      </c>
      <c r="BT168" s="105"/>
      <c r="BU168" s="105" t="str">
        <f t="shared" si="157"/>
        <v>Corriger</v>
      </c>
      <c r="BV168" s="105"/>
      <c r="BW168" s="81" t="e">
        <f t="shared" si="158"/>
        <v>#VALUE!</v>
      </c>
      <c r="BX168" s="81" t="e">
        <f t="shared" si="159"/>
        <v>#VALUE!</v>
      </c>
      <c r="BY168" s="81" t="e">
        <f t="shared" si="160"/>
        <v>#VALUE!</v>
      </c>
      <c r="CA168" s="81" t="e">
        <f ca="1">BN168-ROUND(((FTP!AP168+FTP!BB168+FTP!BF168+FTP!AT168+FTP!AX168)-(FTP!BH168+FTP!BJ168))/100,2)</f>
        <v>#VALUE!</v>
      </c>
    </row>
    <row r="169" spans="1:79" x14ac:dyDescent="0.2">
      <c r="A169" s="25">
        <f>IF(OR(BerM1!V169=1,BerM2!V169=1,BerM3!V169=1),1,IF(ISBLANK(wg_cat),2,IF(AND(kwnr&gt;=76,user_wg_cat=958),3,0)))</f>
        <v>2</v>
      </c>
      <c r="B169" s="101"/>
      <c r="C169" s="106">
        <f>IF(NOT(ISBLANK(Ident!E169)),IF(Ident!E169&lt;Kal!A$11,Kal!A$11,Ident!E169),Kal!A$11)</f>
        <v>45383</v>
      </c>
      <c r="D169" s="25">
        <f>Ident!F169-C169+1-(INT((CHOOSE(WEEKDAY(C169),0,1,2,3,4,5,6)+(Ident!F169-C169+1))/7))-(INT((CHOOSE(WEEKDAY(C169),6,0,1,2,3,4,5)+(Ident!F169-C169+1))/7))</f>
        <v>-32415</v>
      </c>
      <c r="E169" s="25">
        <f>Kal!B$13-C169+1-(INT((CHOOSE(WEEKDAY(C169),0,1,2,3,4,5,6)+(Kal!B$13-C169+1))/7))-(INT((CHOOSE(WEEKDAY(C169),6,0,1,2,3,4,5)+(Kal!B$13-C169+1))/7))</f>
        <v>65</v>
      </c>
      <c r="F169" s="25">
        <f>Ident!F169-Kal!A$11+1-(INT((CHOOSE(WEEKDAY(Kal!A$11),0,1,2,3,4,5,6)+(Ident!F169-Kal!A$11+1))/7))-(INT((CHOOSE(WEEKDAY(Kal!A$11),6,0,1,2,3,4,5)+(Ident!F169-Kal!A$11+1))/7))</f>
        <v>-32415</v>
      </c>
      <c r="G169" s="25">
        <f>IF(AND(Ident!E169&lt;&gt;0,Ident!F169&lt;&gt;0),D169,IF(AND(Ident!E169&lt;&gt;0,Ident!F169=0),E169,IF(AND(Ident!E169=0,Ident!F169&lt;&gt;0),F169,ad5kw)))</f>
        <v>65</v>
      </c>
      <c r="H169" s="24">
        <f>ROUND(G169*Ident!L169,2)</f>
        <v>0</v>
      </c>
      <c r="I169" s="102"/>
      <c r="J169" s="103">
        <f>BerM1!W169+BerM2!W169+BerM3!W169</f>
        <v>0</v>
      </c>
      <c r="K169" s="103">
        <f t="shared" si="120"/>
        <v>0</v>
      </c>
      <c r="L169" s="103" t="str">
        <f t="shared" si="121"/>
        <v>Corriger</v>
      </c>
      <c r="M169" s="81">
        <f>BerM1!AB169+BerM2!AB169+BerM3!AB169</f>
        <v>0</v>
      </c>
      <c r="N169" s="81">
        <f t="shared" si="122"/>
        <v>0</v>
      </c>
      <c r="O169" s="4">
        <f>IF(BerM1!S169+BerM2!S169+BerM3!S169=0,0,MIN(Ident!L169*fuf,MAX((Ident!L169-1)*fuf,ROUND(N169/(BerM1!S169+BerM2!S169+BerM3!S169),2))))</f>
        <v>0</v>
      </c>
      <c r="P169" s="81">
        <f>ROUND((BerM1!I169+BerM2!I169+BerM3!I169)/(malu1+malu2+malu3),2)</f>
        <v>0</v>
      </c>
      <c r="Q169" s="81">
        <f>ROUND((BerM1!J169+BerM2!J169+BerM3!J169)/(dima1+dima2+dima3),2)</f>
        <v>0</v>
      </c>
      <c r="R169" s="81">
        <f>ROUND((BerM1!K169+BerM2!K169+BerM3!K169)/(wome1+wome2+wome3),2)</f>
        <v>0</v>
      </c>
      <c r="S169" s="81">
        <f>ROUND((BerM1!L169+BerM2!L169+BerM3!L169)/(doje1+doje2+doje3),2)</f>
        <v>0</v>
      </c>
      <c r="T169" s="81">
        <f>ROUND((BerM1!M169+BerM2!M169+BerM3!M169)/(vrve1+vrve2+vrve3),2)</f>
        <v>0</v>
      </c>
      <c r="U169" s="81">
        <f>ROUND((BerM1!N169+BerM2!N169+BerM3!N169)/(zasa1+zasa2+zasa3),2)</f>
        <v>0</v>
      </c>
      <c r="V169" s="81">
        <f>ROUND((BerM1!O169+BerM2!O169+BerM3!O169)/(zodi1+zodi2+zodi3),2)</f>
        <v>0</v>
      </c>
      <c r="W169" s="81">
        <f>ROUND(('M1-In'!U169+'M2-In'!U169+'M3-In'!U169)*7/(malu1+malu2+malu3+dima1+dima2+dima3+wome1+wome2+wome3+doje1+doje2+doje3+vrve1+vrve2+vrve3+zasa1+zasa2+zasa3+zodi1+zodi2+zodi3),2)</f>
        <v>0</v>
      </c>
      <c r="X169" s="81">
        <f t="shared" si="123"/>
        <v>0</v>
      </c>
      <c r="Y169" s="81" t="str">
        <f t="shared" si="124"/>
        <v>REMPLIR CAT.D'EMPLOYEUR!</v>
      </c>
      <c r="Z169" s="34">
        <f t="shared" si="125"/>
        <v>0</v>
      </c>
      <c r="AA169" s="81" t="str">
        <f t="shared" si="126"/>
        <v>T. plein</v>
      </c>
      <c r="AB169" s="81">
        <f>'M1-In'!AD169+'M1-In'!AE169+'M2-In'!AD169+'M2-In'!AE169+'M3-In'!AD169+'M3-In'!AE169</f>
        <v>0</v>
      </c>
      <c r="AC169" s="81" t="str">
        <f t="shared" si="127"/>
        <v>Corriger</v>
      </c>
      <c r="AD169" s="81" t="str">
        <f t="shared" si="128"/>
        <v>Corriger</v>
      </c>
      <c r="AE169" s="81">
        <f>'M1-In'!AF169+'M2-In'!AF169+'M3-In'!AF169</f>
        <v>0</v>
      </c>
      <c r="AF169" s="81" t="str">
        <f t="shared" si="129"/>
        <v>Corriger</v>
      </c>
      <c r="AG169" s="81" t="str">
        <f t="shared" si="130"/>
        <v>Corriger</v>
      </c>
      <c r="AH169" s="81">
        <f>'M1-In'!AG169+'M2-In'!AG169+'M3-In'!AG169</f>
        <v>0</v>
      </c>
      <c r="AI169" s="81" t="str">
        <f t="shared" si="131"/>
        <v>Corriger</v>
      </c>
      <c r="AJ169" s="81" t="str">
        <f t="shared" si="132"/>
        <v>Corriger</v>
      </c>
      <c r="AK169" s="81">
        <f>'M1-In'!AH169+'M2-In'!AH169+'M3-In'!AH169</f>
        <v>0</v>
      </c>
      <c r="AL169" s="81" t="str">
        <f t="shared" si="133"/>
        <v>Corriger</v>
      </c>
      <c r="AM169" s="81" t="str">
        <f t="shared" si="134"/>
        <v>Corriger</v>
      </c>
      <c r="AN169" s="81">
        <f>'M1-In'!AI169+'M2-In'!AI169+'M3-In'!AI169</f>
        <v>0</v>
      </c>
      <c r="AO169" s="81" t="str">
        <f t="shared" si="135"/>
        <v>Corriger</v>
      </c>
      <c r="AP169" s="81" t="str">
        <f t="shared" si="136"/>
        <v>Corriger</v>
      </c>
      <c r="AQ169" s="81">
        <f>'M1-In'!AJ169+'M2-In'!AJ169+'M3-In'!AJ169</f>
        <v>0</v>
      </c>
      <c r="AR169" s="81" t="str">
        <f t="shared" si="137"/>
        <v>Corriger</v>
      </c>
      <c r="AS169" s="81" t="str">
        <f t="shared" si="138"/>
        <v>Corriger</v>
      </c>
      <c r="AT169" s="81">
        <f>BerM1!AO169+BerM2!AO169+BerM3!AO169</f>
        <v>0</v>
      </c>
      <c r="AU169" s="81" t="str">
        <f t="shared" si="139"/>
        <v>Corriger</v>
      </c>
      <c r="AV169" s="81" t="str">
        <f t="shared" si="140"/>
        <v>Corriger</v>
      </c>
      <c r="AW169" s="81" t="str">
        <f>IF(A169&gt;1,"Corriger",MIN(gmk,BerM1!AQ169+BerM2!AQ169+BerM3!AQ169))</f>
        <v>Corriger</v>
      </c>
      <c r="AX169" s="81" t="str">
        <f t="shared" si="141"/>
        <v>Corriger</v>
      </c>
      <c r="AY169" s="81" t="str">
        <f t="shared" si="142"/>
        <v>Corriger</v>
      </c>
      <c r="AZ169" s="81" t="str">
        <f>IF(A169&gt;1,"Corriger",ROUND(AW169*pabij/100,2)+ROUND(AW169*wnbij/100,2))</f>
        <v>Corriger</v>
      </c>
      <c r="BA169" s="81">
        <f t="shared" si="143"/>
        <v>0</v>
      </c>
      <c r="BB169" s="81">
        <f t="shared" si="144"/>
        <v>0</v>
      </c>
      <c r="BC169" s="104">
        <f t="shared" si="145"/>
        <v>1</v>
      </c>
      <c r="BD169" s="81" t="str">
        <f t="shared" si="146"/>
        <v>Corriger</v>
      </c>
      <c r="BE169" s="34" t="str">
        <f t="shared" si="147"/>
        <v>Corriger</v>
      </c>
      <c r="BF169" s="81" t="str">
        <f>IF(A169&gt;1,"Corriger",MIN(AY169,BerM1!AT169+BerM2!AT169+BerM3!AT169))</f>
        <v>Corriger</v>
      </c>
      <c r="BG169" s="81" t="e">
        <f t="shared" si="148"/>
        <v>#VALUE!</v>
      </c>
      <c r="BH169" s="81" t="str">
        <f t="shared" si="149"/>
        <v>Corriger</v>
      </c>
      <c r="BI169" s="81" t="str">
        <f t="shared" si="150"/>
        <v>Corriger</v>
      </c>
      <c r="BJ169" s="81" t="e">
        <f t="shared" si="151"/>
        <v>#VALUE!</v>
      </c>
      <c r="BK169" s="81" t="e">
        <f ca="1">IF(A169=1,Corriger,ROUND(AW169*fsobij/100,2))</f>
        <v>#VALUE!</v>
      </c>
      <c r="BL169" s="25" t="str">
        <f t="shared" si="152"/>
        <v>Corriger</v>
      </c>
      <c r="BM169" s="81" t="str">
        <f t="shared" si="153"/>
        <v>Corriger</v>
      </c>
      <c r="BN169" s="81" t="str">
        <f t="shared" si="154"/>
        <v>Corriger</v>
      </c>
      <c r="BO169" s="81" t="str">
        <f t="shared" si="155"/>
        <v>OK</v>
      </c>
      <c r="BP169" s="81" t="b">
        <f t="shared" si="156"/>
        <v>0</v>
      </c>
      <c r="BQ169" s="105"/>
      <c r="BR169" s="105" t="e">
        <f ca="1">IF(A169=1,Corriger,ROUND(AW169*bijdrage255/100,2))</f>
        <v>#VALUE!</v>
      </c>
      <c r="BS169" s="105" t="e">
        <f ca="1">IF(A169=1,Corriger,ROUND(AW169*bijdrage256/100,2))</f>
        <v>#VALUE!</v>
      </c>
      <c r="BT169" s="105"/>
      <c r="BU169" s="105" t="str">
        <f t="shared" si="157"/>
        <v>Corriger</v>
      </c>
      <c r="BV169" s="105"/>
      <c r="BW169" s="81" t="e">
        <f t="shared" si="158"/>
        <v>#VALUE!</v>
      </c>
      <c r="BX169" s="81" t="e">
        <f t="shared" si="159"/>
        <v>#VALUE!</v>
      </c>
      <c r="BY169" s="81" t="e">
        <f t="shared" si="160"/>
        <v>#VALUE!</v>
      </c>
      <c r="CA169" s="81" t="e">
        <f ca="1">BN169-ROUND(((FTP!AP169+FTP!BB169+FTP!BF169+FTP!AT169+FTP!AX169)-(FTP!BH169+FTP!BJ169))/100,2)</f>
        <v>#VALUE!</v>
      </c>
    </row>
    <row r="170" spans="1:79" x14ac:dyDescent="0.2">
      <c r="A170" s="25">
        <f>IF(OR(BerM1!V170=1,BerM2!V170=1,BerM3!V170=1),1,IF(ISBLANK(wg_cat),2,IF(AND(kwnr&gt;=76,user_wg_cat=958),3,0)))</f>
        <v>2</v>
      </c>
      <c r="B170" s="101"/>
      <c r="C170" s="106">
        <f>IF(NOT(ISBLANK(Ident!E170)),IF(Ident!E170&lt;Kal!A$11,Kal!A$11,Ident!E170),Kal!A$11)</f>
        <v>45383</v>
      </c>
      <c r="D170" s="25">
        <f>Ident!F170-C170+1-(INT((CHOOSE(WEEKDAY(C170),0,1,2,3,4,5,6)+(Ident!F170-C170+1))/7))-(INT((CHOOSE(WEEKDAY(C170),6,0,1,2,3,4,5)+(Ident!F170-C170+1))/7))</f>
        <v>-32415</v>
      </c>
      <c r="E170" s="25">
        <f>Kal!B$13-C170+1-(INT((CHOOSE(WEEKDAY(C170),0,1,2,3,4,5,6)+(Kal!B$13-C170+1))/7))-(INT((CHOOSE(WEEKDAY(C170),6,0,1,2,3,4,5)+(Kal!B$13-C170+1))/7))</f>
        <v>65</v>
      </c>
      <c r="F170" s="25">
        <f>Ident!F170-Kal!A$11+1-(INT((CHOOSE(WEEKDAY(Kal!A$11),0,1,2,3,4,5,6)+(Ident!F170-Kal!A$11+1))/7))-(INT((CHOOSE(WEEKDAY(Kal!A$11),6,0,1,2,3,4,5)+(Ident!F170-Kal!A$11+1))/7))</f>
        <v>-32415</v>
      </c>
      <c r="G170" s="25">
        <f>IF(AND(Ident!E170&lt;&gt;0,Ident!F170&lt;&gt;0),D170,IF(AND(Ident!E170&lt;&gt;0,Ident!F170=0),E170,IF(AND(Ident!E170=0,Ident!F170&lt;&gt;0),F170,ad5kw)))</f>
        <v>65</v>
      </c>
      <c r="H170" s="24">
        <f>ROUND(G170*Ident!L170,2)</f>
        <v>0</v>
      </c>
      <c r="I170" s="102"/>
      <c r="J170" s="103">
        <f>BerM1!W170+BerM2!W170+BerM3!W170</f>
        <v>0</v>
      </c>
      <c r="K170" s="103">
        <f t="shared" si="120"/>
        <v>0</v>
      </c>
      <c r="L170" s="103" t="str">
        <f t="shared" si="121"/>
        <v>Corriger</v>
      </c>
      <c r="M170" s="81">
        <f>BerM1!AB170+BerM2!AB170+BerM3!AB170</f>
        <v>0</v>
      </c>
      <c r="N170" s="81">
        <f t="shared" si="122"/>
        <v>0</v>
      </c>
      <c r="O170" s="4">
        <f>IF(BerM1!S170+BerM2!S170+BerM3!S170=0,0,MIN(Ident!L170*fuf,MAX((Ident!L170-1)*fuf,ROUND(N170/(BerM1!S170+BerM2!S170+BerM3!S170),2))))</f>
        <v>0</v>
      </c>
      <c r="P170" s="81">
        <f>ROUND((BerM1!I170+BerM2!I170+BerM3!I170)/(malu1+malu2+malu3),2)</f>
        <v>0</v>
      </c>
      <c r="Q170" s="81">
        <f>ROUND((BerM1!J170+BerM2!J170+BerM3!J170)/(dima1+dima2+dima3),2)</f>
        <v>0</v>
      </c>
      <c r="R170" s="81">
        <f>ROUND((BerM1!K170+BerM2!K170+BerM3!K170)/(wome1+wome2+wome3),2)</f>
        <v>0</v>
      </c>
      <c r="S170" s="81">
        <f>ROUND((BerM1!L170+BerM2!L170+BerM3!L170)/(doje1+doje2+doje3),2)</f>
        <v>0</v>
      </c>
      <c r="T170" s="81">
        <f>ROUND((BerM1!M170+BerM2!M170+BerM3!M170)/(vrve1+vrve2+vrve3),2)</f>
        <v>0</v>
      </c>
      <c r="U170" s="81">
        <f>ROUND((BerM1!N170+BerM2!N170+BerM3!N170)/(zasa1+zasa2+zasa3),2)</f>
        <v>0</v>
      </c>
      <c r="V170" s="81">
        <f>ROUND((BerM1!O170+BerM2!O170+BerM3!O170)/(zodi1+zodi2+zodi3),2)</f>
        <v>0</v>
      </c>
      <c r="W170" s="81">
        <f>ROUND(('M1-In'!U170+'M2-In'!U170+'M3-In'!U170)*7/(malu1+malu2+malu3+dima1+dima2+dima3+wome1+wome2+wome3+doje1+doje2+doje3+vrve1+vrve2+vrve3+zasa1+zasa2+zasa3+zodi1+zodi2+zodi3),2)</f>
        <v>0</v>
      </c>
      <c r="X170" s="81">
        <f t="shared" si="123"/>
        <v>0</v>
      </c>
      <c r="Y170" s="81" t="str">
        <f t="shared" si="124"/>
        <v>REMPLIR CAT.D'EMPLOYEUR!</v>
      </c>
      <c r="Z170" s="34">
        <f t="shared" si="125"/>
        <v>0</v>
      </c>
      <c r="AA170" s="81" t="str">
        <f t="shared" si="126"/>
        <v>T. plein</v>
      </c>
      <c r="AB170" s="81">
        <f>'M1-In'!AD170+'M1-In'!AE170+'M2-In'!AD170+'M2-In'!AE170+'M3-In'!AD170+'M3-In'!AE170</f>
        <v>0</v>
      </c>
      <c r="AC170" s="81" t="str">
        <f t="shared" si="127"/>
        <v>Corriger</v>
      </c>
      <c r="AD170" s="81" t="str">
        <f t="shared" si="128"/>
        <v>Corriger</v>
      </c>
      <c r="AE170" s="81">
        <f>'M1-In'!AF170+'M2-In'!AF170+'M3-In'!AF170</f>
        <v>0</v>
      </c>
      <c r="AF170" s="81" t="str">
        <f t="shared" si="129"/>
        <v>Corriger</v>
      </c>
      <c r="AG170" s="81" t="str">
        <f t="shared" si="130"/>
        <v>Corriger</v>
      </c>
      <c r="AH170" s="81">
        <f>'M1-In'!AG170+'M2-In'!AG170+'M3-In'!AG170</f>
        <v>0</v>
      </c>
      <c r="AI170" s="81" t="str">
        <f t="shared" si="131"/>
        <v>Corriger</v>
      </c>
      <c r="AJ170" s="81" t="str">
        <f t="shared" si="132"/>
        <v>Corriger</v>
      </c>
      <c r="AK170" s="81">
        <f>'M1-In'!AH170+'M2-In'!AH170+'M3-In'!AH170</f>
        <v>0</v>
      </c>
      <c r="AL170" s="81" t="str">
        <f t="shared" si="133"/>
        <v>Corriger</v>
      </c>
      <c r="AM170" s="81" t="str">
        <f t="shared" si="134"/>
        <v>Corriger</v>
      </c>
      <c r="AN170" s="81">
        <f>'M1-In'!AI170+'M2-In'!AI170+'M3-In'!AI170</f>
        <v>0</v>
      </c>
      <c r="AO170" s="81" t="str">
        <f t="shared" si="135"/>
        <v>Corriger</v>
      </c>
      <c r="AP170" s="81" t="str">
        <f t="shared" si="136"/>
        <v>Corriger</v>
      </c>
      <c r="AQ170" s="81">
        <f>'M1-In'!AJ170+'M2-In'!AJ170+'M3-In'!AJ170</f>
        <v>0</v>
      </c>
      <c r="AR170" s="81" t="str">
        <f t="shared" si="137"/>
        <v>Corriger</v>
      </c>
      <c r="AS170" s="81" t="str">
        <f t="shared" si="138"/>
        <v>Corriger</v>
      </c>
      <c r="AT170" s="81">
        <f>BerM1!AO170+BerM2!AO170+BerM3!AO170</f>
        <v>0</v>
      </c>
      <c r="AU170" s="81" t="str">
        <f t="shared" si="139"/>
        <v>Corriger</v>
      </c>
      <c r="AV170" s="81" t="str">
        <f t="shared" si="140"/>
        <v>Corriger</v>
      </c>
      <c r="AW170" s="81" t="str">
        <f>IF(A170&gt;1,"Corriger",MIN(gmk,BerM1!AQ170+BerM2!AQ170+BerM3!AQ170))</f>
        <v>Corriger</v>
      </c>
      <c r="AX170" s="81" t="str">
        <f t="shared" si="141"/>
        <v>Corriger</v>
      </c>
      <c r="AY170" s="81" t="str">
        <f t="shared" si="142"/>
        <v>Corriger</v>
      </c>
      <c r="AZ170" s="81" t="str">
        <f>IF(A170&gt;1,"Corriger",ROUND(AW170*pabij/100,2)+ROUND(AW170*wnbij/100,2))</f>
        <v>Corriger</v>
      </c>
      <c r="BA170" s="81">
        <f t="shared" si="143"/>
        <v>0</v>
      </c>
      <c r="BB170" s="81">
        <f t="shared" si="144"/>
        <v>0</v>
      </c>
      <c r="BC170" s="104">
        <f t="shared" si="145"/>
        <v>1</v>
      </c>
      <c r="BD170" s="81" t="str">
        <f t="shared" si="146"/>
        <v>Corriger</v>
      </c>
      <c r="BE170" s="34" t="str">
        <f t="shared" si="147"/>
        <v>Corriger</v>
      </c>
      <c r="BF170" s="81" t="str">
        <f>IF(A170&gt;1,"Corriger",MIN(AY170,BerM1!AT170+BerM2!AT170+BerM3!AT170))</f>
        <v>Corriger</v>
      </c>
      <c r="BG170" s="81" t="e">
        <f t="shared" si="148"/>
        <v>#VALUE!</v>
      </c>
      <c r="BH170" s="81" t="str">
        <f t="shared" si="149"/>
        <v>Corriger</v>
      </c>
      <c r="BI170" s="81" t="str">
        <f t="shared" si="150"/>
        <v>Corriger</v>
      </c>
      <c r="BJ170" s="81" t="e">
        <f t="shared" si="151"/>
        <v>#VALUE!</v>
      </c>
      <c r="BK170" s="81" t="e">
        <f ca="1">IF(A170=1,Corriger,ROUND(AW170*fsobij/100,2))</f>
        <v>#VALUE!</v>
      </c>
      <c r="BL170" s="25" t="str">
        <f t="shared" si="152"/>
        <v>Corriger</v>
      </c>
      <c r="BM170" s="81" t="str">
        <f t="shared" si="153"/>
        <v>Corriger</v>
      </c>
      <c r="BN170" s="81" t="str">
        <f t="shared" si="154"/>
        <v>Corriger</v>
      </c>
      <c r="BO170" s="81" t="str">
        <f t="shared" si="155"/>
        <v>OK</v>
      </c>
      <c r="BP170" s="81" t="b">
        <f t="shared" si="156"/>
        <v>0</v>
      </c>
      <c r="BQ170" s="105"/>
      <c r="BR170" s="105" t="e">
        <f ca="1">IF(A170=1,Corriger,ROUND(AW170*bijdrage255/100,2))</f>
        <v>#VALUE!</v>
      </c>
      <c r="BS170" s="105" t="e">
        <f ca="1">IF(A170=1,Corriger,ROUND(AW170*bijdrage256/100,2))</f>
        <v>#VALUE!</v>
      </c>
      <c r="BT170" s="105"/>
      <c r="BU170" s="105" t="str">
        <f t="shared" si="157"/>
        <v>Corriger</v>
      </c>
      <c r="BV170" s="105"/>
      <c r="BW170" s="81" t="e">
        <f t="shared" si="158"/>
        <v>#VALUE!</v>
      </c>
      <c r="BX170" s="81" t="e">
        <f t="shared" si="159"/>
        <v>#VALUE!</v>
      </c>
      <c r="BY170" s="81" t="e">
        <f t="shared" si="160"/>
        <v>#VALUE!</v>
      </c>
      <c r="CA170" s="81" t="e">
        <f ca="1">BN170-ROUND(((FTP!AP170+FTP!BB170+FTP!BF170+FTP!AT170+FTP!AX170)-(FTP!BH170+FTP!BJ170))/100,2)</f>
        <v>#VALUE!</v>
      </c>
    </row>
    <row r="171" spans="1:79" x14ac:dyDescent="0.2">
      <c r="A171" s="25">
        <f>IF(OR(BerM1!V171=1,BerM2!V171=1,BerM3!V171=1),1,IF(ISBLANK(wg_cat),2,IF(AND(kwnr&gt;=76,user_wg_cat=958),3,0)))</f>
        <v>2</v>
      </c>
      <c r="B171" s="101"/>
      <c r="C171" s="106">
        <f>IF(NOT(ISBLANK(Ident!E171)),IF(Ident!E171&lt;Kal!A$11,Kal!A$11,Ident!E171),Kal!A$11)</f>
        <v>45383</v>
      </c>
      <c r="D171" s="25">
        <f>Ident!F171-C171+1-(INT((CHOOSE(WEEKDAY(C171),0,1,2,3,4,5,6)+(Ident!F171-C171+1))/7))-(INT((CHOOSE(WEEKDAY(C171),6,0,1,2,3,4,5)+(Ident!F171-C171+1))/7))</f>
        <v>-32415</v>
      </c>
      <c r="E171" s="25">
        <f>Kal!B$13-C171+1-(INT((CHOOSE(WEEKDAY(C171),0,1,2,3,4,5,6)+(Kal!B$13-C171+1))/7))-(INT((CHOOSE(WEEKDAY(C171),6,0,1,2,3,4,5)+(Kal!B$13-C171+1))/7))</f>
        <v>65</v>
      </c>
      <c r="F171" s="25">
        <f>Ident!F171-Kal!A$11+1-(INT((CHOOSE(WEEKDAY(Kal!A$11),0,1,2,3,4,5,6)+(Ident!F171-Kal!A$11+1))/7))-(INT((CHOOSE(WEEKDAY(Kal!A$11),6,0,1,2,3,4,5)+(Ident!F171-Kal!A$11+1))/7))</f>
        <v>-32415</v>
      </c>
      <c r="G171" s="25">
        <f>IF(AND(Ident!E171&lt;&gt;0,Ident!F171&lt;&gt;0),D171,IF(AND(Ident!E171&lt;&gt;0,Ident!F171=0),E171,IF(AND(Ident!E171=0,Ident!F171&lt;&gt;0),F171,ad5kw)))</f>
        <v>65</v>
      </c>
      <c r="H171" s="24">
        <f>ROUND(G171*Ident!L171,2)</f>
        <v>0</v>
      </c>
      <c r="I171" s="102"/>
      <c r="J171" s="103">
        <f>BerM1!W171+BerM2!W171+BerM3!W171</f>
        <v>0</v>
      </c>
      <c r="K171" s="103">
        <f t="shared" si="120"/>
        <v>0</v>
      </c>
      <c r="L171" s="103" t="str">
        <f t="shared" si="121"/>
        <v>Corriger</v>
      </c>
      <c r="M171" s="81">
        <f>BerM1!AB171+BerM2!AB171+BerM3!AB171</f>
        <v>0</v>
      </c>
      <c r="N171" s="81">
        <f t="shared" si="122"/>
        <v>0</v>
      </c>
      <c r="O171" s="4">
        <f>IF(BerM1!S171+BerM2!S171+BerM3!S171=0,0,MIN(Ident!L171*fuf,MAX((Ident!L171-1)*fuf,ROUND(N171/(BerM1!S171+BerM2!S171+BerM3!S171),2))))</f>
        <v>0</v>
      </c>
      <c r="P171" s="81">
        <f>ROUND((BerM1!I171+BerM2!I171+BerM3!I171)/(malu1+malu2+malu3),2)</f>
        <v>0</v>
      </c>
      <c r="Q171" s="81">
        <f>ROUND((BerM1!J171+BerM2!J171+BerM3!J171)/(dima1+dima2+dima3),2)</f>
        <v>0</v>
      </c>
      <c r="R171" s="81">
        <f>ROUND((BerM1!K171+BerM2!K171+BerM3!K171)/(wome1+wome2+wome3),2)</f>
        <v>0</v>
      </c>
      <c r="S171" s="81">
        <f>ROUND((BerM1!L171+BerM2!L171+BerM3!L171)/(doje1+doje2+doje3),2)</f>
        <v>0</v>
      </c>
      <c r="T171" s="81">
        <f>ROUND((BerM1!M171+BerM2!M171+BerM3!M171)/(vrve1+vrve2+vrve3),2)</f>
        <v>0</v>
      </c>
      <c r="U171" s="81">
        <f>ROUND((BerM1!N171+BerM2!N171+BerM3!N171)/(zasa1+zasa2+zasa3),2)</f>
        <v>0</v>
      </c>
      <c r="V171" s="81">
        <f>ROUND((BerM1!O171+BerM2!O171+BerM3!O171)/(zodi1+zodi2+zodi3),2)</f>
        <v>0</v>
      </c>
      <c r="W171" s="81">
        <f>ROUND(('M1-In'!U171+'M2-In'!U171+'M3-In'!U171)*7/(malu1+malu2+malu3+dima1+dima2+dima3+wome1+wome2+wome3+doje1+doje2+doje3+vrve1+vrve2+vrve3+zasa1+zasa2+zasa3+zodi1+zodi2+zodi3),2)</f>
        <v>0</v>
      </c>
      <c r="X171" s="81">
        <f t="shared" si="123"/>
        <v>0</v>
      </c>
      <c r="Y171" s="81" t="str">
        <f t="shared" si="124"/>
        <v>REMPLIR CAT.D'EMPLOYEUR!</v>
      </c>
      <c r="Z171" s="34">
        <f t="shared" si="125"/>
        <v>0</v>
      </c>
      <c r="AA171" s="81" t="str">
        <f t="shared" si="126"/>
        <v>T. plein</v>
      </c>
      <c r="AB171" s="81">
        <f>'M1-In'!AD171+'M1-In'!AE171+'M2-In'!AD171+'M2-In'!AE171+'M3-In'!AD171+'M3-In'!AE171</f>
        <v>0</v>
      </c>
      <c r="AC171" s="81" t="str">
        <f t="shared" si="127"/>
        <v>Corriger</v>
      </c>
      <c r="AD171" s="81" t="str">
        <f t="shared" si="128"/>
        <v>Corriger</v>
      </c>
      <c r="AE171" s="81">
        <f>'M1-In'!AF171+'M2-In'!AF171+'M3-In'!AF171</f>
        <v>0</v>
      </c>
      <c r="AF171" s="81" t="str">
        <f t="shared" si="129"/>
        <v>Corriger</v>
      </c>
      <c r="AG171" s="81" t="str">
        <f t="shared" si="130"/>
        <v>Corriger</v>
      </c>
      <c r="AH171" s="81">
        <f>'M1-In'!AG171+'M2-In'!AG171+'M3-In'!AG171</f>
        <v>0</v>
      </c>
      <c r="AI171" s="81" t="str">
        <f t="shared" si="131"/>
        <v>Corriger</v>
      </c>
      <c r="AJ171" s="81" t="str">
        <f t="shared" si="132"/>
        <v>Corriger</v>
      </c>
      <c r="AK171" s="81">
        <f>'M1-In'!AH171+'M2-In'!AH171+'M3-In'!AH171</f>
        <v>0</v>
      </c>
      <c r="AL171" s="81" t="str">
        <f t="shared" si="133"/>
        <v>Corriger</v>
      </c>
      <c r="AM171" s="81" t="str">
        <f t="shared" si="134"/>
        <v>Corriger</v>
      </c>
      <c r="AN171" s="81">
        <f>'M1-In'!AI171+'M2-In'!AI171+'M3-In'!AI171</f>
        <v>0</v>
      </c>
      <c r="AO171" s="81" t="str">
        <f t="shared" si="135"/>
        <v>Corriger</v>
      </c>
      <c r="AP171" s="81" t="str">
        <f t="shared" si="136"/>
        <v>Corriger</v>
      </c>
      <c r="AQ171" s="81">
        <f>'M1-In'!AJ171+'M2-In'!AJ171+'M3-In'!AJ171</f>
        <v>0</v>
      </c>
      <c r="AR171" s="81" t="str">
        <f t="shared" si="137"/>
        <v>Corriger</v>
      </c>
      <c r="AS171" s="81" t="str">
        <f t="shared" si="138"/>
        <v>Corriger</v>
      </c>
      <c r="AT171" s="81">
        <f>BerM1!AO171+BerM2!AO171+BerM3!AO171</f>
        <v>0</v>
      </c>
      <c r="AU171" s="81" t="str">
        <f t="shared" si="139"/>
        <v>Corriger</v>
      </c>
      <c r="AV171" s="81" t="str">
        <f t="shared" si="140"/>
        <v>Corriger</v>
      </c>
      <c r="AW171" s="81" t="str">
        <f>IF(A171&gt;1,"Corriger",MIN(gmk,BerM1!AQ171+BerM2!AQ171+BerM3!AQ171))</f>
        <v>Corriger</v>
      </c>
      <c r="AX171" s="81" t="str">
        <f t="shared" si="141"/>
        <v>Corriger</v>
      </c>
      <c r="AY171" s="81" t="str">
        <f t="shared" si="142"/>
        <v>Corriger</v>
      </c>
      <c r="AZ171" s="81" t="str">
        <f>IF(A171&gt;1,"Corriger",ROUND(AW171*pabij/100,2)+ROUND(AW171*wnbij/100,2))</f>
        <v>Corriger</v>
      </c>
      <c r="BA171" s="81">
        <f t="shared" si="143"/>
        <v>0</v>
      </c>
      <c r="BB171" s="81">
        <f t="shared" si="144"/>
        <v>0</v>
      </c>
      <c r="BC171" s="104">
        <f t="shared" si="145"/>
        <v>1</v>
      </c>
      <c r="BD171" s="81" t="str">
        <f t="shared" si="146"/>
        <v>Corriger</v>
      </c>
      <c r="BE171" s="34" t="str">
        <f t="shared" si="147"/>
        <v>Corriger</v>
      </c>
      <c r="BF171" s="81" t="str">
        <f>IF(A171&gt;1,"Corriger",MIN(AY171,BerM1!AT171+BerM2!AT171+BerM3!AT171))</f>
        <v>Corriger</v>
      </c>
      <c r="BG171" s="81" t="e">
        <f t="shared" si="148"/>
        <v>#VALUE!</v>
      </c>
      <c r="BH171" s="81" t="str">
        <f t="shared" si="149"/>
        <v>Corriger</v>
      </c>
      <c r="BI171" s="81" t="str">
        <f t="shared" si="150"/>
        <v>Corriger</v>
      </c>
      <c r="BJ171" s="81" t="e">
        <f t="shared" si="151"/>
        <v>#VALUE!</v>
      </c>
      <c r="BK171" s="81" t="e">
        <f ca="1">IF(A171=1,Corriger,ROUND(AW171*fsobij/100,2))</f>
        <v>#VALUE!</v>
      </c>
      <c r="BL171" s="25" t="str">
        <f t="shared" si="152"/>
        <v>Corriger</v>
      </c>
      <c r="BM171" s="81" t="str">
        <f t="shared" si="153"/>
        <v>Corriger</v>
      </c>
      <c r="BN171" s="81" t="str">
        <f t="shared" si="154"/>
        <v>Corriger</v>
      </c>
      <c r="BO171" s="81" t="str">
        <f t="shared" si="155"/>
        <v>OK</v>
      </c>
      <c r="BP171" s="81" t="b">
        <f t="shared" si="156"/>
        <v>0</v>
      </c>
      <c r="BQ171" s="105"/>
      <c r="BR171" s="105" t="e">
        <f ca="1">IF(A171=1,Corriger,ROUND(AW171*bijdrage255/100,2))</f>
        <v>#VALUE!</v>
      </c>
      <c r="BS171" s="105" t="e">
        <f ca="1">IF(A171=1,Corriger,ROUND(AW171*bijdrage256/100,2))</f>
        <v>#VALUE!</v>
      </c>
      <c r="BT171" s="105"/>
      <c r="BU171" s="105" t="str">
        <f t="shared" si="157"/>
        <v>Corriger</v>
      </c>
      <c r="BV171" s="105"/>
      <c r="BW171" s="81" t="e">
        <f t="shared" si="158"/>
        <v>#VALUE!</v>
      </c>
      <c r="BX171" s="81" t="e">
        <f t="shared" si="159"/>
        <v>#VALUE!</v>
      </c>
      <c r="BY171" s="81" t="e">
        <f t="shared" si="160"/>
        <v>#VALUE!</v>
      </c>
      <c r="CA171" s="81" t="e">
        <f ca="1">BN171-ROUND(((FTP!AP171+FTP!BB171+FTP!BF171+FTP!AT171+FTP!AX171)-(FTP!BH171+FTP!BJ171))/100,2)</f>
        <v>#VALUE!</v>
      </c>
    </row>
    <row r="172" spans="1:79" x14ac:dyDescent="0.2">
      <c r="A172" s="25">
        <f>IF(OR(BerM1!V172=1,BerM2!V172=1,BerM3!V172=1),1,IF(ISBLANK(wg_cat),2,IF(AND(kwnr&gt;=76,user_wg_cat=958),3,0)))</f>
        <v>2</v>
      </c>
      <c r="B172" s="101"/>
      <c r="C172" s="106">
        <f>IF(NOT(ISBLANK(Ident!E172)),IF(Ident!E172&lt;Kal!A$11,Kal!A$11,Ident!E172),Kal!A$11)</f>
        <v>45383</v>
      </c>
      <c r="D172" s="25">
        <f>Ident!F172-C172+1-(INT((CHOOSE(WEEKDAY(C172),0,1,2,3,4,5,6)+(Ident!F172-C172+1))/7))-(INT((CHOOSE(WEEKDAY(C172),6,0,1,2,3,4,5)+(Ident!F172-C172+1))/7))</f>
        <v>-32415</v>
      </c>
      <c r="E172" s="25">
        <f>Kal!B$13-C172+1-(INT((CHOOSE(WEEKDAY(C172),0,1,2,3,4,5,6)+(Kal!B$13-C172+1))/7))-(INT((CHOOSE(WEEKDAY(C172),6,0,1,2,3,4,5)+(Kal!B$13-C172+1))/7))</f>
        <v>65</v>
      </c>
      <c r="F172" s="25">
        <f>Ident!F172-Kal!A$11+1-(INT((CHOOSE(WEEKDAY(Kal!A$11),0,1,2,3,4,5,6)+(Ident!F172-Kal!A$11+1))/7))-(INT((CHOOSE(WEEKDAY(Kal!A$11),6,0,1,2,3,4,5)+(Ident!F172-Kal!A$11+1))/7))</f>
        <v>-32415</v>
      </c>
      <c r="G172" s="25">
        <f>IF(AND(Ident!E172&lt;&gt;0,Ident!F172&lt;&gt;0),D172,IF(AND(Ident!E172&lt;&gt;0,Ident!F172=0),E172,IF(AND(Ident!E172=0,Ident!F172&lt;&gt;0),F172,ad5kw)))</f>
        <v>65</v>
      </c>
      <c r="H172" s="24">
        <f>ROUND(G172*Ident!L172,2)</f>
        <v>0</v>
      </c>
      <c r="I172" s="102"/>
      <c r="J172" s="103">
        <f>BerM1!W172+BerM2!W172+BerM3!W172</f>
        <v>0</v>
      </c>
      <c r="K172" s="103">
        <f t="shared" si="120"/>
        <v>0</v>
      </c>
      <c r="L172" s="103" t="str">
        <f t="shared" si="121"/>
        <v>Corriger</v>
      </c>
      <c r="M172" s="81">
        <f>BerM1!AB172+BerM2!AB172+BerM3!AB172</f>
        <v>0</v>
      </c>
      <c r="N172" s="81">
        <f t="shared" si="122"/>
        <v>0</v>
      </c>
      <c r="O172" s="4">
        <f>IF(BerM1!S172+BerM2!S172+BerM3!S172=0,0,MIN(Ident!L172*fuf,MAX((Ident!L172-1)*fuf,ROUND(N172/(BerM1!S172+BerM2!S172+BerM3!S172),2))))</f>
        <v>0</v>
      </c>
      <c r="P172" s="81">
        <f>ROUND((BerM1!I172+BerM2!I172+BerM3!I172)/(malu1+malu2+malu3),2)</f>
        <v>0</v>
      </c>
      <c r="Q172" s="81">
        <f>ROUND((BerM1!J172+BerM2!J172+BerM3!J172)/(dima1+dima2+dima3),2)</f>
        <v>0</v>
      </c>
      <c r="R172" s="81">
        <f>ROUND((BerM1!K172+BerM2!K172+BerM3!K172)/(wome1+wome2+wome3),2)</f>
        <v>0</v>
      </c>
      <c r="S172" s="81">
        <f>ROUND((BerM1!L172+BerM2!L172+BerM3!L172)/(doje1+doje2+doje3),2)</f>
        <v>0</v>
      </c>
      <c r="T172" s="81">
        <f>ROUND((BerM1!M172+BerM2!M172+BerM3!M172)/(vrve1+vrve2+vrve3),2)</f>
        <v>0</v>
      </c>
      <c r="U172" s="81">
        <f>ROUND((BerM1!N172+BerM2!N172+BerM3!N172)/(zasa1+zasa2+zasa3),2)</f>
        <v>0</v>
      </c>
      <c r="V172" s="81">
        <f>ROUND((BerM1!O172+BerM2!O172+BerM3!O172)/(zodi1+zodi2+zodi3),2)</f>
        <v>0</v>
      </c>
      <c r="W172" s="81">
        <f>ROUND(('M1-In'!U172+'M2-In'!U172+'M3-In'!U172)*7/(malu1+malu2+malu3+dima1+dima2+dima3+wome1+wome2+wome3+doje1+doje2+doje3+vrve1+vrve2+vrve3+zasa1+zasa2+zasa3+zodi1+zodi2+zodi3),2)</f>
        <v>0</v>
      </c>
      <c r="X172" s="81">
        <f t="shared" si="123"/>
        <v>0</v>
      </c>
      <c r="Y172" s="81" t="str">
        <f t="shared" si="124"/>
        <v>REMPLIR CAT.D'EMPLOYEUR!</v>
      </c>
      <c r="Z172" s="34">
        <f t="shared" si="125"/>
        <v>0</v>
      </c>
      <c r="AA172" s="81" t="str">
        <f t="shared" si="126"/>
        <v>T. plein</v>
      </c>
      <c r="AB172" s="81">
        <f>'M1-In'!AD172+'M1-In'!AE172+'M2-In'!AD172+'M2-In'!AE172+'M3-In'!AD172+'M3-In'!AE172</f>
        <v>0</v>
      </c>
      <c r="AC172" s="81" t="str">
        <f t="shared" si="127"/>
        <v>Corriger</v>
      </c>
      <c r="AD172" s="81" t="str">
        <f t="shared" si="128"/>
        <v>Corriger</v>
      </c>
      <c r="AE172" s="81">
        <f>'M1-In'!AF172+'M2-In'!AF172+'M3-In'!AF172</f>
        <v>0</v>
      </c>
      <c r="AF172" s="81" t="str">
        <f t="shared" si="129"/>
        <v>Corriger</v>
      </c>
      <c r="AG172" s="81" t="str">
        <f t="shared" si="130"/>
        <v>Corriger</v>
      </c>
      <c r="AH172" s="81">
        <f>'M1-In'!AG172+'M2-In'!AG172+'M3-In'!AG172</f>
        <v>0</v>
      </c>
      <c r="AI172" s="81" t="str">
        <f t="shared" si="131"/>
        <v>Corriger</v>
      </c>
      <c r="AJ172" s="81" t="str">
        <f t="shared" si="132"/>
        <v>Corriger</v>
      </c>
      <c r="AK172" s="81">
        <f>'M1-In'!AH172+'M2-In'!AH172+'M3-In'!AH172</f>
        <v>0</v>
      </c>
      <c r="AL172" s="81" t="str">
        <f t="shared" si="133"/>
        <v>Corriger</v>
      </c>
      <c r="AM172" s="81" t="str">
        <f t="shared" si="134"/>
        <v>Corriger</v>
      </c>
      <c r="AN172" s="81">
        <f>'M1-In'!AI172+'M2-In'!AI172+'M3-In'!AI172</f>
        <v>0</v>
      </c>
      <c r="AO172" s="81" t="str">
        <f t="shared" si="135"/>
        <v>Corriger</v>
      </c>
      <c r="AP172" s="81" t="str">
        <f t="shared" si="136"/>
        <v>Corriger</v>
      </c>
      <c r="AQ172" s="81">
        <f>'M1-In'!AJ172+'M2-In'!AJ172+'M3-In'!AJ172</f>
        <v>0</v>
      </c>
      <c r="AR172" s="81" t="str">
        <f t="shared" si="137"/>
        <v>Corriger</v>
      </c>
      <c r="AS172" s="81" t="str">
        <f t="shared" si="138"/>
        <v>Corriger</v>
      </c>
      <c r="AT172" s="81">
        <f>BerM1!AO172+BerM2!AO172+BerM3!AO172</f>
        <v>0</v>
      </c>
      <c r="AU172" s="81" t="str">
        <f t="shared" si="139"/>
        <v>Corriger</v>
      </c>
      <c r="AV172" s="81" t="str">
        <f t="shared" si="140"/>
        <v>Corriger</v>
      </c>
      <c r="AW172" s="81" t="str">
        <f>IF(A172&gt;1,"Corriger",MIN(gmk,BerM1!AQ172+BerM2!AQ172+BerM3!AQ172))</f>
        <v>Corriger</v>
      </c>
      <c r="AX172" s="81" t="str">
        <f t="shared" si="141"/>
        <v>Corriger</v>
      </c>
      <c r="AY172" s="81" t="str">
        <f t="shared" si="142"/>
        <v>Corriger</v>
      </c>
      <c r="AZ172" s="81" t="str">
        <f>IF(A172&gt;1,"Corriger",ROUND(AW172*pabij/100,2)+ROUND(AW172*wnbij/100,2))</f>
        <v>Corriger</v>
      </c>
      <c r="BA172" s="81">
        <f t="shared" si="143"/>
        <v>0</v>
      </c>
      <c r="BB172" s="81">
        <f t="shared" si="144"/>
        <v>0</v>
      </c>
      <c r="BC172" s="104">
        <f t="shared" si="145"/>
        <v>1</v>
      </c>
      <c r="BD172" s="81" t="str">
        <f t="shared" si="146"/>
        <v>Corriger</v>
      </c>
      <c r="BE172" s="34" t="str">
        <f t="shared" si="147"/>
        <v>Corriger</v>
      </c>
      <c r="BF172" s="81" t="str">
        <f>IF(A172&gt;1,"Corriger",MIN(AY172,BerM1!AT172+BerM2!AT172+BerM3!AT172))</f>
        <v>Corriger</v>
      </c>
      <c r="BG172" s="81" t="e">
        <f t="shared" si="148"/>
        <v>#VALUE!</v>
      </c>
      <c r="BH172" s="81" t="str">
        <f t="shared" si="149"/>
        <v>Corriger</v>
      </c>
      <c r="BI172" s="81" t="str">
        <f t="shared" si="150"/>
        <v>Corriger</v>
      </c>
      <c r="BJ172" s="81" t="e">
        <f t="shared" si="151"/>
        <v>#VALUE!</v>
      </c>
      <c r="BK172" s="81" t="e">
        <f ca="1">IF(A172=1,Corriger,ROUND(AW172*fsobij/100,2))</f>
        <v>#VALUE!</v>
      </c>
      <c r="BL172" s="25" t="str">
        <f t="shared" si="152"/>
        <v>Corriger</v>
      </c>
      <c r="BM172" s="81" t="str">
        <f t="shared" si="153"/>
        <v>Corriger</v>
      </c>
      <c r="BN172" s="81" t="str">
        <f t="shared" si="154"/>
        <v>Corriger</v>
      </c>
      <c r="BO172" s="81" t="str">
        <f t="shared" si="155"/>
        <v>OK</v>
      </c>
      <c r="BP172" s="81" t="b">
        <f t="shared" si="156"/>
        <v>0</v>
      </c>
      <c r="BQ172" s="105"/>
      <c r="BR172" s="105" t="e">
        <f ca="1">IF(A172=1,Corriger,ROUND(AW172*bijdrage255/100,2))</f>
        <v>#VALUE!</v>
      </c>
      <c r="BS172" s="105" t="e">
        <f ca="1">IF(A172=1,Corriger,ROUND(AW172*bijdrage256/100,2))</f>
        <v>#VALUE!</v>
      </c>
      <c r="BT172" s="105"/>
      <c r="BU172" s="105" t="str">
        <f t="shared" si="157"/>
        <v>Corriger</v>
      </c>
      <c r="BV172" s="105"/>
      <c r="BW172" s="81" t="e">
        <f t="shared" si="158"/>
        <v>#VALUE!</v>
      </c>
      <c r="BX172" s="81" t="e">
        <f t="shared" si="159"/>
        <v>#VALUE!</v>
      </c>
      <c r="BY172" s="81" t="e">
        <f t="shared" si="160"/>
        <v>#VALUE!</v>
      </c>
      <c r="CA172" s="81" t="e">
        <f ca="1">BN172-ROUND(((FTP!AP172+FTP!BB172+FTP!BF172+FTP!AT172+FTP!AX172)-(FTP!BH172+FTP!BJ172))/100,2)</f>
        <v>#VALUE!</v>
      </c>
    </row>
    <row r="173" spans="1:79" x14ac:dyDescent="0.2">
      <c r="A173" s="25">
        <f>IF(OR(BerM1!V173=1,BerM2!V173=1,BerM3!V173=1),1,IF(ISBLANK(wg_cat),2,IF(AND(kwnr&gt;=76,user_wg_cat=958),3,0)))</f>
        <v>2</v>
      </c>
      <c r="B173" s="101"/>
      <c r="C173" s="106">
        <f>IF(NOT(ISBLANK(Ident!E173)),IF(Ident!E173&lt;Kal!A$11,Kal!A$11,Ident!E173),Kal!A$11)</f>
        <v>45383</v>
      </c>
      <c r="D173" s="25">
        <f>Ident!F173-C173+1-(INT((CHOOSE(WEEKDAY(C173),0,1,2,3,4,5,6)+(Ident!F173-C173+1))/7))-(INT((CHOOSE(WEEKDAY(C173),6,0,1,2,3,4,5)+(Ident!F173-C173+1))/7))</f>
        <v>-32415</v>
      </c>
      <c r="E173" s="25">
        <f>Kal!B$13-C173+1-(INT((CHOOSE(WEEKDAY(C173),0,1,2,3,4,5,6)+(Kal!B$13-C173+1))/7))-(INT((CHOOSE(WEEKDAY(C173),6,0,1,2,3,4,5)+(Kal!B$13-C173+1))/7))</f>
        <v>65</v>
      </c>
      <c r="F173" s="25">
        <f>Ident!F173-Kal!A$11+1-(INT((CHOOSE(WEEKDAY(Kal!A$11),0,1,2,3,4,5,6)+(Ident!F173-Kal!A$11+1))/7))-(INT((CHOOSE(WEEKDAY(Kal!A$11),6,0,1,2,3,4,5)+(Ident!F173-Kal!A$11+1))/7))</f>
        <v>-32415</v>
      </c>
      <c r="G173" s="25">
        <f>IF(AND(Ident!E173&lt;&gt;0,Ident!F173&lt;&gt;0),D173,IF(AND(Ident!E173&lt;&gt;0,Ident!F173=0),E173,IF(AND(Ident!E173=0,Ident!F173&lt;&gt;0),F173,ad5kw)))</f>
        <v>65</v>
      </c>
      <c r="H173" s="24">
        <f>ROUND(G173*Ident!L173,2)</f>
        <v>0</v>
      </c>
      <c r="I173" s="102"/>
      <c r="J173" s="103">
        <f>BerM1!W173+BerM2!W173+BerM3!W173</f>
        <v>0</v>
      </c>
      <c r="K173" s="103">
        <f t="shared" si="120"/>
        <v>0</v>
      </c>
      <c r="L173" s="103" t="str">
        <f t="shared" si="121"/>
        <v>Corriger</v>
      </c>
      <c r="M173" s="81">
        <f>BerM1!AB173+BerM2!AB173+BerM3!AB173</f>
        <v>0</v>
      </c>
      <c r="N173" s="81">
        <f t="shared" si="122"/>
        <v>0</v>
      </c>
      <c r="O173" s="4">
        <f>IF(BerM1!S173+BerM2!S173+BerM3!S173=0,0,MIN(Ident!L173*fuf,MAX((Ident!L173-1)*fuf,ROUND(N173/(BerM1!S173+BerM2!S173+BerM3!S173),2))))</f>
        <v>0</v>
      </c>
      <c r="P173" s="81">
        <f>ROUND((BerM1!I173+BerM2!I173+BerM3!I173)/(malu1+malu2+malu3),2)</f>
        <v>0</v>
      </c>
      <c r="Q173" s="81">
        <f>ROUND((BerM1!J173+BerM2!J173+BerM3!J173)/(dima1+dima2+dima3),2)</f>
        <v>0</v>
      </c>
      <c r="R173" s="81">
        <f>ROUND((BerM1!K173+BerM2!K173+BerM3!K173)/(wome1+wome2+wome3),2)</f>
        <v>0</v>
      </c>
      <c r="S173" s="81">
        <f>ROUND((BerM1!L173+BerM2!L173+BerM3!L173)/(doje1+doje2+doje3),2)</f>
        <v>0</v>
      </c>
      <c r="T173" s="81">
        <f>ROUND((BerM1!M173+BerM2!M173+BerM3!M173)/(vrve1+vrve2+vrve3),2)</f>
        <v>0</v>
      </c>
      <c r="U173" s="81">
        <f>ROUND((BerM1!N173+BerM2!N173+BerM3!N173)/(zasa1+zasa2+zasa3),2)</f>
        <v>0</v>
      </c>
      <c r="V173" s="81">
        <f>ROUND((BerM1!O173+BerM2!O173+BerM3!O173)/(zodi1+zodi2+zodi3),2)</f>
        <v>0</v>
      </c>
      <c r="W173" s="81">
        <f>ROUND(('M1-In'!U173+'M2-In'!U173+'M3-In'!U173)*7/(malu1+malu2+malu3+dima1+dima2+dima3+wome1+wome2+wome3+doje1+doje2+doje3+vrve1+vrve2+vrve3+zasa1+zasa2+zasa3+zodi1+zodi2+zodi3),2)</f>
        <v>0</v>
      </c>
      <c r="X173" s="81">
        <f t="shared" si="123"/>
        <v>0</v>
      </c>
      <c r="Y173" s="81" t="str">
        <f t="shared" si="124"/>
        <v>REMPLIR CAT.D'EMPLOYEUR!</v>
      </c>
      <c r="Z173" s="34">
        <f t="shared" si="125"/>
        <v>0</v>
      </c>
      <c r="AA173" s="81" t="str">
        <f t="shared" si="126"/>
        <v>T. plein</v>
      </c>
      <c r="AB173" s="81">
        <f>'M1-In'!AD173+'M1-In'!AE173+'M2-In'!AD173+'M2-In'!AE173+'M3-In'!AD173+'M3-In'!AE173</f>
        <v>0</v>
      </c>
      <c r="AC173" s="81" t="str">
        <f t="shared" si="127"/>
        <v>Corriger</v>
      </c>
      <c r="AD173" s="81" t="str">
        <f t="shared" si="128"/>
        <v>Corriger</v>
      </c>
      <c r="AE173" s="81">
        <f>'M1-In'!AF173+'M2-In'!AF173+'M3-In'!AF173</f>
        <v>0</v>
      </c>
      <c r="AF173" s="81" t="str">
        <f t="shared" si="129"/>
        <v>Corriger</v>
      </c>
      <c r="AG173" s="81" t="str">
        <f t="shared" si="130"/>
        <v>Corriger</v>
      </c>
      <c r="AH173" s="81">
        <f>'M1-In'!AG173+'M2-In'!AG173+'M3-In'!AG173</f>
        <v>0</v>
      </c>
      <c r="AI173" s="81" t="str">
        <f t="shared" si="131"/>
        <v>Corriger</v>
      </c>
      <c r="AJ173" s="81" t="str">
        <f t="shared" si="132"/>
        <v>Corriger</v>
      </c>
      <c r="AK173" s="81">
        <f>'M1-In'!AH173+'M2-In'!AH173+'M3-In'!AH173</f>
        <v>0</v>
      </c>
      <c r="AL173" s="81" t="str">
        <f t="shared" si="133"/>
        <v>Corriger</v>
      </c>
      <c r="AM173" s="81" t="str">
        <f t="shared" si="134"/>
        <v>Corriger</v>
      </c>
      <c r="AN173" s="81">
        <f>'M1-In'!AI173+'M2-In'!AI173+'M3-In'!AI173</f>
        <v>0</v>
      </c>
      <c r="AO173" s="81" t="str">
        <f t="shared" si="135"/>
        <v>Corriger</v>
      </c>
      <c r="AP173" s="81" t="str">
        <f t="shared" si="136"/>
        <v>Corriger</v>
      </c>
      <c r="AQ173" s="81">
        <f>'M1-In'!AJ173+'M2-In'!AJ173+'M3-In'!AJ173</f>
        <v>0</v>
      </c>
      <c r="AR173" s="81" t="str">
        <f t="shared" si="137"/>
        <v>Corriger</v>
      </c>
      <c r="AS173" s="81" t="str">
        <f t="shared" si="138"/>
        <v>Corriger</v>
      </c>
      <c r="AT173" s="81">
        <f>BerM1!AO173+BerM2!AO173+BerM3!AO173</f>
        <v>0</v>
      </c>
      <c r="AU173" s="81" t="str">
        <f t="shared" si="139"/>
        <v>Corriger</v>
      </c>
      <c r="AV173" s="81" t="str">
        <f t="shared" si="140"/>
        <v>Corriger</v>
      </c>
      <c r="AW173" s="81" t="str">
        <f>IF(A173&gt;1,"Corriger",MIN(gmk,BerM1!AQ173+BerM2!AQ173+BerM3!AQ173))</f>
        <v>Corriger</v>
      </c>
      <c r="AX173" s="81" t="str">
        <f t="shared" si="141"/>
        <v>Corriger</v>
      </c>
      <c r="AY173" s="81" t="str">
        <f t="shared" si="142"/>
        <v>Corriger</v>
      </c>
      <c r="AZ173" s="81" t="str">
        <f>IF(A173&gt;1,"Corriger",ROUND(AW173*pabij/100,2)+ROUND(AW173*wnbij/100,2))</f>
        <v>Corriger</v>
      </c>
      <c r="BA173" s="81">
        <f t="shared" si="143"/>
        <v>0</v>
      </c>
      <c r="BB173" s="81">
        <f t="shared" si="144"/>
        <v>0</v>
      </c>
      <c r="BC173" s="104">
        <f t="shared" si="145"/>
        <v>1</v>
      </c>
      <c r="BD173" s="81" t="str">
        <f t="shared" si="146"/>
        <v>Corriger</v>
      </c>
      <c r="BE173" s="34" t="str">
        <f t="shared" si="147"/>
        <v>Corriger</v>
      </c>
      <c r="BF173" s="81" t="str">
        <f>IF(A173&gt;1,"Corriger",MIN(AY173,BerM1!AT173+BerM2!AT173+BerM3!AT173))</f>
        <v>Corriger</v>
      </c>
      <c r="BG173" s="81" t="e">
        <f t="shared" si="148"/>
        <v>#VALUE!</v>
      </c>
      <c r="BH173" s="81" t="str">
        <f t="shared" si="149"/>
        <v>Corriger</v>
      </c>
      <c r="BI173" s="81" t="str">
        <f t="shared" si="150"/>
        <v>Corriger</v>
      </c>
      <c r="BJ173" s="81" t="e">
        <f t="shared" si="151"/>
        <v>#VALUE!</v>
      </c>
      <c r="BK173" s="81" t="e">
        <f ca="1">IF(A173=1,Corriger,ROUND(AW173*fsobij/100,2))</f>
        <v>#VALUE!</v>
      </c>
      <c r="BL173" s="25" t="str">
        <f t="shared" si="152"/>
        <v>Corriger</v>
      </c>
      <c r="BM173" s="81" t="str">
        <f t="shared" si="153"/>
        <v>Corriger</v>
      </c>
      <c r="BN173" s="81" t="str">
        <f t="shared" si="154"/>
        <v>Corriger</v>
      </c>
      <c r="BO173" s="81" t="str">
        <f t="shared" si="155"/>
        <v>OK</v>
      </c>
      <c r="BP173" s="81" t="b">
        <f t="shared" si="156"/>
        <v>0</v>
      </c>
      <c r="BQ173" s="105"/>
      <c r="BR173" s="105" t="e">
        <f ca="1">IF(A173=1,Corriger,ROUND(AW173*bijdrage255/100,2))</f>
        <v>#VALUE!</v>
      </c>
      <c r="BS173" s="105" t="e">
        <f ca="1">IF(A173=1,Corriger,ROUND(AW173*bijdrage256/100,2))</f>
        <v>#VALUE!</v>
      </c>
      <c r="BT173" s="105"/>
      <c r="BU173" s="105" t="str">
        <f t="shared" si="157"/>
        <v>Corriger</v>
      </c>
      <c r="BV173" s="105"/>
      <c r="BW173" s="81" t="e">
        <f t="shared" si="158"/>
        <v>#VALUE!</v>
      </c>
      <c r="BX173" s="81" t="e">
        <f t="shared" si="159"/>
        <v>#VALUE!</v>
      </c>
      <c r="BY173" s="81" t="e">
        <f t="shared" si="160"/>
        <v>#VALUE!</v>
      </c>
      <c r="CA173" s="81" t="e">
        <f ca="1">BN173-ROUND(((FTP!AP173+FTP!BB173+FTP!BF173+FTP!AT173+FTP!AX173)-(FTP!BH173+FTP!BJ173))/100,2)</f>
        <v>#VALUE!</v>
      </c>
    </row>
    <row r="174" spans="1:79" x14ac:dyDescent="0.2">
      <c r="A174" s="25">
        <f>IF(OR(BerM1!V174=1,BerM2!V174=1,BerM3!V174=1),1,IF(ISBLANK(wg_cat),2,IF(AND(kwnr&gt;=76,user_wg_cat=958),3,0)))</f>
        <v>2</v>
      </c>
      <c r="B174" s="101"/>
      <c r="C174" s="106">
        <f>IF(NOT(ISBLANK(Ident!E174)),IF(Ident!E174&lt;Kal!A$11,Kal!A$11,Ident!E174),Kal!A$11)</f>
        <v>45383</v>
      </c>
      <c r="D174" s="25">
        <f>Ident!F174-C174+1-(INT((CHOOSE(WEEKDAY(C174),0,1,2,3,4,5,6)+(Ident!F174-C174+1))/7))-(INT((CHOOSE(WEEKDAY(C174),6,0,1,2,3,4,5)+(Ident!F174-C174+1))/7))</f>
        <v>-32415</v>
      </c>
      <c r="E174" s="25">
        <f>Kal!B$13-C174+1-(INT((CHOOSE(WEEKDAY(C174),0,1,2,3,4,5,6)+(Kal!B$13-C174+1))/7))-(INT((CHOOSE(WEEKDAY(C174),6,0,1,2,3,4,5)+(Kal!B$13-C174+1))/7))</f>
        <v>65</v>
      </c>
      <c r="F174" s="25">
        <f>Ident!F174-Kal!A$11+1-(INT((CHOOSE(WEEKDAY(Kal!A$11),0,1,2,3,4,5,6)+(Ident!F174-Kal!A$11+1))/7))-(INT((CHOOSE(WEEKDAY(Kal!A$11),6,0,1,2,3,4,5)+(Ident!F174-Kal!A$11+1))/7))</f>
        <v>-32415</v>
      </c>
      <c r="G174" s="25">
        <f>IF(AND(Ident!E174&lt;&gt;0,Ident!F174&lt;&gt;0),D174,IF(AND(Ident!E174&lt;&gt;0,Ident!F174=0),E174,IF(AND(Ident!E174=0,Ident!F174&lt;&gt;0),F174,ad5kw)))</f>
        <v>65</v>
      </c>
      <c r="H174" s="24">
        <f>ROUND(G174*Ident!L174,2)</f>
        <v>0</v>
      </c>
      <c r="I174" s="102"/>
      <c r="J174" s="103">
        <f>BerM1!W174+BerM2!W174+BerM3!W174</f>
        <v>0</v>
      </c>
      <c r="K174" s="103">
        <f t="shared" si="120"/>
        <v>0</v>
      </c>
      <c r="L174" s="103" t="str">
        <f t="shared" si="121"/>
        <v>Corriger</v>
      </c>
      <c r="M174" s="81">
        <f>BerM1!AB174+BerM2!AB174+BerM3!AB174</f>
        <v>0</v>
      </c>
      <c r="N174" s="81">
        <f t="shared" si="122"/>
        <v>0</v>
      </c>
      <c r="O174" s="4">
        <f>IF(BerM1!S174+BerM2!S174+BerM3!S174=0,0,MIN(Ident!L174*fuf,MAX((Ident!L174-1)*fuf,ROUND(N174/(BerM1!S174+BerM2!S174+BerM3!S174),2))))</f>
        <v>0</v>
      </c>
      <c r="P174" s="81">
        <f>ROUND((BerM1!I174+BerM2!I174+BerM3!I174)/(malu1+malu2+malu3),2)</f>
        <v>0</v>
      </c>
      <c r="Q174" s="81">
        <f>ROUND((BerM1!J174+BerM2!J174+BerM3!J174)/(dima1+dima2+dima3),2)</f>
        <v>0</v>
      </c>
      <c r="R174" s="81">
        <f>ROUND((BerM1!K174+BerM2!K174+BerM3!K174)/(wome1+wome2+wome3),2)</f>
        <v>0</v>
      </c>
      <c r="S174" s="81">
        <f>ROUND((BerM1!L174+BerM2!L174+BerM3!L174)/(doje1+doje2+doje3),2)</f>
        <v>0</v>
      </c>
      <c r="T174" s="81">
        <f>ROUND((BerM1!M174+BerM2!M174+BerM3!M174)/(vrve1+vrve2+vrve3),2)</f>
        <v>0</v>
      </c>
      <c r="U174" s="81">
        <f>ROUND((BerM1!N174+BerM2!N174+BerM3!N174)/(zasa1+zasa2+zasa3),2)</f>
        <v>0</v>
      </c>
      <c r="V174" s="81">
        <f>ROUND((BerM1!O174+BerM2!O174+BerM3!O174)/(zodi1+zodi2+zodi3),2)</f>
        <v>0</v>
      </c>
      <c r="W174" s="81">
        <f>ROUND(('M1-In'!U174+'M2-In'!U174+'M3-In'!U174)*7/(malu1+malu2+malu3+dima1+dima2+dima3+wome1+wome2+wome3+doje1+doje2+doje3+vrve1+vrve2+vrve3+zasa1+zasa2+zasa3+zodi1+zodi2+zodi3),2)</f>
        <v>0</v>
      </c>
      <c r="X174" s="81">
        <f t="shared" si="123"/>
        <v>0</v>
      </c>
      <c r="Y174" s="81" t="str">
        <f t="shared" si="124"/>
        <v>REMPLIR CAT.D'EMPLOYEUR!</v>
      </c>
      <c r="Z174" s="34">
        <f t="shared" si="125"/>
        <v>0</v>
      </c>
      <c r="AA174" s="81" t="str">
        <f t="shared" si="126"/>
        <v>T. plein</v>
      </c>
      <c r="AB174" s="81">
        <f>'M1-In'!AD174+'M1-In'!AE174+'M2-In'!AD174+'M2-In'!AE174+'M3-In'!AD174+'M3-In'!AE174</f>
        <v>0</v>
      </c>
      <c r="AC174" s="81" t="str">
        <f t="shared" si="127"/>
        <v>Corriger</v>
      </c>
      <c r="AD174" s="81" t="str">
        <f t="shared" si="128"/>
        <v>Corriger</v>
      </c>
      <c r="AE174" s="81">
        <f>'M1-In'!AF174+'M2-In'!AF174+'M3-In'!AF174</f>
        <v>0</v>
      </c>
      <c r="AF174" s="81" t="str">
        <f t="shared" si="129"/>
        <v>Corriger</v>
      </c>
      <c r="AG174" s="81" t="str">
        <f t="shared" si="130"/>
        <v>Corriger</v>
      </c>
      <c r="AH174" s="81">
        <f>'M1-In'!AG174+'M2-In'!AG174+'M3-In'!AG174</f>
        <v>0</v>
      </c>
      <c r="AI174" s="81" t="str">
        <f t="shared" si="131"/>
        <v>Corriger</v>
      </c>
      <c r="AJ174" s="81" t="str">
        <f t="shared" si="132"/>
        <v>Corriger</v>
      </c>
      <c r="AK174" s="81">
        <f>'M1-In'!AH174+'M2-In'!AH174+'M3-In'!AH174</f>
        <v>0</v>
      </c>
      <c r="AL174" s="81" t="str">
        <f t="shared" si="133"/>
        <v>Corriger</v>
      </c>
      <c r="AM174" s="81" t="str">
        <f t="shared" si="134"/>
        <v>Corriger</v>
      </c>
      <c r="AN174" s="81">
        <f>'M1-In'!AI174+'M2-In'!AI174+'M3-In'!AI174</f>
        <v>0</v>
      </c>
      <c r="AO174" s="81" t="str">
        <f t="shared" si="135"/>
        <v>Corriger</v>
      </c>
      <c r="AP174" s="81" t="str">
        <f t="shared" si="136"/>
        <v>Corriger</v>
      </c>
      <c r="AQ174" s="81">
        <f>'M1-In'!AJ174+'M2-In'!AJ174+'M3-In'!AJ174</f>
        <v>0</v>
      </c>
      <c r="AR174" s="81" t="str">
        <f t="shared" si="137"/>
        <v>Corriger</v>
      </c>
      <c r="AS174" s="81" t="str">
        <f t="shared" si="138"/>
        <v>Corriger</v>
      </c>
      <c r="AT174" s="81">
        <f>BerM1!AO174+BerM2!AO174+BerM3!AO174</f>
        <v>0</v>
      </c>
      <c r="AU174" s="81" t="str">
        <f t="shared" si="139"/>
        <v>Corriger</v>
      </c>
      <c r="AV174" s="81" t="str">
        <f t="shared" si="140"/>
        <v>Corriger</v>
      </c>
      <c r="AW174" s="81" t="str">
        <f>IF(A174&gt;1,"Corriger",MIN(gmk,BerM1!AQ174+BerM2!AQ174+BerM3!AQ174))</f>
        <v>Corriger</v>
      </c>
      <c r="AX174" s="81" t="str">
        <f t="shared" si="141"/>
        <v>Corriger</v>
      </c>
      <c r="AY174" s="81" t="str">
        <f t="shared" si="142"/>
        <v>Corriger</v>
      </c>
      <c r="AZ174" s="81" t="str">
        <f>IF(A174&gt;1,"Corriger",ROUND(AW174*pabij/100,2)+ROUND(AW174*wnbij/100,2))</f>
        <v>Corriger</v>
      </c>
      <c r="BA174" s="81">
        <f t="shared" si="143"/>
        <v>0</v>
      </c>
      <c r="BB174" s="81">
        <f t="shared" si="144"/>
        <v>0</v>
      </c>
      <c r="BC174" s="104">
        <f t="shared" si="145"/>
        <v>1</v>
      </c>
      <c r="BD174" s="81" t="str">
        <f t="shared" si="146"/>
        <v>Corriger</v>
      </c>
      <c r="BE174" s="34" t="str">
        <f t="shared" si="147"/>
        <v>Corriger</v>
      </c>
      <c r="BF174" s="81" t="str">
        <f>IF(A174&gt;1,"Corriger",MIN(AY174,BerM1!AT174+BerM2!AT174+BerM3!AT174))</f>
        <v>Corriger</v>
      </c>
      <c r="BG174" s="81" t="e">
        <f t="shared" si="148"/>
        <v>#VALUE!</v>
      </c>
      <c r="BH174" s="81" t="str">
        <f t="shared" si="149"/>
        <v>Corriger</v>
      </c>
      <c r="BI174" s="81" t="str">
        <f t="shared" si="150"/>
        <v>Corriger</v>
      </c>
      <c r="BJ174" s="81" t="e">
        <f t="shared" si="151"/>
        <v>#VALUE!</v>
      </c>
      <c r="BK174" s="81" t="e">
        <f ca="1">IF(A174=1,Corriger,ROUND(AW174*fsobij/100,2))</f>
        <v>#VALUE!</v>
      </c>
      <c r="BL174" s="25" t="str">
        <f t="shared" si="152"/>
        <v>Corriger</v>
      </c>
      <c r="BM174" s="81" t="str">
        <f t="shared" si="153"/>
        <v>Corriger</v>
      </c>
      <c r="BN174" s="81" t="str">
        <f t="shared" si="154"/>
        <v>Corriger</v>
      </c>
      <c r="BO174" s="81" t="str">
        <f t="shared" si="155"/>
        <v>OK</v>
      </c>
      <c r="BP174" s="81" t="b">
        <f t="shared" si="156"/>
        <v>0</v>
      </c>
      <c r="BQ174" s="105"/>
      <c r="BR174" s="105" t="e">
        <f ca="1">IF(A174=1,Corriger,ROUND(AW174*bijdrage255/100,2))</f>
        <v>#VALUE!</v>
      </c>
      <c r="BS174" s="105" t="e">
        <f ca="1">IF(A174=1,Corriger,ROUND(AW174*bijdrage256/100,2))</f>
        <v>#VALUE!</v>
      </c>
      <c r="BT174" s="105"/>
      <c r="BU174" s="105" t="str">
        <f t="shared" si="157"/>
        <v>Corriger</v>
      </c>
      <c r="BV174" s="105"/>
      <c r="BW174" s="81" t="e">
        <f t="shared" si="158"/>
        <v>#VALUE!</v>
      </c>
      <c r="BX174" s="81" t="e">
        <f t="shared" si="159"/>
        <v>#VALUE!</v>
      </c>
      <c r="BY174" s="81" t="e">
        <f t="shared" si="160"/>
        <v>#VALUE!</v>
      </c>
      <c r="CA174" s="81" t="e">
        <f ca="1">BN174-ROUND(((FTP!AP174+FTP!BB174+FTP!BF174+FTP!AT174+FTP!AX174)-(FTP!BH174+FTP!BJ174))/100,2)</f>
        <v>#VALUE!</v>
      </c>
    </row>
    <row r="175" spans="1:79" x14ac:dyDescent="0.2">
      <c r="A175" s="25">
        <f>IF(OR(BerM1!V175=1,BerM2!V175=1,BerM3!V175=1),1,IF(ISBLANK(wg_cat),2,IF(AND(kwnr&gt;=76,user_wg_cat=958),3,0)))</f>
        <v>2</v>
      </c>
      <c r="B175" s="101"/>
      <c r="C175" s="106">
        <f>IF(NOT(ISBLANK(Ident!E175)),IF(Ident!E175&lt;Kal!A$11,Kal!A$11,Ident!E175),Kal!A$11)</f>
        <v>45383</v>
      </c>
      <c r="D175" s="25">
        <f>Ident!F175-C175+1-(INT((CHOOSE(WEEKDAY(C175),0,1,2,3,4,5,6)+(Ident!F175-C175+1))/7))-(INT((CHOOSE(WEEKDAY(C175),6,0,1,2,3,4,5)+(Ident!F175-C175+1))/7))</f>
        <v>-32415</v>
      </c>
      <c r="E175" s="25">
        <f>Kal!B$13-C175+1-(INT((CHOOSE(WEEKDAY(C175),0,1,2,3,4,5,6)+(Kal!B$13-C175+1))/7))-(INT((CHOOSE(WEEKDAY(C175),6,0,1,2,3,4,5)+(Kal!B$13-C175+1))/7))</f>
        <v>65</v>
      </c>
      <c r="F175" s="25">
        <f>Ident!F175-Kal!A$11+1-(INT((CHOOSE(WEEKDAY(Kal!A$11),0,1,2,3,4,5,6)+(Ident!F175-Kal!A$11+1))/7))-(INT((CHOOSE(WEEKDAY(Kal!A$11),6,0,1,2,3,4,5)+(Ident!F175-Kal!A$11+1))/7))</f>
        <v>-32415</v>
      </c>
      <c r="G175" s="25">
        <f>IF(AND(Ident!E175&lt;&gt;0,Ident!F175&lt;&gt;0),D175,IF(AND(Ident!E175&lt;&gt;0,Ident!F175=0),E175,IF(AND(Ident!E175=0,Ident!F175&lt;&gt;0),F175,ad5kw)))</f>
        <v>65</v>
      </c>
      <c r="H175" s="24">
        <f>ROUND(G175*Ident!L175,2)</f>
        <v>0</v>
      </c>
      <c r="I175" s="102"/>
      <c r="J175" s="103">
        <f>BerM1!W175+BerM2!W175+BerM3!W175</f>
        <v>0</v>
      </c>
      <c r="K175" s="103">
        <f t="shared" si="120"/>
        <v>0</v>
      </c>
      <c r="L175" s="103" t="str">
        <f t="shared" si="121"/>
        <v>Corriger</v>
      </c>
      <c r="M175" s="81">
        <f>BerM1!AB175+BerM2!AB175+BerM3!AB175</f>
        <v>0</v>
      </c>
      <c r="N175" s="81">
        <f t="shared" si="122"/>
        <v>0</v>
      </c>
      <c r="O175" s="4">
        <f>IF(BerM1!S175+BerM2!S175+BerM3!S175=0,0,MIN(Ident!L175*fuf,MAX((Ident!L175-1)*fuf,ROUND(N175/(BerM1!S175+BerM2!S175+BerM3!S175),2))))</f>
        <v>0</v>
      </c>
      <c r="P175" s="81">
        <f>ROUND((BerM1!I175+BerM2!I175+BerM3!I175)/(malu1+malu2+malu3),2)</f>
        <v>0</v>
      </c>
      <c r="Q175" s="81">
        <f>ROUND((BerM1!J175+BerM2!J175+BerM3!J175)/(dima1+dima2+dima3),2)</f>
        <v>0</v>
      </c>
      <c r="R175" s="81">
        <f>ROUND((BerM1!K175+BerM2!K175+BerM3!K175)/(wome1+wome2+wome3),2)</f>
        <v>0</v>
      </c>
      <c r="S175" s="81">
        <f>ROUND((BerM1!L175+BerM2!L175+BerM3!L175)/(doje1+doje2+doje3),2)</f>
        <v>0</v>
      </c>
      <c r="T175" s="81">
        <f>ROUND((BerM1!M175+BerM2!M175+BerM3!M175)/(vrve1+vrve2+vrve3),2)</f>
        <v>0</v>
      </c>
      <c r="U175" s="81">
        <f>ROUND((BerM1!N175+BerM2!N175+BerM3!N175)/(zasa1+zasa2+zasa3),2)</f>
        <v>0</v>
      </c>
      <c r="V175" s="81">
        <f>ROUND((BerM1!O175+BerM2!O175+BerM3!O175)/(zodi1+zodi2+zodi3),2)</f>
        <v>0</v>
      </c>
      <c r="W175" s="81">
        <f>ROUND(('M1-In'!U175+'M2-In'!U175+'M3-In'!U175)*7/(malu1+malu2+malu3+dima1+dima2+dima3+wome1+wome2+wome3+doje1+doje2+doje3+vrve1+vrve2+vrve3+zasa1+zasa2+zasa3+zodi1+zodi2+zodi3),2)</f>
        <v>0</v>
      </c>
      <c r="X175" s="81">
        <f t="shared" si="123"/>
        <v>0</v>
      </c>
      <c r="Y175" s="81" t="str">
        <f t="shared" si="124"/>
        <v>REMPLIR CAT.D'EMPLOYEUR!</v>
      </c>
      <c r="Z175" s="34">
        <f t="shared" si="125"/>
        <v>0</v>
      </c>
      <c r="AA175" s="81" t="str">
        <f t="shared" si="126"/>
        <v>T. plein</v>
      </c>
      <c r="AB175" s="81">
        <f>'M1-In'!AD175+'M1-In'!AE175+'M2-In'!AD175+'M2-In'!AE175+'M3-In'!AD175+'M3-In'!AE175</f>
        <v>0</v>
      </c>
      <c r="AC175" s="81" t="str">
        <f t="shared" si="127"/>
        <v>Corriger</v>
      </c>
      <c r="AD175" s="81" t="str">
        <f t="shared" si="128"/>
        <v>Corriger</v>
      </c>
      <c r="AE175" s="81">
        <f>'M1-In'!AF175+'M2-In'!AF175+'M3-In'!AF175</f>
        <v>0</v>
      </c>
      <c r="AF175" s="81" t="str">
        <f t="shared" si="129"/>
        <v>Corriger</v>
      </c>
      <c r="AG175" s="81" t="str">
        <f t="shared" si="130"/>
        <v>Corriger</v>
      </c>
      <c r="AH175" s="81">
        <f>'M1-In'!AG175+'M2-In'!AG175+'M3-In'!AG175</f>
        <v>0</v>
      </c>
      <c r="AI175" s="81" t="str">
        <f t="shared" si="131"/>
        <v>Corriger</v>
      </c>
      <c r="AJ175" s="81" t="str">
        <f t="shared" si="132"/>
        <v>Corriger</v>
      </c>
      <c r="AK175" s="81">
        <f>'M1-In'!AH175+'M2-In'!AH175+'M3-In'!AH175</f>
        <v>0</v>
      </c>
      <c r="AL175" s="81" t="str">
        <f t="shared" si="133"/>
        <v>Corriger</v>
      </c>
      <c r="AM175" s="81" t="str">
        <f t="shared" si="134"/>
        <v>Corriger</v>
      </c>
      <c r="AN175" s="81">
        <f>'M1-In'!AI175+'M2-In'!AI175+'M3-In'!AI175</f>
        <v>0</v>
      </c>
      <c r="AO175" s="81" t="str">
        <f t="shared" si="135"/>
        <v>Corriger</v>
      </c>
      <c r="AP175" s="81" t="str">
        <f t="shared" si="136"/>
        <v>Corriger</v>
      </c>
      <c r="AQ175" s="81">
        <f>'M1-In'!AJ175+'M2-In'!AJ175+'M3-In'!AJ175</f>
        <v>0</v>
      </c>
      <c r="AR175" s="81" t="str">
        <f t="shared" si="137"/>
        <v>Corriger</v>
      </c>
      <c r="AS175" s="81" t="str">
        <f t="shared" si="138"/>
        <v>Corriger</v>
      </c>
      <c r="AT175" s="81">
        <f>BerM1!AO175+BerM2!AO175+BerM3!AO175</f>
        <v>0</v>
      </c>
      <c r="AU175" s="81" t="str">
        <f t="shared" si="139"/>
        <v>Corriger</v>
      </c>
      <c r="AV175" s="81" t="str">
        <f t="shared" si="140"/>
        <v>Corriger</v>
      </c>
      <c r="AW175" s="81" t="str">
        <f>IF(A175&gt;1,"Corriger",MIN(gmk,BerM1!AQ175+BerM2!AQ175+BerM3!AQ175))</f>
        <v>Corriger</v>
      </c>
      <c r="AX175" s="81" t="str">
        <f t="shared" si="141"/>
        <v>Corriger</v>
      </c>
      <c r="AY175" s="81" t="str">
        <f t="shared" si="142"/>
        <v>Corriger</v>
      </c>
      <c r="AZ175" s="81" t="str">
        <f>IF(A175&gt;1,"Corriger",ROUND(AW175*pabij/100,2)+ROUND(AW175*wnbij/100,2))</f>
        <v>Corriger</v>
      </c>
      <c r="BA175" s="81">
        <f t="shared" si="143"/>
        <v>0</v>
      </c>
      <c r="BB175" s="81">
        <f t="shared" si="144"/>
        <v>0</v>
      </c>
      <c r="BC175" s="104">
        <f t="shared" si="145"/>
        <v>1</v>
      </c>
      <c r="BD175" s="81" t="str">
        <f t="shared" si="146"/>
        <v>Corriger</v>
      </c>
      <c r="BE175" s="34" t="str">
        <f t="shared" si="147"/>
        <v>Corriger</v>
      </c>
      <c r="BF175" s="81" t="str">
        <f>IF(A175&gt;1,"Corriger",MIN(AY175,BerM1!AT175+BerM2!AT175+BerM3!AT175))</f>
        <v>Corriger</v>
      </c>
      <c r="BG175" s="81" t="e">
        <f t="shared" si="148"/>
        <v>#VALUE!</v>
      </c>
      <c r="BH175" s="81" t="str">
        <f t="shared" si="149"/>
        <v>Corriger</v>
      </c>
      <c r="BI175" s="81" t="str">
        <f t="shared" si="150"/>
        <v>Corriger</v>
      </c>
      <c r="BJ175" s="81" t="e">
        <f t="shared" si="151"/>
        <v>#VALUE!</v>
      </c>
      <c r="BK175" s="81" t="e">
        <f ca="1">IF(A175=1,Corriger,ROUND(AW175*fsobij/100,2))</f>
        <v>#VALUE!</v>
      </c>
      <c r="BL175" s="25" t="str">
        <f t="shared" si="152"/>
        <v>Corriger</v>
      </c>
      <c r="BM175" s="81" t="str">
        <f t="shared" si="153"/>
        <v>Corriger</v>
      </c>
      <c r="BN175" s="81" t="str">
        <f t="shared" si="154"/>
        <v>Corriger</v>
      </c>
      <c r="BO175" s="81" t="str">
        <f t="shared" si="155"/>
        <v>OK</v>
      </c>
      <c r="BP175" s="81" t="b">
        <f t="shared" si="156"/>
        <v>0</v>
      </c>
      <c r="BQ175" s="105"/>
      <c r="BR175" s="105" t="e">
        <f ca="1">IF(A175=1,Corriger,ROUND(AW175*bijdrage255/100,2))</f>
        <v>#VALUE!</v>
      </c>
      <c r="BS175" s="105" t="e">
        <f ca="1">IF(A175=1,Corriger,ROUND(AW175*bijdrage256/100,2))</f>
        <v>#VALUE!</v>
      </c>
      <c r="BT175" s="105"/>
      <c r="BU175" s="105" t="str">
        <f t="shared" si="157"/>
        <v>Corriger</v>
      </c>
      <c r="BV175" s="105"/>
      <c r="BW175" s="81" t="e">
        <f t="shared" si="158"/>
        <v>#VALUE!</v>
      </c>
      <c r="BX175" s="81" t="e">
        <f t="shared" si="159"/>
        <v>#VALUE!</v>
      </c>
      <c r="BY175" s="81" t="e">
        <f t="shared" si="160"/>
        <v>#VALUE!</v>
      </c>
      <c r="CA175" s="81" t="e">
        <f ca="1">BN175-ROUND(((FTP!AP175+FTP!BB175+FTP!BF175+FTP!AT175+FTP!AX175)-(FTP!BH175+FTP!BJ175))/100,2)</f>
        <v>#VALUE!</v>
      </c>
    </row>
    <row r="176" spans="1:79" x14ac:dyDescent="0.2">
      <c r="A176" s="25">
        <f>IF(OR(BerM1!V176=1,BerM2!V176=1,BerM3!V176=1),1,IF(ISBLANK(wg_cat),2,IF(AND(kwnr&gt;=76,user_wg_cat=958),3,0)))</f>
        <v>2</v>
      </c>
      <c r="B176" s="101"/>
      <c r="C176" s="106">
        <f>IF(NOT(ISBLANK(Ident!E176)),IF(Ident!E176&lt;Kal!A$11,Kal!A$11,Ident!E176),Kal!A$11)</f>
        <v>45383</v>
      </c>
      <c r="D176" s="25">
        <f>Ident!F176-C176+1-(INT((CHOOSE(WEEKDAY(C176),0,1,2,3,4,5,6)+(Ident!F176-C176+1))/7))-(INT((CHOOSE(WEEKDAY(C176),6,0,1,2,3,4,5)+(Ident!F176-C176+1))/7))</f>
        <v>-32415</v>
      </c>
      <c r="E176" s="25">
        <f>Kal!B$13-C176+1-(INT((CHOOSE(WEEKDAY(C176),0,1,2,3,4,5,6)+(Kal!B$13-C176+1))/7))-(INT((CHOOSE(WEEKDAY(C176),6,0,1,2,3,4,5)+(Kal!B$13-C176+1))/7))</f>
        <v>65</v>
      </c>
      <c r="F176" s="25">
        <f>Ident!F176-Kal!A$11+1-(INT((CHOOSE(WEEKDAY(Kal!A$11),0,1,2,3,4,5,6)+(Ident!F176-Kal!A$11+1))/7))-(INT((CHOOSE(WEEKDAY(Kal!A$11),6,0,1,2,3,4,5)+(Ident!F176-Kal!A$11+1))/7))</f>
        <v>-32415</v>
      </c>
      <c r="G176" s="25">
        <f>IF(AND(Ident!E176&lt;&gt;0,Ident!F176&lt;&gt;0),D176,IF(AND(Ident!E176&lt;&gt;0,Ident!F176=0),E176,IF(AND(Ident!E176=0,Ident!F176&lt;&gt;0),F176,ad5kw)))</f>
        <v>65</v>
      </c>
      <c r="H176" s="24">
        <f>ROUND(G176*Ident!L176,2)</f>
        <v>0</v>
      </c>
      <c r="I176" s="102"/>
      <c r="J176" s="103">
        <f>BerM1!W176+BerM2!W176+BerM3!W176</f>
        <v>0</v>
      </c>
      <c r="K176" s="103">
        <f t="shared" si="120"/>
        <v>0</v>
      </c>
      <c r="L176" s="103" t="str">
        <f t="shared" si="121"/>
        <v>Corriger</v>
      </c>
      <c r="M176" s="81">
        <f>BerM1!AB176+BerM2!AB176+BerM3!AB176</f>
        <v>0</v>
      </c>
      <c r="N176" s="81">
        <f t="shared" si="122"/>
        <v>0</v>
      </c>
      <c r="O176" s="4">
        <f>IF(BerM1!S176+BerM2!S176+BerM3!S176=0,0,MIN(Ident!L176*fuf,MAX((Ident!L176-1)*fuf,ROUND(N176/(BerM1!S176+BerM2!S176+BerM3!S176),2))))</f>
        <v>0</v>
      </c>
      <c r="P176" s="81">
        <f>ROUND((BerM1!I176+BerM2!I176+BerM3!I176)/(malu1+malu2+malu3),2)</f>
        <v>0</v>
      </c>
      <c r="Q176" s="81">
        <f>ROUND((BerM1!J176+BerM2!J176+BerM3!J176)/(dima1+dima2+dima3),2)</f>
        <v>0</v>
      </c>
      <c r="R176" s="81">
        <f>ROUND((BerM1!K176+BerM2!K176+BerM3!K176)/(wome1+wome2+wome3),2)</f>
        <v>0</v>
      </c>
      <c r="S176" s="81">
        <f>ROUND((BerM1!L176+BerM2!L176+BerM3!L176)/(doje1+doje2+doje3),2)</f>
        <v>0</v>
      </c>
      <c r="T176" s="81">
        <f>ROUND((BerM1!M176+BerM2!M176+BerM3!M176)/(vrve1+vrve2+vrve3),2)</f>
        <v>0</v>
      </c>
      <c r="U176" s="81">
        <f>ROUND((BerM1!N176+BerM2!N176+BerM3!N176)/(zasa1+zasa2+zasa3),2)</f>
        <v>0</v>
      </c>
      <c r="V176" s="81">
        <f>ROUND((BerM1!O176+BerM2!O176+BerM3!O176)/(zodi1+zodi2+zodi3),2)</f>
        <v>0</v>
      </c>
      <c r="W176" s="81">
        <f>ROUND(('M1-In'!U176+'M2-In'!U176+'M3-In'!U176)*7/(malu1+malu2+malu3+dima1+dima2+dima3+wome1+wome2+wome3+doje1+doje2+doje3+vrve1+vrve2+vrve3+zasa1+zasa2+zasa3+zodi1+zodi2+zodi3),2)</f>
        <v>0</v>
      </c>
      <c r="X176" s="81">
        <f t="shared" si="123"/>
        <v>0</v>
      </c>
      <c r="Y176" s="81" t="str">
        <f t="shared" si="124"/>
        <v>REMPLIR CAT.D'EMPLOYEUR!</v>
      </c>
      <c r="Z176" s="34">
        <f t="shared" si="125"/>
        <v>0</v>
      </c>
      <c r="AA176" s="81" t="str">
        <f t="shared" si="126"/>
        <v>T. plein</v>
      </c>
      <c r="AB176" s="81">
        <f>'M1-In'!AD176+'M1-In'!AE176+'M2-In'!AD176+'M2-In'!AE176+'M3-In'!AD176+'M3-In'!AE176</f>
        <v>0</v>
      </c>
      <c r="AC176" s="81" t="str">
        <f t="shared" si="127"/>
        <v>Corriger</v>
      </c>
      <c r="AD176" s="81" t="str">
        <f t="shared" si="128"/>
        <v>Corriger</v>
      </c>
      <c r="AE176" s="81">
        <f>'M1-In'!AF176+'M2-In'!AF176+'M3-In'!AF176</f>
        <v>0</v>
      </c>
      <c r="AF176" s="81" t="str">
        <f t="shared" si="129"/>
        <v>Corriger</v>
      </c>
      <c r="AG176" s="81" t="str">
        <f t="shared" si="130"/>
        <v>Corriger</v>
      </c>
      <c r="AH176" s="81">
        <f>'M1-In'!AG176+'M2-In'!AG176+'M3-In'!AG176</f>
        <v>0</v>
      </c>
      <c r="AI176" s="81" t="str">
        <f t="shared" si="131"/>
        <v>Corriger</v>
      </c>
      <c r="AJ176" s="81" t="str">
        <f t="shared" si="132"/>
        <v>Corriger</v>
      </c>
      <c r="AK176" s="81">
        <f>'M1-In'!AH176+'M2-In'!AH176+'M3-In'!AH176</f>
        <v>0</v>
      </c>
      <c r="AL176" s="81" t="str">
        <f t="shared" si="133"/>
        <v>Corriger</v>
      </c>
      <c r="AM176" s="81" t="str">
        <f t="shared" si="134"/>
        <v>Corriger</v>
      </c>
      <c r="AN176" s="81">
        <f>'M1-In'!AI176+'M2-In'!AI176+'M3-In'!AI176</f>
        <v>0</v>
      </c>
      <c r="AO176" s="81" t="str">
        <f t="shared" si="135"/>
        <v>Corriger</v>
      </c>
      <c r="AP176" s="81" t="str">
        <f t="shared" si="136"/>
        <v>Corriger</v>
      </c>
      <c r="AQ176" s="81">
        <f>'M1-In'!AJ176+'M2-In'!AJ176+'M3-In'!AJ176</f>
        <v>0</v>
      </c>
      <c r="AR176" s="81" t="str">
        <f t="shared" si="137"/>
        <v>Corriger</v>
      </c>
      <c r="AS176" s="81" t="str">
        <f t="shared" si="138"/>
        <v>Corriger</v>
      </c>
      <c r="AT176" s="81">
        <f>BerM1!AO176+BerM2!AO176+BerM3!AO176</f>
        <v>0</v>
      </c>
      <c r="AU176" s="81" t="str">
        <f t="shared" si="139"/>
        <v>Corriger</v>
      </c>
      <c r="AV176" s="81" t="str">
        <f t="shared" si="140"/>
        <v>Corriger</v>
      </c>
      <c r="AW176" s="81" t="str">
        <f>IF(A176&gt;1,"Corriger",MIN(gmk,BerM1!AQ176+BerM2!AQ176+BerM3!AQ176))</f>
        <v>Corriger</v>
      </c>
      <c r="AX176" s="81" t="str">
        <f t="shared" si="141"/>
        <v>Corriger</v>
      </c>
      <c r="AY176" s="81" t="str">
        <f t="shared" si="142"/>
        <v>Corriger</v>
      </c>
      <c r="AZ176" s="81" t="str">
        <f>IF(A176&gt;1,"Corriger",ROUND(AW176*pabij/100,2)+ROUND(AW176*wnbij/100,2))</f>
        <v>Corriger</v>
      </c>
      <c r="BA176" s="81">
        <f t="shared" si="143"/>
        <v>0</v>
      </c>
      <c r="BB176" s="81">
        <f t="shared" si="144"/>
        <v>0</v>
      </c>
      <c r="BC176" s="104">
        <f t="shared" si="145"/>
        <v>1</v>
      </c>
      <c r="BD176" s="81" t="str">
        <f t="shared" si="146"/>
        <v>Corriger</v>
      </c>
      <c r="BE176" s="34" t="str">
        <f t="shared" si="147"/>
        <v>Corriger</v>
      </c>
      <c r="BF176" s="81" t="str">
        <f>IF(A176&gt;1,"Corriger",MIN(AY176,BerM1!AT176+BerM2!AT176+BerM3!AT176))</f>
        <v>Corriger</v>
      </c>
      <c r="BG176" s="81" t="e">
        <f t="shared" si="148"/>
        <v>#VALUE!</v>
      </c>
      <c r="BH176" s="81" t="str">
        <f t="shared" si="149"/>
        <v>Corriger</v>
      </c>
      <c r="BI176" s="81" t="str">
        <f t="shared" si="150"/>
        <v>Corriger</v>
      </c>
      <c r="BJ176" s="81" t="e">
        <f t="shared" si="151"/>
        <v>#VALUE!</v>
      </c>
      <c r="BK176" s="81" t="e">
        <f ca="1">IF(A176=1,Corriger,ROUND(AW176*fsobij/100,2))</f>
        <v>#VALUE!</v>
      </c>
      <c r="BL176" s="25" t="str">
        <f t="shared" si="152"/>
        <v>Corriger</v>
      </c>
      <c r="BM176" s="81" t="str">
        <f t="shared" si="153"/>
        <v>Corriger</v>
      </c>
      <c r="BN176" s="81" t="str">
        <f t="shared" si="154"/>
        <v>Corriger</v>
      </c>
      <c r="BO176" s="81" t="str">
        <f t="shared" si="155"/>
        <v>OK</v>
      </c>
      <c r="BP176" s="81" t="b">
        <f t="shared" si="156"/>
        <v>0</v>
      </c>
      <c r="BQ176" s="105"/>
      <c r="BR176" s="105" t="e">
        <f ca="1">IF(A176=1,Corriger,ROUND(AW176*bijdrage255/100,2))</f>
        <v>#VALUE!</v>
      </c>
      <c r="BS176" s="105" t="e">
        <f ca="1">IF(A176=1,Corriger,ROUND(AW176*bijdrage256/100,2))</f>
        <v>#VALUE!</v>
      </c>
      <c r="BT176" s="105"/>
      <c r="BU176" s="105" t="str">
        <f t="shared" si="157"/>
        <v>Corriger</v>
      </c>
      <c r="BV176" s="105"/>
      <c r="BW176" s="81" t="e">
        <f t="shared" si="158"/>
        <v>#VALUE!</v>
      </c>
      <c r="BX176" s="81" t="e">
        <f t="shared" si="159"/>
        <v>#VALUE!</v>
      </c>
      <c r="BY176" s="81" t="e">
        <f t="shared" si="160"/>
        <v>#VALUE!</v>
      </c>
      <c r="CA176" s="81" t="e">
        <f ca="1">BN176-ROUND(((FTP!AP176+FTP!BB176+FTP!BF176+FTP!AT176+FTP!AX176)-(FTP!BH176+FTP!BJ176))/100,2)</f>
        <v>#VALUE!</v>
      </c>
    </row>
    <row r="177" spans="1:79" x14ac:dyDescent="0.2">
      <c r="A177" s="25">
        <f>IF(OR(BerM1!V177=1,BerM2!V177=1,BerM3!V177=1),1,IF(ISBLANK(wg_cat),2,IF(AND(kwnr&gt;=76,user_wg_cat=958),3,0)))</f>
        <v>2</v>
      </c>
      <c r="B177" s="101"/>
      <c r="C177" s="106">
        <f>IF(NOT(ISBLANK(Ident!E177)),IF(Ident!E177&lt;Kal!A$11,Kal!A$11,Ident!E177),Kal!A$11)</f>
        <v>45383</v>
      </c>
      <c r="D177" s="25">
        <f>Ident!F177-C177+1-(INT((CHOOSE(WEEKDAY(C177),0,1,2,3,4,5,6)+(Ident!F177-C177+1))/7))-(INT((CHOOSE(WEEKDAY(C177),6,0,1,2,3,4,5)+(Ident!F177-C177+1))/7))</f>
        <v>-32415</v>
      </c>
      <c r="E177" s="25">
        <f>Kal!B$13-C177+1-(INT((CHOOSE(WEEKDAY(C177),0,1,2,3,4,5,6)+(Kal!B$13-C177+1))/7))-(INT((CHOOSE(WEEKDAY(C177),6,0,1,2,3,4,5)+(Kal!B$13-C177+1))/7))</f>
        <v>65</v>
      </c>
      <c r="F177" s="25">
        <f>Ident!F177-Kal!A$11+1-(INT((CHOOSE(WEEKDAY(Kal!A$11),0,1,2,3,4,5,6)+(Ident!F177-Kal!A$11+1))/7))-(INT((CHOOSE(WEEKDAY(Kal!A$11),6,0,1,2,3,4,5)+(Ident!F177-Kal!A$11+1))/7))</f>
        <v>-32415</v>
      </c>
      <c r="G177" s="25">
        <f>IF(AND(Ident!E177&lt;&gt;0,Ident!F177&lt;&gt;0),D177,IF(AND(Ident!E177&lt;&gt;0,Ident!F177=0),E177,IF(AND(Ident!E177=0,Ident!F177&lt;&gt;0),F177,ad5kw)))</f>
        <v>65</v>
      </c>
      <c r="H177" s="24">
        <f>ROUND(G177*Ident!L177,2)</f>
        <v>0</v>
      </c>
      <c r="I177" s="102"/>
      <c r="J177" s="103">
        <f>BerM1!W177+BerM2!W177+BerM3!W177</f>
        <v>0</v>
      </c>
      <c r="K177" s="103">
        <f t="shared" si="120"/>
        <v>0</v>
      </c>
      <c r="L177" s="103" t="str">
        <f t="shared" si="121"/>
        <v>Corriger</v>
      </c>
      <c r="M177" s="81">
        <f>BerM1!AB177+BerM2!AB177+BerM3!AB177</f>
        <v>0</v>
      </c>
      <c r="N177" s="81">
        <f t="shared" si="122"/>
        <v>0</v>
      </c>
      <c r="O177" s="4">
        <f>IF(BerM1!S177+BerM2!S177+BerM3!S177=0,0,MIN(Ident!L177*fuf,MAX((Ident!L177-1)*fuf,ROUND(N177/(BerM1!S177+BerM2!S177+BerM3!S177),2))))</f>
        <v>0</v>
      </c>
      <c r="P177" s="81">
        <f>ROUND((BerM1!I177+BerM2!I177+BerM3!I177)/(malu1+malu2+malu3),2)</f>
        <v>0</v>
      </c>
      <c r="Q177" s="81">
        <f>ROUND((BerM1!J177+BerM2!J177+BerM3!J177)/(dima1+dima2+dima3),2)</f>
        <v>0</v>
      </c>
      <c r="R177" s="81">
        <f>ROUND((BerM1!K177+BerM2!K177+BerM3!K177)/(wome1+wome2+wome3),2)</f>
        <v>0</v>
      </c>
      <c r="S177" s="81">
        <f>ROUND((BerM1!L177+BerM2!L177+BerM3!L177)/(doje1+doje2+doje3),2)</f>
        <v>0</v>
      </c>
      <c r="T177" s="81">
        <f>ROUND((BerM1!M177+BerM2!M177+BerM3!M177)/(vrve1+vrve2+vrve3),2)</f>
        <v>0</v>
      </c>
      <c r="U177" s="81">
        <f>ROUND((BerM1!N177+BerM2!N177+BerM3!N177)/(zasa1+zasa2+zasa3),2)</f>
        <v>0</v>
      </c>
      <c r="V177" s="81">
        <f>ROUND((BerM1!O177+BerM2!O177+BerM3!O177)/(zodi1+zodi2+zodi3),2)</f>
        <v>0</v>
      </c>
      <c r="W177" s="81">
        <f>ROUND(('M1-In'!U177+'M2-In'!U177+'M3-In'!U177)*7/(malu1+malu2+malu3+dima1+dima2+dima3+wome1+wome2+wome3+doje1+doje2+doje3+vrve1+vrve2+vrve3+zasa1+zasa2+zasa3+zodi1+zodi2+zodi3),2)</f>
        <v>0</v>
      </c>
      <c r="X177" s="81">
        <f t="shared" si="123"/>
        <v>0</v>
      </c>
      <c r="Y177" s="81" t="str">
        <f t="shared" si="124"/>
        <v>REMPLIR CAT.D'EMPLOYEUR!</v>
      </c>
      <c r="Z177" s="34">
        <f t="shared" si="125"/>
        <v>0</v>
      </c>
      <c r="AA177" s="81" t="str">
        <f t="shared" si="126"/>
        <v>T. plein</v>
      </c>
      <c r="AB177" s="81">
        <f>'M1-In'!AD177+'M1-In'!AE177+'M2-In'!AD177+'M2-In'!AE177+'M3-In'!AD177+'M3-In'!AE177</f>
        <v>0</v>
      </c>
      <c r="AC177" s="81" t="str">
        <f t="shared" si="127"/>
        <v>Corriger</v>
      </c>
      <c r="AD177" s="81" t="str">
        <f t="shared" si="128"/>
        <v>Corriger</v>
      </c>
      <c r="AE177" s="81">
        <f>'M1-In'!AF177+'M2-In'!AF177+'M3-In'!AF177</f>
        <v>0</v>
      </c>
      <c r="AF177" s="81" t="str">
        <f t="shared" si="129"/>
        <v>Corriger</v>
      </c>
      <c r="AG177" s="81" t="str">
        <f t="shared" si="130"/>
        <v>Corriger</v>
      </c>
      <c r="AH177" s="81">
        <f>'M1-In'!AG177+'M2-In'!AG177+'M3-In'!AG177</f>
        <v>0</v>
      </c>
      <c r="AI177" s="81" t="str">
        <f t="shared" si="131"/>
        <v>Corriger</v>
      </c>
      <c r="AJ177" s="81" t="str">
        <f t="shared" si="132"/>
        <v>Corriger</v>
      </c>
      <c r="AK177" s="81">
        <f>'M1-In'!AH177+'M2-In'!AH177+'M3-In'!AH177</f>
        <v>0</v>
      </c>
      <c r="AL177" s="81" t="str">
        <f t="shared" si="133"/>
        <v>Corriger</v>
      </c>
      <c r="AM177" s="81" t="str">
        <f t="shared" si="134"/>
        <v>Corriger</v>
      </c>
      <c r="AN177" s="81">
        <f>'M1-In'!AI177+'M2-In'!AI177+'M3-In'!AI177</f>
        <v>0</v>
      </c>
      <c r="AO177" s="81" t="str">
        <f t="shared" si="135"/>
        <v>Corriger</v>
      </c>
      <c r="AP177" s="81" t="str">
        <f t="shared" si="136"/>
        <v>Corriger</v>
      </c>
      <c r="AQ177" s="81">
        <f>'M1-In'!AJ177+'M2-In'!AJ177+'M3-In'!AJ177</f>
        <v>0</v>
      </c>
      <c r="AR177" s="81" t="str">
        <f t="shared" si="137"/>
        <v>Corriger</v>
      </c>
      <c r="AS177" s="81" t="str">
        <f t="shared" si="138"/>
        <v>Corriger</v>
      </c>
      <c r="AT177" s="81">
        <f>BerM1!AO177+BerM2!AO177+BerM3!AO177</f>
        <v>0</v>
      </c>
      <c r="AU177" s="81" t="str">
        <f t="shared" si="139"/>
        <v>Corriger</v>
      </c>
      <c r="AV177" s="81" t="str">
        <f t="shared" si="140"/>
        <v>Corriger</v>
      </c>
      <c r="AW177" s="81" t="str">
        <f>IF(A177&gt;1,"Corriger",MIN(gmk,BerM1!AQ177+BerM2!AQ177+BerM3!AQ177))</f>
        <v>Corriger</v>
      </c>
      <c r="AX177" s="81" t="str">
        <f t="shared" si="141"/>
        <v>Corriger</v>
      </c>
      <c r="AY177" s="81" t="str">
        <f t="shared" si="142"/>
        <v>Corriger</v>
      </c>
      <c r="AZ177" s="81" t="str">
        <f>IF(A177&gt;1,"Corriger",ROUND(AW177*pabij/100,2)+ROUND(AW177*wnbij/100,2))</f>
        <v>Corriger</v>
      </c>
      <c r="BA177" s="81">
        <f t="shared" si="143"/>
        <v>0</v>
      </c>
      <c r="BB177" s="81">
        <f t="shared" si="144"/>
        <v>0</v>
      </c>
      <c r="BC177" s="104">
        <f t="shared" si="145"/>
        <v>1</v>
      </c>
      <c r="BD177" s="81" t="str">
        <f t="shared" si="146"/>
        <v>Corriger</v>
      </c>
      <c r="BE177" s="34" t="str">
        <f t="shared" si="147"/>
        <v>Corriger</v>
      </c>
      <c r="BF177" s="81" t="str">
        <f>IF(A177&gt;1,"Corriger",MIN(AY177,BerM1!AT177+BerM2!AT177+BerM3!AT177))</f>
        <v>Corriger</v>
      </c>
      <c r="BG177" s="81" t="e">
        <f t="shared" si="148"/>
        <v>#VALUE!</v>
      </c>
      <c r="BH177" s="81" t="str">
        <f t="shared" si="149"/>
        <v>Corriger</v>
      </c>
      <c r="BI177" s="81" t="str">
        <f t="shared" si="150"/>
        <v>Corriger</v>
      </c>
      <c r="BJ177" s="81" t="e">
        <f t="shared" si="151"/>
        <v>#VALUE!</v>
      </c>
      <c r="BK177" s="81" t="e">
        <f ca="1">IF(A177=1,Corriger,ROUND(AW177*fsobij/100,2))</f>
        <v>#VALUE!</v>
      </c>
      <c r="BL177" s="25" t="str">
        <f t="shared" si="152"/>
        <v>Corriger</v>
      </c>
      <c r="BM177" s="81" t="str">
        <f t="shared" si="153"/>
        <v>Corriger</v>
      </c>
      <c r="BN177" s="81" t="str">
        <f t="shared" si="154"/>
        <v>Corriger</v>
      </c>
      <c r="BO177" s="81" t="str">
        <f t="shared" si="155"/>
        <v>OK</v>
      </c>
      <c r="BP177" s="81" t="b">
        <f t="shared" si="156"/>
        <v>0</v>
      </c>
      <c r="BQ177" s="105"/>
      <c r="BR177" s="105" t="e">
        <f ca="1">IF(A177=1,Corriger,ROUND(AW177*bijdrage255/100,2))</f>
        <v>#VALUE!</v>
      </c>
      <c r="BS177" s="105" t="e">
        <f ca="1">IF(A177=1,Corriger,ROUND(AW177*bijdrage256/100,2))</f>
        <v>#VALUE!</v>
      </c>
      <c r="BT177" s="105"/>
      <c r="BU177" s="105" t="str">
        <f t="shared" si="157"/>
        <v>Corriger</v>
      </c>
      <c r="BV177" s="105"/>
      <c r="BW177" s="81" t="e">
        <f t="shared" si="158"/>
        <v>#VALUE!</v>
      </c>
      <c r="BX177" s="81" t="e">
        <f t="shared" si="159"/>
        <v>#VALUE!</v>
      </c>
      <c r="BY177" s="81" t="e">
        <f t="shared" si="160"/>
        <v>#VALUE!</v>
      </c>
      <c r="CA177" s="81" t="e">
        <f ca="1">BN177-ROUND(((FTP!AP177+FTP!BB177+FTP!BF177+FTP!AT177+FTP!AX177)-(FTP!BH177+FTP!BJ177))/100,2)</f>
        <v>#VALUE!</v>
      </c>
    </row>
    <row r="178" spans="1:79" x14ac:dyDescent="0.2">
      <c r="A178" s="25">
        <f>IF(OR(BerM1!V178=1,BerM2!V178=1,BerM3!V178=1),1,IF(ISBLANK(wg_cat),2,IF(AND(kwnr&gt;=76,user_wg_cat=958),3,0)))</f>
        <v>2</v>
      </c>
      <c r="B178" s="101"/>
      <c r="C178" s="106">
        <f>IF(NOT(ISBLANK(Ident!E178)),IF(Ident!E178&lt;Kal!A$11,Kal!A$11,Ident!E178),Kal!A$11)</f>
        <v>45383</v>
      </c>
      <c r="D178" s="25">
        <f>Ident!F178-C178+1-(INT((CHOOSE(WEEKDAY(C178),0,1,2,3,4,5,6)+(Ident!F178-C178+1))/7))-(INT((CHOOSE(WEEKDAY(C178),6,0,1,2,3,4,5)+(Ident!F178-C178+1))/7))</f>
        <v>-32415</v>
      </c>
      <c r="E178" s="25">
        <f>Kal!B$13-C178+1-(INT((CHOOSE(WEEKDAY(C178),0,1,2,3,4,5,6)+(Kal!B$13-C178+1))/7))-(INT((CHOOSE(WEEKDAY(C178),6,0,1,2,3,4,5)+(Kal!B$13-C178+1))/7))</f>
        <v>65</v>
      </c>
      <c r="F178" s="25">
        <f>Ident!F178-Kal!A$11+1-(INT((CHOOSE(WEEKDAY(Kal!A$11),0,1,2,3,4,5,6)+(Ident!F178-Kal!A$11+1))/7))-(INT((CHOOSE(WEEKDAY(Kal!A$11),6,0,1,2,3,4,5)+(Ident!F178-Kal!A$11+1))/7))</f>
        <v>-32415</v>
      </c>
      <c r="G178" s="25">
        <f>IF(AND(Ident!E178&lt;&gt;0,Ident!F178&lt;&gt;0),D178,IF(AND(Ident!E178&lt;&gt;0,Ident!F178=0),E178,IF(AND(Ident!E178=0,Ident!F178&lt;&gt;0),F178,ad5kw)))</f>
        <v>65</v>
      </c>
      <c r="H178" s="24">
        <f>ROUND(G178*Ident!L178,2)</f>
        <v>0</v>
      </c>
      <c r="I178" s="102"/>
      <c r="J178" s="103">
        <f>BerM1!W178+BerM2!W178+BerM3!W178</f>
        <v>0</v>
      </c>
      <c r="K178" s="103">
        <f t="shared" si="120"/>
        <v>0</v>
      </c>
      <c r="L178" s="103" t="str">
        <f t="shared" si="121"/>
        <v>Corriger</v>
      </c>
      <c r="M178" s="81">
        <f>BerM1!AB178+BerM2!AB178+BerM3!AB178</f>
        <v>0</v>
      </c>
      <c r="N178" s="81">
        <f t="shared" si="122"/>
        <v>0</v>
      </c>
      <c r="O178" s="4">
        <f>IF(BerM1!S178+BerM2!S178+BerM3!S178=0,0,MIN(Ident!L178*fuf,MAX((Ident!L178-1)*fuf,ROUND(N178/(BerM1!S178+BerM2!S178+BerM3!S178),2))))</f>
        <v>0</v>
      </c>
      <c r="P178" s="81">
        <f>ROUND((BerM1!I178+BerM2!I178+BerM3!I178)/(malu1+malu2+malu3),2)</f>
        <v>0</v>
      </c>
      <c r="Q178" s="81">
        <f>ROUND((BerM1!J178+BerM2!J178+BerM3!J178)/(dima1+dima2+dima3),2)</f>
        <v>0</v>
      </c>
      <c r="R178" s="81">
        <f>ROUND((BerM1!K178+BerM2!K178+BerM3!K178)/(wome1+wome2+wome3),2)</f>
        <v>0</v>
      </c>
      <c r="S178" s="81">
        <f>ROUND((BerM1!L178+BerM2!L178+BerM3!L178)/(doje1+doje2+doje3),2)</f>
        <v>0</v>
      </c>
      <c r="T178" s="81">
        <f>ROUND((BerM1!M178+BerM2!M178+BerM3!M178)/(vrve1+vrve2+vrve3),2)</f>
        <v>0</v>
      </c>
      <c r="U178" s="81">
        <f>ROUND((BerM1!N178+BerM2!N178+BerM3!N178)/(zasa1+zasa2+zasa3),2)</f>
        <v>0</v>
      </c>
      <c r="V178" s="81">
        <f>ROUND((BerM1!O178+BerM2!O178+BerM3!O178)/(zodi1+zodi2+zodi3),2)</f>
        <v>0</v>
      </c>
      <c r="W178" s="81">
        <f>ROUND(('M1-In'!U178+'M2-In'!U178+'M3-In'!U178)*7/(malu1+malu2+malu3+dima1+dima2+dima3+wome1+wome2+wome3+doje1+doje2+doje3+vrve1+vrve2+vrve3+zasa1+zasa2+zasa3+zodi1+zodi2+zodi3),2)</f>
        <v>0</v>
      </c>
      <c r="X178" s="81">
        <f t="shared" si="123"/>
        <v>0</v>
      </c>
      <c r="Y178" s="81" t="str">
        <f t="shared" si="124"/>
        <v>REMPLIR CAT.D'EMPLOYEUR!</v>
      </c>
      <c r="Z178" s="34">
        <f t="shared" si="125"/>
        <v>0</v>
      </c>
      <c r="AA178" s="81" t="str">
        <f t="shared" si="126"/>
        <v>T. plein</v>
      </c>
      <c r="AB178" s="81">
        <f>'M1-In'!AD178+'M1-In'!AE178+'M2-In'!AD178+'M2-In'!AE178+'M3-In'!AD178+'M3-In'!AE178</f>
        <v>0</v>
      </c>
      <c r="AC178" s="81" t="str">
        <f t="shared" si="127"/>
        <v>Corriger</v>
      </c>
      <c r="AD178" s="81" t="str">
        <f t="shared" si="128"/>
        <v>Corriger</v>
      </c>
      <c r="AE178" s="81">
        <f>'M1-In'!AF178+'M2-In'!AF178+'M3-In'!AF178</f>
        <v>0</v>
      </c>
      <c r="AF178" s="81" t="str">
        <f t="shared" si="129"/>
        <v>Corriger</v>
      </c>
      <c r="AG178" s="81" t="str">
        <f t="shared" si="130"/>
        <v>Corriger</v>
      </c>
      <c r="AH178" s="81">
        <f>'M1-In'!AG178+'M2-In'!AG178+'M3-In'!AG178</f>
        <v>0</v>
      </c>
      <c r="AI178" s="81" t="str">
        <f t="shared" si="131"/>
        <v>Corriger</v>
      </c>
      <c r="AJ178" s="81" t="str">
        <f t="shared" si="132"/>
        <v>Corriger</v>
      </c>
      <c r="AK178" s="81">
        <f>'M1-In'!AH178+'M2-In'!AH178+'M3-In'!AH178</f>
        <v>0</v>
      </c>
      <c r="AL178" s="81" t="str">
        <f t="shared" si="133"/>
        <v>Corriger</v>
      </c>
      <c r="AM178" s="81" t="str">
        <f t="shared" si="134"/>
        <v>Corriger</v>
      </c>
      <c r="AN178" s="81">
        <f>'M1-In'!AI178+'M2-In'!AI178+'M3-In'!AI178</f>
        <v>0</v>
      </c>
      <c r="AO178" s="81" t="str">
        <f t="shared" si="135"/>
        <v>Corriger</v>
      </c>
      <c r="AP178" s="81" t="str">
        <f t="shared" si="136"/>
        <v>Corriger</v>
      </c>
      <c r="AQ178" s="81">
        <f>'M1-In'!AJ178+'M2-In'!AJ178+'M3-In'!AJ178</f>
        <v>0</v>
      </c>
      <c r="AR178" s="81" t="str">
        <f t="shared" si="137"/>
        <v>Corriger</v>
      </c>
      <c r="AS178" s="81" t="str">
        <f t="shared" si="138"/>
        <v>Corriger</v>
      </c>
      <c r="AT178" s="81">
        <f>BerM1!AO178+BerM2!AO178+BerM3!AO178</f>
        <v>0</v>
      </c>
      <c r="AU178" s="81" t="str">
        <f t="shared" si="139"/>
        <v>Corriger</v>
      </c>
      <c r="AV178" s="81" t="str">
        <f t="shared" si="140"/>
        <v>Corriger</v>
      </c>
      <c r="AW178" s="81" t="str">
        <f>IF(A178&gt;1,"Corriger",MIN(gmk,BerM1!AQ178+BerM2!AQ178+BerM3!AQ178))</f>
        <v>Corriger</v>
      </c>
      <c r="AX178" s="81" t="str">
        <f t="shared" si="141"/>
        <v>Corriger</v>
      </c>
      <c r="AY178" s="81" t="str">
        <f t="shared" si="142"/>
        <v>Corriger</v>
      </c>
      <c r="AZ178" s="81" t="str">
        <f>IF(A178&gt;1,"Corriger",ROUND(AW178*pabij/100,2)+ROUND(AW178*wnbij/100,2))</f>
        <v>Corriger</v>
      </c>
      <c r="BA178" s="81">
        <f t="shared" si="143"/>
        <v>0</v>
      </c>
      <c r="BB178" s="81">
        <f t="shared" si="144"/>
        <v>0</v>
      </c>
      <c r="BC178" s="104">
        <f t="shared" si="145"/>
        <v>1</v>
      </c>
      <c r="BD178" s="81" t="str">
        <f t="shared" si="146"/>
        <v>Corriger</v>
      </c>
      <c r="BE178" s="34" t="str">
        <f t="shared" si="147"/>
        <v>Corriger</v>
      </c>
      <c r="BF178" s="81" t="str">
        <f>IF(A178&gt;1,"Corriger",MIN(AY178,BerM1!AT178+BerM2!AT178+BerM3!AT178))</f>
        <v>Corriger</v>
      </c>
      <c r="BG178" s="81" t="e">
        <f t="shared" si="148"/>
        <v>#VALUE!</v>
      </c>
      <c r="BH178" s="81" t="str">
        <f t="shared" si="149"/>
        <v>Corriger</v>
      </c>
      <c r="BI178" s="81" t="str">
        <f t="shared" si="150"/>
        <v>Corriger</v>
      </c>
      <c r="BJ178" s="81" t="e">
        <f t="shared" si="151"/>
        <v>#VALUE!</v>
      </c>
      <c r="BK178" s="81" t="e">
        <f ca="1">IF(A178=1,Corriger,ROUND(AW178*fsobij/100,2))</f>
        <v>#VALUE!</v>
      </c>
      <c r="BL178" s="25" t="str">
        <f t="shared" si="152"/>
        <v>Corriger</v>
      </c>
      <c r="BM178" s="81" t="str">
        <f t="shared" si="153"/>
        <v>Corriger</v>
      </c>
      <c r="BN178" s="81" t="str">
        <f t="shared" si="154"/>
        <v>Corriger</v>
      </c>
      <c r="BO178" s="81" t="str">
        <f t="shared" si="155"/>
        <v>OK</v>
      </c>
      <c r="BP178" s="81" t="b">
        <f t="shared" si="156"/>
        <v>0</v>
      </c>
      <c r="BQ178" s="105"/>
      <c r="BR178" s="105" t="e">
        <f ca="1">IF(A178=1,Corriger,ROUND(AW178*bijdrage255/100,2))</f>
        <v>#VALUE!</v>
      </c>
      <c r="BS178" s="105" t="e">
        <f ca="1">IF(A178=1,Corriger,ROUND(AW178*bijdrage256/100,2))</f>
        <v>#VALUE!</v>
      </c>
      <c r="BT178" s="105"/>
      <c r="BU178" s="105" t="str">
        <f t="shared" si="157"/>
        <v>Corriger</v>
      </c>
      <c r="BV178" s="105"/>
      <c r="BW178" s="81" t="e">
        <f t="shared" si="158"/>
        <v>#VALUE!</v>
      </c>
      <c r="BX178" s="81" t="e">
        <f t="shared" si="159"/>
        <v>#VALUE!</v>
      </c>
      <c r="BY178" s="81" t="e">
        <f t="shared" si="160"/>
        <v>#VALUE!</v>
      </c>
      <c r="CA178" s="81" t="e">
        <f ca="1">BN178-ROUND(((FTP!AP178+FTP!BB178+FTP!BF178+FTP!AT178+FTP!AX178)-(FTP!BH178+FTP!BJ178))/100,2)</f>
        <v>#VALUE!</v>
      </c>
    </row>
    <row r="179" spans="1:79" x14ac:dyDescent="0.2">
      <c r="A179" s="25">
        <f>IF(OR(BerM1!V179=1,BerM2!V179=1,BerM3!V179=1),1,IF(ISBLANK(wg_cat),2,IF(AND(kwnr&gt;=76,user_wg_cat=958),3,0)))</f>
        <v>2</v>
      </c>
      <c r="B179" s="101"/>
      <c r="C179" s="106">
        <f>IF(NOT(ISBLANK(Ident!E179)),IF(Ident!E179&lt;Kal!A$11,Kal!A$11,Ident!E179),Kal!A$11)</f>
        <v>45383</v>
      </c>
      <c r="D179" s="25">
        <f>Ident!F179-C179+1-(INT((CHOOSE(WEEKDAY(C179),0,1,2,3,4,5,6)+(Ident!F179-C179+1))/7))-(INT((CHOOSE(WEEKDAY(C179),6,0,1,2,3,4,5)+(Ident!F179-C179+1))/7))</f>
        <v>-32415</v>
      </c>
      <c r="E179" s="25">
        <f>Kal!B$13-C179+1-(INT((CHOOSE(WEEKDAY(C179),0,1,2,3,4,5,6)+(Kal!B$13-C179+1))/7))-(INT((CHOOSE(WEEKDAY(C179),6,0,1,2,3,4,5)+(Kal!B$13-C179+1))/7))</f>
        <v>65</v>
      </c>
      <c r="F179" s="25">
        <f>Ident!F179-Kal!A$11+1-(INT((CHOOSE(WEEKDAY(Kal!A$11),0,1,2,3,4,5,6)+(Ident!F179-Kal!A$11+1))/7))-(INT((CHOOSE(WEEKDAY(Kal!A$11),6,0,1,2,3,4,5)+(Ident!F179-Kal!A$11+1))/7))</f>
        <v>-32415</v>
      </c>
      <c r="G179" s="25">
        <f>IF(AND(Ident!E179&lt;&gt;0,Ident!F179&lt;&gt;0),D179,IF(AND(Ident!E179&lt;&gt;0,Ident!F179=0),E179,IF(AND(Ident!E179=0,Ident!F179&lt;&gt;0),F179,ad5kw)))</f>
        <v>65</v>
      </c>
      <c r="H179" s="24">
        <f>ROUND(G179*Ident!L179,2)</f>
        <v>0</v>
      </c>
      <c r="I179" s="102"/>
      <c r="J179" s="103">
        <f>BerM1!W179+BerM2!W179+BerM3!W179</f>
        <v>0</v>
      </c>
      <c r="K179" s="103">
        <f t="shared" si="120"/>
        <v>0</v>
      </c>
      <c r="L179" s="103" t="str">
        <f t="shared" si="121"/>
        <v>Corriger</v>
      </c>
      <c r="M179" s="81">
        <f>BerM1!AB179+BerM2!AB179+BerM3!AB179</f>
        <v>0</v>
      </c>
      <c r="N179" s="81">
        <f t="shared" si="122"/>
        <v>0</v>
      </c>
      <c r="O179" s="4">
        <f>IF(BerM1!S179+BerM2!S179+BerM3!S179=0,0,MIN(Ident!L179*fuf,MAX((Ident!L179-1)*fuf,ROUND(N179/(BerM1!S179+BerM2!S179+BerM3!S179),2))))</f>
        <v>0</v>
      </c>
      <c r="P179" s="81">
        <f>ROUND((BerM1!I179+BerM2!I179+BerM3!I179)/(malu1+malu2+malu3),2)</f>
        <v>0</v>
      </c>
      <c r="Q179" s="81">
        <f>ROUND((BerM1!J179+BerM2!J179+BerM3!J179)/(dima1+dima2+dima3),2)</f>
        <v>0</v>
      </c>
      <c r="R179" s="81">
        <f>ROUND((BerM1!K179+BerM2!K179+BerM3!K179)/(wome1+wome2+wome3),2)</f>
        <v>0</v>
      </c>
      <c r="S179" s="81">
        <f>ROUND((BerM1!L179+BerM2!L179+BerM3!L179)/(doje1+doje2+doje3),2)</f>
        <v>0</v>
      </c>
      <c r="T179" s="81">
        <f>ROUND((BerM1!M179+BerM2!M179+BerM3!M179)/(vrve1+vrve2+vrve3),2)</f>
        <v>0</v>
      </c>
      <c r="U179" s="81">
        <f>ROUND((BerM1!N179+BerM2!N179+BerM3!N179)/(zasa1+zasa2+zasa3),2)</f>
        <v>0</v>
      </c>
      <c r="V179" s="81">
        <f>ROUND((BerM1!O179+BerM2!O179+BerM3!O179)/(zodi1+zodi2+zodi3),2)</f>
        <v>0</v>
      </c>
      <c r="W179" s="81">
        <f>ROUND(('M1-In'!U179+'M2-In'!U179+'M3-In'!U179)*7/(malu1+malu2+malu3+dima1+dima2+dima3+wome1+wome2+wome3+doje1+doje2+doje3+vrve1+vrve2+vrve3+zasa1+zasa2+zasa3+zodi1+zodi2+zodi3),2)</f>
        <v>0</v>
      </c>
      <c r="X179" s="81">
        <f t="shared" si="123"/>
        <v>0</v>
      </c>
      <c r="Y179" s="81" t="str">
        <f t="shared" si="124"/>
        <v>REMPLIR CAT.D'EMPLOYEUR!</v>
      </c>
      <c r="Z179" s="34">
        <f t="shared" si="125"/>
        <v>0</v>
      </c>
      <c r="AA179" s="81" t="str">
        <f t="shared" si="126"/>
        <v>T. plein</v>
      </c>
      <c r="AB179" s="81">
        <f>'M1-In'!AD179+'M1-In'!AE179+'M2-In'!AD179+'M2-In'!AE179+'M3-In'!AD179+'M3-In'!AE179</f>
        <v>0</v>
      </c>
      <c r="AC179" s="81" t="str">
        <f t="shared" si="127"/>
        <v>Corriger</v>
      </c>
      <c r="AD179" s="81" t="str">
        <f t="shared" si="128"/>
        <v>Corriger</v>
      </c>
      <c r="AE179" s="81">
        <f>'M1-In'!AF179+'M2-In'!AF179+'M3-In'!AF179</f>
        <v>0</v>
      </c>
      <c r="AF179" s="81" t="str">
        <f t="shared" si="129"/>
        <v>Corriger</v>
      </c>
      <c r="AG179" s="81" t="str">
        <f t="shared" si="130"/>
        <v>Corriger</v>
      </c>
      <c r="AH179" s="81">
        <f>'M1-In'!AG179+'M2-In'!AG179+'M3-In'!AG179</f>
        <v>0</v>
      </c>
      <c r="AI179" s="81" t="str">
        <f t="shared" si="131"/>
        <v>Corriger</v>
      </c>
      <c r="AJ179" s="81" t="str">
        <f t="shared" si="132"/>
        <v>Corriger</v>
      </c>
      <c r="AK179" s="81">
        <f>'M1-In'!AH179+'M2-In'!AH179+'M3-In'!AH179</f>
        <v>0</v>
      </c>
      <c r="AL179" s="81" t="str">
        <f t="shared" si="133"/>
        <v>Corriger</v>
      </c>
      <c r="AM179" s="81" t="str">
        <f t="shared" si="134"/>
        <v>Corriger</v>
      </c>
      <c r="AN179" s="81">
        <f>'M1-In'!AI179+'M2-In'!AI179+'M3-In'!AI179</f>
        <v>0</v>
      </c>
      <c r="AO179" s="81" t="str">
        <f t="shared" si="135"/>
        <v>Corriger</v>
      </c>
      <c r="AP179" s="81" t="str">
        <f t="shared" si="136"/>
        <v>Corriger</v>
      </c>
      <c r="AQ179" s="81">
        <f>'M1-In'!AJ179+'M2-In'!AJ179+'M3-In'!AJ179</f>
        <v>0</v>
      </c>
      <c r="AR179" s="81" t="str">
        <f t="shared" si="137"/>
        <v>Corriger</v>
      </c>
      <c r="AS179" s="81" t="str">
        <f t="shared" si="138"/>
        <v>Corriger</v>
      </c>
      <c r="AT179" s="81">
        <f>BerM1!AO179+BerM2!AO179+BerM3!AO179</f>
        <v>0</v>
      </c>
      <c r="AU179" s="81" t="str">
        <f t="shared" si="139"/>
        <v>Corriger</v>
      </c>
      <c r="AV179" s="81" t="str">
        <f t="shared" si="140"/>
        <v>Corriger</v>
      </c>
      <c r="AW179" s="81" t="str">
        <f>IF(A179&gt;1,"Corriger",MIN(gmk,BerM1!AQ179+BerM2!AQ179+BerM3!AQ179))</f>
        <v>Corriger</v>
      </c>
      <c r="AX179" s="81" t="str">
        <f t="shared" si="141"/>
        <v>Corriger</v>
      </c>
      <c r="AY179" s="81" t="str">
        <f t="shared" si="142"/>
        <v>Corriger</v>
      </c>
      <c r="AZ179" s="81" t="str">
        <f>IF(A179&gt;1,"Corriger",ROUND(AW179*pabij/100,2)+ROUND(AW179*wnbij/100,2))</f>
        <v>Corriger</v>
      </c>
      <c r="BA179" s="81">
        <f t="shared" si="143"/>
        <v>0</v>
      </c>
      <c r="BB179" s="81">
        <f t="shared" si="144"/>
        <v>0</v>
      </c>
      <c r="BC179" s="104">
        <f t="shared" si="145"/>
        <v>1</v>
      </c>
      <c r="BD179" s="81" t="str">
        <f t="shared" si="146"/>
        <v>Corriger</v>
      </c>
      <c r="BE179" s="34" t="str">
        <f t="shared" si="147"/>
        <v>Corriger</v>
      </c>
      <c r="BF179" s="81" t="str">
        <f>IF(A179&gt;1,"Corriger",MIN(AY179,BerM1!AT179+BerM2!AT179+BerM3!AT179))</f>
        <v>Corriger</v>
      </c>
      <c r="BG179" s="81" t="e">
        <f t="shared" si="148"/>
        <v>#VALUE!</v>
      </c>
      <c r="BH179" s="81" t="str">
        <f t="shared" si="149"/>
        <v>Corriger</v>
      </c>
      <c r="BI179" s="81" t="str">
        <f t="shared" si="150"/>
        <v>Corriger</v>
      </c>
      <c r="BJ179" s="81" t="e">
        <f t="shared" si="151"/>
        <v>#VALUE!</v>
      </c>
      <c r="BK179" s="81" t="e">
        <f ca="1">IF(A179=1,Corriger,ROUND(AW179*fsobij/100,2))</f>
        <v>#VALUE!</v>
      </c>
      <c r="BL179" s="25" t="str">
        <f t="shared" si="152"/>
        <v>Corriger</v>
      </c>
      <c r="BM179" s="81" t="str">
        <f t="shared" si="153"/>
        <v>Corriger</v>
      </c>
      <c r="BN179" s="81" t="str">
        <f t="shared" si="154"/>
        <v>Corriger</v>
      </c>
      <c r="BO179" s="81" t="str">
        <f t="shared" si="155"/>
        <v>OK</v>
      </c>
      <c r="BP179" s="81" t="b">
        <f t="shared" si="156"/>
        <v>0</v>
      </c>
      <c r="BQ179" s="105"/>
      <c r="BR179" s="105" t="e">
        <f ca="1">IF(A179=1,Corriger,ROUND(AW179*bijdrage255/100,2))</f>
        <v>#VALUE!</v>
      </c>
      <c r="BS179" s="105" t="e">
        <f ca="1">IF(A179=1,Corriger,ROUND(AW179*bijdrage256/100,2))</f>
        <v>#VALUE!</v>
      </c>
      <c r="BT179" s="105"/>
      <c r="BU179" s="105" t="str">
        <f t="shared" si="157"/>
        <v>Corriger</v>
      </c>
      <c r="BV179" s="105"/>
      <c r="BW179" s="81" t="e">
        <f t="shared" si="158"/>
        <v>#VALUE!</v>
      </c>
      <c r="BX179" s="81" t="e">
        <f t="shared" si="159"/>
        <v>#VALUE!</v>
      </c>
      <c r="BY179" s="81" t="e">
        <f t="shared" si="160"/>
        <v>#VALUE!</v>
      </c>
      <c r="CA179" s="81" t="e">
        <f ca="1">BN179-ROUND(((FTP!AP179+FTP!BB179+FTP!BF179+FTP!AT179+FTP!AX179)-(FTP!BH179+FTP!BJ179))/100,2)</f>
        <v>#VALUE!</v>
      </c>
    </row>
    <row r="180" spans="1:79" x14ac:dyDescent="0.2">
      <c r="A180" s="25">
        <f>IF(OR(BerM1!V180=1,BerM2!V180=1,BerM3!V180=1),1,IF(ISBLANK(wg_cat),2,IF(AND(kwnr&gt;=76,user_wg_cat=958),3,0)))</f>
        <v>2</v>
      </c>
      <c r="B180" s="101"/>
      <c r="C180" s="106">
        <f>IF(NOT(ISBLANK(Ident!E180)),IF(Ident!E180&lt;Kal!A$11,Kal!A$11,Ident!E180),Kal!A$11)</f>
        <v>45383</v>
      </c>
      <c r="D180" s="25">
        <f>Ident!F180-C180+1-(INT((CHOOSE(WEEKDAY(C180),0,1,2,3,4,5,6)+(Ident!F180-C180+1))/7))-(INT((CHOOSE(WEEKDAY(C180),6,0,1,2,3,4,5)+(Ident!F180-C180+1))/7))</f>
        <v>-32415</v>
      </c>
      <c r="E180" s="25">
        <f>Kal!B$13-C180+1-(INT((CHOOSE(WEEKDAY(C180),0,1,2,3,4,5,6)+(Kal!B$13-C180+1))/7))-(INT((CHOOSE(WEEKDAY(C180),6,0,1,2,3,4,5)+(Kal!B$13-C180+1))/7))</f>
        <v>65</v>
      </c>
      <c r="F180" s="25">
        <f>Ident!F180-Kal!A$11+1-(INT((CHOOSE(WEEKDAY(Kal!A$11),0,1,2,3,4,5,6)+(Ident!F180-Kal!A$11+1))/7))-(INT((CHOOSE(WEEKDAY(Kal!A$11),6,0,1,2,3,4,5)+(Ident!F180-Kal!A$11+1))/7))</f>
        <v>-32415</v>
      </c>
      <c r="G180" s="25">
        <f>IF(AND(Ident!E180&lt;&gt;0,Ident!F180&lt;&gt;0),D180,IF(AND(Ident!E180&lt;&gt;0,Ident!F180=0),E180,IF(AND(Ident!E180=0,Ident!F180&lt;&gt;0),F180,ad5kw)))</f>
        <v>65</v>
      </c>
      <c r="H180" s="24">
        <f>ROUND(G180*Ident!L180,2)</f>
        <v>0</v>
      </c>
      <c r="I180" s="102"/>
      <c r="J180" s="103">
        <f>BerM1!W180+BerM2!W180+BerM3!W180</f>
        <v>0</v>
      </c>
      <c r="K180" s="103">
        <f t="shared" si="120"/>
        <v>0</v>
      </c>
      <c r="L180" s="103" t="str">
        <f t="shared" si="121"/>
        <v>Corriger</v>
      </c>
      <c r="M180" s="81">
        <f>BerM1!AB180+BerM2!AB180+BerM3!AB180</f>
        <v>0</v>
      </c>
      <c r="N180" s="81">
        <f t="shared" si="122"/>
        <v>0</v>
      </c>
      <c r="O180" s="4">
        <f>IF(BerM1!S180+BerM2!S180+BerM3!S180=0,0,MIN(Ident!L180*fuf,MAX((Ident!L180-1)*fuf,ROUND(N180/(BerM1!S180+BerM2!S180+BerM3!S180),2))))</f>
        <v>0</v>
      </c>
      <c r="P180" s="81">
        <f>ROUND((BerM1!I180+BerM2!I180+BerM3!I180)/(malu1+malu2+malu3),2)</f>
        <v>0</v>
      </c>
      <c r="Q180" s="81">
        <f>ROUND((BerM1!J180+BerM2!J180+BerM3!J180)/(dima1+dima2+dima3),2)</f>
        <v>0</v>
      </c>
      <c r="R180" s="81">
        <f>ROUND((BerM1!K180+BerM2!K180+BerM3!K180)/(wome1+wome2+wome3),2)</f>
        <v>0</v>
      </c>
      <c r="S180" s="81">
        <f>ROUND((BerM1!L180+BerM2!L180+BerM3!L180)/(doje1+doje2+doje3),2)</f>
        <v>0</v>
      </c>
      <c r="T180" s="81">
        <f>ROUND((BerM1!M180+BerM2!M180+BerM3!M180)/(vrve1+vrve2+vrve3),2)</f>
        <v>0</v>
      </c>
      <c r="U180" s="81">
        <f>ROUND((BerM1!N180+BerM2!N180+BerM3!N180)/(zasa1+zasa2+zasa3),2)</f>
        <v>0</v>
      </c>
      <c r="V180" s="81">
        <f>ROUND((BerM1!O180+BerM2!O180+BerM3!O180)/(zodi1+zodi2+zodi3),2)</f>
        <v>0</v>
      </c>
      <c r="W180" s="81">
        <f>ROUND(('M1-In'!U180+'M2-In'!U180+'M3-In'!U180)*7/(malu1+malu2+malu3+dima1+dima2+dima3+wome1+wome2+wome3+doje1+doje2+doje3+vrve1+vrve2+vrve3+zasa1+zasa2+zasa3+zodi1+zodi2+zodi3),2)</f>
        <v>0</v>
      </c>
      <c r="X180" s="81">
        <f t="shared" si="123"/>
        <v>0</v>
      </c>
      <c r="Y180" s="81" t="str">
        <f t="shared" si="124"/>
        <v>REMPLIR CAT.D'EMPLOYEUR!</v>
      </c>
      <c r="Z180" s="34">
        <f t="shared" si="125"/>
        <v>0</v>
      </c>
      <c r="AA180" s="81" t="str">
        <f t="shared" si="126"/>
        <v>T. plein</v>
      </c>
      <c r="AB180" s="81">
        <f>'M1-In'!AD180+'M1-In'!AE180+'M2-In'!AD180+'M2-In'!AE180+'M3-In'!AD180+'M3-In'!AE180</f>
        <v>0</v>
      </c>
      <c r="AC180" s="81" t="str">
        <f t="shared" si="127"/>
        <v>Corriger</v>
      </c>
      <c r="AD180" s="81" t="str">
        <f t="shared" si="128"/>
        <v>Corriger</v>
      </c>
      <c r="AE180" s="81">
        <f>'M1-In'!AF180+'M2-In'!AF180+'M3-In'!AF180</f>
        <v>0</v>
      </c>
      <c r="AF180" s="81" t="str">
        <f t="shared" si="129"/>
        <v>Corriger</v>
      </c>
      <c r="AG180" s="81" t="str">
        <f t="shared" si="130"/>
        <v>Corriger</v>
      </c>
      <c r="AH180" s="81">
        <f>'M1-In'!AG180+'M2-In'!AG180+'M3-In'!AG180</f>
        <v>0</v>
      </c>
      <c r="AI180" s="81" t="str">
        <f t="shared" si="131"/>
        <v>Corriger</v>
      </c>
      <c r="AJ180" s="81" t="str">
        <f t="shared" si="132"/>
        <v>Corriger</v>
      </c>
      <c r="AK180" s="81">
        <f>'M1-In'!AH180+'M2-In'!AH180+'M3-In'!AH180</f>
        <v>0</v>
      </c>
      <c r="AL180" s="81" t="str">
        <f t="shared" si="133"/>
        <v>Corriger</v>
      </c>
      <c r="AM180" s="81" t="str">
        <f t="shared" si="134"/>
        <v>Corriger</v>
      </c>
      <c r="AN180" s="81">
        <f>'M1-In'!AI180+'M2-In'!AI180+'M3-In'!AI180</f>
        <v>0</v>
      </c>
      <c r="AO180" s="81" t="str">
        <f t="shared" si="135"/>
        <v>Corriger</v>
      </c>
      <c r="AP180" s="81" t="str">
        <f t="shared" si="136"/>
        <v>Corriger</v>
      </c>
      <c r="AQ180" s="81">
        <f>'M1-In'!AJ180+'M2-In'!AJ180+'M3-In'!AJ180</f>
        <v>0</v>
      </c>
      <c r="AR180" s="81" t="str">
        <f t="shared" si="137"/>
        <v>Corriger</v>
      </c>
      <c r="AS180" s="81" t="str">
        <f t="shared" si="138"/>
        <v>Corriger</v>
      </c>
      <c r="AT180" s="81">
        <f>BerM1!AO180+BerM2!AO180+BerM3!AO180</f>
        <v>0</v>
      </c>
      <c r="AU180" s="81" t="str">
        <f t="shared" si="139"/>
        <v>Corriger</v>
      </c>
      <c r="AV180" s="81" t="str">
        <f t="shared" si="140"/>
        <v>Corriger</v>
      </c>
      <c r="AW180" s="81" t="str">
        <f>IF(A180&gt;1,"Corriger",MIN(gmk,BerM1!AQ180+BerM2!AQ180+BerM3!AQ180))</f>
        <v>Corriger</v>
      </c>
      <c r="AX180" s="81" t="str">
        <f t="shared" si="141"/>
        <v>Corriger</v>
      </c>
      <c r="AY180" s="81" t="str">
        <f t="shared" si="142"/>
        <v>Corriger</v>
      </c>
      <c r="AZ180" s="81" t="str">
        <f>IF(A180&gt;1,"Corriger",ROUND(AW180*pabij/100,2)+ROUND(AW180*wnbij/100,2))</f>
        <v>Corriger</v>
      </c>
      <c r="BA180" s="81">
        <f t="shared" si="143"/>
        <v>0</v>
      </c>
      <c r="BB180" s="81">
        <f t="shared" si="144"/>
        <v>0</v>
      </c>
      <c r="BC180" s="104">
        <f t="shared" si="145"/>
        <v>1</v>
      </c>
      <c r="BD180" s="81" t="str">
        <f t="shared" si="146"/>
        <v>Corriger</v>
      </c>
      <c r="BE180" s="34" t="str">
        <f t="shared" si="147"/>
        <v>Corriger</v>
      </c>
      <c r="BF180" s="81" t="str">
        <f>IF(A180&gt;1,"Corriger",MIN(AY180,BerM1!AT180+BerM2!AT180+BerM3!AT180))</f>
        <v>Corriger</v>
      </c>
      <c r="BG180" s="81" t="e">
        <f t="shared" si="148"/>
        <v>#VALUE!</v>
      </c>
      <c r="BH180" s="81" t="str">
        <f t="shared" si="149"/>
        <v>Corriger</v>
      </c>
      <c r="BI180" s="81" t="str">
        <f t="shared" si="150"/>
        <v>Corriger</v>
      </c>
      <c r="BJ180" s="81" t="e">
        <f t="shared" si="151"/>
        <v>#VALUE!</v>
      </c>
      <c r="BK180" s="81" t="e">
        <f ca="1">IF(A180=1,Corriger,ROUND(AW180*fsobij/100,2))</f>
        <v>#VALUE!</v>
      </c>
      <c r="BL180" s="25" t="str">
        <f t="shared" si="152"/>
        <v>Corriger</v>
      </c>
      <c r="BM180" s="81" t="str">
        <f t="shared" si="153"/>
        <v>Corriger</v>
      </c>
      <c r="BN180" s="81" t="str">
        <f t="shared" si="154"/>
        <v>Corriger</v>
      </c>
      <c r="BO180" s="81" t="str">
        <f t="shared" si="155"/>
        <v>OK</v>
      </c>
      <c r="BP180" s="81" t="b">
        <f t="shared" si="156"/>
        <v>0</v>
      </c>
      <c r="BQ180" s="105"/>
      <c r="BR180" s="105" t="e">
        <f ca="1">IF(A180=1,Corriger,ROUND(AW180*bijdrage255/100,2))</f>
        <v>#VALUE!</v>
      </c>
      <c r="BS180" s="105" t="e">
        <f ca="1">IF(A180=1,Corriger,ROUND(AW180*bijdrage256/100,2))</f>
        <v>#VALUE!</v>
      </c>
      <c r="BT180" s="105"/>
      <c r="BU180" s="105" t="str">
        <f t="shared" si="157"/>
        <v>Corriger</v>
      </c>
      <c r="BV180" s="105"/>
      <c r="BW180" s="81" t="e">
        <f t="shared" si="158"/>
        <v>#VALUE!</v>
      </c>
      <c r="BX180" s="81" t="e">
        <f t="shared" si="159"/>
        <v>#VALUE!</v>
      </c>
      <c r="BY180" s="81" t="e">
        <f t="shared" si="160"/>
        <v>#VALUE!</v>
      </c>
      <c r="CA180" s="81" t="e">
        <f ca="1">BN180-ROUND(((FTP!AP180+FTP!BB180+FTP!BF180+FTP!AT180+FTP!AX180)-(FTP!BH180+FTP!BJ180))/100,2)</f>
        <v>#VALUE!</v>
      </c>
    </row>
    <row r="181" spans="1:79" x14ac:dyDescent="0.2">
      <c r="A181" s="25">
        <f>IF(OR(BerM1!V181=1,BerM2!V181=1,BerM3!V181=1),1,IF(ISBLANK(wg_cat),2,IF(AND(kwnr&gt;=76,user_wg_cat=958),3,0)))</f>
        <v>2</v>
      </c>
      <c r="B181" s="101"/>
      <c r="C181" s="106">
        <f>IF(NOT(ISBLANK(Ident!E181)),IF(Ident!E181&lt;Kal!A$11,Kal!A$11,Ident!E181),Kal!A$11)</f>
        <v>45383</v>
      </c>
      <c r="D181" s="25">
        <f>Ident!F181-C181+1-(INT((CHOOSE(WEEKDAY(C181),0,1,2,3,4,5,6)+(Ident!F181-C181+1))/7))-(INT((CHOOSE(WEEKDAY(C181),6,0,1,2,3,4,5)+(Ident!F181-C181+1))/7))</f>
        <v>-32415</v>
      </c>
      <c r="E181" s="25">
        <f>Kal!B$13-C181+1-(INT((CHOOSE(WEEKDAY(C181),0,1,2,3,4,5,6)+(Kal!B$13-C181+1))/7))-(INT((CHOOSE(WEEKDAY(C181),6,0,1,2,3,4,5)+(Kal!B$13-C181+1))/7))</f>
        <v>65</v>
      </c>
      <c r="F181" s="25">
        <f>Ident!F181-Kal!A$11+1-(INT((CHOOSE(WEEKDAY(Kal!A$11),0,1,2,3,4,5,6)+(Ident!F181-Kal!A$11+1))/7))-(INT((CHOOSE(WEEKDAY(Kal!A$11),6,0,1,2,3,4,5)+(Ident!F181-Kal!A$11+1))/7))</f>
        <v>-32415</v>
      </c>
      <c r="G181" s="25">
        <f>IF(AND(Ident!E181&lt;&gt;0,Ident!F181&lt;&gt;0),D181,IF(AND(Ident!E181&lt;&gt;0,Ident!F181=0),E181,IF(AND(Ident!E181=0,Ident!F181&lt;&gt;0),F181,ad5kw)))</f>
        <v>65</v>
      </c>
      <c r="H181" s="24">
        <f>ROUND(G181*Ident!L181,2)</f>
        <v>0</v>
      </c>
      <c r="I181" s="102"/>
      <c r="J181" s="103">
        <f>BerM1!W181+BerM2!W181+BerM3!W181</f>
        <v>0</v>
      </c>
      <c r="K181" s="103">
        <f t="shared" si="120"/>
        <v>0</v>
      </c>
      <c r="L181" s="103" t="str">
        <f t="shared" si="121"/>
        <v>Corriger</v>
      </c>
      <c r="M181" s="81">
        <f>BerM1!AB181+BerM2!AB181+BerM3!AB181</f>
        <v>0</v>
      </c>
      <c r="N181" s="81">
        <f t="shared" si="122"/>
        <v>0</v>
      </c>
      <c r="O181" s="4">
        <f>IF(BerM1!S181+BerM2!S181+BerM3!S181=0,0,MIN(Ident!L181*fuf,MAX((Ident!L181-1)*fuf,ROUND(N181/(BerM1!S181+BerM2!S181+BerM3!S181),2))))</f>
        <v>0</v>
      </c>
      <c r="P181" s="81">
        <f>ROUND((BerM1!I181+BerM2!I181+BerM3!I181)/(malu1+malu2+malu3),2)</f>
        <v>0</v>
      </c>
      <c r="Q181" s="81">
        <f>ROUND((BerM1!J181+BerM2!J181+BerM3!J181)/(dima1+dima2+dima3),2)</f>
        <v>0</v>
      </c>
      <c r="R181" s="81">
        <f>ROUND((BerM1!K181+BerM2!K181+BerM3!K181)/(wome1+wome2+wome3),2)</f>
        <v>0</v>
      </c>
      <c r="S181" s="81">
        <f>ROUND((BerM1!L181+BerM2!L181+BerM3!L181)/(doje1+doje2+doje3),2)</f>
        <v>0</v>
      </c>
      <c r="T181" s="81">
        <f>ROUND((BerM1!M181+BerM2!M181+BerM3!M181)/(vrve1+vrve2+vrve3),2)</f>
        <v>0</v>
      </c>
      <c r="U181" s="81">
        <f>ROUND((BerM1!N181+BerM2!N181+BerM3!N181)/(zasa1+zasa2+zasa3),2)</f>
        <v>0</v>
      </c>
      <c r="V181" s="81">
        <f>ROUND((BerM1!O181+BerM2!O181+BerM3!O181)/(zodi1+zodi2+zodi3),2)</f>
        <v>0</v>
      </c>
      <c r="W181" s="81">
        <f>ROUND(('M1-In'!U181+'M2-In'!U181+'M3-In'!U181)*7/(malu1+malu2+malu3+dima1+dima2+dima3+wome1+wome2+wome3+doje1+doje2+doje3+vrve1+vrve2+vrve3+zasa1+zasa2+zasa3+zodi1+zodi2+zodi3),2)</f>
        <v>0</v>
      </c>
      <c r="X181" s="81">
        <f t="shared" si="123"/>
        <v>0</v>
      </c>
      <c r="Y181" s="81" t="str">
        <f t="shared" si="124"/>
        <v>REMPLIR CAT.D'EMPLOYEUR!</v>
      </c>
      <c r="Z181" s="34">
        <f t="shared" si="125"/>
        <v>0</v>
      </c>
      <c r="AA181" s="81" t="str">
        <f t="shared" si="126"/>
        <v>T. plein</v>
      </c>
      <c r="AB181" s="81">
        <f>'M1-In'!AD181+'M1-In'!AE181+'M2-In'!AD181+'M2-In'!AE181+'M3-In'!AD181+'M3-In'!AE181</f>
        <v>0</v>
      </c>
      <c r="AC181" s="81" t="str">
        <f t="shared" si="127"/>
        <v>Corriger</v>
      </c>
      <c r="AD181" s="81" t="str">
        <f t="shared" si="128"/>
        <v>Corriger</v>
      </c>
      <c r="AE181" s="81">
        <f>'M1-In'!AF181+'M2-In'!AF181+'M3-In'!AF181</f>
        <v>0</v>
      </c>
      <c r="AF181" s="81" t="str">
        <f t="shared" si="129"/>
        <v>Corriger</v>
      </c>
      <c r="AG181" s="81" t="str">
        <f t="shared" si="130"/>
        <v>Corriger</v>
      </c>
      <c r="AH181" s="81">
        <f>'M1-In'!AG181+'M2-In'!AG181+'M3-In'!AG181</f>
        <v>0</v>
      </c>
      <c r="AI181" s="81" t="str">
        <f t="shared" si="131"/>
        <v>Corriger</v>
      </c>
      <c r="AJ181" s="81" t="str">
        <f t="shared" si="132"/>
        <v>Corriger</v>
      </c>
      <c r="AK181" s="81">
        <f>'M1-In'!AH181+'M2-In'!AH181+'M3-In'!AH181</f>
        <v>0</v>
      </c>
      <c r="AL181" s="81" t="str">
        <f t="shared" si="133"/>
        <v>Corriger</v>
      </c>
      <c r="AM181" s="81" t="str">
        <f t="shared" si="134"/>
        <v>Corriger</v>
      </c>
      <c r="AN181" s="81">
        <f>'M1-In'!AI181+'M2-In'!AI181+'M3-In'!AI181</f>
        <v>0</v>
      </c>
      <c r="AO181" s="81" t="str">
        <f t="shared" si="135"/>
        <v>Corriger</v>
      </c>
      <c r="AP181" s="81" t="str">
        <f t="shared" si="136"/>
        <v>Corriger</v>
      </c>
      <c r="AQ181" s="81">
        <f>'M1-In'!AJ181+'M2-In'!AJ181+'M3-In'!AJ181</f>
        <v>0</v>
      </c>
      <c r="AR181" s="81" t="str">
        <f t="shared" si="137"/>
        <v>Corriger</v>
      </c>
      <c r="AS181" s="81" t="str">
        <f t="shared" si="138"/>
        <v>Corriger</v>
      </c>
      <c r="AT181" s="81">
        <f>BerM1!AO181+BerM2!AO181+BerM3!AO181</f>
        <v>0</v>
      </c>
      <c r="AU181" s="81" t="str">
        <f t="shared" si="139"/>
        <v>Corriger</v>
      </c>
      <c r="AV181" s="81" t="str">
        <f t="shared" si="140"/>
        <v>Corriger</v>
      </c>
      <c r="AW181" s="81" t="str">
        <f>IF(A181&gt;1,"Corriger",MIN(gmk,BerM1!AQ181+BerM2!AQ181+BerM3!AQ181))</f>
        <v>Corriger</v>
      </c>
      <c r="AX181" s="81" t="str">
        <f t="shared" si="141"/>
        <v>Corriger</v>
      </c>
      <c r="AY181" s="81" t="str">
        <f t="shared" si="142"/>
        <v>Corriger</v>
      </c>
      <c r="AZ181" s="81" t="str">
        <f>IF(A181&gt;1,"Corriger",ROUND(AW181*pabij/100,2)+ROUND(AW181*wnbij/100,2))</f>
        <v>Corriger</v>
      </c>
      <c r="BA181" s="81">
        <f t="shared" si="143"/>
        <v>0</v>
      </c>
      <c r="BB181" s="81">
        <f t="shared" si="144"/>
        <v>0</v>
      </c>
      <c r="BC181" s="104">
        <f t="shared" si="145"/>
        <v>1</v>
      </c>
      <c r="BD181" s="81" t="str">
        <f t="shared" si="146"/>
        <v>Corriger</v>
      </c>
      <c r="BE181" s="34" t="str">
        <f t="shared" si="147"/>
        <v>Corriger</v>
      </c>
      <c r="BF181" s="81" t="str">
        <f>IF(A181&gt;1,"Corriger",MIN(AY181,BerM1!AT181+BerM2!AT181+BerM3!AT181))</f>
        <v>Corriger</v>
      </c>
      <c r="BG181" s="81" t="e">
        <f t="shared" si="148"/>
        <v>#VALUE!</v>
      </c>
      <c r="BH181" s="81" t="str">
        <f t="shared" si="149"/>
        <v>Corriger</v>
      </c>
      <c r="BI181" s="81" t="str">
        <f t="shared" si="150"/>
        <v>Corriger</v>
      </c>
      <c r="BJ181" s="81" t="e">
        <f t="shared" si="151"/>
        <v>#VALUE!</v>
      </c>
      <c r="BK181" s="81" t="e">
        <f ca="1">IF(A181=1,Corriger,ROUND(AW181*fsobij/100,2))</f>
        <v>#VALUE!</v>
      </c>
      <c r="BL181" s="25" t="str">
        <f t="shared" si="152"/>
        <v>Corriger</v>
      </c>
      <c r="BM181" s="81" t="str">
        <f t="shared" si="153"/>
        <v>Corriger</v>
      </c>
      <c r="BN181" s="81" t="str">
        <f t="shared" si="154"/>
        <v>Corriger</v>
      </c>
      <c r="BO181" s="81" t="str">
        <f t="shared" si="155"/>
        <v>OK</v>
      </c>
      <c r="BP181" s="81" t="b">
        <f t="shared" si="156"/>
        <v>0</v>
      </c>
      <c r="BQ181" s="105"/>
      <c r="BR181" s="105" t="e">
        <f ca="1">IF(A181=1,Corriger,ROUND(AW181*bijdrage255/100,2))</f>
        <v>#VALUE!</v>
      </c>
      <c r="BS181" s="105" t="e">
        <f ca="1">IF(A181=1,Corriger,ROUND(AW181*bijdrage256/100,2))</f>
        <v>#VALUE!</v>
      </c>
      <c r="BT181" s="105"/>
      <c r="BU181" s="105" t="str">
        <f t="shared" si="157"/>
        <v>Corriger</v>
      </c>
      <c r="BV181" s="105"/>
      <c r="BW181" s="81" t="e">
        <f t="shared" si="158"/>
        <v>#VALUE!</v>
      </c>
      <c r="BX181" s="81" t="e">
        <f t="shared" si="159"/>
        <v>#VALUE!</v>
      </c>
      <c r="BY181" s="81" t="e">
        <f t="shared" si="160"/>
        <v>#VALUE!</v>
      </c>
      <c r="CA181" s="81" t="e">
        <f ca="1">BN181-ROUND(((FTP!AP181+FTP!BB181+FTP!BF181+FTP!AT181+FTP!AX181)-(FTP!BH181+FTP!BJ181))/100,2)</f>
        <v>#VALUE!</v>
      </c>
    </row>
    <row r="182" spans="1:79" x14ac:dyDescent="0.2">
      <c r="A182" s="25">
        <f>IF(OR(BerM1!V182=1,BerM2!V182=1,BerM3!V182=1),1,IF(ISBLANK(wg_cat),2,IF(AND(kwnr&gt;=76,user_wg_cat=958),3,0)))</f>
        <v>2</v>
      </c>
      <c r="B182" s="101"/>
      <c r="C182" s="106">
        <f>IF(NOT(ISBLANK(Ident!E182)),IF(Ident!E182&lt;Kal!A$11,Kal!A$11,Ident!E182),Kal!A$11)</f>
        <v>45383</v>
      </c>
      <c r="D182" s="25">
        <f>Ident!F182-C182+1-(INT((CHOOSE(WEEKDAY(C182),0,1,2,3,4,5,6)+(Ident!F182-C182+1))/7))-(INT((CHOOSE(WEEKDAY(C182),6,0,1,2,3,4,5)+(Ident!F182-C182+1))/7))</f>
        <v>-32415</v>
      </c>
      <c r="E182" s="25">
        <f>Kal!B$13-C182+1-(INT((CHOOSE(WEEKDAY(C182),0,1,2,3,4,5,6)+(Kal!B$13-C182+1))/7))-(INT((CHOOSE(WEEKDAY(C182),6,0,1,2,3,4,5)+(Kal!B$13-C182+1))/7))</f>
        <v>65</v>
      </c>
      <c r="F182" s="25">
        <f>Ident!F182-Kal!A$11+1-(INT((CHOOSE(WEEKDAY(Kal!A$11),0,1,2,3,4,5,6)+(Ident!F182-Kal!A$11+1))/7))-(INT((CHOOSE(WEEKDAY(Kal!A$11),6,0,1,2,3,4,5)+(Ident!F182-Kal!A$11+1))/7))</f>
        <v>-32415</v>
      </c>
      <c r="G182" s="25">
        <f>IF(AND(Ident!E182&lt;&gt;0,Ident!F182&lt;&gt;0),D182,IF(AND(Ident!E182&lt;&gt;0,Ident!F182=0),E182,IF(AND(Ident!E182=0,Ident!F182&lt;&gt;0),F182,ad5kw)))</f>
        <v>65</v>
      </c>
      <c r="H182" s="24">
        <f>ROUND(G182*Ident!L182,2)</f>
        <v>0</v>
      </c>
      <c r="I182" s="102"/>
      <c r="J182" s="103">
        <f>BerM1!W182+BerM2!W182+BerM3!W182</f>
        <v>0</v>
      </c>
      <c r="K182" s="103">
        <f t="shared" si="120"/>
        <v>0</v>
      </c>
      <c r="L182" s="103" t="str">
        <f t="shared" si="121"/>
        <v>Corriger</v>
      </c>
      <c r="M182" s="81">
        <f>BerM1!AB182+BerM2!AB182+BerM3!AB182</f>
        <v>0</v>
      </c>
      <c r="N182" s="81">
        <f t="shared" si="122"/>
        <v>0</v>
      </c>
      <c r="O182" s="4">
        <f>IF(BerM1!S182+BerM2!S182+BerM3!S182=0,0,MIN(Ident!L182*fuf,MAX((Ident!L182-1)*fuf,ROUND(N182/(BerM1!S182+BerM2!S182+BerM3!S182),2))))</f>
        <v>0</v>
      </c>
      <c r="P182" s="81">
        <f>ROUND((BerM1!I182+BerM2!I182+BerM3!I182)/(malu1+malu2+malu3),2)</f>
        <v>0</v>
      </c>
      <c r="Q182" s="81">
        <f>ROUND((BerM1!J182+BerM2!J182+BerM3!J182)/(dima1+dima2+dima3),2)</f>
        <v>0</v>
      </c>
      <c r="R182" s="81">
        <f>ROUND((BerM1!K182+BerM2!K182+BerM3!K182)/(wome1+wome2+wome3),2)</f>
        <v>0</v>
      </c>
      <c r="S182" s="81">
        <f>ROUND((BerM1!L182+BerM2!L182+BerM3!L182)/(doje1+doje2+doje3),2)</f>
        <v>0</v>
      </c>
      <c r="T182" s="81">
        <f>ROUND((BerM1!M182+BerM2!M182+BerM3!M182)/(vrve1+vrve2+vrve3),2)</f>
        <v>0</v>
      </c>
      <c r="U182" s="81">
        <f>ROUND((BerM1!N182+BerM2!N182+BerM3!N182)/(zasa1+zasa2+zasa3),2)</f>
        <v>0</v>
      </c>
      <c r="V182" s="81">
        <f>ROUND((BerM1!O182+BerM2!O182+BerM3!O182)/(zodi1+zodi2+zodi3),2)</f>
        <v>0</v>
      </c>
      <c r="W182" s="81">
        <f>ROUND(('M1-In'!U182+'M2-In'!U182+'M3-In'!U182)*7/(malu1+malu2+malu3+dima1+dima2+dima3+wome1+wome2+wome3+doje1+doje2+doje3+vrve1+vrve2+vrve3+zasa1+zasa2+zasa3+zodi1+zodi2+zodi3),2)</f>
        <v>0</v>
      </c>
      <c r="X182" s="81">
        <f t="shared" si="123"/>
        <v>0</v>
      </c>
      <c r="Y182" s="81" t="str">
        <f t="shared" si="124"/>
        <v>REMPLIR CAT.D'EMPLOYEUR!</v>
      </c>
      <c r="Z182" s="34">
        <f t="shared" si="125"/>
        <v>0</v>
      </c>
      <c r="AA182" s="81" t="str">
        <f t="shared" si="126"/>
        <v>T. plein</v>
      </c>
      <c r="AB182" s="81">
        <f>'M1-In'!AD182+'M1-In'!AE182+'M2-In'!AD182+'M2-In'!AE182+'M3-In'!AD182+'M3-In'!AE182</f>
        <v>0</v>
      </c>
      <c r="AC182" s="81" t="str">
        <f t="shared" si="127"/>
        <v>Corriger</v>
      </c>
      <c r="AD182" s="81" t="str">
        <f t="shared" si="128"/>
        <v>Corriger</v>
      </c>
      <c r="AE182" s="81">
        <f>'M1-In'!AF182+'M2-In'!AF182+'M3-In'!AF182</f>
        <v>0</v>
      </c>
      <c r="AF182" s="81" t="str">
        <f t="shared" si="129"/>
        <v>Corriger</v>
      </c>
      <c r="AG182" s="81" t="str">
        <f t="shared" si="130"/>
        <v>Corriger</v>
      </c>
      <c r="AH182" s="81">
        <f>'M1-In'!AG182+'M2-In'!AG182+'M3-In'!AG182</f>
        <v>0</v>
      </c>
      <c r="AI182" s="81" t="str">
        <f t="shared" si="131"/>
        <v>Corriger</v>
      </c>
      <c r="AJ182" s="81" t="str">
        <f t="shared" si="132"/>
        <v>Corriger</v>
      </c>
      <c r="AK182" s="81">
        <f>'M1-In'!AH182+'M2-In'!AH182+'M3-In'!AH182</f>
        <v>0</v>
      </c>
      <c r="AL182" s="81" t="str">
        <f t="shared" si="133"/>
        <v>Corriger</v>
      </c>
      <c r="AM182" s="81" t="str">
        <f t="shared" si="134"/>
        <v>Corriger</v>
      </c>
      <c r="AN182" s="81">
        <f>'M1-In'!AI182+'M2-In'!AI182+'M3-In'!AI182</f>
        <v>0</v>
      </c>
      <c r="AO182" s="81" t="str">
        <f t="shared" si="135"/>
        <v>Corriger</v>
      </c>
      <c r="AP182" s="81" t="str">
        <f t="shared" si="136"/>
        <v>Corriger</v>
      </c>
      <c r="AQ182" s="81">
        <f>'M1-In'!AJ182+'M2-In'!AJ182+'M3-In'!AJ182</f>
        <v>0</v>
      </c>
      <c r="AR182" s="81" t="str">
        <f t="shared" si="137"/>
        <v>Corriger</v>
      </c>
      <c r="AS182" s="81" t="str">
        <f t="shared" si="138"/>
        <v>Corriger</v>
      </c>
      <c r="AT182" s="81">
        <f>BerM1!AO182+BerM2!AO182+BerM3!AO182</f>
        <v>0</v>
      </c>
      <c r="AU182" s="81" t="str">
        <f t="shared" si="139"/>
        <v>Corriger</v>
      </c>
      <c r="AV182" s="81" t="str">
        <f t="shared" si="140"/>
        <v>Corriger</v>
      </c>
      <c r="AW182" s="81" t="str">
        <f>IF(A182&gt;1,"Corriger",MIN(gmk,BerM1!AQ182+BerM2!AQ182+BerM3!AQ182))</f>
        <v>Corriger</v>
      </c>
      <c r="AX182" s="81" t="str">
        <f t="shared" si="141"/>
        <v>Corriger</v>
      </c>
      <c r="AY182" s="81" t="str">
        <f t="shared" si="142"/>
        <v>Corriger</v>
      </c>
      <c r="AZ182" s="81" t="str">
        <f>IF(A182&gt;1,"Corriger",ROUND(AW182*pabij/100,2)+ROUND(AW182*wnbij/100,2))</f>
        <v>Corriger</v>
      </c>
      <c r="BA182" s="81">
        <f t="shared" si="143"/>
        <v>0</v>
      </c>
      <c r="BB182" s="81">
        <f t="shared" si="144"/>
        <v>0</v>
      </c>
      <c r="BC182" s="104">
        <f t="shared" si="145"/>
        <v>1</v>
      </c>
      <c r="BD182" s="81" t="str">
        <f t="shared" si="146"/>
        <v>Corriger</v>
      </c>
      <c r="BE182" s="34" t="str">
        <f t="shared" si="147"/>
        <v>Corriger</v>
      </c>
      <c r="BF182" s="81" t="str">
        <f>IF(A182&gt;1,"Corriger",MIN(AY182,BerM1!AT182+BerM2!AT182+BerM3!AT182))</f>
        <v>Corriger</v>
      </c>
      <c r="BG182" s="81" t="e">
        <f t="shared" si="148"/>
        <v>#VALUE!</v>
      </c>
      <c r="BH182" s="81" t="str">
        <f t="shared" si="149"/>
        <v>Corriger</v>
      </c>
      <c r="BI182" s="81" t="str">
        <f t="shared" si="150"/>
        <v>Corriger</v>
      </c>
      <c r="BJ182" s="81" t="e">
        <f t="shared" si="151"/>
        <v>#VALUE!</v>
      </c>
      <c r="BK182" s="81" t="e">
        <f ca="1">IF(A182=1,Corriger,ROUND(AW182*fsobij/100,2))</f>
        <v>#VALUE!</v>
      </c>
      <c r="BL182" s="25" t="str">
        <f t="shared" si="152"/>
        <v>Corriger</v>
      </c>
      <c r="BM182" s="81" t="str">
        <f t="shared" si="153"/>
        <v>Corriger</v>
      </c>
      <c r="BN182" s="81" t="str">
        <f t="shared" si="154"/>
        <v>Corriger</v>
      </c>
      <c r="BO182" s="81" t="str">
        <f t="shared" si="155"/>
        <v>OK</v>
      </c>
      <c r="BP182" s="81" t="b">
        <f t="shared" si="156"/>
        <v>0</v>
      </c>
      <c r="BQ182" s="105"/>
      <c r="BR182" s="105" t="e">
        <f ca="1">IF(A182=1,Corriger,ROUND(AW182*bijdrage255/100,2))</f>
        <v>#VALUE!</v>
      </c>
      <c r="BS182" s="105" t="e">
        <f ca="1">IF(A182=1,Corriger,ROUND(AW182*bijdrage256/100,2))</f>
        <v>#VALUE!</v>
      </c>
      <c r="BT182" s="105"/>
      <c r="BU182" s="105" t="str">
        <f t="shared" si="157"/>
        <v>Corriger</v>
      </c>
      <c r="BV182" s="105"/>
      <c r="BW182" s="81" t="e">
        <f t="shared" si="158"/>
        <v>#VALUE!</v>
      </c>
      <c r="BX182" s="81" t="e">
        <f t="shared" si="159"/>
        <v>#VALUE!</v>
      </c>
      <c r="BY182" s="81" t="e">
        <f t="shared" si="160"/>
        <v>#VALUE!</v>
      </c>
      <c r="CA182" s="81" t="e">
        <f ca="1">BN182-ROUND(((FTP!AP182+FTP!BB182+FTP!BF182+FTP!AT182+FTP!AX182)-(FTP!BH182+FTP!BJ182))/100,2)</f>
        <v>#VALUE!</v>
      </c>
    </row>
    <row r="183" spans="1:79" x14ac:dyDescent="0.2">
      <c r="A183" s="25">
        <f>IF(OR(BerM1!V183=1,BerM2!V183=1,BerM3!V183=1),1,IF(ISBLANK(wg_cat),2,IF(AND(kwnr&gt;=76,user_wg_cat=958),3,0)))</f>
        <v>2</v>
      </c>
      <c r="B183" s="101"/>
      <c r="C183" s="106">
        <f>IF(NOT(ISBLANK(Ident!E183)),IF(Ident!E183&lt;Kal!A$11,Kal!A$11,Ident!E183),Kal!A$11)</f>
        <v>45383</v>
      </c>
      <c r="D183" s="25">
        <f>Ident!F183-C183+1-(INT((CHOOSE(WEEKDAY(C183),0,1,2,3,4,5,6)+(Ident!F183-C183+1))/7))-(INT((CHOOSE(WEEKDAY(C183),6,0,1,2,3,4,5)+(Ident!F183-C183+1))/7))</f>
        <v>-32415</v>
      </c>
      <c r="E183" s="25">
        <f>Kal!B$13-C183+1-(INT((CHOOSE(WEEKDAY(C183),0,1,2,3,4,5,6)+(Kal!B$13-C183+1))/7))-(INT((CHOOSE(WEEKDAY(C183),6,0,1,2,3,4,5)+(Kal!B$13-C183+1))/7))</f>
        <v>65</v>
      </c>
      <c r="F183" s="25">
        <f>Ident!F183-Kal!A$11+1-(INT((CHOOSE(WEEKDAY(Kal!A$11),0,1,2,3,4,5,6)+(Ident!F183-Kal!A$11+1))/7))-(INT((CHOOSE(WEEKDAY(Kal!A$11),6,0,1,2,3,4,5)+(Ident!F183-Kal!A$11+1))/7))</f>
        <v>-32415</v>
      </c>
      <c r="G183" s="25">
        <f>IF(AND(Ident!E183&lt;&gt;0,Ident!F183&lt;&gt;0),D183,IF(AND(Ident!E183&lt;&gt;0,Ident!F183=0),E183,IF(AND(Ident!E183=0,Ident!F183&lt;&gt;0),F183,ad5kw)))</f>
        <v>65</v>
      </c>
      <c r="H183" s="24">
        <f>ROUND(G183*Ident!L183,2)</f>
        <v>0</v>
      </c>
      <c r="I183" s="102"/>
      <c r="J183" s="103">
        <f>BerM1!W183+BerM2!W183+BerM3!W183</f>
        <v>0</v>
      </c>
      <c r="K183" s="103">
        <f t="shared" si="120"/>
        <v>0</v>
      </c>
      <c r="L183" s="103" t="str">
        <f t="shared" si="121"/>
        <v>Corriger</v>
      </c>
      <c r="M183" s="81">
        <f>BerM1!AB183+BerM2!AB183+BerM3!AB183</f>
        <v>0</v>
      </c>
      <c r="N183" s="81">
        <f t="shared" si="122"/>
        <v>0</v>
      </c>
      <c r="O183" s="4">
        <f>IF(BerM1!S183+BerM2!S183+BerM3!S183=0,0,MIN(Ident!L183*fuf,MAX((Ident!L183-1)*fuf,ROUND(N183/(BerM1!S183+BerM2!S183+BerM3!S183),2))))</f>
        <v>0</v>
      </c>
      <c r="P183" s="81">
        <f>ROUND((BerM1!I183+BerM2!I183+BerM3!I183)/(malu1+malu2+malu3),2)</f>
        <v>0</v>
      </c>
      <c r="Q183" s="81">
        <f>ROUND((BerM1!J183+BerM2!J183+BerM3!J183)/(dima1+dima2+dima3),2)</f>
        <v>0</v>
      </c>
      <c r="R183" s="81">
        <f>ROUND((BerM1!K183+BerM2!K183+BerM3!K183)/(wome1+wome2+wome3),2)</f>
        <v>0</v>
      </c>
      <c r="S183" s="81">
        <f>ROUND((BerM1!L183+BerM2!L183+BerM3!L183)/(doje1+doje2+doje3),2)</f>
        <v>0</v>
      </c>
      <c r="T183" s="81">
        <f>ROUND((BerM1!M183+BerM2!M183+BerM3!M183)/(vrve1+vrve2+vrve3),2)</f>
        <v>0</v>
      </c>
      <c r="U183" s="81">
        <f>ROUND((BerM1!N183+BerM2!N183+BerM3!N183)/(zasa1+zasa2+zasa3),2)</f>
        <v>0</v>
      </c>
      <c r="V183" s="81">
        <f>ROUND((BerM1!O183+BerM2!O183+BerM3!O183)/(zodi1+zodi2+zodi3),2)</f>
        <v>0</v>
      </c>
      <c r="W183" s="81">
        <f>ROUND(('M1-In'!U183+'M2-In'!U183+'M3-In'!U183)*7/(malu1+malu2+malu3+dima1+dima2+dima3+wome1+wome2+wome3+doje1+doje2+doje3+vrve1+vrve2+vrve3+zasa1+zasa2+zasa3+zodi1+zodi2+zodi3),2)</f>
        <v>0</v>
      </c>
      <c r="X183" s="81">
        <f t="shared" si="123"/>
        <v>0</v>
      </c>
      <c r="Y183" s="81" t="str">
        <f t="shared" si="124"/>
        <v>REMPLIR CAT.D'EMPLOYEUR!</v>
      </c>
      <c r="Z183" s="34">
        <f t="shared" si="125"/>
        <v>0</v>
      </c>
      <c r="AA183" s="81" t="str">
        <f t="shared" si="126"/>
        <v>T. plein</v>
      </c>
      <c r="AB183" s="81">
        <f>'M1-In'!AD183+'M1-In'!AE183+'M2-In'!AD183+'M2-In'!AE183+'M3-In'!AD183+'M3-In'!AE183</f>
        <v>0</v>
      </c>
      <c r="AC183" s="81" t="str">
        <f t="shared" si="127"/>
        <v>Corriger</v>
      </c>
      <c r="AD183" s="81" t="str">
        <f t="shared" si="128"/>
        <v>Corriger</v>
      </c>
      <c r="AE183" s="81">
        <f>'M1-In'!AF183+'M2-In'!AF183+'M3-In'!AF183</f>
        <v>0</v>
      </c>
      <c r="AF183" s="81" t="str">
        <f t="shared" si="129"/>
        <v>Corriger</v>
      </c>
      <c r="AG183" s="81" t="str">
        <f t="shared" si="130"/>
        <v>Corriger</v>
      </c>
      <c r="AH183" s="81">
        <f>'M1-In'!AG183+'M2-In'!AG183+'M3-In'!AG183</f>
        <v>0</v>
      </c>
      <c r="AI183" s="81" t="str">
        <f t="shared" si="131"/>
        <v>Corriger</v>
      </c>
      <c r="AJ183" s="81" t="str">
        <f t="shared" si="132"/>
        <v>Corriger</v>
      </c>
      <c r="AK183" s="81">
        <f>'M1-In'!AH183+'M2-In'!AH183+'M3-In'!AH183</f>
        <v>0</v>
      </c>
      <c r="AL183" s="81" t="str">
        <f t="shared" si="133"/>
        <v>Corriger</v>
      </c>
      <c r="AM183" s="81" t="str">
        <f t="shared" si="134"/>
        <v>Corriger</v>
      </c>
      <c r="AN183" s="81">
        <f>'M1-In'!AI183+'M2-In'!AI183+'M3-In'!AI183</f>
        <v>0</v>
      </c>
      <c r="AO183" s="81" t="str">
        <f t="shared" si="135"/>
        <v>Corriger</v>
      </c>
      <c r="AP183" s="81" t="str">
        <f t="shared" si="136"/>
        <v>Corriger</v>
      </c>
      <c r="AQ183" s="81">
        <f>'M1-In'!AJ183+'M2-In'!AJ183+'M3-In'!AJ183</f>
        <v>0</v>
      </c>
      <c r="AR183" s="81" t="str">
        <f t="shared" si="137"/>
        <v>Corriger</v>
      </c>
      <c r="AS183" s="81" t="str">
        <f t="shared" si="138"/>
        <v>Corriger</v>
      </c>
      <c r="AT183" s="81">
        <f>BerM1!AO183+BerM2!AO183+BerM3!AO183</f>
        <v>0</v>
      </c>
      <c r="AU183" s="81" t="str">
        <f t="shared" si="139"/>
        <v>Corriger</v>
      </c>
      <c r="AV183" s="81" t="str">
        <f t="shared" si="140"/>
        <v>Corriger</v>
      </c>
      <c r="AW183" s="81" t="str">
        <f>IF(A183&gt;1,"Corriger",MIN(gmk,BerM1!AQ183+BerM2!AQ183+BerM3!AQ183))</f>
        <v>Corriger</v>
      </c>
      <c r="AX183" s="81" t="str">
        <f t="shared" si="141"/>
        <v>Corriger</v>
      </c>
      <c r="AY183" s="81" t="str">
        <f t="shared" si="142"/>
        <v>Corriger</v>
      </c>
      <c r="AZ183" s="81" t="str">
        <f>IF(A183&gt;1,"Corriger",ROUND(AW183*pabij/100,2)+ROUND(AW183*wnbij/100,2))</f>
        <v>Corriger</v>
      </c>
      <c r="BA183" s="81">
        <f t="shared" si="143"/>
        <v>0</v>
      </c>
      <c r="BB183" s="81">
        <f t="shared" si="144"/>
        <v>0</v>
      </c>
      <c r="BC183" s="104">
        <f t="shared" si="145"/>
        <v>1</v>
      </c>
      <c r="BD183" s="81" t="str">
        <f t="shared" si="146"/>
        <v>Corriger</v>
      </c>
      <c r="BE183" s="34" t="str">
        <f t="shared" si="147"/>
        <v>Corriger</v>
      </c>
      <c r="BF183" s="81" t="str">
        <f>IF(A183&gt;1,"Corriger",MIN(AY183,BerM1!AT183+BerM2!AT183+BerM3!AT183))</f>
        <v>Corriger</v>
      </c>
      <c r="BG183" s="81" t="e">
        <f t="shared" si="148"/>
        <v>#VALUE!</v>
      </c>
      <c r="BH183" s="81" t="str">
        <f t="shared" si="149"/>
        <v>Corriger</v>
      </c>
      <c r="BI183" s="81" t="str">
        <f t="shared" si="150"/>
        <v>Corriger</v>
      </c>
      <c r="BJ183" s="81" t="e">
        <f t="shared" si="151"/>
        <v>#VALUE!</v>
      </c>
      <c r="BK183" s="81" t="e">
        <f ca="1">IF(A183=1,Corriger,ROUND(AW183*fsobij/100,2))</f>
        <v>#VALUE!</v>
      </c>
      <c r="BL183" s="25" t="str">
        <f t="shared" si="152"/>
        <v>Corriger</v>
      </c>
      <c r="BM183" s="81" t="str">
        <f t="shared" si="153"/>
        <v>Corriger</v>
      </c>
      <c r="BN183" s="81" t="str">
        <f t="shared" si="154"/>
        <v>Corriger</v>
      </c>
      <c r="BO183" s="81" t="str">
        <f t="shared" si="155"/>
        <v>OK</v>
      </c>
      <c r="BP183" s="81" t="b">
        <f t="shared" si="156"/>
        <v>0</v>
      </c>
      <c r="BQ183" s="105"/>
      <c r="BR183" s="105" t="e">
        <f ca="1">IF(A183=1,Corriger,ROUND(AW183*bijdrage255/100,2))</f>
        <v>#VALUE!</v>
      </c>
      <c r="BS183" s="105" t="e">
        <f ca="1">IF(A183=1,Corriger,ROUND(AW183*bijdrage256/100,2))</f>
        <v>#VALUE!</v>
      </c>
      <c r="BT183" s="105"/>
      <c r="BU183" s="105" t="str">
        <f t="shared" si="157"/>
        <v>Corriger</v>
      </c>
      <c r="BV183" s="105"/>
      <c r="BW183" s="81" t="e">
        <f t="shared" si="158"/>
        <v>#VALUE!</v>
      </c>
      <c r="BX183" s="81" t="e">
        <f t="shared" si="159"/>
        <v>#VALUE!</v>
      </c>
      <c r="BY183" s="81" t="e">
        <f t="shared" si="160"/>
        <v>#VALUE!</v>
      </c>
      <c r="CA183" s="81" t="e">
        <f ca="1">BN183-ROUND(((FTP!AP183+FTP!BB183+FTP!BF183+FTP!AT183+FTP!AX183)-(FTP!BH183+FTP!BJ183))/100,2)</f>
        <v>#VALUE!</v>
      </c>
    </row>
    <row r="184" spans="1:79" x14ac:dyDescent="0.2">
      <c r="A184" s="25">
        <f>IF(OR(BerM1!V184=1,BerM2!V184=1,BerM3!V184=1),1,IF(ISBLANK(wg_cat),2,IF(AND(kwnr&gt;=76,user_wg_cat=958),3,0)))</f>
        <v>2</v>
      </c>
      <c r="B184" s="101"/>
      <c r="C184" s="106">
        <f>IF(NOT(ISBLANK(Ident!E184)),IF(Ident!E184&lt;Kal!A$11,Kal!A$11,Ident!E184),Kal!A$11)</f>
        <v>45383</v>
      </c>
      <c r="D184" s="25">
        <f>Ident!F184-C184+1-(INT((CHOOSE(WEEKDAY(C184),0,1,2,3,4,5,6)+(Ident!F184-C184+1))/7))-(INT((CHOOSE(WEEKDAY(C184),6,0,1,2,3,4,5)+(Ident!F184-C184+1))/7))</f>
        <v>-32415</v>
      </c>
      <c r="E184" s="25">
        <f>Kal!B$13-C184+1-(INT((CHOOSE(WEEKDAY(C184),0,1,2,3,4,5,6)+(Kal!B$13-C184+1))/7))-(INT((CHOOSE(WEEKDAY(C184),6,0,1,2,3,4,5)+(Kal!B$13-C184+1))/7))</f>
        <v>65</v>
      </c>
      <c r="F184" s="25">
        <f>Ident!F184-Kal!A$11+1-(INT((CHOOSE(WEEKDAY(Kal!A$11),0,1,2,3,4,5,6)+(Ident!F184-Kal!A$11+1))/7))-(INT((CHOOSE(WEEKDAY(Kal!A$11),6,0,1,2,3,4,5)+(Ident!F184-Kal!A$11+1))/7))</f>
        <v>-32415</v>
      </c>
      <c r="G184" s="25">
        <f>IF(AND(Ident!E184&lt;&gt;0,Ident!F184&lt;&gt;0),D184,IF(AND(Ident!E184&lt;&gt;0,Ident!F184=0),E184,IF(AND(Ident!E184=0,Ident!F184&lt;&gt;0),F184,ad5kw)))</f>
        <v>65</v>
      </c>
      <c r="H184" s="24">
        <f>ROUND(G184*Ident!L184,2)</f>
        <v>0</v>
      </c>
      <c r="I184" s="102"/>
      <c r="J184" s="103">
        <f>BerM1!W184+BerM2!W184+BerM3!W184</f>
        <v>0</v>
      </c>
      <c r="K184" s="103">
        <f t="shared" si="120"/>
        <v>0</v>
      </c>
      <c r="L184" s="103" t="str">
        <f t="shared" si="121"/>
        <v>Corriger</v>
      </c>
      <c r="M184" s="81">
        <f>BerM1!AB184+BerM2!AB184+BerM3!AB184</f>
        <v>0</v>
      </c>
      <c r="N184" s="81">
        <f t="shared" si="122"/>
        <v>0</v>
      </c>
      <c r="O184" s="4">
        <f>IF(BerM1!S184+BerM2!S184+BerM3!S184=0,0,MIN(Ident!L184*fuf,MAX((Ident!L184-1)*fuf,ROUND(N184/(BerM1!S184+BerM2!S184+BerM3!S184),2))))</f>
        <v>0</v>
      </c>
      <c r="P184" s="81">
        <f>ROUND((BerM1!I184+BerM2!I184+BerM3!I184)/(malu1+malu2+malu3),2)</f>
        <v>0</v>
      </c>
      <c r="Q184" s="81">
        <f>ROUND((BerM1!J184+BerM2!J184+BerM3!J184)/(dima1+dima2+dima3),2)</f>
        <v>0</v>
      </c>
      <c r="R184" s="81">
        <f>ROUND((BerM1!K184+BerM2!K184+BerM3!K184)/(wome1+wome2+wome3),2)</f>
        <v>0</v>
      </c>
      <c r="S184" s="81">
        <f>ROUND((BerM1!L184+BerM2!L184+BerM3!L184)/(doje1+doje2+doje3),2)</f>
        <v>0</v>
      </c>
      <c r="T184" s="81">
        <f>ROUND((BerM1!M184+BerM2!M184+BerM3!M184)/(vrve1+vrve2+vrve3),2)</f>
        <v>0</v>
      </c>
      <c r="U184" s="81">
        <f>ROUND((BerM1!N184+BerM2!N184+BerM3!N184)/(zasa1+zasa2+zasa3),2)</f>
        <v>0</v>
      </c>
      <c r="V184" s="81">
        <f>ROUND((BerM1!O184+BerM2!O184+BerM3!O184)/(zodi1+zodi2+zodi3),2)</f>
        <v>0</v>
      </c>
      <c r="W184" s="81">
        <f>ROUND(('M1-In'!U184+'M2-In'!U184+'M3-In'!U184)*7/(malu1+malu2+malu3+dima1+dima2+dima3+wome1+wome2+wome3+doje1+doje2+doje3+vrve1+vrve2+vrve3+zasa1+zasa2+zasa3+zodi1+zodi2+zodi3),2)</f>
        <v>0</v>
      </c>
      <c r="X184" s="81">
        <f t="shared" si="123"/>
        <v>0</v>
      </c>
      <c r="Y184" s="81" t="str">
        <f t="shared" si="124"/>
        <v>REMPLIR CAT.D'EMPLOYEUR!</v>
      </c>
      <c r="Z184" s="34">
        <f t="shared" si="125"/>
        <v>0</v>
      </c>
      <c r="AA184" s="81" t="str">
        <f t="shared" si="126"/>
        <v>T. plein</v>
      </c>
      <c r="AB184" s="81">
        <f>'M1-In'!AD184+'M1-In'!AE184+'M2-In'!AD184+'M2-In'!AE184+'M3-In'!AD184+'M3-In'!AE184</f>
        <v>0</v>
      </c>
      <c r="AC184" s="81" t="str">
        <f t="shared" si="127"/>
        <v>Corriger</v>
      </c>
      <c r="AD184" s="81" t="str">
        <f t="shared" si="128"/>
        <v>Corriger</v>
      </c>
      <c r="AE184" s="81">
        <f>'M1-In'!AF184+'M2-In'!AF184+'M3-In'!AF184</f>
        <v>0</v>
      </c>
      <c r="AF184" s="81" t="str">
        <f t="shared" si="129"/>
        <v>Corriger</v>
      </c>
      <c r="AG184" s="81" t="str">
        <f t="shared" si="130"/>
        <v>Corriger</v>
      </c>
      <c r="AH184" s="81">
        <f>'M1-In'!AG184+'M2-In'!AG184+'M3-In'!AG184</f>
        <v>0</v>
      </c>
      <c r="AI184" s="81" t="str">
        <f t="shared" si="131"/>
        <v>Corriger</v>
      </c>
      <c r="AJ184" s="81" t="str">
        <f t="shared" si="132"/>
        <v>Corriger</v>
      </c>
      <c r="AK184" s="81">
        <f>'M1-In'!AH184+'M2-In'!AH184+'M3-In'!AH184</f>
        <v>0</v>
      </c>
      <c r="AL184" s="81" t="str">
        <f t="shared" si="133"/>
        <v>Corriger</v>
      </c>
      <c r="AM184" s="81" t="str">
        <f t="shared" si="134"/>
        <v>Corriger</v>
      </c>
      <c r="AN184" s="81">
        <f>'M1-In'!AI184+'M2-In'!AI184+'M3-In'!AI184</f>
        <v>0</v>
      </c>
      <c r="AO184" s="81" t="str">
        <f t="shared" si="135"/>
        <v>Corriger</v>
      </c>
      <c r="AP184" s="81" t="str">
        <f t="shared" si="136"/>
        <v>Corriger</v>
      </c>
      <c r="AQ184" s="81">
        <f>'M1-In'!AJ184+'M2-In'!AJ184+'M3-In'!AJ184</f>
        <v>0</v>
      </c>
      <c r="AR184" s="81" t="str">
        <f t="shared" si="137"/>
        <v>Corriger</v>
      </c>
      <c r="AS184" s="81" t="str">
        <f t="shared" si="138"/>
        <v>Corriger</v>
      </c>
      <c r="AT184" s="81">
        <f>BerM1!AO184+BerM2!AO184+BerM3!AO184</f>
        <v>0</v>
      </c>
      <c r="AU184" s="81" t="str">
        <f t="shared" si="139"/>
        <v>Corriger</v>
      </c>
      <c r="AV184" s="81" t="str">
        <f t="shared" si="140"/>
        <v>Corriger</v>
      </c>
      <c r="AW184" s="81" t="str">
        <f>IF(A184&gt;1,"Corriger",MIN(gmk,BerM1!AQ184+BerM2!AQ184+BerM3!AQ184))</f>
        <v>Corriger</v>
      </c>
      <c r="AX184" s="81" t="str">
        <f t="shared" si="141"/>
        <v>Corriger</v>
      </c>
      <c r="AY184" s="81" t="str">
        <f t="shared" si="142"/>
        <v>Corriger</v>
      </c>
      <c r="AZ184" s="81" t="str">
        <f>IF(A184&gt;1,"Corriger",ROUND(AW184*pabij/100,2)+ROUND(AW184*wnbij/100,2))</f>
        <v>Corriger</v>
      </c>
      <c r="BA184" s="81">
        <f t="shared" si="143"/>
        <v>0</v>
      </c>
      <c r="BB184" s="81">
        <f t="shared" si="144"/>
        <v>0</v>
      </c>
      <c r="BC184" s="104">
        <f t="shared" si="145"/>
        <v>1</v>
      </c>
      <c r="BD184" s="81" t="str">
        <f t="shared" si="146"/>
        <v>Corriger</v>
      </c>
      <c r="BE184" s="34" t="str">
        <f t="shared" si="147"/>
        <v>Corriger</v>
      </c>
      <c r="BF184" s="81" t="str">
        <f>IF(A184&gt;1,"Corriger",MIN(AY184,BerM1!AT184+BerM2!AT184+BerM3!AT184))</f>
        <v>Corriger</v>
      </c>
      <c r="BG184" s="81" t="e">
        <f t="shared" si="148"/>
        <v>#VALUE!</v>
      </c>
      <c r="BH184" s="81" t="str">
        <f t="shared" si="149"/>
        <v>Corriger</v>
      </c>
      <c r="BI184" s="81" t="str">
        <f t="shared" si="150"/>
        <v>Corriger</v>
      </c>
      <c r="BJ184" s="81" t="e">
        <f t="shared" si="151"/>
        <v>#VALUE!</v>
      </c>
      <c r="BK184" s="81" t="e">
        <f ca="1">IF(A184=1,Corriger,ROUND(AW184*fsobij/100,2))</f>
        <v>#VALUE!</v>
      </c>
      <c r="BL184" s="25" t="str">
        <f t="shared" si="152"/>
        <v>Corriger</v>
      </c>
      <c r="BM184" s="81" t="str">
        <f t="shared" si="153"/>
        <v>Corriger</v>
      </c>
      <c r="BN184" s="81" t="str">
        <f t="shared" si="154"/>
        <v>Corriger</v>
      </c>
      <c r="BO184" s="81" t="str">
        <f t="shared" si="155"/>
        <v>OK</v>
      </c>
      <c r="BP184" s="81" t="b">
        <f t="shared" si="156"/>
        <v>0</v>
      </c>
      <c r="BQ184" s="105"/>
      <c r="BR184" s="105" t="e">
        <f ca="1">IF(A184=1,Corriger,ROUND(AW184*bijdrage255/100,2))</f>
        <v>#VALUE!</v>
      </c>
      <c r="BS184" s="105" t="e">
        <f ca="1">IF(A184=1,Corriger,ROUND(AW184*bijdrage256/100,2))</f>
        <v>#VALUE!</v>
      </c>
      <c r="BT184" s="105"/>
      <c r="BU184" s="105" t="str">
        <f t="shared" si="157"/>
        <v>Corriger</v>
      </c>
      <c r="BV184" s="105"/>
      <c r="BW184" s="81" t="e">
        <f t="shared" si="158"/>
        <v>#VALUE!</v>
      </c>
      <c r="BX184" s="81" t="e">
        <f t="shared" si="159"/>
        <v>#VALUE!</v>
      </c>
      <c r="BY184" s="81" t="e">
        <f t="shared" si="160"/>
        <v>#VALUE!</v>
      </c>
      <c r="CA184" s="81" t="e">
        <f ca="1">BN184-ROUND(((FTP!AP184+FTP!BB184+FTP!BF184+FTP!AT184+FTP!AX184)-(FTP!BH184+FTP!BJ184))/100,2)</f>
        <v>#VALUE!</v>
      </c>
    </row>
    <row r="185" spans="1:79" x14ac:dyDescent="0.2">
      <c r="A185" s="25">
        <f>IF(OR(BerM1!V185=1,BerM2!V185=1,BerM3!V185=1),1,IF(ISBLANK(wg_cat),2,IF(AND(kwnr&gt;=76,user_wg_cat=958),3,0)))</f>
        <v>2</v>
      </c>
      <c r="B185" s="101"/>
      <c r="C185" s="106">
        <f>IF(NOT(ISBLANK(Ident!E185)),IF(Ident!E185&lt;Kal!A$11,Kal!A$11,Ident!E185),Kal!A$11)</f>
        <v>45383</v>
      </c>
      <c r="D185" s="25">
        <f>Ident!F185-C185+1-(INT((CHOOSE(WEEKDAY(C185),0,1,2,3,4,5,6)+(Ident!F185-C185+1))/7))-(INT((CHOOSE(WEEKDAY(C185),6,0,1,2,3,4,5)+(Ident!F185-C185+1))/7))</f>
        <v>-32415</v>
      </c>
      <c r="E185" s="25">
        <f>Kal!B$13-C185+1-(INT((CHOOSE(WEEKDAY(C185),0,1,2,3,4,5,6)+(Kal!B$13-C185+1))/7))-(INT((CHOOSE(WEEKDAY(C185),6,0,1,2,3,4,5)+(Kal!B$13-C185+1))/7))</f>
        <v>65</v>
      </c>
      <c r="F185" s="25">
        <f>Ident!F185-Kal!A$11+1-(INT((CHOOSE(WEEKDAY(Kal!A$11),0,1,2,3,4,5,6)+(Ident!F185-Kal!A$11+1))/7))-(INT((CHOOSE(WEEKDAY(Kal!A$11),6,0,1,2,3,4,5)+(Ident!F185-Kal!A$11+1))/7))</f>
        <v>-32415</v>
      </c>
      <c r="G185" s="25">
        <f>IF(AND(Ident!E185&lt;&gt;0,Ident!F185&lt;&gt;0),D185,IF(AND(Ident!E185&lt;&gt;0,Ident!F185=0),E185,IF(AND(Ident!E185=0,Ident!F185&lt;&gt;0),F185,ad5kw)))</f>
        <v>65</v>
      </c>
      <c r="H185" s="24">
        <f>ROUND(G185*Ident!L185,2)</f>
        <v>0</v>
      </c>
      <c r="I185" s="102"/>
      <c r="J185" s="103">
        <f>BerM1!W185+BerM2!W185+BerM3!W185</f>
        <v>0</v>
      </c>
      <c r="K185" s="103">
        <f t="shared" si="120"/>
        <v>0</v>
      </c>
      <c r="L185" s="103" t="str">
        <f t="shared" si="121"/>
        <v>Corriger</v>
      </c>
      <c r="M185" s="81">
        <f>BerM1!AB185+BerM2!AB185+BerM3!AB185</f>
        <v>0</v>
      </c>
      <c r="N185" s="81">
        <f t="shared" si="122"/>
        <v>0</v>
      </c>
      <c r="O185" s="4">
        <f>IF(BerM1!S185+BerM2!S185+BerM3!S185=0,0,MIN(Ident!L185*fuf,MAX((Ident!L185-1)*fuf,ROUND(N185/(BerM1!S185+BerM2!S185+BerM3!S185),2))))</f>
        <v>0</v>
      </c>
      <c r="P185" s="81">
        <f>ROUND((BerM1!I185+BerM2!I185+BerM3!I185)/(malu1+malu2+malu3),2)</f>
        <v>0</v>
      </c>
      <c r="Q185" s="81">
        <f>ROUND((BerM1!J185+BerM2!J185+BerM3!J185)/(dima1+dima2+dima3),2)</f>
        <v>0</v>
      </c>
      <c r="R185" s="81">
        <f>ROUND((BerM1!K185+BerM2!K185+BerM3!K185)/(wome1+wome2+wome3),2)</f>
        <v>0</v>
      </c>
      <c r="S185" s="81">
        <f>ROUND((BerM1!L185+BerM2!L185+BerM3!L185)/(doje1+doje2+doje3),2)</f>
        <v>0</v>
      </c>
      <c r="T185" s="81">
        <f>ROUND((BerM1!M185+BerM2!M185+BerM3!M185)/(vrve1+vrve2+vrve3),2)</f>
        <v>0</v>
      </c>
      <c r="U185" s="81">
        <f>ROUND((BerM1!N185+BerM2!N185+BerM3!N185)/(zasa1+zasa2+zasa3),2)</f>
        <v>0</v>
      </c>
      <c r="V185" s="81">
        <f>ROUND((BerM1!O185+BerM2!O185+BerM3!O185)/(zodi1+zodi2+zodi3),2)</f>
        <v>0</v>
      </c>
      <c r="W185" s="81">
        <f>ROUND(('M1-In'!U185+'M2-In'!U185+'M3-In'!U185)*7/(malu1+malu2+malu3+dima1+dima2+dima3+wome1+wome2+wome3+doje1+doje2+doje3+vrve1+vrve2+vrve3+zasa1+zasa2+zasa3+zodi1+zodi2+zodi3),2)</f>
        <v>0</v>
      </c>
      <c r="X185" s="81">
        <f t="shared" si="123"/>
        <v>0</v>
      </c>
      <c r="Y185" s="81" t="str">
        <f t="shared" si="124"/>
        <v>REMPLIR CAT.D'EMPLOYEUR!</v>
      </c>
      <c r="Z185" s="34">
        <f t="shared" si="125"/>
        <v>0</v>
      </c>
      <c r="AA185" s="81" t="str">
        <f t="shared" si="126"/>
        <v>T. plein</v>
      </c>
      <c r="AB185" s="81">
        <f>'M1-In'!AD185+'M1-In'!AE185+'M2-In'!AD185+'M2-In'!AE185+'M3-In'!AD185+'M3-In'!AE185</f>
        <v>0</v>
      </c>
      <c r="AC185" s="81" t="str">
        <f t="shared" si="127"/>
        <v>Corriger</v>
      </c>
      <c r="AD185" s="81" t="str">
        <f t="shared" si="128"/>
        <v>Corriger</v>
      </c>
      <c r="AE185" s="81">
        <f>'M1-In'!AF185+'M2-In'!AF185+'M3-In'!AF185</f>
        <v>0</v>
      </c>
      <c r="AF185" s="81" t="str">
        <f t="shared" si="129"/>
        <v>Corriger</v>
      </c>
      <c r="AG185" s="81" t="str">
        <f t="shared" si="130"/>
        <v>Corriger</v>
      </c>
      <c r="AH185" s="81">
        <f>'M1-In'!AG185+'M2-In'!AG185+'M3-In'!AG185</f>
        <v>0</v>
      </c>
      <c r="AI185" s="81" t="str">
        <f t="shared" si="131"/>
        <v>Corriger</v>
      </c>
      <c r="AJ185" s="81" t="str">
        <f t="shared" si="132"/>
        <v>Corriger</v>
      </c>
      <c r="AK185" s="81">
        <f>'M1-In'!AH185+'M2-In'!AH185+'M3-In'!AH185</f>
        <v>0</v>
      </c>
      <c r="AL185" s="81" t="str">
        <f t="shared" si="133"/>
        <v>Corriger</v>
      </c>
      <c r="AM185" s="81" t="str">
        <f t="shared" si="134"/>
        <v>Corriger</v>
      </c>
      <c r="AN185" s="81">
        <f>'M1-In'!AI185+'M2-In'!AI185+'M3-In'!AI185</f>
        <v>0</v>
      </c>
      <c r="AO185" s="81" t="str">
        <f t="shared" si="135"/>
        <v>Corriger</v>
      </c>
      <c r="AP185" s="81" t="str">
        <f t="shared" si="136"/>
        <v>Corriger</v>
      </c>
      <c r="AQ185" s="81">
        <f>'M1-In'!AJ185+'M2-In'!AJ185+'M3-In'!AJ185</f>
        <v>0</v>
      </c>
      <c r="AR185" s="81" t="str">
        <f t="shared" si="137"/>
        <v>Corriger</v>
      </c>
      <c r="AS185" s="81" t="str">
        <f t="shared" si="138"/>
        <v>Corriger</v>
      </c>
      <c r="AT185" s="81">
        <f>BerM1!AO185+BerM2!AO185+BerM3!AO185</f>
        <v>0</v>
      </c>
      <c r="AU185" s="81" t="str">
        <f t="shared" si="139"/>
        <v>Corriger</v>
      </c>
      <c r="AV185" s="81" t="str">
        <f t="shared" si="140"/>
        <v>Corriger</v>
      </c>
      <c r="AW185" s="81" t="str">
        <f>IF(A185&gt;1,"Corriger",MIN(gmk,BerM1!AQ185+BerM2!AQ185+BerM3!AQ185))</f>
        <v>Corriger</v>
      </c>
      <c r="AX185" s="81" t="str">
        <f t="shared" si="141"/>
        <v>Corriger</v>
      </c>
      <c r="AY185" s="81" t="str">
        <f t="shared" si="142"/>
        <v>Corriger</v>
      </c>
      <c r="AZ185" s="81" t="str">
        <f>IF(A185&gt;1,"Corriger",ROUND(AW185*pabij/100,2)+ROUND(AW185*wnbij/100,2))</f>
        <v>Corriger</v>
      </c>
      <c r="BA185" s="81">
        <f t="shared" si="143"/>
        <v>0</v>
      </c>
      <c r="BB185" s="81">
        <f t="shared" si="144"/>
        <v>0</v>
      </c>
      <c r="BC185" s="104">
        <f t="shared" si="145"/>
        <v>1</v>
      </c>
      <c r="BD185" s="81" t="str">
        <f t="shared" si="146"/>
        <v>Corriger</v>
      </c>
      <c r="BE185" s="34" t="str">
        <f t="shared" si="147"/>
        <v>Corriger</v>
      </c>
      <c r="BF185" s="81" t="str">
        <f>IF(A185&gt;1,"Corriger",MIN(AY185,BerM1!AT185+BerM2!AT185+BerM3!AT185))</f>
        <v>Corriger</v>
      </c>
      <c r="BG185" s="81" t="e">
        <f t="shared" si="148"/>
        <v>#VALUE!</v>
      </c>
      <c r="BH185" s="81" t="str">
        <f t="shared" si="149"/>
        <v>Corriger</v>
      </c>
      <c r="BI185" s="81" t="str">
        <f t="shared" si="150"/>
        <v>Corriger</v>
      </c>
      <c r="BJ185" s="81" t="e">
        <f t="shared" si="151"/>
        <v>#VALUE!</v>
      </c>
      <c r="BK185" s="81" t="e">
        <f ca="1">IF(A185=1,Corriger,ROUND(AW185*fsobij/100,2))</f>
        <v>#VALUE!</v>
      </c>
      <c r="BL185" s="25" t="str">
        <f t="shared" si="152"/>
        <v>Corriger</v>
      </c>
      <c r="BM185" s="81" t="str">
        <f t="shared" si="153"/>
        <v>Corriger</v>
      </c>
      <c r="BN185" s="81" t="str">
        <f t="shared" si="154"/>
        <v>Corriger</v>
      </c>
      <c r="BO185" s="81" t="str">
        <f t="shared" si="155"/>
        <v>OK</v>
      </c>
      <c r="BP185" s="81" t="b">
        <f t="shared" si="156"/>
        <v>0</v>
      </c>
      <c r="BQ185" s="105"/>
      <c r="BR185" s="105" t="e">
        <f ca="1">IF(A185=1,Corriger,ROUND(AW185*bijdrage255/100,2))</f>
        <v>#VALUE!</v>
      </c>
      <c r="BS185" s="105" t="e">
        <f ca="1">IF(A185=1,Corriger,ROUND(AW185*bijdrage256/100,2))</f>
        <v>#VALUE!</v>
      </c>
      <c r="BT185" s="105"/>
      <c r="BU185" s="105" t="str">
        <f t="shared" si="157"/>
        <v>Corriger</v>
      </c>
      <c r="BV185" s="105"/>
      <c r="BW185" s="81" t="e">
        <f t="shared" si="158"/>
        <v>#VALUE!</v>
      </c>
      <c r="BX185" s="81" t="e">
        <f t="shared" si="159"/>
        <v>#VALUE!</v>
      </c>
      <c r="BY185" s="81" t="e">
        <f t="shared" si="160"/>
        <v>#VALUE!</v>
      </c>
      <c r="CA185" s="81" t="e">
        <f ca="1">BN185-ROUND(((FTP!AP185+FTP!BB185+FTP!BF185+FTP!AT185+FTP!AX185)-(FTP!BH185+FTP!BJ185))/100,2)</f>
        <v>#VALUE!</v>
      </c>
    </row>
    <row r="186" spans="1:79" x14ac:dyDescent="0.2">
      <c r="A186" s="25">
        <f>IF(OR(BerM1!V186=1,BerM2!V186=1,BerM3!V186=1),1,IF(ISBLANK(wg_cat),2,IF(AND(kwnr&gt;=76,user_wg_cat=958),3,0)))</f>
        <v>2</v>
      </c>
      <c r="B186" s="101"/>
      <c r="C186" s="106">
        <f>IF(NOT(ISBLANK(Ident!E186)),IF(Ident!E186&lt;Kal!A$11,Kal!A$11,Ident!E186),Kal!A$11)</f>
        <v>45383</v>
      </c>
      <c r="D186" s="25">
        <f>Ident!F186-C186+1-(INT((CHOOSE(WEEKDAY(C186),0,1,2,3,4,5,6)+(Ident!F186-C186+1))/7))-(INT((CHOOSE(WEEKDAY(C186),6,0,1,2,3,4,5)+(Ident!F186-C186+1))/7))</f>
        <v>-32415</v>
      </c>
      <c r="E186" s="25">
        <f>Kal!B$13-C186+1-(INT((CHOOSE(WEEKDAY(C186),0,1,2,3,4,5,6)+(Kal!B$13-C186+1))/7))-(INT((CHOOSE(WEEKDAY(C186),6,0,1,2,3,4,5)+(Kal!B$13-C186+1))/7))</f>
        <v>65</v>
      </c>
      <c r="F186" s="25">
        <f>Ident!F186-Kal!A$11+1-(INT((CHOOSE(WEEKDAY(Kal!A$11),0,1,2,3,4,5,6)+(Ident!F186-Kal!A$11+1))/7))-(INT((CHOOSE(WEEKDAY(Kal!A$11),6,0,1,2,3,4,5)+(Ident!F186-Kal!A$11+1))/7))</f>
        <v>-32415</v>
      </c>
      <c r="G186" s="25">
        <f>IF(AND(Ident!E186&lt;&gt;0,Ident!F186&lt;&gt;0),D186,IF(AND(Ident!E186&lt;&gt;0,Ident!F186=0),E186,IF(AND(Ident!E186=0,Ident!F186&lt;&gt;0),F186,ad5kw)))</f>
        <v>65</v>
      </c>
      <c r="H186" s="24">
        <f>ROUND(G186*Ident!L186,2)</f>
        <v>0</v>
      </c>
      <c r="I186" s="102"/>
      <c r="J186" s="103">
        <f>BerM1!W186+BerM2!W186+BerM3!W186</f>
        <v>0</v>
      </c>
      <c r="K186" s="103">
        <f t="shared" si="120"/>
        <v>0</v>
      </c>
      <c r="L186" s="103" t="str">
        <f t="shared" si="121"/>
        <v>Corriger</v>
      </c>
      <c r="M186" s="81">
        <f>BerM1!AB186+BerM2!AB186+BerM3!AB186</f>
        <v>0</v>
      </c>
      <c r="N186" s="81">
        <f t="shared" si="122"/>
        <v>0</v>
      </c>
      <c r="O186" s="4">
        <f>IF(BerM1!S186+BerM2!S186+BerM3!S186=0,0,MIN(Ident!L186*fuf,MAX((Ident!L186-1)*fuf,ROUND(N186/(BerM1!S186+BerM2!S186+BerM3!S186),2))))</f>
        <v>0</v>
      </c>
      <c r="P186" s="81">
        <f>ROUND((BerM1!I186+BerM2!I186+BerM3!I186)/(malu1+malu2+malu3),2)</f>
        <v>0</v>
      </c>
      <c r="Q186" s="81">
        <f>ROUND((BerM1!J186+BerM2!J186+BerM3!J186)/(dima1+dima2+dima3),2)</f>
        <v>0</v>
      </c>
      <c r="R186" s="81">
        <f>ROUND((BerM1!K186+BerM2!K186+BerM3!K186)/(wome1+wome2+wome3),2)</f>
        <v>0</v>
      </c>
      <c r="S186" s="81">
        <f>ROUND((BerM1!L186+BerM2!L186+BerM3!L186)/(doje1+doje2+doje3),2)</f>
        <v>0</v>
      </c>
      <c r="T186" s="81">
        <f>ROUND((BerM1!M186+BerM2!M186+BerM3!M186)/(vrve1+vrve2+vrve3),2)</f>
        <v>0</v>
      </c>
      <c r="U186" s="81">
        <f>ROUND((BerM1!N186+BerM2!N186+BerM3!N186)/(zasa1+zasa2+zasa3),2)</f>
        <v>0</v>
      </c>
      <c r="V186" s="81">
        <f>ROUND((BerM1!O186+BerM2!O186+BerM3!O186)/(zodi1+zodi2+zodi3),2)</f>
        <v>0</v>
      </c>
      <c r="W186" s="81">
        <f>ROUND(('M1-In'!U186+'M2-In'!U186+'M3-In'!U186)*7/(malu1+malu2+malu3+dima1+dima2+dima3+wome1+wome2+wome3+doje1+doje2+doje3+vrve1+vrve2+vrve3+zasa1+zasa2+zasa3+zodi1+zodi2+zodi3),2)</f>
        <v>0</v>
      </c>
      <c r="X186" s="81">
        <f t="shared" si="123"/>
        <v>0</v>
      </c>
      <c r="Y186" s="81" t="str">
        <f t="shared" si="124"/>
        <v>REMPLIR CAT.D'EMPLOYEUR!</v>
      </c>
      <c r="Z186" s="34">
        <f t="shared" si="125"/>
        <v>0</v>
      </c>
      <c r="AA186" s="81" t="str">
        <f t="shared" si="126"/>
        <v>T. plein</v>
      </c>
      <c r="AB186" s="81">
        <f>'M1-In'!AD186+'M1-In'!AE186+'M2-In'!AD186+'M2-In'!AE186+'M3-In'!AD186+'M3-In'!AE186</f>
        <v>0</v>
      </c>
      <c r="AC186" s="81" t="str">
        <f t="shared" si="127"/>
        <v>Corriger</v>
      </c>
      <c r="AD186" s="81" t="str">
        <f t="shared" si="128"/>
        <v>Corriger</v>
      </c>
      <c r="AE186" s="81">
        <f>'M1-In'!AF186+'M2-In'!AF186+'M3-In'!AF186</f>
        <v>0</v>
      </c>
      <c r="AF186" s="81" t="str">
        <f t="shared" si="129"/>
        <v>Corriger</v>
      </c>
      <c r="AG186" s="81" t="str">
        <f t="shared" si="130"/>
        <v>Corriger</v>
      </c>
      <c r="AH186" s="81">
        <f>'M1-In'!AG186+'M2-In'!AG186+'M3-In'!AG186</f>
        <v>0</v>
      </c>
      <c r="AI186" s="81" t="str">
        <f t="shared" si="131"/>
        <v>Corriger</v>
      </c>
      <c r="AJ186" s="81" t="str">
        <f t="shared" si="132"/>
        <v>Corriger</v>
      </c>
      <c r="AK186" s="81">
        <f>'M1-In'!AH186+'M2-In'!AH186+'M3-In'!AH186</f>
        <v>0</v>
      </c>
      <c r="AL186" s="81" t="str">
        <f t="shared" si="133"/>
        <v>Corriger</v>
      </c>
      <c r="AM186" s="81" t="str">
        <f t="shared" si="134"/>
        <v>Corriger</v>
      </c>
      <c r="AN186" s="81">
        <f>'M1-In'!AI186+'M2-In'!AI186+'M3-In'!AI186</f>
        <v>0</v>
      </c>
      <c r="AO186" s="81" t="str">
        <f t="shared" si="135"/>
        <v>Corriger</v>
      </c>
      <c r="AP186" s="81" t="str">
        <f t="shared" si="136"/>
        <v>Corriger</v>
      </c>
      <c r="AQ186" s="81">
        <f>'M1-In'!AJ186+'M2-In'!AJ186+'M3-In'!AJ186</f>
        <v>0</v>
      </c>
      <c r="AR186" s="81" t="str">
        <f t="shared" si="137"/>
        <v>Corriger</v>
      </c>
      <c r="AS186" s="81" t="str">
        <f t="shared" si="138"/>
        <v>Corriger</v>
      </c>
      <c r="AT186" s="81">
        <f>BerM1!AO186+BerM2!AO186+BerM3!AO186</f>
        <v>0</v>
      </c>
      <c r="AU186" s="81" t="str">
        <f t="shared" si="139"/>
        <v>Corriger</v>
      </c>
      <c r="AV186" s="81" t="str">
        <f t="shared" si="140"/>
        <v>Corriger</v>
      </c>
      <c r="AW186" s="81" t="str">
        <f>IF(A186&gt;1,"Corriger",MIN(gmk,BerM1!AQ186+BerM2!AQ186+BerM3!AQ186))</f>
        <v>Corriger</v>
      </c>
      <c r="AX186" s="81" t="str">
        <f t="shared" si="141"/>
        <v>Corriger</v>
      </c>
      <c r="AY186" s="81" t="str">
        <f t="shared" si="142"/>
        <v>Corriger</v>
      </c>
      <c r="AZ186" s="81" t="str">
        <f>IF(A186&gt;1,"Corriger",ROUND(AW186*pabij/100,2)+ROUND(AW186*wnbij/100,2))</f>
        <v>Corriger</v>
      </c>
      <c r="BA186" s="81">
        <f t="shared" si="143"/>
        <v>0</v>
      </c>
      <c r="BB186" s="81">
        <f t="shared" si="144"/>
        <v>0</v>
      </c>
      <c r="BC186" s="104">
        <f t="shared" si="145"/>
        <v>1</v>
      </c>
      <c r="BD186" s="81" t="str">
        <f t="shared" si="146"/>
        <v>Corriger</v>
      </c>
      <c r="BE186" s="34" t="str">
        <f t="shared" si="147"/>
        <v>Corriger</v>
      </c>
      <c r="BF186" s="81" t="str">
        <f>IF(A186&gt;1,"Corriger",MIN(AY186,BerM1!AT186+BerM2!AT186+BerM3!AT186))</f>
        <v>Corriger</v>
      </c>
      <c r="BG186" s="81" t="e">
        <f t="shared" si="148"/>
        <v>#VALUE!</v>
      </c>
      <c r="BH186" s="81" t="str">
        <f t="shared" si="149"/>
        <v>Corriger</v>
      </c>
      <c r="BI186" s="81" t="str">
        <f t="shared" si="150"/>
        <v>Corriger</v>
      </c>
      <c r="BJ186" s="81" t="e">
        <f t="shared" si="151"/>
        <v>#VALUE!</v>
      </c>
      <c r="BK186" s="81" t="e">
        <f ca="1">IF(A186=1,Corriger,ROUND(AW186*fsobij/100,2))</f>
        <v>#VALUE!</v>
      </c>
      <c r="BL186" s="25" t="str">
        <f t="shared" si="152"/>
        <v>Corriger</v>
      </c>
      <c r="BM186" s="81" t="str">
        <f t="shared" si="153"/>
        <v>Corriger</v>
      </c>
      <c r="BN186" s="81" t="str">
        <f t="shared" si="154"/>
        <v>Corriger</v>
      </c>
      <c r="BO186" s="81" t="str">
        <f t="shared" si="155"/>
        <v>OK</v>
      </c>
      <c r="BP186" s="81" t="b">
        <f t="shared" si="156"/>
        <v>0</v>
      </c>
      <c r="BQ186" s="105"/>
      <c r="BR186" s="105" t="e">
        <f ca="1">IF(A186=1,Corriger,ROUND(AW186*bijdrage255/100,2))</f>
        <v>#VALUE!</v>
      </c>
      <c r="BS186" s="105" t="e">
        <f ca="1">IF(A186=1,Corriger,ROUND(AW186*bijdrage256/100,2))</f>
        <v>#VALUE!</v>
      </c>
      <c r="BT186" s="105"/>
      <c r="BU186" s="105" t="str">
        <f t="shared" si="157"/>
        <v>Corriger</v>
      </c>
      <c r="BV186" s="105"/>
      <c r="BW186" s="81" t="e">
        <f t="shared" si="158"/>
        <v>#VALUE!</v>
      </c>
      <c r="BX186" s="81" t="e">
        <f t="shared" si="159"/>
        <v>#VALUE!</v>
      </c>
      <c r="BY186" s="81" t="e">
        <f t="shared" si="160"/>
        <v>#VALUE!</v>
      </c>
      <c r="CA186" s="81" t="e">
        <f ca="1">BN186-ROUND(((FTP!AP186+FTP!BB186+FTP!BF186+FTP!AT186+FTP!AX186)-(FTP!BH186+FTP!BJ186))/100,2)</f>
        <v>#VALUE!</v>
      </c>
    </row>
    <row r="187" spans="1:79" x14ac:dyDescent="0.2">
      <c r="A187" s="25">
        <f>IF(OR(BerM1!V187=1,BerM2!V187=1,BerM3!V187=1),1,IF(ISBLANK(wg_cat),2,IF(AND(kwnr&gt;=76,user_wg_cat=958),3,0)))</f>
        <v>2</v>
      </c>
      <c r="B187" s="101"/>
      <c r="C187" s="106">
        <f>IF(NOT(ISBLANK(Ident!E187)),IF(Ident!E187&lt;Kal!A$11,Kal!A$11,Ident!E187),Kal!A$11)</f>
        <v>45383</v>
      </c>
      <c r="D187" s="25">
        <f>Ident!F187-C187+1-(INT((CHOOSE(WEEKDAY(C187),0,1,2,3,4,5,6)+(Ident!F187-C187+1))/7))-(INT((CHOOSE(WEEKDAY(C187),6,0,1,2,3,4,5)+(Ident!F187-C187+1))/7))</f>
        <v>-32415</v>
      </c>
      <c r="E187" s="25">
        <f>Kal!B$13-C187+1-(INT((CHOOSE(WEEKDAY(C187),0,1,2,3,4,5,6)+(Kal!B$13-C187+1))/7))-(INT((CHOOSE(WEEKDAY(C187),6,0,1,2,3,4,5)+(Kal!B$13-C187+1))/7))</f>
        <v>65</v>
      </c>
      <c r="F187" s="25">
        <f>Ident!F187-Kal!A$11+1-(INT((CHOOSE(WEEKDAY(Kal!A$11),0,1,2,3,4,5,6)+(Ident!F187-Kal!A$11+1))/7))-(INT((CHOOSE(WEEKDAY(Kal!A$11),6,0,1,2,3,4,5)+(Ident!F187-Kal!A$11+1))/7))</f>
        <v>-32415</v>
      </c>
      <c r="G187" s="25">
        <f>IF(AND(Ident!E187&lt;&gt;0,Ident!F187&lt;&gt;0),D187,IF(AND(Ident!E187&lt;&gt;0,Ident!F187=0),E187,IF(AND(Ident!E187=0,Ident!F187&lt;&gt;0),F187,ad5kw)))</f>
        <v>65</v>
      </c>
      <c r="H187" s="24">
        <f>ROUND(G187*Ident!L187,2)</f>
        <v>0</v>
      </c>
      <c r="I187" s="102"/>
      <c r="J187" s="103">
        <f>BerM1!W187+BerM2!W187+BerM3!W187</f>
        <v>0</v>
      </c>
      <c r="K187" s="103">
        <f t="shared" si="120"/>
        <v>0</v>
      </c>
      <c r="L187" s="103" t="str">
        <f t="shared" si="121"/>
        <v>Corriger</v>
      </c>
      <c r="M187" s="81">
        <f>BerM1!AB187+BerM2!AB187+BerM3!AB187</f>
        <v>0</v>
      </c>
      <c r="N187" s="81">
        <f t="shared" si="122"/>
        <v>0</v>
      </c>
      <c r="O187" s="4">
        <f>IF(BerM1!S187+BerM2!S187+BerM3!S187=0,0,MIN(Ident!L187*fuf,MAX((Ident!L187-1)*fuf,ROUND(N187/(BerM1!S187+BerM2!S187+BerM3!S187),2))))</f>
        <v>0</v>
      </c>
      <c r="P187" s="81">
        <f>ROUND((BerM1!I187+BerM2!I187+BerM3!I187)/(malu1+malu2+malu3),2)</f>
        <v>0</v>
      </c>
      <c r="Q187" s="81">
        <f>ROUND((BerM1!J187+BerM2!J187+BerM3!J187)/(dima1+dima2+dima3),2)</f>
        <v>0</v>
      </c>
      <c r="R187" s="81">
        <f>ROUND((BerM1!K187+BerM2!K187+BerM3!K187)/(wome1+wome2+wome3),2)</f>
        <v>0</v>
      </c>
      <c r="S187" s="81">
        <f>ROUND((BerM1!L187+BerM2!L187+BerM3!L187)/(doje1+doje2+doje3),2)</f>
        <v>0</v>
      </c>
      <c r="T187" s="81">
        <f>ROUND((BerM1!M187+BerM2!M187+BerM3!M187)/(vrve1+vrve2+vrve3),2)</f>
        <v>0</v>
      </c>
      <c r="U187" s="81">
        <f>ROUND((BerM1!N187+BerM2!N187+BerM3!N187)/(zasa1+zasa2+zasa3),2)</f>
        <v>0</v>
      </c>
      <c r="V187" s="81">
        <f>ROUND((BerM1!O187+BerM2!O187+BerM3!O187)/(zodi1+zodi2+zodi3),2)</f>
        <v>0</v>
      </c>
      <c r="W187" s="81">
        <f>ROUND(('M1-In'!U187+'M2-In'!U187+'M3-In'!U187)*7/(malu1+malu2+malu3+dima1+dima2+dima3+wome1+wome2+wome3+doje1+doje2+doje3+vrve1+vrve2+vrve3+zasa1+zasa2+zasa3+zodi1+zodi2+zodi3),2)</f>
        <v>0</v>
      </c>
      <c r="X187" s="81">
        <f t="shared" si="123"/>
        <v>0</v>
      </c>
      <c r="Y187" s="81" t="str">
        <f t="shared" si="124"/>
        <v>REMPLIR CAT.D'EMPLOYEUR!</v>
      </c>
      <c r="Z187" s="34">
        <f t="shared" si="125"/>
        <v>0</v>
      </c>
      <c r="AA187" s="81" t="str">
        <f t="shared" si="126"/>
        <v>T. plein</v>
      </c>
      <c r="AB187" s="81">
        <f>'M1-In'!AD187+'M1-In'!AE187+'M2-In'!AD187+'M2-In'!AE187+'M3-In'!AD187+'M3-In'!AE187</f>
        <v>0</v>
      </c>
      <c r="AC187" s="81" t="str">
        <f t="shared" si="127"/>
        <v>Corriger</v>
      </c>
      <c r="AD187" s="81" t="str">
        <f t="shared" si="128"/>
        <v>Corriger</v>
      </c>
      <c r="AE187" s="81">
        <f>'M1-In'!AF187+'M2-In'!AF187+'M3-In'!AF187</f>
        <v>0</v>
      </c>
      <c r="AF187" s="81" t="str">
        <f t="shared" si="129"/>
        <v>Corriger</v>
      </c>
      <c r="AG187" s="81" t="str">
        <f t="shared" si="130"/>
        <v>Corriger</v>
      </c>
      <c r="AH187" s="81">
        <f>'M1-In'!AG187+'M2-In'!AG187+'M3-In'!AG187</f>
        <v>0</v>
      </c>
      <c r="AI187" s="81" t="str">
        <f t="shared" si="131"/>
        <v>Corriger</v>
      </c>
      <c r="AJ187" s="81" t="str">
        <f t="shared" si="132"/>
        <v>Corriger</v>
      </c>
      <c r="AK187" s="81">
        <f>'M1-In'!AH187+'M2-In'!AH187+'M3-In'!AH187</f>
        <v>0</v>
      </c>
      <c r="AL187" s="81" t="str">
        <f t="shared" si="133"/>
        <v>Corriger</v>
      </c>
      <c r="AM187" s="81" t="str">
        <f t="shared" si="134"/>
        <v>Corriger</v>
      </c>
      <c r="AN187" s="81">
        <f>'M1-In'!AI187+'M2-In'!AI187+'M3-In'!AI187</f>
        <v>0</v>
      </c>
      <c r="AO187" s="81" t="str">
        <f t="shared" si="135"/>
        <v>Corriger</v>
      </c>
      <c r="AP187" s="81" t="str">
        <f t="shared" si="136"/>
        <v>Corriger</v>
      </c>
      <c r="AQ187" s="81">
        <f>'M1-In'!AJ187+'M2-In'!AJ187+'M3-In'!AJ187</f>
        <v>0</v>
      </c>
      <c r="AR187" s="81" t="str">
        <f t="shared" si="137"/>
        <v>Corriger</v>
      </c>
      <c r="AS187" s="81" t="str">
        <f t="shared" si="138"/>
        <v>Corriger</v>
      </c>
      <c r="AT187" s="81">
        <f>BerM1!AO187+BerM2!AO187+BerM3!AO187</f>
        <v>0</v>
      </c>
      <c r="AU187" s="81" t="str">
        <f t="shared" si="139"/>
        <v>Corriger</v>
      </c>
      <c r="AV187" s="81" t="str">
        <f t="shared" si="140"/>
        <v>Corriger</v>
      </c>
      <c r="AW187" s="81" t="str">
        <f>IF(A187&gt;1,"Corriger",MIN(gmk,BerM1!AQ187+BerM2!AQ187+BerM3!AQ187))</f>
        <v>Corriger</v>
      </c>
      <c r="AX187" s="81" t="str">
        <f t="shared" si="141"/>
        <v>Corriger</v>
      </c>
      <c r="AY187" s="81" t="str">
        <f t="shared" si="142"/>
        <v>Corriger</v>
      </c>
      <c r="AZ187" s="81" t="str">
        <f>IF(A187&gt;1,"Corriger",ROUND(AW187*pabij/100,2)+ROUND(AW187*wnbij/100,2))</f>
        <v>Corriger</v>
      </c>
      <c r="BA187" s="81">
        <f t="shared" si="143"/>
        <v>0</v>
      </c>
      <c r="BB187" s="81">
        <f t="shared" si="144"/>
        <v>0</v>
      </c>
      <c r="BC187" s="104">
        <f t="shared" si="145"/>
        <v>1</v>
      </c>
      <c r="BD187" s="81" t="str">
        <f t="shared" si="146"/>
        <v>Corriger</v>
      </c>
      <c r="BE187" s="34" t="str">
        <f t="shared" si="147"/>
        <v>Corriger</v>
      </c>
      <c r="BF187" s="81" t="str">
        <f>IF(A187&gt;1,"Corriger",MIN(AY187,BerM1!AT187+BerM2!AT187+BerM3!AT187))</f>
        <v>Corriger</v>
      </c>
      <c r="BG187" s="81" t="e">
        <f t="shared" si="148"/>
        <v>#VALUE!</v>
      </c>
      <c r="BH187" s="81" t="str">
        <f t="shared" si="149"/>
        <v>Corriger</v>
      </c>
      <c r="BI187" s="81" t="str">
        <f t="shared" si="150"/>
        <v>Corriger</v>
      </c>
      <c r="BJ187" s="81" t="e">
        <f t="shared" si="151"/>
        <v>#VALUE!</v>
      </c>
      <c r="BK187" s="81" t="e">
        <f ca="1">IF(A187=1,Corriger,ROUND(AW187*fsobij/100,2))</f>
        <v>#VALUE!</v>
      </c>
      <c r="BL187" s="25" t="str">
        <f t="shared" si="152"/>
        <v>Corriger</v>
      </c>
      <c r="BM187" s="81" t="str">
        <f t="shared" si="153"/>
        <v>Corriger</v>
      </c>
      <c r="BN187" s="81" t="str">
        <f t="shared" si="154"/>
        <v>Corriger</v>
      </c>
      <c r="BO187" s="81" t="str">
        <f t="shared" si="155"/>
        <v>OK</v>
      </c>
      <c r="BP187" s="81" t="b">
        <f t="shared" si="156"/>
        <v>0</v>
      </c>
      <c r="BQ187" s="105"/>
      <c r="BR187" s="105" t="e">
        <f ca="1">IF(A187=1,Corriger,ROUND(AW187*bijdrage255/100,2))</f>
        <v>#VALUE!</v>
      </c>
      <c r="BS187" s="105" t="e">
        <f ca="1">IF(A187=1,Corriger,ROUND(AW187*bijdrage256/100,2))</f>
        <v>#VALUE!</v>
      </c>
      <c r="BT187" s="105"/>
      <c r="BU187" s="105" t="str">
        <f t="shared" si="157"/>
        <v>Corriger</v>
      </c>
      <c r="BV187" s="105"/>
      <c r="BW187" s="81" t="e">
        <f t="shared" si="158"/>
        <v>#VALUE!</v>
      </c>
      <c r="BX187" s="81" t="e">
        <f t="shared" si="159"/>
        <v>#VALUE!</v>
      </c>
      <c r="BY187" s="81" t="e">
        <f t="shared" si="160"/>
        <v>#VALUE!</v>
      </c>
      <c r="CA187" s="81" t="e">
        <f ca="1">BN187-ROUND(((FTP!AP187+FTP!BB187+FTP!BF187+FTP!AT187+FTP!AX187)-(FTP!BH187+FTP!BJ187))/100,2)</f>
        <v>#VALUE!</v>
      </c>
    </row>
    <row r="188" spans="1:79" x14ac:dyDescent="0.2">
      <c r="A188" s="25">
        <f>IF(OR(BerM1!V188=1,BerM2!V188=1,BerM3!V188=1),1,IF(ISBLANK(wg_cat),2,IF(AND(kwnr&gt;=76,user_wg_cat=958),3,0)))</f>
        <v>2</v>
      </c>
      <c r="B188" s="101"/>
      <c r="C188" s="106">
        <f>IF(NOT(ISBLANK(Ident!E188)),IF(Ident!E188&lt;Kal!A$11,Kal!A$11,Ident!E188),Kal!A$11)</f>
        <v>45383</v>
      </c>
      <c r="D188" s="25">
        <f>Ident!F188-C188+1-(INT((CHOOSE(WEEKDAY(C188),0,1,2,3,4,5,6)+(Ident!F188-C188+1))/7))-(INT((CHOOSE(WEEKDAY(C188),6,0,1,2,3,4,5)+(Ident!F188-C188+1))/7))</f>
        <v>-32415</v>
      </c>
      <c r="E188" s="25">
        <f>Kal!B$13-C188+1-(INT((CHOOSE(WEEKDAY(C188),0,1,2,3,4,5,6)+(Kal!B$13-C188+1))/7))-(INT((CHOOSE(WEEKDAY(C188),6,0,1,2,3,4,5)+(Kal!B$13-C188+1))/7))</f>
        <v>65</v>
      </c>
      <c r="F188" s="25">
        <f>Ident!F188-Kal!A$11+1-(INT((CHOOSE(WEEKDAY(Kal!A$11),0,1,2,3,4,5,6)+(Ident!F188-Kal!A$11+1))/7))-(INT((CHOOSE(WEEKDAY(Kal!A$11),6,0,1,2,3,4,5)+(Ident!F188-Kal!A$11+1))/7))</f>
        <v>-32415</v>
      </c>
      <c r="G188" s="25">
        <f>IF(AND(Ident!E188&lt;&gt;0,Ident!F188&lt;&gt;0),D188,IF(AND(Ident!E188&lt;&gt;0,Ident!F188=0),E188,IF(AND(Ident!E188=0,Ident!F188&lt;&gt;0),F188,ad5kw)))</f>
        <v>65</v>
      </c>
      <c r="H188" s="24">
        <f>ROUND(G188*Ident!L188,2)</f>
        <v>0</v>
      </c>
      <c r="I188" s="102"/>
      <c r="J188" s="103">
        <f>BerM1!W188+BerM2!W188+BerM3!W188</f>
        <v>0</v>
      </c>
      <c r="K188" s="103">
        <f t="shared" si="120"/>
        <v>0</v>
      </c>
      <c r="L188" s="103" t="str">
        <f t="shared" si="121"/>
        <v>Corriger</v>
      </c>
      <c r="M188" s="81">
        <f>BerM1!AB188+BerM2!AB188+BerM3!AB188</f>
        <v>0</v>
      </c>
      <c r="N188" s="81">
        <f t="shared" si="122"/>
        <v>0</v>
      </c>
      <c r="O188" s="4">
        <f>IF(BerM1!S188+BerM2!S188+BerM3!S188=0,0,MIN(Ident!L188*fuf,MAX((Ident!L188-1)*fuf,ROUND(N188/(BerM1!S188+BerM2!S188+BerM3!S188),2))))</f>
        <v>0</v>
      </c>
      <c r="P188" s="81">
        <f>ROUND((BerM1!I188+BerM2!I188+BerM3!I188)/(malu1+malu2+malu3),2)</f>
        <v>0</v>
      </c>
      <c r="Q188" s="81">
        <f>ROUND((BerM1!J188+BerM2!J188+BerM3!J188)/(dima1+dima2+dima3),2)</f>
        <v>0</v>
      </c>
      <c r="R188" s="81">
        <f>ROUND((BerM1!K188+BerM2!K188+BerM3!K188)/(wome1+wome2+wome3),2)</f>
        <v>0</v>
      </c>
      <c r="S188" s="81">
        <f>ROUND((BerM1!L188+BerM2!L188+BerM3!L188)/(doje1+doje2+doje3),2)</f>
        <v>0</v>
      </c>
      <c r="T188" s="81">
        <f>ROUND((BerM1!M188+BerM2!M188+BerM3!M188)/(vrve1+vrve2+vrve3),2)</f>
        <v>0</v>
      </c>
      <c r="U188" s="81">
        <f>ROUND((BerM1!N188+BerM2!N188+BerM3!N188)/(zasa1+zasa2+zasa3),2)</f>
        <v>0</v>
      </c>
      <c r="V188" s="81">
        <f>ROUND((BerM1!O188+BerM2!O188+BerM3!O188)/(zodi1+zodi2+zodi3),2)</f>
        <v>0</v>
      </c>
      <c r="W188" s="81">
        <f>ROUND(('M1-In'!U188+'M2-In'!U188+'M3-In'!U188)*7/(malu1+malu2+malu3+dima1+dima2+dima3+wome1+wome2+wome3+doje1+doje2+doje3+vrve1+vrve2+vrve3+zasa1+zasa2+zasa3+zodi1+zodi2+zodi3),2)</f>
        <v>0</v>
      </c>
      <c r="X188" s="81">
        <f t="shared" si="123"/>
        <v>0</v>
      </c>
      <c r="Y188" s="81" t="str">
        <f t="shared" si="124"/>
        <v>REMPLIR CAT.D'EMPLOYEUR!</v>
      </c>
      <c r="Z188" s="34">
        <f t="shared" si="125"/>
        <v>0</v>
      </c>
      <c r="AA188" s="81" t="str">
        <f t="shared" si="126"/>
        <v>T. plein</v>
      </c>
      <c r="AB188" s="81">
        <f>'M1-In'!AD188+'M1-In'!AE188+'M2-In'!AD188+'M2-In'!AE188+'M3-In'!AD188+'M3-In'!AE188</f>
        <v>0</v>
      </c>
      <c r="AC188" s="81" t="str">
        <f t="shared" si="127"/>
        <v>Corriger</v>
      </c>
      <c r="AD188" s="81" t="str">
        <f t="shared" si="128"/>
        <v>Corriger</v>
      </c>
      <c r="AE188" s="81">
        <f>'M1-In'!AF188+'M2-In'!AF188+'M3-In'!AF188</f>
        <v>0</v>
      </c>
      <c r="AF188" s="81" t="str">
        <f t="shared" si="129"/>
        <v>Corriger</v>
      </c>
      <c r="AG188" s="81" t="str">
        <f t="shared" si="130"/>
        <v>Corriger</v>
      </c>
      <c r="AH188" s="81">
        <f>'M1-In'!AG188+'M2-In'!AG188+'M3-In'!AG188</f>
        <v>0</v>
      </c>
      <c r="AI188" s="81" t="str">
        <f t="shared" si="131"/>
        <v>Corriger</v>
      </c>
      <c r="AJ188" s="81" t="str">
        <f t="shared" si="132"/>
        <v>Corriger</v>
      </c>
      <c r="AK188" s="81">
        <f>'M1-In'!AH188+'M2-In'!AH188+'M3-In'!AH188</f>
        <v>0</v>
      </c>
      <c r="AL188" s="81" t="str">
        <f t="shared" si="133"/>
        <v>Corriger</v>
      </c>
      <c r="AM188" s="81" t="str">
        <f t="shared" si="134"/>
        <v>Corriger</v>
      </c>
      <c r="AN188" s="81">
        <f>'M1-In'!AI188+'M2-In'!AI188+'M3-In'!AI188</f>
        <v>0</v>
      </c>
      <c r="AO188" s="81" t="str">
        <f t="shared" si="135"/>
        <v>Corriger</v>
      </c>
      <c r="AP188" s="81" t="str">
        <f t="shared" si="136"/>
        <v>Corriger</v>
      </c>
      <c r="AQ188" s="81">
        <f>'M1-In'!AJ188+'M2-In'!AJ188+'M3-In'!AJ188</f>
        <v>0</v>
      </c>
      <c r="AR188" s="81" t="str">
        <f t="shared" si="137"/>
        <v>Corriger</v>
      </c>
      <c r="AS188" s="81" t="str">
        <f t="shared" si="138"/>
        <v>Corriger</v>
      </c>
      <c r="AT188" s="81">
        <f>BerM1!AO188+BerM2!AO188+BerM3!AO188</f>
        <v>0</v>
      </c>
      <c r="AU188" s="81" t="str">
        <f t="shared" si="139"/>
        <v>Corriger</v>
      </c>
      <c r="AV188" s="81" t="str">
        <f t="shared" si="140"/>
        <v>Corriger</v>
      </c>
      <c r="AW188" s="81" t="str">
        <f>IF(A188&gt;1,"Corriger",MIN(gmk,BerM1!AQ188+BerM2!AQ188+BerM3!AQ188))</f>
        <v>Corriger</v>
      </c>
      <c r="AX188" s="81" t="str">
        <f t="shared" si="141"/>
        <v>Corriger</v>
      </c>
      <c r="AY188" s="81" t="str">
        <f t="shared" si="142"/>
        <v>Corriger</v>
      </c>
      <c r="AZ188" s="81" t="str">
        <f>IF(A188&gt;1,"Corriger",ROUND(AW188*pabij/100,2)+ROUND(AW188*wnbij/100,2))</f>
        <v>Corriger</v>
      </c>
      <c r="BA188" s="81">
        <f t="shared" si="143"/>
        <v>0</v>
      </c>
      <c r="BB188" s="81">
        <f t="shared" si="144"/>
        <v>0</v>
      </c>
      <c r="BC188" s="104">
        <f t="shared" si="145"/>
        <v>1</v>
      </c>
      <c r="BD188" s="81" t="str">
        <f t="shared" si="146"/>
        <v>Corriger</v>
      </c>
      <c r="BE188" s="34" t="str">
        <f t="shared" si="147"/>
        <v>Corriger</v>
      </c>
      <c r="BF188" s="81" t="str">
        <f>IF(A188&gt;1,"Corriger",MIN(AY188,BerM1!AT188+BerM2!AT188+BerM3!AT188))</f>
        <v>Corriger</v>
      </c>
      <c r="BG188" s="81" t="e">
        <f t="shared" si="148"/>
        <v>#VALUE!</v>
      </c>
      <c r="BH188" s="81" t="str">
        <f t="shared" si="149"/>
        <v>Corriger</v>
      </c>
      <c r="BI188" s="81" t="str">
        <f t="shared" si="150"/>
        <v>Corriger</v>
      </c>
      <c r="BJ188" s="81" t="e">
        <f t="shared" si="151"/>
        <v>#VALUE!</v>
      </c>
      <c r="BK188" s="81" t="e">
        <f ca="1">IF(A188=1,Corriger,ROUND(AW188*fsobij/100,2))</f>
        <v>#VALUE!</v>
      </c>
      <c r="BL188" s="25" t="str">
        <f t="shared" si="152"/>
        <v>Corriger</v>
      </c>
      <c r="BM188" s="81" t="str">
        <f t="shared" si="153"/>
        <v>Corriger</v>
      </c>
      <c r="BN188" s="81" t="str">
        <f t="shared" si="154"/>
        <v>Corriger</v>
      </c>
      <c r="BO188" s="81" t="str">
        <f t="shared" si="155"/>
        <v>OK</v>
      </c>
      <c r="BP188" s="81" t="b">
        <f t="shared" si="156"/>
        <v>0</v>
      </c>
      <c r="BQ188" s="105"/>
      <c r="BR188" s="105" t="e">
        <f ca="1">IF(A188=1,Corriger,ROUND(AW188*bijdrage255/100,2))</f>
        <v>#VALUE!</v>
      </c>
      <c r="BS188" s="105" t="e">
        <f ca="1">IF(A188=1,Corriger,ROUND(AW188*bijdrage256/100,2))</f>
        <v>#VALUE!</v>
      </c>
      <c r="BT188" s="105"/>
      <c r="BU188" s="105" t="str">
        <f t="shared" si="157"/>
        <v>Corriger</v>
      </c>
      <c r="BV188" s="105"/>
      <c r="BW188" s="81" t="e">
        <f t="shared" si="158"/>
        <v>#VALUE!</v>
      </c>
      <c r="BX188" s="81" t="e">
        <f t="shared" si="159"/>
        <v>#VALUE!</v>
      </c>
      <c r="BY188" s="81" t="e">
        <f t="shared" si="160"/>
        <v>#VALUE!</v>
      </c>
      <c r="CA188" s="81" t="e">
        <f ca="1">BN188-ROUND(((FTP!AP188+FTP!BB188+FTP!BF188+FTP!AT188+FTP!AX188)-(FTP!BH188+FTP!BJ188))/100,2)</f>
        <v>#VALUE!</v>
      </c>
    </row>
    <row r="189" spans="1:79" x14ac:dyDescent="0.2">
      <c r="A189" s="25">
        <f>IF(OR(BerM1!V189=1,BerM2!V189=1,BerM3!V189=1),1,IF(ISBLANK(wg_cat),2,IF(AND(kwnr&gt;=76,user_wg_cat=958),3,0)))</f>
        <v>2</v>
      </c>
      <c r="B189" s="101"/>
      <c r="C189" s="106">
        <f>IF(NOT(ISBLANK(Ident!E189)),IF(Ident!E189&lt;Kal!A$11,Kal!A$11,Ident!E189),Kal!A$11)</f>
        <v>45383</v>
      </c>
      <c r="D189" s="25">
        <f>Ident!F189-C189+1-(INT((CHOOSE(WEEKDAY(C189),0,1,2,3,4,5,6)+(Ident!F189-C189+1))/7))-(INT((CHOOSE(WEEKDAY(C189),6,0,1,2,3,4,5)+(Ident!F189-C189+1))/7))</f>
        <v>-32415</v>
      </c>
      <c r="E189" s="25">
        <f>Kal!B$13-C189+1-(INT((CHOOSE(WEEKDAY(C189),0,1,2,3,4,5,6)+(Kal!B$13-C189+1))/7))-(INT((CHOOSE(WEEKDAY(C189),6,0,1,2,3,4,5)+(Kal!B$13-C189+1))/7))</f>
        <v>65</v>
      </c>
      <c r="F189" s="25">
        <f>Ident!F189-Kal!A$11+1-(INT((CHOOSE(WEEKDAY(Kal!A$11),0,1,2,3,4,5,6)+(Ident!F189-Kal!A$11+1))/7))-(INT((CHOOSE(WEEKDAY(Kal!A$11),6,0,1,2,3,4,5)+(Ident!F189-Kal!A$11+1))/7))</f>
        <v>-32415</v>
      </c>
      <c r="G189" s="25">
        <f>IF(AND(Ident!E189&lt;&gt;0,Ident!F189&lt;&gt;0),D189,IF(AND(Ident!E189&lt;&gt;0,Ident!F189=0),E189,IF(AND(Ident!E189=0,Ident!F189&lt;&gt;0),F189,ad5kw)))</f>
        <v>65</v>
      </c>
      <c r="H189" s="24">
        <f>ROUND(G189*Ident!L189,2)</f>
        <v>0</v>
      </c>
      <c r="I189" s="102"/>
      <c r="J189" s="103">
        <f>BerM1!W189+BerM2!W189+BerM3!W189</f>
        <v>0</v>
      </c>
      <c r="K189" s="103">
        <f t="shared" si="120"/>
        <v>0</v>
      </c>
      <c r="L189" s="103" t="str">
        <f t="shared" si="121"/>
        <v>Corriger</v>
      </c>
      <c r="M189" s="81">
        <f>BerM1!AB189+BerM2!AB189+BerM3!AB189</f>
        <v>0</v>
      </c>
      <c r="N189" s="81">
        <f t="shared" si="122"/>
        <v>0</v>
      </c>
      <c r="O189" s="4">
        <f>IF(BerM1!S189+BerM2!S189+BerM3!S189=0,0,MIN(Ident!L189*fuf,MAX((Ident!L189-1)*fuf,ROUND(N189/(BerM1!S189+BerM2!S189+BerM3!S189),2))))</f>
        <v>0</v>
      </c>
      <c r="P189" s="81">
        <f>ROUND((BerM1!I189+BerM2!I189+BerM3!I189)/(malu1+malu2+malu3),2)</f>
        <v>0</v>
      </c>
      <c r="Q189" s="81">
        <f>ROUND((BerM1!J189+BerM2!J189+BerM3!J189)/(dima1+dima2+dima3),2)</f>
        <v>0</v>
      </c>
      <c r="R189" s="81">
        <f>ROUND((BerM1!K189+BerM2!K189+BerM3!K189)/(wome1+wome2+wome3),2)</f>
        <v>0</v>
      </c>
      <c r="S189" s="81">
        <f>ROUND((BerM1!L189+BerM2!L189+BerM3!L189)/(doje1+doje2+doje3),2)</f>
        <v>0</v>
      </c>
      <c r="T189" s="81">
        <f>ROUND((BerM1!M189+BerM2!M189+BerM3!M189)/(vrve1+vrve2+vrve3),2)</f>
        <v>0</v>
      </c>
      <c r="U189" s="81">
        <f>ROUND((BerM1!N189+BerM2!N189+BerM3!N189)/(zasa1+zasa2+zasa3),2)</f>
        <v>0</v>
      </c>
      <c r="V189" s="81">
        <f>ROUND((BerM1!O189+BerM2!O189+BerM3!O189)/(zodi1+zodi2+zodi3),2)</f>
        <v>0</v>
      </c>
      <c r="W189" s="81">
        <f>ROUND(('M1-In'!U189+'M2-In'!U189+'M3-In'!U189)*7/(malu1+malu2+malu3+dima1+dima2+dima3+wome1+wome2+wome3+doje1+doje2+doje3+vrve1+vrve2+vrve3+zasa1+zasa2+zasa3+zodi1+zodi2+zodi3),2)</f>
        <v>0</v>
      </c>
      <c r="X189" s="81">
        <f t="shared" si="123"/>
        <v>0</v>
      </c>
      <c r="Y189" s="81" t="str">
        <f t="shared" si="124"/>
        <v>REMPLIR CAT.D'EMPLOYEUR!</v>
      </c>
      <c r="Z189" s="34">
        <f t="shared" si="125"/>
        <v>0</v>
      </c>
      <c r="AA189" s="81" t="str">
        <f t="shared" si="126"/>
        <v>T. plein</v>
      </c>
      <c r="AB189" s="81">
        <f>'M1-In'!AD189+'M1-In'!AE189+'M2-In'!AD189+'M2-In'!AE189+'M3-In'!AD189+'M3-In'!AE189</f>
        <v>0</v>
      </c>
      <c r="AC189" s="81" t="str">
        <f t="shared" si="127"/>
        <v>Corriger</v>
      </c>
      <c r="AD189" s="81" t="str">
        <f t="shared" si="128"/>
        <v>Corriger</v>
      </c>
      <c r="AE189" s="81">
        <f>'M1-In'!AF189+'M2-In'!AF189+'M3-In'!AF189</f>
        <v>0</v>
      </c>
      <c r="AF189" s="81" t="str">
        <f t="shared" si="129"/>
        <v>Corriger</v>
      </c>
      <c r="AG189" s="81" t="str">
        <f t="shared" si="130"/>
        <v>Corriger</v>
      </c>
      <c r="AH189" s="81">
        <f>'M1-In'!AG189+'M2-In'!AG189+'M3-In'!AG189</f>
        <v>0</v>
      </c>
      <c r="AI189" s="81" t="str">
        <f t="shared" si="131"/>
        <v>Corriger</v>
      </c>
      <c r="AJ189" s="81" t="str">
        <f t="shared" si="132"/>
        <v>Corriger</v>
      </c>
      <c r="AK189" s="81">
        <f>'M1-In'!AH189+'M2-In'!AH189+'M3-In'!AH189</f>
        <v>0</v>
      </c>
      <c r="AL189" s="81" t="str">
        <f t="shared" si="133"/>
        <v>Corriger</v>
      </c>
      <c r="AM189" s="81" t="str">
        <f t="shared" si="134"/>
        <v>Corriger</v>
      </c>
      <c r="AN189" s="81">
        <f>'M1-In'!AI189+'M2-In'!AI189+'M3-In'!AI189</f>
        <v>0</v>
      </c>
      <c r="AO189" s="81" t="str">
        <f t="shared" si="135"/>
        <v>Corriger</v>
      </c>
      <c r="AP189" s="81" t="str">
        <f t="shared" si="136"/>
        <v>Corriger</v>
      </c>
      <c r="AQ189" s="81">
        <f>'M1-In'!AJ189+'M2-In'!AJ189+'M3-In'!AJ189</f>
        <v>0</v>
      </c>
      <c r="AR189" s="81" t="str">
        <f t="shared" si="137"/>
        <v>Corriger</v>
      </c>
      <c r="AS189" s="81" t="str">
        <f t="shared" si="138"/>
        <v>Corriger</v>
      </c>
      <c r="AT189" s="81">
        <f>BerM1!AO189+BerM2!AO189+BerM3!AO189</f>
        <v>0</v>
      </c>
      <c r="AU189" s="81" t="str">
        <f t="shared" si="139"/>
        <v>Corriger</v>
      </c>
      <c r="AV189" s="81" t="str">
        <f t="shared" si="140"/>
        <v>Corriger</v>
      </c>
      <c r="AW189" s="81" t="str">
        <f>IF(A189&gt;1,"Corriger",MIN(gmk,BerM1!AQ189+BerM2!AQ189+BerM3!AQ189))</f>
        <v>Corriger</v>
      </c>
      <c r="AX189" s="81" t="str">
        <f t="shared" si="141"/>
        <v>Corriger</v>
      </c>
      <c r="AY189" s="81" t="str">
        <f t="shared" si="142"/>
        <v>Corriger</v>
      </c>
      <c r="AZ189" s="81" t="str">
        <f>IF(A189&gt;1,"Corriger",ROUND(AW189*pabij/100,2)+ROUND(AW189*wnbij/100,2))</f>
        <v>Corriger</v>
      </c>
      <c r="BA189" s="81">
        <f t="shared" si="143"/>
        <v>0</v>
      </c>
      <c r="BB189" s="81">
        <f t="shared" si="144"/>
        <v>0</v>
      </c>
      <c r="BC189" s="104">
        <f t="shared" si="145"/>
        <v>1</v>
      </c>
      <c r="BD189" s="81" t="str">
        <f t="shared" si="146"/>
        <v>Corriger</v>
      </c>
      <c r="BE189" s="34" t="str">
        <f t="shared" si="147"/>
        <v>Corriger</v>
      </c>
      <c r="BF189" s="81" t="str">
        <f>IF(A189&gt;1,"Corriger",MIN(AY189,BerM1!AT189+BerM2!AT189+BerM3!AT189))</f>
        <v>Corriger</v>
      </c>
      <c r="BG189" s="81" t="e">
        <f t="shared" si="148"/>
        <v>#VALUE!</v>
      </c>
      <c r="BH189" s="81" t="str">
        <f t="shared" si="149"/>
        <v>Corriger</v>
      </c>
      <c r="BI189" s="81" t="str">
        <f t="shared" si="150"/>
        <v>Corriger</v>
      </c>
      <c r="BJ189" s="81" t="e">
        <f t="shared" si="151"/>
        <v>#VALUE!</v>
      </c>
      <c r="BK189" s="81" t="e">
        <f ca="1">IF(A189=1,Corriger,ROUND(AW189*fsobij/100,2))</f>
        <v>#VALUE!</v>
      </c>
      <c r="BL189" s="25" t="str">
        <f t="shared" si="152"/>
        <v>Corriger</v>
      </c>
      <c r="BM189" s="81" t="str">
        <f t="shared" si="153"/>
        <v>Corriger</v>
      </c>
      <c r="BN189" s="81" t="str">
        <f t="shared" si="154"/>
        <v>Corriger</v>
      </c>
      <c r="BO189" s="81" t="str">
        <f t="shared" si="155"/>
        <v>OK</v>
      </c>
      <c r="BP189" s="81" t="b">
        <f t="shared" si="156"/>
        <v>0</v>
      </c>
      <c r="BQ189" s="105"/>
      <c r="BR189" s="105" t="e">
        <f ca="1">IF(A189=1,Corriger,ROUND(AW189*bijdrage255/100,2))</f>
        <v>#VALUE!</v>
      </c>
      <c r="BS189" s="105" t="e">
        <f ca="1">IF(A189=1,Corriger,ROUND(AW189*bijdrage256/100,2))</f>
        <v>#VALUE!</v>
      </c>
      <c r="BT189" s="105"/>
      <c r="BU189" s="105" t="str">
        <f t="shared" si="157"/>
        <v>Corriger</v>
      </c>
      <c r="BV189" s="105"/>
      <c r="BW189" s="81" t="e">
        <f t="shared" si="158"/>
        <v>#VALUE!</v>
      </c>
      <c r="BX189" s="81" t="e">
        <f t="shared" si="159"/>
        <v>#VALUE!</v>
      </c>
      <c r="BY189" s="81" t="e">
        <f t="shared" si="160"/>
        <v>#VALUE!</v>
      </c>
      <c r="CA189" s="81" t="e">
        <f ca="1">BN189-ROUND(((FTP!AP189+FTP!BB189+FTP!BF189+FTP!AT189+FTP!AX189)-(FTP!BH189+FTP!BJ189))/100,2)</f>
        <v>#VALUE!</v>
      </c>
    </row>
    <row r="190" spans="1:79" x14ac:dyDescent="0.2">
      <c r="A190" s="25">
        <f>IF(OR(BerM1!V190=1,BerM2!V190=1,BerM3!V190=1),1,IF(ISBLANK(wg_cat),2,IF(AND(kwnr&gt;=76,user_wg_cat=958),3,0)))</f>
        <v>2</v>
      </c>
      <c r="B190" s="101"/>
      <c r="C190" s="106">
        <f>IF(NOT(ISBLANK(Ident!E190)),IF(Ident!E190&lt;Kal!A$11,Kal!A$11,Ident!E190),Kal!A$11)</f>
        <v>45383</v>
      </c>
      <c r="D190" s="25">
        <f>Ident!F190-C190+1-(INT((CHOOSE(WEEKDAY(C190),0,1,2,3,4,5,6)+(Ident!F190-C190+1))/7))-(INT((CHOOSE(WEEKDAY(C190),6,0,1,2,3,4,5)+(Ident!F190-C190+1))/7))</f>
        <v>-32415</v>
      </c>
      <c r="E190" s="25">
        <f>Kal!B$13-C190+1-(INT((CHOOSE(WEEKDAY(C190),0,1,2,3,4,5,6)+(Kal!B$13-C190+1))/7))-(INT((CHOOSE(WEEKDAY(C190),6,0,1,2,3,4,5)+(Kal!B$13-C190+1))/7))</f>
        <v>65</v>
      </c>
      <c r="F190" s="25">
        <f>Ident!F190-Kal!A$11+1-(INT((CHOOSE(WEEKDAY(Kal!A$11),0,1,2,3,4,5,6)+(Ident!F190-Kal!A$11+1))/7))-(INT((CHOOSE(WEEKDAY(Kal!A$11),6,0,1,2,3,4,5)+(Ident!F190-Kal!A$11+1))/7))</f>
        <v>-32415</v>
      </c>
      <c r="G190" s="25">
        <f>IF(AND(Ident!E190&lt;&gt;0,Ident!F190&lt;&gt;0),D190,IF(AND(Ident!E190&lt;&gt;0,Ident!F190=0),E190,IF(AND(Ident!E190=0,Ident!F190&lt;&gt;0),F190,ad5kw)))</f>
        <v>65</v>
      </c>
      <c r="H190" s="24">
        <f>ROUND(G190*Ident!L190,2)</f>
        <v>0</v>
      </c>
      <c r="I190" s="102"/>
      <c r="J190" s="103">
        <f>BerM1!W190+BerM2!W190+BerM3!W190</f>
        <v>0</v>
      </c>
      <c r="K190" s="103">
        <f t="shared" si="120"/>
        <v>0</v>
      </c>
      <c r="L190" s="103" t="str">
        <f t="shared" si="121"/>
        <v>Corriger</v>
      </c>
      <c r="M190" s="81">
        <f>BerM1!AB190+BerM2!AB190+BerM3!AB190</f>
        <v>0</v>
      </c>
      <c r="N190" s="81">
        <f t="shared" si="122"/>
        <v>0</v>
      </c>
      <c r="O190" s="4">
        <f>IF(BerM1!S190+BerM2!S190+BerM3!S190=0,0,MIN(Ident!L190*fuf,MAX((Ident!L190-1)*fuf,ROUND(N190/(BerM1!S190+BerM2!S190+BerM3!S190),2))))</f>
        <v>0</v>
      </c>
      <c r="P190" s="81">
        <f>ROUND((BerM1!I190+BerM2!I190+BerM3!I190)/(malu1+malu2+malu3),2)</f>
        <v>0</v>
      </c>
      <c r="Q190" s="81">
        <f>ROUND((BerM1!J190+BerM2!J190+BerM3!J190)/(dima1+dima2+dima3),2)</f>
        <v>0</v>
      </c>
      <c r="R190" s="81">
        <f>ROUND((BerM1!K190+BerM2!K190+BerM3!K190)/(wome1+wome2+wome3),2)</f>
        <v>0</v>
      </c>
      <c r="S190" s="81">
        <f>ROUND((BerM1!L190+BerM2!L190+BerM3!L190)/(doje1+doje2+doje3),2)</f>
        <v>0</v>
      </c>
      <c r="T190" s="81">
        <f>ROUND((BerM1!M190+BerM2!M190+BerM3!M190)/(vrve1+vrve2+vrve3),2)</f>
        <v>0</v>
      </c>
      <c r="U190" s="81">
        <f>ROUND((BerM1!N190+BerM2!N190+BerM3!N190)/(zasa1+zasa2+zasa3),2)</f>
        <v>0</v>
      </c>
      <c r="V190" s="81">
        <f>ROUND((BerM1!O190+BerM2!O190+BerM3!O190)/(zodi1+zodi2+zodi3),2)</f>
        <v>0</v>
      </c>
      <c r="W190" s="81">
        <f>ROUND(('M1-In'!U190+'M2-In'!U190+'M3-In'!U190)*7/(malu1+malu2+malu3+dima1+dima2+dima3+wome1+wome2+wome3+doje1+doje2+doje3+vrve1+vrve2+vrve3+zasa1+zasa2+zasa3+zodi1+zodi2+zodi3),2)</f>
        <v>0</v>
      </c>
      <c r="X190" s="81">
        <f t="shared" si="123"/>
        <v>0</v>
      </c>
      <c r="Y190" s="81" t="str">
        <f t="shared" si="124"/>
        <v>REMPLIR CAT.D'EMPLOYEUR!</v>
      </c>
      <c r="Z190" s="34">
        <f t="shared" si="125"/>
        <v>0</v>
      </c>
      <c r="AA190" s="81" t="str">
        <f t="shared" si="126"/>
        <v>T. plein</v>
      </c>
      <c r="AB190" s="81">
        <f>'M1-In'!AD190+'M1-In'!AE190+'M2-In'!AD190+'M2-In'!AE190+'M3-In'!AD190+'M3-In'!AE190</f>
        <v>0</v>
      </c>
      <c r="AC190" s="81" t="str">
        <f t="shared" si="127"/>
        <v>Corriger</v>
      </c>
      <c r="AD190" s="81" t="str">
        <f t="shared" si="128"/>
        <v>Corriger</v>
      </c>
      <c r="AE190" s="81">
        <f>'M1-In'!AF190+'M2-In'!AF190+'M3-In'!AF190</f>
        <v>0</v>
      </c>
      <c r="AF190" s="81" t="str">
        <f t="shared" si="129"/>
        <v>Corriger</v>
      </c>
      <c r="AG190" s="81" t="str">
        <f t="shared" si="130"/>
        <v>Corriger</v>
      </c>
      <c r="AH190" s="81">
        <f>'M1-In'!AG190+'M2-In'!AG190+'M3-In'!AG190</f>
        <v>0</v>
      </c>
      <c r="AI190" s="81" t="str">
        <f t="shared" si="131"/>
        <v>Corriger</v>
      </c>
      <c r="AJ190" s="81" t="str">
        <f t="shared" si="132"/>
        <v>Corriger</v>
      </c>
      <c r="AK190" s="81">
        <f>'M1-In'!AH190+'M2-In'!AH190+'M3-In'!AH190</f>
        <v>0</v>
      </c>
      <c r="AL190" s="81" t="str">
        <f t="shared" si="133"/>
        <v>Corriger</v>
      </c>
      <c r="AM190" s="81" t="str">
        <f t="shared" si="134"/>
        <v>Corriger</v>
      </c>
      <c r="AN190" s="81">
        <f>'M1-In'!AI190+'M2-In'!AI190+'M3-In'!AI190</f>
        <v>0</v>
      </c>
      <c r="AO190" s="81" t="str">
        <f t="shared" si="135"/>
        <v>Corriger</v>
      </c>
      <c r="AP190" s="81" t="str">
        <f t="shared" si="136"/>
        <v>Corriger</v>
      </c>
      <c r="AQ190" s="81">
        <f>'M1-In'!AJ190+'M2-In'!AJ190+'M3-In'!AJ190</f>
        <v>0</v>
      </c>
      <c r="AR190" s="81" t="str">
        <f t="shared" si="137"/>
        <v>Corriger</v>
      </c>
      <c r="AS190" s="81" t="str">
        <f t="shared" si="138"/>
        <v>Corriger</v>
      </c>
      <c r="AT190" s="81">
        <f>BerM1!AO190+BerM2!AO190+BerM3!AO190</f>
        <v>0</v>
      </c>
      <c r="AU190" s="81" t="str">
        <f t="shared" si="139"/>
        <v>Corriger</v>
      </c>
      <c r="AV190" s="81" t="str">
        <f t="shared" si="140"/>
        <v>Corriger</v>
      </c>
      <c r="AW190" s="81" t="str">
        <f>IF(A190&gt;1,"Corriger",MIN(gmk,BerM1!AQ190+BerM2!AQ190+BerM3!AQ190))</f>
        <v>Corriger</v>
      </c>
      <c r="AX190" s="81" t="str">
        <f t="shared" si="141"/>
        <v>Corriger</v>
      </c>
      <c r="AY190" s="81" t="str">
        <f t="shared" si="142"/>
        <v>Corriger</v>
      </c>
      <c r="AZ190" s="81" t="str">
        <f>IF(A190&gt;1,"Corriger",ROUND(AW190*pabij/100,2)+ROUND(AW190*wnbij/100,2))</f>
        <v>Corriger</v>
      </c>
      <c r="BA190" s="81">
        <f t="shared" si="143"/>
        <v>0</v>
      </c>
      <c r="BB190" s="81">
        <f t="shared" si="144"/>
        <v>0</v>
      </c>
      <c r="BC190" s="104">
        <f t="shared" si="145"/>
        <v>1</v>
      </c>
      <c r="BD190" s="81" t="str">
        <f t="shared" si="146"/>
        <v>Corriger</v>
      </c>
      <c r="BE190" s="34" t="str">
        <f t="shared" si="147"/>
        <v>Corriger</v>
      </c>
      <c r="BF190" s="81" t="str">
        <f>IF(A190&gt;1,"Corriger",MIN(AY190,BerM1!AT190+BerM2!AT190+BerM3!AT190))</f>
        <v>Corriger</v>
      </c>
      <c r="BG190" s="81" t="e">
        <f t="shared" si="148"/>
        <v>#VALUE!</v>
      </c>
      <c r="BH190" s="81" t="str">
        <f t="shared" si="149"/>
        <v>Corriger</v>
      </c>
      <c r="BI190" s="81" t="str">
        <f t="shared" si="150"/>
        <v>Corriger</v>
      </c>
      <c r="BJ190" s="81" t="e">
        <f t="shared" si="151"/>
        <v>#VALUE!</v>
      </c>
      <c r="BK190" s="81" t="e">
        <f ca="1">IF(A190=1,Corriger,ROUND(AW190*fsobij/100,2))</f>
        <v>#VALUE!</v>
      </c>
      <c r="BL190" s="25" t="str">
        <f t="shared" si="152"/>
        <v>Corriger</v>
      </c>
      <c r="BM190" s="81" t="str">
        <f t="shared" si="153"/>
        <v>Corriger</v>
      </c>
      <c r="BN190" s="81" t="str">
        <f t="shared" si="154"/>
        <v>Corriger</v>
      </c>
      <c r="BO190" s="81" t="str">
        <f t="shared" si="155"/>
        <v>OK</v>
      </c>
      <c r="BP190" s="81" t="b">
        <f t="shared" si="156"/>
        <v>0</v>
      </c>
      <c r="BQ190" s="105"/>
      <c r="BR190" s="105" t="e">
        <f ca="1">IF(A190=1,Corriger,ROUND(AW190*bijdrage255/100,2))</f>
        <v>#VALUE!</v>
      </c>
      <c r="BS190" s="105" t="e">
        <f ca="1">IF(A190=1,Corriger,ROUND(AW190*bijdrage256/100,2))</f>
        <v>#VALUE!</v>
      </c>
      <c r="BT190" s="105"/>
      <c r="BU190" s="105" t="str">
        <f t="shared" si="157"/>
        <v>Corriger</v>
      </c>
      <c r="BV190" s="105"/>
      <c r="BW190" s="81" t="e">
        <f t="shared" si="158"/>
        <v>#VALUE!</v>
      </c>
      <c r="BX190" s="81" t="e">
        <f t="shared" si="159"/>
        <v>#VALUE!</v>
      </c>
      <c r="BY190" s="81" t="e">
        <f t="shared" si="160"/>
        <v>#VALUE!</v>
      </c>
      <c r="CA190" s="81" t="e">
        <f ca="1">BN190-ROUND(((FTP!AP190+FTP!BB190+FTP!BF190+FTP!AT190+FTP!AX190)-(FTP!BH190+FTP!BJ190))/100,2)</f>
        <v>#VALUE!</v>
      </c>
    </row>
    <row r="191" spans="1:79" x14ac:dyDescent="0.2">
      <c r="A191" s="25">
        <f>IF(OR(BerM1!V191=1,BerM2!V191=1,BerM3!V191=1),1,IF(ISBLANK(wg_cat),2,IF(AND(kwnr&gt;=76,user_wg_cat=958),3,0)))</f>
        <v>2</v>
      </c>
      <c r="B191" s="101"/>
      <c r="C191" s="106">
        <f>IF(NOT(ISBLANK(Ident!E191)),IF(Ident!E191&lt;Kal!A$11,Kal!A$11,Ident!E191),Kal!A$11)</f>
        <v>45383</v>
      </c>
      <c r="D191" s="25">
        <f>Ident!F191-C191+1-(INT((CHOOSE(WEEKDAY(C191),0,1,2,3,4,5,6)+(Ident!F191-C191+1))/7))-(INT((CHOOSE(WEEKDAY(C191),6,0,1,2,3,4,5)+(Ident!F191-C191+1))/7))</f>
        <v>-32415</v>
      </c>
      <c r="E191" s="25">
        <f>Kal!B$13-C191+1-(INT((CHOOSE(WEEKDAY(C191),0,1,2,3,4,5,6)+(Kal!B$13-C191+1))/7))-(INT((CHOOSE(WEEKDAY(C191),6,0,1,2,3,4,5)+(Kal!B$13-C191+1))/7))</f>
        <v>65</v>
      </c>
      <c r="F191" s="25">
        <f>Ident!F191-Kal!A$11+1-(INT((CHOOSE(WEEKDAY(Kal!A$11),0,1,2,3,4,5,6)+(Ident!F191-Kal!A$11+1))/7))-(INT((CHOOSE(WEEKDAY(Kal!A$11),6,0,1,2,3,4,5)+(Ident!F191-Kal!A$11+1))/7))</f>
        <v>-32415</v>
      </c>
      <c r="G191" s="25">
        <f>IF(AND(Ident!E191&lt;&gt;0,Ident!F191&lt;&gt;0),D191,IF(AND(Ident!E191&lt;&gt;0,Ident!F191=0),E191,IF(AND(Ident!E191=0,Ident!F191&lt;&gt;0),F191,ad5kw)))</f>
        <v>65</v>
      </c>
      <c r="H191" s="24">
        <f>ROUND(G191*Ident!L191,2)</f>
        <v>0</v>
      </c>
      <c r="I191" s="102"/>
      <c r="J191" s="103">
        <f>BerM1!W191+BerM2!W191+BerM3!W191</f>
        <v>0</v>
      </c>
      <c r="K191" s="103">
        <f t="shared" si="120"/>
        <v>0</v>
      </c>
      <c r="L191" s="103" t="str">
        <f t="shared" si="121"/>
        <v>Corriger</v>
      </c>
      <c r="M191" s="81">
        <f>BerM1!AB191+BerM2!AB191+BerM3!AB191</f>
        <v>0</v>
      </c>
      <c r="N191" s="81">
        <f t="shared" si="122"/>
        <v>0</v>
      </c>
      <c r="O191" s="4">
        <f>IF(BerM1!S191+BerM2!S191+BerM3!S191=0,0,MIN(Ident!L191*fuf,MAX((Ident!L191-1)*fuf,ROUND(N191/(BerM1!S191+BerM2!S191+BerM3!S191),2))))</f>
        <v>0</v>
      </c>
      <c r="P191" s="81">
        <f>ROUND((BerM1!I191+BerM2!I191+BerM3!I191)/(malu1+malu2+malu3),2)</f>
        <v>0</v>
      </c>
      <c r="Q191" s="81">
        <f>ROUND((BerM1!J191+BerM2!J191+BerM3!J191)/(dima1+dima2+dima3),2)</f>
        <v>0</v>
      </c>
      <c r="R191" s="81">
        <f>ROUND((BerM1!K191+BerM2!K191+BerM3!K191)/(wome1+wome2+wome3),2)</f>
        <v>0</v>
      </c>
      <c r="S191" s="81">
        <f>ROUND((BerM1!L191+BerM2!L191+BerM3!L191)/(doje1+doje2+doje3),2)</f>
        <v>0</v>
      </c>
      <c r="T191" s="81">
        <f>ROUND((BerM1!M191+BerM2!M191+BerM3!M191)/(vrve1+vrve2+vrve3),2)</f>
        <v>0</v>
      </c>
      <c r="U191" s="81">
        <f>ROUND((BerM1!N191+BerM2!N191+BerM3!N191)/(zasa1+zasa2+zasa3),2)</f>
        <v>0</v>
      </c>
      <c r="V191" s="81">
        <f>ROUND((BerM1!O191+BerM2!O191+BerM3!O191)/(zodi1+zodi2+zodi3),2)</f>
        <v>0</v>
      </c>
      <c r="W191" s="81">
        <f>ROUND(('M1-In'!U191+'M2-In'!U191+'M3-In'!U191)*7/(malu1+malu2+malu3+dima1+dima2+dima3+wome1+wome2+wome3+doje1+doje2+doje3+vrve1+vrve2+vrve3+zasa1+zasa2+zasa3+zodi1+zodi2+zodi3),2)</f>
        <v>0</v>
      </c>
      <c r="X191" s="81">
        <f t="shared" si="123"/>
        <v>0</v>
      </c>
      <c r="Y191" s="81" t="str">
        <f t="shared" si="124"/>
        <v>REMPLIR CAT.D'EMPLOYEUR!</v>
      </c>
      <c r="Z191" s="34">
        <f t="shared" si="125"/>
        <v>0</v>
      </c>
      <c r="AA191" s="81" t="str">
        <f t="shared" si="126"/>
        <v>T. plein</v>
      </c>
      <c r="AB191" s="81">
        <f>'M1-In'!AD191+'M1-In'!AE191+'M2-In'!AD191+'M2-In'!AE191+'M3-In'!AD191+'M3-In'!AE191</f>
        <v>0</v>
      </c>
      <c r="AC191" s="81" t="str">
        <f t="shared" si="127"/>
        <v>Corriger</v>
      </c>
      <c r="AD191" s="81" t="str">
        <f t="shared" si="128"/>
        <v>Corriger</v>
      </c>
      <c r="AE191" s="81">
        <f>'M1-In'!AF191+'M2-In'!AF191+'M3-In'!AF191</f>
        <v>0</v>
      </c>
      <c r="AF191" s="81" t="str">
        <f t="shared" si="129"/>
        <v>Corriger</v>
      </c>
      <c r="AG191" s="81" t="str">
        <f t="shared" si="130"/>
        <v>Corriger</v>
      </c>
      <c r="AH191" s="81">
        <f>'M1-In'!AG191+'M2-In'!AG191+'M3-In'!AG191</f>
        <v>0</v>
      </c>
      <c r="AI191" s="81" t="str">
        <f t="shared" si="131"/>
        <v>Corriger</v>
      </c>
      <c r="AJ191" s="81" t="str">
        <f t="shared" si="132"/>
        <v>Corriger</v>
      </c>
      <c r="AK191" s="81">
        <f>'M1-In'!AH191+'M2-In'!AH191+'M3-In'!AH191</f>
        <v>0</v>
      </c>
      <c r="AL191" s="81" t="str">
        <f t="shared" si="133"/>
        <v>Corriger</v>
      </c>
      <c r="AM191" s="81" t="str">
        <f t="shared" si="134"/>
        <v>Corriger</v>
      </c>
      <c r="AN191" s="81">
        <f>'M1-In'!AI191+'M2-In'!AI191+'M3-In'!AI191</f>
        <v>0</v>
      </c>
      <c r="AO191" s="81" t="str">
        <f t="shared" si="135"/>
        <v>Corriger</v>
      </c>
      <c r="AP191" s="81" t="str">
        <f t="shared" si="136"/>
        <v>Corriger</v>
      </c>
      <c r="AQ191" s="81">
        <f>'M1-In'!AJ191+'M2-In'!AJ191+'M3-In'!AJ191</f>
        <v>0</v>
      </c>
      <c r="AR191" s="81" t="str">
        <f t="shared" si="137"/>
        <v>Corriger</v>
      </c>
      <c r="AS191" s="81" t="str">
        <f t="shared" si="138"/>
        <v>Corriger</v>
      </c>
      <c r="AT191" s="81">
        <f>BerM1!AO191+BerM2!AO191+BerM3!AO191</f>
        <v>0</v>
      </c>
      <c r="AU191" s="81" t="str">
        <f t="shared" si="139"/>
        <v>Corriger</v>
      </c>
      <c r="AV191" s="81" t="str">
        <f t="shared" si="140"/>
        <v>Corriger</v>
      </c>
      <c r="AW191" s="81" t="str">
        <f>IF(A191&gt;1,"Corriger",MIN(gmk,BerM1!AQ191+BerM2!AQ191+BerM3!AQ191))</f>
        <v>Corriger</v>
      </c>
      <c r="AX191" s="81" t="str">
        <f t="shared" si="141"/>
        <v>Corriger</v>
      </c>
      <c r="AY191" s="81" t="str">
        <f t="shared" si="142"/>
        <v>Corriger</v>
      </c>
      <c r="AZ191" s="81" t="str">
        <f>IF(A191&gt;1,"Corriger",ROUND(AW191*pabij/100,2)+ROUND(AW191*wnbij/100,2))</f>
        <v>Corriger</v>
      </c>
      <c r="BA191" s="81">
        <f t="shared" si="143"/>
        <v>0</v>
      </c>
      <c r="BB191" s="81">
        <f t="shared" si="144"/>
        <v>0</v>
      </c>
      <c r="BC191" s="104">
        <f t="shared" si="145"/>
        <v>1</v>
      </c>
      <c r="BD191" s="81" t="str">
        <f t="shared" si="146"/>
        <v>Corriger</v>
      </c>
      <c r="BE191" s="34" t="str">
        <f t="shared" si="147"/>
        <v>Corriger</v>
      </c>
      <c r="BF191" s="81" t="str">
        <f>IF(A191&gt;1,"Corriger",MIN(AY191,BerM1!AT191+BerM2!AT191+BerM3!AT191))</f>
        <v>Corriger</v>
      </c>
      <c r="BG191" s="81" t="e">
        <f t="shared" si="148"/>
        <v>#VALUE!</v>
      </c>
      <c r="BH191" s="81" t="str">
        <f t="shared" si="149"/>
        <v>Corriger</v>
      </c>
      <c r="BI191" s="81" t="str">
        <f t="shared" si="150"/>
        <v>Corriger</v>
      </c>
      <c r="BJ191" s="81" t="e">
        <f t="shared" si="151"/>
        <v>#VALUE!</v>
      </c>
      <c r="BK191" s="81" t="e">
        <f ca="1">IF(A191=1,Corriger,ROUND(AW191*fsobij/100,2))</f>
        <v>#VALUE!</v>
      </c>
      <c r="BL191" s="25" t="str">
        <f t="shared" si="152"/>
        <v>Corriger</v>
      </c>
      <c r="BM191" s="81" t="str">
        <f t="shared" si="153"/>
        <v>Corriger</v>
      </c>
      <c r="BN191" s="81" t="str">
        <f t="shared" si="154"/>
        <v>Corriger</v>
      </c>
      <c r="BO191" s="81" t="str">
        <f t="shared" si="155"/>
        <v>OK</v>
      </c>
      <c r="BP191" s="81" t="b">
        <f t="shared" si="156"/>
        <v>0</v>
      </c>
      <c r="BQ191" s="105"/>
      <c r="BR191" s="105" t="e">
        <f ca="1">IF(A191=1,Corriger,ROUND(AW191*bijdrage255/100,2))</f>
        <v>#VALUE!</v>
      </c>
      <c r="BS191" s="105" t="e">
        <f ca="1">IF(A191=1,Corriger,ROUND(AW191*bijdrage256/100,2))</f>
        <v>#VALUE!</v>
      </c>
      <c r="BT191" s="105"/>
      <c r="BU191" s="105" t="str">
        <f t="shared" si="157"/>
        <v>Corriger</v>
      </c>
      <c r="BV191" s="105"/>
      <c r="BW191" s="81" t="e">
        <f t="shared" si="158"/>
        <v>#VALUE!</v>
      </c>
      <c r="BX191" s="81" t="e">
        <f t="shared" si="159"/>
        <v>#VALUE!</v>
      </c>
      <c r="BY191" s="81" t="e">
        <f t="shared" si="160"/>
        <v>#VALUE!</v>
      </c>
      <c r="CA191" s="81" t="e">
        <f ca="1">BN191-ROUND(((FTP!AP191+FTP!BB191+FTP!BF191+FTP!AT191+FTP!AX191)-(FTP!BH191+FTP!BJ191))/100,2)</f>
        <v>#VALUE!</v>
      </c>
    </row>
    <row r="192" spans="1:79" x14ac:dyDescent="0.2">
      <c r="A192" s="25">
        <f>IF(OR(BerM1!V192=1,BerM2!V192=1,BerM3!V192=1),1,IF(ISBLANK(wg_cat),2,IF(AND(kwnr&gt;=76,user_wg_cat=958),3,0)))</f>
        <v>2</v>
      </c>
      <c r="B192" s="101"/>
      <c r="C192" s="106">
        <f>IF(NOT(ISBLANK(Ident!E192)),IF(Ident!E192&lt;Kal!A$11,Kal!A$11,Ident!E192),Kal!A$11)</f>
        <v>45383</v>
      </c>
      <c r="D192" s="25">
        <f>Ident!F192-C192+1-(INT((CHOOSE(WEEKDAY(C192),0,1,2,3,4,5,6)+(Ident!F192-C192+1))/7))-(INT((CHOOSE(WEEKDAY(C192),6,0,1,2,3,4,5)+(Ident!F192-C192+1))/7))</f>
        <v>-32415</v>
      </c>
      <c r="E192" s="25">
        <f>Kal!B$13-C192+1-(INT((CHOOSE(WEEKDAY(C192),0,1,2,3,4,5,6)+(Kal!B$13-C192+1))/7))-(INT((CHOOSE(WEEKDAY(C192),6,0,1,2,3,4,5)+(Kal!B$13-C192+1))/7))</f>
        <v>65</v>
      </c>
      <c r="F192" s="25">
        <f>Ident!F192-Kal!A$11+1-(INT((CHOOSE(WEEKDAY(Kal!A$11),0,1,2,3,4,5,6)+(Ident!F192-Kal!A$11+1))/7))-(INT((CHOOSE(WEEKDAY(Kal!A$11),6,0,1,2,3,4,5)+(Ident!F192-Kal!A$11+1))/7))</f>
        <v>-32415</v>
      </c>
      <c r="G192" s="25">
        <f>IF(AND(Ident!E192&lt;&gt;0,Ident!F192&lt;&gt;0),D192,IF(AND(Ident!E192&lt;&gt;0,Ident!F192=0),E192,IF(AND(Ident!E192=0,Ident!F192&lt;&gt;0),F192,ad5kw)))</f>
        <v>65</v>
      </c>
      <c r="H192" s="24">
        <f>ROUND(G192*Ident!L192,2)</f>
        <v>0</v>
      </c>
      <c r="I192" s="102"/>
      <c r="J192" s="103">
        <f>BerM1!W192+BerM2!W192+BerM3!W192</f>
        <v>0</v>
      </c>
      <c r="K192" s="103">
        <f t="shared" si="120"/>
        <v>0</v>
      </c>
      <c r="L192" s="103" t="str">
        <f t="shared" si="121"/>
        <v>Corriger</v>
      </c>
      <c r="M192" s="81">
        <f>BerM1!AB192+BerM2!AB192+BerM3!AB192</f>
        <v>0</v>
      </c>
      <c r="N192" s="81">
        <f t="shared" si="122"/>
        <v>0</v>
      </c>
      <c r="O192" s="4">
        <f>IF(BerM1!S192+BerM2!S192+BerM3!S192=0,0,MIN(Ident!L192*fuf,MAX((Ident!L192-1)*fuf,ROUND(N192/(BerM1!S192+BerM2!S192+BerM3!S192),2))))</f>
        <v>0</v>
      </c>
      <c r="P192" s="81">
        <f>ROUND((BerM1!I192+BerM2!I192+BerM3!I192)/(malu1+malu2+malu3),2)</f>
        <v>0</v>
      </c>
      <c r="Q192" s="81">
        <f>ROUND((BerM1!J192+BerM2!J192+BerM3!J192)/(dima1+dima2+dima3),2)</f>
        <v>0</v>
      </c>
      <c r="R192" s="81">
        <f>ROUND((BerM1!K192+BerM2!K192+BerM3!K192)/(wome1+wome2+wome3),2)</f>
        <v>0</v>
      </c>
      <c r="S192" s="81">
        <f>ROUND((BerM1!L192+BerM2!L192+BerM3!L192)/(doje1+doje2+doje3),2)</f>
        <v>0</v>
      </c>
      <c r="T192" s="81">
        <f>ROUND((BerM1!M192+BerM2!M192+BerM3!M192)/(vrve1+vrve2+vrve3),2)</f>
        <v>0</v>
      </c>
      <c r="U192" s="81">
        <f>ROUND((BerM1!N192+BerM2!N192+BerM3!N192)/(zasa1+zasa2+zasa3),2)</f>
        <v>0</v>
      </c>
      <c r="V192" s="81">
        <f>ROUND((BerM1!O192+BerM2!O192+BerM3!O192)/(zodi1+zodi2+zodi3),2)</f>
        <v>0</v>
      </c>
      <c r="W192" s="81">
        <f>ROUND(('M1-In'!U192+'M2-In'!U192+'M3-In'!U192)*7/(malu1+malu2+malu3+dima1+dima2+dima3+wome1+wome2+wome3+doje1+doje2+doje3+vrve1+vrve2+vrve3+zasa1+zasa2+zasa3+zodi1+zodi2+zodi3),2)</f>
        <v>0</v>
      </c>
      <c r="X192" s="81">
        <f t="shared" si="123"/>
        <v>0</v>
      </c>
      <c r="Y192" s="81" t="str">
        <f t="shared" si="124"/>
        <v>REMPLIR CAT.D'EMPLOYEUR!</v>
      </c>
      <c r="Z192" s="34">
        <f t="shared" si="125"/>
        <v>0</v>
      </c>
      <c r="AA192" s="81" t="str">
        <f t="shared" si="126"/>
        <v>T. plein</v>
      </c>
      <c r="AB192" s="81">
        <f>'M1-In'!AD192+'M1-In'!AE192+'M2-In'!AD192+'M2-In'!AE192+'M3-In'!AD192+'M3-In'!AE192</f>
        <v>0</v>
      </c>
      <c r="AC192" s="81" t="str">
        <f t="shared" si="127"/>
        <v>Corriger</v>
      </c>
      <c r="AD192" s="81" t="str">
        <f t="shared" si="128"/>
        <v>Corriger</v>
      </c>
      <c r="AE192" s="81">
        <f>'M1-In'!AF192+'M2-In'!AF192+'M3-In'!AF192</f>
        <v>0</v>
      </c>
      <c r="AF192" s="81" t="str">
        <f t="shared" si="129"/>
        <v>Corriger</v>
      </c>
      <c r="AG192" s="81" t="str">
        <f t="shared" si="130"/>
        <v>Corriger</v>
      </c>
      <c r="AH192" s="81">
        <f>'M1-In'!AG192+'M2-In'!AG192+'M3-In'!AG192</f>
        <v>0</v>
      </c>
      <c r="AI192" s="81" t="str">
        <f t="shared" si="131"/>
        <v>Corriger</v>
      </c>
      <c r="AJ192" s="81" t="str">
        <f t="shared" si="132"/>
        <v>Corriger</v>
      </c>
      <c r="AK192" s="81">
        <f>'M1-In'!AH192+'M2-In'!AH192+'M3-In'!AH192</f>
        <v>0</v>
      </c>
      <c r="AL192" s="81" t="str">
        <f t="shared" si="133"/>
        <v>Corriger</v>
      </c>
      <c r="AM192" s="81" t="str">
        <f t="shared" si="134"/>
        <v>Corriger</v>
      </c>
      <c r="AN192" s="81">
        <f>'M1-In'!AI192+'M2-In'!AI192+'M3-In'!AI192</f>
        <v>0</v>
      </c>
      <c r="AO192" s="81" t="str">
        <f t="shared" si="135"/>
        <v>Corriger</v>
      </c>
      <c r="AP192" s="81" t="str">
        <f t="shared" si="136"/>
        <v>Corriger</v>
      </c>
      <c r="AQ192" s="81">
        <f>'M1-In'!AJ192+'M2-In'!AJ192+'M3-In'!AJ192</f>
        <v>0</v>
      </c>
      <c r="AR192" s="81" t="str">
        <f t="shared" si="137"/>
        <v>Corriger</v>
      </c>
      <c r="AS192" s="81" t="str">
        <f t="shared" si="138"/>
        <v>Corriger</v>
      </c>
      <c r="AT192" s="81">
        <f>BerM1!AO192+BerM2!AO192+BerM3!AO192</f>
        <v>0</v>
      </c>
      <c r="AU192" s="81" t="str">
        <f t="shared" si="139"/>
        <v>Corriger</v>
      </c>
      <c r="AV192" s="81" t="str">
        <f t="shared" si="140"/>
        <v>Corriger</v>
      </c>
      <c r="AW192" s="81" t="str">
        <f>IF(A192&gt;1,"Corriger",MIN(gmk,BerM1!AQ192+BerM2!AQ192+BerM3!AQ192))</f>
        <v>Corriger</v>
      </c>
      <c r="AX192" s="81" t="str">
        <f t="shared" si="141"/>
        <v>Corriger</v>
      </c>
      <c r="AY192" s="81" t="str">
        <f t="shared" si="142"/>
        <v>Corriger</v>
      </c>
      <c r="AZ192" s="81" t="str">
        <f>IF(A192&gt;1,"Corriger",ROUND(AW192*pabij/100,2)+ROUND(AW192*wnbij/100,2))</f>
        <v>Corriger</v>
      </c>
      <c r="BA192" s="81">
        <f t="shared" si="143"/>
        <v>0</v>
      </c>
      <c r="BB192" s="81">
        <f t="shared" si="144"/>
        <v>0</v>
      </c>
      <c r="BC192" s="104">
        <f t="shared" si="145"/>
        <v>1</v>
      </c>
      <c r="BD192" s="81" t="str">
        <f t="shared" si="146"/>
        <v>Corriger</v>
      </c>
      <c r="BE192" s="34" t="str">
        <f t="shared" si="147"/>
        <v>Corriger</v>
      </c>
      <c r="BF192" s="81" t="str">
        <f>IF(A192&gt;1,"Corriger",MIN(AY192,BerM1!AT192+BerM2!AT192+BerM3!AT192))</f>
        <v>Corriger</v>
      </c>
      <c r="BG192" s="81" t="e">
        <f t="shared" si="148"/>
        <v>#VALUE!</v>
      </c>
      <c r="BH192" s="81" t="str">
        <f t="shared" si="149"/>
        <v>Corriger</v>
      </c>
      <c r="BI192" s="81" t="str">
        <f t="shared" si="150"/>
        <v>Corriger</v>
      </c>
      <c r="BJ192" s="81" t="e">
        <f t="shared" si="151"/>
        <v>#VALUE!</v>
      </c>
      <c r="BK192" s="81" t="e">
        <f ca="1">IF(A192=1,Corriger,ROUND(AW192*fsobij/100,2))</f>
        <v>#VALUE!</v>
      </c>
      <c r="BL192" s="25" t="str">
        <f t="shared" si="152"/>
        <v>Corriger</v>
      </c>
      <c r="BM192" s="81" t="str">
        <f t="shared" si="153"/>
        <v>Corriger</v>
      </c>
      <c r="BN192" s="81" t="str">
        <f t="shared" si="154"/>
        <v>Corriger</v>
      </c>
      <c r="BO192" s="81" t="str">
        <f t="shared" si="155"/>
        <v>OK</v>
      </c>
      <c r="BP192" s="81" t="b">
        <f t="shared" si="156"/>
        <v>0</v>
      </c>
      <c r="BQ192" s="105"/>
      <c r="BR192" s="105" t="e">
        <f ca="1">IF(A192=1,Corriger,ROUND(AW192*bijdrage255/100,2))</f>
        <v>#VALUE!</v>
      </c>
      <c r="BS192" s="105" t="e">
        <f ca="1">IF(A192=1,Corriger,ROUND(AW192*bijdrage256/100,2))</f>
        <v>#VALUE!</v>
      </c>
      <c r="BT192" s="105"/>
      <c r="BU192" s="105" t="str">
        <f t="shared" si="157"/>
        <v>Corriger</v>
      </c>
      <c r="BV192" s="105"/>
      <c r="BW192" s="81" t="e">
        <f t="shared" si="158"/>
        <v>#VALUE!</v>
      </c>
      <c r="BX192" s="81" t="e">
        <f t="shared" si="159"/>
        <v>#VALUE!</v>
      </c>
      <c r="BY192" s="81" t="e">
        <f t="shared" si="160"/>
        <v>#VALUE!</v>
      </c>
      <c r="CA192" s="81" t="e">
        <f ca="1">BN192-ROUND(((FTP!AP192+FTP!BB192+FTP!BF192+FTP!AT192+FTP!AX192)-(FTP!BH192+FTP!BJ192))/100,2)</f>
        <v>#VALUE!</v>
      </c>
    </row>
    <row r="193" spans="1:79" x14ac:dyDescent="0.2">
      <c r="A193" s="25">
        <f>IF(OR(BerM1!V193=1,BerM2!V193=1,BerM3!V193=1),1,IF(ISBLANK(wg_cat),2,IF(AND(kwnr&gt;=76,user_wg_cat=958),3,0)))</f>
        <v>2</v>
      </c>
      <c r="B193" s="101"/>
      <c r="C193" s="106">
        <f>IF(NOT(ISBLANK(Ident!E193)),IF(Ident!E193&lt;Kal!A$11,Kal!A$11,Ident!E193),Kal!A$11)</f>
        <v>45383</v>
      </c>
      <c r="D193" s="25">
        <f>Ident!F193-C193+1-(INT((CHOOSE(WEEKDAY(C193),0,1,2,3,4,5,6)+(Ident!F193-C193+1))/7))-(INT((CHOOSE(WEEKDAY(C193),6,0,1,2,3,4,5)+(Ident!F193-C193+1))/7))</f>
        <v>-32415</v>
      </c>
      <c r="E193" s="25">
        <f>Kal!B$13-C193+1-(INT((CHOOSE(WEEKDAY(C193),0,1,2,3,4,5,6)+(Kal!B$13-C193+1))/7))-(INT((CHOOSE(WEEKDAY(C193),6,0,1,2,3,4,5)+(Kal!B$13-C193+1))/7))</f>
        <v>65</v>
      </c>
      <c r="F193" s="25">
        <f>Ident!F193-Kal!A$11+1-(INT((CHOOSE(WEEKDAY(Kal!A$11),0,1,2,3,4,5,6)+(Ident!F193-Kal!A$11+1))/7))-(INT((CHOOSE(WEEKDAY(Kal!A$11),6,0,1,2,3,4,5)+(Ident!F193-Kal!A$11+1))/7))</f>
        <v>-32415</v>
      </c>
      <c r="G193" s="25">
        <f>IF(AND(Ident!E193&lt;&gt;0,Ident!F193&lt;&gt;0),D193,IF(AND(Ident!E193&lt;&gt;0,Ident!F193=0),E193,IF(AND(Ident!E193=0,Ident!F193&lt;&gt;0),F193,ad5kw)))</f>
        <v>65</v>
      </c>
      <c r="H193" s="24">
        <f>ROUND(G193*Ident!L193,2)</f>
        <v>0</v>
      </c>
      <c r="I193" s="102"/>
      <c r="J193" s="103">
        <f>BerM1!W193+BerM2!W193+BerM3!W193</f>
        <v>0</v>
      </c>
      <c r="K193" s="103">
        <f t="shared" si="120"/>
        <v>0</v>
      </c>
      <c r="L193" s="103" t="str">
        <f t="shared" si="121"/>
        <v>Corriger</v>
      </c>
      <c r="M193" s="81">
        <f>BerM1!AB193+BerM2!AB193+BerM3!AB193</f>
        <v>0</v>
      </c>
      <c r="N193" s="81">
        <f t="shared" si="122"/>
        <v>0</v>
      </c>
      <c r="O193" s="4">
        <f>IF(BerM1!S193+BerM2!S193+BerM3!S193=0,0,MIN(Ident!L193*fuf,MAX((Ident!L193-1)*fuf,ROUND(N193/(BerM1!S193+BerM2!S193+BerM3!S193),2))))</f>
        <v>0</v>
      </c>
      <c r="P193" s="81">
        <f>ROUND((BerM1!I193+BerM2!I193+BerM3!I193)/(malu1+malu2+malu3),2)</f>
        <v>0</v>
      </c>
      <c r="Q193" s="81">
        <f>ROUND((BerM1!J193+BerM2!J193+BerM3!J193)/(dima1+dima2+dima3),2)</f>
        <v>0</v>
      </c>
      <c r="R193" s="81">
        <f>ROUND((BerM1!K193+BerM2!K193+BerM3!K193)/(wome1+wome2+wome3),2)</f>
        <v>0</v>
      </c>
      <c r="S193" s="81">
        <f>ROUND((BerM1!L193+BerM2!L193+BerM3!L193)/(doje1+doje2+doje3),2)</f>
        <v>0</v>
      </c>
      <c r="T193" s="81">
        <f>ROUND((BerM1!M193+BerM2!M193+BerM3!M193)/(vrve1+vrve2+vrve3),2)</f>
        <v>0</v>
      </c>
      <c r="U193" s="81">
        <f>ROUND((BerM1!N193+BerM2!N193+BerM3!N193)/(zasa1+zasa2+zasa3),2)</f>
        <v>0</v>
      </c>
      <c r="V193" s="81">
        <f>ROUND((BerM1!O193+BerM2!O193+BerM3!O193)/(zodi1+zodi2+zodi3),2)</f>
        <v>0</v>
      </c>
      <c r="W193" s="81">
        <f>ROUND(('M1-In'!U193+'M2-In'!U193+'M3-In'!U193)*7/(malu1+malu2+malu3+dima1+dima2+dima3+wome1+wome2+wome3+doje1+doje2+doje3+vrve1+vrve2+vrve3+zasa1+zasa2+zasa3+zodi1+zodi2+zodi3),2)</f>
        <v>0</v>
      </c>
      <c r="X193" s="81">
        <f t="shared" si="123"/>
        <v>0</v>
      </c>
      <c r="Y193" s="81" t="str">
        <f t="shared" si="124"/>
        <v>REMPLIR CAT.D'EMPLOYEUR!</v>
      </c>
      <c r="Z193" s="34">
        <f t="shared" si="125"/>
        <v>0</v>
      </c>
      <c r="AA193" s="81" t="str">
        <f t="shared" si="126"/>
        <v>T. plein</v>
      </c>
      <c r="AB193" s="81">
        <f>'M1-In'!AD193+'M1-In'!AE193+'M2-In'!AD193+'M2-In'!AE193+'M3-In'!AD193+'M3-In'!AE193</f>
        <v>0</v>
      </c>
      <c r="AC193" s="81" t="str">
        <f t="shared" si="127"/>
        <v>Corriger</v>
      </c>
      <c r="AD193" s="81" t="str">
        <f t="shared" si="128"/>
        <v>Corriger</v>
      </c>
      <c r="AE193" s="81">
        <f>'M1-In'!AF193+'M2-In'!AF193+'M3-In'!AF193</f>
        <v>0</v>
      </c>
      <c r="AF193" s="81" t="str">
        <f t="shared" si="129"/>
        <v>Corriger</v>
      </c>
      <c r="AG193" s="81" t="str">
        <f t="shared" si="130"/>
        <v>Corriger</v>
      </c>
      <c r="AH193" s="81">
        <f>'M1-In'!AG193+'M2-In'!AG193+'M3-In'!AG193</f>
        <v>0</v>
      </c>
      <c r="AI193" s="81" t="str">
        <f t="shared" si="131"/>
        <v>Corriger</v>
      </c>
      <c r="AJ193" s="81" t="str">
        <f t="shared" si="132"/>
        <v>Corriger</v>
      </c>
      <c r="AK193" s="81">
        <f>'M1-In'!AH193+'M2-In'!AH193+'M3-In'!AH193</f>
        <v>0</v>
      </c>
      <c r="AL193" s="81" t="str">
        <f t="shared" si="133"/>
        <v>Corriger</v>
      </c>
      <c r="AM193" s="81" t="str">
        <f t="shared" si="134"/>
        <v>Corriger</v>
      </c>
      <c r="AN193" s="81">
        <f>'M1-In'!AI193+'M2-In'!AI193+'M3-In'!AI193</f>
        <v>0</v>
      </c>
      <c r="AO193" s="81" t="str">
        <f t="shared" si="135"/>
        <v>Corriger</v>
      </c>
      <c r="AP193" s="81" t="str">
        <f t="shared" si="136"/>
        <v>Corriger</v>
      </c>
      <c r="AQ193" s="81">
        <f>'M1-In'!AJ193+'M2-In'!AJ193+'M3-In'!AJ193</f>
        <v>0</v>
      </c>
      <c r="AR193" s="81" t="str">
        <f t="shared" si="137"/>
        <v>Corriger</v>
      </c>
      <c r="AS193" s="81" t="str">
        <f t="shared" si="138"/>
        <v>Corriger</v>
      </c>
      <c r="AT193" s="81">
        <f>BerM1!AO193+BerM2!AO193+BerM3!AO193</f>
        <v>0</v>
      </c>
      <c r="AU193" s="81" t="str">
        <f t="shared" si="139"/>
        <v>Corriger</v>
      </c>
      <c r="AV193" s="81" t="str">
        <f t="shared" si="140"/>
        <v>Corriger</v>
      </c>
      <c r="AW193" s="81" t="str">
        <f>IF(A193&gt;1,"Corriger",MIN(gmk,BerM1!AQ193+BerM2!AQ193+BerM3!AQ193))</f>
        <v>Corriger</v>
      </c>
      <c r="AX193" s="81" t="str">
        <f t="shared" si="141"/>
        <v>Corriger</v>
      </c>
      <c r="AY193" s="81" t="str">
        <f t="shared" si="142"/>
        <v>Corriger</v>
      </c>
      <c r="AZ193" s="81" t="str">
        <f>IF(A193&gt;1,"Corriger",ROUND(AW193*pabij/100,2)+ROUND(AW193*wnbij/100,2))</f>
        <v>Corriger</v>
      </c>
      <c r="BA193" s="81">
        <f t="shared" si="143"/>
        <v>0</v>
      </c>
      <c r="BB193" s="81">
        <f t="shared" si="144"/>
        <v>0</v>
      </c>
      <c r="BC193" s="104">
        <f t="shared" si="145"/>
        <v>1</v>
      </c>
      <c r="BD193" s="81" t="str">
        <f t="shared" si="146"/>
        <v>Corriger</v>
      </c>
      <c r="BE193" s="34" t="str">
        <f t="shared" si="147"/>
        <v>Corriger</v>
      </c>
      <c r="BF193" s="81" t="str">
        <f>IF(A193&gt;1,"Corriger",MIN(AY193,BerM1!AT193+BerM2!AT193+BerM3!AT193))</f>
        <v>Corriger</v>
      </c>
      <c r="BG193" s="81" t="e">
        <f t="shared" si="148"/>
        <v>#VALUE!</v>
      </c>
      <c r="BH193" s="81" t="str">
        <f t="shared" si="149"/>
        <v>Corriger</v>
      </c>
      <c r="BI193" s="81" t="str">
        <f t="shared" si="150"/>
        <v>Corriger</v>
      </c>
      <c r="BJ193" s="81" t="e">
        <f t="shared" si="151"/>
        <v>#VALUE!</v>
      </c>
      <c r="BK193" s="81" t="e">
        <f ca="1">IF(A193=1,Corriger,ROUND(AW193*fsobij/100,2))</f>
        <v>#VALUE!</v>
      </c>
      <c r="BL193" s="25" t="str">
        <f t="shared" si="152"/>
        <v>Corriger</v>
      </c>
      <c r="BM193" s="81" t="str">
        <f t="shared" si="153"/>
        <v>Corriger</v>
      </c>
      <c r="BN193" s="81" t="str">
        <f t="shared" si="154"/>
        <v>Corriger</v>
      </c>
      <c r="BO193" s="81" t="str">
        <f t="shared" si="155"/>
        <v>OK</v>
      </c>
      <c r="BP193" s="81" t="b">
        <f t="shared" si="156"/>
        <v>0</v>
      </c>
      <c r="BQ193" s="105"/>
      <c r="BR193" s="105" t="e">
        <f ca="1">IF(A193=1,Corriger,ROUND(AW193*bijdrage255/100,2))</f>
        <v>#VALUE!</v>
      </c>
      <c r="BS193" s="105" t="e">
        <f ca="1">IF(A193=1,Corriger,ROUND(AW193*bijdrage256/100,2))</f>
        <v>#VALUE!</v>
      </c>
      <c r="BT193" s="105"/>
      <c r="BU193" s="105" t="str">
        <f t="shared" si="157"/>
        <v>Corriger</v>
      </c>
      <c r="BV193" s="105"/>
      <c r="BW193" s="81" t="e">
        <f t="shared" si="158"/>
        <v>#VALUE!</v>
      </c>
      <c r="BX193" s="81" t="e">
        <f t="shared" si="159"/>
        <v>#VALUE!</v>
      </c>
      <c r="BY193" s="81" t="e">
        <f t="shared" si="160"/>
        <v>#VALUE!</v>
      </c>
      <c r="CA193" s="81" t="e">
        <f ca="1">BN193-ROUND(((FTP!AP193+FTP!BB193+FTP!BF193+FTP!AT193+FTP!AX193)-(FTP!BH193+FTP!BJ193))/100,2)</f>
        <v>#VALUE!</v>
      </c>
    </row>
    <row r="194" spans="1:79" x14ac:dyDescent="0.2">
      <c r="A194" s="25">
        <f>IF(OR(BerM1!V194=1,BerM2!V194=1,BerM3!V194=1),1,IF(ISBLANK(wg_cat),2,IF(AND(kwnr&gt;=76,user_wg_cat=958),3,0)))</f>
        <v>2</v>
      </c>
      <c r="B194" s="101"/>
      <c r="C194" s="106">
        <f>IF(NOT(ISBLANK(Ident!E194)),IF(Ident!E194&lt;Kal!A$11,Kal!A$11,Ident!E194),Kal!A$11)</f>
        <v>45383</v>
      </c>
      <c r="D194" s="25">
        <f>Ident!F194-C194+1-(INT((CHOOSE(WEEKDAY(C194),0,1,2,3,4,5,6)+(Ident!F194-C194+1))/7))-(INT((CHOOSE(WEEKDAY(C194),6,0,1,2,3,4,5)+(Ident!F194-C194+1))/7))</f>
        <v>-32415</v>
      </c>
      <c r="E194" s="25">
        <f>Kal!B$13-C194+1-(INT((CHOOSE(WEEKDAY(C194),0,1,2,3,4,5,6)+(Kal!B$13-C194+1))/7))-(INT((CHOOSE(WEEKDAY(C194),6,0,1,2,3,4,5)+(Kal!B$13-C194+1))/7))</f>
        <v>65</v>
      </c>
      <c r="F194" s="25">
        <f>Ident!F194-Kal!A$11+1-(INT((CHOOSE(WEEKDAY(Kal!A$11),0,1,2,3,4,5,6)+(Ident!F194-Kal!A$11+1))/7))-(INT((CHOOSE(WEEKDAY(Kal!A$11),6,0,1,2,3,4,5)+(Ident!F194-Kal!A$11+1))/7))</f>
        <v>-32415</v>
      </c>
      <c r="G194" s="25">
        <f>IF(AND(Ident!E194&lt;&gt;0,Ident!F194&lt;&gt;0),D194,IF(AND(Ident!E194&lt;&gt;0,Ident!F194=0),E194,IF(AND(Ident!E194=0,Ident!F194&lt;&gt;0),F194,ad5kw)))</f>
        <v>65</v>
      </c>
      <c r="H194" s="24">
        <f>ROUND(G194*Ident!L194,2)</f>
        <v>0</v>
      </c>
      <c r="I194" s="102"/>
      <c r="J194" s="103">
        <f>BerM1!W194+BerM2!W194+BerM3!W194</f>
        <v>0</v>
      </c>
      <c r="K194" s="103">
        <f t="shared" si="120"/>
        <v>0</v>
      </c>
      <c r="L194" s="103" t="str">
        <f t="shared" si="121"/>
        <v>Corriger</v>
      </c>
      <c r="M194" s="81">
        <f>BerM1!AB194+BerM2!AB194+BerM3!AB194</f>
        <v>0</v>
      </c>
      <c r="N194" s="81">
        <f t="shared" si="122"/>
        <v>0</v>
      </c>
      <c r="O194" s="4">
        <f>IF(BerM1!S194+BerM2!S194+BerM3!S194=0,0,MIN(Ident!L194*fuf,MAX((Ident!L194-1)*fuf,ROUND(N194/(BerM1!S194+BerM2!S194+BerM3!S194),2))))</f>
        <v>0</v>
      </c>
      <c r="P194" s="81">
        <f>ROUND((BerM1!I194+BerM2!I194+BerM3!I194)/(malu1+malu2+malu3),2)</f>
        <v>0</v>
      </c>
      <c r="Q194" s="81">
        <f>ROUND((BerM1!J194+BerM2!J194+BerM3!J194)/(dima1+dima2+dima3),2)</f>
        <v>0</v>
      </c>
      <c r="R194" s="81">
        <f>ROUND((BerM1!K194+BerM2!K194+BerM3!K194)/(wome1+wome2+wome3),2)</f>
        <v>0</v>
      </c>
      <c r="S194" s="81">
        <f>ROUND((BerM1!L194+BerM2!L194+BerM3!L194)/(doje1+doje2+doje3),2)</f>
        <v>0</v>
      </c>
      <c r="T194" s="81">
        <f>ROUND((BerM1!M194+BerM2!M194+BerM3!M194)/(vrve1+vrve2+vrve3),2)</f>
        <v>0</v>
      </c>
      <c r="U194" s="81">
        <f>ROUND((BerM1!N194+BerM2!N194+BerM3!N194)/(zasa1+zasa2+zasa3),2)</f>
        <v>0</v>
      </c>
      <c r="V194" s="81">
        <f>ROUND((BerM1!O194+BerM2!O194+BerM3!O194)/(zodi1+zodi2+zodi3),2)</f>
        <v>0</v>
      </c>
      <c r="W194" s="81">
        <f>ROUND(('M1-In'!U194+'M2-In'!U194+'M3-In'!U194)*7/(malu1+malu2+malu3+dima1+dima2+dima3+wome1+wome2+wome3+doje1+doje2+doje3+vrve1+vrve2+vrve3+zasa1+zasa2+zasa3+zodi1+zodi2+zodi3),2)</f>
        <v>0</v>
      </c>
      <c r="X194" s="81">
        <f t="shared" si="123"/>
        <v>0</v>
      </c>
      <c r="Y194" s="81" t="str">
        <f t="shared" si="124"/>
        <v>REMPLIR CAT.D'EMPLOYEUR!</v>
      </c>
      <c r="Z194" s="34">
        <f t="shared" si="125"/>
        <v>0</v>
      </c>
      <c r="AA194" s="81" t="str">
        <f t="shared" si="126"/>
        <v>T. plein</v>
      </c>
      <c r="AB194" s="81">
        <f>'M1-In'!AD194+'M1-In'!AE194+'M2-In'!AD194+'M2-In'!AE194+'M3-In'!AD194+'M3-In'!AE194</f>
        <v>0</v>
      </c>
      <c r="AC194" s="81" t="str">
        <f t="shared" si="127"/>
        <v>Corriger</v>
      </c>
      <c r="AD194" s="81" t="str">
        <f t="shared" si="128"/>
        <v>Corriger</v>
      </c>
      <c r="AE194" s="81">
        <f>'M1-In'!AF194+'M2-In'!AF194+'M3-In'!AF194</f>
        <v>0</v>
      </c>
      <c r="AF194" s="81" t="str">
        <f t="shared" si="129"/>
        <v>Corriger</v>
      </c>
      <c r="AG194" s="81" t="str">
        <f t="shared" si="130"/>
        <v>Corriger</v>
      </c>
      <c r="AH194" s="81">
        <f>'M1-In'!AG194+'M2-In'!AG194+'M3-In'!AG194</f>
        <v>0</v>
      </c>
      <c r="AI194" s="81" t="str">
        <f t="shared" si="131"/>
        <v>Corriger</v>
      </c>
      <c r="AJ194" s="81" t="str">
        <f t="shared" si="132"/>
        <v>Corriger</v>
      </c>
      <c r="AK194" s="81">
        <f>'M1-In'!AH194+'M2-In'!AH194+'M3-In'!AH194</f>
        <v>0</v>
      </c>
      <c r="AL194" s="81" t="str">
        <f t="shared" si="133"/>
        <v>Corriger</v>
      </c>
      <c r="AM194" s="81" t="str">
        <f t="shared" si="134"/>
        <v>Corriger</v>
      </c>
      <c r="AN194" s="81">
        <f>'M1-In'!AI194+'M2-In'!AI194+'M3-In'!AI194</f>
        <v>0</v>
      </c>
      <c r="AO194" s="81" t="str">
        <f t="shared" si="135"/>
        <v>Corriger</v>
      </c>
      <c r="AP194" s="81" t="str">
        <f t="shared" si="136"/>
        <v>Corriger</v>
      </c>
      <c r="AQ194" s="81">
        <f>'M1-In'!AJ194+'M2-In'!AJ194+'M3-In'!AJ194</f>
        <v>0</v>
      </c>
      <c r="AR194" s="81" t="str">
        <f t="shared" si="137"/>
        <v>Corriger</v>
      </c>
      <c r="AS194" s="81" t="str">
        <f t="shared" si="138"/>
        <v>Corriger</v>
      </c>
      <c r="AT194" s="81">
        <f>BerM1!AO194+BerM2!AO194+BerM3!AO194</f>
        <v>0</v>
      </c>
      <c r="AU194" s="81" t="str">
        <f t="shared" si="139"/>
        <v>Corriger</v>
      </c>
      <c r="AV194" s="81" t="str">
        <f t="shared" si="140"/>
        <v>Corriger</v>
      </c>
      <c r="AW194" s="81" t="str">
        <f>IF(A194&gt;1,"Corriger",MIN(gmk,BerM1!AQ194+BerM2!AQ194+BerM3!AQ194))</f>
        <v>Corriger</v>
      </c>
      <c r="AX194" s="81" t="str">
        <f t="shared" si="141"/>
        <v>Corriger</v>
      </c>
      <c r="AY194" s="81" t="str">
        <f t="shared" si="142"/>
        <v>Corriger</v>
      </c>
      <c r="AZ194" s="81" t="str">
        <f>IF(A194&gt;1,"Corriger",ROUND(AW194*pabij/100,2)+ROUND(AW194*wnbij/100,2))</f>
        <v>Corriger</v>
      </c>
      <c r="BA194" s="81">
        <f t="shared" si="143"/>
        <v>0</v>
      </c>
      <c r="BB194" s="81">
        <f t="shared" si="144"/>
        <v>0</v>
      </c>
      <c r="BC194" s="104">
        <f t="shared" si="145"/>
        <v>1</v>
      </c>
      <c r="BD194" s="81" t="str">
        <f t="shared" si="146"/>
        <v>Corriger</v>
      </c>
      <c r="BE194" s="34" t="str">
        <f t="shared" si="147"/>
        <v>Corriger</v>
      </c>
      <c r="BF194" s="81" t="str">
        <f>IF(A194&gt;1,"Corriger",MIN(AY194,BerM1!AT194+BerM2!AT194+BerM3!AT194))</f>
        <v>Corriger</v>
      </c>
      <c r="BG194" s="81" t="e">
        <f t="shared" si="148"/>
        <v>#VALUE!</v>
      </c>
      <c r="BH194" s="81" t="str">
        <f t="shared" si="149"/>
        <v>Corriger</v>
      </c>
      <c r="BI194" s="81" t="str">
        <f t="shared" si="150"/>
        <v>Corriger</v>
      </c>
      <c r="BJ194" s="81" t="e">
        <f t="shared" si="151"/>
        <v>#VALUE!</v>
      </c>
      <c r="BK194" s="81" t="e">
        <f ca="1">IF(A194=1,Corriger,ROUND(AW194*fsobij/100,2))</f>
        <v>#VALUE!</v>
      </c>
      <c r="BL194" s="25" t="str">
        <f t="shared" si="152"/>
        <v>Corriger</v>
      </c>
      <c r="BM194" s="81" t="str">
        <f t="shared" si="153"/>
        <v>Corriger</v>
      </c>
      <c r="BN194" s="81" t="str">
        <f t="shared" si="154"/>
        <v>Corriger</v>
      </c>
      <c r="BO194" s="81" t="str">
        <f t="shared" si="155"/>
        <v>OK</v>
      </c>
      <c r="BP194" s="81" t="b">
        <f t="shared" si="156"/>
        <v>0</v>
      </c>
      <c r="BQ194" s="105"/>
      <c r="BR194" s="105" t="e">
        <f ca="1">IF(A194=1,Corriger,ROUND(AW194*bijdrage255/100,2))</f>
        <v>#VALUE!</v>
      </c>
      <c r="BS194" s="105" t="e">
        <f ca="1">IF(A194=1,Corriger,ROUND(AW194*bijdrage256/100,2))</f>
        <v>#VALUE!</v>
      </c>
      <c r="BT194" s="105"/>
      <c r="BU194" s="105" t="str">
        <f t="shared" si="157"/>
        <v>Corriger</v>
      </c>
      <c r="BV194" s="105"/>
      <c r="BW194" s="81" t="e">
        <f t="shared" si="158"/>
        <v>#VALUE!</v>
      </c>
      <c r="BX194" s="81" t="e">
        <f t="shared" si="159"/>
        <v>#VALUE!</v>
      </c>
      <c r="BY194" s="81" t="e">
        <f t="shared" si="160"/>
        <v>#VALUE!</v>
      </c>
      <c r="CA194" s="81" t="e">
        <f ca="1">BN194-ROUND(((FTP!AP194+FTP!BB194+FTP!BF194+FTP!AT194+FTP!AX194)-(FTP!BH194+FTP!BJ194))/100,2)</f>
        <v>#VALUE!</v>
      </c>
    </row>
    <row r="195" spans="1:79" x14ac:dyDescent="0.2">
      <c r="A195" s="25">
        <f>IF(OR(BerM1!V195=1,BerM2!V195=1,BerM3!V195=1),1,IF(ISBLANK(wg_cat),2,IF(AND(kwnr&gt;=76,user_wg_cat=958),3,0)))</f>
        <v>2</v>
      </c>
      <c r="B195" s="101"/>
      <c r="C195" s="106">
        <f>IF(NOT(ISBLANK(Ident!E195)),IF(Ident!E195&lt;Kal!A$11,Kal!A$11,Ident!E195),Kal!A$11)</f>
        <v>45383</v>
      </c>
      <c r="D195" s="25">
        <f>Ident!F195-C195+1-(INT((CHOOSE(WEEKDAY(C195),0,1,2,3,4,5,6)+(Ident!F195-C195+1))/7))-(INT((CHOOSE(WEEKDAY(C195),6,0,1,2,3,4,5)+(Ident!F195-C195+1))/7))</f>
        <v>-32415</v>
      </c>
      <c r="E195" s="25">
        <f>Kal!B$13-C195+1-(INT((CHOOSE(WEEKDAY(C195),0,1,2,3,4,5,6)+(Kal!B$13-C195+1))/7))-(INT((CHOOSE(WEEKDAY(C195),6,0,1,2,3,4,5)+(Kal!B$13-C195+1))/7))</f>
        <v>65</v>
      </c>
      <c r="F195" s="25">
        <f>Ident!F195-Kal!A$11+1-(INT((CHOOSE(WEEKDAY(Kal!A$11),0,1,2,3,4,5,6)+(Ident!F195-Kal!A$11+1))/7))-(INT((CHOOSE(WEEKDAY(Kal!A$11),6,0,1,2,3,4,5)+(Ident!F195-Kal!A$11+1))/7))</f>
        <v>-32415</v>
      </c>
      <c r="G195" s="25">
        <f>IF(AND(Ident!E195&lt;&gt;0,Ident!F195&lt;&gt;0),D195,IF(AND(Ident!E195&lt;&gt;0,Ident!F195=0),E195,IF(AND(Ident!E195=0,Ident!F195&lt;&gt;0),F195,ad5kw)))</f>
        <v>65</v>
      </c>
      <c r="H195" s="24">
        <f>ROUND(G195*Ident!L195,2)</f>
        <v>0</v>
      </c>
      <c r="I195" s="102"/>
      <c r="J195" s="103">
        <f>BerM1!W195+BerM2!W195+BerM3!W195</f>
        <v>0</v>
      </c>
      <c r="K195" s="103">
        <f t="shared" si="120"/>
        <v>0</v>
      </c>
      <c r="L195" s="103" t="str">
        <f t="shared" si="121"/>
        <v>Corriger</v>
      </c>
      <c r="M195" s="81">
        <f>BerM1!AB195+BerM2!AB195+BerM3!AB195</f>
        <v>0</v>
      </c>
      <c r="N195" s="81">
        <f t="shared" si="122"/>
        <v>0</v>
      </c>
      <c r="O195" s="4">
        <f>IF(BerM1!S195+BerM2!S195+BerM3!S195=0,0,MIN(Ident!L195*fuf,MAX((Ident!L195-1)*fuf,ROUND(N195/(BerM1!S195+BerM2!S195+BerM3!S195),2))))</f>
        <v>0</v>
      </c>
      <c r="P195" s="81">
        <f>ROUND((BerM1!I195+BerM2!I195+BerM3!I195)/(malu1+malu2+malu3),2)</f>
        <v>0</v>
      </c>
      <c r="Q195" s="81">
        <f>ROUND((BerM1!J195+BerM2!J195+BerM3!J195)/(dima1+dima2+dima3),2)</f>
        <v>0</v>
      </c>
      <c r="R195" s="81">
        <f>ROUND((BerM1!K195+BerM2!K195+BerM3!K195)/(wome1+wome2+wome3),2)</f>
        <v>0</v>
      </c>
      <c r="S195" s="81">
        <f>ROUND((BerM1!L195+BerM2!L195+BerM3!L195)/(doje1+doje2+doje3),2)</f>
        <v>0</v>
      </c>
      <c r="T195" s="81">
        <f>ROUND((BerM1!M195+BerM2!M195+BerM3!M195)/(vrve1+vrve2+vrve3),2)</f>
        <v>0</v>
      </c>
      <c r="U195" s="81">
        <f>ROUND((BerM1!N195+BerM2!N195+BerM3!N195)/(zasa1+zasa2+zasa3),2)</f>
        <v>0</v>
      </c>
      <c r="V195" s="81">
        <f>ROUND((BerM1!O195+BerM2!O195+BerM3!O195)/(zodi1+zodi2+zodi3),2)</f>
        <v>0</v>
      </c>
      <c r="W195" s="81">
        <f>ROUND(('M1-In'!U195+'M2-In'!U195+'M3-In'!U195)*7/(malu1+malu2+malu3+dima1+dima2+dima3+wome1+wome2+wome3+doje1+doje2+doje3+vrve1+vrve2+vrve3+zasa1+zasa2+zasa3+zodi1+zodi2+zodi3),2)</f>
        <v>0</v>
      </c>
      <c r="X195" s="81">
        <f t="shared" si="123"/>
        <v>0</v>
      </c>
      <c r="Y195" s="81" t="str">
        <f t="shared" si="124"/>
        <v>REMPLIR CAT.D'EMPLOYEUR!</v>
      </c>
      <c r="Z195" s="34">
        <f t="shared" si="125"/>
        <v>0</v>
      </c>
      <c r="AA195" s="81" t="str">
        <f t="shared" si="126"/>
        <v>T. plein</v>
      </c>
      <c r="AB195" s="81">
        <f>'M1-In'!AD195+'M1-In'!AE195+'M2-In'!AD195+'M2-In'!AE195+'M3-In'!AD195+'M3-In'!AE195</f>
        <v>0</v>
      </c>
      <c r="AC195" s="81" t="str">
        <f t="shared" si="127"/>
        <v>Corriger</v>
      </c>
      <c r="AD195" s="81" t="str">
        <f t="shared" si="128"/>
        <v>Corriger</v>
      </c>
      <c r="AE195" s="81">
        <f>'M1-In'!AF195+'M2-In'!AF195+'M3-In'!AF195</f>
        <v>0</v>
      </c>
      <c r="AF195" s="81" t="str">
        <f t="shared" si="129"/>
        <v>Corriger</v>
      </c>
      <c r="AG195" s="81" t="str">
        <f t="shared" si="130"/>
        <v>Corriger</v>
      </c>
      <c r="AH195" s="81">
        <f>'M1-In'!AG195+'M2-In'!AG195+'M3-In'!AG195</f>
        <v>0</v>
      </c>
      <c r="AI195" s="81" t="str">
        <f t="shared" si="131"/>
        <v>Corriger</v>
      </c>
      <c r="AJ195" s="81" t="str">
        <f t="shared" si="132"/>
        <v>Corriger</v>
      </c>
      <c r="AK195" s="81">
        <f>'M1-In'!AH195+'M2-In'!AH195+'M3-In'!AH195</f>
        <v>0</v>
      </c>
      <c r="AL195" s="81" t="str">
        <f t="shared" si="133"/>
        <v>Corriger</v>
      </c>
      <c r="AM195" s="81" t="str">
        <f t="shared" si="134"/>
        <v>Corriger</v>
      </c>
      <c r="AN195" s="81">
        <f>'M1-In'!AI195+'M2-In'!AI195+'M3-In'!AI195</f>
        <v>0</v>
      </c>
      <c r="AO195" s="81" t="str">
        <f t="shared" si="135"/>
        <v>Corriger</v>
      </c>
      <c r="AP195" s="81" t="str">
        <f t="shared" si="136"/>
        <v>Corriger</v>
      </c>
      <c r="AQ195" s="81">
        <f>'M1-In'!AJ195+'M2-In'!AJ195+'M3-In'!AJ195</f>
        <v>0</v>
      </c>
      <c r="AR195" s="81" t="str">
        <f t="shared" si="137"/>
        <v>Corriger</v>
      </c>
      <c r="AS195" s="81" t="str">
        <f t="shared" si="138"/>
        <v>Corriger</v>
      </c>
      <c r="AT195" s="81">
        <f>BerM1!AO195+BerM2!AO195+BerM3!AO195</f>
        <v>0</v>
      </c>
      <c r="AU195" s="81" t="str">
        <f t="shared" si="139"/>
        <v>Corriger</v>
      </c>
      <c r="AV195" s="81" t="str">
        <f t="shared" si="140"/>
        <v>Corriger</v>
      </c>
      <c r="AW195" s="81" t="str">
        <f>IF(A195&gt;1,"Corriger",MIN(gmk,BerM1!AQ195+BerM2!AQ195+BerM3!AQ195))</f>
        <v>Corriger</v>
      </c>
      <c r="AX195" s="81" t="str">
        <f t="shared" si="141"/>
        <v>Corriger</v>
      </c>
      <c r="AY195" s="81" t="str">
        <f t="shared" si="142"/>
        <v>Corriger</v>
      </c>
      <c r="AZ195" s="81" t="str">
        <f>IF(A195&gt;1,"Corriger",ROUND(AW195*pabij/100,2)+ROUND(AW195*wnbij/100,2))</f>
        <v>Corriger</v>
      </c>
      <c r="BA195" s="81">
        <f t="shared" si="143"/>
        <v>0</v>
      </c>
      <c r="BB195" s="81">
        <f t="shared" si="144"/>
        <v>0</v>
      </c>
      <c r="BC195" s="104">
        <f t="shared" si="145"/>
        <v>1</v>
      </c>
      <c r="BD195" s="81" t="str">
        <f t="shared" si="146"/>
        <v>Corriger</v>
      </c>
      <c r="BE195" s="34" t="str">
        <f t="shared" si="147"/>
        <v>Corriger</v>
      </c>
      <c r="BF195" s="81" t="str">
        <f>IF(A195&gt;1,"Corriger",MIN(AY195,BerM1!AT195+BerM2!AT195+BerM3!AT195))</f>
        <v>Corriger</v>
      </c>
      <c r="BG195" s="81" t="e">
        <f t="shared" si="148"/>
        <v>#VALUE!</v>
      </c>
      <c r="BH195" s="81" t="str">
        <f t="shared" si="149"/>
        <v>Corriger</v>
      </c>
      <c r="BI195" s="81" t="str">
        <f t="shared" si="150"/>
        <v>Corriger</v>
      </c>
      <c r="BJ195" s="81" t="e">
        <f t="shared" si="151"/>
        <v>#VALUE!</v>
      </c>
      <c r="BK195" s="81" t="e">
        <f ca="1">IF(A195=1,Corriger,ROUND(AW195*fsobij/100,2))</f>
        <v>#VALUE!</v>
      </c>
      <c r="BL195" s="25" t="str">
        <f t="shared" si="152"/>
        <v>Corriger</v>
      </c>
      <c r="BM195" s="81" t="str">
        <f t="shared" si="153"/>
        <v>Corriger</v>
      </c>
      <c r="BN195" s="81" t="str">
        <f t="shared" si="154"/>
        <v>Corriger</v>
      </c>
      <c r="BO195" s="81" t="str">
        <f t="shared" si="155"/>
        <v>OK</v>
      </c>
      <c r="BP195" s="81" t="b">
        <f t="shared" si="156"/>
        <v>0</v>
      </c>
      <c r="BQ195" s="105"/>
      <c r="BR195" s="105" t="e">
        <f ca="1">IF(A195=1,Corriger,ROUND(AW195*bijdrage255/100,2))</f>
        <v>#VALUE!</v>
      </c>
      <c r="BS195" s="105" t="e">
        <f ca="1">IF(A195=1,Corriger,ROUND(AW195*bijdrage256/100,2))</f>
        <v>#VALUE!</v>
      </c>
      <c r="BT195" s="105"/>
      <c r="BU195" s="105" t="str">
        <f t="shared" si="157"/>
        <v>Corriger</v>
      </c>
      <c r="BV195" s="105"/>
      <c r="BW195" s="81" t="e">
        <f t="shared" si="158"/>
        <v>#VALUE!</v>
      </c>
      <c r="BX195" s="81" t="e">
        <f t="shared" si="159"/>
        <v>#VALUE!</v>
      </c>
      <c r="BY195" s="81" t="e">
        <f t="shared" si="160"/>
        <v>#VALUE!</v>
      </c>
      <c r="CA195" s="81" t="e">
        <f ca="1">BN195-ROUND(((FTP!AP195+FTP!BB195+FTP!BF195+FTP!AT195+FTP!AX195)-(FTP!BH195+FTP!BJ195))/100,2)</f>
        <v>#VALUE!</v>
      </c>
    </row>
    <row r="196" spans="1:79" x14ac:dyDescent="0.2">
      <c r="A196" s="25">
        <f>IF(OR(BerM1!V196=1,BerM2!V196=1,BerM3!V196=1),1,IF(ISBLANK(wg_cat),2,IF(AND(kwnr&gt;=76,user_wg_cat=958),3,0)))</f>
        <v>2</v>
      </c>
      <c r="B196" s="101"/>
      <c r="C196" s="106">
        <f>IF(NOT(ISBLANK(Ident!E196)),IF(Ident!E196&lt;Kal!A$11,Kal!A$11,Ident!E196),Kal!A$11)</f>
        <v>45383</v>
      </c>
      <c r="D196" s="25">
        <f>Ident!F196-C196+1-(INT((CHOOSE(WEEKDAY(C196),0,1,2,3,4,5,6)+(Ident!F196-C196+1))/7))-(INT((CHOOSE(WEEKDAY(C196),6,0,1,2,3,4,5)+(Ident!F196-C196+1))/7))</f>
        <v>-32415</v>
      </c>
      <c r="E196" s="25">
        <f>Kal!B$13-C196+1-(INT((CHOOSE(WEEKDAY(C196),0,1,2,3,4,5,6)+(Kal!B$13-C196+1))/7))-(INT((CHOOSE(WEEKDAY(C196),6,0,1,2,3,4,5)+(Kal!B$13-C196+1))/7))</f>
        <v>65</v>
      </c>
      <c r="F196" s="25">
        <f>Ident!F196-Kal!A$11+1-(INT((CHOOSE(WEEKDAY(Kal!A$11),0,1,2,3,4,5,6)+(Ident!F196-Kal!A$11+1))/7))-(INT((CHOOSE(WEEKDAY(Kal!A$11),6,0,1,2,3,4,5)+(Ident!F196-Kal!A$11+1))/7))</f>
        <v>-32415</v>
      </c>
      <c r="G196" s="25">
        <f>IF(AND(Ident!E196&lt;&gt;0,Ident!F196&lt;&gt;0),D196,IF(AND(Ident!E196&lt;&gt;0,Ident!F196=0),E196,IF(AND(Ident!E196=0,Ident!F196&lt;&gt;0),F196,ad5kw)))</f>
        <v>65</v>
      </c>
      <c r="H196" s="24">
        <f>ROUND(G196*Ident!L196,2)</f>
        <v>0</v>
      </c>
      <c r="I196" s="102"/>
      <c r="J196" s="103">
        <f>BerM1!W196+BerM2!W196+BerM3!W196</f>
        <v>0</v>
      </c>
      <c r="K196" s="103">
        <f t="shared" si="120"/>
        <v>0</v>
      </c>
      <c r="L196" s="103" t="str">
        <f t="shared" si="121"/>
        <v>Corriger</v>
      </c>
      <c r="M196" s="81">
        <f>BerM1!AB196+BerM2!AB196+BerM3!AB196</f>
        <v>0</v>
      </c>
      <c r="N196" s="81">
        <f t="shared" si="122"/>
        <v>0</v>
      </c>
      <c r="O196" s="4">
        <f>IF(BerM1!S196+BerM2!S196+BerM3!S196=0,0,MIN(Ident!L196*fuf,MAX((Ident!L196-1)*fuf,ROUND(N196/(BerM1!S196+BerM2!S196+BerM3!S196),2))))</f>
        <v>0</v>
      </c>
      <c r="P196" s="81">
        <f>ROUND((BerM1!I196+BerM2!I196+BerM3!I196)/(malu1+malu2+malu3),2)</f>
        <v>0</v>
      </c>
      <c r="Q196" s="81">
        <f>ROUND((BerM1!J196+BerM2!J196+BerM3!J196)/(dima1+dima2+dima3),2)</f>
        <v>0</v>
      </c>
      <c r="R196" s="81">
        <f>ROUND((BerM1!K196+BerM2!K196+BerM3!K196)/(wome1+wome2+wome3),2)</f>
        <v>0</v>
      </c>
      <c r="S196" s="81">
        <f>ROUND((BerM1!L196+BerM2!L196+BerM3!L196)/(doje1+doje2+doje3),2)</f>
        <v>0</v>
      </c>
      <c r="T196" s="81">
        <f>ROUND((BerM1!M196+BerM2!M196+BerM3!M196)/(vrve1+vrve2+vrve3),2)</f>
        <v>0</v>
      </c>
      <c r="U196" s="81">
        <f>ROUND((BerM1!N196+BerM2!N196+BerM3!N196)/(zasa1+zasa2+zasa3),2)</f>
        <v>0</v>
      </c>
      <c r="V196" s="81">
        <f>ROUND((BerM1!O196+BerM2!O196+BerM3!O196)/(zodi1+zodi2+zodi3),2)</f>
        <v>0</v>
      </c>
      <c r="W196" s="81">
        <f>ROUND(('M1-In'!U196+'M2-In'!U196+'M3-In'!U196)*7/(malu1+malu2+malu3+dima1+dima2+dima3+wome1+wome2+wome3+doje1+doje2+doje3+vrve1+vrve2+vrve3+zasa1+zasa2+zasa3+zodi1+zodi2+zodi3),2)</f>
        <v>0</v>
      </c>
      <c r="X196" s="81">
        <f t="shared" si="123"/>
        <v>0</v>
      </c>
      <c r="Y196" s="81" t="str">
        <f t="shared" si="124"/>
        <v>REMPLIR CAT.D'EMPLOYEUR!</v>
      </c>
      <c r="Z196" s="34">
        <f t="shared" si="125"/>
        <v>0</v>
      </c>
      <c r="AA196" s="81" t="str">
        <f t="shared" si="126"/>
        <v>T. plein</v>
      </c>
      <c r="AB196" s="81">
        <f>'M1-In'!AD196+'M1-In'!AE196+'M2-In'!AD196+'M2-In'!AE196+'M3-In'!AD196+'M3-In'!AE196</f>
        <v>0</v>
      </c>
      <c r="AC196" s="81" t="str">
        <f t="shared" si="127"/>
        <v>Corriger</v>
      </c>
      <c r="AD196" s="81" t="str">
        <f t="shared" si="128"/>
        <v>Corriger</v>
      </c>
      <c r="AE196" s="81">
        <f>'M1-In'!AF196+'M2-In'!AF196+'M3-In'!AF196</f>
        <v>0</v>
      </c>
      <c r="AF196" s="81" t="str">
        <f t="shared" si="129"/>
        <v>Corriger</v>
      </c>
      <c r="AG196" s="81" t="str">
        <f t="shared" si="130"/>
        <v>Corriger</v>
      </c>
      <c r="AH196" s="81">
        <f>'M1-In'!AG196+'M2-In'!AG196+'M3-In'!AG196</f>
        <v>0</v>
      </c>
      <c r="AI196" s="81" t="str">
        <f t="shared" si="131"/>
        <v>Corriger</v>
      </c>
      <c r="AJ196" s="81" t="str">
        <f t="shared" si="132"/>
        <v>Corriger</v>
      </c>
      <c r="AK196" s="81">
        <f>'M1-In'!AH196+'M2-In'!AH196+'M3-In'!AH196</f>
        <v>0</v>
      </c>
      <c r="AL196" s="81" t="str">
        <f t="shared" si="133"/>
        <v>Corriger</v>
      </c>
      <c r="AM196" s="81" t="str">
        <f t="shared" si="134"/>
        <v>Corriger</v>
      </c>
      <c r="AN196" s="81">
        <f>'M1-In'!AI196+'M2-In'!AI196+'M3-In'!AI196</f>
        <v>0</v>
      </c>
      <c r="AO196" s="81" t="str">
        <f t="shared" si="135"/>
        <v>Corriger</v>
      </c>
      <c r="AP196" s="81" t="str">
        <f t="shared" si="136"/>
        <v>Corriger</v>
      </c>
      <c r="AQ196" s="81">
        <f>'M1-In'!AJ196+'M2-In'!AJ196+'M3-In'!AJ196</f>
        <v>0</v>
      </c>
      <c r="AR196" s="81" t="str">
        <f t="shared" si="137"/>
        <v>Corriger</v>
      </c>
      <c r="AS196" s="81" t="str">
        <f t="shared" si="138"/>
        <v>Corriger</v>
      </c>
      <c r="AT196" s="81">
        <f>BerM1!AO196+BerM2!AO196+BerM3!AO196</f>
        <v>0</v>
      </c>
      <c r="AU196" s="81" t="str">
        <f t="shared" si="139"/>
        <v>Corriger</v>
      </c>
      <c r="AV196" s="81" t="str">
        <f t="shared" si="140"/>
        <v>Corriger</v>
      </c>
      <c r="AW196" s="81" t="str">
        <f>IF(A196&gt;1,"Corriger",MIN(gmk,BerM1!AQ196+BerM2!AQ196+BerM3!AQ196))</f>
        <v>Corriger</v>
      </c>
      <c r="AX196" s="81" t="str">
        <f t="shared" si="141"/>
        <v>Corriger</v>
      </c>
      <c r="AY196" s="81" t="str">
        <f t="shared" si="142"/>
        <v>Corriger</v>
      </c>
      <c r="AZ196" s="81" t="str">
        <f>IF(A196&gt;1,"Corriger",ROUND(AW196*pabij/100,2)+ROUND(AW196*wnbij/100,2))</f>
        <v>Corriger</v>
      </c>
      <c r="BA196" s="81">
        <f t="shared" si="143"/>
        <v>0</v>
      </c>
      <c r="BB196" s="81">
        <f t="shared" si="144"/>
        <v>0</v>
      </c>
      <c r="BC196" s="104">
        <f t="shared" si="145"/>
        <v>1</v>
      </c>
      <c r="BD196" s="81" t="str">
        <f t="shared" si="146"/>
        <v>Corriger</v>
      </c>
      <c r="BE196" s="34" t="str">
        <f t="shared" si="147"/>
        <v>Corriger</v>
      </c>
      <c r="BF196" s="81" t="str">
        <f>IF(A196&gt;1,"Corriger",MIN(AY196,BerM1!AT196+BerM2!AT196+BerM3!AT196))</f>
        <v>Corriger</v>
      </c>
      <c r="BG196" s="81" t="e">
        <f t="shared" si="148"/>
        <v>#VALUE!</v>
      </c>
      <c r="BH196" s="81" t="str">
        <f t="shared" si="149"/>
        <v>Corriger</v>
      </c>
      <c r="BI196" s="81" t="str">
        <f t="shared" si="150"/>
        <v>Corriger</v>
      </c>
      <c r="BJ196" s="81" t="e">
        <f t="shared" si="151"/>
        <v>#VALUE!</v>
      </c>
      <c r="BK196" s="81" t="e">
        <f ca="1">IF(A196=1,Corriger,ROUND(AW196*fsobij/100,2))</f>
        <v>#VALUE!</v>
      </c>
      <c r="BL196" s="25" t="str">
        <f t="shared" si="152"/>
        <v>Corriger</v>
      </c>
      <c r="BM196" s="81" t="str">
        <f t="shared" si="153"/>
        <v>Corriger</v>
      </c>
      <c r="BN196" s="81" t="str">
        <f t="shared" si="154"/>
        <v>Corriger</v>
      </c>
      <c r="BO196" s="81" t="str">
        <f t="shared" si="155"/>
        <v>OK</v>
      </c>
      <c r="BP196" s="81" t="b">
        <f t="shared" si="156"/>
        <v>0</v>
      </c>
      <c r="BQ196" s="105"/>
      <c r="BR196" s="105" t="e">
        <f ca="1">IF(A196=1,Corriger,ROUND(AW196*bijdrage255/100,2))</f>
        <v>#VALUE!</v>
      </c>
      <c r="BS196" s="105" t="e">
        <f ca="1">IF(A196=1,Corriger,ROUND(AW196*bijdrage256/100,2))</f>
        <v>#VALUE!</v>
      </c>
      <c r="BT196" s="105"/>
      <c r="BU196" s="105" t="str">
        <f t="shared" si="157"/>
        <v>Corriger</v>
      </c>
      <c r="BV196" s="105"/>
      <c r="BW196" s="81" t="e">
        <f t="shared" si="158"/>
        <v>#VALUE!</v>
      </c>
      <c r="BX196" s="81" t="e">
        <f t="shared" si="159"/>
        <v>#VALUE!</v>
      </c>
      <c r="BY196" s="81" t="e">
        <f t="shared" si="160"/>
        <v>#VALUE!</v>
      </c>
      <c r="CA196" s="81" t="e">
        <f ca="1">BN196-ROUND(((FTP!AP196+FTP!BB196+FTP!BF196+FTP!AT196+FTP!AX196)-(FTP!BH196+FTP!BJ196))/100,2)</f>
        <v>#VALUE!</v>
      </c>
    </row>
    <row r="197" spans="1:79" x14ac:dyDescent="0.2">
      <c r="A197" s="25">
        <f>IF(OR(BerM1!V197=1,BerM2!V197=1,BerM3!V197=1),1,IF(ISBLANK(wg_cat),2,IF(AND(kwnr&gt;=76,user_wg_cat=958),3,0)))</f>
        <v>2</v>
      </c>
      <c r="B197" s="101"/>
      <c r="C197" s="106">
        <f>IF(NOT(ISBLANK(Ident!E197)),IF(Ident!E197&lt;Kal!A$11,Kal!A$11,Ident!E197),Kal!A$11)</f>
        <v>45383</v>
      </c>
      <c r="D197" s="25">
        <f>Ident!F197-C197+1-(INT((CHOOSE(WEEKDAY(C197),0,1,2,3,4,5,6)+(Ident!F197-C197+1))/7))-(INT((CHOOSE(WEEKDAY(C197),6,0,1,2,3,4,5)+(Ident!F197-C197+1))/7))</f>
        <v>-32415</v>
      </c>
      <c r="E197" s="25">
        <f>Kal!B$13-C197+1-(INT((CHOOSE(WEEKDAY(C197),0,1,2,3,4,5,6)+(Kal!B$13-C197+1))/7))-(INT((CHOOSE(WEEKDAY(C197),6,0,1,2,3,4,5)+(Kal!B$13-C197+1))/7))</f>
        <v>65</v>
      </c>
      <c r="F197" s="25">
        <f>Ident!F197-Kal!A$11+1-(INT((CHOOSE(WEEKDAY(Kal!A$11),0,1,2,3,4,5,6)+(Ident!F197-Kal!A$11+1))/7))-(INT((CHOOSE(WEEKDAY(Kal!A$11),6,0,1,2,3,4,5)+(Ident!F197-Kal!A$11+1))/7))</f>
        <v>-32415</v>
      </c>
      <c r="G197" s="25">
        <f>IF(AND(Ident!E197&lt;&gt;0,Ident!F197&lt;&gt;0),D197,IF(AND(Ident!E197&lt;&gt;0,Ident!F197=0),E197,IF(AND(Ident!E197=0,Ident!F197&lt;&gt;0),F197,ad5kw)))</f>
        <v>65</v>
      </c>
      <c r="H197" s="24">
        <f>ROUND(G197*Ident!L197,2)</f>
        <v>0</v>
      </c>
      <c r="I197" s="102"/>
      <c r="J197" s="103">
        <f>BerM1!W197+BerM2!W197+BerM3!W197</f>
        <v>0</v>
      </c>
      <c r="K197" s="103">
        <f t="shared" ref="K197:K260" si="161">IF(A197=1,"Corriger!",MIN(upk,ROUND(J197*fuf,2)))</f>
        <v>0</v>
      </c>
      <c r="L197" s="103" t="str">
        <f t="shared" ref="L197:L260" si="162">IF(A197&gt;1,"Corriger",ROUND(K197/(4*fuf),2))</f>
        <v>Corriger</v>
      </c>
      <c r="M197" s="81">
        <f>BerM1!AB197+BerM2!AB197+BerM3!AB197</f>
        <v>0</v>
      </c>
      <c r="N197" s="81">
        <f t="shared" ref="N197:N260" si="163">ROUND(M197*fuf,2)</f>
        <v>0</v>
      </c>
      <c r="O197" s="4">
        <f>IF(BerM1!S197+BerM2!S197+BerM3!S197=0,0,MIN(Ident!L197*fuf,MAX((Ident!L197-1)*fuf,ROUND(N197/(BerM1!S197+BerM2!S197+BerM3!S197),2))))</f>
        <v>0</v>
      </c>
      <c r="P197" s="81">
        <f>ROUND((BerM1!I197+BerM2!I197+BerM3!I197)/(malu1+malu2+malu3),2)</f>
        <v>0</v>
      </c>
      <c r="Q197" s="81">
        <f>ROUND((BerM1!J197+BerM2!J197+BerM3!J197)/(dima1+dima2+dima3),2)</f>
        <v>0</v>
      </c>
      <c r="R197" s="81">
        <f>ROUND((BerM1!K197+BerM2!K197+BerM3!K197)/(wome1+wome2+wome3),2)</f>
        <v>0</v>
      </c>
      <c r="S197" s="81">
        <f>ROUND((BerM1!L197+BerM2!L197+BerM3!L197)/(doje1+doje2+doje3),2)</f>
        <v>0</v>
      </c>
      <c r="T197" s="81">
        <f>ROUND((BerM1!M197+BerM2!M197+BerM3!M197)/(vrve1+vrve2+vrve3),2)</f>
        <v>0</v>
      </c>
      <c r="U197" s="81">
        <f>ROUND((BerM1!N197+BerM2!N197+BerM3!N197)/(zasa1+zasa2+zasa3),2)</f>
        <v>0</v>
      </c>
      <c r="V197" s="81">
        <f>ROUND((BerM1!O197+BerM2!O197+BerM3!O197)/(zodi1+zodi2+zodi3),2)</f>
        <v>0</v>
      </c>
      <c r="W197" s="81">
        <f>ROUND(('M1-In'!U197+'M2-In'!U197+'M3-In'!U197)*7/(malu1+malu2+malu3+dima1+dima2+dima3+wome1+wome2+wome3+doje1+doje2+doje3+vrve1+vrve2+vrve3+zasa1+zasa2+zasa3+zodi1+zodi2+zodi3),2)</f>
        <v>0</v>
      </c>
      <c r="X197" s="81">
        <f t="shared" ref="X197:X260" si="164">P197+Q197+R197+S197+T197+U197+V197+W197</f>
        <v>0</v>
      </c>
      <c r="Y197" s="81" t="str">
        <f t="shared" ref="Y197:Y260" si="165">IF(A197=1,"Corriger",IF(A197=2,"REMPLIR CAT.D'EMPLOYEUR!",
IF(kwnr&gt;=64,
IF(BW197&gt;=G197*fuf*mc,mm,IF(MIN(mm,ROUND(O197*X197,2))&lt;&gt;0,MIN(mm,ROUND(O197*X197,2)),0)),
IF(MIN(mm,ROUND(O197*X197,2))&lt;&gt;0,MIN(mm,ROUND(O197*X197,2)),0))))</f>
        <v>REMPLIR CAT.D'EMPLOYEUR!</v>
      </c>
      <c r="Z197" s="34">
        <f t="shared" ref="Z197:Z260" si="166">IF(Y197&lt;mm,1,0)</f>
        <v>0</v>
      </c>
      <c r="AA197" s="81" t="str">
        <f t="shared" ref="AA197:AA260" si="167">IF(Z197=1,"T. partiel","T. plein")</f>
        <v>T. plein</v>
      </c>
      <c r="AB197" s="81">
        <f>'M1-In'!AD197+'M1-In'!AE197+'M2-In'!AD197+'M2-In'!AE197+'M3-In'!AD197+'M3-In'!AE197</f>
        <v>0</v>
      </c>
      <c r="AC197" s="81" t="str">
        <f t="shared" ref="AC197:AC260" si="168">IF(A197&gt;1,"Corriger",ROUND(AB197*O197,2))</f>
        <v>Corriger</v>
      </c>
      <c r="AD197" s="81" t="str">
        <f t="shared" ref="AD197:AD260" si="169">IF(A197&gt;1,"Corriger",ROUND(AC197/(4*fuf),2))</f>
        <v>Corriger</v>
      </c>
      <c r="AE197" s="81">
        <f>'M1-In'!AF197+'M2-In'!AF197+'M3-In'!AF197</f>
        <v>0</v>
      </c>
      <c r="AF197" s="81" t="str">
        <f t="shared" ref="AF197:AF260" si="170">IF(A197&gt;1,"Corriger",ROUND(AE197*O197,2))</f>
        <v>Corriger</v>
      </c>
      <c r="AG197" s="81" t="str">
        <f t="shared" ref="AG197:AG260" si="171">IF(A197&gt;1,"Corriger",ROUND(AF197/(4*fuf),2))</f>
        <v>Corriger</v>
      </c>
      <c r="AH197" s="81">
        <f>'M1-In'!AG197+'M2-In'!AG197+'M3-In'!AG197</f>
        <v>0</v>
      </c>
      <c r="AI197" s="81" t="str">
        <f t="shared" ref="AI197:AI260" si="172">IF(A197&gt;1,"Corriger",ROUND(AH197*O197,2))</f>
        <v>Corriger</v>
      </c>
      <c r="AJ197" s="81" t="str">
        <f t="shared" ref="AJ197:AJ260" si="173">IF(A197&gt;1,"Corriger",ROUND(AI197/(4*fuf),2))</f>
        <v>Corriger</v>
      </c>
      <c r="AK197" s="81">
        <f>'M1-In'!AH197+'M2-In'!AH197+'M3-In'!AH197</f>
        <v>0</v>
      </c>
      <c r="AL197" s="81" t="str">
        <f t="shared" ref="AL197:AL260" si="174">IF(A197&gt;1,"Corriger",ROUND(AK197*O197,2))</f>
        <v>Corriger</v>
      </c>
      <c r="AM197" s="81" t="str">
        <f t="shared" ref="AM197:AM260" si="175">IF(A197&gt;1,"Corriger",ROUND(AL197/(4*fuf),2))</f>
        <v>Corriger</v>
      </c>
      <c r="AN197" s="81">
        <f>'M1-In'!AI197+'M2-In'!AI197+'M3-In'!AI197</f>
        <v>0</v>
      </c>
      <c r="AO197" s="81" t="str">
        <f t="shared" ref="AO197:AO260" si="176">IF(A197&gt;1,"Corriger",ROUND(AN197*O197,2))</f>
        <v>Corriger</v>
      </c>
      <c r="AP197" s="81" t="str">
        <f t="shared" ref="AP197:AP260" si="177">IF(A197&gt;1,"Corriger",ROUND(AO197/(4*fuf),2))</f>
        <v>Corriger</v>
      </c>
      <c r="AQ197" s="81">
        <f>'M1-In'!AJ197+'M2-In'!AJ197+'M3-In'!AJ197</f>
        <v>0</v>
      </c>
      <c r="AR197" s="81" t="str">
        <f t="shared" ref="AR197:AR260" si="178">IF(A197&gt;1,"Corriger",ROUND(AQ197*O197,2))</f>
        <v>Corriger</v>
      </c>
      <c r="AS197" s="81" t="str">
        <f t="shared" ref="AS197:AS260" si="179">IF(A197&gt;1,"Corriger",ROUND(AR197/(4*fuf),2))</f>
        <v>Corriger</v>
      </c>
      <c r="AT197" s="81">
        <f>BerM1!AO197+BerM2!AO197+BerM3!AO197</f>
        <v>0</v>
      </c>
      <c r="AU197" s="81" t="str">
        <f t="shared" ref="AU197:AU260" si="180">IF(A197&gt;1,"Corriger",IF(AT197*O197&lt;0.6,0,ROUND(AT197*O197,2)))</f>
        <v>Corriger</v>
      </c>
      <c r="AV197" s="81" t="str">
        <f t="shared" ref="AV197:AV260" si="181">IF(A197&gt;1,"Corriger",ROUND(AU197/(4*fuf),2))</f>
        <v>Corriger</v>
      </c>
      <c r="AW197" s="81" t="str">
        <f>IF(A197&gt;1,"Corriger",MIN(gmk,BerM1!AQ197+BerM2!AQ197+BerM3!AQ197))</f>
        <v>Corriger</v>
      </c>
      <c r="AX197" s="81" t="str">
        <f t="shared" ref="AX197:AX260" si="182">IF(A197&gt;1,"Corriger",ROUND(AW197*pabij/100,2))</f>
        <v>Corriger</v>
      </c>
      <c r="AY197" s="81" t="str">
        <f t="shared" ref="AY197:AY260" si="183">IF(A197&gt;1,"Corriger",ROUND(AW197*wnbij/100,2))</f>
        <v>Corriger</v>
      </c>
      <c r="AZ197" s="81" t="str">
        <f>IF(A197&gt;1,"Corriger",ROUND(AW197*pabij/100,2)+ROUND(AW197*wnbij/100,2))</f>
        <v>Corriger</v>
      </c>
      <c r="BA197" s="81">
        <f t="shared" ref="BA197:BA260" si="184">MIN(ROUND(K197/494,2),1)</f>
        <v>0</v>
      </c>
      <c r="BB197" s="81">
        <f t="shared" ref="BB197:BB260" si="185">IF(kwnr&gt;=44,BA197,IF(BA197&lt;0.33,0,BA197))</f>
        <v>0</v>
      </c>
      <c r="BC197" s="104">
        <f t="shared" ref="BC197:BC260" si="186">IF(BB197&gt;=0.8,ROUND(1/BB197,7),IF(AND(BB197&gt;=0.55,BB197&lt;0.8),1+BB197-0.55,IF(BB197&lt;0.275,IF(Y197&gt;=19,1,0),1)))</f>
        <v>1</v>
      </c>
      <c r="BD197" s="81" t="str">
        <f t="shared" ref="BD197:BD260" si="187">IF(A197&gt;1,"Corriger",IF(kwnr&gt;=44,MIN(ROUND(AW197*bvv_1521/100,2),ROUND(dgvo*BB197*BC197,2)),MIN(IF(BA197&lt;0.8,ROUND(ROUND(bvmoh*BB197*1.25,2)*bvv_1521/100,2),ROUND(bvmoh*bvv_1521/100,2)),AX197)))</f>
        <v>Corriger</v>
      </c>
      <c r="BE197" s="34" t="str">
        <f t="shared" ref="BE197:BE260" si="188">IF(A197&gt;1,"Corriger",IF(BD197&gt;0,IF(kwnr&gt;=44,4400,1521),0))</f>
        <v>Corriger</v>
      </c>
      <c r="BF197" s="81" t="str">
        <f>IF(A197&gt;1,"Corriger",MIN(AY197,BerM1!AT197+BerM2!AT197+BerM3!AT197))</f>
        <v>Corriger</v>
      </c>
      <c r="BG197" s="81" t="e">
        <f t="shared" ref="BG197:BG260" si="189">BD197+BF197</f>
        <v>#VALUE!</v>
      </c>
      <c r="BH197" s="81" t="str">
        <f t="shared" ref="BH197:BH260" si="190">IF(A197&gt;1,"Corriger",AY197-BF197)</f>
        <v>Corriger</v>
      </c>
      <c r="BI197" s="81" t="str">
        <f t="shared" ref="BI197:BI260" si="191">IF(A197&gt;1,"Corriger",AX197-BD197)</f>
        <v>Corriger</v>
      </c>
      <c r="BJ197" s="81" t="e">
        <f t="shared" ref="BJ197:BJ260" si="192">ROUND(BH197+BI197,2)</f>
        <v>#VALUE!</v>
      </c>
      <c r="BK197" s="81" t="e">
        <f ca="1">IF(A197=1,Corriger,ROUND(AW197*fsobij/100,2))</f>
        <v>#VALUE!</v>
      </c>
      <c r="BL197" s="25" t="str">
        <f t="shared" ref="BL197:BL260" si="193">IF(A197&gt;1,"Corriger",ROUND(AW197*bijbij/100,2))</f>
        <v>Corriger</v>
      </c>
      <c r="BM197" s="81" t="str">
        <f t="shared" ref="BM197:BM260" si="194">IF(A197&gt;1,"Corriger",BI197+BK197+BL197)</f>
        <v>Corriger</v>
      </c>
      <c r="BN197" s="81" t="str">
        <f t="shared" ref="BN197:BN260" si="195">IF(A197&gt;1,"Corriger",BJ197+BK197+BL197+BR197+BS197)</f>
        <v>Corriger</v>
      </c>
      <c r="BO197" s="81" t="str">
        <f t="shared" ref="BO197:BO260" si="196">IF(J197&gt;H197,"SURCAPACITE","OK")</f>
        <v>OK</v>
      </c>
      <c r="BP197" s="81" t="b">
        <f t="shared" ref="BP197:BP260" si="197">IF(BO197="SURCAPACITE",ROUND((J197-H197)*100/H197,0))</f>
        <v>0</v>
      </c>
      <c r="BQ197" s="105"/>
      <c r="BR197" s="105" t="e">
        <f ca="1">IF(A197=1,Corriger,ROUND(AW197*bijdrage255/100,2))</f>
        <v>#VALUE!</v>
      </c>
      <c r="BS197" s="105" t="e">
        <f ca="1">IF(A197=1,Corriger,ROUND(AW197*bijdrage256/100,2))</f>
        <v>#VALUE!</v>
      </c>
      <c r="BT197" s="105"/>
      <c r="BU197" s="105" t="str">
        <f t="shared" ref="BU197:BU260" si="198">IF(A197&gt;1,"Corriger",IF(AND(kwnr&gt;=80,kwnr&lt;=81),ROUND(AW197*bvv_1521/100,2)-BD197,0))</f>
        <v>Corriger</v>
      </c>
      <c r="BV197" s="105"/>
      <c r="BW197" s="81" t="e">
        <f t="shared" ref="BW197:BW260" si="199">MIN(K197+AC197+AI197+AL197+AO197+AR197+AU197,494)</f>
        <v>#VALUE!</v>
      </c>
      <c r="BX197" s="81" t="e">
        <f t="shared" ref="BX197:BX260" si="200">K197+AC197</f>
        <v>#VALUE!</v>
      </c>
      <c r="BY197" s="81" t="e">
        <f t="shared" ref="BY197:BY260" si="201">L197+AD197</f>
        <v>#VALUE!</v>
      </c>
      <c r="CA197" s="81" t="e">
        <f ca="1">BN197-ROUND(((FTP!AP197+FTP!BB197+FTP!BF197+FTP!AT197+FTP!AX197)-(FTP!BH197+FTP!BJ197))/100,2)</f>
        <v>#VALUE!</v>
      </c>
    </row>
    <row r="198" spans="1:79" x14ac:dyDescent="0.2">
      <c r="A198" s="25">
        <f>IF(OR(BerM1!V198=1,BerM2!V198=1,BerM3!V198=1),1,IF(ISBLANK(wg_cat),2,IF(AND(kwnr&gt;=76,user_wg_cat=958),3,0)))</f>
        <v>2</v>
      </c>
      <c r="B198" s="101"/>
      <c r="C198" s="106">
        <f>IF(NOT(ISBLANK(Ident!E198)),IF(Ident!E198&lt;Kal!A$11,Kal!A$11,Ident!E198),Kal!A$11)</f>
        <v>45383</v>
      </c>
      <c r="D198" s="25">
        <f>Ident!F198-C198+1-(INT((CHOOSE(WEEKDAY(C198),0,1,2,3,4,5,6)+(Ident!F198-C198+1))/7))-(INT((CHOOSE(WEEKDAY(C198),6,0,1,2,3,4,5)+(Ident!F198-C198+1))/7))</f>
        <v>-32415</v>
      </c>
      <c r="E198" s="25">
        <f>Kal!B$13-C198+1-(INT((CHOOSE(WEEKDAY(C198),0,1,2,3,4,5,6)+(Kal!B$13-C198+1))/7))-(INT((CHOOSE(WEEKDAY(C198),6,0,1,2,3,4,5)+(Kal!B$13-C198+1))/7))</f>
        <v>65</v>
      </c>
      <c r="F198" s="25">
        <f>Ident!F198-Kal!A$11+1-(INT((CHOOSE(WEEKDAY(Kal!A$11),0,1,2,3,4,5,6)+(Ident!F198-Kal!A$11+1))/7))-(INT((CHOOSE(WEEKDAY(Kal!A$11),6,0,1,2,3,4,5)+(Ident!F198-Kal!A$11+1))/7))</f>
        <v>-32415</v>
      </c>
      <c r="G198" s="25">
        <f>IF(AND(Ident!E198&lt;&gt;0,Ident!F198&lt;&gt;0),D198,IF(AND(Ident!E198&lt;&gt;0,Ident!F198=0),E198,IF(AND(Ident!E198=0,Ident!F198&lt;&gt;0),F198,ad5kw)))</f>
        <v>65</v>
      </c>
      <c r="H198" s="24">
        <f>ROUND(G198*Ident!L198,2)</f>
        <v>0</v>
      </c>
      <c r="I198" s="102"/>
      <c r="J198" s="103">
        <f>BerM1!W198+BerM2!W198+BerM3!W198</f>
        <v>0</v>
      </c>
      <c r="K198" s="103">
        <f t="shared" si="161"/>
        <v>0</v>
      </c>
      <c r="L198" s="103" t="str">
        <f t="shared" si="162"/>
        <v>Corriger</v>
      </c>
      <c r="M198" s="81">
        <f>BerM1!AB198+BerM2!AB198+BerM3!AB198</f>
        <v>0</v>
      </c>
      <c r="N198" s="81">
        <f t="shared" si="163"/>
        <v>0</v>
      </c>
      <c r="O198" s="4">
        <f>IF(BerM1!S198+BerM2!S198+BerM3!S198=0,0,MIN(Ident!L198*fuf,MAX((Ident!L198-1)*fuf,ROUND(N198/(BerM1!S198+BerM2!S198+BerM3!S198),2))))</f>
        <v>0</v>
      </c>
      <c r="P198" s="81">
        <f>ROUND((BerM1!I198+BerM2!I198+BerM3!I198)/(malu1+malu2+malu3),2)</f>
        <v>0</v>
      </c>
      <c r="Q198" s="81">
        <f>ROUND((BerM1!J198+BerM2!J198+BerM3!J198)/(dima1+dima2+dima3),2)</f>
        <v>0</v>
      </c>
      <c r="R198" s="81">
        <f>ROUND((BerM1!K198+BerM2!K198+BerM3!K198)/(wome1+wome2+wome3),2)</f>
        <v>0</v>
      </c>
      <c r="S198" s="81">
        <f>ROUND((BerM1!L198+BerM2!L198+BerM3!L198)/(doje1+doje2+doje3),2)</f>
        <v>0</v>
      </c>
      <c r="T198" s="81">
        <f>ROUND((BerM1!M198+BerM2!M198+BerM3!M198)/(vrve1+vrve2+vrve3),2)</f>
        <v>0</v>
      </c>
      <c r="U198" s="81">
        <f>ROUND((BerM1!N198+BerM2!N198+BerM3!N198)/(zasa1+zasa2+zasa3),2)</f>
        <v>0</v>
      </c>
      <c r="V198" s="81">
        <f>ROUND((BerM1!O198+BerM2!O198+BerM3!O198)/(zodi1+zodi2+zodi3),2)</f>
        <v>0</v>
      </c>
      <c r="W198" s="81">
        <f>ROUND(('M1-In'!U198+'M2-In'!U198+'M3-In'!U198)*7/(malu1+malu2+malu3+dima1+dima2+dima3+wome1+wome2+wome3+doje1+doje2+doje3+vrve1+vrve2+vrve3+zasa1+zasa2+zasa3+zodi1+zodi2+zodi3),2)</f>
        <v>0</v>
      </c>
      <c r="X198" s="81">
        <f t="shared" si="164"/>
        <v>0</v>
      </c>
      <c r="Y198" s="81" t="str">
        <f t="shared" si="165"/>
        <v>REMPLIR CAT.D'EMPLOYEUR!</v>
      </c>
      <c r="Z198" s="34">
        <f t="shared" si="166"/>
        <v>0</v>
      </c>
      <c r="AA198" s="81" t="str">
        <f t="shared" si="167"/>
        <v>T. plein</v>
      </c>
      <c r="AB198" s="81">
        <f>'M1-In'!AD198+'M1-In'!AE198+'M2-In'!AD198+'M2-In'!AE198+'M3-In'!AD198+'M3-In'!AE198</f>
        <v>0</v>
      </c>
      <c r="AC198" s="81" t="str">
        <f t="shared" si="168"/>
        <v>Corriger</v>
      </c>
      <c r="AD198" s="81" t="str">
        <f t="shared" si="169"/>
        <v>Corriger</v>
      </c>
      <c r="AE198" s="81">
        <f>'M1-In'!AF198+'M2-In'!AF198+'M3-In'!AF198</f>
        <v>0</v>
      </c>
      <c r="AF198" s="81" t="str">
        <f t="shared" si="170"/>
        <v>Corriger</v>
      </c>
      <c r="AG198" s="81" t="str">
        <f t="shared" si="171"/>
        <v>Corriger</v>
      </c>
      <c r="AH198" s="81">
        <f>'M1-In'!AG198+'M2-In'!AG198+'M3-In'!AG198</f>
        <v>0</v>
      </c>
      <c r="AI198" s="81" t="str">
        <f t="shared" si="172"/>
        <v>Corriger</v>
      </c>
      <c r="AJ198" s="81" t="str">
        <f t="shared" si="173"/>
        <v>Corriger</v>
      </c>
      <c r="AK198" s="81">
        <f>'M1-In'!AH198+'M2-In'!AH198+'M3-In'!AH198</f>
        <v>0</v>
      </c>
      <c r="AL198" s="81" t="str">
        <f t="shared" si="174"/>
        <v>Corriger</v>
      </c>
      <c r="AM198" s="81" t="str">
        <f t="shared" si="175"/>
        <v>Corriger</v>
      </c>
      <c r="AN198" s="81">
        <f>'M1-In'!AI198+'M2-In'!AI198+'M3-In'!AI198</f>
        <v>0</v>
      </c>
      <c r="AO198" s="81" t="str">
        <f t="shared" si="176"/>
        <v>Corriger</v>
      </c>
      <c r="AP198" s="81" t="str">
        <f t="shared" si="177"/>
        <v>Corriger</v>
      </c>
      <c r="AQ198" s="81">
        <f>'M1-In'!AJ198+'M2-In'!AJ198+'M3-In'!AJ198</f>
        <v>0</v>
      </c>
      <c r="AR198" s="81" t="str">
        <f t="shared" si="178"/>
        <v>Corriger</v>
      </c>
      <c r="AS198" s="81" t="str">
        <f t="shared" si="179"/>
        <v>Corriger</v>
      </c>
      <c r="AT198" s="81">
        <f>BerM1!AO198+BerM2!AO198+BerM3!AO198</f>
        <v>0</v>
      </c>
      <c r="AU198" s="81" t="str">
        <f t="shared" si="180"/>
        <v>Corriger</v>
      </c>
      <c r="AV198" s="81" t="str">
        <f t="shared" si="181"/>
        <v>Corriger</v>
      </c>
      <c r="AW198" s="81" t="str">
        <f>IF(A198&gt;1,"Corriger",MIN(gmk,BerM1!AQ198+BerM2!AQ198+BerM3!AQ198))</f>
        <v>Corriger</v>
      </c>
      <c r="AX198" s="81" t="str">
        <f t="shared" si="182"/>
        <v>Corriger</v>
      </c>
      <c r="AY198" s="81" t="str">
        <f t="shared" si="183"/>
        <v>Corriger</v>
      </c>
      <c r="AZ198" s="81" t="str">
        <f>IF(A198&gt;1,"Corriger",ROUND(AW198*pabij/100,2)+ROUND(AW198*wnbij/100,2))</f>
        <v>Corriger</v>
      </c>
      <c r="BA198" s="81">
        <f t="shared" si="184"/>
        <v>0</v>
      </c>
      <c r="BB198" s="81">
        <f t="shared" si="185"/>
        <v>0</v>
      </c>
      <c r="BC198" s="104">
        <f t="shared" si="186"/>
        <v>1</v>
      </c>
      <c r="BD198" s="81" t="str">
        <f t="shared" si="187"/>
        <v>Corriger</v>
      </c>
      <c r="BE198" s="34" t="str">
        <f t="shared" si="188"/>
        <v>Corriger</v>
      </c>
      <c r="BF198" s="81" t="str">
        <f>IF(A198&gt;1,"Corriger",MIN(AY198,BerM1!AT198+BerM2!AT198+BerM3!AT198))</f>
        <v>Corriger</v>
      </c>
      <c r="BG198" s="81" t="e">
        <f t="shared" si="189"/>
        <v>#VALUE!</v>
      </c>
      <c r="BH198" s="81" t="str">
        <f t="shared" si="190"/>
        <v>Corriger</v>
      </c>
      <c r="BI198" s="81" t="str">
        <f t="shared" si="191"/>
        <v>Corriger</v>
      </c>
      <c r="BJ198" s="81" t="e">
        <f t="shared" si="192"/>
        <v>#VALUE!</v>
      </c>
      <c r="BK198" s="81" t="e">
        <f ca="1">IF(A198=1,Corriger,ROUND(AW198*fsobij/100,2))</f>
        <v>#VALUE!</v>
      </c>
      <c r="BL198" s="25" t="str">
        <f t="shared" si="193"/>
        <v>Corriger</v>
      </c>
      <c r="BM198" s="81" t="str">
        <f t="shared" si="194"/>
        <v>Corriger</v>
      </c>
      <c r="BN198" s="81" t="str">
        <f t="shared" si="195"/>
        <v>Corriger</v>
      </c>
      <c r="BO198" s="81" t="str">
        <f t="shared" si="196"/>
        <v>OK</v>
      </c>
      <c r="BP198" s="81" t="b">
        <f t="shared" si="197"/>
        <v>0</v>
      </c>
      <c r="BQ198" s="105"/>
      <c r="BR198" s="105" t="e">
        <f ca="1">IF(A198=1,Corriger,ROUND(AW198*bijdrage255/100,2))</f>
        <v>#VALUE!</v>
      </c>
      <c r="BS198" s="105" t="e">
        <f ca="1">IF(A198=1,Corriger,ROUND(AW198*bijdrage256/100,2))</f>
        <v>#VALUE!</v>
      </c>
      <c r="BT198" s="105"/>
      <c r="BU198" s="105" t="str">
        <f t="shared" si="198"/>
        <v>Corriger</v>
      </c>
      <c r="BV198" s="105"/>
      <c r="BW198" s="81" t="e">
        <f t="shared" si="199"/>
        <v>#VALUE!</v>
      </c>
      <c r="BX198" s="81" t="e">
        <f t="shared" si="200"/>
        <v>#VALUE!</v>
      </c>
      <c r="BY198" s="81" t="e">
        <f t="shared" si="201"/>
        <v>#VALUE!</v>
      </c>
      <c r="CA198" s="81" t="e">
        <f ca="1">BN198-ROUND(((FTP!AP198+FTP!BB198+FTP!BF198+FTP!AT198+FTP!AX198)-(FTP!BH198+FTP!BJ198))/100,2)</f>
        <v>#VALUE!</v>
      </c>
    </row>
    <row r="199" spans="1:79" x14ac:dyDescent="0.2">
      <c r="A199" s="25">
        <f>IF(OR(BerM1!V199=1,BerM2!V199=1,BerM3!V199=1),1,IF(ISBLANK(wg_cat),2,IF(AND(kwnr&gt;=76,user_wg_cat=958),3,0)))</f>
        <v>2</v>
      </c>
      <c r="B199" s="101"/>
      <c r="C199" s="106">
        <f>IF(NOT(ISBLANK(Ident!E199)),IF(Ident!E199&lt;Kal!A$11,Kal!A$11,Ident!E199),Kal!A$11)</f>
        <v>45383</v>
      </c>
      <c r="D199" s="25">
        <f>Ident!F199-C199+1-(INT((CHOOSE(WEEKDAY(C199),0,1,2,3,4,5,6)+(Ident!F199-C199+1))/7))-(INT((CHOOSE(WEEKDAY(C199),6,0,1,2,3,4,5)+(Ident!F199-C199+1))/7))</f>
        <v>-32415</v>
      </c>
      <c r="E199" s="25">
        <f>Kal!B$13-C199+1-(INT((CHOOSE(WEEKDAY(C199),0,1,2,3,4,5,6)+(Kal!B$13-C199+1))/7))-(INT((CHOOSE(WEEKDAY(C199),6,0,1,2,3,4,5)+(Kal!B$13-C199+1))/7))</f>
        <v>65</v>
      </c>
      <c r="F199" s="25">
        <f>Ident!F199-Kal!A$11+1-(INT((CHOOSE(WEEKDAY(Kal!A$11),0,1,2,3,4,5,6)+(Ident!F199-Kal!A$11+1))/7))-(INT((CHOOSE(WEEKDAY(Kal!A$11),6,0,1,2,3,4,5)+(Ident!F199-Kal!A$11+1))/7))</f>
        <v>-32415</v>
      </c>
      <c r="G199" s="25">
        <f>IF(AND(Ident!E199&lt;&gt;0,Ident!F199&lt;&gt;0),D199,IF(AND(Ident!E199&lt;&gt;0,Ident!F199=0),E199,IF(AND(Ident!E199=0,Ident!F199&lt;&gt;0),F199,ad5kw)))</f>
        <v>65</v>
      </c>
      <c r="H199" s="24">
        <f>ROUND(G199*Ident!L199,2)</f>
        <v>0</v>
      </c>
      <c r="I199" s="102"/>
      <c r="J199" s="103">
        <f>BerM1!W199+BerM2!W199+BerM3!W199</f>
        <v>0</v>
      </c>
      <c r="K199" s="103">
        <f t="shared" si="161"/>
        <v>0</v>
      </c>
      <c r="L199" s="103" t="str">
        <f t="shared" si="162"/>
        <v>Corriger</v>
      </c>
      <c r="M199" s="81">
        <f>BerM1!AB199+BerM2!AB199+BerM3!AB199</f>
        <v>0</v>
      </c>
      <c r="N199" s="81">
        <f t="shared" si="163"/>
        <v>0</v>
      </c>
      <c r="O199" s="4">
        <f>IF(BerM1!S199+BerM2!S199+BerM3!S199=0,0,MIN(Ident!L199*fuf,MAX((Ident!L199-1)*fuf,ROUND(N199/(BerM1!S199+BerM2!S199+BerM3!S199),2))))</f>
        <v>0</v>
      </c>
      <c r="P199" s="81">
        <f>ROUND((BerM1!I199+BerM2!I199+BerM3!I199)/(malu1+malu2+malu3),2)</f>
        <v>0</v>
      </c>
      <c r="Q199" s="81">
        <f>ROUND((BerM1!J199+BerM2!J199+BerM3!J199)/(dima1+dima2+dima3),2)</f>
        <v>0</v>
      </c>
      <c r="R199" s="81">
        <f>ROUND((BerM1!K199+BerM2!K199+BerM3!K199)/(wome1+wome2+wome3),2)</f>
        <v>0</v>
      </c>
      <c r="S199" s="81">
        <f>ROUND((BerM1!L199+BerM2!L199+BerM3!L199)/(doje1+doje2+doje3),2)</f>
        <v>0</v>
      </c>
      <c r="T199" s="81">
        <f>ROUND((BerM1!M199+BerM2!M199+BerM3!M199)/(vrve1+vrve2+vrve3),2)</f>
        <v>0</v>
      </c>
      <c r="U199" s="81">
        <f>ROUND((BerM1!N199+BerM2!N199+BerM3!N199)/(zasa1+zasa2+zasa3),2)</f>
        <v>0</v>
      </c>
      <c r="V199" s="81">
        <f>ROUND((BerM1!O199+BerM2!O199+BerM3!O199)/(zodi1+zodi2+zodi3),2)</f>
        <v>0</v>
      </c>
      <c r="W199" s="81">
        <f>ROUND(('M1-In'!U199+'M2-In'!U199+'M3-In'!U199)*7/(malu1+malu2+malu3+dima1+dima2+dima3+wome1+wome2+wome3+doje1+doje2+doje3+vrve1+vrve2+vrve3+zasa1+zasa2+zasa3+zodi1+zodi2+zodi3),2)</f>
        <v>0</v>
      </c>
      <c r="X199" s="81">
        <f t="shared" si="164"/>
        <v>0</v>
      </c>
      <c r="Y199" s="81" t="str">
        <f t="shared" si="165"/>
        <v>REMPLIR CAT.D'EMPLOYEUR!</v>
      </c>
      <c r="Z199" s="34">
        <f t="shared" si="166"/>
        <v>0</v>
      </c>
      <c r="AA199" s="81" t="str">
        <f t="shared" si="167"/>
        <v>T. plein</v>
      </c>
      <c r="AB199" s="81">
        <f>'M1-In'!AD199+'M1-In'!AE199+'M2-In'!AD199+'M2-In'!AE199+'M3-In'!AD199+'M3-In'!AE199</f>
        <v>0</v>
      </c>
      <c r="AC199" s="81" t="str">
        <f t="shared" si="168"/>
        <v>Corriger</v>
      </c>
      <c r="AD199" s="81" t="str">
        <f t="shared" si="169"/>
        <v>Corriger</v>
      </c>
      <c r="AE199" s="81">
        <f>'M1-In'!AF199+'M2-In'!AF199+'M3-In'!AF199</f>
        <v>0</v>
      </c>
      <c r="AF199" s="81" t="str">
        <f t="shared" si="170"/>
        <v>Corriger</v>
      </c>
      <c r="AG199" s="81" t="str">
        <f t="shared" si="171"/>
        <v>Corriger</v>
      </c>
      <c r="AH199" s="81">
        <f>'M1-In'!AG199+'M2-In'!AG199+'M3-In'!AG199</f>
        <v>0</v>
      </c>
      <c r="AI199" s="81" t="str">
        <f t="shared" si="172"/>
        <v>Corriger</v>
      </c>
      <c r="AJ199" s="81" t="str">
        <f t="shared" si="173"/>
        <v>Corriger</v>
      </c>
      <c r="AK199" s="81">
        <f>'M1-In'!AH199+'M2-In'!AH199+'M3-In'!AH199</f>
        <v>0</v>
      </c>
      <c r="AL199" s="81" t="str">
        <f t="shared" si="174"/>
        <v>Corriger</v>
      </c>
      <c r="AM199" s="81" t="str">
        <f t="shared" si="175"/>
        <v>Corriger</v>
      </c>
      <c r="AN199" s="81">
        <f>'M1-In'!AI199+'M2-In'!AI199+'M3-In'!AI199</f>
        <v>0</v>
      </c>
      <c r="AO199" s="81" t="str">
        <f t="shared" si="176"/>
        <v>Corriger</v>
      </c>
      <c r="AP199" s="81" t="str">
        <f t="shared" si="177"/>
        <v>Corriger</v>
      </c>
      <c r="AQ199" s="81">
        <f>'M1-In'!AJ199+'M2-In'!AJ199+'M3-In'!AJ199</f>
        <v>0</v>
      </c>
      <c r="AR199" s="81" t="str">
        <f t="shared" si="178"/>
        <v>Corriger</v>
      </c>
      <c r="AS199" s="81" t="str">
        <f t="shared" si="179"/>
        <v>Corriger</v>
      </c>
      <c r="AT199" s="81">
        <f>BerM1!AO199+BerM2!AO199+BerM3!AO199</f>
        <v>0</v>
      </c>
      <c r="AU199" s="81" t="str">
        <f t="shared" si="180"/>
        <v>Corriger</v>
      </c>
      <c r="AV199" s="81" t="str">
        <f t="shared" si="181"/>
        <v>Corriger</v>
      </c>
      <c r="AW199" s="81" t="str">
        <f>IF(A199&gt;1,"Corriger",MIN(gmk,BerM1!AQ199+BerM2!AQ199+BerM3!AQ199))</f>
        <v>Corriger</v>
      </c>
      <c r="AX199" s="81" t="str">
        <f t="shared" si="182"/>
        <v>Corriger</v>
      </c>
      <c r="AY199" s="81" t="str">
        <f t="shared" si="183"/>
        <v>Corriger</v>
      </c>
      <c r="AZ199" s="81" t="str">
        <f>IF(A199&gt;1,"Corriger",ROUND(AW199*pabij/100,2)+ROUND(AW199*wnbij/100,2))</f>
        <v>Corriger</v>
      </c>
      <c r="BA199" s="81">
        <f t="shared" si="184"/>
        <v>0</v>
      </c>
      <c r="BB199" s="81">
        <f t="shared" si="185"/>
        <v>0</v>
      </c>
      <c r="BC199" s="104">
        <f t="shared" si="186"/>
        <v>1</v>
      </c>
      <c r="BD199" s="81" t="str">
        <f t="shared" si="187"/>
        <v>Corriger</v>
      </c>
      <c r="BE199" s="34" t="str">
        <f t="shared" si="188"/>
        <v>Corriger</v>
      </c>
      <c r="BF199" s="81" t="str">
        <f>IF(A199&gt;1,"Corriger",MIN(AY199,BerM1!AT199+BerM2!AT199+BerM3!AT199))</f>
        <v>Corriger</v>
      </c>
      <c r="BG199" s="81" t="e">
        <f t="shared" si="189"/>
        <v>#VALUE!</v>
      </c>
      <c r="BH199" s="81" t="str">
        <f t="shared" si="190"/>
        <v>Corriger</v>
      </c>
      <c r="BI199" s="81" t="str">
        <f t="shared" si="191"/>
        <v>Corriger</v>
      </c>
      <c r="BJ199" s="81" t="e">
        <f t="shared" si="192"/>
        <v>#VALUE!</v>
      </c>
      <c r="BK199" s="81" t="e">
        <f ca="1">IF(A199=1,Corriger,ROUND(AW199*fsobij/100,2))</f>
        <v>#VALUE!</v>
      </c>
      <c r="BL199" s="25" t="str">
        <f t="shared" si="193"/>
        <v>Corriger</v>
      </c>
      <c r="BM199" s="81" t="str">
        <f t="shared" si="194"/>
        <v>Corriger</v>
      </c>
      <c r="BN199" s="81" t="str">
        <f t="shared" si="195"/>
        <v>Corriger</v>
      </c>
      <c r="BO199" s="81" t="str">
        <f t="shared" si="196"/>
        <v>OK</v>
      </c>
      <c r="BP199" s="81" t="b">
        <f t="shared" si="197"/>
        <v>0</v>
      </c>
      <c r="BQ199" s="105"/>
      <c r="BR199" s="105" t="e">
        <f ca="1">IF(A199=1,Corriger,ROUND(AW199*bijdrage255/100,2))</f>
        <v>#VALUE!</v>
      </c>
      <c r="BS199" s="105" t="e">
        <f ca="1">IF(A199=1,Corriger,ROUND(AW199*bijdrage256/100,2))</f>
        <v>#VALUE!</v>
      </c>
      <c r="BT199" s="105"/>
      <c r="BU199" s="105" t="str">
        <f t="shared" si="198"/>
        <v>Corriger</v>
      </c>
      <c r="BV199" s="105"/>
      <c r="BW199" s="81" t="e">
        <f t="shared" si="199"/>
        <v>#VALUE!</v>
      </c>
      <c r="BX199" s="81" t="e">
        <f t="shared" si="200"/>
        <v>#VALUE!</v>
      </c>
      <c r="BY199" s="81" t="e">
        <f t="shared" si="201"/>
        <v>#VALUE!</v>
      </c>
      <c r="CA199" s="81" t="e">
        <f ca="1">BN199-ROUND(((FTP!AP199+FTP!BB199+FTP!BF199+FTP!AT199+FTP!AX199)-(FTP!BH199+FTP!BJ199))/100,2)</f>
        <v>#VALUE!</v>
      </c>
    </row>
    <row r="200" spans="1:79" x14ac:dyDescent="0.2">
      <c r="A200" s="25">
        <f>IF(OR(BerM1!V200=1,BerM2!V200=1,BerM3!V200=1),1,IF(ISBLANK(wg_cat),2,IF(AND(kwnr&gt;=76,user_wg_cat=958),3,0)))</f>
        <v>2</v>
      </c>
      <c r="B200" s="101"/>
      <c r="C200" s="106">
        <f>IF(NOT(ISBLANK(Ident!E200)),IF(Ident!E200&lt;Kal!A$11,Kal!A$11,Ident!E200),Kal!A$11)</f>
        <v>45383</v>
      </c>
      <c r="D200" s="25">
        <f>Ident!F200-C200+1-(INT((CHOOSE(WEEKDAY(C200),0,1,2,3,4,5,6)+(Ident!F200-C200+1))/7))-(INT((CHOOSE(WEEKDAY(C200),6,0,1,2,3,4,5)+(Ident!F200-C200+1))/7))</f>
        <v>-32415</v>
      </c>
      <c r="E200" s="25">
        <f>Kal!B$13-C200+1-(INT((CHOOSE(WEEKDAY(C200),0,1,2,3,4,5,6)+(Kal!B$13-C200+1))/7))-(INT((CHOOSE(WEEKDAY(C200),6,0,1,2,3,4,5)+(Kal!B$13-C200+1))/7))</f>
        <v>65</v>
      </c>
      <c r="F200" s="25">
        <f>Ident!F200-Kal!A$11+1-(INT((CHOOSE(WEEKDAY(Kal!A$11),0,1,2,3,4,5,6)+(Ident!F200-Kal!A$11+1))/7))-(INT((CHOOSE(WEEKDAY(Kal!A$11),6,0,1,2,3,4,5)+(Ident!F200-Kal!A$11+1))/7))</f>
        <v>-32415</v>
      </c>
      <c r="G200" s="25">
        <f>IF(AND(Ident!E200&lt;&gt;0,Ident!F200&lt;&gt;0),D200,IF(AND(Ident!E200&lt;&gt;0,Ident!F200=0),E200,IF(AND(Ident!E200=0,Ident!F200&lt;&gt;0),F200,ad5kw)))</f>
        <v>65</v>
      </c>
      <c r="H200" s="24">
        <f>ROUND(G200*Ident!L200,2)</f>
        <v>0</v>
      </c>
      <c r="I200" s="102"/>
      <c r="J200" s="103">
        <f>BerM1!W200+BerM2!W200+BerM3!W200</f>
        <v>0</v>
      </c>
      <c r="K200" s="103">
        <f t="shared" si="161"/>
        <v>0</v>
      </c>
      <c r="L200" s="103" t="str">
        <f t="shared" si="162"/>
        <v>Corriger</v>
      </c>
      <c r="M200" s="81">
        <f>BerM1!AB200+BerM2!AB200+BerM3!AB200</f>
        <v>0</v>
      </c>
      <c r="N200" s="81">
        <f t="shared" si="163"/>
        <v>0</v>
      </c>
      <c r="O200" s="4">
        <f>IF(BerM1!S200+BerM2!S200+BerM3!S200=0,0,MIN(Ident!L200*fuf,MAX((Ident!L200-1)*fuf,ROUND(N200/(BerM1!S200+BerM2!S200+BerM3!S200),2))))</f>
        <v>0</v>
      </c>
      <c r="P200" s="81">
        <f>ROUND((BerM1!I200+BerM2!I200+BerM3!I200)/(malu1+malu2+malu3),2)</f>
        <v>0</v>
      </c>
      <c r="Q200" s="81">
        <f>ROUND((BerM1!J200+BerM2!J200+BerM3!J200)/(dima1+dima2+dima3),2)</f>
        <v>0</v>
      </c>
      <c r="R200" s="81">
        <f>ROUND((BerM1!K200+BerM2!K200+BerM3!K200)/(wome1+wome2+wome3),2)</f>
        <v>0</v>
      </c>
      <c r="S200" s="81">
        <f>ROUND((BerM1!L200+BerM2!L200+BerM3!L200)/(doje1+doje2+doje3),2)</f>
        <v>0</v>
      </c>
      <c r="T200" s="81">
        <f>ROUND((BerM1!M200+BerM2!M200+BerM3!M200)/(vrve1+vrve2+vrve3),2)</f>
        <v>0</v>
      </c>
      <c r="U200" s="81">
        <f>ROUND((BerM1!N200+BerM2!N200+BerM3!N200)/(zasa1+zasa2+zasa3),2)</f>
        <v>0</v>
      </c>
      <c r="V200" s="81">
        <f>ROUND((BerM1!O200+BerM2!O200+BerM3!O200)/(zodi1+zodi2+zodi3),2)</f>
        <v>0</v>
      </c>
      <c r="W200" s="81">
        <f>ROUND(('M1-In'!U200+'M2-In'!U200+'M3-In'!U200)*7/(malu1+malu2+malu3+dima1+dima2+dima3+wome1+wome2+wome3+doje1+doje2+doje3+vrve1+vrve2+vrve3+zasa1+zasa2+zasa3+zodi1+zodi2+zodi3),2)</f>
        <v>0</v>
      </c>
      <c r="X200" s="81">
        <f t="shared" si="164"/>
        <v>0</v>
      </c>
      <c r="Y200" s="81" t="str">
        <f t="shared" si="165"/>
        <v>REMPLIR CAT.D'EMPLOYEUR!</v>
      </c>
      <c r="Z200" s="34">
        <f t="shared" si="166"/>
        <v>0</v>
      </c>
      <c r="AA200" s="81" t="str">
        <f t="shared" si="167"/>
        <v>T. plein</v>
      </c>
      <c r="AB200" s="81">
        <f>'M1-In'!AD200+'M1-In'!AE200+'M2-In'!AD200+'M2-In'!AE200+'M3-In'!AD200+'M3-In'!AE200</f>
        <v>0</v>
      </c>
      <c r="AC200" s="81" t="str">
        <f t="shared" si="168"/>
        <v>Corriger</v>
      </c>
      <c r="AD200" s="81" t="str">
        <f t="shared" si="169"/>
        <v>Corriger</v>
      </c>
      <c r="AE200" s="81">
        <f>'M1-In'!AF200+'M2-In'!AF200+'M3-In'!AF200</f>
        <v>0</v>
      </c>
      <c r="AF200" s="81" t="str">
        <f t="shared" si="170"/>
        <v>Corriger</v>
      </c>
      <c r="AG200" s="81" t="str">
        <f t="shared" si="171"/>
        <v>Corriger</v>
      </c>
      <c r="AH200" s="81">
        <f>'M1-In'!AG200+'M2-In'!AG200+'M3-In'!AG200</f>
        <v>0</v>
      </c>
      <c r="AI200" s="81" t="str">
        <f t="shared" si="172"/>
        <v>Corriger</v>
      </c>
      <c r="AJ200" s="81" t="str">
        <f t="shared" si="173"/>
        <v>Corriger</v>
      </c>
      <c r="AK200" s="81">
        <f>'M1-In'!AH200+'M2-In'!AH200+'M3-In'!AH200</f>
        <v>0</v>
      </c>
      <c r="AL200" s="81" t="str">
        <f t="shared" si="174"/>
        <v>Corriger</v>
      </c>
      <c r="AM200" s="81" t="str">
        <f t="shared" si="175"/>
        <v>Corriger</v>
      </c>
      <c r="AN200" s="81">
        <f>'M1-In'!AI200+'M2-In'!AI200+'M3-In'!AI200</f>
        <v>0</v>
      </c>
      <c r="AO200" s="81" t="str">
        <f t="shared" si="176"/>
        <v>Corriger</v>
      </c>
      <c r="AP200" s="81" t="str">
        <f t="shared" si="177"/>
        <v>Corriger</v>
      </c>
      <c r="AQ200" s="81">
        <f>'M1-In'!AJ200+'M2-In'!AJ200+'M3-In'!AJ200</f>
        <v>0</v>
      </c>
      <c r="AR200" s="81" t="str">
        <f t="shared" si="178"/>
        <v>Corriger</v>
      </c>
      <c r="AS200" s="81" t="str">
        <f t="shared" si="179"/>
        <v>Corriger</v>
      </c>
      <c r="AT200" s="81">
        <f>BerM1!AO200+BerM2!AO200+BerM3!AO200</f>
        <v>0</v>
      </c>
      <c r="AU200" s="81" t="str">
        <f t="shared" si="180"/>
        <v>Corriger</v>
      </c>
      <c r="AV200" s="81" t="str">
        <f t="shared" si="181"/>
        <v>Corriger</v>
      </c>
      <c r="AW200" s="81" t="str">
        <f>IF(A200&gt;1,"Corriger",MIN(gmk,BerM1!AQ200+BerM2!AQ200+BerM3!AQ200))</f>
        <v>Corriger</v>
      </c>
      <c r="AX200" s="81" t="str">
        <f t="shared" si="182"/>
        <v>Corriger</v>
      </c>
      <c r="AY200" s="81" t="str">
        <f t="shared" si="183"/>
        <v>Corriger</v>
      </c>
      <c r="AZ200" s="81" t="str">
        <f>IF(A200&gt;1,"Corriger",ROUND(AW200*pabij/100,2)+ROUND(AW200*wnbij/100,2))</f>
        <v>Corriger</v>
      </c>
      <c r="BA200" s="81">
        <f t="shared" si="184"/>
        <v>0</v>
      </c>
      <c r="BB200" s="81">
        <f t="shared" si="185"/>
        <v>0</v>
      </c>
      <c r="BC200" s="104">
        <f t="shared" si="186"/>
        <v>1</v>
      </c>
      <c r="BD200" s="81" t="str">
        <f t="shared" si="187"/>
        <v>Corriger</v>
      </c>
      <c r="BE200" s="34" t="str">
        <f t="shared" si="188"/>
        <v>Corriger</v>
      </c>
      <c r="BF200" s="81" t="str">
        <f>IF(A200&gt;1,"Corriger",MIN(AY200,BerM1!AT200+BerM2!AT200+BerM3!AT200))</f>
        <v>Corriger</v>
      </c>
      <c r="BG200" s="81" t="e">
        <f t="shared" si="189"/>
        <v>#VALUE!</v>
      </c>
      <c r="BH200" s="81" t="str">
        <f t="shared" si="190"/>
        <v>Corriger</v>
      </c>
      <c r="BI200" s="81" t="str">
        <f t="shared" si="191"/>
        <v>Corriger</v>
      </c>
      <c r="BJ200" s="81" t="e">
        <f t="shared" si="192"/>
        <v>#VALUE!</v>
      </c>
      <c r="BK200" s="81" t="e">
        <f ca="1">IF(A200=1,Corriger,ROUND(AW200*fsobij/100,2))</f>
        <v>#VALUE!</v>
      </c>
      <c r="BL200" s="25" t="str">
        <f t="shared" si="193"/>
        <v>Corriger</v>
      </c>
      <c r="BM200" s="81" t="str">
        <f t="shared" si="194"/>
        <v>Corriger</v>
      </c>
      <c r="BN200" s="81" t="str">
        <f t="shared" si="195"/>
        <v>Corriger</v>
      </c>
      <c r="BO200" s="81" t="str">
        <f t="shared" si="196"/>
        <v>OK</v>
      </c>
      <c r="BP200" s="81" t="b">
        <f t="shared" si="197"/>
        <v>0</v>
      </c>
      <c r="BQ200" s="105"/>
      <c r="BR200" s="105" t="e">
        <f ca="1">IF(A200=1,Corriger,ROUND(AW200*bijdrage255/100,2))</f>
        <v>#VALUE!</v>
      </c>
      <c r="BS200" s="105" t="e">
        <f ca="1">IF(A200=1,Corriger,ROUND(AW200*bijdrage256/100,2))</f>
        <v>#VALUE!</v>
      </c>
      <c r="BT200" s="105"/>
      <c r="BU200" s="105" t="str">
        <f t="shared" si="198"/>
        <v>Corriger</v>
      </c>
      <c r="BV200" s="105"/>
      <c r="BW200" s="81" t="e">
        <f t="shared" si="199"/>
        <v>#VALUE!</v>
      </c>
      <c r="BX200" s="81" t="e">
        <f t="shared" si="200"/>
        <v>#VALUE!</v>
      </c>
      <c r="BY200" s="81" t="e">
        <f t="shared" si="201"/>
        <v>#VALUE!</v>
      </c>
      <c r="CA200" s="81" t="e">
        <f ca="1">BN200-ROUND(((FTP!AP200+FTP!BB200+FTP!BF200+FTP!AT200+FTP!AX200)-(FTP!BH200+FTP!BJ200))/100,2)</f>
        <v>#VALUE!</v>
      </c>
    </row>
    <row r="201" spans="1:79" x14ac:dyDescent="0.2">
      <c r="A201" s="25">
        <f>IF(OR(BerM1!V201=1,BerM2!V201=1,BerM3!V201=1),1,IF(ISBLANK(wg_cat),2,IF(AND(kwnr&gt;=76,user_wg_cat=958),3,0)))</f>
        <v>2</v>
      </c>
      <c r="B201" s="101"/>
      <c r="C201" s="106">
        <f>IF(NOT(ISBLANK(Ident!E201)),IF(Ident!E201&lt;Kal!A$11,Kal!A$11,Ident!E201),Kal!A$11)</f>
        <v>45383</v>
      </c>
      <c r="D201" s="25">
        <f>Ident!F201-C201+1-(INT((CHOOSE(WEEKDAY(C201),0,1,2,3,4,5,6)+(Ident!F201-C201+1))/7))-(INT((CHOOSE(WEEKDAY(C201),6,0,1,2,3,4,5)+(Ident!F201-C201+1))/7))</f>
        <v>-32415</v>
      </c>
      <c r="E201" s="25">
        <f>Kal!B$13-C201+1-(INT((CHOOSE(WEEKDAY(C201),0,1,2,3,4,5,6)+(Kal!B$13-C201+1))/7))-(INT((CHOOSE(WEEKDAY(C201),6,0,1,2,3,4,5)+(Kal!B$13-C201+1))/7))</f>
        <v>65</v>
      </c>
      <c r="F201" s="25">
        <f>Ident!F201-Kal!A$11+1-(INT((CHOOSE(WEEKDAY(Kal!A$11),0,1,2,3,4,5,6)+(Ident!F201-Kal!A$11+1))/7))-(INT((CHOOSE(WEEKDAY(Kal!A$11),6,0,1,2,3,4,5)+(Ident!F201-Kal!A$11+1))/7))</f>
        <v>-32415</v>
      </c>
      <c r="G201" s="25">
        <f>IF(AND(Ident!E201&lt;&gt;0,Ident!F201&lt;&gt;0),D201,IF(AND(Ident!E201&lt;&gt;0,Ident!F201=0),E201,IF(AND(Ident!E201=0,Ident!F201&lt;&gt;0),F201,ad5kw)))</f>
        <v>65</v>
      </c>
      <c r="H201" s="24">
        <f>ROUND(G201*Ident!L201,2)</f>
        <v>0</v>
      </c>
      <c r="I201" s="102"/>
      <c r="J201" s="103">
        <f>BerM1!W201+BerM2!W201+BerM3!W201</f>
        <v>0</v>
      </c>
      <c r="K201" s="103">
        <f t="shared" si="161"/>
        <v>0</v>
      </c>
      <c r="L201" s="103" t="str">
        <f t="shared" si="162"/>
        <v>Corriger</v>
      </c>
      <c r="M201" s="81">
        <f>BerM1!AB201+BerM2!AB201+BerM3!AB201</f>
        <v>0</v>
      </c>
      <c r="N201" s="81">
        <f t="shared" si="163"/>
        <v>0</v>
      </c>
      <c r="O201" s="4">
        <f>IF(BerM1!S201+BerM2!S201+BerM3!S201=0,0,MIN(Ident!L201*fuf,MAX((Ident!L201-1)*fuf,ROUND(N201/(BerM1!S201+BerM2!S201+BerM3!S201),2))))</f>
        <v>0</v>
      </c>
      <c r="P201" s="81">
        <f>ROUND((BerM1!I201+BerM2!I201+BerM3!I201)/(malu1+malu2+malu3),2)</f>
        <v>0</v>
      </c>
      <c r="Q201" s="81">
        <f>ROUND((BerM1!J201+BerM2!J201+BerM3!J201)/(dima1+dima2+dima3),2)</f>
        <v>0</v>
      </c>
      <c r="R201" s="81">
        <f>ROUND((BerM1!K201+BerM2!K201+BerM3!K201)/(wome1+wome2+wome3),2)</f>
        <v>0</v>
      </c>
      <c r="S201" s="81">
        <f>ROUND((BerM1!L201+BerM2!L201+BerM3!L201)/(doje1+doje2+doje3),2)</f>
        <v>0</v>
      </c>
      <c r="T201" s="81">
        <f>ROUND((BerM1!M201+BerM2!M201+BerM3!M201)/(vrve1+vrve2+vrve3),2)</f>
        <v>0</v>
      </c>
      <c r="U201" s="81">
        <f>ROUND((BerM1!N201+BerM2!N201+BerM3!N201)/(zasa1+zasa2+zasa3),2)</f>
        <v>0</v>
      </c>
      <c r="V201" s="81">
        <f>ROUND((BerM1!O201+BerM2!O201+BerM3!O201)/(zodi1+zodi2+zodi3),2)</f>
        <v>0</v>
      </c>
      <c r="W201" s="81">
        <f>ROUND(('M1-In'!U201+'M2-In'!U201+'M3-In'!U201)*7/(malu1+malu2+malu3+dima1+dima2+dima3+wome1+wome2+wome3+doje1+doje2+doje3+vrve1+vrve2+vrve3+zasa1+zasa2+zasa3+zodi1+zodi2+zodi3),2)</f>
        <v>0</v>
      </c>
      <c r="X201" s="81">
        <f t="shared" si="164"/>
        <v>0</v>
      </c>
      <c r="Y201" s="81" t="str">
        <f t="shared" si="165"/>
        <v>REMPLIR CAT.D'EMPLOYEUR!</v>
      </c>
      <c r="Z201" s="34">
        <f t="shared" si="166"/>
        <v>0</v>
      </c>
      <c r="AA201" s="81" t="str">
        <f t="shared" si="167"/>
        <v>T. plein</v>
      </c>
      <c r="AB201" s="81">
        <f>'M1-In'!AD201+'M1-In'!AE201+'M2-In'!AD201+'M2-In'!AE201+'M3-In'!AD201+'M3-In'!AE201</f>
        <v>0</v>
      </c>
      <c r="AC201" s="81" t="str">
        <f t="shared" si="168"/>
        <v>Corriger</v>
      </c>
      <c r="AD201" s="81" t="str">
        <f t="shared" si="169"/>
        <v>Corriger</v>
      </c>
      <c r="AE201" s="81">
        <f>'M1-In'!AF201+'M2-In'!AF201+'M3-In'!AF201</f>
        <v>0</v>
      </c>
      <c r="AF201" s="81" t="str">
        <f t="shared" si="170"/>
        <v>Corriger</v>
      </c>
      <c r="AG201" s="81" t="str">
        <f t="shared" si="171"/>
        <v>Corriger</v>
      </c>
      <c r="AH201" s="81">
        <f>'M1-In'!AG201+'M2-In'!AG201+'M3-In'!AG201</f>
        <v>0</v>
      </c>
      <c r="AI201" s="81" t="str">
        <f t="shared" si="172"/>
        <v>Corriger</v>
      </c>
      <c r="AJ201" s="81" t="str">
        <f t="shared" si="173"/>
        <v>Corriger</v>
      </c>
      <c r="AK201" s="81">
        <f>'M1-In'!AH201+'M2-In'!AH201+'M3-In'!AH201</f>
        <v>0</v>
      </c>
      <c r="AL201" s="81" t="str">
        <f t="shared" si="174"/>
        <v>Corriger</v>
      </c>
      <c r="AM201" s="81" t="str">
        <f t="shared" si="175"/>
        <v>Corriger</v>
      </c>
      <c r="AN201" s="81">
        <f>'M1-In'!AI201+'M2-In'!AI201+'M3-In'!AI201</f>
        <v>0</v>
      </c>
      <c r="AO201" s="81" t="str">
        <f t="shared" si="176"/>
        <v>Corriger</v>
      </c>
      <c r="AP201" s="81" t="str">
        <f t="shared" si="177"/>
        <v>Corriger</v>
      </c>
      <c r="AQ201" s="81">
        <f>'M1-In'!AJ201+'M2-In'!AJ201+'M3-In'!AJ201</f>
        <v>0</v>
      </c>
      <c r="AR201" s="81" t="str">
        <f t="shared" si="178"/>
        <v>Corriger</v>
      </c>
      <c r="AS201" s="81" t="str">
        <f t="shared" si="179"/>
        <v>Corriger</v>
      </c>
      <c r="AT201" s="81">
        <f>BerM1!AO201+BerM2!AO201+BerM3!AO201</f>
        <v>0</v>
      </c>
      <c r="AU201" s="81" t="str">
        <f t="shared" si="180"/>
        <v>Corriger</v>
      </c>
      <c r="AV201" s="81" t="str">
        <f t="shared" si="181"/>
        <v>Corriger</v>
      </c>
      <c r="AW201" s="81" t="str">
        <f>IF(A201&gt;1,"Corriger",MIN(gmk,BerM1!AQ201+BerM2!AQ201+BerM3!AQ201))</f>
        <v>Corriger</v>
      </c>
      <c r="AX201" s="81" t="str">
        <f t="shared" si="182"/>
        <v>Corriger</v>
      </c>
      <c r="AY201" s="81" t="str">
        <f t="shared" si="183"/>
        <v>Corriger</v>
      </c>
      <c r="AZ201" s="81" t="str">
        <f>IF(A201&gt;1,"Corriger",ROUND(AW201*pabij/100,2)+ROUND(AW201*wnbij/100,2))</f>
        <v>Corriger</v>
      </c>
      <c r="BA201" s="81">
        <f t="shared" si="184"/>
        <v>0</v>
      </c>
      <c r="BB201" s="81">
        <f t="shared" si="185"/>
        <v>0</v>
      </c>
      <c r="BC201" s="104">
        <f t="shared" si="186"/>
        <v>1</v>
      </c>
      <c r="BD201" s="81" t="str">
        <f t="shared" si="187"/>
        <v>Corriger</v>
      </c>
      <c r="BE201" s="34" t="str">
        <f t="shared" si="188"/>
        <v>Corriger</v>
      </c>
      <c r="BF201" s="81" t="str">
        <f>IF(A201&gt;1,"Corriger",MIN(AY201,BerM1!AT201+BerM2!AT201+BerM3!AT201))</f>
        <v>Corriger</v>
      </c>
      <c r="BG201" s="81" t="e">
        <f t="shared" si="189"/>
        <v>#VALUE!</v>
      </c>
      <c r="BH201" s="81" t="str">
        <f t="shared" si="190"/>
        <v>Corriger</v>
      </c>
      <c r="BI201" s="81" t="str">
        <f t="shared" si="191"/>
        <v>Corriger</v>
      </c>
      <c r="BJ201" s="81" t="e">
        <f t="shared" si="192"/>
        <v>#VALUE!</v>
      </c>
      <c r="BK201" s="81" t="e">
        <f ca="1">IF(A201=1,Corriger,ROUND(AW201*fsobij/100,2))</f>
        <v>#VALUE!</v>
      </c>
      <c r="BL201" s="25" t="str">
        <f t="shared" si="193"/>
        <v>Corriger</v>
      </c>
      <c r="BM201" s="81" t="str">
        <f t="shared" si="194"/>
        <v>Corriger</v>
      </c>
      <c r="BN201" s="81" t="str">
        <f t="shared" si="195"/>
        <v>Corriger</v>
      </c>
      <c r="BO201" s="81" t="str">
        <f t="shared" si="196"/>
        <v>OK</v>
      </c>
      <c r="BP201" s="81" t="b">
        <f t="shared" si="197"/>
        <v>0</v>
      </c>
      <c r="BQ201" s="105"/>
      <c r="BR201" s="105" t="e">
        <f ca="1">IF(A201=1,Corriger,ROUND(AW201*bijdrage255/100,2))</f>
        <v>#VALUE!</v>
      </c>
      <c r="BS201" s="105" t="e">
        <f ca="1">IF(A201=1,Corriger,ROUND(AW201*bijdrage256/100,2))</f>
        <v>#VALUE!</v>
      </c>
      <c r="BT201" s="105"/>
      <c r="BU201" s="105" t="str">
        <f t="shared" si="198"/>
        <v>Corriger</v>
      </c>
      <c r="BV201" s="105"/>
      <c r="BW201" s="81" t="e">
        <f t="shared" si="199"/>
        <v>#VALUE!</v>
      </c>
      <c r="BX201" s="81" t="e">
        <f t="shared" si="200"/>
        <v>#VALUE!</v>
      </c>
      <c r="BY201" s="81" t="e">
        <f t="shared" si="201"/>
        <v>#VALUE!</v>
      </c>
      <c r="CA201" s="81" t="e">
        <f ca="1">BN201-ROUND(((FTP!AP201+FTP!BB201+FTP!BF201+FTP!AT201+FTP!AX201)-(FTP!BH201+FTP!BJ201))/100,2)</f>
        <v>#VALUE!</v>
      </c>
    </row>
    <row r="202" spans="1:79" x14ac:dyDescent="0.2">
      <c r="A202" s="25">
        <f>IF(OR(BerM1!V202=1,BerM2!V202=1,BerM3!V202=1),1,IF(ISBLANK(wg_cat),2,IF(AND(kwnr&gt;=76,user_wg_cat=958),3,0)))</f>
        <v>2</v>
      </c>
      <c r="B202" s="101"/>
      <c r="C202" s="106">
        <f>IF(NOT(ISBLANK(Ident!E202)),IF(Ident!E202&lt;Kal!A$11,Kal!A$11,Ident!E202),Kal!A$11)</f>
        <v>45383</v>
      </c>
      <c r="D202" s="25">
        <f>Ident!F202-C202+1-(INT((CHOOSE(WEEKDAY(C202),0,1,2,3,4,5,6)+(Ident!F202-C202+1))/7))-(INT((CHOOSE(WEEKDAY(C202),6,0,1,2,3,4,5)+(Ident!F202-C202+1))/7))</f>
        <v>-32415</v>
      </c>
      <c r="E202" s="25">
        <f>Kal!B$13-C202+1-(INT((CHOOSE(WEEKDAY(C202),0,1,2,3,4,5,6)+(Kal!B$13-C202+1))/7))-(INT((CHOOSE(WEEKDAY(C202),6,0,1,2,3,4,5)+(Kal!B$13-C202+1))/7))</f>
        <v>65</v>
      </c>
      <c r="F202" s="25">
        <f>Ident!F202-Kal!A$11+1-(INT((CHOOSE(WEEKDAY(Kal!A$11),0,1,2,3,4,5,6)+(Ident!F202-Kal!A$11+1))/7))-(INT((CHOOSE(WEEKDAY(Kal!A$11),6,0,1,2,3,4,5)+(Ident!F202-Kal!A$11+1))/7))</f>
        <v>-32415</v>
      </c>
      <c r="G202" s="25">
        <f>IF(AND(Ident!E202&lt;&gt;0,Ident!F202&lt;&gt;0),D202,IF(AND(Ident!E202&lt;&gt;0,Ident!F202=0),E202,IF(AND(Ident!E202=0,Ident!F202&lt;&gt;0),F202,ad5kw)))</f>
        <v>65</v>
      </c>
      <c r="H202" s="24">
        <f>ROUND(G202*Ident!L202,2)</f>
        <v>0</v>
      </c>
      <c r="I202" s="102"/>
      <c r="J202" s="103">
        <f>BerM1!W202+BerM2!W202+BerM3!W202</f>
        <v>0</v>
      </c>
      <c r="K202" s="103">
        <f t="shared" si="161"/>
        <v>0</v>
      </c>
      <c r="L202" s="103" t="str">
        <f t="shared" si="162"/>
        <v>Corriger</v>
      </c>
      <c r="M202" s="81">
        <f>BerM1!AB202+BerM2!AB202+BerM3!AB202</f>
        <v>0</v>
      </c>
      <c r="N202" s="81">
        <f t="shared" si="163"/>
        <v>0</v>
      </c>
      <c r="O202" s="4">
        <f>IF(BerM1!S202+BerM2!S202+BerM3!S202=0,0,MIN(Ident!L202*fuf,MAX((Ident!L202-1)*fuf,ROUND(N202/(BerM1!S202+BerM2!S202+BerM3!S202),2))))</f>
        <v>0</v>
      </c>
      <c r="P202" s="81">
        <f>ROUND((BerM1!I202+BerM2!I202+BerM3!I202)/(malu1+malu2+malu3),2)</f>
        <v>0</v>
      </c>
      <c r="Q202" s="81">
        <f>ROUND((BerM1!J202+BerM2!J202+BerM3!J202)/(dima1+dima2+dima3),2)</f>
        <v>0</v>
      </c>
      <c r="R202" s="81">
        <f>ROUND((BerM1!K202+BerM2!K202+BerM3!K202)/(wome1+wome2+wome3),2)</f>
        <v>0</v>
      </c>
      <c r="S202" s="81">
        <f>ROUND((BerM1!L202+BerM2!L202+BerM3!L202)/(doje1+doje2+doje3),2)</f>
        <v>0</v>
      </c>
      <c r="T202" s="81">
        <f>ROUND((BerM1!M202+BerM2!M202+BerM3!M202)/(vrve1+vrve2+vrve3),2)</f>
        <v>0</v>
      </c>
      <c r="U202" s="81">
        <f>ROUND((BerM1!N202+BerM2!N202+BerM3!N202)/(zasa1+zasa2+zasa3),2)</f>
        <v>0</v>
      </c>
      <c r="V202" s="81">
        <f>ROUND((BerM1!O202+BerM2!O202+BerM3!O202)/(zodi1+zodi2+zodi3),2)</f>
        <v>0</v>
      </c>
      <c r="W202" s="81">
        <f>ROUND(('M1-In'!U202+'M2-In'!U202+'M3-In'!U202)*7/(malu1+malu2+malu3+dima1+dima2+dima3+wome1+wome2+wome3+doje1+doje2+doje3+vrve1+vrve2+vrve3+zasa1+zasa2+zasa3+zodi1+zodi2+zodi3),2)</f>
        <v>0</v>
      </c>
      <c r="X202" s="81">
        <f t="shared" si="164"/>
        <v>0</v>
      </c>
      <c r="Y202" s="81" t="str">
        <f t="shared" si="165"/>
        <v>REMPLIR CAT.D'EMPLOYEUR!</v>
      </c>
      <c r="Z202" s="34">
        <f t="shared" si="166"/>
        <v>0</v>
      </c>
      <c r="AA202" s="81" t="str">
        <f t="shared" si="167"/>
        <v>T. plein</v>
      </c>
      <c r="AB202" s="81">
        <f>'M1-In'!AD202+'M1-In'!AE202+'M2-In'!AD202+'M2-In'!AE202+'M3-In'!AD202+'M3-In'!AE202</f>
        <v>0</v>
      </c>
      <c r="AC202" s="81" t="str">
        <f t="shared" si="168"/>
        <v>Corriger</v>
      </c>
      <c r="AD202" s="81" t="str">
        <f t="shared" si="169"/>
        <v>Corriger</v>
      </c>
      <c r="AE202" s="81">
        <f>'M1-In'!AF202+'M2-In'!AF202+'M3-In'!AF202</f>
        <v>0</v>
      </c>
      <c r="AF202" s="81" t="str">
        <f t="shared" si="170"/>
        <v>Corriger</v>
      </c>
      <c r="AG202" s="81" t="str">
        <f t="shared" si="171"/>
        <v>Corriger</v>
      </c>
      <c r="AH202" s="81">
        <f>'M1-In'!AG202+'M2-In'!AG202+'M3-In'!AG202</f>
        <v>0</v>
      </c>
      <c r="AI202" s="81" t="str">
        <f t="shared" si="172"/>
        <v>Corriger</v>
      </c>
      <c r="AJ202" s="81" t="str">
        <f t="shared" si="173"/>
        <v>Corriger</v>
      </c>
      <c r="AK202" s="81">
        <f>'M1-In'!AH202+'M2-In'!AH202+'M3-In'!AH202</f>
        <v>0</v>
      </c>
      <c r="AL202" s="81" t="str">
        <f t="shared" si="174"/>
        <v>Corriger</v>
      </c>
      <c r="AM202" s="81" t="str">
        <f t="shared" si="175"/>
        <v>Corriger</v>
      </c>
      <c r="AN202" s="81">
        <f>'M1-In'!AI202+'M2-In'!AI202+'M3-In'!AI202</f>
        <v>0</v>
      </c>
      <c r="AO202" s="81" t="str">
        <f t="shared" si="176"/>
        <v>Corriger</v>
      </c>
      <c r="AP202" s="81" t="str">
        <f t="shared" si="177"/>
        <v>Corriger</v>
      </c>
      <c r="AQ202" s="81">
        <f>'M1-In'!AJ202+'M2-In'!AJ202+'M3-In'!AJ202</f>
        <v>0</v>
      </c>
      <c r="AR202" s="81" t="str">
        <f t="shared" si="178"/>
        <v>Corriger</v>
      </c>
      <c r="AS202" s="81" t="str">
        <f t="shared" si="179"/>
        <v>Corriger</v>
      </c>
      <c r="AT202" s="81">
        <f>BerM1!AO202+BerM2!AO202+BerM3!AO202</f>
        <v>0</v>
      </c>
      <c r="AU202" s="81" t="str">
        <f t="shared" si="180"/>
        <v>Corriger</v>
      </c>
      <c r="AV202" s="81" t="str">
        <f t="shared" si="181"/>
        <v>Corriger</v>
      </c>
      <c r="AW202" s="81" t="str">
        <f>IF(A202&gt;1,"Corriger",MIN(gmk,BerM1!AQ202+BerM2!AQ202+BerM3!AQ202))</f>
        <v>Corriger</v>
      </c>
      <c r="AX202" s="81" t="str">
        <f t="shared" si="182"/>
        <v>Corriger</v>
      </c>
      <c r="AY202" s="81" t="str">
        <f t="shared" si="183"/>
        <v>Corriger</v>
      </c>
      <c r="AZ202" s="81" t="str">
        <f>IF(A202&gt;1,"Corriger",ROUND(AW202*pabij/100,2)+ROUND(AW202*wnbij/100,2))</f>
        <v>Corriger</v>
      </c>
      <c r="BA202" s="81">
        <f t="shared" si="184"/>
        <v>0</v>
      </c>
      <c r="BB202" s="81">
        <f t="shared" si="185"/>
        <v>0</v>
      </c>
      <c r="BC202" s="104">
        <f t="shared" si="186"/>
        <v>1</v>
      </c>
      <c r="BD202" s="81" t="str">
        <f t="shared" si="187"/>
        <v>Corriger</v>
      </c>
      <c r="BE202" s="34" t="str">
        <f t="shared" si="188"/>
        <v>Corriger</v>
      </c>
      <c r="BF202" s="81" t="str">
        <f>IF(A202&gt;1,"Corriger",MIN(AY202,BerM1!AT202+BerM2!AT202+BerM3!AT202))</f>
        <v>Corriger</v>
      </c>
      <c r="BG202" s="81" t="e">
        <f t="shared" si="189"/>
        <v>#VALUE!</v>
      </c>
      <c r="BH202" s="81" t="str">
        <f t="shared" si="190"/>
        <v>Corriger</v>
      </c>
      <c r="BI202" s="81" t="str">
        <f t="shared" si="191"/>
        <v>Corriger</v>
      </c>
      <c r="BJ202" s="81" t="e">
        <f t="shared" si="192"/>
        <v>#VALUE!</v>
      </c>
      <c r="BK202" s="81" t="e">
        <f ca="1">IF(A202=1,Corriger,ROUND(AW202*fsobij/100,2))</f>
        <v>#VALUE!</v>
      </c>
      <c r="BL202" s="25" t="str">
        <f t="shared" si="193"/>
        <v>Corriger</v>
      </c>
      <c r="BM202" s="81" t="str">
        <f t="shared" si="194"/>
        <v>Corriger</v>
      </c>
      <c r="BN202" s="81" t="str">
        <f t="shared" si="195"/>
        <v>Corriger</v>
      </c>
      <c r="BO202" s="81" t="str">
        <f t="shared" si="196"/>
        <v>OK</v>
      </c>
      <c r="BP202" s="81" t="b">
        <f t="shared" si="197"/>
        <v>0</v>
      </c>
      <c r="BQ202" s="105"/>
      <c r="BR202" s="105" t="e">
        <f ca="1">IF(A202=1,Corriger,ROUND(AW202*bijdrage255/100,2))</f>
        <v>#VALUE!</v>
      </c>
      <c r="BS202" s="105" t="e">
        <f ca="1">IF(A202=1,Corriger,ROUND(AW202*bijdrage256/100,2))</f>
        <v>#VALUE!</v>
      </c>
      <c r="BT202" s="105"/>
      <c r="BU202" s="105" t="str">
        <f t="shared" si="198"/>
        <v>Corriger</v>
      </c>
      <c r="BV202" s="105"/>
      <c r="BW202" s="81" t="e">
        <f t="shared" si="199"/>
        <v>#VALUE!</v>
      </c>
      <c r="BX202" s="81" t="e">
        <f t="shared" si="200"/>
        <v>#VALUE!</v>
      </c>
      <c r="BY202" s="81" t="e">
        <f t="shared" si="201"/>
        <v>#VALUE!</v>
      </c>
      <c r="CA202" s="81" t="e">
        <f ca="1">BN202-ROUND(((FTP!AP202+FTP!BB202+FTP!BF202+FTP!AT202+FTP!AX202)-(FTP!BH202+FTP!BJ202))/100,2)</f>
        <v>#VALUE!</v>
      </c>
    </row>
    <row r="203" spans="1:79" x14ac:dyDescent="0.2">
      <c r="A203" s="25">
        <f>IF(OR(BerM1!V203=1,BerM2!V203=1,BerM3!V203=1),1,IF(ISBLANK(wg_cat),2,IF(AND(kwnr&gt;=76,user_wg_cat=958),3,0)))</f>
        <v>2</v>
      </c>
      <c r="B203" s="101"/>
      <c r="C203" s="106">
        <f>IF(NOT(ISBLANK(Ident!E203)),IF(Ident!E203&lt;Kal!A$11,Kal!A$11,Ident!E203),Kal!A$11)</f>
        <v>45383</v>
      </c>
      <c r="D203" s="25">
        <f>Ident!F203-C203+1-(INT((CHOOSE(WEEKDAY(C203),0,1,2,3,4,5,6)+(Ident!F203-C203+1))/7))-(INT((CHOOSE(WEEKDAY(C203),6,0,1,2,3,4,5)+(Ident!F203-C203+1))/7))</f>
        <v>-32415</v>
      </c>
      <c r="E203" s="25">
        <f>Kal!B$13-C203+1-(INT((CHOOSE(WEEKDAY(C203),0,1,2,3,4,5,6)+(Kal!B$13-C203+1))/7))-(INT((CHOOSE(WEEKDAY(C203),6,0,1,2,3,4,5)+(Kal!B$13-C203+1))/7))</f>
        <v>65</v>
      </c>
      <c r="F203" s="25">
        <f>Ident!F203-Kal!A$11+1-(INT((CHOOSE(WEEKDAY(Kal!A$11),0,1,2,3,4,5,6)+(Ident!F203-Kal!A$11+1))/7))-(INT((CHOOSE(WEEKDAY(Kal!A$11),6,0,1,2,3,4,5)+(Ident!F203-Kal!A$11+1))/7))</f>
        <v>-32415</v>
      </c>
      <c r="G203" s="25">
        <f>IF(AND(Ident!E203&lt;&gt;0,Ident!F203&lt;&gt;0),D203,IF(AND(Ident!E203&lt;&gt;0,Ident!F203=0),E203,IF(AND(Ident!E203=0,Ident!F203&lt;&gt;0),F203,ad5kw)))</f>
        <v>65</v>
      </c>
      <c r="H203" s="24">
        <f>ROUND(G203*Ident!L203,2)</f>
        <v>0</v>
      </c>
      <c r="I203" s="102"/>
      <c r="J203" s="103">
        <f>BerM1!W203+BerM2!W203+BerM3!W203</f>
        <v>0</v>
      </c>
      <c r="K203" s="103">
        <f t="shared" si="161"/>
        <v>0</v>
      </c>
      <c r="L203" s="103" t="str">
        <f t="shared" si="162"/>
        <v>Corriger</v>
      </c>
      <c r="M203" s="81">
        <f>BerM1!AB203+BerM2!AB203+BerM3!AB203</f>
        <v>0</v>
      </c>
      <c r="N203" s="81">
        <f t="shared" si="163"/>
        <v>0</v>
      </c>
      <c r="O203" s="4">
        <f>IF(BerM1!S203+BerM2!S203+BerM3!S203=0,0,MIN(Ident!L203*fuf,MAX((Ident!L203-1)*fuf,ROUND(N203/(BerM1!S203+BerM2!S203+BerM3!S203),2))))</f>
        <v>0</v>
      </c>
      <c r="P203" s="81">
        <f>ROUND((BerM1!I203+BerM2!I203+BerM3!I203)/(malu1+malu2+malu3),2)</f>
        <v>0</v>
      </c>
      <c r="Q203" s="81">
        <f>ROUND((BerM1!J203+BerM2!J203+BerM3!J203)/(dima1+dima2+dima3),2)</f>
        <v>0</v>
      </c>
      <c r="R203" s="81">
        <f>ROUND((BerM1!K203+BerM2!K203+BerM3!K203)/(wome1+wome2+wome3),2)</f>
        <v>0</v>
      </c>
      <c r="S203" s="81">
        <f>ROUND((BerM1!L203+BerM2!L203+BerM3!L203)/(doje1+doje2+doje3),2)</f>
        <v>0</v>
      </c>
      <c r="T203" s="81">
        <f>ROUND((BerM1!M203+BerM2!M203+BerM3!M203)/(vrve1+vrve2+vrve3),2)</f>
        <v>0</v>
      </c>
      <c r="U203" s="81">
        <f>ROUND((BerM1!N203+BerM2!N203+BerM3!N203)/(zasa1+zasa2+zasa3),2)</f>
        <v>0</v>
      </c>
      <c r="V203" s="81">
        <f>ROUND((BerM1!O203+BerM2!O203+BerM3!O203)/(zodi1+zodi2+zodi3),2)</f>
        <v>0</v>
      </c>
      <c r="W203" s="81">
        <f>ROUND(('M1-In'!U203+'M2-In'!U203+'M3-In'!U203)*7/(malu1+malu2+malu3+dima1+dima2+dima3+wome1+wome2+wome3+doje1+doje2+doje3+vrve1+vrve2+vrve3+zasa1+zasa2+zasa3+zodi1+zodi2+zodi3),2)</f>
        <v>0</v>
      </c>
      <c r="X203" s="81">
        <f t="shared" si="164"/>
        <v>0</v>
      </c>
      <c r="Y203" s="81" t="str">
        <f t="shared" si="165"/>
        <v>REMPLIR CAT.D'EMPLOYEUR!</v>
      </c>
      <c r="Z203" s="34">
        <f t="shared" si="166"/>
        <v>0</v>
      </c>
      <c r="AA203" s="81" t="str">
        <f t="shared" si="167"/>
        <v>T. plein</v>
      </c>
      <c r="AB203" s="81">
        <f>'M1-In'!AD203+'M1-In'!AE203+'M2-In'!AD203+'M2-In'!AE203+'M3-In'!AD203+'M3-In'!AE203</f>
        <v>0</v>
      </c>
      <c r="AC203" s="81" t="str">
        <f t="shared" si="168"/>
        <v>Corriger</v>
      </c>
      <c r="AD203" s="81" t="str">
        <f t="shared" si="169"/>
        <v>Corriger</v>
      </c>
      <c r="AE203" s="81">
        <f>'M1-In'!AF203+'M2-In'!AF203+'M3-In'!AF203</f>
        <v>0</v>
      </c>
      <c r="AF203" s="81" t="str">
        <f t="shared" si="170"/>
        <v>Corriger</v>
      </c>
      <c r="AG203" s="81" t="str">
        <f t="shared" si="171"/>
        <v>Corriger</v>
      </c>
      <c r="AH203" s="81">
        <f>'M1-In'!AG203+'M2-In'!AG203+'M3-In'!AG203</f>
        <v>0</v>
      </c>
      <c r="AI203" s="81" t="str">
        <f t="shared" si="172"/>
        <v>Corriger</v>
      </c>
      <c r="AJ203" s="81" t="str">
        <f t="shared" si="173"/>
        <v>Corriger</v>
      </c>
      <c r="AK203" s="81">
        <f>'M1-In'!AH203+'M2-In'!AH203+'M3-In'!AH203</f>
        <v>0</v>
      </c>
      <c r="AL203" s="81" t="str">
        <f t="shared" si="174"/>
        <v>Corriger</v>
      </c>
      <c r="AM203" s="81" t="str">
        <f t="shared" si="175"/>
        <v>Corriger</v>
      </c>
      <c r="AN203" s="81">
        <f>'M1-In'!AI203+'M2-In'!AI203+'M3-In'!AI203</f>
        <v>0</v>
      </c>
      <c r="AO203" s="81" t="str">
        <f t="shared" si="176"/>
        <v>Corriger</v>
      </c>
      <c r="AP203" s="81" t="str">
        <f t="shared" si="177"/>
        <v>Corriger</v>
      </c>
      <c r="AQ203" s="81">
        <f>'M1-In'!AJ203+'M2-In'!AJ203+'M3-In'!AJ203</f>
        <v>0</v>
      </c>
      <c r="AR203" s="81" t="str">
        <f t="shared" si="178"/>
        <v>Corriger</v>
      </c>
      <c r="AS203" s="81" t="str">
        <f t="shared" si="179"/>
        <v>Corriger</v>
      </c>
      <c r="AT203" s="81">
        <f>BerM1!AO203+BerM2!AO203+BerM3!AO203</f>
        <v>0</v>
      </c>
      <c r="AU203" s="81" t="str">
        <f t="shared" si="180"/>
        <v>Corriger</v>
      </c>
      <c r="AV203" s="81" t="str">
        <f t="shared" si="181"/>
        <v>Corriger</v>
      </c>
      <c r="AW203" s="81" t="str">
        <f>IF(A203&gt;1,"Corriger",MIN(gmk,BerM1!AQ203+BerM2!AQ203+BerM3!AQ203))</f>
        <v>Corriger</v>
      </c>
      <c r="AX203" s="81" t="str">
        <f t="shared" si="182"/>
        <v>Corriger</v>
      </c>
      <c r="AY203" s="81" t="str">
        <f t="shared" si="183"/>
        <v>Corriger</v>
      </c>
      <c r="AZ203" s="81" t="str">
        <f>IF(A203&gt;1,"Corriger",ROUND(AW203*pabij/100,2)+ROUND(AW203*wnbij/100,2))</f>
        <v>Corriger</v>
      </c>
      <c r="BA203" s="81">
        <f t="shared" si="184"/>
        <v>0</v>
      </c>
      <c r="BB203" s="81">
        <f t="shared" si="185"/>
        <v>0</v>
      </c>
      <c r="BC203" s="104">
        <f t="shared" si="186"/>
        <v>1</v>
      </c>
      <c r="BD203" s="81" t="str">
        <f t="shared" si="187"/>
        <v>Corriger</v>
      </c>
      <c r="BE203" s="34" t="str">
        <f t="shared" si="188"/>
        <v>Corriger</v>
      </c>
      <c r="BF203" s="81" t="str">
        <f>IF(A203&gt;1,"Corriger",MIN(AY203,BerM1!AT203+BerM2!AT203+BerM3!AT203))</f>
        <v>Corriger</v>
      </c>
      <c r="BG203" s="81" t="e">
        <f t="shared" si="189"/>
        <v>#VALUE!</v>
      </c>
      <c r="BH203" s="81" t="str">
        <f t="shared" si="190"/>
        <v>Corriger</v>
      </c>
      <c r="BI203" s="81" t="str">
        <f t="shared" si="191"/>
        <v>Corriger</v>
      </c>
      <c r="BJ203" s="81" t="e">
        <f t="shared" si="192"/>
        <v>#VALUE!</v>
      </c>
      <c r="BK203" s="81" t="e">
        <f ca="1">IF(A203=1,Corriger,ROUND(AW203*fsobij/100,2))</f>
        <v>#VALUE!</v>
      </c>
      <c r="BL203" s="25" t="str">
        <f t="shared" si="193"/>
        <v>Corriger</v>
      </c>
      <c r="BM203" s="81" t="str">
        <f t="shared" si="194"/>
        <v>Corriger</v>
      </c>
      <c r="BN203" s="81" t="str">
        <f t="shared" si="195"/>
        <v>Corriger</v>
      </c>
      <c r="BO203" s="81" t="str">
        <f t="shared" si="196"/>
        <v>OK</v>
      </c>
      <c r="BP203" s="81" t="b">
        <f t="shared" si="197"/>
        <v>0</v>
      </c>
      <c r="BQ203" s="105"/>
      <c r="BR203" s="105" t="e">
        <f ca="1">IF(A203=1,Corriger,ROUND(AW203*bijdrage255/100,2))</f>
        <v>#VALUE!</v>
      </c>
      <c r="BS203" s="105" t="e">
        <f ca="1">IF(A203=1,Corriger,ROUND(AW203*bijdrage256/100,2))</f>
        <v>#VALUE!</v>
      </c>
      <c r="BT203" s="105"/>
      <c r="BU203" s="105" t="str">
        <f t="shared" si="198"/>
        <v>Corriger</v>
      </c>
      <c r="BV203" s="105"/>
      <c r="BW203" s="81" t="e">
        <f t="shared" si="199"/>
        <v>#VALUE!</v>
      </c>
      <c r="BX203" s="81" t="e">
        <f t="shared" si="200"/>
        <v>#VALUE!</v>
      </c>
      <c r="BY203" s="81" t="e">
        <f t="shared" si="201"/>
        <v>#VALUE!</v>
      </c>
      <c r="CA203" s="81" t="e">
        <f ca="1">BN203-ROUND(((FTP!AP203+FTP!BB203+FTP!BF203+FTP!AT203+FTP!AX203)-(FTP!BH203+FTP!BJ203))/100,2)</f>
        <v>#VALUE!</v>
      </c>
    </row>
    <row r="204" spans="1:79" x14ac:dyDescent="0.2">
      <c r="A204" s="25">
        <f>IF(OR(BerM1!V204=1,BerM2!V204=1,BerM3!V204=1),1,IF(ISBLANK(wg_cat),2,IF(AND(kwnr&gt;=76,user_wg_cat=958),3,0)))</f>
        <v>2</v>
      </c>
      <c r="B204" s="101"/>
      <c r="C204" s="106">
        <f>IF(NOT(ISBLANK(Ident!E204)),IF(Ident!E204&lt;Kal!A$11,Kal!A$11,Ident!E204),Kal!A$11)</f>
        <v>45383</v>
      </c>
      <c r="D204" s="25">
        <f>Ident!F204-C204+1-(INT((CHOOSE(WEEKDAY(C204),0,1,2,3,4,5,6)+(Ident!F204-C204+1))/7))-(INT((CHOOSE(WEEKDAY(C204),6,0,1,2,3,4,5)+(Ident!F204-C204+1))/7))</f>
        <v>-32415</v>
      </c>
      <c r="E204" s="25">
        <f>Kal!B$13-C204+1-(INT((CHOOSE(WEEKDAY(C204),0,1,2,3,4,5,6)+(Kal!B$13-C204+1))/7))-(INT((CHOOSE(WEEKDAY(C204),6,0,1,2,3,4,5)+(Kal!B$13-C204+1))/7))</f>
        <v>65</v>
      </c>
      <c r="F204" s="25">
        <f>Ident!F204-Kal!A$11+1-(INT((CHOOSE(WEEKDAY(Kal!A$11),0,1,2,3,4,5,6)+(Ident!F204-Kal!A$11+1))/7))-(INT((CHOOSE(WEEKDAY(Kal!A$11),6,0,1,2,3,4,5)+(Ident!F204-Kal!A$11+1))/7))</f>
        <v>-32415</v>
      </c>
      <c r="G204" s="25">
        <f>IF(AND(Ident!E204&lt;&gt;0,Ident!F204&lt;&gt;0),D204,IF(AND(Ident!E204&lt;&gt;0,Ident!F204=0),E204,IF(AND(Ident!E204=0,Ident!F204&lt;&gt;0),F204,ad5kw)))</f>
        <v>65</v>
      </c>
      <c r="H204" s="24">
        <f>ROUND(G204*Ident!L204,2)</f>
        <v>0</v>
      </c>
      <c r="I204" s="102"/>
      <c r="J204" s="103">
        <f>BerM1!W204+BerM2!W204+BerM3!W204</f>
        <v>0</v>
      </c>
      <c r="K204" s="103">
        <f t="shared" si="161"/>
        <v>0</v>
      </c>
      <c r="L204" s="103" t="str">
        <f t="shared" si="162"/>
        <v>Corriger</v>
      </c>
      <c r="M204" s="81">
        <f>BerM1!AB204+BerM2!AB204+BerM3!AB204</f>
        <v>0</v>
      </c>
      <c r="N204" s="81">
        <f t="shared" si="163"/>
        <v>0</v>
      </c>
      <c r="O204" s="4">
        <f>IF(BerM1!S204+BerM2!S204+BerM3!S204=0,0,MIN(Ident!L204*fuf,MAX((Ident!L204-1)*fuf,ROUND(N204/(BerM1!S204+BerM2!S204+BerM3!S204),2))))</f>
        <v>0</v>
      </c>
      <c r="P204" s="81">
        <f>ROUND((BerM1!I204+BerM2!I204+BerM3!I204)/(malu1+malu2+malu3),2)</f>
        <v>0</v>
      </c>
      <c r="Q204" s="81">
        <f>ROUND((BerM1!J204+BerM2!J204+BerM3!J204)/(dima1+dima2+dima3),2)</f>
        <v>0</v>
      </c>
      <c r="R204" s="81">
        <f>ROUND((BerM1!K204+BerM2!K204+BerM3!K204)/(wome1+wome2+wome3),2)</f>
        <v>0</v>
      </c>
      <c r="S204" s="81">
        <f>ROUND((BerM1!L204+BerM2!L204+BerM3!L204)/(doje1+doje2+doje3),2)</f>
        <v>0</v>
      </c>
      <c r="T204" s="81">
        <f>ROUND((BerM1!M204+BerM2!M204+BerM3!M204)/(vrve1+vrve2+vrve3),2)</f>
        <v>0</v>
      </c>
      <c r="U204" s="81">
        <f>ROUND((BerM1!N204+BerM2!N204+BerM3!N204)/(zasa1+zasa2+zasa3),2)</f>
        <v>0</v>
      </c>
      <c r="V204" s="81">
        <f>ROUND((BerM1!O204+BerM2!O204+BerM3!O204)/(zodi1+zodi2+zodi3),2)</f>
        <v>0</v>
      </c>
      <c r="W204" s="81">
        <f>ROUND(('M1-In'!U204+'M2-In'!U204+'M3-In'!U204)*7/(malu1+malu2+malu3+dima1+dima2+dima3+wome1+wome2+wome3+doje1+doje2+doje3+vrve1+vrve2+vrve3+zasa1+zasa2+zasa3+zodi1+zodi2+zodi3),2)</f>
        <v>0</v>
      </c>
      <c r="X204" s="81">
        <f t="shared" si="164"/>
        <v>0</v>
      </c>
      <c r="Y204" s="81" t="str">
        <f t="shared" si="165"/>
        <v>REMPLIR CAT.D'EMPLOYEUR!</v>
      </c>
      <c r="Z204" s="34">
        <f t="shared" si="166"/>
        <v>0</v>
      </c>
      <c r="AA204" s="81" t="str">
        <f t="shared" si="167"/>
        <v>T. plein</v>
      </c>
      <c r="AB204" s="81">
        <f>'M1-In'!AD204+'M1-In'!AE204+'M2-In'!AD204+'M2-In'!AE204+'M3-In'!AD204+'M3-In'!AE204</f>
        <v>0</v>
      </c>
      <c r="AC204" s="81" t="str">
        <f t="shared" si="168"/>
        <v>Corriger</v>
      </c>
      <c r="AD204" s="81" t="str">
        <f t="shared" si="169"/>
        <v>Corriger</v>
      </c>
      <c r="AE204" s="81">
        <f>'M1-In'!AF204+'M2-In'!AF204+'M3-In'!AF204</f>
        <v>0</v>
      </c>
      <c r="AF204" s="81" t="str">
        <f t="shared" si="170"/>
        <v>Corriger</v>
      </c>
      <c r="AG204" s="81" t="str">
        <f t="shared" si="171"/>
        <v>Corriger</v>
      </c>
      <c r="AH204" s="81">
        <f>'M1-In'!AG204+'M2-In'!AG204+'M3-In'!AG204</f>
        <v>0</v>
      </c>
      <c r="AI204" s="81" t="str">
        <f t="shared" si="172"/>
        <v>Corriger</v>
      </c>
      <c r="AJ204" s="81" t="str">
        <f t="shared" si="173"/>
        <v>Corriger</v>
      </c>
      <c r="AK204" s="81">
        <f>'M1-In'!AH204+'M2-In'!AH204+'M3-In'!AH204</f>
        <v>0</v>
      </c>
      <c r="AL204" s="81" t="str">
        <f t="shared" si="174"/>
        <v>Corriger</v>
      </c>
      <c r="AM204" s="81" t="str">
        <f t="shared" si="175"/>
        <v>Corriger</v>
      </c>
      <c r="AN204" s="81">
        <f>'M1-In'!AI204+'M2-In'!AI204+'M3-In'!AI204</f>
        <v>0</v>
      </c>
      <c r="AO204" s="81" t="str">
        <f t="shared" si="176"/>
        <v>Corriger</v>
      </c>
      <c r="AP204" s="81" t="str">
        <f t="shared" si="177"/>
        <v>Corriger</v>
      </c>
      <c r="AQ204" s="81">
        <f>'M1-In'!AJ204+'M2-In'!AJ204+'M3-In'!AJ204</f>
        <v>0</v>
      </c>
      <c r="AR204" s="81" t="str">
        <f t="shared" si="178"/>
        <v>Corriger</v>
      </c>
      <c r="AS204" s="81" t="str">
        <f t="shared" si="179"/>
        <v>Corriger</v>
      </c>
      <c r="AT204" s="81">
        <f>BerM1!AO204+BerM2!AO204+BerM3!AO204</f>
        <v>0</v>
      </c>
      <c r="AU204" s="81" t="str">
        <f t="shared" si="180"/>
        <v>Corriger</v>
      </c>
      <c r="AV204" s="81" t="str">
        <f t="shared" si="181"/>
        <v>Corriger</v>
      </c>
      <c r="AW204" s="81" t="str">
        <f>IF(A204&gt;1,"Corriger",MIN(gmk,BerM1!AQ204+BerM2!AQ204+BerM3!AQ204))</f>
        <v>Corriger</v>
      </c>
      <c r="AX204" s="81" t="str">
        <f t="shared" si="182"/>
        <v>Corriger</v>
      </c>
      <c r="AY204" s="81" t="str">
        <f t="shared" si="183"/>
        <v>Corriger</v>
      </c>
      <c r="AZ204" s="81" t="str">
        <f>IF(A204&gt;1,"Corriger",ROUND(AW204*pabij/100,2)+ROUND(AW204*wnbij/100,2))</f>
        <v>Corriger</v>
      </c>
      <c r="BA204" s="81">
        <f t="shared" si="184"/>
        <v>0</v>
      </c>
      <c r="BB204" s="81">
        <f t="shared" si="185"/>
        <v>0</v>
      </c>
      <c r="BC204" s="104">
        <f t="shared" si="186"/>
        <v>1</v>
      </c>
      <c r="BD204" s="81" t="str">
        <f t="shared" si="187"/>
        <v>Corriger</v>
      </c>
      <c r="BE204" s="34" t="str">
        <f t="shared" si="188"/>
        <v>Corriger</v>
      </c>
      <c r="BF204" s="81" t="str">
        <f>IF(A204&gt;1,"Corriger",MIN(AY204,BerM1!AT204+BerM2!AT204+BerM3!AT204))</f>
        <v>Corriger</v>
      </c>
      <c r="BG204" s="81" t="e">
        <f t="shared" si="189"/>
        <v>#VALUE!</v>
      </c>
      <c r="BH204" s="81" t="str">
        <f t="shared" si="190"/>
        <v>Corriger</v>
      </c>
      <c r="BI204" s="81" t="str">
        <f t="shared" si="191"/>
        <v>Corriger</v>
      </c>
      <c r="BJ204" s="81" t="e">
        <f t="shared" si="192"/>
        <v>#VALUE!</v>
      </c>
      <c r="BK204" s="81" t="e">
        <f ca="1">IF(A204=1,Corriger,ROUND(AW204*fsobij/100,2))</f>
        <v>#VALUE!</v>
      </c>
      <c r="BL204" s="25" t="str">
        <f t="shared" si="193"/>
        <v>Corriger</v>
      </c>
      <c r="BM204" s="81" t="str">
        <f t="shared" si="194"/>
        <v>Corriger</v>
      </c>
      <c r="BN204" s="81" t="str">
        <f t="shared" si="195"/>
        <v>Corriger</v>
      </c>
      <c r="BO204" s="81" t="str">
        <f t="shared" si="196"/>
        <v>OK</v>
      </c>
      <c r="BP204" s="81" t="b">
        <f t="shared" si="197"/>
        <v>0</v>
      </c>
      <c r="BQ204" s="105"/>
      <c r="BR204" s="105" t="e">
        <f ca="1">IF(A204=1,Corriger,ROUND(AW204*bijdrage255/100,2))</f>
        <v>#VALUE!</v>
      </c>
      <c r="BS204" s="105" t="e">
        <f ca="1">IF(A204=1,Corriger,ROUND(AW204*bijdrage256/100,2))</f>
        <v>#VALUE!</v>
      </c>
      <c r="BT204" s="105"/>
      <c r="BU204" s="105" t="str">
        <f t="shared" si="198"/>
        <v>Corriger</v>
      </c>
      <c r="BV204" s="105"/>
      <c r="BW204" s="81" t="e">
        <f t="shared" si="199"/>
        <v>#VALUE!</v>
      </c>
      <c r="BX204" s="81" t="e">
        <f t="shared" si="200"/>
        <v>#VALUE!</v>
      </c>
      <c r="BY204" s="81" t="e">
        <f t="shared" si="201"/>
        <v>#VALUE!</v>
      </c>
      <c r="CA204" s="81" t="e">
        <f ca="1">BN204-ROUND(((FTP!AP204+FTP!BB204+FTP!BF204+FTP!AT204+FTP!AX204)-(FTP!BH204+FTP!BJ204))/100,2)</f>
        <v>#VALUE!</v>
      </c>
    </row>
    <row r="205" spans="1:79" x14ac:dyDescent="0.2">
      <c r="A205" s="25">
        <f>IF(OR(BerM1!V205=1,BerM2!V205=1,BerM3!V205=1),1,IF(ISBLANK(wg_cat),2,IF(AND(kwnr&gt;=76,user_wg_cat=958),3,0)))</f>
        <v>2</v>
      </c>
      <c r="B205" s="101"/>
      <c r="C205" s="106">
        <f>IF(NOT(ISBLANK(Ident!E205)),IF(Ident!E205&lt;Kal!A$11,Kal!A$11,Ident!E205),Kal!A$11)</f>
        <v>45383</v>
      </c>
      <c r="D205" s="25">
        <f>Ident!F205-C205+1-(INT((CHOOSE(WEEKDAY(C205),0,1,2,3,4,5,6)+(Ident!F205-C205+1))/7))-(INT((CHOOSE(WEEKDAY(C205),6,0,1,2,3,4,5)+(Ident!F205-C205+1))/7))</f>
        <v>-32415</v>
      </c>
      <c r="E205" s="25">
        <f>Kal!B$13-C205+1-(INT((CHOOSE(WEEKDAY(C205),0,1,2,3,4,5,6)+(Kal!B$13-C205+1))/7))-(INT((CHOOSE(WEEKDAY(C205),6,0,1,2,3,4,5)+(Kal!B$13-C205+1))/7))</f>
        <v>65</v>
      </c>
      <c r="F205" s="25">
        <f>Ident!F205-Kal!A$11+1-(INT((CHOOSE(WEEKDAY(Kal!A$11),0,1,2,3,4,5,6)+(Ident!F205-Kal!A$11+1))/7))-(INT((CHOOSE(WEEKDAY(Kal!A$11),6,0,1,2,3,4,5)+(Ident!F205-Kal!A$11+1))/7))</f>
        <v>-32415</v>
      </c>
      <c r="G205" s="25">
        <f>IF(AND(Ident!E205&lt;&gt;0,Ident!F205&lt;&gt;0),D205,IF(AND(Ident!E205&lt;&gt;0,Ident!F205=0),E205,IF(AND(Ident!E205=0,Ident!F205&lt;&gt;0),F205,ad5kw)))</f>
        <v>65</v>
      </c>
      <c r="H205" s="24">
        <f>ROUND(G205*Ident!L205,2)</f>
        <v>0</v>
      </c>
      <c r="I205" s="102"/>
      <c r="J205" s="103">
        <f>BerM1!W205+BerM2!W205+BerM3!W205</f>
        <v>0</v>
      </c>
      <c r="K205" s="103">
        <f t="shared" si="161"/>
        <v>0</v>
      </c>
      <c r="L205" s="103" t="str">
        <f t="shared" si="162"/>
        <v>Corriger</v>
      </c>
      <c r="M205" s="81">
        <f>BerM1!AB205+BerM2!AB205+BerM3!AB205</f>
        <v>0</v>
      </c>
      <c r="N205" s="81">
        <f t="shared" si="163"/>
        <v>0</v>
      </c>
      <c r="O205" s="4">
        <f>IF(BerM1!S205+BerM2!S205+BerM3!S205=0,0,MIN(Ident!L205*fuf,MAX((Ident!L205-1)*fuf,ROUND(N205/(BerM1!S205+BerM2!S205+BerM3!S205),2))))</f>
        <v>0</v>
      </c>
      <c r="P205" s="81">
        <f>ROUND((BerM1!I205+BerM2!I205+BerM3!I205)/(malu1+malu2+malu3),2)</f>
        <v>0</v>
      </c>
      <c r="Q205" s="81">
        <f>ROUND((BerM1!J205+BerM2!J205+BerM3!J205)/(dima1+dima2+dima3),2)</f>
        <v>0</v>
      </c>
      <c r="R205" s="81">
        <f>ROUND((BerM1!K205+BerM2!K205+BerM3!K205)/(wome1+wome2+wome3),2)</f>
        <v>0</v>
      </c>
      <c r="S205" s="81">
        <f>ROUND((BerM1!L205+BerM2!L205+BerM3!L205)/(doje1+doje2+doje3),2)</f>
        <v>0</v>
      </c>
      <c r="T205" s="81">
        <f>ROUND((BerM1!M205+BerM2!M205+BerM3!M205)/(vrve1+vrve2+vrve3),2)</f>
        <v>0</v>
      </c>
      <c r="U205" s="81">
        <f>ROUND((BerM1!N205+BerM2!N205+BerM3!N205)/(zasa1+zasa2+zasa3),2)</f>
        <v>0</v>
      </c>
      <c r="V205" s="81">
        <f>ROUND((BerM1!O205+BerM2!O205+BerM3!O205)/(zodi1+zodi2+zodi3),2)</f>
        <v>0</v>
      </c>
      <c r="W205" s="81">
        <f>ROUND(('M1-In'!U205+'M2-In'!U205+'M3-In'!U205)*7/(malu1+malu2+malu3+dima1+dima2+dima3+wome1+wome2+wome3+doje1+doje2+doje3+vrve1+vrve2+vrve3+zasa1+zasa2+zasa3+zodi1+zodi2+zodi3),2)</f>
        <v>0</v>
      </c>
      <c r="X205" s="81">
        <f t="shared" si="164"/>
        <v>0</v>
      </c>
      <c r="Y205" s="81" t="str">
        <f t="shared" si="165"/>
        <v>REMPLIR CAT.D'EMPLOYEUR!</v>
      </c>
      <c r="Z205" s="34">
        <f t="shared" si="166"/>
        <v>0</v>
      </c>
      <c r="AA205" s="81" t="str">
        <f t="shared" si="167"/>
        <v>T. plein</v>
      </c>
      <c r="AB205" s="81">
        <f>'M1-In'!AD205+'M1-In'!AE205+'M2-In'!AD205+'M2-In'!AE205+'M3-In'!AD205+'M3-In'!AE205</f>
        <v>0</v>
      </c>
      <c r="AC205" s="81" t="str">
        <f t="shared" si="168"/>
        <v>Corriger</v>
      </c>
      <c r="AD205" s="81" t="str">
        <f t="shared" si="169"/>
        <v>Corriger</v>
      </c>
      <c r="AE205" s="81">
        <f>'M1-In'!AF205+'M2-In'!AF205+'M3-In'!AF205</f>
        <v>0</v>
      </c>
      <c r="AF205" s="81" t="str">
        <f t="shared" si="170"/>
        <v>Corriger</v>
      </c>
      <c r="AG205" s="81" t="str">
        <f t="shared" si="171"/>
        <v>Corriger</v>
      </c>
      <c r="AH205" s="81">
        <f>'M1-In'!AG205+'M2-In'!AG205+'M3-In'!AG205</f>
        <v>0</v>
      </c>
      <c r="AI205" s="81" t="str">
        <f t="shared" si="172"/>
        <v>Corriger</v>
      </c>
      <c r="AJ205" s="81" t="str">
        <f t="shared" si="173"/>
        <v>Corriger</v>
      </c>
      <c r="AK205" s="81">
        <f>'M1-In'!AH205+'M2-In'!AH205+'M3-In'!AH205</f>
        <v>0</v>
      </c>
      <c r="AL205" s="81" t="str">
        <f t="shared" si="174"/>
        <v>Corriger</v>
      </c>
      <c r="AM205" s="81" t="str">
        <f t="shared" si="175"/>
        <v>Corriger</v>
      </c>
      <c r="AN205" s="81">
        <f>'M1-In'!AI205+'M2-In'!AI205+'M3-In'!AI205</f>
        <v>0</v>
      </c>
      <c r="AO205" s="81" t="str">
        <f t="shared" si="176"/>
        <v>Corriger</v>
      </c>
      <c r="AP205" s="81" t="str">
        <f t="shared" si="177"/>
        <v>Corriger</v>
      </c>
      <c r="AQ205" s="81">
        <f>'M1-In'!AJ205+'M2-In'!AJ205+'M3-In'!AJ205</f>
        <v>0</v>
      </c>
      <c r="AR205" s="81" t="str">
        <f t="shared" si="178"/>
        <v>Corriger</v>
      </c>
      <c r="AS205" s="81" t="str">
        <f t="shared" si="179"/>
        <v>Corriger</v>
      </c>
      <c r="AT205" s="81">
        <f>BerM1!AO205+BerM2!AO205+BerM3!AO205</f>
        <v>0</v>
      </c>
      <c r="AU205" s="81" t="str">
        <f t="shared" si="180"/>
        <v>Corriger</v>
      </c>
      <c r="AV205" s="81" t="str">
        <f t="shared" si="181"/>
        <v>Corriger</v>
      </c>
      <c r="AW205" s="81" t="str">
        <f>IF(A205&gt;1,"Corriger",MIN(gmk,BerM1!AQ205+BerM2!AQ205+BerM3!AQ205))</f>
        <v>Corriger</v>
      </c>
      <c r="AX205" s="81" t="str">
        <f t="shared" si="182"/>
        <v>Corriger</v>
      </c>
      <c r="AY205" s="81" t="str">
        <f t="shared" si="183"/>
        <v>Corriger</v>
      </c>
      <c r="AZ205" s="81" t="str">
        <f>IF(A205&gt;1,"Corriger",ROUND(AW205*pabij/100,2)+ROUND(AW205*wnbij/100,2))</f>
        <v>Corriger</v>
      </c>
      <c r="BA205" s="81">
        <f t="shared" si="184"/>
        <v>0</v>
      </c>
      <c r="BB205" s="81">
        <f t="shared" si="185"/>
        <v>0</v>
      </c>
      <c r="BC205" s="104">
        <f t="shared" si="186"/>
        <v>1</v>
      </c>
      <c r="BD205" s="81" t="str">
        <f t="shared" si="187"/>
        <v>Corriger</v>
      </c>
      <c r="BE205" s="34" t="str">
        <f t="shared" si="188"/>
        <v>Corriger</v>
      </c>
      <c r="BF205" s="81" t="str">
        <f>IF(A205&gt;1,"Corriger",MIN(AY205,BerM1!AT205+BerM2!AT205+BerM3!AT205))</f>
        <v>Corriger</v>
      </c>
      <c r="BG205" s="81" t="e">
        <f t="shared" si="189"/>
        <v>#VALUE!</v>
      </c>
      <c r="BH205" s="81" t="str">
        <f t="shared" si="190"/>
        <v>Corriger</v>
      </c>
      <c r="BI205" s="81" t="str">
        <f t="shared" si="191"/>
        <v>Corriger</v>
      </c>
      <c r="BJ205" s="81" t="e">
        <f t="shared" si="192"/>
        <v>#VALUE!</v>
      </c>
      <c r="BK205" s="81" t="e">
        <f ca="1">IF(A205=1,Corriger,ROUND(AW205*fsobij/100,2))</f>
        <v>#VALUE!</v>
      </c>
      <c r="BL205" s="25" t="str">
        <f t="shared" si="193"/>
        <v>Corriger</v>
      </c>
      <c r="BM205" s="81" t="str">
        <f t="shared" si="194"/>
        <v>Corriger</v>
      </c>
      <c r="BN205" s="81" t="str">
        <f t="shared" si="195"/>
        <v>Corriger</v>
      </c>
      <c r="BO205" s="81" t="str">
        <f t="shared" si="196"/>
        <v>OK</v>
      </c>
      <c r="BP205" s="81" t="b">
        <f t="shared" si="197"/>
        <v>0</v>
      </c>
      <c r="BQ205" s="105"/>
      <c r="BR205" s="105" t="e">
        <f ca="1">IF(A205=1,Corriger,ROUND(AW205*bijdrage255/100,2))</f>
        <v>#VALUE!</v>
      </c>
      <c r="BS205" s="105" t="e">
        <f ca="1">IF(A205=1,Corriger,ROUND(AW205*bijdrage256/100,2))</f>
        <v>#VALUE!</v>
      </c>
      <c r="BT205" s="105"/>
      <c r="BU205" s="105" t="str">
        <f t="shared" si="198"/>
        <v>Corriger</v>
      </c>
      <c r="BV205" s="105"/>
      <c r="BW205" s="81" t="e">
        <f t="shared" si="199"/>
        <v>#VALUE!</v>
      </c>
      <c r="BX205" s="81" t="e">
        <f t="shared" si="200"/>
        <v>#VALUE!</v>
      </c>
      <c r="BY205" s="81" t="e">
        <f t="shared" si="201"/>
        <v>#VALUE!</v>
      </c>
      <c r="CA205" s="81" t="e">
        <f ca="1">BN205-ROUND(((FTP!AP205+FTP!BB205+FTP!BF205+FTP!AT205+FTP!AX205)-(FTP!BH205+FTP!BJ205))/100,2)</f>
        <v>#VALUE!</v>
      </c>
    </row>
    <row r="206" spans="1:79" x14ac:dyDescent="0.2">
      <c r="A206" s="25">
        <f>IF(OR(BerM1!V206=1,BerM2!V206=1,BerM3!V206=1),1,IF(ISBLANK(wg_cat),2,IF(AND(kwnr&gt;=76,user_wg_cat=958),3,0)))</f>
        <v>2</v>
      </c>
      <c r="B206" s="101"/>
      <c r="C206" s="106">
        <f>IF(NOT(ISBLANK(Ident!E206)),IF(Ident!E206&lt;Kal!A$11,Kal!A$11,Ident!E206),Kal!A$11)</f>
        <v>45383</v>
      </c>
      <c r="D206" s="25">
        <f>Ident!F206-C206+1-(INT((CHOOSE(WEEKDAY(C206),0,1,2,3,4,5,6)+(Ident!F206-C206+1))/7))-(INT((CHOOSE(WEEKDAY(C206),6,0,1,2,3,4,5)+(Ident!F206-C206+1))/7))</f>
        <v>-32415</v>
      </c>
      <c r="E206" s="25">
        <f>Kal!B$13-C206+1-(INT((CHOOSE(WEEKDAY(C206),0,1,2,3,4,5,6)+(Kal!B$13-C206+1))/7))-(INT((CHOOSE(WEEKDAY(C206),6,0,1,2,3,4,5)+(Kal!B$13-C206+1))/7))</f>
        <v>65</v>
      </c>
      <c r="F206" s="25">
        <f>Ident!F206-Kal!A$11+1-(INT((CHOOSE(WEEKDAY(Kal!A$11),0,1,2,3,4,5,6)+(Ident!F206-Kal!A$11+1))/7))-(INT((CHOOSE(WEEKDAY(Kal!A$11),6,0,1,2,3,4,5)+(Ident!F206-Kal!A$11+1))/7))</f>
        <v>-32415</v>
      </c>
      <c r="G206" s="25">
        <f>IF(AND(Ident!E206&lt;&gt;0,Ident!F206&lt;&gt;0),D206,IF(AND(Ident!E206&lt;&gt;0,Ident!F206=0),E206,IF(AND(Ident!E206=0,Ident!F206&lt;&gt;0),F206,ad5kw)))</f>
        <v>65</v>
      </c>
      <c r="H206" s="24">
        <f>ROUND(G206*Ident!L206,2)</f>
        <v>0</v>
      </c>
      <c r="I206" s="102"/>
      <c r="J206" s="103">
        <f>BerM1!W206+BerM2!W206+BerM3!W206</f>
        <v>0</v>
      </c>
      <c r="K206" s="103">
        <f t="shared" si="161"/>
        <v>0</v>
      </c>
      <c r="L206" s="103" t="str">
        <f t="shared" si="162"/>
        <v>Corriger</v>
      </c>
      <c r="M206" s="81">
        <f>BerM1!AB206+BerM2!AB206+BerM3!AB206</f>
        <v>0</v>
      </c>
      <c r="N206" s="81">
        <f t="shared" si="163"/>
        <v>0</v>
      </c>
      <c r="O206" s="4">
        <f>IF(BerM1!S206+BerM2!S206+BerM3!S206=0,0,MIN(Ident!L206*fuf,MAX((Ident!L206-1)*fuf,ROUND(N206/(BerM1!S206+BerM2!S206+BerM3!S206),2))))</f>
        <v>0</v>
      </c>
      <c r="P206" s="81">
        <f>ROUND((BerM1!I206+BerM2!I206+BerM3!I206)/(malu1+malu2+malu3),2)</f>
        <v>0</v>
      </c>
      <c r="Q206" s="81">
        <f>ROUND((BerM1!J206+BerM2!J206+BerM3!J206)/(dima1+dima2+dima3),2)</f>
        <v>0</v>
      </c>
      <c r="R206" s="81">
        <f>ROUND((BerM1!K206+BerM2!K206+BerM3!K206)/(wome1+wome2+wome3),2)</f>
        <v>0</v>
      </c>
      <c r="S206" s="81">
        <f>ROUND((BerM1!L206+BerM2!L206+BerM3!L206)/(doje1+doje2+doje3),2)</f>
        <v>0</v>
      </c>
      <c r="T206" s="81">
        <f>ROUND((BerM1!M206+BerM2!M206+BerM3!M206)/(vrve1+vrve2+vrve3),2)</f>
        <v>0</v>
      </c>
      <c r="U206" s="81">
        <f>ROUND((BerM1!N206+BerM2!N206+BerM3!N206)/(zasa1+zasa2+zasa3),2)</f>
        <v>0</v>
      </c>
      <c r="V206" s="81">
        <f>ROUND((BerM1!O206+BerM2!O206+BerM3!O206)/(zodi1+zodi2+zodi3),2)</f>
        <v>0</v>
      </c>
      <c r="W206" s="81">
        <f>ROUND(('M1-In'!U206+'M2-In'!U206+'M3-In'!U206)*7/(malu1+malu2+malu3+dima1+dima2+dima3+wome1+wome2+wome3+doje1+doje2+doje3+vrve1+vrve2+vrve3+zasa1+zasa2+zasa3+zodi1+zodi2+zodi3),2)</f>
        <v>0</v>
      </c>
      <c r="X206" s="81">
        <f t="shared" si="164"/>
        <v>0</v>
      </c>
      <c r="Y206" s="81" t="str">
        <f t="shared" si="165"/>
        <v>REMPLIR CAT.D'EMPLOYEUR!</v>
      </c>
      <c r="Z206" s="34">
        <f t="shared" si="166"/>
        <v>0</v>
      </c>
      <c r="AA206" s="81" t="str">
        <f t="shared" si="167"/>
        <v>T. plein</v>
      </c>
      <c r="AB206" s="81">
        <f>'M1-In'!AD206+'M1-In'!AE206+'M2-In'!AD206+'M2-In'!AE206+'M3-In'!AD206+'M3-In'!AE206</f>
        <v>0</v>
      </c>
      <c r="AC206" s="81" t="str">
        <f t="shared" si="168"/>
        <v>Corriger</v>
      </c>
      <c r="AD206" s="81" t="str">
        <f t="shared" si="169"/>
        <v>Corriger</v>
      </c>
      <c r="AE206" s="81">
        <f>'M1-In'!AF206+'M2-In'!AF206+'M3-In'!AF206</f>
        <v>0</v>
      </c>
      <c r="AF206" s="81" t="str">
        <f t="shared" si="170"/>
        <v>Corriger</v>
      </c>
      <c r="AG206" s="81" t="str">
        <f t="shared" si="171"/>
        <v>Corriger</v>
      </c>
      <c r="AH206" s="81">
        <f>'M1-In'!AG206+'M2-In'!AG206+'M3-In'!AG206</f>
        <v>0</v>
      </c>
      <c r="AI206" s="81" t="str">
        <f t="shared" si="172"/>
        <v>Corriger</v>
      </c>
      <c r="AJ206" s="81" t="str">
        <f t="shared" si="173"/>
        <v>Corriger</v>
      </c>
      <c r="AK206" s="81">
        <f>'M1-In'!AH206+'M2-In'!AH206+'M3-In'!AH206</f>
        <v>0</v>
      </c>
      <c r="AL206" s="81" t="str">
        <f t="shared" si="174"/>
        <v>Corriger</v>
      </c>
      <c r="AM206" s="81" t="str">
        <f t="shared" si="175"/>
        <v>Corriger</v>
      </c>
      <c r="AN206" s="81">
        <f>'M1-In'!AI206+'M2-In'!AI206+'M3-In'!AI206</f>
        <v>0</v>
      </c>
      <c r="AO206" s="81" t="str">
        <f t="shared" si="176"/>
        <v>Corriger</v>
      </c>
      <c r="AP206" s="81" t="str">
        <f t="shared" si="177"/>
        <v>Corriger</v>
      </c>
      <c r="AQ206" s="81">
        <f>'M1-In'!AJ206+'M2-In'!AJ206+'M3-In'!AJ206</f>
        <v>0</v>
      </c>
      <c r="AR206" s="81" t="str">
        <f t="shared" si="178"/>
        <v>Corriger</v>
      </c>
      <c r="AS206" s="81" t="str">
        <f t="shared" si="179"/>
        <v>Corriger</v>
      </c>
      <c r="AT206" s="81">
        <f>BerM1!AO206+BerM2!AO206+BerM3!AO206</f>
        <v>0</v>
      </c>
      <c r="AU206" s="81" t="str">
        <f t="shared" si="180"/>
        <v>Corriger</v>
      </c>
      <c r="AV206" s="81" t="str">
        <f t="shared" si="181"/>
        <v>Corriger</v>
      </c>
      <c r="AW206" s="81" t="str">
        <f>IF(A206&gt;1,"Corriger",MIN(gmk,BerM1!AQ206+BerM2!AQ206+BerM3!AQ206))</f>
        <v>Corriger</v>
      </c>
      <c r="AX206" s="81" t="str">
        <f t="shared" si="182"/>
        <v>Corriger</v>
      </c>
      <c r="AY206" s="81" t="str">
        <f t="shared" si="183"/>
        <v>Corriger</v>
      </c>
      <c r="AZ206" s="81" t="str">
        <f>IF(A206&gt;1,"Corriger",ROUND(AW206*pabij/100,2)+ROUND(AW206*wnbij/100,2))</f>
        <v>Corriger</v>
      </c>
      <c r="BA206" s="81">
        <f t="shared" si="184"/>
        <v>0</v>
      </c>
      <c r="BB206" s="81">
        <f t="shared" si="185"/>
        <v>0</v>
      </c>
      <c r="BC206" s="104">
        <f t="shared" si="186"/>
        <v>1</v>
      </c>
      <c r="BD206" s="81" t="str">
        <f t="shared" si="187"/>
        <v>Corriger</v>
      </c>
      <c r="BE206" s="34" t="str">
        <f t="shared" si="188"/>
        <v>Corriger</v>
      </c>
      <c r="BF206" s="81" t="str">
        <f>IF(A206&gt;1,"Corriger",MIN(AY206,BerM1!AT206+BerM2!AT206+BerM3!AT206))</f>
        <v>Corriger</v>
      </c>
      <c r="BG206" s="81" t="e">
        <f t="shared" si="189"/>
        <v>#VALUE!</v>
      </c>
      <c r="BH206" s="81" t="str">
        <f t="shared" si="190"/>
        <v>Corriger</v>
      </c>
      <c r="BI206" s="81" t="str">
        <f t="shared" si="191"/>
        <v>Corriger</v>
      </c>
      <c r="BJ206" s="81" t="e">
        <f t="shared" si="192"/>
        <v>#VALUE!</v>
      </c>
      <c r="BK206" s="81" t="e">
        <f ca="1">IF(A206=1,Corriger,ROUND(AW206*fsobij/100,2))</f>
        <v>#VALUE!</v>
      </c>
      <c r="BL206" s="25" t="str">
        <f t="shared" si="193"/>
        <v>Corriger</v>
      </c>
      <c r="BM206" s="81" t="str">
        <f t="shared" si="194"/>
        <v>Corriger</v>
      </c>
      <c r="BN206" s="81" t="str">
        <f t="shared" si="195"/>
        <v>Corriger</v>
      </c>
      <c r="BO206" s="81" t="str">
        <f t="shared" si="196"/>
        <v>OK</v>
      </c>
      <c r="BP206" s="81" t="b">
        <f t="shared" si="197"/>
        <v>0</v>
      </c>
      <c r="BQ206" s="105"/>
      <c r="BR206" s="105" t="e">
        <f ca="1">IF(A206=1,Corriger,ROUND(AW206*bijdrage255/100,2))</f>
        <v>#VALUE!</v>
      </c>
      <c r="BS206" s="105" t="e">
        <f ca="1">IF(A206=1,Corriger,ROUND(AW206*bijdrage256/100,2))</f>
        <v>#VALUE!</v>
      </c>
      <c r="BT206" s="105"/>
      <c r="BU206" s="105" t="str">
        <f t="shared" si="198"/>
        <v>Corriger</v>
      </c>
      <c r="BV206" s="105"/>
      <c r="BW206" s="81" t="e">
        <f t="shared" si="199"/>
        <v>#VALUE!</v>
      </c>
      <c r="BX206" s="81" t="e">
        <f t="shared" si="200"/>
        <v>#VALUE!</v>
      </c>
      <c r="BY206" s="81" t="e">
        <f t="shared" si="201"/>
        <v>#VALUE!</v>
      </c>
      <c r="CA206" s="81" t="e">
        <f ca="1">BN206-ROUND(((FTP!AP206+FTP!BB206+FTP!BF206+FTP!AT206+FTP!AX206)-(FTP!BH206+FTP!BJ206))/100,2)</f>
        <v>#VALUE!</v>
      </c>
    </row>
    <row r="207" spans="1:79" x14ac:dyDescent="0.2">
      <c r="A207" s="25">
        <f>IF(OR(BerM1!V207=1,BerM2!V207=1,BerM3!V207=1),1,IF(ISBLANK(wg_cat),2,IF(AND(kwnr&gt;=76,user_wg_cat=958),3,0)))</f>
        <v>2</v>
      </c>
      <c r="B207" s="101"/>
      <c r="C207" s="106">
        <f>IF(NOT(ISBLANK(Ident!E207)),IF(Ident!E207&lt;Kal!A$11,Kal!A$11,Ident!E207),Kal!A$11)</f>
        <v>45383</v>
      </c>
      <c r="D207" s="25">
        <f>Ident!F207-C207+1-(INT((CHOOSE(WEEKDAY(C207),0,1,2,3,4,5,6)+(Ident!F207-C207+1))/7))-(INT((CHOOSE(WEEKDAY(C207),6,0,1,2,3,4,5)+(Ident!F207-C207+1))/7))</f>
        <v>-32415</v>
      </c>
      <c r="E207" s="25">
        <f>Kal!B$13-C207+1-(INT((CHOOSE(WEEKDAY(C207),0,1,2,3,4,5,6)+(Kal!B$13-C207+1))/7))-(INT((CHOOSE(WEEKDAY(C207),6,0,1,2,3,4,5)+(Kal!B$13-C207+1))/7))</f>
        <v>65</v>
      </c>
      <c r="F207" s="25">
        <f>Ident!F207-Kal!A$11+1-(INT((CHOOSE(WEEKDAY(Kal!A$11),0,1,2,3,4,5,6)+(Ident!F207-Kal!A$11+1))/7))-(INT((CHOOSE(WEEKDAY(Kal!A$11),6,0,1,2,3,4,5)+(Ident!F207-Kal!A$11+1))/7))</f>
        <v>-32415</v>
      </c>
      <c r="G207" s="25">
        <f>IF(AND(Ident!E207&lt;&gt;0,Ident!F207&lt;&gt;0),D207,IF(AND(Ident!E207&lt;&gt;0,Ident!F207=0),E207,IF(AND(Ident!E207=0,Ident!F207&lt;&gt;0),F207,ad5kw)))</f>
        <v>65</v>
      </c>
      <c r="H207" s="24">
        <f>ROUND(G207*Ident!L207,2)</f>
        <v>0</v>
      </c>
      <c r="I207" s="102"/>
      <c r="J207" s="103">
        <f>BerM1!W207+BerM2!W207+BerM3!W207</f>
        <v>0</v>
      </c>
      <c r="K207" s="103">
        <f t="shared" si="161"/>
        <v>0</v>
      </c>
      <c r="L207" s="103" t="str">
        <f t="shared" si="162"/>
        <v>Corriger</v>
      </c>
      <c r="M207" s="81">
        <f>BerM1!AB207+BerM2!AB207+BerM3!AB207</f>
        <v>0</v>
      </c>
      <c r="N207" s="81">
        <f t="shared" si="163"/>
        <v>0</v>
      </c>
      <c r="O207" s="4">
        <f>IF(BerM1!S207+BerM2!S207+BerM3!S207=0,0,MIN(Ident!L207*fuf,MAX((Ident!L207-1)*fuf,ROUND(N207/(BerM1!S207+BerM2!S207+BerM3!S207),2))))</f>
        <v>0</v>
      </c>
      <c r="P207" s="81">
        <f>ROUND((BerM1!I207+BerM2!I207+BerM3!I207)/(malu1+malu2+malu3),2)</f>
        <v>0</v>
      </c>
      <c r="Q207" s="81">
        <f>ROUND((BerM1!J207+BerM2!J207+BerM3!J207)/(dima1+dima2+dima3),2)</f>
        <v>0</v>
      </c>
      <c r="R207" s="81">
        <f>ROUND((BerM1!K207+BerM2!K207+BerM3!K207)/(wome1+wome2+wome3),2)</f>
        <v>0</v>
      </c>
      <c r="S207" s="81">
        <f>ROUND((BerM1!L207+BerM2!L207+BerM3!L207)/(doje1+doje2+doje3),2)</f>
        <v>0</v>
      </c>
      <c r="T207" s="81">
        <f>ROUND((BerM1!M207+BerM2!M207+BerM3!M207)/(vrve1+vrve2+vrve3),2)</f>
        <v>0</v>
      </c>
      <c r="U207" s="81">
        <f>ROUND((BerM1!N207+BerM2!N207+BerM3!N207)/(zasa1+zasa2+zasa3),2)</f>
        <v>0</v>
      </c>
      <c r="V207" s="81">
        <f>ROUND((BerM1!O207+BerM2!O207+BerM3!O207)/(zodi1+zodi2+zodi3),2)</f>
        <v>0</v>
      </c>
      <c r="W207" s="81">
        <f>ROUND(('M1-In'!U207+'M2-In'!U207+'M3-In'!U207)*7/(malu1+malu2+malu3+dima1+dima2+dima3+wome1+wome2+wome3+doje1+doje2+doje3+vrve1+vrve2+vrve3+zasa1+zasa2+zasa3+zodi1+zodi2+zodi3),2)</f>
        <v>0</v>
      </c>
      <c r="X207" s="81">
        <f t="shared" si="164"/>
        <v>0</v>
      </c>
      <c r="Y207" s="81" t="str">
        <f t="shared" si="165"/>
        <v>REMPLIR CAT.D'EMPLOYEUR!</v>
      </c>
      <c r="Z207" s="34">
        <f t="shared" si="166"/>
        <v>0</v>
      </c>
      <c r="AA207" s="81" t="str">
        <f t="shared" si="167"/>
        <v>T. plein</v>
      </c>
      <c r="AB207" s="81">
        <f>'M1-In'!AD207+'M1-In'!AE207+'M2-In'!AD207+'M2-In'!AE207+'M3-In'!AD207+'M3-In'!AE207</f>
        <v>0</v>
      </c>
      <c r="AC207" s="81" t="str">
        <f t="shared" si="168"/>
        <v>Corriger</v>
      </c>
      <c r="AD207" s="81" t="str">
        <f t="shared" si="169"/>
        <v>Corriger</v>
      </c>
      <c r="AE207" s="81">
        <f>'M1-In'!AF207+'M2-In'!AF207+'M3-In'!AF207</f>
        <v>0</v>
      </c>
      <c r="AF207" s="81" t="str">
        <f t="shared" si="170"/>
        <v>Corriger</v>
      </c>
      <c r="AG207" s="81" t="str">
        <f t="shared" si="171"/>
        <v>Corriger</v>
      </c>
      <c r="AH207" s="81">
        <f>'M1-In'!AG207+'M2-In'!AG207+'M3-In'!AG207</f>
        <v>0</v>
      </c>
      <c r="AI207" s="81" t="str">
        <f t="shared" si="172"/>
        <v>Corriger</v>
      </c>
      <c r="AJ207" s="81" t="str">
        <f t="shared" si="173"/>
        <v>Corriger</v>
      </c>
      <c r="AK207" s="81">
        <f>'M1-In'!AH207+'M2-In'!AH207+'M3-In'!AH207</f>
        <v>0</v>
      </c>
      <c r="AL207" s="81" t="str">
        <f t="shared" si="174"/>
        <v>Corriger</v>
      </c>
      <c r="AM207" s="81" t="str">
        <f t="shared" si="175"/>
        <v>Corriger</v>
      </c>
      <c r="AN207" s="81">
        <f>'M1-In'!AI207+'M2-In'!AI207+'M3-In'!AI207</f>
        <v>0</v>
      </c>
      <c r="AO207" s="81" t="str">
        <f t="shared" si="176"/>
        <v>Corriger</v>
      </c>
      <c r="AP207" s="81" t="str">
        <f t="shared" si="177"/>
        <v>Corriger</v>
      </c>
      <c r="AQ207" s="81">
        <f>'M1-In'!AJ207+'M2-In'!AJ207+'M3-In'!AJ207</f>
        <v>0</v>
      </c>
      <c r="AR207" s="81" t="str">
        <f t="shared" si="178"/>
        <v>Corriger</v>
      </c>
      <c r="AS207" s="81" t="str">
        <f t="shared" si="179"/>
        <v>Corriger</v>
      </c>
      <c r="AT207" s="81">
        <f>BerM1!AO207+BerM2!AO207+BerM3!AO207</f>
        <v>0</v>
      </c>
      <c r="AU207" s="81" t="str">
        <f t="shared" si="180"/>
        <v>Corriger</v>
      </c>
      <c r="AV207" s="81" t="str">
        <f t="shared" si="181"/>
        <v>Corriger</v>
      </c>
      <c r="AW207" s="81" t="str">
        <f>IF(A207&gt;1,"Corriger",MIN(gmk,BerM1!AQ207+BerM2!AQ207+BerM3!AQ207))</f>
        <v>Corriger</v>
      </c>
      <c r="AX207" s="81" t="str">
        <f t="shared" si="182"/>
        <v>Corriger</v>
      </c>
      <c r="AY207" s="81" t="str">
        <f t="shared" si="183"/>
        <v>Corriger</v>
      </c>
      <c r="AZ207" s="81" t="str">
        <f>IF(A207&gt;1,"Corriger",ROUND(AW207*pabij/100,2)+ROUND(AW207*wnbij/100,2))</f>
        <v>Corriger</v>
      </c>
      <c r="BA207" s="81">
        <f t="shared" si="184"/>
        <v>0</v>
      </c>
      <c r="BB207" s="81">
        <f t="shared" si="185"/>
        <v>0</v>
      </c>
      <c r="BC207" s="104">
        <f t="shared" si="186"/>
        <v>1</v>
      </c>
      <c r="BD207" s="81" t="str">
        <f t="shared" si="187"/>
        <v>Corriger</v>
      </c>
      <c r="BE207" s="34" t="str">
        <f t="shared" si="188"/>
        <v>Corriger</v>
      </c>
      <c r="BF207" s="81" t="str">
        <f>IF(A207&gt;1,"Corriger",MIN(AY207,BerM1!AT207+BerM2!AT207+BerM3!AT207))</f>
        <v>Corriger</v>
      </c>
      <c r="BG207" s="81" t="e">
        <f t="shared" si="189"/>
        <v>#VALUE!</v>
      </c>
      <c r="BH207" s="81" t="str">
        <f t="shared" si="190"/>
        <v>Corriger</v>
      </c>
      <c r="BI207" s="81" t="str">
        <f t="shared" si="191"/>
        <v>Corriger</v>
      </c>
      <c r="BJ207" s="81" t="e">
        <f t="shared" si="192"/>
        <v>#VALUE!</v>
      </c>
      <c r="BK207" s="81" t="e">
        <f ca="1">IF(A207=1,Corriger,ROUND(AW207*fsobij/100,2))</f>
        <v>#VALUE!</v>
      </c>
      <c r="BL207" s="25" t="str">
        <f t="shared" si="193"/>
        <v>Corriger</v>
      </c>
      <c r="BM207" s="81" t="str">
        <f t="shared" si="194"/>
        <v>Corriger</v>
      </c>
      <c r="BN207" s="81" t="str">
        <f t="shared" si="195"/>
        <v>Corriger</v>
      </c>
      <c r="BO207" s="81" t="str">
        <f t="shared" si="196"/>
        <v>OK</v>
      </c>
      <c r="BP207" s="81" t="b">
        <f t="shared" si="197"/>
        <v>0</v>
      </c>
      <c r="BQ207" s="105"/>
      <c r="BR207" s="105" t="e">
        <f ca="1">IF(A207=1,Corriger,ROUND(AW207*bijdrage255/100,2))</f>
        <v>#VALUE!</v>
      </c>
      <c r="BS207" s="105" t="e">
        <f ca="1">IF(A207=1,Corriger,ROUND(AW207*bijdrage256/100,2))</f>
        <v>#VALUE!</v>
      </c>
      <c r="BT207" s="105"/>
      <c r="BU207" s="105" t="str">
        <f t="shared" si="198"/>
        <v>Corriger</v>
      </c>
      <c r="BV207" s="105"/>
      <c r="BW207" s="81" t="e">
        <f t="shared" si="199"/>
        <v>#VALUE!</v>
      </c>
      <c r="BX207" s="81" t="e">
        <f t="shared" si="200"/>
        <v>#VALUE!</v>
      </c>
      <c r="BY207" s="81" t="e">
        <f t="shared" si="201"/>
        <v>#VALUE!</v>
      </c>
      <c r="CA207" s="81" t="e">
        <f ca="1">BN207-ROUND(((FTP!AP207+FTP!BB207+FTP!BF207+FTP!AT207+FTP!AX207)-(FTP!BH207+FTP!BJ207))/100,2)</f>
        <v>#VALUE!</v>
      </c>
    </row>
    <row r="208" spans="1:79" x14ac:dyDescent="0.2">
      <c r="A208" s="25">
        <f>IF(OR(BerM1!V208=1,BerM2!V208=1,BerM3!V208=1),1,IF(ISBLANK(wg_cat),2,IF(AND(kwnr&gt;=76,user_wg_cat=958),3,0)))</f>
        <v>2</v>
      </c>
      <c r="B208" s="101"/>
      <c r="C208" s="106">
        <f>IF(NOT(ISBLANK(Ident!E208)),IF(Ident!E208&lt;Kal!A$11,Kal!A$11,Ident!E208),Kal!A$11)</f>
        <v>45383</v>
      </c>
      <c r="D208" s="25">
        <f>Ident!F208-C208+1-(INT((CHOOSE(WEEKDAY(C208),0,1,2,3,4,5,6)+(Ident!F208-C208+1))/7))-(INT((CHOOSE(WEEKDAY(C208),6,0,1,2,3,4,5)+(Ident!F208-C208+1))/7))</f>
        <v>-32415</v>
      </c>
      <c r="E208" s="25">
        <f>Kal!B$13-C208+1-(INT((CHOOSE(WEEKDAY(C208),0,1,2,3,4,5,6)+(Kal!B$13-C208+1))/7))-(INT((CHOOSE(WEEKDAY(C208),6,0,1,2,3,4,5)+(Kal!B$13-C208+1))/7))</f>
        <v>65</v>
      </c>
      <c r="F208" s="25">
        <f>Ident!F208-Kal!A$11+1-(INT((CHOOSE(WEEKDAY(Kal!A$11),0,1,2,3,4,5,6)+(Ident!F208-Kal!A$11+1))/7))-(INT((CHOOSE(WEEKDAY(Kal!A$11),6,0,1,2,3,4,5)+(Ident!F208-Kal!A$11+1))/7))</f>
        <v>-32415</v>
      </c>
      <c r="G208" s="25">
        <f>IF(AND(Ident!E208&lt;&gt;0,Ident!F208&lt;&gt;0),D208,IF(AND(Ident!E208&lt;&gt;0,Ident!F208=0),E208,IF(AND(Ident!E208=0,Ident!F208&lt;&gt;0),F208,ad5kw)))</f>
        <v>65</v>
      </c>
      <c r="H208" s="24">
        <f>ROUND(G208*Ident!L208,2)</f>
        <v>0</v>
      </c>
      <c r="I208" s="102"/>
      <c r="J208" s="103">
        <f>BerM1!W208+BerM2!W208+BerM3!W208</f>
        <v>0</v>
      </c>
      <c r="K208" s="103">
        <f t="shared" si="161"/>
        <v>0</v>
      </c>
      <c r="L208" s="103" t="str">
        <f t="shared" si="162"/>
        <v>Corriger</v>
      </c>
      <c r="M208" s="81">
        <f>BerM1!AB208+BerM2!AB208+BerM3!AB208</f>
        <v>0</v>
      </c>
      <c r="N208" s="81">
        <f t="shared" si="163"/>
        <v>0</v>
      </c>
      <c r="O208" s="4">
        <f>IF(BerM1!S208+BerM2!S208+BerM3!S208=0,0,MIN(Ident!L208*fuf,MAX((Ident!L208-1)*fuf,ROUND(N208/(BerM1!S208+BerM2!S208+BerM3!S208),2))))</f>
        <v>0</v>
      </c>
      <c r="P208" s="81">
        <f>ROUND((BerM1!I208+BerM2!I208+BerM3!I208)/(malu1+malu2+malu3),2)</f>
        <v>0</v>
      </c>
      <c r="Q208" s="81">
        <f>ROUND((BerM1!J208+BerM2!J208+BerM3!J208)/(dima1+dima2+dima3),2)</f>
        <v>0</v>
      </c>
      <c r="R208" s="81">
        <f>ROUND((BerM1!K208+BerM2!K208+BerM3!K208)/(wome1+wome2+wome3),2)</f>
        <v>0</v>
      </c>
      <c r="S208" s="81">
        <f>ROUND((BerM1!L208+BerM2!L208+BerM3!L208)/(doje1+doje2+doje3),2)</f>
        <v>0</v>
      </c>
      <c r="T208" s="81">
        <f>ROUND((BerM1!M208+BerM2!M208+BerM3!M208)/(vrve1+vrve2+vrve3),2)</f>
        <v>0</v>
      </c>
      <c r="U208" s="81">
        <f>ROUND((BerM1!N208+BerM2!N208+BerM3!N208)/(zasa1+zasa2+zasa3),2)</f>
        <v>0</v>
      </c>
      <c r="V208" s="81">
        <f>ROUND((BerM1!O208+BerM2!O208+BerM3!O208)/(zodi1+zodi2+zodi3),2)</f>
        <v>0</v>
      </c>
      <c r="W208" s="81">
        <f>ROUND(('M1-In'!U208+'M2-In'!U208+'M3-In'!U208)*7/(malu1+malu2+malu3+dima1+dima2+dima3+wome1+wome2+wome3+doje1+doje2+doje3+vrve1+vrve2+vrve3+zasa1+zasa2+zasa3+zodi1+zodi2+zodi3),2)</f>
        <v>0</v>
      </c>
      <c r="X208" s="81">
        <f t="shared" si="164"/>
        <v>0</v>
      </c>
      <c r="Y208" s="81" t="str">
        <f t="shared" si="165"/>
        <v>REMPLIR CAT.D'EMPLOYEUR!</v>
      </c>
      <c r="Z208" s="34">
        <f t="shared" si="166"/>
        <v>0</v>
      </c>
      <c r="AA208" s="81" t="str">
        <f t="shared" si="167"/>
        <v>T. plein</v>
      </c>
      <c r="AB208" s="81">
        <f>'M1-In'!AD208+'M1-In'!AE208+'M2-In'!AD208+'M2-In'!AE208+'M3-In'!AD208+'M3-In'!AE208</f>
        <v>0</v>
      </c>
      <c r="AC208" s="81" t="str">
        <f t="shared" si="168"/>
        <v>Corriger</v>
      </c>
      <c r="AD208" s="81" t="str">
        <f t="shared" si="169"/>
        <v>Corriger</v>
      </c>
      <c r="AE208" s="81">
        <f>'M1-In'!AF208+'M2-In'!AF208+'M3-In'!AF208</f>
        <v>0</v>
      </c>
      <c r="AF208" s="81" t="str">
        <f t="shared" si="170"/>
        <v>Corriger</v>
      </c>
      <c r="AG208" s="81" t="str">
        <f t="shared" si="171"/>
        <v>Corriger</v>
      </c>
      <c r="AH208" s="81">
        <f>'M1-In'!AG208+'M2-In'!AG208+'M3-In'!AG208</f>
        <v>0</v>
      </c>
      <c r="AI208" s="81" t="str">
        <f t="shared" si="172"/>
        <v>Corriger</v>
      </c>
      <c r="AJ208" s="81" t="str">
        <f t="shared" si="173"/>
        <v>Corriger</v>
      </c>
      <c r="AK208" s="81">
        <f>'M1-In'!AH208+'M2-In'!AH208+'M3-In'!AH208</f>
        <v>0</v>
      </c>
      <c r="AL208" s="81" t="str">
        <f t="shared" si="174"/>
        <v>Corriger</v>
      </c>
      <c r="AM208" s="81" t="str">
        <f t="shared" si="175"/>
        <v>Corriger</v>
      </c>
      <c r="AN208" s="81">
        <f>'M1-In'!AI208+'M2-In'!AI208+'M3-In'!AI208</f>
        <v>0</v>
      </c>
      <c r="AO208" s="81" t="str">
        <f t="shared" si="176"/>
        <v>Corriger</v>
      </c>
      <c r="AP208" s="81" t="str">
        <f t="shared" si="177"/>
        <v>Corriger</v>
      </c>
      <c r="AQ208" s="81">
        <f>'M1-In'!AJ208+'M2-In'!AJ208+'M3-In'!AJ208</f>
        <v>0</v>
      </c>
      <c r="AR208" s="81" t="str">
        <f t="shared" si="178"/>
        <v>Corriger</v>
      </c>
      <c r="AS208" s="81" t="str">
        <f t="shared" si="179"/>
        <v>Corriger</v>
      </c>
      <c r="AT208" s="81">
        <f>BerM1!AO208+BerM2!AO208+BerM3!AO208</f>
        <v>0</v>
      </c>
      <c r="AU208" s="81" t="str">
        <f t="shared" si="180"/>
        <v>Corriger</v>
      </c>
      <c r="AV208" s="81" t="str">
        <f t="shared" si="181"/>
        <v>Corriger</v>
      </c>
      <c r="AW208" s="81" t="str">
        <f>IF(A208&gt;1,"Corriger",MIN(gmk,BerM1!AQ208+BerM2!AQ208+BerM3!AQ208))</f>
        <v>Corriger</v>
      </c>
      <c r="AX208" s="81" t="str">
        <f t="shared" si="182"/>
        <v>Corriger</v>
      </c>
      <c r="AY208" s="81" t="str">
        <f t="shared" si="183"/>
        <v>Corriger</v>
      </c>
      <c r="AZ208" s="81" t="str">
        <f>IF(A208&gt;1,"Corriger",ROUND(AW208*pabij/100,2)+ROUND(AW208*wnbij/100,2))</f>
        <v>Corriger</v>
      </c>
      <c r="BA208" s="81">
        <f t="shared" si="184"/>
        <v>0</v>
      </c>
      <c r="BB208" s="81">
        <f t="shared" si="185"/>
        <v>0</v>
      </c>
      <c r="BC208" s="104">
        <f t="shared" si="186"/>
        <v>1</v>
      </c>
      <c r="BD208" s="81" t="str">
        <f t="shared" si="187"/>
        <v>Corriger</v>
      </c>
      <c r="BE208" s="34" t="str">
        <f t="shared" si="188"/>
        <v>Corriger</v>
      </c>
      <c r="BF208" s="81" t="str">
        <f>IF(A208&gt;1,"Corriger",MIN(AY208,BerM1!AT208+BerM2!AT208+BerM3!AT208))</f>
        <v>Corriger</v>
      </c>
      <c r="BG208" s="81" t="e">
        <f t="shared" si="189"/>
        <v>#VALUE!</v>
      </c>
      <c r="BH208" s="81" t="str">
        <f t="shared" si="190"/>
        <v>Corriger</v>
      </c>
      <c r="BI208" s="81" t="str">
        <f t="shared" si="191"/>
        <v>Corriger</v>
      </c>
      <c r="BJ208" s="81" t="e">
        <f t="shared" si="192"/>
        <v>#VALUE!</v>
      </c>
      <c r="BK208" s="81" t="e">
        <f ca="1">IF(A208=1,Corriger,ROUND(AW208*fsobij/100,2))</f>
        <v>#VALUE!</v>
      </c>
      <c r="BL208" s="25" t="str">
        <f t="shared" si="193"/>
        <v>Corriger</v>
      </c>
      <c r="BM208" s="81" t="str">
        <f t="shared" si="194"/>
        <v>Corriger</v>
      </c>
      <c r="BN208" s="81" t="str">
        <f t="shared" si="195"/>
        <v>Corriger</v>
      </c>
      <c r="BO208" s="81" t="str">
        <f t="shared" si="196"/>
        <v>OK</v>
      </c>
      <c r="BP208" s="81" t="b">
        <f t="shared" si="197"/>
        <v>0</v>
      </c>
      <c r="BQ208" s="105"/>
      <c r="BR208" s="105" t="e">
        <f ca="1">IF(A208=1,Corriger,ROUND(AW208*bijdrage255/100,2))</f>
        <v>#VALUE!</v>
      </c>
      <c r="BS208" s="105" t="e">
        <f ca="1">IF(A208=1,Corriger,ROUND(AW208*bijdrage256/100,2))</f>
        <v>#VALUE!</v>
      </c>
      <c r="BT208" s="105"/>
      <c r="BU208" s="105" t="str">
        <f t="shared" si="198"/>
        <v>Corriger</v>
      </c>
      <c r="BV208" s="105"/>
      <c r="BW208" s="81" t="e">
        <f t="shared" si="199"/>
        <v>#VALUE!</v>
      </c>
      <c r="BX208" s="81" t="e">
        <f t="shared" si="200"/>
        <v>#VALUE!</v>
      </c>
      <c r="BY208" s="81" t="e">
        <f t="shared" si="201"/>
        <v>#VALUE!</v>
      </c>
      <c r="CA208" s="81" t="e">
        <f ca="1">BN208-ROUND(((FTP!AP208+FTP!BB208+FTP!BF208+FTP!AT208+FTP!AX208)-(FTP!BH208+FTP!BJ208))/100,2)</f>
        <v>#VALUE!</v>
      </c>
    </row>
    <row r="209" spans="1:79" x14ac:dyDescent="0.2">
      <c r="A209" s="25">
        <f>IF(OR(BerM1!V209=1,BerM2!V209=1,BerM3!V209=1),1,IF(ISBLANK(wg_cat),2,IF(AND(kwnr&gt;=76,user_wg_cat=958),3,0)))</f>
        <v>2</v>
      </c>
      <c r="B209" s="101"/>
      <c r="C209" s="106">
        <f>IF(NOT(ISBLANK(Ident!E209)),IF(Ident!E209&lt;Kal!A$11,Kal!A$11,Ident!E209),Kal!A$11)</f>
        <v>45383</v>
      </c>
      <c r="D209" s="25">
        <f>Ident!F209-C209+1-(INT((CHOOSE(WEEKDAY(C209),0,1,2,3,4,5,6)+(Ident!F209-C209+1))/7))-(INT((CHOOSE(WEEKDAY(C209),6,0,1,2,3,4,5)+(Ident!F209-C209+1))/7))</f>
        <v>-32415</v>
      </c>
      <c r="E209" s="25">
        <f>Kal!B$13-C209+1-(INT((CHOOSE(WEEKDAY(C209),0,1,2,3,4,5,6)+(Kal!B$13-C209+1))/7))-(INT((CHOOSE(WEEKDAY(C209),6,0,1,2,3,4,5)+(Kal!B$13-C209+1))/7))</f>
        <v>65</v>
      </c>
      <c r="F209" s="25">
        <f>Ident!F209-Kal!A$11+1-(INT((CHOOSE(WEEKDAY(Kal!A$11),0,1,2,3,4,5,6)+(Ident!F209-Kal!A$11+1))/7))-(INT((CHOOSE(WEEKDAY(Kal!A$11),6,0,1,2,3,4,5)+(Ident!F209-Kal!A$11+1))/7))</f>
        <v>-32415</v>
      </c>
      <c r="G209" s="25">
        <f>IF(AND(Ident!E209&lt;&gt;0,Ident!F209&lt;&gt;0),D209,IF(AND(Ident!E209&lt;&gt;0,Ident!F209=0),E209,IF(AND(Ident!E209=0,Ident!F209&lt;&gt;0),F209,ad5kw)))</f>
        <v>65</v>
      </c>
      <c r="H209" s="24">
        <f>ROUND(G209*Ident!L209,2)</f>
        <v>0</v>
      </c>
      <c r="I209" s="102"/>
      <c r="J209" s="103">
        <f>BerM1!W209+BerM2!W209+BerM3!W209</f>
        <v>0</v>
      </c>
      <c r="K209" s="103">
        <f t="shared" si="161"/>
        <v>0</v>
      </c>
      <c r="L209" s="103" t="str">
        <f t="shared" si="162"/>
        <v>Corriger</v>
      </c>
      <c r="M209" s="81">
        <f>BerM1!AB209+BerM2!AB209+BerM3!AB209</f>
        <v>0</v>
      </c>
      <c r="N209" s="81">
        <f t="shared" si="163"/>
        <v>0</v>
      </c>
      <c r="O209" s="4">
        <f>IF(BerM1!S209+BerM2!S209+BerM3!S209=0,0,MIN(Ident!L209*fuf,MAX((Ident!L209-1)*fuf,ROUND(N209/(BerM1!S209+BerM2!S209+BerM3!S209),2))))</f>
        <v>0</v>
      </c>
      <c r="P209" s="81">
        <f>ROUND((BerM1!I209+BerM2!I209+BerM3!I209)/(malu1+malu2+malu3),2)</f>
        <v>0</v>
      </c>
      <c r="Q209" s="81">
        <f>ROUND((BerM1!J209+BerM2!J209+BerM3!J209)/(dima1+dima2+dima3),2)</f>
        <v>0</v>
      </c>
      <c r="R209" s="81">
        <f>ROUND((BerM1!K209+BerM2!K209+BerM3!K209)/(wome1+wome2+wome3),2)</f>
        <v>0</v>
      </c>
      <c r="S209" s="81">
        <f>ROUND((BerM1!L209+BerM2!L209+BerM3!L209)/(doje1+doje2+doje3),2)</f>
        <v>0</v>
      </c>
      <c r="T209" s="81">
        <f>ROUND((BerM1!M209+BerM2!M209+BerM3!M209)/(vrve1+vrve2+vrve3),2)</f>
        <v>0</v>
      </c>
      <c r="U209" s="81">
        <f>ROUND((BerM1!N209+BerM2!N209+BerM3!N209)/(zasa1+zasa2+zasa3),2)</f>
        <v>0</v>
      </c>
      <c r="V209" s="81">
        <f>ROUND((BerM1!O209+BerM2!O209+BerM3!O209)/(zodi1+zodi2+zodi3),2)</f>
        <v>0</v>
      </c>
      <c r="W209" s="81">
        <f>ROUND(('M1-In'!U209+'M2-In'!U209+'M3-In'!U209)*7/(malu1+malu2+malu3+dima1+dima2+dima3+wome1+wome2+wome3+doje1+doje2+doje3+vrve1+vrve2+vrve3+zasa1+zasa2+zasa3+zodi1+zodi2+zodi3),2)</f>
        <v>0</v>
      </c>
      <c r="X209" s="81">
        <f t="shared" si="164"/>
        <v>0</v>
      </c>
      <c r="Y209" s="81" t="str">
        <f t="shared" si="165"/>
        <v>REMPLIR CAT.D'EMPLOYEUR!</v>
      </c>
      <c r="Z209" s="34">
        <f t="shared" si="166"/>
        <v>0</v>
      </c>
      <c r="AA209" s="81" t="str">
        <f t="shared" si="167"/>
        <v>T. plein</v>
      </c>
      <c r="AB209" s="81">
        <f>'M1-In'!AD209+'M1-In'!AE209+'M2-In'!AD209+'M2-In'!AE209+'M3-In'!AD209+'M3-In'!AE209</f>
        <v>0</v>
      </c>
      <c r="AC209" s="81" t="str">
        <f t="shared" si="168"/>
        <v>Corriger</v>
      </c>
      <c r="AD209" s="81" t="str">
        <f t="shared" si="169"/>
        <v>Corriger</v>
      </c>
      <c r="AE209" s="81">
        <f>'M1-In'!AF209+'M2-In'!AF209+'M3-In'!AF209</f>
        <v>0</v>
      </c>
      <c r="AF209" s="81" t="str">
        <f t="shared" si="170"/>
        <v>Corriger</v>
      </c>
      <c r="AG209" s="81" t="str">
        <f t="shared" si="171"/>
        <v>Corriger</v>
      </c>
      <c r="AH209" s="81">
        <f>'M1-In'!AG209+'M2-In'!AG209+'M3-In'!AG209</f>
        <v>0</v>
      </c>
      <c r="AI209" s="81" t="str">
        <f t="shared" si="172"/>
        <v>Corriger</v>
      </c>
      <c r="AJ209" s="81" t="str">
        <f t="shared" si="173"/>
        <v>Corriger</v>
      </c>
      <c r="AK209" s="81">
        <f>'M1-In'!AH209+'M2-In'!AH209+'M3-In'!AH209</f>
        <v>0</v>
      </c>
      <c r="AL209" s="81" t="str">
        <f t="shared" si="174"/>
        <v>Corriger</v>
      </c>
      <c r="AM209" s="81" t="str">
        <f t="shared" si="175"/>
        <v>Corriger</v>
      </c>
      <c r="AN209" s="81">
        <f>'M1-In'!AI209+'M2-In'!AI209+'M3-In'!AI209</f>
        <v>0</v>
      </c>
      <c r="AO209" s="81" t="str">
        <f t="shared" si="176"/>
        <v>Corriger</v>
      </c>
      <c r="AP209" s="81" t="str">
        <f t="shared" si="177"/>
        <v>Corriger</v>
      </c>
      <c r="AQ209" s="81">
        <f>'M1-In'!AJ209+'M2-In'!AJ209+'M3-In'!AJ209</f>
        <v>0</v>
      </c>
      <c r="AR209" s="81" t="str">
        <f t="shared" si="178"/>
        <v>Corriger</v>
      </c>
      <c r="AS209" s="81" t="str">
        <f t="shared" si="179"/>
        <v>Corriger</v>
      </c>
      <c r="AT209" s="81">
        <f>BerM1!AO209+BerM2!AO209+BerM3!AO209</f>
        <v>0</v>
      </c>
      <c r="AU209" s="81" t="str">
        <f t="shared" si="180"/>
        <v>Corriger</v>
      </c>
      <c r="AV209" s="81" t="str">
        <f t="shared" si="181"/>
        <v>Corriger</v>
      </c>
      <c r="AW209" s="81" t="str">
        <f>IF(A209&gt;1,"Corriger",MIN(gmk,BerM1!AQ209+BerM2!AQ209+BerM3!AQ209))</f>
        <v>Corriger</v>
      </c>
      <c r="AX209" s="81" t="str">
        <f t="shared" si="182"/>
        <v>Corriger</v>
      </c>
      <c r="AY209" s="81" t="str">
        <f t="shared" si="183"/>
        <v>Corriger</v>
      </c>
      <c r="AZ209" s="81" t="str">
        <f>IF(A209&gt;1,"Corriger",ROUND(AW209*pabij/100,2)+ROUND(AW209*wnbij/100,2))</f>
        <v>Corriger</v>
      </c>
      <c r="BA209" s="81">
        <f t="shared" si="184"/>
        <v>0</v>
      </c>
      <c r="BB209" s="81">
        <f t="shared" si="185"/>
        <v>0</v>
      </c>
      <c r="BC209" s="104">
        <f t="shared" si="186"/>
        <v>1</v>
      </c>
      <c r="BD209" s="81" t="str">
        <f t="shared" si="187"/>
        <v>Corriger</v>
      </c>
      <c r="BE209" s="34" t="str">
        <f t="shared" si="188"/>
        <v>Corriger</v>
      </c>
      <c r="BF209" s="81" t="str">
        <f>IF(A209&gt;1,"Corriger",MIN(AY209,BerM1!AT209+BerM2!AT209+BerM3!AT209))</f>
        <v>Corriger</v>
      </c>
      <c r="BG209" s="81" t="e">
        <f t="shared" si="189"/>
        <v>#VALUE!</v>
      </c>
      <c r="BH209" s="81" t="str">
        <f t="shared" si="190"/>
        <v>Corriger</v>
      </c>
      <c r="BI209" s="81" t="str">
        <f t="shared" si="191"/>
        <v>Corriger</v>
      </c>
      <c r="BJ209" s="81" t="e">
        <f t="shared" si="192"/>
        <v>#VALUE!</v>
      </c>
      <c r="BK209" s="81" t="e">
        <f ca="1">IF(A209=1,Corriger,ROUND(AW209*fsobij/100,2))</f>
        <v>#VALUE!</v>
      </c>
      <c r="BL209" s="25" t="str">
        <f t="shared" si="193"/>
        <v>Corriger</v>
      </c>
      <c r="BM209" s="81" t="str">
        <f t="shared" si="194"/>
        <v>Corriger</v>
      </c>
      <c r="BN209" s="81" t="str">
        <f t="shared" si="195"/>
        <v>Corriger</v>
      </c>
      <c r="BO209" s="81" t="str">
        <f t="shared" si="196"/>
        <v>OK</v>
      </c>
      <c r="BP209" s="81" t="b">
        <f t="shared" si="197"/>
        <v>0</v>
      </c>
      <c r="BQ209" s="105"/>
      <c r="BR209" s="105" t="e">
        <f ca="1">IF(A209=1,Corriger,ROUND(AW209*bijdrage255/100,2))</f>
        <v>#VALUE!</v>
      </c>
      <c r="BS209" s="105" t="e">
        <f ca="1">IF(A209=1,Corriger,ROUND(AW209*bijdrage256/100,2))</f>
        <v>#VALUE!</v>
      </c>
      <c r="BT209" s="105"/>
      <c r="BU209" s="105" t="str">
        <f t="shared" si="198"/>
        <v>Corriger</v>
      </c>
      <c r="BV209" s="105"/>
      <c r="BW209" s="81" t="e">
        <f t="shared" si="199"/>
        <v>#VALUE!</v>
      </c>
      <c r="BX209" s="81" t="e">
        <f t="shared" si="200"/>
        <v>#VALUE!</v>
      </c>
      <c r="BY209" s="81" t="e">
        <f t="shared" si="201"/>
        <v>#VALUE!</v>
      </c>
      <c r="CA209" s="81" t="e">
        <f ca="1">BN209-ROUND(((FTP!AP209+FTP!BB209+FTP!BF209+FTP!AT209+FTP!AX209)-(FTP!BH209+FTP!BJ209))/100,2)</f>
        <v>#VALUE!</v>
      </c>
    </row>
    <row r="210" spans="1:79" x14ac:dyDescent="0.2">
      <c r="A210" s="25">
        <f>IF(OR(BerM1!V210=1,BerM2!V210=1,BerM3!V210=1),1,IF(ISBLANK(wg_cat),2,IF(AND(kwnr&gt;=76,user_wg_cat=958),3,0)))</f>
        <v>2</v>
      </c>
      <c r="B210" s="101"/>
      <c r="C210" s="106">
        <f>IF(NOT(ISBLANK(Ident!E210)),IF(Ident!E210&lt;Kal!A$11,Kal!A$11,Ident!E210),Kal!A$11)</f>
        <v>45383</v>
      </c>
      <c r="D210" s="25">
        <f>Ident!F210-C210+1-(INT((CHOOSE(WEEKDAY(C210),0,1,2,3,4,5,6)+(Ident!F210-C210+1))/7))-(INT((CHOOSE(WEEKDAY(C210),6,0,1,2,3,4,5)+(Ident!F210-C210+1))/7))</f>
        <v>-32415</v>
      </c>
      <c r="E210" s="25">
        <f>Kal!B$13-C210+1-(INT((CHOOSE(WEEKDAY(C210),0,1,2,3,4,5,6)+(Kal!B$13-C210+1))/7))-(INT((CHOOSE(WEEKDAY(C210),6,0,1,2,3,4,5)+(Kal!B$13-C210+1))/7))</f>
        <v>65</v>
      </c>
      <c r="F210" s="25">
        <f>Ident!F210-Kal!A$11+1-(INT((CHOOSE(WEEKDAY(Kal!A$11),0,1,2,3,4,5,6)+(Ident!F210-Kal!A$11+1))/7))-(INT((CHOOSE(WEEKDAY(Kal!A$11),6,0,1,2,3,4,5)+(Ident!F210-Kal!A$11+1))/7))</f>
        <v>-32415</v>
      </c>
      <c r="G210" s="25">
        <f>IF(AND(Ident!E210&lt;&gt;0,Ident!F210&lt;&gt;0),D210,IF(AND(Ident!E210&lt;&gt;0,Ident!F210=0),E210,IF(AND(Ident!E210=0,Ident!F210&lt;&gt;0),F210,ad5kw)))</f>
        <v>65</v>
      </c>
      <c r="H210" s="24">
        <f>ROUND(G210*Ident!L210,2)</f>
        <v>0</v>
      </c>
      <c r="I210" s="102"/>
      <c r="J210" s="103">
        <f>BerM1!W210+BerM2!W210+BerM3!W210</f>
        <v>0</v>
      </c>
      <c r="K210" s="103">
        <f t="shared" si="161"/>
        <v>0</v>
      </c>
      <c r="L210" s="103" t="str">
        <f t="shared" si="162"/>
        <v>Corriger</v>
      </c>
      <c r="M210" s="81">
        <f>BerM1!AB210+BerM2!AB210+BerM3!AB210</f>
        <v>0</v>
      </c>
      <c r="N210" s="81">
        <f t="shared" si="163"/>
        <v>0</v>
      </c>
      <c r="O210" s="4">
        <f>IF(BerM1!S210+BerM2!S210+BerM3!S210=0,0,MIN(Ident!L210*fuf,MAX((Ident!L210-1)*fuf,ROUND(N210/(BerM1!S210+BerM2!S210+BerM3!S210),2))))</f>
        <v>0</v>
      </c>
      <c r="P210" s="81">
        <f>ROUND((BerM1!I210+BerM2!I210+BerM3!I210)/(malu1+malu2+malu3),2)</f>
        <v>0</v>
      </c>
      <c r="Q210" s="81">
        <f>ROUND((BerM1!J210+BerM2!J210+BerM3!J210)/(dima1+dima2+dima3),2)</f>
        <v>0</v>
      </c>
      <c r="R210" s="81">
        <f>ROUND((BerM1!K210+BerM2!K210+BerM3!K210)/(wome1+wome2+wome3),2)</f>
        <v>0</v>
      </c>
      <c r="S210" s="81">
        <f>ROUND((BerM1!L210+BerM2!L210+BerM3!L210)/(doje1+doje2+doje3),2)</f>
        <v>0</v>
      </c>
      <c r="T210" s="81">
        <f>ROUND((BerM1!M210+BerM2!M210+BerM3!M210)/(vrve1+vrve2+vrve3),2)</f>
        <v>0</v>
      </c>
      <c r="U210" s="81">
        <f>ROUND((BerM1!N210+BerM2!N210+BerM3!N210)/(zasa1+zasa2+zasa3),2)</f>
        <v>0</v>
      </c>
      <c r="V210" s="81">
        <f>ROUND((BerM1!O210+BerM2!O210+BerM3!O210)/(zodi1+zodi2+zodi3),2)</f>
        <v>0</v>
      </c>
      <c r="W210" s="81">
        <f>ROUND(('M1-In'!U210+'M2-In'!U210+'M3-In'!U210)*7/(malu1+malu2+malu3+dima1+dima2+dima3+wome1+wome2+wome3+doje1+doje2+doje3+vrve1+vrve2+vrve3+zasa1+zasa2+zasa3+zodi1+zodi2+zodi3),2)</f>
        <v>0</v>
      </c>
      <c r="X210" s="81">
        <f t="shared" si="164"/>
        <v>0</v>
      </c>
      <c r="Y210" s="81" t="str">
        <f t="shared" si="165"/>
        <v>REMPLIR CAT.D'EMPLOYEUR!</v>
      </c>
      <c r="Z210" s="34">
        <f t="shared" si="166"/>
        <v>0</v>
      </c>
      <c r="AA210" s="81" t="str">
        <f t="shared" si="167"/>
        <v>T. plein</v>
      </c>
      <c r="AB210" s="81">
        <f>'M1-In'!AD210+'M1-In'!AE210+'M2-In'!AD210+'M2-In'!AE210+'M3-In'!AD210+'M3-In'!AE210</f>
        <v>0</v>
      </c>
      <c r="AC210" s="81" t="str">
        <f t="shared" si="168"/>
        <v>Corriger</v>
      </c>
      <c r="AD210" s="81" t="str">
        <f t="shared" si="169"/>
        <v>Corriger</v>
      </c>
      <c r="AE210" s="81">
        <f>'M1-In'!AF210+'M2-In'!AF210+'M3-In'!AF210</f>
        <v>0</v>
      </c>
      <c r="AF210" s="81" t="str">
        <f t="shared" si="170"/>
        <v>Corriger</v>
      </c>
      <c r="AG210" s="81" t="str">
        <f t="shared" si="171"/>
        <v>Corriger</v>
      </c>
      <c r="AH210" s="81">
        <f>'M1-In'!AG210+'M2-In'!AG210+'M3-In'!AG210</f>
        <v>0</v>
      </c>
      <c r="AI210" s="81" t="str">
        <f t="shared" si="172"/>
        <v>Corriger</v>
      </c>
      <c r="AJ210" s="81" t="str">
        <f t="shared" si="173"/>
        <v>Corriger</v>
      </c>
      <c r="AK210" s="81">
        <f>'M1-In'!AH210+'M2-In'!AH210+'M3-In'!AH210</f>
        <v>0</v>
      </c>
      <c r="AL210" s="81" t="str">
        <f t="shared" si="174"/>
        <v>Corriger</v>
      </c>
      <c r="AM210" s="81" t="str">
        <f t="shared" si="175"/>
        <v>Corriger</v>
      </c>
      <c r="AN210" s="81">
        <f>'M1-In'!AI210+'M2-In'!AI210+'M3-In'!AI210</f>
        <v>0</v>
      </c>
      <c r="AO210" s="81" t="str">
        <f t="shared" si="176"/>
        <v>Corriger</v>
      </c>
      <c r="AP210" s="81" t="str">
        <f t="shared" si="177"/>
        <v>Corriger</v>
      </c>
      <c r="AQ210" s="81">
        <f>'M1-In'!AJ210+'M2-In'!AJ210+'M3-In'!AJ210</f>
        <v>0</v>
      </c>
      <c r="AR210" s="81" t="str">
        <f t="shared" si="178"/>
        <v>Corriger</v>
      </c>
      <c r="AS210" s="81" t="str">
        <f t="shared" si="179"/>
        <v>Corriger</v>
      </c>
      <c r="AT210" s="81">
        <f>BerM1!AO210+BerM2!AO210+BerM3!AO210</f>
        <v>0</v>
      </c>
      <c r="AU210" s="81" t="str">
        <f t="shared" si="180"/>
        <v>Corriger</v>
      </c>
      <c r="AV210" s="81" t="str">
        <f t="shared" si="181"/>
        <v>Corriger</v>
      </c>
      <c r="AW210" s="81" t="str">
        <f>IF(A210&gt;1,"Corriger",MIN(gmk,BerM1!AQ210+BerM2!AQ210+BerM3!AQ210))</f>
        <v>Corriger</v>
      </c>
      <c r="AX210" s="81" t="str">
        <f t="shared" si="182"/>
        <v>Corriger</v>
      </c>
      <c r="AY210" s="81" t="str">
        <f t="shared" si="183"/>
        <v>Corriger</v>
      </c>
      <c r="AZ210" s="81" t="str">
        <f>IF(A210&gt;1,"Corriger",ROUND(AW210*pabij/100,2)+ROUND(AW210*wnbij/100,2))</f>
        <v>Corriger</v>
      </c>
      <c r="BA210" s="81">
        <f t="shared" si="184"/>
        <v>0</v>
      </c>
      <c r="BB210" s="81">
        <f t="shared" si="185"/>
        <v>0</v>
      </c>
      <c r="BC210" s="104">
        <f t="shared" si="186"/>
        <v>1</v>
      </c>
      <c r="BD210" s="81" t="str">
        <f t="shared" si="187"/>
        <v>Corriger</v>
      </c>
      <c r="BE210" s="34" t="str">
        <f t="shared" si="188"/>
        <v>Corriger</v>
      </c>
      <c r="BF210" s="81" t="str">
        <f>IF(A210&gt;1,"Corriger",MIN(AY210,BerM1!AT210+BerM2!AT210+BerM3!AT210))</f>
        <v>Corriger</v>
      </c>
      <c r="BG210" s="81" t="e">
        <f t="shared" si="189"/>
        <v>#VALUE!</v>
      </c>
      <c r="BH210" s="81" t="str">
        <f t="shared" si="190"/>
        <v>Corriger</v>
      </c>
      <c r="BI210" s="81" t="str">
        <f t="shared" si="191"/>
        <v>Corriger</v>
      </c>
      <c r="BJ210" s="81" t="e">
        <f t="shared" si="192"/>
        <v>#VALUE!</v>
      </c>
      <c r="BK210" s="81" t="e">
        <f ca="1">IF(A210=1,Corriger,ROUND(AW210*fsobij/100,2))</f>
        <v>#VALUE!</v>
      </c>
      <c r="BL210" s="25" t="str">
        <f t="shared" si="193"/>
        <v>Corriger</v>
      </c>
      <c r="BM210" s="81" t="str">
        <f t="shared" si="194"/>
        <v>Corriger</v>
      </c>
      <c r="BN210" s="81" t="str">
        <f t="shared" si="195"/>
        <v>Corriger</v>
      </c>
      <c r="BO210" s="81" t="str">
        <f t="shared" si="196"/>
        <v>OK</v>
      </c>
      <c r="BP210" s="81" t="b">
        <f t="shared" si="197"/>
        <v>0</v>
      </c>
      <c r="BQ210" s="105"/>
      <c r="BR210" s="105" t="e">
        <f ca="1">IF(A210=1,Corriger,ROUND(AW210*bijdrage255/100,2))</f>
        <v>#VALUE!</v>
      </c>
      <c r="BS210" s="105" t="e">
        <f ca="1">IF(A210=1,Corriger,ROUND(AW210*bijdrage256/100,2))</f>
        <v>#VALUE!</v>
      </c>
      <c r="BT210" s="105"/>
      <c r="BU210" s="105" t="str">
        <f t="shared" si="198"/>
        <v>Corriger</v>
      </c>
      <c r="BV210" s="105"/>
      <c r="BW210" s="81" t="e">
        <f t="shared" si="199"/>
        <v>#VALUE!</v>
      </c>
      <c r="BX210" s="81" t="e">
        <f t="shared" si="200"/>
        <v>#VALUE!</v>
      </c>
      <c r="BY210" s="81" t="e">
        <f t="shared" si="201"/>
        <v>#VALUE!</v>
      </c>
      <c r="CA210" s="81" t="e">
        <f ca="1">BN210-ROUND(((FTP!AP210+FTP!BB210+FTP!BF210+FTP!AT210+FTP!AX210)-(FTP!BH210+FTP!BJ210))/100,2)</f>
        <v>#VALUE!</v>
      </c>
    </row>
    <row r="211" spans="1:79" x14ac:dyDescent="0.2">
      <c r="A211" s="25">
        <f>IF(OR(BerM1!V211=1,BerM2!V211=1,BerM3!V211=1),1,IF(ISBLANK(wg_cat),2,IF(AND(kwnr&gt;=76,user_wg_cat=958),3,0)))</f>
        <v>2</v>
      </c>
      <c r="B211" s="101"/>
      <c r="C211" s="106">
        <f>IF(NOT(ISBLANK(Ident!E211)),IF(Ident!E211&lt;Kal!A$11,Kal!A$11,Ident!E211),Kal!A$11)</f>
        <v>45383</v>
      </c>
      <c r="D211" s="25">
        <f>Ident!F211-C211+1-(INT((CHOOSE(WEEKDAY(C211),0,1,2,3,4,5,6)+(Ident!F211-C211+1))/7))-(INT((CHOOSE(WEEKDAY(C211),6,0,1,2,3,4,5)+(Ident!F211-C211+1))/7))</f>
        <v>-32415</v>
      </c>
      <c r="E211" s="25">
        <f>Kal!B$13-C211+1-(INT((CHOOSE(WEEKDAY(C211),0,1,2,3,4,5,6)+(Kal!B$13-C211+1))/7))-(INT((CHOOSE(WEEKDAY(C211),6,0,1,2,3,4,5)+(Kal!B$13-C211+1))/7))</f>
        <v>65</v>
      </c>
      <c r="F211" s="25">
        <f>Ident!F211-Kal!A$11+1-(INT((CHOOSE(WEEKDAY(Kal!A$11),0,1,2,3,4,5,6)+(Ident!F211-Kal!A$11+1))/7))-(INT((CHOOSE(WEEKDAY(Kal!A$11),6,0,1,2,3,4,5)+(Ident!F211-Kal!A$11+1))/7))</f>
        <v>-32415</v>
      </c>
      <c r="G211" s="25">
        <f>IF(AND(Ident!E211&lt;&gt;0,Ident!F211&lt;&gt;0),D211,IF(AND(Ident!E211&lt;&gt;0,Ident!F211=0),E211,IF(AND(Ident!E211=0,Ident!F211&lt;&gt;0),F211,ad5kw)))</f>
        <v>65</v>
      </c>
      <c r="H211" s="24">
        <f>ROUND(G211*Ident!L211,2)</f>
        <v>0</v>
      </c>
      <c r="I211" s="102"/>
      <c r="J211" s="103">
        <f>BerM1!W211+BerM2!W211+BerM3!W211</f>
        <v>0</v>
      </c>
      <c r="K211" s="103">
        <f t="shared" si="161"/>
        <v>0</v>
      </c>
      <c r="L211" s="103" t="str">
        <f t="shared" si="162"/>
        <v>Corriger</v>
      </c>
      <c r="M211" s="81">
        <f>BerM1!AB211+BerM2!AB211+BerM3!AB211</f>
        <v>0</v>
      </c>
      <c r="N211" s="81">
        <f t="shared" si="163"/>
        <v>0</v>
      </c>
      <c r="O211" s="4">
        <f>IF(BerM1!S211+BerM2!S211+BerM3!S211=0,0,MIN(Ident!L211*fuf,MAX((Ident!L211-1)*fuf,ROUND(N211/(BerM1!S211+BerM2!S211+BerM3!S211),2))))</f>
        <v>0</v>
      </c>
      <c r="P211" s="81">
        <f>ROUND((BerM1!I211+BerM2!I211+BerM3!I211)/(malu1+malu2+malu3),2)</f>
        <v>0</v>
      </c>
      <c r="Q211" s="81">
        <f>ROUND((BerM1!J211+BerM2!J211+BerM3!J211)/(dima1+dima2+dima3),2)</f>
        <v>0</v>
      </c>
      <c r="R211" s="81">
        <f>ROUND((BerM1!K211+BerM2!K211+BerM3!K211)/(wome1+wome2+wome3),2)</f>
        <v>0</v>
      </c>
      <c r="S211" s="81">
        <f>ROUND((BerM1!L211+BerM2!L211+BerM3!L211)/(doje1+doje2+doje3),2)</f>
        <v>0</v>
      </c>
      <c r="T211" s="81">
        <f>ROUND((BerM1!M211+BerM2!M211+BerM3!M211)/(vrve1+vrve2+vrve3),2)</f>
        <v>0</v>
      </c>
      <c r="U211" s="81">
        <f>ROUND((BerM1!N211+BerM2!N211+BerM3!N211)/(zasa1+zasa2+zasa3),2)</f>
        <v>0</v>
      </c>
      <c r="V211" s="81">
        <f>ROUND((BerM1!O211+BerM2!O211+BerM3!O211)/(zodi1+zodi2+zodi3),2)</f>
        <v>0</v>
      </c>
      <c r="W211" s="81">
        <f>ROUND(('M1-In'!U211+'M2-In'!U211+'M3-In'!U211)*7/(malu1+malu2+malu3+dima1+dima2+dima3+wome1+wome2+wome3+doje1+doje2+doje3+vrve1+vrve2+vrve3+zasa1+zasa2+zasa3+zodi1+zodi2+zodi3),2)</f>
        <v>0</v>
      </c>
      <c r="X211" s="81">
        <f t="shared" si="164"/>
        <v>0</v>
      </c>
      <c r="Y211" s="81" t="str">
        <f t="shared" si="165"/>
        <v>REMPLIR CAT.D'EMPLOYEUR!</v>
      </c>
      <c r="Z211" s="34">
        <f t="shared" si="166"/>
        <v>0</v>
      </c>
      <c r="AA211" s="81" t="str">
        <f t="shared" si="167"/>
        <v>T. plein</v>
      </c>
      <c r="AB211" s="81">
        <f>'M1-In'!AD211+'M1-In'!AE211+'M2-In'!AD211+'M2-In'!AE211+'M3-In'!AD211+'M3-In'!AE211</f>
        <v>0</v>
      </c>
      <c r="AC211" s="81" t="str">
        <f t="shared" si="168"/>
        <v>Corriger</v>
      </c>
      <c r="AD211" s="81" t="str">
        <f t="shared" si="169"/>
        <v>Corriger</v>
      </c>
      <c r="AE211" s="81">
        <f>'M1-In'!AF211+'M2-In'!AF211+'M3-In'!AF211</f>
        <v>0</v>
      </c>
      <c r="AF211" s="81" t="str">
        <f t="shared" si="170"/>
        <v>Corriger</v>
      </c>
      <c r="AG211" s="81" t="str">
        <f t="shared" si="171"/>
        <v>Corriger</v>
      </c>
      <c r="AH211" s="81">
        <f>'M1-In'!AG211+'M2-In'!AG211+'M3-In'!AG211</f>
        <v>0</v>
      </c>
      <c r="AI211" s="81" t="str">
        <f t="shared" si="172"/>
        <v>Corriger</v>
      </c>
      <c r="AJ211" s="81" t="str">
        <f t="shared" si="173"/>
        <v>Corriger</v>
      </c>
      <c r="AK211" s="81">
        <f>'M1-In'!AH211+'M2-In'!AH211+'M3-In'!AH211</f>
        <v>0</v>
      </c>
      <c r="AL211" s="81" t="str">
        <f t="shared" si="174"/>
        <v>Corriger</v>
      </c>
      <c r="AM211" s="81" t="str">
        <f t="shared" si="175"/>
        <v>Corriger</v>
      </c>
      <c r="AN211" s="81">
        <f>'M1-In'!AI211+'M2-In'!AI211+'M3-In'!AI211</f>
        <v>0</v>
      </c>
      <c r="AO211" s="81" t="str">
        <f t="shared" si="176"/>
        <v>Corriger</v>
      </c>
      <c r="AP211" s="81" t="str">
        <f t="shared" si="177"/>
        <v>Corriger</v>
      </c>
      <c r="AQ211" s="81">
        <f>'M1-In'!AJ211+'M2-In'!AJ211+'M3-In'!AJ211</f>
        <v>0</v>
      </c>
      <c r="AR211" s="81" t="str">
        <f t="shared" si="178"/>
        <v>Corriger</v>
      </c>
      <c r="AS211" s="81" t="str">
        <f t="shared" si="179"/>
        <v>Corriger</v>
      </c>
      <c r="AT211" s="81">
        <f>BerM1!AO211+BerM2!AO211+BerM3!AO211</f>
        <v>0</v>
      </c>
      <c r="AU211" s="81" t="str">
        <f t="shared" si="180"/>
        <v>Corriger</v>
      </c>
      <c r="AV211" s="81" t="str">
        <f t="shared" si="181"/>
        <v>Corriger</v>
      </c>
      <c r="AW211" s="81" t="str">
        <f>IF(A211&gt;1,"Corriger",MIN(gmk,BerM1!AQ211+BerM2!AQ211+BerM3!AQ211))</f>
        <v>Corriger</v>
      </c>
      <c r="AX211" s="81" t="str">
        <f t="shared" si="182"/>
        <v>Corriger</v>
      </c>
      <c r="AY211" s="81" t="str">
        <f t="shared" si="183"/>
        <v>Corriger</v>
      </c>
      <c r="AZ211" s="81" t="str">
        <f>IF(A211&gt;1,"Corriger",ROUND(AW211*pabij/100,2)+ROUND(AW211*wnbij/100,2))</f>
        <v>Corriger</v>
      </c>
      <c r="BA211" s="81">
        <f t="shared" si="184"/>
        <v>0</v>
      </c>
      <c r="BB211" s="81">
        <f t="shared" si="185"/>
        <v>0</v>
      </c>
      <c r="BC211" s="104">
        <f t="shared" si="186"/>
        <v>1</v>
      </c>
      <c r="BD211" s="81" t="str">
        <f t="shared" si="187"/>
        <v>Corriger</v>
      </c>
      <c r="BE211" s="34" t="str">
        <f t="shared" si="188"/>
        <v>Corriger</v>
      </c>
      <c r="BF211" s="81" t="str">
        <f>IF(A211&gt;1,"Corriger",MIN(AY211,BerM1!AT211+BerM2!AT211+BerM3!AT211))</f>
        <v>Corriger</v>
      </c>
      <c r="BG211" s="81" t="e">
        <f t="shared" si="189"/>
        <v>#VALUE!</v>
      </c>
      <c r="BH211" s="81" t="str">
        <f t="shared" si="190"/>
        <v>Corriger</v>
      </c>
      <c r="BI211" s="81" t="str">
        <f t="shared" si="191"/>
        <v>Corriger</v>
      </c>
      <c r="BJ211" s="81" t="e">
        <f t="shared" si="192"/>
        <v>#VALUE!</v>
      </c>
      <c r="BK211" s="81" t="e">
        <f ca="1">IF(A211=1,Corriger,ROUND(AW211*fsobij/100,2))</f>
        <v>#VALUE!</v>
      </c>
      <c r="BL211" s="25" t="str">
        <f t="shared" si="193"/>
        <v>Corriger</v>
      </c>
      <c r="BM211" s="81" t="str">
        <f t="shared" si="194"/>
        <v>Corriger</v>
      </c>
      <c r="BN211" s="81" t="str">
        <f t="shared" si="195"/>
        <v>Corriger</v>
      </c>
      <c r="BO211" s="81" t="str">
        <f t="shared" si="196"/>
        <v>OK</v>
      </c>
      <c r="BP211" s="81" t="b">
        <f t="shared" si="197"/>
        <v>0</v>
      </c>
      <c r="BQ211" s="105"/>
      <c r="BR211" s="105" t="e">
        <f ca="1">IF(A211=1,Corriger,ROUND(AW211*bijdrage255/100,2))</f>
        <v>#VALUE!</v>
      </c>
      <c r="BS211" s="105" t="e">
        <f ca="1">IF(A211=1,Corriger,ROUND(AW211*bijdrage256/100,2))</f>
        <v>#VALUE!</v>
      </c>
      <c r="BT211" s="105"/>
      <c r="BU211" s="105" t="str">
        <f t="shared" si="198"/>
        <v>Corriger</v>
      </c>
      <c r="BV211" s="105"/>
      <c r="BW211" s="81" t="e">
        <f t="shared" si="199"/>
        <v>#VALUE!</v>
      </c>
      <c r="BX211" s="81" t="e">
        <f t="shared" si="200"/>
        <v>#VALUE!</v>
      </c>
      <c r="BY211" s="81" t="e">
        <f t="shared" si="201"/>
        <v>#VALUE!</v>
      </c>
      <c r="CA211" s="81" t="e">
        <f ca="1">BN211-ROUND(((FTP!AP211+FTP!BB211+FTP!BF211+FTP!AT211+FTP!AX211)-(FTP!BH211+FTP!BJ211))/100,2)</f>
        <v>#VALUE!</v>
      </c>
    </row>
    <row r="212" spans="1:79" x14ac:dyDescent="0.2">
      <c r="A212" s="25">
        <f>IF(OR(BerM1!V212=1,BerM2!V212=1,BerM3!V212=1),1,IF(ISBLANK(wg_cat),2,IF(AND(kwnr&gt;=76,user_wg_cat=958),3,0)))</f>
        <v>2</v>
      </c>
      <c r="B212" s="101"/>
      <c r="C212" s="106">
        <f>IF(NOT(ISBLANK(Ident!E212)),IF(Ident!E212&lt;Kal!A$11,Kal!A$11,Ident!E212),Kal!A$11)</f>
        <v>45383</v>
      </c>
      <c r="D212" s="25">
        <f>Ident!F212-C212+1-(INT((CHOOSE(WEEKDAY(C212),0,1,2,3,4,5,6)+(Ident!F212-C212+1))/7))-(INT((CHOOSE(WEEKDAY(C212),6,0,1,2,3,4,5)+(Ident!F212-C212+1))/7))</f>
        <v>-32415</v>
      </c>
      <c r="E212" s="25">
        <f>Kal!B$13-C212+1-(INT((CHOOSE(WEEKDAY(C212),0,1,2,3,4,5,6)+(Kal!B$13-C212+1))/7))-(INT((CHOOSE(WEEKDAY(C212),6,0,1,2,3,4,5)+(Kal!B$13-C212+1))/7))</f>
        <v>65</v>
      </c>
      <c r="F212" s="25">
        <f>Ident!F212-Kal!A$11+1-(INT((CHOOSE(WEEKDAY(Kal!A$11),0,1,2,3,4,5,6)+(Ident!F212-Kal!A$11+1))/7))-(INT((CHOOSE(WEEKDAY(Kal!A$11),6,0,1,2,3,4,5)+(Ident!F212-Kal!A$11+1))/7))</f>
        <v>-32415</v>
      </c>
      <c r="G212" s="25">
        <f>IF(AND(Ident!E212&lt;&gt;0,Ident!F212&lt;&gt;0),D212,IF(AND(Ident!E212&lt;&gt;0,Ident!F212=0),E212,IF(AND(Ident!E212=0,Ident!F212&lt;&gt;0),F212,ad5kw)))</f>
        <v>65</v>
      </c>
      <c r="H212" s="24">
        <f>ROUND(G212*Ident!L212,2)</f>
        <v>0</v>
      </c>
      <c r="I212" s="102"/>
      <c r="J212" s="103">
        <f>BerM1!W212+BerM2!W212+BerM3!W212</f>
        <v>0</v>
      </c>
      <c r="K212" s="103">
        <f t="shared" si="161"/>
        <v>0</v>
      </c>
      <c r="L212" s="103" t="str">
        <f t="shared" si="162"/>
        <v>Corriger</v>
      </c>
      <c r="M212" s="81">
        <f>BerM1!AB212+BerM2!AB212+BerM3!AB212</f>
        <v>0</v>
      </c>
      <c r="N212" s="81">
        <f t="shared" si="163"/>
        <v>0</v>
      </c>
      <c r="O212" s="4">
        <f>IF(BerM1!S212+BerM2!S212+BerM3!S212=0,0,MIN(Ident!L212*fuf,MAX((Ident!L212-1)*fuf,ROUND(N212/(BerM1!S212+BerM2!S212+BerM3!S212),2))))</f>
        <v>0</v>
      </c>
      <c r="P212" s="81">
        <f>ROUND((BerM1!I212+BerM2!I212+BerM3!I212)/(malu1+malu2+malu3),2)</f>
        <v>0</v>
      </c>
      <c r="Q212" s="81">
        <f>ROUND((BerM1!J212+BerM2!J212+BerM3!J212)/(dima1+dima2+dima3),2)</f>
        <v>0</v>
      </c>
      <c r="R212" s="81">
        <f>ROUND((BerM1!K212+BerM2!K212+BerM3!K212)/(wome1+wome2+wome3),2)</f>
        <v>0</v>
      </c>
      <c r="S212" s="81">
        <f>ROUND((BerM1!L212+BerM2!L212+BerM3!L212)/(doje1+doje2+doje3),2)</f>
        <v>0</v>
      </c>
      <c r="T212" s="81">
        <f>ROUND((BerM1!M212+BerM2!M212+BerM3!M212)/(vrve1+vrve2+vrve3),2)</f>
        <v>0</v>
      </c>
      <c r="U212" s="81">
        <f>ROUND((BerM1!N212+BerM2!N212+BerM3!N212)/(zasa1+zasa2+zasa3),2)</f>
        <v>0</v>
      </c>
      <c r="V212" s="81">
        <f>ROUND((BerM1!O212+BerM2!O212+BerM3!O212)/(zodi1+zodi2+zodi3),2)</f>
        <v>0</v>
      </c>
      <c r="W212" s="81">
        <f>ROUND(('M1-In'!U212+'M2-In'!U212+'M3-In'!U212)*7/(malu1+malu2+malu3+dima1+dima2+dima3+wome1+wome2+wome3+doje1+doje2+doje3+vrve1+vrve2+vrve3+zasa1+zasa2+zasa3+zodi1+zodi2+zodi3),2)</f>
        <v>0</v>
      </c>
      <c r="X212" s="81">
        <f t="shared" si="164"/>
        <v>0</v>
      </c>
      <c r="Y212" s="81" t="str">
        <f t="shared" si="165"/>
        <v>REMPLIR CAT.D'EMPLOYEUR!</v>
      </c>
      <c r="Z212" s="34">
        <f t="shared" si="166"/>
        <v>0</v>
      </c>
      <c r="AA212" s="81" t="str">
        <f t="shared" si="167"/>
        <v>T. plein</v>
      </c>
      <c r="AB212" s="81">
        <f>'M1-In'!AD212+'M1-In'!AE212+'M2-In'!AD212+'M2-In'!AE212+'M3-In'!AD212+'M3-In'!AE212</f>
        <v>0</v>
      </c>
      <c r="AC212" s="81" t="str">
        <f t="shared" si="168"/>
        <v>Corriger</v>
      </c>
      <c r="AD212" s="81" t="str">
        <f t="shared" si="169"/>
        <v>Corriger</v>
      </c>
      <c r="AE212" s="81">
        <f>'M1-In'!AF212+'M2-In'!AF212+'M3-In'!AF212</f>
        <v>0</v>
      </c>
      <c r="AF212" s="81" t="str">
        <f t="shared" si="170"/>
        <v>Corriger</v>
      </c>
      <c r="AG212" s="81" t="str">
        <f t="shared" si="171"/>
        <v>Corriger</v>
      </c>
      <c r="AH212" s="81">
        <f>'M1-In'!AG212+'M2-In'!AG212+'M3-In'!AG212</f>
        <v>0</v>
      </c>
      <c r="AI212" s="81" t="str">
        <f t="shared" si="172"/>
        <v>Corriger</v>
      </c>
      <c r="AJ212" s="81" t="str">
        <f t="shared" si="173"/>
        <v>Corriger</v>
      </c>
      <c r="AK212" s="81">
        <f>'M1-In'!AH212+'M2-In'!AH212+'M3-In'!AH212</f>
        <v>0</v>
      </c>
      <c r="AL212" s="81" t="str">
        <f t="shared" si="174"/>
        <v>Corriger</v>
      </c>
      <c r="AM212" s="81" t="str">
        <f t="shared" si="175"/>
        <v>Corriger</v>
      </c>
      <c r="AN212" s="81">
        <f>'M1-In'!AI212+'M2-In'!AI212+'M3-In'!AI212</f>
        <v>0</v>
      </c>
      <c r="AO212" s="81" t="str">
        <f t="shared" si="176"/>
        <v>Corriger</v>
      </c>
      <c r="AP212" s="81" t="str">
        <f t="shared" si="177"/>
        <v>Corriger</v>
      </c>
      <c r="AQ212" s="81">
        <f>'M1-In'!AJ212+'M2-In'!AJ212+'M3-In'!AJ212</f>
        <v>0</v>
      </c>
      <c r="AR212" s="81" t="str">
        <f t="shared" si="178"/>
        <v>Corriger</v>
      </c>
      <c r="AS212" s="81" t="str">
        <f t="shared" si="179"/>
        <v>Corriger</v>
      </c>
      <c r="AT212" s="81">
        <f>BerM1!AO212+BerM2!AO212+BerM3!AO212</f>
        <v>0</v>
      </c>
      <c r="AU212" s="81" t="str">
        <f t="shared" si="180"/>
        <v>Corriger</v>
      </c>
      <c r="AV212" s="81" t="str">
        <f t="shared" si="181"/>
        <v>Corriger</v>
      </c>
      <c r="AW212" s="81" t="str">
        <f>IF(A212&gt;1,"Corriger",MIN(gmk,BerM1!AQ212+BerM2!AQ212+BerM3!AQ212))</f>
        <v>Corriger</v>
      </c>
      <c r="AX212" s="81" t="str">
        <f t="shared" si="182"/>
        <v>Corriger</v>
      </c>
      <c r="AY212" s="81" t="str">
        <f t="shared" si="183"/>
        <v>Corriger</v>
      </c>
      <c r="AZ212" s="81" t="str">
        <f>IF(A212&gt;1,"Corriger",ROUND(AW212*pabij/100,2)+ROUND(AW212*wnbij/100,2))</f>
        <v>Corriger</v>
      </c>
      <c r="BA212" s="81">
        <f t="shared" si="184"/>
        <v>0</v>
      </c>
      <c r="BB212" s="81">
        <f t="shared" si="185"/>
        <v>0</v>
      </c>
      <c r="BC212" s="104">
        <f t="shared" si="186"/>
        <v>1</v>
      </c>
      <c r="BD212" s="81" t="str">
        <f t="shared" si="187"/>
        <v>Corriger</v>
      </c>
      <c r="BE212" s="34" t="str">
        <f t="shared" si="188"/>
        <v>Corriger</v>
      </c>
      <c r="BF212" s="81" t="str">
        <f>IF(A212&gt;1,"Corriger",MIN(AY212,BerM1!AT212+BerM2!AT212+BerM3!AT212))</f>
        <v>Corriger</v>
      </c>
      <c r="BG212" s="81" t="e">
        <f t="shared" si="189"/>
        <v>#VALUE!</v>
      </c>
      <c r="BH212" s="81" t="str">
        <f t="shared" si="190"/>
        <v>Corriger</v>
      </c>
      <c r="BI212" s="81" t="str">
        <f t="shared" si="191"/>
        <v>Corriger</v>
      </c>
      <c r="BJ212" s="81" t="e">
        <f t="shared" si="192"/>
        <v>#VALUE!</v>
      </c>
      <c r="BK212" s="81" t="e">
        <f ca="1">IF(A212=1,Corriger,ROUND(AW212*fsobij/100,2))</f>
        <v>#VALUE!</v>
      </c>
      <c r="BL212" s="25" t="str">
        <f t="shared" si="193"/>
        <v>Corriger</v>
      </c>
      <c r="BM212" s="81" t="str">
        <f t="shared" si="194"/>
        <v>Corriger</v>
      </c>
      <c r="BN212" s="81" t="str">
        <f t="shared" si="195"/>
        <v>Corriger</v>
      </c>
      <c r="BO212" s="81" t="str">
        <f t="shared" si="196"/>
        <v>OK</v>
      </c>
      <c r="BP212" s="81" t="b">
        <f t="shared" si="197"/>
        <v>0</v>
      </c>
      <c r="BQ212" s="105"/>
      <c r="BR212" s="105" t="e">
        <f ca="1">IF(A212=1,Corriger,ROUND(AW212*bijdrage255/100,2))</f>
        <v>#VALUE!</v>
      </c>
      <c r="BS212" s="105" t="e">
        <f ca="1">IF(A212=1,Corriger,ROUND(AW212*bijdrage256/100,2))</f>
        <v>#VALUE!</v>
      </c>
      <c r="BT212" s="105"/>
      <c r="BU212" s="105" t="str">
        <f t="shared" si="198"/>
        <v>Corriger</v>
      </c>
      <c r="BV212" s="105"/>
      <c r="BW212" s="81" t="e">
        <f t="shared" si="199"/>
        <v>#VALUE!</v>
      </c>
      <c r="BX212" s="81" t="e">
        <f t="shared" si="200"/>
        <v>#VALUE!</v>
      </c>
      <c r="BY212" s="81" t="e">
        <f t="shared" si="201"/>
        <v>#VALUE!</v>
      </c>
      <c r="CA212" s="81" t="e">
        <f ca="1">BN212-ROUND(((FTP!AP212+FTP!BB212+FTP!BF212+FTP!AT212+FTP!AX212)-(FTP!BH212+FTP!BJ212))/100,2)</f>
        <v>#VALUE!</v>
      </c>
    </row>
    <row r="213" spans="1:79" x14ac:dyDescent="0.2">
      <c r="A213" s="25">
        <f>IF(OR(BerM1!V213=1,BerM2!V213=1,BerM3!V213=1),1,IF(ISBLANK(wg_cat),2,IF(AND(kwnr&gt;=76,user_wg_cat=958),3,0)))</f>
        <v>2</v>
      </c>
      <c r="B213" s="101"/>
      <c r="C213" s="106">
        <f>IF(NOT(ISBLANK(Ident!E213)),IF(Ident!E213&lt;Kal!A$11,Kal!A$11,Ident!E213),Kal!A$11)</f>
        <v>45383</v>
      </c>
      <c r="D213" s="25">
        <f>Ident!F213-C213+1-(INT((CHOOSE(WEEKDAY(C213),0,1,2,3,4,5,6)+(Ident!F213-C213+1))/7))-(INT((CHOOSE(WEEKDAY(C213),6,0,1,2,3,4,5)+(Ident!F213-C213+1))/7))</f>
        <v>-32415</v>
      </c>
      <c r="E213" s="25">
        <f>Kal!B$13-C213+1-(INT((CHOOSE(WEEKDAY(C213),0,1,2,3,4,5,6)+(Kal!B$13-C213+1))/7))-(INT((CHOOSE(WEEKDAY(C213),6,0,1,2,3,4,5)+(Kal!B$13-C213+1))/7))</f>
        <v>65</v>
      </c>
      <c r="F213" s="25">
        <f>Ident!F213-Kal!A$11+1-(INT((CHOOSE(WEEKDAY(Kal!A$11),0,1,2,3,4,5,6)+(Ident!F213-Kal!A$11+1))/7))-(INT((CHOOSE(WEEKDAY(Kal!A$11),6,0,1,2,3,4,5)+(Ident!F213-Kal!A$11+1))/7))</f>
        <v>-32415</v>
      </c>
      <c r="G213" s="25">
        <f>IF(AND(Ident!E213&lt;&gt;0,Ident!F213&lt;&gt;0),D213,IF(AND(Ident!E213&lt;&gt;0,Ident!F213=0),E213,IF(AND(Ident!E213=0,Ident!F213&lt;&gt;0),F213,ad5kw)))</f>
        <v>65</v>
      </c>
      <c r="H213" s="24">
        <f>ROUND(G213*Ident!L213,2)</f>
        <v>0</v>
      </c>
      <c r="I213" s="102"/>
      <c r="J213" s="103">
        <f>BerM1!W213+BerM2!W213+BerM3!W213</f>
        <v>0</v>
      </c>
      <c r="K213" s="103">
        <f t="shared" si="161"/>
        <v>0</v>
      </c>
      <c r="L213" s="103" t="str">
        <f t="shared" si="162"/>
        <v>Corriger</v>
      </c>
      <c r="M213" s="81">
        <f>BerM1!AB213+BerM2!AB213+BerM3!AB213</f>
        <v>0</v>
      </c>
      <c r="N213" s="81">
        <f t="shared" si="163"/>
        <v>0</v>
      </c>
      <c r="O213" s="4">
        <f>IF(BerM1!S213+BerM2!S213+BerM3!S213=0,0,MIN(Ident!L213*fuf,MAX((Ident!L213-1)*fuf,ROUND(N213/(BerM1!S213+BerM2!S213+BerM3!S213),2))))</f>
        <v>0</v>
      </c>
      <c r="P213" s="81">
        <f>ROUND((BerM1!I213+BerM2!I213+BerM3!I213)/(malu1+malu2+malu3),2)</f>
        <v>0</v>
      </c>
      <c r="Q213" s="81">
        <f>ROUND((BerM1!J213+BerM2!J213+BerM3!J213)/(dima1+dima2+dima3),2)</f>
        <v>0</v>
      </c>
      <c r="R213" s="81">
        <f>ROUND((BerM1!K213+BerM2!K213+BerM3!K213)/(wome1+wome2+wome3),2)</f>
        <v>0</v>
      </c>
      <c r="S213" s="81">
        <f>ROUND((BerM1!L213+BerM2!L213+BerM3!L213)/(doje1+doje2+doje3),2)</f>
        <v>0</v>
      </c>
      <c r="T213" s="81">
        <f>ROUND((BerM1!M213+BerM2!M213+BerM3!M213)/(vrve1+vrve2+vrve3),2)</f>
        <v>0</v>
      </c>
      <c r="U213" s="81">
        <f>ROUND((BerM1!N213+BerM2!N213+BerM3!N213)/(zasa1+zasa2+zasa3),2)</f>
        <v>0</v>
      </c>
      <c r="V213" s="81">
        <f>ROUND((BerM1!O213+BerM2!O213+BerM3!O213)/(zodi1+zodi2+zodi3),2)</f>
        <v>0</v>
      </c>
      <c r="W213" s="81">
        <f>ROUND(('M1-In'!U213+'M2-In'!U213+'M3-In'!U213)*7/(malu1+malu2+malu3+dima1+dima2+dima3+wome1+wome2+wome3+doje1+doje2+doje3+vrve1+vrve2+vrve3+zasa1+zasa2+zasa3+zodi1+zodi2+zodi3),2)</f>
        <v>0</v>
      </c>
      <c r="X213" s="81">
        <f t="shared" si="164"/>
        <v>0</v>
      </c>
      <c r="Y213" s="81" t="str">
        <f t="shared" si="165"/>
        <v>REMPLIR CAT.D'EMPLOYEUR!</v>
      </c>
      <c r="Z213" s="34">
        <f t="shared" si="166"/>
        <v>0</v>
      </c>
      <c r="AA213" s="81" t="str">
        <f t="shared" si="167"/>
        <v>T. plein</v>
      </c>
      <c r="AB213" s="81">
        <f>'M1-In'!AD213+'M1-In'!AE213+'M2-In'!AD213+'M2-In'!AE213+'M3-In'!AD213+'M3-In'!AE213</f>
        <v>0</v>
      </c>
      <c r="AC213" s="81" t="str">
        <f t="shared" si="168"/>
        <v>Corriger</v>
      </c>
      <c r="AD213" s="81" t="str">
        <f t="shared" si="169"/>
        <v>Corriger</v>
      </c>
      <c r="AE213" s="81">
        <f>'M1-In'!AF213+'M2-In'!AF213+'M3-In'!AF213</f>
        <v>0</v>
      </c>
      <c r="AF213" s="81" t="str">
        <f t="shared" si="170"/>
        <v>Corriger</v>
      </c>
      <c r="AG213" s="81" t="str">
        <f t="shared" si="171"/>
        <v>Corriger</v>
      </c>
      <c r="AH213" s="81">
        <f>'M1-In'!AG213+'M2-In'!AG213+'M3-In'!AG213</f>
        <v>0</v>
      </c>
      <c r="AI213" s="81" t="str">
        <f t="shared" si="172"/>
        <v>Corriger</v>
      </c>
      <c r="AJ213" s="81" t="str">
        <f t="shared" si="173"/>
        <v>Corriger</v>
      </c>
      <c r="AK213" s="81">
        <f>'M1-In'!AH213+'M2-In'!AH213+'M3-In'!AH213</f>
        <v>0</v>
      </c>
      <c r="AL213" s="81" t="str">
        <f t="shared" si="174"/>
        <v>Corriger</v>
      </c>
      <c r="AM213" s="81" t="str">
        <f t="shared" si="175"/>
        <v>Corriger</v>
      </c>
      <c r="AN213" s="81">
        <f>'M1-In'!AI213+'M2-In'!AI213+'M3-In'!AI213</f>
        <v>0</v>
      </c>
      <c r="AO213" s="81" t="str">
        <f t="shared" si="176"/>
        <v>Corriger</v>
      </c>
      <c r="AP213" s="81" t="str">
        <f t="shared" si="177"/>
        <v>Corriger</v>
      </c>
      <c r="AQ213" s="81">
        <f>'M1-In'!AJ213+'M2-In'!AJ213+'M3-In'!AJ213</f>
        <v>0</v>
      </c>
      <c r="AR213" s="81" t="str">
        <f t="shared" si="178"/>
        <v>Corriger</v>
      </c>
      <c r="AS213" s="81" t="str">
        <f t="shared" si="179"/>
        <v>Corriger</v>
      </c>
      <c r="AT213" s="81">
        <f>BerM1!AO213+BerM2!AO213+BerM3!AO213</f>
        <v>0</v>
      </c>
      <c r="AU213" s="81" t="str">
        <f t="shared" si="180"/>
        <v>Corriger</v>
      </c>
      <c r="AV213" s="81" t="str">
        <f t="shared" si="181"/>
        <v>Corriger</v>
      </c>
      <c r="AW213" s="81" t="str">
        <f>IF(A213&gt;1,"Corriger",MIN(gmk,BerM1!AQ213+BerM2!AQ213+BerM3!AQ213))</f>
        <v>Corriger</v>
      </c>
      <c r="AX213" s="81" t="str">
        <f t="shared" si="182"/>
        <v>Corriger</v>
      </c>
      <c r="AY213" s="81" t="str">
        <f t="shared" si="183"/>
        <v>Corriger</v>
      </c>
      <c r="AZ213" s="81" t="str">
        <f>IF(A213&gt;1,"Corriger",ROUND(AW213*pabij/100,2)+ROUND(AW213*wnbij/100,2))</f>
        <v>Corriger</v>
      </c>
      <c r="BA213" s="81">
        <f t="shared" si="184"/>
        <v>0</v>
      </c>
      <c r="BB213" s="81">
        <f t="shared" si="185"/>
        <v>0</v>
      </c>
      <c r="BC213" s="104">
        <f t="shared" si="186"/>
        <v>1</v>
      </c>
      <c r="BD213" s="81" t="str">
        <f t="shared" si="187"/>
        <v>Corriger</v>
      </c>
      <c r="BE213" s="34" t="str">
        <f t="shared" si="188"/>
        <v>Corriger</v>
      </c>
      <c r="BF213" s="81" t="str">
        <f>IF(A213&gt;1,"Corriger",MIN(AY213,BerM1!AT213+BerM2!AT213+BerM3!AT213))</f>
        <v>Corriger</v>
      </c>
      <c r="BG213" s="81" t="e">
        <f t="shared" si="189"/>
        <v>#VALUE!</v>
      </c>
      <c r="BH213" s="81" t="str">
        <f t="shared" si="190"/>
        <v>Corriger</v>
      </c>
      <c r="BI213" s="81" t="str">
        <f t="shared" si="191"/>
        <v>Corriger</v>
      </c>
      <c r="BJ213" s="81" t="e">
        <f t="shared" si="192"/>
        <v>#VALUE!</v>
      </c>
      <c r="BK213" s="81" t="e">
        <f ca="1">IF(A213=1,Corriger,ROUND(AW213*fsobij/100,2))</f>
        <v>#VALUE!</v>
      </c>
      <c r="BL213" s="25" t="str">
        <f t="shared" si="193"/>
        <v>Corriger</v>
      </c>
      <c r="BM213" s="81" t="str">
        <f t="shared" si="194"/>
        <v>Corriger</v>
      </c>
      <c r="BN213" s="81" t="str">
        <f t="shared" si="195"/>
        <v>Corriger</v>
      </c>
      <c r="BO213" s="81" t="str">
        <f t="shared" si="196"/>
        <v>OK</v>
      </c>
      <c r="BP213" s="81" t="b">
        <f t="shared" si="197"/>
        <v>0</v>
      </c>
      <c r="BQ213" s="105"/>
      <c r="BR213" s="105" t="e">
        <f ca="1">IF(A213=1,Corriger,ROUND(AW213*bijdrage255/100,2))</f>
        <v>#VALUE!</v>
      </c>
      <c r="BS213" s="105" t="e">
        <f ca="1">IF(A213=1,Corriger,ROUND(AW213*bijdrage256/100,2))</f>
        <v>#VALUE!</v>
      </c>
      <c r="BT213" s="105"/>
      <c r="BU213" s="105" t="str">
        <f t="shared" si="198"/>
        <v>Corriger</v>
      </c>
      <c r="BV213" s="105"/>
      <c r="BW213" s="81" t="e">
        <f t="shared" si="199"/>
        <v>#VALUE!</v>
      </c>
      <c r="BX213" s="81" t="e">
        <f t="shared" si="200"/>
        <v>#VALUE!</v>
      </c>
      <c r="BY213" s="81" t="e">
        <f t="shared" si="201"/>
        <v>#VALUE!</v>
      </c>
      <c r="CA213" s="81" t="e">
        <f ca="1">BN213-ROUND(((FTP!AP213+FTP!BB213+FTP!BF213+FTP!AT213+FTP!AX213)-(FTP!BH213+FTP!BJ213))/100,2)</f>
        <v>#VALUE!</v>
      </c>
    </row>
    <row r="214" spans="1:79" x14ac:dyDescent="0.2">
      <c r="A214" s="25">
        <f>IF(OR(BerM1!V214=1,BerM2!V214=1,BerM3!V214=1),1,IF(ISBLANK(wg_cat),2,IF(AND(kwnr&gt;=76,user_wg_cat=958),3,0)))</f>
        <v>2</v>
      </c>
      <c r="B214" s="101"/>
      <c r="C214" s="106">
        <f>IF(NOT(ISBLANK(Ident!E214)),IF(Ident!E214&lt;Kal!A$11,Kal!A$11,Ident!E214),Kal!A$11)</f>
        <v>45383</v>
      </c>
      <c r="D214" s="25">
        <f>Ident!F214-C214+1-(INT((CHOOSE(WEEKDAY(C214),0,1,2,3,4,5,6)+(Ident!F214-C214+1))/7))-(INT((CHOOSE(WEEKDAY(C214),6,0,1,2,3,4,5)+(Ident!F214-C214+1))/7))</f>
        <v>-32415</v>
      </c>
      <c r="E214" s="25">
        <f>Kal!B$13-C214+1-(INT((CHOOSE(WEEKDAY(C214),0,1,2,3,4,5,6)+(Kal!B$13-C214+1))/7))-(INT((CHOOSE(WEEKDAY(C214),6,0,1,2,3,4,5)+(Kal!B$13-C214+1))/7))</f>
        <v>65</v>
      </c>
      <c r="F214" s="25">
        <f>Ident!F214-Kal!A$11+1-(INT((CHOOSE(WEEKDAY(Kal!A$11),0,1,2,3,4,5,6)+(Ident!F214-Kal!A$11+1))/7))-(INT((CHOOSE(WEEKDAY(Kal!A$11),6,0,1,2,3,4,5)+(Ident!F214-Kal!A$11+1))/7))</f>
        <v>-32415</v>
      </c>
      <c r="G214" s="25">
        <f>IF(AND(Ident!E214&lt;&gt;0,Ident!F214&lt;&gt;0),D214,IF(AND(Ident!E214&lt;&gt;0,Ident!F214=0),E214,IF(AND(Ident!E214=0,Ident!F214&lt;&gt;0),F214,ad5kw)))</f>
        <v>65</v>
      </c>
      <c r="H214" s="24">
        <f>ROUND(G214*Ident!L214,2)</f>
        <v>0</v>
      </c>
      <c r="I214" s="102"/>
      <c r="J214" s="103">
        <f>BerM1!W214+BerM2!W214+BerM3!W214</f>
        <v>0</v>
      </c>
      <c r="K214" s="103">
        <f t="shared" si="161"/>
        <v>0</v>
      </c>
      <c r="L214" s="103" t="str">
        <f t="shared" si="162"/>
        <v>Corriger</v>
      </c>
      <c r="M214" s="81">
        <f>BerM1!AB214+BerM2!AB214+BerM3!AB214</f>
        <v>0</v>
      </c>
      <c r="N214" s="81">
        <f t="shared" si="163"/>
        <v>0</v>
      </c>
      <c r="O214" s="4">
        <f>IF(BerM1!S214+BerM2!S214+BerM3!S214=0,0,MIN(Ident!L214*fuf,MAX((Ident!L214-1)*fuf,ROUND(N214/(BerM1!S214+BerM2!S214+BerM3!S214),2))))</f>
        <v>0</v>
      </c>
      <c r="P214" s="81">
        <f>ROUND((BerM1!I214+BerM2!I214+BerM3!I214)/(malu1+malu2+malu3),2)</f>
        <v>0</v>
      </c>
      <c r="Q214" s="81">
        <f>ROUND((BerM1!J214+BerM2!J214+BerM3!J214)/(dima1+dima2+dima3),2)</f>
        <v>0</v>
      </c>
      <c r="R214" s="81">
        <f>ROUND((BerM1!K214+BerM2!K214+BerM3!K214)/(wome1+wome2+wome3),2)</f>
        <v>0</v>
      </c>
      <c r="S214" s="81">
        <f>ROUND((BerM1!L214+BerM2!L214+BerM3!L214)/(doje1+doje2+doje3),2)</f>
        <v>0</v>
      </c>
      <c r="T214" s="81">
        <f>ROUND((BerM1!M214+BerM2!M214+BerM3!M214)/(vrve1+vrve2+vrve3),2)</f>
        <v>0</v>
      </c>
      <c r="U214" s="81">
        <f>ROUND((BerM1!N214+BerM2!N214+BerM3!N214)/(zasa1+zasa2+zasa3),2)</f>
        <v>0</v>
      </c>
      <c r="V214" s="81">
        <f>ROUND((BerM1!O214+BerM2!O214+BerM3!O214)/(zodi1+zodi2+zodi3),2)</f>
        <v>0</v>
      </c>
      <c r="W214" s="81">
        <f>ROUND(('M1-In'!U214+'M2-In'!U214+'M3-In'!U214)*7/(malu1+malu2+malu3+dima1+dima2+dima3+wome1+wome2+wome3+doje1+doje2+doje3+vrve1+vrve2+vrve3+zasa1+zasa2+zasa3+zodi1+zodi2+zodi3),2)</f>
        <v>0</v>
      </c>
      <c r="X214" s="81">
        <f t="shared" si="164"/>
        <v>0</v>
      </c>
      <c r="Y214" s="81" t="str">
        <f t="shared" si="165"/>
        <v>REMPLIR CAT.D'EMPLOYEUR!</v>
      </c>
      <c r="Z214" s="34">
        <f t="shared" si="166"/>
        <v>0</v>
      </c>
      <c r="AA214" s="81" t="str">
        <f t="shared" si="167"/>
        <v>T. plein</v>
      </c>
      <c r="AB214" s="81">
        <f>'M1-In'!AD214+'M1-In'!AE214+'M2-In'!AD214+'M2-In'!AE214+'M3-In'!AD214+'M3-In'!AE214</f>
        <v>0</v>
      </c>
      <c r="AC214" s="81" t="str">
        <f t="shared" si="168"/>
        <v>Corriger</v>
      </c>
      <c r="AD214" s="81" t="str">
        <f t="shared" si="169"/>
        <v>Corriger</v>
      </c>
      <c r="AE214" s="81">
        <f>'M1-In'!AF214+'M2-In'!AF214+'M3-In'!AF214</f>
        <v>0</v>
      </c>
      <c r="AF214" s="81" t="str">
        <f t="shared" si="170"/>
        <v>Corriger</v>
      </c>
      <c r="AG214" s="81" t="str">
        <f t="shared" si="171"/>
        <v>Corriger</v>
      </c>
      <c r="AH214" s="81">
        <f>'M1-In'!AG214+'M2-In'!AG214+'M3-In'!AG214</f>
        <v>0</v>
      </c>
      <c r="AI214" s="81" t="str">
        <f t="shared" si="172"/>
        <v>Corriger</v>
      </c>
      <c r="AJ214" s="81" t="str">
        <f t="shared" si="173"/>
        <v>Corriger</v>
      </c>
      <c r="AK214" s="81">
        <f>'M1-In'!AH214+'M2-In'!AH214+'M3-In'!AH214</f>
        <v>0</v>
      </c>
      <c r="AL214" s="81" t="str">
        <f t="shared" si="174"/>
        <v>Corriger</v>
      </c>
      <c r="AM214" s="81" t="str">
        <f t="shared" si="175"/>
        <v>Corriger</v>
      </c>
      <c r="AN214" s="81">
        <f>'M1-In'!AI214+'M2-In'!AI214+'M3-In'!AI214</f>
        <v>0</v>
      </c>
      <c r="AO214" s="81" t="str">
        <f t="shared" si="176"/>
        <v>Corriger</v>
      </c>
      <c r="AP214" s="81" t="str">
        <f t="shared" si="177"/>
        <v>Corriger</v>
      </c>
      <c r="AQ214" s="81">
        <f>'M1-In'!AJ214+'M2-In'!AJ214+'M3-In'!AJ214</f>
        <v>0</v>
      </c>
      <c r="AR214" s="81" t="str">
        <f t="shared" si="178"/>
        <v>Corriger</v>
      </c>
      <c r="AS214" s="81" t="str">
        <f t="shared" si="179"/>
        <v>Corriger</v>
      </c>
      <c r="AT214" s="81">
        <f>BerM1!AO214+BerM2!AO214+BerM3!AO214</f>
        <v>0</v>
      </c>
      <c r="AU214" s="81" t="str">
        <f t="shared" si="180"/>
        <v>Corriger</v>
      </c>
      <c r="AV214" s="81" t="str">
        <f t="shared" si="181"/>
        <v>Corriger</v>
      </c>
      <c r="AW214" s="81" t="str">
        <f>IF(A214&gt;1,"Corriger",MIN(gmk,BerM1!AQ214+BerM2!AQ214+BerM3!AQ214))</f>
        <v>Corriger</v>
      </c>
      <c r="AX214" s="81" t="str">
        <f t="shared" si="182"/>
        <v>Corriger</v>
      </c>
      <c r="AY214" s="81" t="str">
        <f t="shared" si="183"/>
        <v>Corriger</v>
      </c>
      <c r="AZ214" s="81" t="str">
        <f>IF(A214&gt;1,"Corriger",ROUND(AW214*pabij/100,2)+ROUND(AW214*wnbij/100,2))</f>
        <v>Corriger</v>
      </c>
      <c r="BA214" s="81">
        <f t="shared" si="184"/>
        <v>0</v>
      </c>
      <c r="BB214" s="81">
        <f t="shared" si="185"/>
        <v>0</v>
      </c>
      <c r="BC214" s="104">
        <f t="shared" si="186"/>
        <v>1</v>
      </c>
      <c r="BD214" s="81" t="str">
        <f t="shared" si="187"/>
        <v>Corriger</v>
      </c>
      <c r="BE214" s="34" t="str">
        <f t="shared" si="188"/>
        <v>Corriger</v>
      </c>
      <c r="BF214" s="81" t="str">
        <f>IF(A214&gt;1,"Corriger",MIN(AY214,BerM1!AT214+BerM2!AT214+BerM3!AT214))</f>
        <v>Corriger</v>
      </c>
      <c r="BG214" s="81" t="e">
        <f t="shared" si="189"/>
        <v>#VALUE!</v>
      </c>
      <c r="BH214" s="81" t="str">
        <f t="shared" si="190"/>
        <v>Corriger</v>
      </c>
      <c r="BI214" s="81" t="str">
        <f t="shared" si="191"/>
        <v>Corriger</v>
      </c>
      <c r="BJ214" s="81" t="e">
        <f t="shared" si="192"/>
        <v>#VALUE!</v>
      </c>
      <c r="BK214" s="81" t="e">
        <f ca="1">IF(A214=1,Corriger,ROUND(AW214*fsobij/100,2))</f>
        <v>#VALUE!</v>
      </c>
      <c r="BL214" s="25" t="str">
        <f t="shared" si="193"/>
        <v>Corriger</v>
      </c>
      <c r="BM214" s="81" t="str">
        <f t="shared" si="194"/>
        <v>Corriger</v>
      </c>
      <c r="BN214" s="81" t="str">
        <f t="shared" si="195"/>
        <v>Corriger</v>
      </c>
      <c r="BO214" s="81" t="str">
        <f t="shared" si="196"/>
        <v>OK</v>
      </c>
      <c r="BP214" s="81" t="b">
        <f t="shared" si="197"/>
        <v>0</v>
      </c>
      <c r="BQ214" s="105"/>
      <c r="BR214" s="105" t="e">
        <f ca="1">IF(A214=1,Corriger,ROUND(AW214*bijdrage255/100,2))</f>
        <v>#VALUE!</v>
      </c>
      <c r="BS214" s="105" t="e">
        <f ca="1">IF(A214=1,Corriger,ROUND(AW214*bijdrage256/100,2))</f>
        <v>#VALUE!</v>
      </c>
      <c r="BT214" s="105"/>
      <c r="BU214" s="105" t="str">
        <f t="shared" si="198"/>
        <v>Corriger</v>
      </c>
      <c r="BV214" s="105"/>
      <c r="BW214" s="81" t="e">
        <f t="shared" si="199"/>
        <v>#VALUE!</v>
      </c>
      <c r="BX214" s="81" t="e">
        <f t="shared" si="200"/>
        <v>#VALUE!</v>
      </c>
      <c r="BY214" s="81" t="e">
        <f t="shared" si="201"/>
        <v>#VALUE!</v>
      </c>
      <c r="CA214" s="81" t="e">
        <f ca="1">BN214-ROUND(((FTP!AP214+FTP!BB214+FTP!BF214+FTP!AT214+FTP!AX214)-(FTP!BH214+FTP!BJ214))/100,2)</f>
        <v>#VALUE!</v>
      </c>
    </row>
    <row r="215" spans="1:79" x14ac:dyDescent="0.2">
      <c r="A215" s="25">
        <f>IF(OR(BerM1!V215=1,BerM2!V215=1,BerM3!V215=1),1,IF(ISBLANK(wg_cat),2,IF(AND(kwnr&gt;=76,user_wg_cat=958),3,0)))</f>
        <v>2</v>
      </c>
      <c r="B215" s="101"/>
      <c r="C215" s="106">
        <f>IF(NOT(ISBLANK(Ident!E215)),IF(Ident!E215&lt;Kal!A$11,Kal!A$11,Ident!E215),Kal!A$11)</f>
        <v>45383</v>
      </c>
      <c r="D215" s="25">
        <f>Ident!F215-C215+1-(INT((CHOOSE(WEEKDAY(C215),0,1,2,3,4,5,6)+(Ident!F215-C215+1))/7))-(INT((CHOOSE(WEEKDAY(C215),6,0,1,2,3,4,5)+(Ident!F215-C215+1))/7))</f>
        <v>-32415</v>
      </c>
      <c r="E215" s="25">
        <f>Kal!B$13-C215+1-(INT((CHOOSE(WEEKDAY(C215),0,1,2,3,4,5,6)+(Kal!B$13-C215+1))/7))-(INT((CHOOSE(WEEKDAY(C215),6,0,1,2,3,4,5)+(Kal!B$13-C215+1))/7))</f>
        <v>65</v>
      </c>
      <c r="F215" s="25">
        <f>Ident!F215-Kal!A$11+1-(INT((CHOOSE(WEEKDAY(Kal!A$11),0,1,2,3,4,5,6)+(Ident!F215-Kal!A$11+1))/7))-(INT((CHOOSE(WEEKDAY(Kal!A$11),6,0,1,2,3,4,5)+(Ident!F215-Kal!A$11+1))/7))</f>
        <v>-32415</v>
      </c>
      <c r="G215" s="25">
        <f>IF(AND(Ident!E215&lt;&gt;0,Ident!F215&lt;&gt;0),D215,IF(AND(Ident!E215&lt;&gt;0,Ident!F215=0),E215,IF(AND(Ident!E215=0,Ident!F215&lt;&gt;0),F215,ad5kw)))</f>
        <v>65</v>
      </c>
      <c r="H215" s="24">
        <f>ROUND(G215*Ident!L215,2)</f>
        <v>0</v>
      </c>
      <c r="I215" s="102"/>
      <c r="J215" s="103">
        <f>BerM1!W215+BerM2!W215+BerM3!W215</f>
        <v>0</v>
      </c>
      <c r="K215" s="103">
        <f t="shared" si="161"/>
        <v>0</v>
      </c>
      <c r="L215" s="103" t="str">
        <f t="shared" si="162"/>
        <v>Corriger</v>
      </c>
      <c r="M215" s="81">
        <f>BerM1!AB215+BerM2!AB215+BerM3!AB215</f>
        <v>0</v>
      </c>
      <c r="N215" s="81">
        <f t="shared" si="163"/>
        <v>0</v>
      </c>
      <c r="O215" s="4">
        <f>IF(BerM1!S215+BerM2!S215+BerM3!S215=0,0,MIN(Ident!L215*fuf,MAX((Ident!L215-1)*fuf,ROUND(N215/(BerM1!S215+BerM2!S215+BerM3!S215),2))))</f>
        <v>0</v>
      </c>
      <c r="P215" s="81">
        <f>ROUND((BerM1!I215+BerM2!I215+BerM3!I215)/(malu1+malu2+malu3),2)</f>
        <v>0</v>
      </c>
      <c r="Q215" s="81">
        <f>ROUND((BerM1!J215+BerM2!J215+BerM3!J215)/(dima1+dima2+dima3),2)</f>
        <v>0</v>
      </c>
      <c r="R215" s="81">
        <f>ROUND((BerM1!K215+BerM2!K215+BerM3!K215)/(wome1+wome2+wome3),2)</f>
        <v>0</v>
      </c>
      <c r="S215" s="81">
        <f>ROUND((BerM1!L215+BerM2!L215+BerM3!L215)/(doje1+doje2+doje3),2)</f>
        <v>0</v>
      </c>
      <c r="T215" s="81">
        <f>ROUND((BerM1!M215+BerM2!M215+BerM3!M215)/(vrve1+vrve2+vrve3),2)</f>
        <v>0</v>
      </c>
      <c r="U215" s="81">
        <f>ROUND((BerM1!N215+BerM2!N215+BerM3!N215)/(zasa1+zasa2+zasa3),2)</f>
        <v>0</v>
      </c>
      <c r="V215" s="81">
        <f>ROUND((BerM1!O215+BerM2!O215+BerM3!O215)/(zodi1+zodi2+zodi3),2)</f>
        <v>0</v>
      </c>
      <c r="W215" s="81">
        <f>ROUND(('M1-In'!U215+'M2-In'!U215+'M3-In'!U215)*7/(malu1+malu2+malu3+dima1+dima2+dima3+wome1+wome2+wome3+doje1+doje2+doje3+vrve1+vrve2+vrve3+zasa1+zasa2+zasa3+zodi1+zodi2+zodi3),2)</f>
        <v>0</v>
      </c>
      <c r="X215" s="81">
        <f t="shared" si="164"/>
        <v>0</v>
      </c>
      <c r="Y215" s="81" t="str">
        <f t="shared" si="165"/>
        <v>REMPLIR CAT.D'EMPLOYEUR!</v>
      </c>
      <c r="Z215" s="34">
        <f t="shared" si="166"/>
        <v>0</v>
      </c>
      <c r="AA215" s="81" t="str">
        <f t="shared" si="167"/>
        <v>T. plein</v>
      </c>
      <c r="AB215" s="81">
        <f>'M1-In'!AD215+'M1-In'!AE215+'M2-In'!AD215+'M2-In'!AE215+'M3-In'!AD215+'M3-In'!AE215</f>
        <v>0</v>
      </c>
      <c r="AC215" s="81" t="str">
        <f t="shared" si="168"/>
        <v>Corriger</v>
      </c>
      <c r="AD215" s="81" t="str">
        <f t="shared" si="169"/>
        <v>Corriger</v>
      </c>
      <c r="AE215" s="81">
        <f>'M1-In'!AF215+'M2-In'!AF215+'M3-In'!AF215</f>
        <v>0</v>
      </c>
      <c r="AF215" s="81" t="str">
        <f t="shared" si="170"/>
        <v>Corriger</v>
      </c>
      <c r="AG215" s="81" t="str">
        <f t="shared" si="171"/>
        <v>Corriger</v>
      </c>
      <c r="AH215" s="81">
        <f>'M1-In'!AG215+'M2-In'!AG215+'M3-In'!AG215</f>
        <v>0</v>
      </c>
      <c r="AI215" s="81" t="str">
        <f t="shared" si="172"/>
        <v>Corriger</v>
      </c>
      <c r="AJ215" s="81" t="str">
        <f t="shared" si="173"/>
        <v>Corriger</v>
      </c>
      <c r="AK215" s="81">
        <f>'M1-In'!AH215+'M2-In'!AH215+'M3-In'!AH215</f>
        <v>0</v>
      </c>
      <c r="AL215" s="81" t="str">
        <f t="shared" si="174"/>
        <v>Corriger</v>
      </c>
      <c r="AM215" s="81" t="str">
        <f t="shared" si="175"/>
        <v>Corriger</v>
      </c>
      <c r="AN215" s="81">
        <f>'M1-In'!AI215+'M2-In'!AI215+'M3-In'!AI215</f>
        <v>0</v>
      </c>
      <c r="AO215" s="81" t="str">
        <f t="shared" si="176"/>
        <v>Corriger</v>
      </c>
      <c r="AP215" s="81" t="str">
        <f t="shared" si="177"/>
        <v>Corriger</v>
      </c>
      <c r="AQ215" s="81">
        <f>'M1-In'!AJ215+'M2-In'!AJ215+'M3-In'!AJ215</f>
        <v>0</v>
      </c>
      <c r="AR215" s="81" t="str">
        <f t="shared" si="178"/>
        <v>Corriger</v>
      </c>
      <c r="AS215" s="81" t="str">
        <f t="shared" si="179"/>
        <v>Corriger</v>
      </c>
      <c r="AT215" s="81">
        <f>BerM1!AO215+BerM2!AO215+BerM3!AO215</f>
        <v>0</v>
      </c>
      <c r="AU215" s="81" t="str">
        <f t="shared" si="180"/>
        <v>Corriger</v>
      </c>
      <c r="AV215" s="81" t="str">
        <f t="shared" si="181"/>
        <v>Corriger</v>
      </c>
      <c r="AW215" s="81" t="str">
        <f>IF(A215&gt;1,"Corriger",MIN(gmk,BerM1!AQ215+BerM2!AQ215+BerM3!AQ215))</f>
        <v>Corriger</v>
      </c>
      <c r="AX215" s="81" t="str">
        <f t="shared" si="182"/>
        <v>Corriger</v>
      </c>
      <c r="AY215" s="81" t="str">
        <f t="shared" si="183"/>
        <v>Corriger</v>
      </c>
      <c r="AZ215" s="81" t="str">
        <f>IF(A215&gt;1,"Corriger",ROUND(AW215*pabij/100,2)+ROUND(AW215*wnbij/100,2))</f>
        <v>Corriger</v>
      </c>
      <c r="BA215" s="81">
        <f t="shared" si="184"/>
        <v>0</v>
      </c>
      <c r="BB215" s="81">
        <f t="shared" si="185"/>
        <v>0</v>
      </c>
      <c r="BC215" s="104">
        <f t="shared" si="186"/>
        <v>1</v>
      </c>
      <c r="BD215" s="81" t="str">
        <f t="shared" si="187"/>
        <v>Corriger</v>
      </c>
      <c r="BE215" s="34" t="str">
        <f t="shared" si="188"/>
        <v>Corriger</v>
      </c>
      <c r="BF215" s="81" t="str">
        <f>IF(A215&gt;1,"Corriger",MIN(AY215,BerM1!AT215+BerM2!AT215+BerM3!AT215))</f>
        <v>Corriger</v>
      </c>
      <c r="BG215" s="81" t="e">
        <f t="shared" si="189"/>
        <v>#VALUE!</v>
      </c>
      <c r="BH215" s="81" t="str">
        <f t="shared" si="190"/>
        <v>Corriger</v>
      </c>
      <c r="BI215" s="81" t="str">
        <f t="shared" si="191"/>
        <v>Corriger</v>
      </c>
      <c r="BJ215" s="81" t="e">
        <f t="shared" si="192"/>
        <v>#VALUE!</v>
      </c>
      <c r="BK215" s="81" t="e">
        <f ca="1">IF(A215=1,Corriger,ROUND(AW215*fsobij/100,2))</f>
        <v>#VALUE!</v>
      </c>
      <c r="BL215" s="25" t="str">
        <f t="shared" si="193"/>
        <v>Corriger</v>
      </c>
      <c r="BM215" s="81" t="str">
        <f t="shared" si="194"/>
        <v>Corriger</v>
      </c>
      <c r="BN215" s="81" t="str">
        <f t="shared" si="195"/>
        <v>Corriger</v>
      </c>
      <c r="BO215" s="81" t="str">
        <f t="shared" si="196"/>
        <v>OK</v>
      </c>
      <c r="BP215" s="81" t="b">
        <f t="shared" si="197"/>
        <v>0</v>
      </c>
      <c r="BQ215" s="105"/>
      <c r="BR215" s="105" t="e">
        <f ca="1">IF(A215=1,Corriger,ROUND(AW215*bijdrage255/100,2))</f>
        <v>#VALUE!</v>
      </c>
      <c r="BS215" s="105" t="e">
        <f ca="1">IF(A215=1,Corriger,ROUND(AW215*bijdrage256/100,2))</f>
        <v>#VALUE!</v>
      </c>
      <c r="BT215" s="105"/>
      <c r="BU215" s="105" t="str">
        <f t="shared" si="198"/>
        <v>Corriger</v>
      </c>
      <c r="BV215" s="105"/>
      <c r="BW215" s="81" t="e">
        <f t="shared" si="199"/>
        <v>#VALUE!</v>
      </c>
      <c r="BX215" s="81" t="e">
        <f t="shared" si="200"/>
        <v>#VALUE!</v>
      </c>
      <c r="BY215" s="81" t="e">
        <f t="shared" si="201"/>
        <v>#VALUE!</v>
      </c>
      <c r="CA215" s="81" t="e">
        <f ca="1">BN215-ROUND(((FTP!AP215+FTP!BB215+FTP!BF215+FTP!AT215+FTP!AX215)-(FTP!BH215+FTP!BJ215))/100,2)</f>
        <v>#VALUE!</v>
      </c>
    </row>
    <row r="216" spans="1:79" x14ac:dyDescent="0.2">
      <c r="A216" s="25">
        <f>IF(OR(BerM1!V216=1,BerM2!V216=1,BerM3!V216=1),1,IF(ISBLANK(wg_cat),2,IF(AND(kwnr&gt;=76,user_wg_cat=958),3,0)))</f>
        <v>2</v>
      </c>
      <c r="B216" s="101"/>
      <c r="C216" s="106">
        <f>IF(NOT(ISBLANK(Ident!E216)),IF(Ident!E216&lt;Kal!A$11,Kal!A$11,Ident!E216),Kal!A$11)</f>
        <v>45383</v>
      </c>
      <c r="D216" s="25">
        <f>Ident!F216-C216+1-(INT((CHOOSE(WEEKDAY(C216),0,1,2,3,4,5,6)+(Ident!F216-C216+1))/7))-(INT((CHOOSE(WEEKDAY(C216),6,0,1,2,3,4,5)+(Ident!F216-C216+1))/7))</f>
        <v>-32415</v>
      </c>
      <c r="E216" s="25">
        <f>Kal!B$13-C216+1-(INT((CHOOSE(WEEKDAY(C216),0,1,2,3,4,5,6)+(Kal!B$13-C216+1))/7))-(INT((CHOOSE(WEEKDAY(C216),6,0,1,2,3,4,5)+(Kal!B$13-C216+1))/7))</f>
        <v>65</v>
      </c>
      <c r="F216" s="25">
        <f>Ident!F216-Kal!A$11+1-(INT((CHOOSE(WEEKDAY(Kal!A$11),0,1,2,3,4,5,6)+(Ident!F216-Kal!A$11+1))/7))-(INT((CHOOSE(WEEKDAY(Kal!A$11),6,0,1,2,3,4,5)+(Ident!F216-Kal!A$11+1))/7))</f>
        <v>-32415</v>
      </c>
      <c r="G216" s="25">
        <f>IF(AND(Ident!E216&lt;&gt;0,Ident!F216&lt;&gt;0),D216,IF(AND(Ident!E216&lt;&gt;0,Ident!F216=0),E216,IF(AND(Ident!E216=0,Ident!F216&lt;&gt;0),F216,ad5kw)))</f>
        <v>65</v>
      </c>
      <c r="H216" s="24">
        <f>ROUND(G216*Ident!L216,2)</f>
        <v>0</v>
      </c>
      <c r="I216" s="102"/>
      <c r="J216" s="103">
        <f>BerM1!W216+BerM2!W216+BerM3!W216</f>
        <v>0</v>
      </c>
      <c r="K216" s="103">
        <f t="shared" si="161"/>
        <v>0</v>
      </c>
      <c r="L216" s="103" t="str">
        <f t="shared" si="162"/>
        <v>Corriger</v>
      </c>
      <c r="M216" s="81">
        <f>BerM1!AB216+BerM2!AB216+BerM3!AB216</f>
        <v>0</v>
      </c>
      <c r="N216" s="81">
        <f t="shared" si="163"/>
        <v>0</v>
      </c>
      <c r="O216" s="4">
        <f>IF(BerM1!S216+BerM2!S216+BerM3!S216=0,0,MIN(Ident!L216*fuf,MAX((Ident!L216-1)*fuf,ROUND(N216/(BerM1!S216+BerM2!S216+BerM3!S216),2))))</f>
        <v>0</v>
      </c>
      <c r="P216" s="81">
        <f>ROUND((BerM1!I216+BerM2!I216+BerM3!I216)/(malu1+malu2+malu3),2)</f>
        <v>0</v>
      </c>
      <c r="Q216" s="81">
        <f>ROUND((BerM1!J216+BerM2!J216+BerM3!J216)/(dima1+dima2+dima3),2)</f>
        <v>0</v>
      </c>
      <c r="R216" s="81">
        <f>ROUND((BerM1!K216+BerM2!K216+BerM3!K216)/(wome1+wome2+wome3),2)</f>
        <v>0</v>
      </c>
      <c r="S216" s="81">
        <f>ROUND((BerM1!L216+BerM2!L216+BerM3!L216)/(doje1+doje2+doje3),2)</f>
        <v>0</v>
      </c>
      <c r="T216" s="81">
        <f>ROUND((BerM1!M216+BerM2!M216+BerM3!M216)/(vrve1+vrve2+vrve3),2)</f>
        <v>0</v>
      </c>
      <c r="U216" s="81">
        <f>ROUND((BerM1!N216+BerM2!N216+BerM3!N216)/(zasa1+zasa2+zasa3),2)</f>
        <v>0</v>
      </c>
      <c r="V216" s="81">
        <f>ROUND((BerM1!O216+BerM2!O216+BerM3!O216)/(zodi1+zodi2+zodi3),2)</f>
        <v>0</v>
      </c>
      <c r="W216" s="81">
        <f>ROUND(('M1-In'!U216+'M2-In'!U216+'M3-In'!U216)*7/(malu1+malu2+malu3+dima1+dima2+dima3+wome1+wome2+wome3+doje1+doje2+doje3+vrve1+vrve2+vrve3+zasa1+zasa2+zasa3+zodi1+zodi2+zodi3),2)</f>
        <v>0</v>
      </c>
      <c r="X216" s="81">
        <f t="shared" si="164"/>
        <v>0</v>
      </c>
      <c r="Y216" s="81" t="str">
        <f t="shared" si="165"/>
        <v>REMPLIR CAT.D'EMPLOYEUR!</v>
      </c>
      <c r="Z216" s="34">
        <f t="shared" si="166"/>
        <v>0</v>
      </c>
      <c r="AA216" s="81" t="str">
        <f t="shared" si="167"/>
        <v>T. plein</v>
      </c>
      <c r="AB216" s="81">
        <f>'M1-In'!AD216+'M1-In'!AE216+'M2-In'!AD216+'M2-In'!AE216+'M3-In'!AD216+'M3-In'!AE216</f>
        <v>0</v>
      </c>
      <c r="AC216" s="81" t="str">
        <f t="shared" si="168"/>
        <v>Corriger</v>
      </c>
      <c r="AD216" s="81" t="str">
        <f t="shared" si="169"/>
        <v>Corriger</v>
      </c>
      <c r="AE216" s="81">
        <f>'M1-In'!AF216+'M2-In'!AF216+'M3-In'!AF216</f>
        <v>0</v>
      </c>
      <c r="AF216" s="81" t="str">
        <f t="shared" si="170"/>
        <v>Corriger</v>
      </c>
      <c r="AG216" s="81" t="str">
        <f t="shared" si="171"/>
        <v>Corriger</v>
      </c>
      <c r="AH216" s="81">
        <f>'M1-In'!AG216+'M2-In'!AG216+'M3-In'!AG216</f>
        <v>0</v>
      </c>
      <c r="AI216" s="81" t="str">
        <f t="shared" si="172"/>
        <v>Corriger</v>
      </c>
      <c r="AJ216" s="81" t="str">
        <f t="shared" si="173"/>
        <v>Corriger</v>
      </c>
      <c r="AK216" s="81">
        <f>'M1-In'!AH216+'M2-In'!AH216+'M3-In'!AH216</f>
        <v>0</v>
      </c>
      <c r="AL216" s="81" t="str">
        <f t="shared" si="174"/>
        <v>Corriger</v>
      </c>
      <c r="AM216" s="81" t="str">
        <f t="shared" si="175"/>
        <v>Corriger</v>
      </c>
      <c r="AN216" s="81">
        <f>'M1-In'!AI216+'M2-In'!AI216+'M3-In'!AI216</f>
        <v>0</v>
      </c>
      <c r="AO216" s="81" t="str">
        <f t="shared" si="176"/>
        <v>Corriger</v>
      </c>
      <c r="AP216" s="81" t="str">
        <f t="shared" si="177"/>
        <v>Corriger</v>
      </c>
      <c r="AQ216" s="81">
        <f>'M1-In'!AJ216+'M2-In'!AJ216+'M3-In'!AJ216</f>
        <v>0</v>
      </c>
      <c r="AR216" s="81" t="str">
        <f t="shared" si="178"/>
        <v>Corriger</v>
      </c>
      <c r="AS216" s="81" t="str">
        <f t="shared" si="179"/>
        <v>Corriger</v>
      </c>
      <c r="AT216" s="81">
        <f>BerM1!AO216+BerM2!AO216+BerM3!AO216</f>
        <v>0</v>
      </c>
      <c r="AU216" s="81" t="str">
        <f t="shared" si="180"/>
        <v>Corriger</v>
      </c>
      <c r="AV216" s="81" t="str">
        <f t="shared" si="181"/>
        <v>Corriger</v>
      </c>
      <c r="AW216" s="81" t="str">
        <f>IF(A216&gt;1,"Corriger",MIN(gmk,BerM1!AQ216+BerM2!AQ216+BerM3!AQ216))</f>
        <v>Corriger</v>
      </c>
      <c r="AX216" s="81" t="str">
        <f t="shared" si="182"/>
        <v>Corriger</v>
      </c>
      <c r="AY216" s="81" t="str">
        <f t="shared" si="183"/>
        <v>Corriger</v>
      </c>
      <c r="AZ216" s="81" t="str">
        <f>IF(A216&gt;1,"Corriger",ROUND(AW216*pabij/100,2)+ROUND(AW216*wnbij/100,2))</f>
        <v>Corriger</v>
      </c>
      <c r="BA216" s="81">
        <f t="shared" si="184"/>
        <v>0</v>
      </c>
      <c r="BB216" s="81">
        <f t="shared" si="185"/>
        <v>0</v>
      </c>
      <c r="BC216" s="104">
        <f t="shared" si="186"/>
        <v>1</v>
      </c>
      <c r="BD216" s="81" t="str">
        <f t="shared" si="187"/>
        <v>Corriger</v>
      </c>
      <c r="BE216" s="34" t="str">
        <f t="shared" si="188"/>
        <v>Corriger</v>
      </c>
      <c r="BF216" s="81" t="str">
        <f>IF(A216&gt;1,"Corriger",MIN(AY216,BerM1!AT216+BerM2!AT216+BerM3!AT216))</f>
        <v>Corriger</v>
      </c>
      <c r="BG216" s="81" t="e">
        <f t="shared" si="189"/>
        <v>#VALUE!</v>
      </c>
      <c r="BH216" s="81" t="str">
        <f t="shared" si="190"/>
        <v>Corriger</v>
      </c>
      <c r="BI216" s="81" t="str">
        <f t="shared" si="191"/>
        <v>Corriger</v>
      </c>
      <c r="BJ216" s="81" t="e">
        <f t="shared" si="192"/>
        <v>#VALUE!</v>
      </c>
      <c r="BK216" s="81" t="e">
        <f ca="1">IF(A216=1,Corriger,ROUND(AW216*fsobij/100,2))</f>
        <v>#VALUE!</v>
      </c>
      <c r="BL216" s="25" t="str">
        <f t="shared" si="193"/>
        <v>Corriger</v>
      </c>
      <c r="BM216" s="81" t="str">
        <f t="shared" si="194"/>
        <v>Corriger</v>
      </c>
      <c r="BN216" s="81" t="str">
        <f t="shared" si="195"/>
        <v>Corriger</v>
      </c>
      <c r="BO216" s="81" t="str">
        <f t="shared" si="196"/>
        <v>OK</v>
      </c>
      <c r="BP216" s="81" t="b">
        <f t="shared" si="197"/>
        <v>0</v>
      </c>
      <c r="BQ216" s="105"/>
      <c r="BR216" s="105" t="e">
        <f ca="1">IF(A216=1,Corriger,ROUND(AW216*bijdrage255/100,2))</f>
        <v>#VALUE!</v>
      </c>
      <c r="BS216" s="105" t="e">
        <f ca="1">IF(A216=1,Corriger,ROUND(AW216*bijdrage256/100,2))</f>
        <v>#VALUE!</v>
      </c>
      <c r="BT216" s="105"/>
      <c r="BU216" s="105" t="str">
        <f t="shared" si="198"/>
        <v>Corriger</v>
      </c>
      <c r="BV216" s="105"/>
      <c r="BW216" s="81" t="e">
        <f t="shared" si="199"/>
        <v>#VALUE!</v>
      </c>
      <c r="BX216" s="81" t="e">
        <f t="shared" si="200"/>
        <v>#VALUE!</v>
      </c>
      <c r="BY216" s="81" t="e">
        <f t="shared" si="201"/>
        <v>#VALUE!</v>
      </c>
      <c r="CA216" s="81" t="e">
        <f ca="1">BN216-ROUND(((FTP!AP216+FTP!BB216+FTP!BF216+FTP!AT216+FTP!AX216)-(FTP!BH216+FTP!BJ216))/100,2)</f>
        <v>#VALUE!</v>
      </c>
    </row>
    <row r="217" spans="1:79" x14ac:dyDescent="0.2">
      <c r="A217" s="25">
        <f>IF(OR(BerM1!V217=1,BerM2!V217=1,BerM3!V217=1),1,IF(ISBLANK(wg_cat),2,IF(AND(kwnr&gt;=76,user_wg_cat=958),3,0)))</f>
        <v>2</v>
      </c>
      <c r="B217" s="101"/>
      <c r="C217" s="106">
        <f>IF(NOT(ISBLANK(Ident!E217)),IF(Ident!E217&lt;Kal!A$11,Kal!A$11,Ident!E217),Kal!A$11)</f>
        <v>45383</v>
      </c>
      <c r="D217" s="25">
        <f>Ident!F217-C217+1-(INT((CHOOSE(WEEKDAY(C217),0,1,2,3,4,5,6)+(Ident!F217-C217+1))/7))-(INT((CHOOSE(WEEKDAY(C217),6,0,1,2,3,4,5)+(Ident!F217-C217+1))/7))</f>
        <v>-32415</v>
      </c>
      <c r="E217" s="25">
        <f>Kal!B$13-C217+1-(INT((CHOOSE(WEEKDAY(C217),0,1,2,3,4,5,6)+(Kal!B$13-C217+1))/7))-(INT((CHOOSE(WEEKDAY(C217),6,0,1,2,3,4,5)+(Kal!B$13-C217+1))/7))</f>
        <v>65</v>
      </c>
      <c r="F217" s="25">
        <f>Ident!F217-Kal!A$11+1-(INT((CHOOSE(WEEKDAY(Kal!A$11),0,1,2,3,4,5,6)+(Ident!F217-Kal!A$11+1))/7))-(INT((CHOOSE(WEEKDAY(Kal!A$11),6,0,1,2,3,4,5)+(Ident!F217-Kal!A$11+1))/7))</f>
        <v>-32415</v>
      </c>
      <c r="G217" s="25">
        <f>IF(AND(Ident!E217&lt;&gt;0,Ident!F217&lt;&gt;0),D217,IF(AND(Ident!E217&lt;&gt;0,Ident!F217=0),E217,IF(AND(Ident!E217=0,Ident!F217&lt;&gt;0),F217,ad5kw)))</f>
        <v>65</v>
      </c>
      <c r="H217" s="24">
        <f>ROUND(G217*Ident!L217,2)</f>
        <v>0</v>
      </c>
      <c r="I217" s="102"/>
      <c r="J217" s="103">
        <f>BerM1!W217+BerM2!W217+BerM3!W217</f>
        <v>0</v>
      </c>
      <c r="K217" s="103">
        <f t="shared" si="161"/>
        <v>0</v>
      </c>
      <c r="L217" s="103" t="str">
        <f t="shared" si="162"/>
        <v>Corriger</v>
      </c>
      <c r="M217" s="81">
        <f>BerM1!AB217+BerM2!AB217+BerM3!AB217</f>
        <v>0</v>
      </c>
      <c r="N217" s="81">
        <f t="shared" si="163"/>
        <v>0</v>
      </c>
      <c r="O217" s="4">
        <f>IF(BerM1!S217+BerM2!S217+BerM3!S217=0,0,MIN(Ident!L217*fuf,MAX((Ident!L217-1)*fuf,ROUND(N217/(BerM1!S217+BerM2!S217+BerM3!S217),2))))</f>
        <v>0</v>
      </c>
      <c r="P217" s="81">
        <f>ROUND((BerM1!I217+BerM2!I217+BerM3!I217)/(malu1+malu2+malu3),2)</f>
        <v>0</v>
      </c>
      <c r="Q217" s="81">
        <f>ROUND((BerM1!J217+BerM2!J217+BerM3!J217)/(dima1+dima2+dima3),2)</f>
        <v>0</v>
      </c>
      <c r="R217" s="81">
        <f>ROUND((BerM1!K217+BerM2!K217+BerM3!K217)/(wome1+wome2+wome3),2)</f>
        <v>0</v>
      </c>
      <c r="S217" s="81">
        <f>ROUND((BerM1!L217+BerM2!L217+BerM3!L217)/(doje1+doje2+doje3),2)</f>
        <v>0</v>
      </c>
      <c r="T217" s="81">
        <f>ROUND((BerM1!M217+BerM2!M217+BerM3!M217)/(vrve1+vrve2+vrve3),2)</f>
        <v>0</v>
      </c>
      <c r="U217" s="81">
        <f>ROUND((BerM1!N217+BerM2!N217+BerM3!N217)/(zasa1+zasa2+zasa3),2)</f>
        <v>0</v>
      </c>
      <c r="V217" s="81">
        <f>ROUND((BerM1!O217+BerM2!O217+BerM3!O217)/(zodi1+zodi2+zodi3),2)</f>
        <v>0</v>
      </c>
      <c r="W217" s="81">
        <f>ROUND(('M1-In'!U217+'M2-In'!U217+'M3-In'!U217)*7/(malu1+malu2+malu3+dima1+dima2+dima3+wome1+wome2+wome3+doje1+doje2+doje3+vrve1+vrve2+vrve3+zasa1+zasa2+zasa3+zodi1+zodi2+zodi3),2)</f>
        <v>0</v>
      </c>
      <c r="X217" s="81">
        <f t="shared" si="164"/>
        <v>0</v>
      </c>
      <c r="Y217" s="81" t="str">
        <f t="shared" si="165"/>
        <v>REMPLIR CAT.D'EMPLOYEUR!</v>
      </c>
      <c r="Z217" s="34">
        <f t="shared" si="166"/>
        <v>0</v>
      </c>
      <c r="AA217" s="81" t="str">
        <f t="shared" si="167"/>
        <v>T. plein</v>
      </c>
      <c r="AB217" s="81">
        <f>'M1-In'!AD217+'M1-In'!AE217+'M2-In'!AD217+'M2-In'!AE217+'M3-In'!AD217+'M3-In'!AE217</f>
        <v>0</v>
      </c>
      <c r="AC217" s="81" t="str">
        <f t="shared" si="168"/>
        <v>Corriger</v>
      </c>
      <c r="AD217" s="81" t="str">
        <f t="shared" si="169"/>
        <v>Corriger</v>
      </c>
      <c r="AE217" s="81">
        <f>'M1-In'!AF217+'M2-In'!AF217+'M3-In'!AF217</f>
        <v>0</v>
      </c>
      <c r="AF217" s="81" t="str">
        <f t="shared" si="170"/>
        <v>Corriger</v>
      </c>
      <c r="AG217" s="81" t="str">
        <f t="shared" si="171"/>
        <v>Corriger</v>
      </c>
      <c r="AH217" s="81">
        <f>'M1-In'!AG217+'M2-In'!AG217+'M3-In'!AG217</f>
        <v>0</v>
      </c>
      <c r="AI217" s="81" t="str">
        <f t="shared" si="172"/>
        <v>Corriger</v>
      </c>
      <c r="AJ217" s="81" t="str">
        <f t="shared" si="173"/>
        <v>Corriger</v>
      </c>
      <c r="AK217" s="81">
        <f>'M1-In'!AH217+'M2-In'!AH217+'M3-In'!AH217</f>
        <v>0</v>
      </c>
      <c r="AL217" s="81" t="str">
        <f t="shared" si="174"/>
        <v>Corriger</v>
      </c>
      <c r="AM217" s="81" t="str">
        <f t="shared" si="175"/>
        <v>Corriger</v>
      </c>
      <c r="AN217" s="81">
        <f>'M1-In'!AI217+'M2-In'!AI217+'M3-In'!AI217</f>
        <v>0</v>
      </c>
      <c r="AO217" s="81" t="str">
        <f t="shared" si="176"/>
        <v>Corriger</v>
      </c>
      <c r="AP217" s="81" t="str">
        <f t="shared" si="177"/>
        <v>Corriger</v>
      </c>
      <c r="AQ217" s="81">
        <f>'M1-In'!AJ217+'M2-In'!AJ217+'M3-In'!AJ217</f>
        <v>0</v>
      </c>
      <c r="AR217" s="81" t="str">
        <f t="shared" si="178"/>
        <v>Corriger</v>
      </c>
      <c r="AS217" s="81" t="str">
        <f t="shared" si="179"/>
        <v>Corriger</v>
      </c>
      <c r="AT217" s="81">
        <f>BerM1!AO217+BerM2!AO217+BerM3!AO217</f>
        <v>0</v>
      </c>
      <c r="AU217" s="81" t="str">
        <f t="shared" si="180"/>
        <v>Corriger</v>
      </c>
      <c r="AV217" s="81" t="str">
        <f t="shared" si="181"/>
        <v>Corriger</v>
      </c>
      <c r="AW217" s="81" t="str">
        <f>IF(A217&gt;1,"Corriger",MIN(gmk,BerM1!AQ217+BerM2!AQ217+BerM3!AQ217))</f>
        <v>Corriger</v>
      </c>
      <c r="AX217" s="81" t="str">
        <f t="shared" si="182"/>
        <v>Corriger</v>
      </c>
      <c r="AY217" s="81" t="str">
        <f t="shared" si="183"/>
        <v>Corriger</v>
      </c>
      <c r="AZ217" s="81" t="str">
        <f>IF(A217&gt;1,"Corriger",ROUND(AW217*pabij/100,2)+ROUND(AW217*wnbij/100,2))</f>
        <v>Corriger</v>
      </c>
      <c r="BA217" s="81">
        <f t="shared" si="184"/>
        <v>0</v>
      </c>
      <c r="BB217" s="81">
        <f t="shared" si="185"/>
        <v>0</v>
      </c>
      <c r="BC217" s="104">
        <f t="shared" si="186"/>
        <v>1</v>
      </c>
      <c r="BD217" s="81" t="str">
        <f t="shared" si="187"/>
        <v>Corriger</v>
      </c>
      <c r="BE217" s="34" t="str">
        <f t="shared" si="188"/>
        <v>Corriger</v>
      </c>
      <c r="BF217" s="81" t="str">
        <f>IF(A217&gt;1,"Corriger",MIN(AY217,BerM1!AT217+BerM2!AT217+BerM3!AT217))</f>
        <v>Corriger</v>
      </c>
      <c r="BG217" s="81" t="e">
        <f t="shared" si="189"/>
        <v>#VALUE!</v>
      </c>
      <c r="BH217" s="81" t="str">
        <f t="shared" si="190"/>
        <v>Corriger</v>
      </c>
      <c r="BI217" s="81" t="str">
        <f t="shared" si="191"/>
        <v>Corriger</v>
      </c>
      <c r="BJ217" s="81" t="e">
        <f t="shared" si="192"/>
        <v>#VALUE!</v>
      </c>
      <c r="BK217" s="81" t="e">
        <f ca="1">IF(A217=1,Corriger,ROUND(AW217*fsobij/100,2))</f>
        <v>#VALUE!</v>
      </c>
      <c r="BL217" s="25" t="str">
        <f t="shared" si="193"/>
        <v>Corriger</v>
      </c>
      <c r="BM217" s="81" t="str">
        <f t="shared" si="194"/>
        <v>Corriger</v>
      </c>
      <c r="BN217" s="81" t="str">
        <f t="shared" si="195"/>
        <v>Corriger</v>
      </c>
      <c r="BO217" s="81" t="str">
        <f t="shared" si="196"/>
        <v>OK</v>
      </c>
      <c r="BP217" s="81" t="b">
        <f t="shared" si="197"/>
        <v>0</v>
      </c>
      <c r="BQ217" s="105"/>
      <c r="BR217" s="105" t="e">
        <f ca="1">IF(A217=1,Corriger,ROUND(AW217*bijdrage255/100,2))</f>
        <v>#VALUE!</v>
      </c>
      <c r="BS217" s="105" t="e">
        <f ca="1">IF(A217=1,Corriger,ROUND(AW217*bijdrage256/100,2))</f>
        <v>#VALUE!</v>
      </c>
      <c r="BT217" s="105"/>
      <c r="BU217" s="105" t="str">
        <f t="shared" si="198"/>
        <v>Corriger</v>
      </c>
      <c r="BV217" s="105"/>
      <c r="BW217" s="81" t="e">
        <f t="shared" si="199"/>
        <v>#VALUE!</v>
      </c>
      <c r="BX217" s="81" t="e">
        <f t="shared" si="200"/>
        <v>#VALUE!</v>
      </c>
      <c r="BY217" s="81" t="e">
        <f t="shared" si="201"/>
        <v>#VALUE!</v>
      </c>
      <c r="CA217" s="81" t="e">
        <f ca="1">BN217-ROUND(((FTP!AP217+FTP!BB217+FTP!BF217+FTP!AT217+FTP!AX217)-(FTP!BH217+FTP!BJ217))/100,2)</f>
        <v>#VALUE!</v>
      </c>
    </row>
    <row r="218" spans="1:79" x14ac:dyDescent="0.2">
      <c r="A218" s="25">
        <f>IF(OR(BerM1!V218=1,BerM2!V218=1,BerM3!V218=1),1,IF(ISBLANK(wg_cat),2,IF(AND(kwnr&gt;=76,user_wg_cat=958),3,0)))</f>
        <v>2</v>
      </c>
      <c r="B218" s="101"/>
      <c r="C218" s="106">
        <f>IF(NOT(ISBLANK(Ident!E218)),IF(Ident!E218&lt;Kal!A$11,Kal!A$11,Ident!E218),Kal!A$11)</f>
        <v>45383</v>
      </c>
      <c r="D218" s="25">
        <f>Ident!F218-C218+1-(INT((CHOOSE(WEEKDAY(C218),0,1,2,3,4,5,6)+(Ident!F218-C218+1))/7))-(INT((CHOOSE(WEEKDAY(C218),6,0,1,2,3,4,5)+(Ident!F218-C218+1))/7))</f>
        <v>-32415</v>
      </c>
      <c r="E218" s="25">
        <f>Kal!B$13-C218+1-(INT((CHOOSE(WEEKDAY(C218),0,1,2,3,4,5,6)+(Kal!B$13-C218+1))/7))-(INT((CHOOSE(WEEKDAY(C218),6,0,1,2,3,4,5)+(Kal!B$13-C218+1))/7))</f>
        <v>65</v>
      </c>
      <c r="F218" s="25">
        <f>Ident!F218-Kal!A$11+1-(INT((CHOOSE(WEEKDAY(Kal!A$11),0,1,2,3,4,5,6)+(Ident!F218-Kal!A$11+1))/7))-(INT((CHOOSE(WEEKDAY(Kal!A$11),6,0,1,2,3,4,5)+(Ident!F218-Kal!A$11+1))/7))</f>
        <v>-32415</v>
      </c>
      <c r="G218" s="25">
        <f>IF(AND(Ident!E218&lt;&gt;0,Ident!F218&lt;&gt;0),D218,IF(AND(Ident!E218&lt;&gt;0,Ident!F218=0),E218,IF(AND(Ident!E218=0,Ident!F218&lt;&gt;0),F218,ad5kw)))</f>
        <v>65</v>
      </c>
      <c r="H218" s="24">
        <f>ROUND(G218*Ident!L218,2)</f>
        <v>0</v>
      </c>
      <c r="I218" s="102"/>
      <c r="J218" s="103">
        <f>BerM1!W218+BerM2!W218+BerM3!W218</f>
        <v>0</v>
      </c>
      <c r="K218" s="103">
        <f t="shared" si="161"/>
        <v>0</v>
      </c>
      <c r="L218" s="103" t="str">
        <f t="shared" si="162"/>
        <v>Corriger</v>
      </c>
      <c r="M218" s="81">
        <f>BerM1!AB218+BerM2!AB218+BerM3!AB218</f>
        <v>0</v>
      </c>
      <c r="N218" s="81">
        <f t="shared" si="163"/>
        <v>0</v>
      </c>
      <c r="O218" s="4">
        <f>IF(BerM1!S218+BerM2!S218+BerM3!S218=0,0,MIN(Ident!L218*fuf,MAX((Ident!L218-1)*fuf,ROUND(N218/(BerM1!S218+BerM2!S218+BerM3!S218),2))))</f>
        <v>0</v>
      </c>
      <c r="P218" s="81">
        <f>ROUND((BerM1!I218+BerM2!I218+BerM3!I218)/(malu1+malu2+malu3),2)</f>
        <v>0</v>
      </c>
      <c r="Q218" s="81">
        <f>ROUND((BerM1!J218+BerM2!J218+BerM3!J218)/(dima1+dima2+dima3),2)</f>
        <v>0</v>
      </c>
      <c r="R218" s="81">
        <f>ROUND((BerM1!K218+BerM2!K218+BerM3!K218)/(wome1+wome2+wome3),2)</f>
        <v>0</v>
      </c>
      <c r="S218" s="81">
        <f>ROUND((BerM1!L218+BerM2!L218+BerM3!L218)/(doje1+doje2+doje3),2)</f>
        <v>0</v>
      </c>
      <c r="T218" s="81">
        <f>ROUND((BerM1!M218+BerM2!M218+BerM3!M218)/(vrve1+vrve2+vrve3),2)</f>
        <v>0</v>
      </c>
      <c r="U218" s="81">
        <f>ROUND((BerM1!N218+BerM2!N218+BerM3!N218)/(zasa1+zasa2+zasa3),2)</f>
        <v>0</v>
      </c>
      <c r="V218" s="81">
        <f>ROUND((BerM1!O218+BerM2!O218+BerM3!O218)/(zodi1+zodi2+zodi3),2)</f>
        <v>0</v>
      </c>
      <c r="W218" s="81">
        <f>ROUND(('M1-In'!U218+'M2-In'!U218+'M3-In'!U218)*7/(malu1+malu2+malu3+dima1+dima2+dima3+wome1+wome2+wome3+doje1+doje2+doje3+vrve1+vrve2+vrve3+zasa1+zasa2+zasa3+zodi1+zodi2+zodi3),2)</f>
        <v>0</v>
      </c>
      <c r="X218" s="81">
        <f t="shared" si="164"/>
        <v>0</v>
      </c>
      <c r="Y218" s="81" t="str">
        <f t="shared" si="165"/>
        <v>REMPLIR CAT.D'EMPLOYEUR!</v>
      </c>
      <c r="Z218" s="34">
        <f t="shared" si="166"/>
        <v>0</v>
      </c>
      <c r="AA218" s="81" t="str">
        <f t="shared" si="167"/>
        <v>T. plein</v>
      </c>
      <c r="AB218" s="81">
        <f>'M1-In'!AD218+'M1-In'!AE218+'M2-In'!AD218+'M2-In'!AE218+'M3-In'!AD218+'M3-In'!AE218</f>
        <v>0</v>
      </c>
      <c r="AC218" s="81" t="str">
        <f t="shared" si="168"/>
        <v>Corriger</v>
      </c>
      <c r="AD218" s="81" t="str">
        <f t="shared" si="169"/>
        <v>Corriger</v>
      </c>
      <c r="AE218" s="81">
        <f>'M1-In'!AF218+'M2-In'!AF218+'M3-In'!AF218</f>
        <v>0</v>
      </c>
      <c r="AF218" s="81" t="str">
        <f t="shared" si="170"/>
        <v>Corriger</v>
      </c>
      <c r="AG218" s="81" t="str">
        <f t="shared" si="171"/>
        <v>Corriger</v>
      </c>
      <c r="AH218" s="81">
        <f>'M1-In'!AG218+'M2-In'!AG218+'M3-In'!AG218</f>
        <v>0</v>
      </c>
      <c r="AI218" s="81" t="str">
        <f t="shared" si="172"/>
        <v>Corriger</v>
      </c>
      <c r="AJ218" s="81" t="str">
        <f t="shared" si="173"/>
        <v>Corriger</v>
      </c>
      <c r="AK218" s="81">
        <f>'M1-In'!AH218+'M2-In'!AH218+'M3-In'!AH218</f>
        <v>0</v>
      </c>
      <c r="AL218" s="81" t="str">
        <f t="shared" si="174"/>
        <v>Corriger</v>
      </c>
      <c r="AM218" s="81" t="str">
        <f t="shared" si="175"/>
        <v>Corriger</v>
      </c>
      <c r="AN218" s="81">
        <f>'M1-In'!AI218+'M2-In'!AI218+'M3-In'!AI218</f>
        <v>0</v>
      </c>
      <c r="AO218" s="81" t="str">
        <f t="shared" si="176"/>
        <v>Corriger</v>
      </c>
      <c r="AP218" s="81" t="str">
        <f t="shared" si="177"/>
        <v>Corriger</v>
      </c>
      <c r="AQ218" s="81">
        <f>'M1-In'!AJ218+'M2-In'!AJ218+'M3-In'!AJ218</f>
        <v>0</v>
      </c>
      <c r="AR218" s="81" t="str">
        <f t="shared" si="178"/>
        <v>Corriger</v>
      </c>
      <c r="AS218" s="81" t="str">
        <f t="shared" si="179"/>
        <v>Corriger</v>
      </c>
      <c r="AT218" s="81">
        <f>BerM1!AO218+BerM2!AO218+BerM3!AO218</f>
        <v>0</v>
      </c>
      <c r="AU218" s="81" t="str">
        <f t="shared" si="180"/>
        <v>Corriger</v>
      </c>
      <c r="AV218" s="81" t="str">
        <f t="shared" si="181"/>
        <v>Corriger</v>
      </c>
      <c r="AW218" s="81" t="str">
        <f>IF(A218&gt;1,"Corriger",MIN(gmk,BerM1!AQ218+BerM2!AQ218+BerM3!AQ218))</f>
        <v>Corriger</v>
      </c>
      <c r="AX218" s="81" t="str">
        <f t="shared" si="182"/>
        <v>Corriger</v>
      </c>
      <c r="AY218" s="81" t="str">
        <f t="shared" si="183"/>
        <v>Corriger</v>
      </c>
      <c r="AZ218" s="81" t="str">
        <f>IF(A218&gt;1,"Corriger",ROUND(AW218*pabij/100,2)+ROUND(AW218*wnbij/100,2))</f>
        <v>Corriger</v>
      </c>
      <c r="BA218" s="81">
        <f t="shared" si="184"/>
        <v>0</v>
      </c>
      <c r="BB218" s="81">
        <f t="shared" si="185"/>
        <v>0</v>
      </c>
      <c r="BC218" s="104">
        <f t="shared" si="186"/>
        <v>1</v>
      </c>
      <c r="BD218" s="81" t="str">
        <f t="shared" si="187"/>
        <v>Corriger</v>
      </c>
      <c r="BE218" s="34" t="str">
        <f t="shared" si="188"/>
        <v>Corriger</v>
      </c>
      <c r="BF218" s="81" t="str">
        <f>IF(A218&gt;1,"Corriger",MIN(AY218,BerM1!AT218+BerM2!AT218+BerM3!AT218))</f>
        <v>Corriger</v>
      </c>
      <c r="BG218" s="81" t="e">
        <f t="shared" si="189"/>
        <v>#VALUE!</v>
      </c>
      <c r="BH218" s="81" t="str">
        <f t="shared" si="190"/>
        <v>Corriger</v>
      </c>
      <c r="BI218" s="81" t="str">
        <f t="shared" si="191"/>
        <v>Corriger</v>
      </c>
      <c r="BJ218" s="81" t="e">
        <f t="shared" si="192"/>
        <v>#VALUE!</v>
      </c>
      <c r="BK218" s="81" t="e">
        <f ca="1">IF(A218=1,Corriger,ROUND(AW218*fsobij/100,2))</f>
        <v>#VALUE!</v>
      </c>
      <c r="BL218" s="25" t="str">
        <f t="shared" si="193"/>
        <v>Corriger</v>
      </c>
      <c r="BM218" s="81" t="str">
        <f t="shared" si="194"/>
        <v>Corriger</v>
      </c>
      <c r="BN218" s="81" t="str">
        <f t="shared" si="195"/>
        <v>Corriger</v>
      </c>
      <c r="BO218" s="81" t="str">
        <f t="shared" si="196"/>
        <v>OK</v>
      </c>
      <c r="BP218" s="81" t="b">
        <f t="shared" si="197"/>
        <v>0</v>
      </c>
      <c r="BQ218" s="105"/>
      <c r="BR218" s="105" t="e">
        <f ca="1">IF(A218=1,Corriger,ROUND(AW218*bijdrage255/100,2))</f>
        <v>#VALUE!</v>
      </c>
      <c r="BS218" s="105" t="e">
        <f ca="1">IF(A218=1,Corriger,ROUND(AW218*bijdrage256/100,2))</f>
        <v>#VALUE!</v>
      </c>
      <c r="BT218" s="105"/>
      <c r="BU218" s="105" t="str">
        <f t="shared" si="198"/>
        <v>Corriger</v>
      </c>
      <c r="BV218" s="105"/>
      <c r="BW218" s="81" t="e">
        <f t="shared" si="199"/>
        <v>#VALUE!</v>
      </c>
      <c r="BX218" s="81" t="e">
        <f t="shared" si="200"/>
        <v>#VALUE!</v>
      </c>
      <c r="BY218" s="81" t="e">
        <f t="shared" si="201"/>
        <v>#VALUE!</v>
      </c>
      <c r="CA218" s="81" t="e">
        <f ca="1">BN218-ROUND(((FTP!AP218+FTP!BB218+FTP!BF218+FTP!AT218+FTP!AX218)-(FTP!BH218+FTP!BJ218))/100,2)</f>
        <v>#VALUE!</v>
      </c>
    </row>
    <row r="219" spans="1:79" x14ac:dyDescent="0.2">
      <c r="A219" s="25">
        <f>IF(OR(BerM1!V219=1,BerM2!V219=1,BerM3!V219=1),1,IF(ISBLANK(wg_cat),2,IF(AND(kwnr&gt;=76,user_wg_cat=958),3,0)))</f>
        <v>2</v>
      </c>
      <c r="B219" s="101"/>
      <c r="C219" s="106">
        <f>IF(NOT(ISBLANK(Ident!E219)),IF(Ident!E219&lt;Kal!A$11,Kal!A$11,Ident!E219),Kal!A$11)</f>
        <v>45383</v>
      </c>
      <c r="D219" s="25">
        <f>Ident!F219-C219+1-(INT((CHOOSE(WEEKDAY(C219),0,1,2,3,4,5,6)+(Ident!F219-C219+1))/7))-(INT((CHOOSE(WEEKDAY(C219),6,0,1,2,3,4,5)+(Ident!F219-C219+1))/7))</f>
        <v>-32415</v>
      </c>
      <c r="E219" s="25">
        <f>Kal!B$13-C219+1-(INT((CHOOSE(WEEKDAY(C219),0,1,2,3,4,5,6)+(Kal!B$13-C219+1))/7))-(INT((CHOOSE(WEEKDAY(C219),6,0,1,2,3,4,5)+(Kal!B$13-C219+1))/7))</f>
        <v>65</v>
      </c>
      <c r="F219" s="25">
        <f>Ident!F219-Kal!A$11+1-(INT((CHOOSE(WEEKDAY(Kal!A$11),0,1,2,3,4,5,6)+(Ident!F219-Kal!A$11+1))/7))-(INT((CHOOSE(WEEKDAY(Kal!A$11),6,0,1,2,3,4,5)+(Ident!F219-Kal!A$11+1))/7))</f>
        <v>-32415</v>
      </c>
      <c r="G219" s="25">
        <f>IF(AND(Ident!E219&lt;&gt;0,Ident!F219&lt;&gt;0),D219,IF(AND(Ident!E219&lt;&gt;0,Ident!F219=0),E219,IF(AND(Ident!E219=0,Ident!F219&lt;&gt;0),F219,ad5kw)))</f>
        <v>65</v>
      </c>
      <c r="H219" s="24">
        <f>ROUND(G219*Ident!L219,2)</f>
        <v>0</v>
      </c>
      <c r="I219" s="102"/>
      <c r="J219" s="103">
        <f>BerM1!W219+BerM2!W219+BerM3!W219</f>
        <v>0</v>
      </c>
      <c r="K219" s="103">
        <f t="shared" si="161"/>
        <v>0</v>
      </c>
      <c r="L219" s="103" t="str">
        <f t="shared" si="162"/>
        <v>Corriger</v>
      </c>
      <c r="M219" s="81">
        <f>BerM1!AB219+BerM2!AB219+BerM3!AB219</f>
        <v>0</v>
      </c>
      <c r="N219" s="81">
        <f t="shared" si="163"/>
        <v>0</v>
      </c>
      <c r="O219" s="4">
        <f>IF(BerM1!S219+BerM2!S219+BerM3!S219=0,0,MIN(Ident!L219*fuf,MAX((Ident!L219-1)*fuf,ROUND(N219/(BerM1!S219+BerM2!S219+BerM3!S219),2))))</f>
        <v>0</v>
      </c>
      <c r="P219" s="81">
        <f>ROUND((BerM1!I219+BerM2!I219+BerM3!I219)/(malu1+malu2+malu3),2)</f>
        <v>0</v>
      </c>
      <c r="Q219" s="81">
        <f>ROUND((BerM1!J219+BerM2!J219+BerM3!J219)/(dima1+dima2+dima3),2)</f>
        <v>0</v>
      </c>
      <c r="R219" s="81">
        <f>ROUND((BerM1!K219+BerM2!K219+BerM3!K219)/(wome1+wome2+wome3),2)</f>
        <v>0</v>
      </c>
      <c r="S219" s="81">
        <f>ROUND((BerM1!L219+BerM2!L219+BerM3!L219)/(doje1+doje2+doje3),2)</f>
        <v>0</v>
      </c>
      <c r="T219" s="81">
        <f>ROUND((BerM1!M219+BerM2!M219+BerM3!M219)/(vrve1+vrve2+vrve3),2)</f>
        <v>0</v>
      </c>
      <c r="U219" s="81">
        <f>ROUND((BerM1!N219+BerM2!N219+BerM3!N219)/(zasa1+zasa2+zasa3),2)</f>
        <v>0</v>
      </c>
      <c r="V219" s="81">
        <f>ROUND((BerM1!O219+BerM2!O219+BerM3!O219)/(zodi1+zodi2+zodi3),2)</f>
        <v>0</v>
      </c>
      <c r="W219" s="81">
        <f>ROUND(('M1-In'!U219+'M2-In'!U219+'M3-In'!U219)*7/(malu1+malu2+malu3+dima1+dima2+dima3+wome1+wome2+wome3+doje1+doje2+doje3+vrve1+vrve2+vrve3+zasa1+zasa2+zasa3+zodi1+zodi2+zodi3),2)</f>
        <v>0</v>
      </c>
      <c r="X219" s="81">
        <f t="shared" si="164"/>
        <v>0</v>
      </c>
      <c r="Y219" s="81" t="str">
        <f t="shared" si="165"/>
        <v>REMPLIR CAT.D'EMPLOYEUR!</v>
      </c>
      <c r="Z219" s="34">
        <f t="shared" si="166"/>
        <v>0</v>
      </c>
      <c r="AA219" s="81" t="str">
        <f t="shared" si="167"/>
        <v>T. plein</v>
      </c>
      <c r="AB219" s="81">
        <f>'M1-In'!AD219+'M1-In'!AE219+'M2-In'!AD219+'M2-In'!AE219+'M3-In'!AD219+'M3-In'!AE219</f>
        <v>0</v>
      </c>
      <c r="AC219" s="81" t="str">
        <f t="shared" si="168"/>
        <v>Corriger</v>
      </c>
      <c r="AD219" s="81" t="str">
        <f t="shared" si="169"/>
        <v>Corriger</v>
      </c>
      <c r="AE219" s="81">
        <f>'M1-In'!AF219+'M2-In'!AF219+'M3-In'!AF219</f>
        <v>0</v>
      </c>
      <c r="AF219" s="81" t="str">
        <f t="shared" si="170"/>
        <v>Corriger</v>
      </c>
      <c r="AG219" s="81" t="str">
        <f t="shared" si="171"/>
        <v>Corriger</v>
      </c>
      <c r="AH219" s="81">
        <f>'M1-In'!AG219+'M2-In'!AG219+'M3-In'!AG219</f>
        <v>0</v>
      </c>
      <c r="AI219" s="81" t="str">
        <f t="shared" si="172"/>
        <v>Corriger</v>
      </c>
      <c r="AJ219" s="81" t="str">
        <f t="shared" si="173"/>
        <v>Corriger</v>
      </c>
      <c r="AK219" s="81">
        <f>'M1-In'!AH219+'M2-In'!AH219+'M3-In'!AH219</f>
        <v>0</v>
      </c>
      <c r="AL219" s="81" t="str">
        <f t="shared" si="174"/>
        <v>Corriger</v>
      </c>
      <c r="AM219" s="81" t="str">
        <f t="shared" si="175"/>
        <v>Corriger</v>
      </c>
      <c r="AN219" s="81">
        <f>'M1-In'!AI219+'M2-In'!AI219+'M3-In'!AI219</f>
        <v>0</v>
      </c>
      <c r="AO219" s="81" t="str">
        <f t="shared" si="176"/>
        <v>Corriger</v>
      </c>
      <c r="AP219" s="81" t="str">
        <f t="shared" si="177"/>
        <v>Corriger</v>
      </c>
      <c r="AQ219" s="81">
        <f>'M1-In'!AJ219+'M2-In'!AJ219+'M3-In'!AJ219</f>
        <v>0</v>
      </c>
      <c r="AR219" s="81" t="str">
        <f t="shared" si="178"/>
        <v>Corriger</v>
      </c>
      <c r="AS219" s="81" t="str">
        <f t="shared" si="179"/>
        <v>Corriger</v>
      </c>
      <c r="AT219" s="81">
        <f>BerM1!AO219+BerM2!AO219+BerM3!AO219</f>
        <v>0</v>
      </c>
      <c r="AU219" s="81" t="str">
        <f t="shared" si="180"/>
        <v>Corriger</v>
      </c>
      <c r="AV219" s="81" t="str">
        <f t="shared" si="181"/>
        <v>Corriger</v>
      </c>
      <c r="AW219" s="81" t="str">
        <f>IF(A219&gt;1,"Corriger",MIN(gmk,BerM1!AQ219+BerM2!AQ219+BerM3!AQ219))</f>
        <v>Corriger</v>
      </c>
      <c r="AX219" s="81" t="str">
        <f t="shared" si="182"/>
        <v>Corriger</v>
      </c>
      <c r="AY219" s="81" t="str">
        <f t="shared" si="183"/>
        <v>Corriger</v>
      </c>
      <c r="AZ219" s="81" t="str">
        <f>IF(A219&gt;1,"Corriger",ROUND(AW219*pabij/100,2)+ROUND(AW219*wnbij/100,2))</f>
        <v>Corriger</v>
      </c>
      <c r="BA219" s="81">
        <f t="shared" si="184"/>
        <v>0</v>
      </c>
      <c r="BB219" s="81">
        <f t="shared" si="185"/>
        <v>0</v>
      </c>
      <c r="BC219" s="104">
        <f t="shared" si="186"/>
        <v>1</v>
      </c>
      <c r="BD219" s="81" t="str">
        <f t="shared" si="187"/>
        <v>Corriger</v>
      </c>
      <c r="BE219" s="34" t="str">
        <f t="shared" si="188"/>
        <v>Corriger</v>
      </c>
      <c r="BF219" s="81" t="str">
        <f>IF(A219&gt;1,"Corriger",MIN(AY219,BerM1!AT219+BerM2!AT219+BerM3!AT219))</f>
        <v>Corriger</v>
      </c>
      <c r="BG219" s="81" t="e">
        <f t="shared" si="189"/>
        <v>#VALUE!</v>
      </c>
      <c r="BH219" s="81" t="str">
        <f t="shared" si="190"/>
        <v>Corriger</v>
      </c>
      <c r="BI219" s="81" t="str">
        <f t="shared" si="191"/>
        <v>Corriger</v>
      </c>
      <c r="BJ219" s="81" t="e">
        <f t="shared" si="192"/>
        <v>#VALUE!</v>
      </c>
      <c r="BK219" s="81" t="e">
        <f ca="1">IF(A219=1,Corriger,ROUND(AW219*fsobij/100,2))</f>
        <v>#VALUE!</v>
      </c>
      <c r="BL219" s="25" t="str">
        <f t="shared" si="193"/>
        <v>Corriger</v>
      </c>
      <c r="BM219" s="81" t="str">
        <f t="shared" si="194"/>
        <v>Corriger</v>
      </c>
      <c r="BN219" s="81" t="str">
        <f t="shared" si="195"/>
        <v>Corriger</v>
      </c>
      <c r="BO219" s="81" t="str">
        <f t="shared" si="196"/>
        <v>OK</v>
      </c>
      <c r="BP219" s="81" t="b">
        <f t="shared" si="197"/>
        <v>0</v>
      </c>
      <c r="BQ219" s="105"/>
      <c r="BR219" s="105" t="e">
        <f ca="1">IF(A219=1,Corriger,ROUND(AW219*bijdrage255/100,2))</f>
        <v>#VALUE!</v>
      </c>
      <c r="BS219" s="105" t="e">
        <f ca="1">IF(A219=1,Corriger,ROUND(AW219*bijdrage256/100,2))</f>
        <v>#VALUE!</v>
      </c>
      <c r="BT219" s="105"/>
      <c r="BU219" s="105" t="str">
        <f t="shared" si="198"/>
        <v>Corriger</v>
      </c>
      <c r="BV219" s="105"/>
      <c r="BW219" s="81" t="e">
        <f t="shared" si="199"/>
        <v>#VALUE!</v>
      </c>
      <c r="BX219" s="81" t="e">
        <f t="shared" si="200"/>
        <v>#VALUE!</v>
      </c>
      <c r="BY219" s="81" t="e">
        <f t="shared" si="201"/>
        <v>#VALUE!</v>
      </c>
      <c r="CA219" s="81" t="e">
        <f ca="1">BN219-ROUND(((FTP!AP219+FTP!BB219+FTP!BF219+FTP!AT219+FTP!AX219)-(FTP!BH219+FTP!BJ219))/100,2)</f>
        <v>#VALUE!</v>
      </c>
    </row>
    <row r="220" spans="1:79" x14ac:dyDescent="0.2">
      <c r="A220" s="25">
        <f>IF(OR(BerM1!V220=1,BerM2!V220=1,BerM3!V220=1),1,IF(ISBLANK(wg_cat),2,IF(AND(kwnr&gt;=76,user_wg_cat=958),3,0)))</f>
        <v>2</v>
      </c>
      <c r="B220" s="101"/>
      <c r="C220" s="106">
        <f>IF(NOT(ISBLANK(Ident!E220)),IF(Ident!E220&lt;Kal!A$11,Kal!A$11,Ident!E220),Kal!A$11)</f>
        <v>45383</v>
      </c>
      <c r="D220" s="25">
        <f>Ident!F220-C220+1-(INT((CHOOSE(WEEKDAY(C220),0,1,2,3,4,5,6)+(Ident!F220-C220+1))/7))-(INT((CHOOSE(WEEKDAY(C220),6,0,1,2,3,4,5)+(Ident!F220-C220+1))/7))</f>
        <v>-32415</v>
      </c>
      <c r="E220" s="25">
        <f>Kal!B$13-C220+1-(INT((CHOOSE(WEEKDAY(C220),0,1,2,3,4,5,6)+(Kal!B$13-C220+1))/7))-(INT((CHOOSE(WEEKDAY(C220),6,0,1,2,3,4,5)+(Kal!B$13-C220+1))/7))</f>
        <v>65</v>
      </c>
      <c r="F220" s="25">
        <f>Ident!F220-Kal!A$11+1-(INT((CHOOSE(WEEKDAY(Kal!A$11),0,1,2,3,4,5,6)+(Ident!F220-Kal!A$11+1))/7))-(INT((CHOOSE(WEEKDAY(Kal!A$11),6,0,1,2,3,4,5)+(Ident!F220-Kal!A$11+1))/7))</f>
        <v>-32415</v>
      </c>
      <c r="G220" s="25">
        <f>IF(AND(Ident!E220&lt;&gt;0,Ident!F220&lt;&gt;0),D220,IF(AND(Ident!E220&lt;&gt;0,Ident!F220=0),E220,IF(AND(Ident!E220=0,Ident!F220&lt;&gt;0),F220,ad5kw)))</f>
        <v>65</v>
      </c>
      <c r="H220" s="24">
        <f>ROUND(G220*Ident!L220,2)</f>
        <v>0</v>
      </c>
      <c r="I220" s="102"/>
      <c r="J220" s="103">
        <f>BerM1!W220+BerM2!W220+BerM3!W220</f>
        <v>0</v>
      </c>
      <c r="K220" s="103">
        <f t="shared" si="161"/>
        <v>0</v>
      </c>
      <c r="L220" s="103" t="str">
        <f t="shared" si="162"/>
        <v>Corriger</v>
      </c>
      <c r="M220" s="81">
        <f>BerM1!AB220+BerM2!AB220+BerM3!AB220</f>
        <v>0</v>
      </c>
      <c r="N220" s="81">
        <f t="shared" si="163"/>
        <v>0</v>
      </c>
      <c r="O220" s="4">
        <f>IF(BerM1!S220+BerM2!S220+BerM3!S220=0,0,MIN(Ident!L220*fuf,MAX((Ident!L220-1)*fuf,ROUND(N220/(BerM1!S220+BerM2!S220+BerM3!S220),2))))</f>
        <v>0</v>
      </c>
      <c r="P220" s="81">
        <f>ROUND((BerM1!I220+BerM2!I220+BerM3!I220)/(malu1+malu2+malu3),2)</f>
        <v>0</v>
      </c>
      <c r="Q220" s="81">
        <f>ROUND((BerM1!J220+BerM2!J220+BerM3!J220)/(dima1+dima2+dima3),2)</f>
        <v>0</v>
      </c>
      <c r="R220" s="81">
        <f>ROUND((BerM1!K220+BerM2!K220+BerM3!K220)/(wome1+wome2+wome3),2)</f>
        <v>0</v>
      </c>
      <c r="S220" s="81">
        <f>ROUND((BerM1!L220+BerM2!L220+BerM3!L220)/(doje1+doje2+doje3),2)</f>
        <v>0</v>
      </c>
      <c r="T220" s="81">
        <f>ROUND((BerM1!M220+BerM2!M220+BerM3!M220)/(vrve1+vrve2+vrve3),2)</f>
        <v>0</v>
      </c>
      <c r="U220" s="81">
        <f>ROUND((BerM1!N220+BerM2!N220+BerM3!N220)/(zasa1+zasa2+zasa3),2)</f>
        <v>0</v>
      </c>
      <c r="V220" s="81">
        <f>ROUND((BerM1!O220+BerM2!O220+BerM3!O220)/(zodi1+zodi2+zodi3),2)</f>
        <v>0</v>
      </c>
      <c r="W220" s="81">
        <f>ROUND(('M1-In'!U220+'M2-In'!U220+'M3-In'!U220)*7/(malu1+malu2+malu3+dima1+dima2+dima3+wome1+wome2+wome3+doje1+doje2+doje3+vrve1+vrve2+vrve3+zasa1+zasa2+zasa3+zodi1+zodi2+zodi3),2)</f>
        <v>0</v>
      </c>
      <c r="X220" s="81">
        <f t="shared" si="164"/>
        <v>0</v>
      </c>
      <c r="Y220" s="81" t="str">
        <f t="shared" si="165"/>
        <v>REMPLIR CAT.D'EMPLOYEUR!</v>
      </c>
      <c r="Z220" s="34">
        <f t="shared" si="166"/>
        <v>0</v>
      </c>
      <c r="AA220" s="81" t="str">
        <f t="shared" si="167"/>
        <v>T. plein</v>
      </c>
      <c r="AB220" s="81">
        <f>'M1-In'!AD220+'M1-In'!AE220+'M2-In'!AD220+'M2-In'!AE220+'M3-In'!AD220+'M3-In'!AE220</f>
        <v>0</v>
      </c>
      <c r="AC220" s="81" t="str">
        <f t="shared" si="168"/>
        <v>Corriger</v>
      </c>
      <c r="AD220" s="81" t="str">
        <f t="shared" si="169"/>
        <v>Corriger</v>
      </c>
      <c r="AE220" s="81">
        <f>'M1-In'!AF220+'M2-In'!AF220+'M3-In'!AF220</f>
        <v>0</v>
      </c>
      <c r="AF220" s="81" t="str">
        <f t="shared" si="170"/>
        <v>Corriger</v>
      </c>
      <c r="AG220" s="81" t="str">
        <f t="shared" si="171"/>
        <v>Corriger</v>
      </c>
      <c r="AH220" s="81">
        <f>'M1-In'!AG220+'M2-In'!AG220+'M3-In'!AG220</f>
        <v>0</v>
      </c>
      <c r="AI220" s="81" t="str">
        <f t="shared" si="172"/>
        <v>Corriger</v>
      </c>
      <c r="AJ220" s="81" t="str">
        <f t="shared" si="173"/>
        <v>Corriger</v>
      </c>
      <c r="AK220" s="81">
        <f>'M1-In'!AH220+'M2-In'!AH220+'M3-In'!AH220</f>
        <v>0</v>
      </c>
      <c r="AL220" s="81" t="str">
        <f t="shared" si="174"/>
        <v>Corriger</v>
      </c>
      <c r="AM220" s="81" t="str">
        <f t="shared" si="175"/>
        <v>Corriger</v>
      </c>
      <c r="AN220" s="81">
        <f>'M1-In'!AI220+'M2-In'!AI220+'M3-In'!AI220</f>
        <v>0</v>
      </c>
      <c r="AO220" s="81" t="str">
        <f t="shared" si="176"/>
        <v>Corriger</v>
      </c>
      <c r="AP220" s="81" t="str">
        <f t="shared" si="177"/>
        <v>Corriger</v>
      </c>
      <c r="AQ220" s="81">
        <f>'M1-In'!AJ220+'M2-In'!AJ220+'M3-In'!AJ220</f>
        <v>0</v>
      </c>
      <c r="AR220" s="81" t="str">
        <f t="shared" si="178"/>
        <v>Corriger</v>
      </c>
      <c r="AS220" s="81" t="str">
        <f t="shared" si="179"/>
        <v>Corriger</v>
      </c>
      <c r="AT220" s="81">
        <f>BerM1!AO220+BerM2!AO220+BerM3!AO220</f>
        <v>0</v>
      </c>
      <c r="AU220" s="81" t="str">
        <f t="shared" si="180"/>
        <v>Corriger</v>
      </c>
      <c r="AV220" s="81" t="str">
        <f t="shared" si="181"/>
        <v>Corriger</v>
      </c>
      <c r="AW220" s="81" t="str">
        <f>IF(A220&gt;1,"Corriger",MIN(gmk,BerM1!AQ220+BerM2!AQ220+BerM3!AQ220))</f>
        <v>Corriger</v>
      </c>
      <c r="AX220" s="81" t="str">
        <f t="shared" si="182"/>
        <v>Corriger</v>
      </c>
      <c r="AY220" s="81" t="str">
        <f t="shared" si="183"/>
        <v>Corriger</v>
      </c>
      <c r="AZ220" s="81" t="str">
        <f>IF(A220&gt;1,"Corriger",ROUND(AW220*pabij/100,2)+ROUND(AW220*wnbij/100,2))</f>
        <v>Corriger</v>
      </c>
      <c r="BA220" s="81">
        <f t="shared" si="184"/>
        <v>0</v>
      </c>
      <c r="BB220" s="81">
        <f t="shared" si="185"/>
        <v>0</v>
      </c>
      <c r="BC220" s="104">
        <f t="shared" si="186"/>
        <v>1</v>
      </c>
      <c r="BD220" s="81" t="str">
        <f t="shared" si="187"/>
        <v>Corriger</v>
      </c>
      <c r="BE220" s="34" t="str">
        <f t="shared" si="188"/>
        <v>Corriger</v>
      </c>
      <c r="BF220" s="81" t="str">
        <f>IF(A220&gt;1,"Corriger",MIN(AY220,BerM1!AT220+BerM2!AT220+BerM3!AT220))</f>
        <v>Corriger</v>
      </c>
      <c r="BG220" s="81" t="e">
        <f t="shared" si="189"/>
        <v>#VALUE!</v>
      </c>
      <c r="BH220" s="81" t="str">
        <f t="shared" si="190"/>
        <v>Corriger</v>
      </c>
      <c r="BI220" s="81" t="str">
        <f t="shared" si="191"/>
        <v>Corriger</v>
      </c>
      <c r="BJ220" s="81" t="e">
        <f t="shared" si="192"/>
        <v>#VALUE!</v>
      </c>
      <c r="BK220" s="81" t="e">
        <f ca="1">IF(A220=1,Corriger,ROUND(AW220*fsobij/100,2))</f>
        <v>#VALUE!</v>
      </c>
      <c r="BL220" s="25" t="str">
        <f t="shared" si="193"/>
        <v>Corriger</v>
      </c>
      <c r="BM220" s="81" t="str">
        <f t="shared" si="194"/>
        <v>Corriger</v>
      </c>
      <c r="BN220" s="81" t="str">
        <f t="shared" si="195"/>
        <v>Corriger</v>
      </c>
      <c r="BO220" s="81" t="str">
        <f t="shared" si="196"/>
        <v>OK</v>
      </c>
      <c r="BP220" s="81" t="b">
        <f t="shared" si="197"/>
        <v>0</v>
      </c>
      <c r="BQ220" s="105"/>
      <c r="BR220" s="105" t="e">
        <f ca="1">IF(A220=1,Corriger,ROUND(AW220*bijdrage255/100,2))</f>
        <v>#VALUE!</v>
      </c>
      <c r="BS220" s="105" t="e">
        <f ca="1">IF(A220=1,Corriger,ROUND(AW220*bijdrage256/100,2))</f>
        <v>#VALUE!</v>
      </c>
      <c r="BT220" s="105"/>
      <c r="BU220" s="105" t="str">
        <f t="shared" si="198"/>
        <v>Corriger</v>
      </c>
      <c r="BV220" s="105"/>
      <c r="BW220" s="81" t="e">
        <f t="shared" si="199"/>
        <v>#VALUE!</v>
      </c>
      <c r="BX220" s="81" t="e">
        <f t="shared" si="200"/>
        <v>#VALUE!</v>
      </c>
      <c r="BY220" s="81" t="e">
        <f t="shared" si="201"/>
        <v>#VALUE!</v>
      </c>
      <c r="CA220" s="81" t="e">
        <f ca="1">BN220-ROUND(((FTP!AP220+FTP!BB220+FTP!BF220+FTP!AT220+FTP!AX220)-(FTP!BH220+FTP!BJ220))/100,2)</f>
        <v>#VALUE!</v>
      </c>
    </row>
    <row r="221" spans="1:79" x14ac:dyDescent="0.2">
      <c r="A221" s="25">
        <f>IF(OR(BerM1!V221=1,BerM2!V221=1,BerM3!V221=1),1,IF(ISBLANK(wg_cat),2,IF(AND(kwnr&gt;=76,user_wg_cat=958),3,0)))</f>
        <v>2</v>
      </c>
      <c r="B221" s="101"/>
      <c r="C221" s="106">
        <f>IF(NOT(ISBLANK(Ident!E221)),IF(Ident!E221&lt;Kal!A$11,Kal!A$11,Ident!E221),Kal!A$11)</f>
        <v>45383</v>
      </c>
      <c r="D221" s="25">
        <f>Ident!F221-C221+1-(INT((CHOOSE(WEEKDAY(C221),0,1,2,3,4,5,6)+(Ident!F221-C221+1))/7))-(INT((CHOOSE(WEEKDAY(C221),6,0,1,2,3,4,5)+(Ident!F221-C221+1))/7))</f>
        <v>-32415</v>
      </c>
      <c r="E221" s="25">
        <f>Kal!B$13-C221+1-(INT((CHOOSE(WEEKDAY(C221),0,1,2,3,4,5,6)+(Kal!B$13-C221+1))/7))-(INT((CHOOSE(WEEKDAY(C221),6,0,1,2,3,4,5)+(Kal!B$13-C221+1))/7))</f>
        <v>65</v>
      </c>
      <c r="F221" s="25">
        <f>Ident!F221-Kal!A$11+1-(INT((CHOOSE(WEEKDAY(Kal!A$11),0,1,2,3,4,5,6)+(Ident!F221-Kal!A$11+1))/7))-(INT((CHOOSE(WEEKDAY(Kal!A$11),6,0,1,2,3,4,5)+(Ident!F221-Kal!A$11+1))/7))</f>
        <v>-32415</v>
      </c>
      <c r="G221" s="25">
        <f>IF(AND(Ident!E221&lt;&gt;0,Ident!F221&lt;&gt;0),D221,IF(AND(Ident!E221&lt;&gt;0,Ident!F221=0),E221,IF(AND(Ident!E221=0,Ident!F221&lt;&gt;0),F221,ad5kw)))</f>
        <v>65</v>
      </c>
      <c r="H221" s="24">
        <f>ROUND(G221*Ident!L221,2)</f>
        <v>0</v>
      </c>
      <c r="I221" s="102"/>
      <c r="J221" s="103">
        <f>BerM1!W221+BerM2!W221+BerM3!W221</f>
        <v>0</v>
      </c>
      <c r="K221" s="103">
        <f t="shared" si="161"/>
        <v>0</v>
      </c>
      <c r="L221" s="103" t="str">
        <f t="shared" si="162"/>
        <v>Corriger</v>
      </c>
      <c r="M221" s="81">
        <f>BerM1!AB221+BerM2!AB221+BerM3!AB221</f>
        <v>0</v>
      </c>
      <c r="N221" s="81">
        <f t="shared" si="163"/>
        <v>0</v>
      </c>
      <c r="O221" s="4">
        <f>IF(BerM1!S221+BerM2!S221+BerM3!S221=0,0,MIN(Ident!L221*fuf,MAX((Ident!L221-1)*fuf,ROUND(N221/(BerM1!S221+BerM2!S221+BerM3!S221),2))))</f>
        <v>0</v>
      </c>
      <c r="P221" s="81">
        <f>ROUND((BerM1!I221+BerM2!I221+BerM3!I221)/(malu1+malu2+malu3),2)</f>
        <v>0</v>
      </c>
      <c r="Q221" s="81">
        <f>ROUND((BerM1!J221+BerM2!J221+BerM3!J221)/(dima1+dima2+dima3),2)</f>
        <v>0</v>
      </c>
      <c r="R221" s="81">
        <f>ROUND((BerM1!K221+BerM2!K221+BerM3!K221)/(wome1+wome2+wome3),2)</f>
        <v>0</v>
      </c>
      <c r="S221" s="81">
        <f>ROUND((BerM1!L221+BerM2!L221+BerM3!L221)/(doje1+doje2+doje3),2)</f>
        <v>0</v>
      </c>
      <c r="T221" s="81">
        <f>ROUND((BerM1!M221+BerM2!M221+BerM3!M221)/(vrve1+vrve2+vrve3),2)</f>
        <v>0</v>
      </c>
      <c r="U221" s="81">
        <f>ROUND((BerM1!N221+BerM2!N221+BerM3!N221)/(zasa1+zasa2+zasa3),2)</f>
        <v>0</v>
      </c>
      <c r="V221" s="81">
        <f>ROUND((BerM1!O221+BerM2!O221+BerM3!O221)/(zodi1+zodi2+zodi3),2)</f>
        <v>0</v>
      </c>
      <c r="W221" s="81">
        <f>ROUND(('M1-In'!U221+'M2-In'!U221+'M3-In'!U221)*7/(malu1+malu2+malu3+dima1+dima2+dima3+wome1+wome2+wome3+doje1+doje2+doje3+vrve1+vrve2+vrve3+zasa1+zasa2+zasa3+zodi1+zodi2+zodi3),2)</f>
        <v>0</v>
      </c>
      <c r="X221" s="81">
        <f t="shared" si="164"/>
        <v>0</v>
      </c>
      <c r="Y221" s="81" t="str">
        <f t="shared" si="165"/>
        <v>REMPLIR CAT.D'EMPLOYEUR!</v>
      </c>
      <c r="Z221" s="34">
        <f t="shared" si="166"/>
        <v>0</v>
      </c>
      <c r="AA221" s="81" t="str">
        <f t="shared" si="167"/>
        <v>T. plein</v>
      </c>
      <c r="AB221" s="81">
        <f>'M1-In'!AD221+'M1-In'!AE221+'M2-In'!AD221+'M2-In'!AE221+'M3-In'!AD221+'M3-In'!AE221</f>
        <v>0</v>
      </c>
      <c r="AC221" s="81" t="str">
        <f t="shared" si="168"/>
        <v>Corriger</v>
      </c>
      <c r="AD221" s="81" t="str">
        <f t="shared" si="169"/>
        <v>Corriger</v>
      </c>
      <c r="AE221" s="81">
        <f>'M1-In'!AF221+'M2-In'!AF221+'M3-In'!AF221</f>
        <v>0</v>
      </c>
      <c r="AF221" s="81" t="str">
        <f t="shared" si="170"/>
        <v>Corriger</v>
      </c>
      <c r="AG221" s="81" t="str">
        <f t="shared" si="171"/>
        <v>Corriger</v>
      </c>
      <c r="AH221" s="81">
        <f>'M1-In'!AG221+'M2-In'!AG221+'M3-In'!AG221</f>
        <v>0</v>
      </c>
      <c r="AI221" s="81" t="str">
        <f t="shared" si="172"/>
        <v>Corriger</v>
      </c>
      <c r="AJ221" s="81" t="str">
        <f t="shared" si="173"/>
        <v>Corriger</v>
      </c>
      <c r="AK221" s="81">
        <f>'M1-In'!AH221+'M2-In'!AH221+'M3-In'!AH221</f>
        <v>0</v>
      </c>
      <c r="AL221" s="81" t="str">
        <f t="shared" si="174"/>
        <v>Corriger</v>
      </c>
      <c r="AM221" s="81" t="str">
        <f t="shared" si="175"/>
        <v>Corriger</v>
      </c>
      <c r="AN221" s="81">
        <f>'M1-In'!AI221+'M2-In'!AI221+'M3-In'!AI221</f>
        <v>0</v>
      </c>
      <c r="AO221" s="81" t="str">
        <f t="shared" si="176"/>
        <v>Corriger</v>
      </c>
      <c r="AP221" s="81" t="str">
        <f t="shared" si="177"/>
        <v>Corriger</v>
      </c>
      <c r="AQ221" s="81">
        <f>'M1-In'!AJ221+'M2-In'!AJ221+'M3-In'!AJ221</f>
        <v>0</v>
      </c>
      <c r="AR221" s="81" t="str">
        <f t="shared" si="178"/>
        <v>Corriger</v>
      </c>
      <c r="AS221" s="81" t="str">
        <f t="shared" si="179"/>
        <v>Corriger</v>
      </c>
      <c r="AT221" s="81">
        <f>BerM1!AO221+BerM2!AO221+BerM3!AO221</f>
        <v>0</v>
      </c>
      <c r="AU221" s="81" t="str">
        <f t="shared" si="180"/>
        <v>Corriger</v>
      </c>
      <c r="AV221" s="81" t="str">
        <f t="shared" si="181"/>
        <v>Corriger</v>
      </c>
      <c r="AW221" s="81" t="str">
        <f>IF(A221&gt;1,"Corriger",MIN(gmk,BerM1!AQ221+BerM2!AQ221+BerM3!AQ221))</f>
        <v>Corriger</v>
      </c>
      <c r="AX221" s="81" t="str">
        <f t="shared" si="182"/>
        <v>Corriger</v>
      </c>
      <c r="AY221" s="81" t="str">
        <f t="shared" si="183"/>
        <v>Corriger</v>
      </c>
      <c r="AZ221" s="81" t="str">
        <f>IF(A221&gt;1,"Corriger",ROUND(AW221*pabij/100,2)+ROUND(AW221*wnbij/100,2))</f>
        <v>Corriger</v>
      </c>
      <c r="BA221" s="81">
        <f t="shared" si="184"/>
        <v>0</v>
      </c>
      <c r="BB221" s="81">
        <f t="shared" si="185"/>
        <v>0</v>
      </c>
      <c r="BC221" s="104">
        <f t="shared" si="186"/>
        <v>1</v>
      </c>
      <c r="BD221" s="81" t="str">
        <f t="shared" si="187"/>
        <v>Corriger</v>
      </c>
      <c r="BE221" s="34" t="str">
        <f t="shared" si="188"/>
        <v>Corriger</v>
      </c>
      <c r="BF221" s="81" t="str">
        <f>IF(A221&gt;1,"Corriger",MIN(AY221,BerM1!AT221+BerM2!AT221+BerM3!AT221))</f>
        <v>Corriger</v>
      </c>
      <c r="BG221" s="81" t="e">
        <f t="shared" si="189"/>
        <v>#VALUE!</v>
      </c>
      <c r="BH221" s="81" t="str">
        <f t="shared" si="190"/>
        <v>Corriger</v>
      </c>
      <c r="BI221" s="81" t="str">
        <f t="shared" si="191"/>
        <v>Corriger</v>
      </c>
      <c r="BJ221" s="81" t="e">
        <f t="shared" si="192"/>
        <v>#VALUE!</v>
      </c>
      <c r="BK221" s="81" t="e">
        <f ca="1">IF(A221=1,Corriger,ROUND(AW221*fsobij/100,2))</f>
        <v>#VALUE!</v>
      </c>
      <c r="BL221" s="25" t="str">
        <f t="shared" si="193"/>
        <v>Corriger</v>
      </c>
      <c r="BM221" s="81" t="str">
        <f t="shared" si="194"/>
        <v>Corriger</v>
      </c>
      <c r="BN221" s="81" t="str">
        <f t="shared" si="195"/>
        <v>Corriger</v>
      </c>
      <c r="BO221" s="81" t="str">
        <f t="shared" si="196"/>
        <v>OK</v>
      </c>
      <c r="BP221" s="81" t="b">
        <f t="shared" si="197"/>
        <v>0</v>
      </c>
      <c r="BQ221" s="105"/>
      <c r="BR221" s="105" t="e">
        <f ca="1">IF(A221=1,Corriger,ROUND(AW221*bijdrage255/100,2))</f>
        <v>#VALUE!</v>
      </c>
      <c r="BS221" s="105" t="e">
        <f ca="1">IF(A221=1,Corriger,ROUND(AW221*bijdrage256/100,2))</f>
        <v>#VALUE!</v>
      </c>
      <c r="BT221" s="105"/>
      <c r="BU221" s="105" t="str">
        <f t="shared" si="198"/>
        <v>Corriger</v>
      </c>
      <c r="BV221" s="105"/>
      <c r="BW221" s="81" t="e">
        <f t="shared" si="199"/>
        <v>#VALUE!</v>
      </c>
      <c r="BX221" s="81" t="e">
        <f t="shared" si="200"/>
        <v>#VALUE!</v>
      </c>
      <c r="BY221" s="81" t="e">
        <f t="shared" si="201"/>
        <v>#VALUE!</v>
      </c>
      <c r="CA221" s="81" t="e">
        <f ca="1">BN221-ROUND(((FTP!AP221+FTP!BB221+FTP!BF221+FTP!AT221+FTP!AX221)-(FTP!BH221+FTP!BJ221))/100,2)</f>
        <v>#VALUE!</v>
      </c>
    </row>
    <row r="222" spans="1:79" x14ac:dyDescent="0.2">
      <c r="A222" s="25">
        <f>IF(OR(BerM1!V222=1,BerM2!V222=1,BerM3!V222=1),1,IF(ISBLANK(wg_cat),2,IF(AND(kwnr&gt;=76,user_wg_cat=958),3,0)))</f>
        <v>2</v>
      </c>
      <c r="B222" s="101"/>
      <c r="C222" s="106">
        <f>IF(NOT(ISBLANK(Ident!E222)),IF(Ident!E222&lt;Kal!A$11,Kal!A$11,Ident!E222),Kal!A$11)</f>
        <v>45383</v>
      </c>
      <c r="D222" s="25">
        <f>Ident!F222-C222+1-(INT((CHOOSE(WEEKDAY(C222),0,1,2,3,4,5,6)+(Ident!F222-C222+1))/7))-(INT((CHOOSE(WEEKDAY(C222),6,0,1,2,3,4,5)+(Ident!F222-C222+1))/7))</f>
        <v>-32415</v>
      </c>
      <c r="E222" s="25">
        <f>Kal!B$13-C222+1-(INT((CHOOSE(WEEKDAY(C222),0,1,2,3,4,5,6)+(Kal!B$13-C222+1))/7))-(INT((CHOOSE(WEEKDAY(C222),6,0,1,2,3,4,5)+(Kal!B$13-C222+1))/7))</f>
        <v>65</v>
      </c>
      <c r="F222" s="25">
        <f>Ident!F222-Kal!A$11+1-(INT((CHOOSE(WEEKDAY(Kal!A$11),0,1,2,3,4,5,6)+(Ident!F222-Kal!A$11+1))/7))-(INT((CHOOSE(WEEKDAY(Kal!A$11),6,0,1,2,3,4,5)+(Ident!F222-Kal!A$11+1))/7))</f>
        <v>-32415</v>
      </c>
      <c r="G222" s="25">
        <f>IF(AND(Ident!E222&lt;&gt;0,Ident!F222&lt;&gt;0),D222,IF(AND(Ident!E222&lt;&gt;0,Ident!F222=0),E222,IF(AND(Ident!E222=0,Ident!F222&lt;&gt;0),F222,ad5kw)))</f>
        <v>65</v>
      </c>
      <c r="H222" s="24">
        <f>ROUND(G222*Ident!L222,2)</f>
        <v>0</v>
      </c>
      <c r="I222" s="102"/>
      <c r="J222" s="103">
        <f>BerM1!W222+BerM2!W222+BerM3!W222</f>
        <v>0</v>
      </c>
      <c r="K222" s="103">
        <f t="shared" si="161"/>
        <v>0</v>
      </c>
      <c r="L222" s="103" t="str">
        <f t="shared" si="162"/>
        <v>Corriger</v>
      </c>
      <c r="M222" s="81">
        <f>BerM1!AB222+BerM2!AB222+BerM3!AB222</f>
        <v>0</v>
      </c>
      <c r="N222" s="81">
        <f t="shared" si="163"/>
        <v>0</v>
      </c>
      <c r="O222" s="4">
        <f>IF(BerM1!S222+BerM2!S222+BerM3!S222=0,0,MIN(Ident!L222*fuf,MAX((Ident!L222-1)*fuf,ROUND(N222/(BerM1!S222+BerM2!S222+BerM3!S222),2))))</f>
        <v>0</v>
      </c>
      <c r="P222" s="81">
        <f>ROUND((BerM1!I222+BerM2!I222+BerM3!I222)/(malu1+malu2+malu3),2)</f>
        <v>0</v>
      </c>
      <c r="Q222" s="81">
        <f>ROUND((BerM1!J222+BerM2!J222+BerM3!J222)/(dima1+dima2+dima3),2)</f>
        <v>0</v>
      </c>
      <c r="R222" s="81">
        <f>ROUND((BerM1!K222+BerM2!K222+BerM3!K222)/(wome1+wome2+wome3),2)</f>
        <v>0</v>
      </c>
      <c r="S222" s="81">
        <f>ROUND((BerM1!L222+BerM2!L222+BerM3!L222)/(doje1+doje2+doje3),2)</f>
        <v>0</v>
      </c>
      <c r="T222" s="81">
        <f>ROUND((BerM1!M222+BerM2!M222+BerM3!M222)/(vrve1+vrve2+vrve3),2)</f>
        <v>0</v>
      </c>
      <c r="U222" s="81">
        <f>ROUND((BerM1!N222+BerM2!N222+BerM3!N222)/(zasa1+zasa2+zasa3),2)</f>
        <v>0</v>
      </c>
      <c r="V222" s="81">
        <f>ROUND((BerM1!O222+BerM2!O222+BerM3!O222)/(zodi1+zodi2+zodi3),2)</f>
        <v>0</v>
      </c>
      <c r="W222" s="81">
        <f>ROUND(('M1-In'!U222+'M2-In'!U222+'M3-In'!U222)*7/(malu1+malu2+malu3+dima1+dima2+dima3+wome1+wome2+wome3+doje1+doje2+doje3+vrve1+vrve2+vrve3+zasa1+zasa2+zasa3+zodi1+zodi2+zodi3),2)</f>
        <v>0</v>
      </c>
      <c r="X222" s="81">
        <f t="shared" si="164"/>
        <v>0</v>
      </c>
      <c r="Y222" s="81" t="str">
        <f t="shared" si="165"/>
        <v>REMPLIR CAT.D'EMPLOYEUR!</v>
      </c>
      <c r="Z222" s="34">
        <f t="shared" si="166"/>
        <v>0</v>
      </c>
      <c r="AA222" s="81" t="str">
        <f t="shared" si="167"/>
        <v>T. plein</v>
      </c>
      <c r="AB222" s="81">
        <f>'M1-In'!AD222+'M1-In'!AE222+'M2-In'!AD222+'M2-In'!AE222+'M3-In'!AD222+'M3-In'!AE222</f>
        <v>0</v>
      </c>
      <c r="AC222" s="81" t="str">
        <f t="shared" si="168"/>
        <v>Corriger</v>
      </c>
      <c r="AD222" s="81" t="str">
        <f t="shared" si="169"/>
        <v>Corriger</v>
      </c>
      <c r="AE222" s="81">
        <f>'M1-In'!AF222+'M2-In'!AF222+'M3-In'!AF222</f>
        <v>0</v>
      </c>
      <c r="AF222" s="81" t="str">
        <f t="shared" si="170"/>
        <v>Corriger</v>
      </c>
      <c r="AG222" s="81" t="str">
        <f t="shared" si="171"/>
        <v>Corriger</v>
      </c>
      <c r="AH222" s="81">
        <f>'M1-In'!AG222+'M2-In'!AG222+'M3-In'!AG222</f>
        <v>0</v>
      </c>
      <c r="AI222" s="81" t="str">
        <f t="shared" si="172"/>
        <v>Corriger</v>
      </c>
      <c r="AJ222" s="81" t="str">
        <f t="shared" si="173"/>
        <v>Corriger</v>
      </c>
      <c r="AK222" s="81">
        <f>'M1-In'!AH222+'M2-In'!AH222+'M3-In'!AH222</f>
        <v>0</v>
      </c>
      <c r="AL222" s="81" t="str">
        <f t="shared" si="174"/>
        <v>Corriger</v>
      </c>
      <c r="AM222" s="81" t="str">
        <f t="shared" si="175"/>
        <v>Corriger</v>
      </c>
      <c r="AN222" s="81">
        <f>'M1-In'!AI222+'M2-In'!AI222+'M3-In'!AI222</f>
        <v>0</v>
      </c>
      <c r="AO222" s="81" t="str">
        <f t="shared" si="176"/>
        <v>Corriger</v>
      </c>
      <c r="AP222" s="81" t="str">
        <f t="shared" si="177"/>
        <v>Corriger</v>
      </c>
      <c r="AQ222" s="81">
        <f>'M1-In'!AJ222+'M2-In'!AJ222+'M3-In'!AJ222</f>
        <v>0</v>
      </c>
      <c r="AR222" s="81" t="str">
        <f t="shared" si="178"/>
        <v>Corriger</v>
      </c>
      <c r="AS222" s="81" t="str">
        <f t="shared" si="179"/>
        <v>Corriger</v>
      </c>
      <c r="AT222" s="81">
        <f>BerM1!AO222+BerM2!AO222+BerM3!AO222</f>
        <v>0</v>
      </c>
      <c r="AU222" s="81" t="str">
        <f t="shared" si="180"/>
        <v>Corriger</v>
      </c>
      <c r="AV222" s="81" t="str">
        <f t="shared" si="181"/>
        <v>Corriger</v>
      </c>
      <c r="AW222" s="81" t="str">
        <f>IF(A222&gt;1,"Corriger",MIN(gmk,BerM1!AQ222+BerM2!AQ222+BerM3!AQ222))</f>
        <v>Corriger</v>
      </c>
      <c r="AX222" s="81" t="str">
        <f t="shared" si="182"/>
        <v>Corriger</v>
      </c>
      <c r="AY222" s="81" t="str">
        <f t="shared" si="183"/>
        <v>Corriger</v>
      </c>
      <c r="AZ222" s="81" t="str">
        <f>IF(A222&gt;1,"Corriger",ROUND(AW222*pabij/100,2)+ROUND(AW222*wnbij/100,2))</f>
        <v>Corriger</v>
      </c>
      <c r="BA222" s="81">
        <f t="shared" si="184"/>
        <v>0</v>
      </c>
      <c r="BB222" s="81">
        <f t="shared" si="185"/>
        <v>0</v>
      </c>
      <c r="BC222" s="104">
        <f t="shared" si="186"/>
        <v>1</v>
      </c>
      <c r="BD222" s="81" t="str">
        <f t="shared" si="187"/>
        <v>Corriger</v>
      </c>
      <c r="BE222" s="34" t="str">
        <f t="shared" si="188"/>
        <v>Corriger</v>
      </c>
      <c r="BF222" s="81" t="str">
        <f>IF(A222&gt;1,"Corriger",MIN(AY222,BerM1!AT222+BerM2!AT222+BerM3!AT222))</f>
        <v>Corriger</v>
      </c>
      <c r="BG222" s="81" t="e">
        <f t="shared" si="189"/>
        <v>#VALUE!</v>
      </c>
      <c r="BH222" s="81" t="str">
        <f t="shared" si="190"/>
        <v>Corriger</v>
      </c>
      <c r="BI222" s="81" t="str">
        <f t="shared" si="191"/>
        <v>Corriger</v>
      </c>
      <c r="BJ222" s="81" t="e">
        <f t="shared" si="192"/>
        <v>#VALUE!</v>
      </c>
      <c r="BK222" s="81" t="e">
        <f ca="1">IF(A222=1,Corriger,ROUND(AW222*fsobij/100,2))</f>
        <v>#VALUE!</v>
      </c>
      <c r="BL222" s="25" t="str">
        <f t="shared" si="193"/>
        <v>Corriger</v>
      </c>
      <c r="BM222" s="81" t="str">
        <f t="shared" si="194"/>
        <v>Corriger</v>
      </c>
      <c r="BN222" s="81" t="str">
        <f t="shared" si="195"/>
        <v>Corriger</v>
      </c>
      <c r="BO222" s="81" t="str">
        <f t="shared" si="196"/>
        <v>OK</v>
      </c>
      <c r="BP222" s="81" t="b">
        <f t="shared" si="197"/>
        <v>0</v>
      </c>
      <c r="BQ222" s="105"/>
      <c r="BR222" s="105" t="e">
        <f ca="1">IF(A222=1,Corriger,ROUND(AW222*bijdrage255/100,2))</f>
        <v>#VALUE!</v>
      </c>
      <c r="BS222" s="105" t="e">
        <f ca="1">IF(A222=1,Corriger,ROUND(AW222*bijdrage256/100,2))</f>
        <v>#VALUE!</v>
      </c>
      <c r="BT222" s="105"/>
      <c r="BU222" s="105" t="str">
        <f t="shared" si="198"/>
        <v>Corriger</v>
      </c>
      <c r="BV222" s="105"/>
      <c r="BW222" s="81" t="e">
        <f t="shared" si="199"/>
        <v>#VALUE!</v>
      </c>
      <c r="BX222" s="81" t="e">
        <f t="shared" si="200"/>
        <v>#VALUE!</v>
      </c>
      <c r="BY222" s="81" t="e">
        <f t="shared" si="201"/>
        <v>#VALUE!</v>
      </c>
      <c r="CA222" s="81" t="e">
        <f ca="1">BN222-ROUND(((FTP!AP222+FTP!BB222+FTP!BF222+FTP!AT222+FTP!AX222)-(FTP!BH222+FTP!BJ222))/100,2)</f>
        <v>#VALUE!</v>
      </c>
    </row>
    <row r="223" spans="1:79" x14ac:dyDescent="0.2">
      <c r="A223" s="25">
        <f>IF(OR(BerM1!V223=1,BerM2!V223=1,BerM3!V223=1),1,IF(ISBLANK(wg_cat),2,IF(AND(kwnr&gt;=76,user_wg_cat=958),3,0)))</f>
        <v>2</v>
      </c>
      <c r="B223" s="101"/>
      <c r="C223" s="106">
        <f>IF(NOT(ISBLANK(Ident!E223)),IF(Ident!E223&lt;Kal!A$11,Kal!A$11,Ident!E223),Kal!A$11)</f>
        <v>45383</v>
      </c>
      <c r="D223" s="25">
        <f>Ident!F223-C223+1-(INT((CHOOSE(WEEKDAY(C223),0,1,2,3,4,5,6)+(Ident!F223-C223+1))/7))-(INT((CHOOSE(WEEKDAY(C223),6,0,1,2,3,4,5)+(Ident!F223-C223+1))/7))</f>
        <v>-32415</v>
      </c>
      <c r="E223" s="25">
        <f>Kal!B$13-C223+1-(INT((CHOOSE(WEEKDAY(C223),0,1,2,3,4,5,6)+(Kal!B$13-C223+1))/7))-(INT((CHOOSE(WEEKDAY(C223),6,0,1,2,3,4,5)+(Kal!B$13-C223+1))/7))</f>
        <v>65</v>
      </c>
      <c r="F223" s="25">
        <f>Ident!F223-Kal!A$11+1-(INT((CHOOSE(WEEKDAY(Kal!A$11),0,1,2,3,4,5,6)+(Ident!F223-Kal!A$11+1))/7))-(INT((CHOOSE(WEEKDAY(Kal!A$11),6,0,1,2,3,4,5)+(Ident!F223-Kal!A$11+1))/7))</f>
        <v>-32415</v>
      </c>
      <c r="G223" s="25">
        <f>IF(AND(Ident!E223&lt;&gt;0,Ident!F223&lt;&gt;0),D223,IF(AND(Ident!E223&lt;&gt;0,Ident!F223=0),E223,IF(AND(Ident!E223=0,Ident!F223&lt;&gt;0),F223,ad5kw)))</f>
        <v>65</v>
      </c>
      <c r="H223" s="24">
        <f>ROUND(G223*Ident!L223,2)</f>
        <v>0</v>
      </c>
      <c r="I223" s="102"/>
      <c r="J223" s="103">
        <f>BerM1!W223+BerM2!W223+BerM3!W223</f>
        <v>0</v>
      </c>
      <c r="K223" s="103">
        <f t="shared" si="161"/>
        <v>0</v>
      </c>
      <c r="L223" s="103" t="str">
        <f t="shared" si="162"/>
        <v>Corriger</v>
      </c>
      <c r="M223" s="81">
        <f>BerM1!AB223+BerM2!AB223+BerM3!AB223</f>
        <v>0</v>
      </c>
      <c r="N223" s="81">
        <f t="shared" si="163"/>
        <v>0</v>
      </c>
      <c r="O223" s="4">
        <f>IF(BerM1!S223+BerM2!S223+BerM3!S223=0,0,MIN(Ident!L223*fuf,MAX((Ident!L223-1)*fuf,ROUND(N223/(BerM1!S223+BerM2!S223+BerM3!S223),2))))</f>
        <v>0</v>
      </c>
      <c r="P223" s="81">
        <f>ROUND((BerM1!I223+BerM2!I223+BerM3!I223)/(malu1+malu2+malu3),2)</f>
        <v>0</v>
      </c>
      <c r="Q223" s="81">
        <f>ROUND((BerM1!J223+BerM2!J223+BerM3!J223)/(dima1+dima2+dima3),2)</f>
        <v>0</v>
      </c>
      <c r="R223" s="81">
        <f>ROUND((BerM1!K223+BerM2!K223+BerM3!K223)/(wome1+wome2+wome3),2)</f>
        <v>0</v>
      </c>
      <c r="S223" s="81">
        <f>ROUND((BerM1!L223+BerM2!L223+BerM3!L223)/(doje1+doje2+doje3),2)</f>
        <v>0</v>
      </c>
      <c r="T223" s="81">
        <f>ROUND((BerM1!M223+BerM2!M223+BerM3!M223)/(vrve1+vrve2+vrve3),2)</f>
        <v>0</v>
      </c>
      <c r="U223" s="81">
        <f>ROUND((BerM1!N223+BerM2!N223+BerM3!N223)/(zasa1+zasa2+zasa3),2)</f>
        <v>0</v>
      </c>
      <c r="V223" s="81">
        <f>ROUND((BerM1!O223+BerM2!O223+BerM3!O223)/(zodi1+zodi2+zodi3),2)</f>
        <v>0</v>
      </c>
      <c r="W223" s="81">
        <f>ROUND(('M1-In'!U223+'M2-In'!U223+'M3-In'!U223)*7/(malu1+malu2+malu3+dima1+dima2+dima3+wome1+wome2+wome3+doje1+doje2+doje3+vrve1+vrve2+vrve3+zasa1+zasa2+zasa3+zodi1+zodi2+zodi3),2)</f>
        <v>0</v>
      </c>
      <c r="X223" s="81">
        <f t="shared" si="164"/>
        <v>0</v>
      </c>
      <c r="Y223" s="81" t="str">
        <f t="shared" si="165"/>
        <v>REMPLIR CAT.D'EMPLOYEUR!</v>
      </c>
      <c r="Z223" s="34">
        <f t="shared" si="166"/>
        <v>0</v>
      </c>
      <c r="AA223" s="81" t="str">
        <f t="shared" si="167"/>
        <v>T. plein</v>
      </c>
      <c r="AB223" s="81">
        <f>'M1-In'!AD223+'M1-In'!AE223+'M2-In'!AD223+'M2-In'!AE223+'M3-In'!AD223+'M3-In'!AE223</f>
        <v>0</v>
      </c>
      <c r="AC223" s="81" t="str">
        <f t="shared" si="168"/>
        <v>Corriger</v>
      </c>
      <c r="AD223" s="81" t="str">
        <f t="shared" si="169"/>
        <v>Corriger</v>
      </c>
      <c r="AE223" s="81">
        <f>'M1-In'!AF223+'M2-In'!AF223+'M3-In'!AF223</f>
        <v>0</v>
      </c>
      <c r="AF223" s="81" t="str">
        <f t="shared" si="170"/>
        <v>Corriger</v>
      </c>
      <c r="AG223" s="81" t="str">
        <f t="shared" si="171"/>
        <v>Corriger</v>
      </c>
      <c r="AH223" s="81">
        <f>'M1-In'!AG223+'M2-In'!AG223+'M3-In'!AG223</f>
        <v>0</v>
      </c>
      <c r="AI223" s="81" t="str">
        <f t="shared" si="172"/>
        <v>Corriger</v>
      </c>
      <c r="AJ223" s="81" t="str">
        <f t="shared" si="173"/>
        <v>Corriger</v>
      </c>
      <c r="AK223" s="81">
        <f>'M1-In'!AH223+'M2-In'!AH223+'M3-In'!AH223</f>
        <v>0</v>
      </c>
      <c r="AL223" s="81" t="str">
        <f t="shared" si="174"/>
        <v>Corriger</v>
      </c>
      <c r="AM223" s="81" t="str">
        <f t="shared" si="175"/>
        <v>Corriger</v>
      </c>
      <c r="AN223" s="81">
        <f>'M1-In'!AI223+'M2-In'!AI223+'M3-In'!AI223</f>
        <v>0</v>
      </c>
      <c r="AO223" s="81" t="str">
        <f t="shared" si="176"/>
        <v>Corriger</v>
      </c>
      <c r="AP223" s="81" t="str">
        <f t="shared" si="177"/>
        <v>Corriger</v>
      </c>
      <c r="AQ223" s="81">
        <f>'M1-In'!AJ223+'M2-In'!AJ223+'M3-In'!AJ223</f>
        <v>0</v>
      </c>
      <c r="AR223" s="81" t="str">
        <f t="shared" si="178"/>
        <v>Corriger</v>
      </c>
      <c r="AS223" s="81" t="str">
        <f t="shared" si="179"/>
        <v>Corriger</v>
      </c>
      <c r="AT223" s="81">
        <f>BerM1!AO223+BerM2!AO223+BerM3!AO223</f>
        <v>0</v>
      </c>
      <c r="AU223" s="81" t="str">
        <f t="shared" si="180"/>
        <v>Corriger</v>
      </c>
      <c r="AV223" s="81" t="str">
        <f t="shared" si="181"/>
        <v>Corriger</v>
      </c>
      <c r="AW223" s="81" t="str">
        <f>IF(A223&gt;1,"Corriger",MIN(gmk,BerM1!AQ223+BerM2!AQ223+BerM3!AQ223))</f>
        <v>Corriger</v>
      </c>
      <c r="AX223" s="81" t="str">
        <f t="shared" si="182"/>
        <v>Corriger</v>
      </c>
      <c r="AY223" s="81" t="str">
        <f t="shared" si="183"/>
        <v>Corriger</v>
      </c>
      <c r="AZ223" s="81" t="str">
        <f>IF(A223&gt;1,"Corriger",ROUND(AW223*pabij/100,2)+ROUND(AW223*wnbij/100,2))</f>
        <v>Corriger</v>
      </c>
      <c r="BA223" s="81">
        <f t="shared" si="184"/>
        <v>0</v>
      </c>
      <c r="BB223" s="81">
        <f t="shared" si="185"/>
        <v>0</v>
      </c>
      <c r="BC223" s="104">
        <f t="shared" si="186"/>
        <v>1</v>
      </c>
      <c r="BD223" s="81" t="str">
        <f t="shared" si="187"/>
        <v>Corriger</v>
      </c>
      <c r="BE223" s="34" t="str">
        <f t="shared" si="188"/>
        <v>Corriger</v>
      </c>
      <c r="BF223" s="81" t="str">
        <f>IF(A223&gt;1,"Corriger",MIN(AY223,BerM1!AT223+BerM2!AT223+BerM3!AT223))</f>
        <v>Corriger</v>
      </c>
      <c r="BG223" s="81" t="e">
        <f t="shared" si="189"/>
        <v>#VALUE!</v>
      </c>
      <c r="BH223" s="81" t="str">
        <f t="shared" si="190"/>
        <v>Corriger</v>
      </c>
      <c r="BI223" s="81" t="str">
        <f t="shared" si="191"/>
        <v>Corriger</v>
      </c>
      <c r="BJ223" s="81" t="e">
        <f t="shared" si="192"/>
        <v>#VALUE!</v>
      </c>
      <c r="BK223" s="81" t="e">
        <f ca="1">IF(A223=1,Corriger,ROUND(AW223*fsobij/100,2))</f>
        <v>#VALUE!</v>
      </c>
      <c r="BL223" s="25" t="str">
        <f t="shared" si="193"/>
        <v>Corriger</v>
      </c>
      <c r="BM223" s="81" t="str">
        <f t="shared" si="194"/>
        <v>Corriger</v>
      </c>
      <c r="BN223" s="81" t="str">
        <f t="shared" si="195"/>
        <v>Corriger</v>
      </c>
      <c r="BO223" s="81" t="str">
        <f t="shared" si="196"/>
        <v>OK</v>
      </c>
      <c r="BP223" s="81" t="b">
        <f t="shared" si="197"/>
        <v>0</v>
      </c>
      <c r="BQ223" s="105"/>
      <c r="BR223" s="105" t="e">
        <f ca="1">IF(A223=1,Corriger,ROUND(AW223*bijdrage255/100,2))</f>
        <v>#VALUE!</v>
      </c>
      <c r="BS223" s="105" t="e">
        <f ca="1">IF(A223=1,Corriger,ROUND(AW223*bijdrage256/100,2))</f>
        <v>#VALUE!</v>
      </c>
      <c r="BT223" s="105"/>
      <c r="BU223" s="105" t="str">
        <f t="shared" si="198"/>
        <v>Corriger</v>
      </c>
      <c r="BV223" s="105"/>
      <c r="BW223" s="81" t="e">
        <f t="shared" si="199"/>
        <v>#VALUE!</v>
      </c>
      <c r="BX223" s="81" t="e">
        <f t="shared" si="200"/>
        <v>#VALUE!</v>
      </c>
      <c r="BY223" s="81" t="e">
        <f t="shared" si="201"/>
        <v>#VALUE!</v>
      </c>
      <c r="CA223" s="81" t="e">
        <f ca="1">BN223-ROUND(((FTP!AP223+FTP!BB223+FTP!BF223+FTP!AT223+FTP!AX223)-(FTP!BH223+FTP!BJ223))/100,2)</f>
        <v>#VALUE!</v>
      </c>
    </row>
    <row r="224" spans="1:79" x14ac:dyDescent="0.2">
      <c r="A224" s="25">
        <f>IF(OR(BerM1!V224=1,BerM2!V224=1,BerM3!V224=1),1,IF(ISBLANK(wg_cat),2,IF(AND(kwnr&gt;=76,user_wg_cat=958),3,0)))</f>
        <v>2</v>
      </c>
      <c r="B224" s="101"/>
      <c r="C224" s="106">
        <f>IF(NOT(ISBLANK(Ident!E224)),IF(Ident!E224&lt;Kal!A$11,Kal!A$11,Ident!E224),Kal!A$11)</f>
        <v>45383</v>
      </c>
      <c r="D224" s="25">
        <f>Ident!F224-C224+1-(INT((CHOOSE(WEEKDAY(C224),0,1,2,3,4,5,6)+(Ident!F224-C224+1))/7))-(INT((CHOOSE(WEEKDAY(C224),6,0,1,2,3,4,5)+(Ident!F224-C224+1))/7))</f>
        <v>-32415</v>
      </c>
      <c r="E224" s="25">
        <f>Kal!B$13-C224+1-(INT((CHOOSE(WEEKDAY(C224),0,1,2,3,4,5,6)+(Kal!B$13-C224+1))/7))-(INT((CHOOSE(WEEKDAY(C224),6,0,1,2,3,4,5)+(Kal!B$13-C224+1))/7))</f>
        <v>65</v>
      </c>
      <c r="F224" s="25">
        <f>Ident!F224-Kal!A$11+1-(INT((CHOOSE(WEEKDAY(Kal!A$11),0,1,2,3,4,5,6)+(Ident!F224-Kal!A$11+1))/7))-(INT((CHOOSE(WEEKDAY(Kal!A$11),6,0,1,2,3,4,5)+(Ident!F224-Kal!A$11+1))/7))</f>
        <v>-32415</v>
      </c>
      <c r="G224" s="25">
        <f>IF(AND(Ident!E224&lt;&gt;0,Ident!F224&lt;&gt;0),D224,IF(AND(Ident!E224&lt;&gt;0,Ident!F224=0),E224,IF(AND(Ident!E224=0,Ident!F224&lt;&gt;0),F224,ad5kw)))</f>
        <v>65</v>
      </c>
      <c r="H224" s="24">
        <f>ROUND(G224*Ident!L224,2)</f>
        <v>0</v>
      </c>
      <c r="I224" s="102"/>
      <c r="J224" s="103">
        <f>BerM1!W224+BerM2!W224+BerM3!W224</f>
        <v>0</v>
      </c>
      <c r="K224" s="103">
        <f t="shared" si="161"/>
        <v>0</v>
      </c>
      <c r="L224" s="103" t="str">
        <f t="shared" si="162"/>
        <v>Corriger</v>
      </c>
      <c r="M224" s="81">
        <f>BerM1!AB224+BerM2!AB224+BerM3!AB224</f>
        <v>0</v>
      </c>
      <c r="N224" s="81">
        <f t="shared" si="163"/>
        <v>0</v>
      </c>
      <c r="O224" s="4">
        <f>IF(BerM1!S224+BerM2!S224+BerM3!S224=0,0,MIN(Ident!L224*fuf,MAX((Ident!L224-1)*fuf,ROUND(N224/(BerM1!S224+BerM2!S224+BerM3!S224),2))))</f>
        <v>0</v>
      </c>
      <c r="P224" s="81">
        <f>ROUND((BerM1!I224+BerM2!I224+BerM3!I224)/(malu1+malu2+malu3),2)</f>
        <v>0</v>
      </c>
      <c r="Q224" s="81">
        <f>ROUND((BerM1!J224+BerM2!J224+BerM3!J224)/(dima1+dima2+dima3),2)</f>
        <v>0</v>
      </c>
      <c r="R224" s="81">
        <f>ROUND((BerM1!K224+BerM2!K224+BerM3!K224)/(wome1+wome2+wome3),2)</f>
        <v>0</v>
      </c>
      <c r="S224" s="81">
        <f>ROUND((BerM1!L224+BerM2!L224+BerM3!L224)/(doje1+doje2+doje3),2)</f>
        <v>0</v>
      </c>
      <c r="T224" s="81">
        <f>ROUND((BerM1!M224+BerM2!M224+BerM3!M224)/(vrve1+vrve2+vrve3),2)</f>
        <v>0</v>
      </c>
      <c r="U224" s="81">
        <f>ROUND((BerM1!N224+BerM2!N224+BerM3!N224)/(zasa1+zasa2+zasa3),2)</f>
        <v>0</v>
      </c>
      <c r="V224" s="81">
        <f>ROUND((BerM1!O224+BerM2!O224+BerM3!O224)/(zodi1+zodi2+zodi3),2)</f>
        <v>0</v>
      </c>
      <c r="W224" s="81">
        <f>ROUND(('M1-In'!U224+'M2-In'!U224+'M3-In'!U224)*7/(malu1+malu2+malu3+dima1+dima2+dima3+wome1+wome2+wome3+doje1+doje2+doje3+vrve1+vrve2+vrve3+zasa1+zasa2+zasa3+zodi1+zodi2+zodi3),2)</f>
        <v>0</v>
      </c>
      <c r="X224" s="81">
        <f t="shared" si="164"/>
        <v>0</v>
      </c>
      <c r="Y224" s="81" t="str">
        <f t="shared" si="165"/>
        <v>REMPLIR CAT.D'EMPLOYEUR!</v>
      </c>
      <c r="Z224" s="34">
        <f t="shared" si="166"/>
        <v>0</v>
      </c>
      <c r="AA224" s="81" t="str">
        <f t="shared" si="167"/>
        <v>T. plein</v>
      </c>
      <c r="AB224" s="81">
        <f>'M1-In'!AD224+'M1-In'!AE224+'M2-In'!AD224+'M2-In'!AE224+'M3-In'!AD224+'M3-In'!AE224</f>
        <v>0</v>
      </c>
      <c r="AC224" s="81" t="str">
        <f t="shared" si="168"/>
        <v>Corriger</v>
      </c>
      <c r="AD224" s="81" t="str">
        <f t="shared" si="169"/>
        <v>Corriger</v>
      </c>
      <c r="AE224" s="81">
        <f>'M1-In'!AF224+'M2-In'!AF224+'M3-In'!AF224</f>
        <v>0</v>
      </c>
      <c r="AF224" s="81" t="str">
        <f t="shared" si="170"/>
        <v>Corriger</v>
      </c>
      <c r="AG224" s="81" t="str">
        <f t="shared" si="171"/>
        <v>Corriger</v>
      </c>
      <c r="AH224" s="81">
        <f>'M1-In'!AG224+'M2-In'!AG224+'M3-In'!AG224</f>
        <v>0</v>
      </c>
      <c r="AI224" s="81" t="str">
        <f t="shared" si="172"/>
        <v>Corriger</v>
      </c>
      <c r="AJ224" s="81" t="str">
        <f t="shared" si="173"/>
        <v>Corriger</v>
      </c>
      <c r="AK224" s="81">
        <f>'M1-In'!AH224+'M2-In'!AH224+'M3-In'!AH224</f>
        <v>0</v>
      </c>
      <c r="AL224" s="81" t="str">
        <f t="shared" si="174"/>
        <v>Corriger</v>
      </c>
      <c r="AM224" s="81" t="str">
        <f t="shared" si="175"/>
        <v>Corriger</v>
      </c>
      <c r="AN224" s="81">
        <f>'M1-In'!AI224+'M2-In'!AI224+'M3-In'!AI224</f>
        <v>0</v>
      </c>
      <c r="AO224" s="81" t="str">
        <f t="shared" si="176"/>
        <v>Corriger</v>
      </c>
      <c r="AP224" s="81" t="str">
        <f t="shared" si="177"/>
        <v>Corriger</v>
      </c>
      <c r="AQ224" s="81">
        <f>'M1-In'!AJ224+'M2-In'!AJ224+'M3-In'!AJ224</f>
        <v>0</v>
      </c>
      <c r="AR224" s="81" t="str">
        <f t="shared" si="178"/>
        <v>Corriger</v>
      </c>
      <c r="AS224" s="81" t="str">
        <f t="shared" si="179"/>
        <v>Corriger</v>
      </c>
      <c r="AT224" s="81">
        <f>BerM1!AO224+BerM2!AO224+BerM3!AO224</f>
        <v>0</v>
      </c>
      <c r="AU224" s="81" t="str">
        <f t="shared" si="180"/>
        <v>Corriger</v>
      </c>
      <c r="AV224" s="81" t="str">
        <f t="shared" si="181"/>
        <v>Corriger</v>
      </c>
      <c r="AW224" s="81" t="str">
        <f>IF(A224&gt;1,"Corriger",MIN(gmk,BerM1!AQ224+BerM2!AQ224+BerM3!AQ224))</f>
        <v>Corriger</v>
      </c>
      <c r="AX224" s="81" t="str">
        <f t="shared" si="182"/>
        <v>Corriger</v>
      </c>
      <c r="AY224" s="81" t="str">
        <f t="shared" si="183"/>
        <v>Corriger</v>
      </c>
      <c r="AZ224" s="81" t="str">
        <f>IF(A224&gt;1,"Corriger",ROUND(AW224*pabij/100,2)+ROUND(AW224*wnbij/100,2))</f>
        <v>Corriger</v>
      </c>
      <c r="BA224" s="81">
        <f t="shared" si="184"/>
        <v>0</v>
      </c>
      <c r="BB224" s="81">
        <f t="shared" si="185"/>
        <v>0</v>
      </c>
      <c r="BC224" s="104">
        <f t="shared" si="186"/>
        <v>1</v>
      </c>
      <c r="BD224" s="81" t="str">
        <f t="shared" si="187"/>
        <v>Corriger</v>
      </c>
      <c r="BE224" s="34" t="str">
        <f t="shared" si="188"/>
        <v>Corriger</v>
      </c>
      <c r="BF224" s="81" t="str">
        <f>IF(A224&gt;1,"Corriger",MIN(AY224,BerM1!AT224+BerM2!AT224+BerM3!AT224))</f>
        <v>Corriger</v>
      </c>
      <c r="BG224" s="81" t="e">
        <f t="shared" si="189"/>
        <v>#VALUE!</v>
      </c>
      <c r="BH224" s="81" t="str">
        <f t="shared" si="190"/>
        <v>Corriger</v>
      </c>
      <c r="BI224" s="81" t="str">
        <f t="shared" si="191"/>
        <v>Corriger</v>
      </c>
      <c r="BJ224" s="81" t="e">
        <f t="shared" si="192"/>
        <v>#VALUE!</v>
      </c>
      <c r="BK224" s="81" t="e">
        <f ca="1">IF(A224=1,Corriger,ROUND(AW224*fsobij/100,2))</f>
        <v>#VALUE!</v>
      </c>
      <c r="BL224" s="25" t="str">
        <f t="shared" si="193"/>
        <v>Corriger</v>
      </c>
      <c r="BM224" s="81" t="str">
        <f t="shared" si="194"/>
        <v>Corriger</v>
      </c>
      <c r="BN224" s="81" t="str">
        <f t="shared" si="195"/>
        <v>Corriger</v>
      </c>
      <c r="BO224" s="81" t="str">
        <f t="shared" si="196"/>
        <v>OK</v>
      </c>
      <c r="BP224" s="81" t="b">
        <f t="shared" si="197"/>
        <v>0</v>
      </c>
      <c r="BQ224" s="105"/>
      <c r="BR224" s="105" t="e">
        <f ca="1">IF(A224=1,Corriger,ROUND(AW224*bijdrage255/100,2))</f>
        <v>#VALUE!</v>
      </c>
      <c r="BS224" s="105" t="e">
        <f ca="1">IF(A224=1,Corriger,ROUND(AW224*bijdrage256/100,2))</f>
        <v>#VALUE!</v>
      </c>
      <c r="BT224" s="105"/>
      <c r="BU224" s="105" t="str">
        <f t="shared" si="198"/>
        <v>Corriger</v>
      </c>
      <c r="BV224" s="105"/>
      <c r="BW224" s="81" t="e">
        <f t="shared" si="199"/>
        <v>#VALUE!</v>
      </c>
      <c r="BX224" s="81" t="e">
        <f t="shared" si="200"/>
        <v>#VALUE!</v>
      </c>
      <c r="BY224" s="81" t="e">
        <f t="shared" si="201"/>
        <v>#VALUE!</v>
      </c>
      <c r="CA224" s="81" t="e">
        <f ca="1">BN224-ROUND(((FTP!AP224+FTP!BB224+FTP!BF224+FTP!AT224+FTP!AX224)-(FTP!BH224+FTP!BJ224))/100,2)</f>
        <v>#VALUE!</v>
      </c>
    </row>
    <row r="225" spans="1:79" x14ac:dyDescent="0.2">
      <c r="A225" s="25">
        <f>IF(OR(BerM1!V225=1,BerM2!V225=1,BerM3!V225=1),1,IF(ISBLANK(wg_cat),2,IF(AND(kwnr&gt;=76,user_wg_cat=958),3,0)))</f>
        <v>2</v>
      </c>
      <c r="B225" s="101"/>
      <c r="C225" s="106">
        <f>IF(NOT(ISBLANK(Ident!E225)),IF(Ident!E225&lt;Kal!A$11,Kal!A$11,Ident!E225),Kal!A$11)</f>
        <v>45383</v>
      </c>
      <c r="D225" s="25">
        <f>Ident!F225-C225+1-(INT((CHOOSE(WEEKDAY(C225),0,1,2,3,4,5,6)+(Ident!F225-C225+1))/7))-(INT((CHOOSE(WEEKDAY(C225),6,0,1,2,3,4,5)+(Ident!F225-C225+1))/7))</f>
        <v>-32415</v>
      </c>
      <c r="E225" s="25">
        <f>Kal!B$13-C225+1-(INT((CHOOSE(WEEKDAY(C225),0,1,2,3,4,5,6)+(Kal!B$13-C225+1))/7))-(INT((CHOOSE(WEEKDAY(C225),6,0,1,2,3,4,5)+(Kal!B$13-C225+1))/7))</f>
        <v>65</v>
      </c>
      <c r="F225" s="25">
        <f>Ident!F225-Kal!A$11+1-(INT((CHOOSE(WEEKDAY(Kal!A$11),0,1,2,3,4,5,6)+(Ident!F225-Kal!A$11+1))/7))-(INT((CHOOSE(WEEKDAY(Kal!A$11),6,0,1,2,3,4,5)+(Ident!F225-Kal!A$11+1))/7))</f>
        <v>-32415</v>
      </c>
      <c r="G225" s="25">
        <f>IF(AND(Ident!E225&lt;&gt;0,Ident!F225&lt;&gt;0),D225,IF(AND(Ident!E225&lt;&gt;0,Ident!F225=0),E225,IF(AND(Ident!E225=0,Ident!F225&lt;&gt;0),F225,ad5kw)))</f>
        <v>65</v>
      </c>
      <c r="H225" s="24">
        <f>ROUND(G225*Ident!L225,2)</f>
        <v>0</v>
      </c>
      <c r="I225" s="102"/>
      <c r="J225" s="103">
        <f>BerM1!W225+BerM2!W225+BerM3!W225</f>
        <v>0</v>
      </c>
      <c r="K225" s="103">
        <f t="shared" si="161"/>
        <v>0</v>
      </c>
      <c r="L225" s="103" t="str">
        <f t="shared" si="162"/>
        <v>Corriger</v>
      </c>
      <c r="M225" s="81">
        <f>BerM1!AB225+BerM2!AB225+BerM3!AB225</f>
        <v>0</v>
      </c>
      <c r="N225" s="81">
        <f t="shared" si="163"/>
        <v>0</v>
      </c>
      <c r="O225" s="4">
        <f>IF(BerM1!S225+BerM2!S225+BerM3!S225=0,0,MIN(Ident!L225*fuf,MAX((Ident!L225-1)*fuf,ROUND(N225/(BerM1!S225+BerM2!S225+BerM3!S225),2))))</f>
        <v>0</v>
      </c>
      <c r="P225" s="81">
        <f>ROUND((BerM1!I225+BerM2!I225+BerM3!I225)/(malu1+malu2+malu3),2)</f>
        <v>0</v>
      </c>
      <c r="Q225" s="81">
        <f>ROUND((BerM1!J225+BerM2!J225+BerM3!J225)/(dima1+dima2+dima3),2)</f>
        <v>0</v>
      </c>
      <c r="R225" s="81">
        <f>ROUND((BerM1!K225+BerM2!K225+BerM3!K225)/(wome1+wome2+wome3),2)</f>
        <v>0</v>
      </c>
      <c r="S225" s="81">
        <f>ROUND((BerM1!L225+BerM2!L225+BerM3!L225)/(doje1+doje2+doje3),2)</f>
        <v>0</v>
      </c>
      <c r="T225" s="81">
        <f>ROUND((BerM1!M225+BerM2!M225+BerM3!M225)/(vrve1+vrve2+vrve3),2)</f>
        <v>0</v>
      </c>
      <c r="U225" s="81">
        <f>ROUND((BerM1!N225+BerM2!N225+BerM3!N225)/(zasa1+zasa2+zasa3),2)</f>
        <v>0</v>
      </c>
      <c r="V225" s="81">
        <f>ROUND((BerM1!O225+BerM2!O225+BerM3!O225)/(zodi1+zodi2+zodi3),2)</f>
        <v>0</v>
      </c>
      <c r="W225" s="81">
        <f>ROUND(('M1-In'!U225+'M2-In'!U225+'M3-In'!U225)*7/(malu1+malu2+malu3+dima1+dima2+dima3+wome1+wome2+wome3+doje1+doje2+doje3+vrve1+vrve2+vrve3+zasa1+zasa2+zasa3+zodi1+zodi2+zodi3),2)</f>
        <v>0</v>
      </c>
      <c r="X225" s="81">
        <f t="shared" si="164"/>
        <v>0</v>
      </c>
      <c r="Y225" s="81" t="str">
        <f t="shared" si="165"/>
        <v>REMPLIR CAT.D'EMPLOYEUR!</v>
      </c>
      <c r="Z225" s="34">
        <f t="shared" si="166"/>
        <v>0</v>
      </c>
      <c r="AA225" s="81" t="str">
        <f t="shared" si="167"/>
        <v>T. plein</v>
      </c>
      <c r="AB225" s="81">
        <f>'M1-In'!AD225+'M1-In'!AE225+'M2-In'!AD225+'M2-In'!AE225+'M3-In'!AD225+'M3-In'!AE225</f>
        <v>0</v>
      </c>
      <c r="AC225" s="81" t="str">
        <f t="shared" si="168"/>
        <v>Corriger</v>
      </c>
      <c r="AD225" s="81" t="str">
        <f t="shared" si="169"/>
        <v>Corriger</v>
      </c>
      <c r="AE225" s="81">
        <f>'M1-In'!AF225+'M2-In'!AF225+'M3-In'!AF225</f>
        <v>0</v>
      </c>
      <c r="AF225" s="81" t="str">
        <f t="shared" si="170"/>
        <v>Corriger</v>
      </c>
      <c r="AG225" s="81" t="str">
        <f t="shared" si="171"/>
        <v>Corriger</v>
      </c>
      <c r="AH225" s="81">
        <f>'M1-In'!AG225+'M2-In'!AG225+'M3-In'!AG225</f>
        <v>0</v>
      </c>
      <c r="AI225" s="81" t="str">
        <f t="shared" si="172"/>
        <v>Corriger</v>
      </c>
      <c r="AJ225" s="81" t="str">
        <f t="shared" si="173"/>
        <v>Corriger</v>
      </c>
      <c r="AK225" s="81">
        <f>'M1-In'!AH225+'M2-In'!AH225+'M3-In'!AH225</f>
        <v>0</v>
      </c>
      <c r="AL225" s="81" t="str">
        <f t="shared" si="174"/>
        <v>Corriger</v>
      </c>
      <c r="AM225" s="81" t="str">
        <f t="shared" si="175"/>
        <v>Corriger</v>
      </c>
      <c r="AN225" s="81">
        <f>'M1-In'!AI225+'M2-In'!AI225+'M3-In'!AI225</f>
        <v>0</v>
      </c>
      <c r="AO225" s="81" t="str">
        <f t="shared" si="176"/>
        <v>Corriger</v>
      </c>
      <c r="AP225" s="81" t="str">
        <f t="shared" si="177"/>
        <v>Corriger</v>
      </c>
      <c r="AQ225" s="81">
        <f>'M1-In'!AJ225+'M2-In'!AJ225+'M3-In'!AJ225</f>
        <v>0</v>
      </c>
      <c r="AR225" s="81" t="str">
        <f t="shared" si="178"/>
        <v>Corriger</v>
      </c>
      <c r="AS225" s="81" t="str">
        <f t="shared" si="179"/>
        <v>Corriger</v>
      </c>
      <c r="AT225" s="81">
        <f>BerM1!AO225+BerM2!AO225+BerM3!AO225</f>
        <v>0</v>
      </c>
      <c r="AU225" s="81" t="str">
        <f t="shared" si="180"/>
        <v>Corriger</v>
      </c>
      <c r="AV225" s="81" t="str">
        <f t="shared" si="181"/>
        <v>Corriger</v>
      </c>
      <c r="AW225" s="81" t="str">
        <f>IF(A225&gt;1,"Corriger",MIN(gmk,BerM1!AQ225+BerM2!AQ225+BerM3!AQ225))</f>
        <v>Corriger</v>
      </c>
      <c r="AX225" s="81" t="str">
        <f t="shared" si="182"/>
        <v>Corriger</v>
      </c>
      <c r="AY225" s="81" t="str">
        <f t="shared" si="183"/>
        <v>Corriger</v>
      </c>
      <c r="AZ225" s="81" t="str">
        <f>IF(A225&gt;1,"Corriger",ROUND(AW225*pabij/100,2)+ROUND(AW225*wnbij/100,2))</f>
        <v>Corriger</v>
      </c>
      <c r="BA225" s="81">
        <f t="shared" si="184"/>
        <v>0</v>
      </c>
      <c r="BB225" s="81">
        <f t="shared" si="185"/>
        <v>0</v>
      </c>
      <c r="BC225" s="104">
        <f t="shared" si="186"/>
        <v>1</v>
      </c>
      <c r="BD225" s="81" t="str">
        <f t="shared" si="187"/>
        <v>Corriger</v>
      </c>
      <c r="BE225" s="34" t="str">
        <f t="shared" si="188"/>
        <v>Corriger</v>
      </c>
      <c r="BF225" s="81" t="str">
        <f>IF(A225&gt;1,"Corriger",MIN(AY225,BerM1!AT225+BerM2!AT225+BerM3!AT225))</f>
        <v>Corriger</v>
      </c>
      <c r="BG225" s="81" t="e">
        <f t="shared" si="189"/>
        <v>#VALUE!</v>
      </c>
      <c r="BH225" s="81" t="str">
        <f t="shared" si="190"/>
        <v>Corriger</v>
      </c>
      <c r="BI225" s="81" t="str">
        <f t="shared" si="191"/>
        <v>Corriger</v>
      </c>
      <c r="BJ225" s="81" t="e">
        <f t="shared" si="192"/>
        <v>#VALUE!</v>
      </c>
      <c r="BK225" s="81" t="e">
        <f ca="1">IF(A225=1,Corriger,ROUND(AW225*fsobij/100,2))</f>
        <v>#VALUE!</v>
      </c>
      <c r="BL225" s="25" t="str">
        <f t="shared" si="193"/>
        <v>Corriger</v>
      </c>
      <c r="BM225" s="81" t="str">
        <f t="shared" si="194"/>
        <v>Corriger</v>
      </c>
      <c r="BN225" s="81" t="str">
        <f t="shared" si="195"/>
        <v>Corriger</v>
      </c>
      <c r="BO225" s="81" t="str">
        <f t="shared" si="196"/>
        <v>OK</v>
      </c>
      <c r="BP225" s="81" t="b">
        <f t="shared" si="197"/>
        <v>0</v>
      </c>
      <c r="BQ225" s="105"/>
      <c r="BR225" s="105" t="e">
        <f ca="1">IF(A225=1,Corriger,ROUND(AW225*bijdrage255/100,2))</f>
        <v>#VALUE!</v>
      </c>
      <c r="BS225" s="105" t="e">
        <f ca="1">IF(A225=1,Corriger,ROUND(AW225*bijdrage256/100,2))</f>
        <v>#VALUE!</v>
      </c>
      <c r="BT225" s="105"/>
      <c r="BU225" s="105" t="str">
        <f t="shared" si="198"/>
        <v>Corriger</v>
      </c>
      <c r="BV225" s="105"/>
      <c r="BW225" s="81" t="e">
        <f t="shared" si="199"/>
        <v>#VALUE!</v>
      </c>
      <c r="BX225" s="81" t="e">
        <f t="shared" si="200"/>
        <v>#VALUE!</v>
      </c>
      <c r="BY225" s="81" t="e">
        <f t="shared" si="201"/>
        <v>#VALUE!</v>
      </c>
      <c r="CA225" s="81" t="e">
        <f ca="1">BN225-ROUND(((FTP!AP225+FTP!BB225+FTP!BF225+FTP!AT225+FTP!AX225)-(FTP!BH225+FTP!BJ225))/100,2)</f>
        <v>#VALUE!</v>
      </c>
    </row>
    <row r="226" spans="1:79" x14ac:dyDescent="0.2">
      <c r="A226" s="25">
        <f>IF(OR(BerM1!V226=1,BerM2!V226=1,BerM3!V226=1),1,IF(ISBLANK(wg_cat),2,IF(AND(kwnr&gt;=76,user_wg_cat=958),3,0)))</f>
        <v>2</v>
      </c>
      <c r="B226" s="101"/>
      <c r="C226" s="106">
        <f>IF(NOT(ISBLANK(Ident!E226)),IF(Ident!E226&lt;Kal!A$11,Kal!A$11,Ident!E226),Kal!A$11)</f>
        <v>45383</v>
      </c>
      <c r="D226" s="25">
        <f>Ident!F226-C226+1-(INT((CHOOSE(WEEKDAY(C226),0,1,2,3,4,5,6)+(Ident!F226-C226+1))/7))-(INT((CHOOSE(WEEKDAY(C226),6,0,1,2,3,4,5)+(Ident!F226-C226+1))/7))</f>
        <v>-32415</v>
      </c>
      <c r="E226" s="25">
        <f>Kal!B$13-C226+1-(INT((CHOOSE(WEEKDAY(C226),0,1,2,3,4,5,6)+(Kal!B$13-C226+1))/7))-(INT((CHOOSE(WEEKDAY(C226),6,0,1,2,3,4,5)+(Kal!B$13-C226+1))/7))</f>
        <v>65</v>
      </c>
      <c r="F226" s="25">
        <f>Ident!F226-Kal!A$11+1-(INT((CHOOSE(WEEKDAY(Kal!A$11),0,1,2,3,4,5,6)+(Ident!F226-Kal!A$11+1))/7))-(INT((CHOOSE(WEEKDAY(Kal!A$11),6,0,1,2,3,4,5)+(Ident!F226-Kal!A$11+1))/7))</f>
        <v>-32415</v>
      </c>
      <c r="G226" s="25">
        <f>IF(AND(Ident!E226&lt;&gt;0,Ident!F226&lt;&gt;0),D226,IF(AND(Ident!E226&lt;&gt;0,Ident!F226=0),E226,IF(AND(Ident!E226=0,Ident!F226&lt;&gt;0),F226,ad5kw)))</f>
        <v>65</v>
      </c>
      <c r="H226" s="24">
        <f>ROUND(G226*Ident!L226,2)</f>
        <v>0</v>
      </c>
      <c r="I226" s="102"/>
      <c r="J226" s="103">
        <f>BerM1!W226+BerM2!W226+BerM3!W226</f>
        <v>0</v>
      </c>
      <c r="K226" s="103">
        <f t="shared" si="161"/>
        <v>0</v>
      </c>
      <c r="L226" s="103" t="str">
        <f t="shared" si="162"/>
        <v>Corriger</v>
      </c>
      <c r="M226" s="81">
        <f>BerM1!AB226+BerM2!AB226+BerM3!AB226</f>
        <v>0</v>
      </c>
      <c r="N226" s="81">
        <f t="shared" si="163"/>
        <v>0</v>
      </c>
      <c r="O226" s="4">
        <f>IF(BerM1!S226+BerM2!S226+BerM3!S226=0,0,MIN(Ident!L226*fuf,MAX((Ident!L226-1)*fuf,ROUND(N226/(BerM1!S226+BerM2!S226+BerM3!S226),2))))</f>
        <v>0</v>
      </c>
      <c r="P226" s="81">
        <f>ROUND((BerM1!I226+BerM2!I226+BerM3!I226)/(malu1+malu2+malu3),2)</f>
        <v>0</v>
      </c>
      <c r="Q226" s="81">
        <f>ROUND((BerM1!J226+BerM2!J226+BerM3!J226)/(dima1+dima2+dima3),2)</f>
        <v>0</v>
      </c>
      <c r="R226" s="81">
        <f>ROUND((BerM1!K226+BerM2!K226+BerM3!K226)/(wome1+wome2+wome3),2)</f>
        <v>0</v>
      </c>
      <c r="S226" s="81">
        <f>ROUND((BerM1!L226+BerM2!L226+BerM3!L226)/(doje1+doje2+doje3),2)</f>
        <v>0</v>
      </c>
      <c r="T226" s="81">
        <f>ROUND((BerM1!M226+BerM2!M226+BerM3!M226)/(vrve1+vrve2+vrve3),2)</f>
        <v>0</v>
      </c>
      <c r="U226" s="81">
        <f>ROUND((BerM1!N226+BerM2!N226+BerM3!N226)/(zasa1+zasa2+zasa3),2)</f>
        <v>0</v>
      </c>
      <c r="V226" s="81">
        <f>ROUND((BerM1!O226+BerM2!O226+BerM3!O226)/(zodi1+zodi2+zodi3),2)</f>
        <v>0</v>
      </c>
      <c r="W226" s="81">
        <f>ROUND(('M1-In'!U226+'M2-In'!U226+'M3-In'!U226)*7/(malu1+malu2+malu3+dima1+dima2+dima3+wome1+wome2+wome3+doje1+doje2+doje3+vrve1+vrve2+vrve3+zasa1+zasa2+zasa3+zodi1+zodi2+zodi3),2)</f>
        <v>0</v>
      </c>
      <c r="X226" s="81">
        <f t="shared" si="164"/>
        <v>0</v>
      </c>
      <c r="Y226" s="81" t="str">
        <f t="shared" si="165"/>
        <v>REMPLIR CAT.D'EMPLOYEUR!</v>
      </c>
      <c r="Z226" s="34">
        <f t="shared" si="166"/>
        <v>0</v>
      </c>
      <c r="AA226" s="81" t="str">
        <f t="shared" si="167"/>
        <v>T. plein</v>
      </c>
      <c r="AB226" s="81">
        <f>'M1-In'!AD226+'M1-In'!AE226+'M2-In'!AD226+'M2-In'!AE226+'M3-In'!AD226+'M3-In'!AE226</f>
        <v>0</v>
      </c>
      <c r="AC226" s="81" t="str">
        <f t="shared" si="168"/>
        <v>Corriger</v>
      </c>
      <c r="AD226" s="81" t="str">
        <f t="shared" si="169"/>
        <v>Corriger</v>
      </c>
      <c r="AE226" s="81">
        <f>'M1-In'!AF226+'M2-In'!AF226+'M3-In'!AF226</f>
        <v>0</v>
      </c>
      <c r="AF226" s="81" t="str">
        <f t="shared" si="170"/>
        <v>Corriger</v>
      </c>
      <c r="AG226" s="81" t="str">
        <f t="shared" si="171"/>
        <v>Corriger</v>
      </c>
      <c r="AH226" s="81">
        <f>'M1-In'!AG226+'M2-In'!AG226+'M3-In'!AG226</f>
        <v>0</v>
      </c>
      <c r="AI226" s="81" t="str">
        <f t="shared" si="172"/>
        <v>Corriger</v>
      </c>
      <c r="AJ226" s="81" t="str">
        <f t="shared" si="173"/>
        <v>Corriger</v>
      </c>
      <c r="AK226" s="81">
        <f>'M1-In'!AH226+'M2-In'!AH226+'M3-In'!AH226</f>
        <v>0</v>
      </c>
      <c r="AL226" s="81" t="str">
        <f t="shared" si="174"/>
        <v>Corriger</v>
      </c>
      <c r="AM226" s="81" t="str">
        <f t="shared" si="175"/>
        <v>Corriger</v>
      </c>
      <c r="AN226" s="81">
        <f>'M1-In'!AI226+'M2-In'!AI226+'M3-In'!AI226</f>
        <v>0</v>
      </c>
      <c r="AO226" s="81" t="str">
        <f t="shared" si="176"/>
        <v>Corriger</v>
      </c>
      <c r="AP226" s="81" t="str">
        <f t="shared" si="177"/>
        <v>Corriger</v>
      </c>
      <c r="AQ226" s="81">
        <f>'M1-In'!AJ226+'M2-In'!AJ226+'M3-In'!AJ226</f>
        <v>0</v>
      </c>
      <c r="AR226" s="81" t="str">
        <f t="shared" si="178"/>
        <v>Corriger</v>
      </c>
      <c r="AS226" s="81" t="str">
        <f t="shared" si="179"/>
        <v>Corriger</v>
      </c>
      <c r="AT226" s="81">
        <f>BerM1!AO226+BerM2!AO226+BerM3!AO226</f>
        <v>0</v>
      </c>
      <c r="AU226" s="81" t="str">
        <f t="shared" si="180"/>
        <v>Corriger</v>
      </c>
      <c r="AV226" s="81" t="str">
        <f t="shared" si="181"/>
        <v>Corriger</v>
      </c>
      <c r="AW226" s="81" t="str">
        <f>IF(A226&gt;1,"Corriger",MIN(gmk,BerM1!AQ226+BerM2!AQ226+BerM3!AQ226))</f>
        <v>Corriger</v>
      </c>
      <c r="AX226" s="81" t="str">
        <f t="shared" si="182"/>
        <v>Corriger</v>
      </c>
      <c r="AY226" s="81" t="str">
        <f t="shared" si="183"/>
        <v>Corriger</v>
      </c>
      <c r="AZ226" s="81" t="str">
        <f>IF(A226&gt;1,"Corriger",ROUND(AW226*pabij/100,2)+ROUND(AW226*wnbij/100,2))</f>
        <v>Corriger</v>
      </c>
      <c r="BA226" s="81">
        <f t="shared" si="184"/>
        <v>0</v>
      </c>
      <c r="BB226" s="81">
        <f t="shared" si="185"/>
        <v>0</v>
      </c>
      <c r="BC226" s="104">
        <f t="shared" si="186"/>
        <v>1</v>
      </c>
      <c r="BD226" s="81" t="str">
        <f t="shared" si="187"/>
        <v>Corriger</v>
      </c>
      <c r="BE226" s="34" t="str">
        <f t="shared" si="188"/>
        <v>Corriger</v>
      </c>
      <c r="BF226" s="81" t="str">
        <f>IF(A226&gt;1,"Corriger",MIN(AY226,BerM1!AT226+BerM2!AT226+BerM3!AT226))</f>
        <v>Corriger</v>
      </c>
      <c r="BG226" s="81" t="e">
        <f t="shared" si="189"/>
        <v>#VALUE!</v>
      </c>
      <c r="BH226" s="81" t="str">
        <f t="shared" si="190"/>
        <v>Corriger</v>
      </c>
      <c r="BI226" s="81" t="str">
        <f t="shared" si="191"/>
        <v>Corriger</v>
      </c>
      <c r="BJ226" s="81" t="e">
        <f t="shared" si="192"/>
        <v>#VALUE!</v>
      </c>
      <c r="BK226" s="81" t="e">
        <f ca="1">IF(A226=1,Corriger,ROUND(AW226*fsobij/100,2))</f>
        <v>#VALUE!</v>
      </c>
      <c r="BL226" s="25" t="str">
        <f t="shared" si="193"/>
        <v>Corriger</v>
      </c>
      <c r="BM226" s="81" t="str">
        <f t="shared" si="194"/>
        <v>Corriger</v>
      </c>
      <c r="BN226" s="81" t="str">
        <f t="shared" si="195"/>
        <v>Corriger</v>
      </c>
      <c r="BO226" s="81" t="str">
        <f t="shared" si="196"/>
        <v>OK</v>
      </c>
      <c r="BP226" s="81" t="b">
        <f t="shared" si="197"/>
        <v>0</v>
      </c>
      <c r="BQ226" s="105"/>
      <c r="BR226" s="105" t="e">
        <f ca="1">IF(A226=1,Corriger,ROUND(AW226*bijdrage255/100,2))</f>
        <v>#VALUE!</v>
      </c>
      <c r="BS226" s="105" t="e">
        <f ca="1">IF(A226=1,Corriger,ROUND(AW226*bijdrage256/100,2))</f>
        <v>#VALUE!</v>
      </c>
      <c r="BT226" s="105"/>
      <c r="BU226" s="105" t="str">
        <f t="shared" si="198"/>
        <v>Corriger</v>
      </c>
      <c r="BV226" s="105"/>
      <c r="BW226" s="81" t="e">
        <f t="shared" si="199"/>
        <v>#VALUE!</v>
      </c>
      <c r="BX226" s="81" t="e">
        <f t="shared" si="200"/>
        <v>#VALUE!</v>
      </c>
      <c r="BY226" s="81" t="e">
        <f t="shared" si="201"/>
        <v>#VALUE!</v>
      </c>
      <c r="CA226" s="81" t="e">
        <f ca="1">BN226-ROUND(((FTP!AP226+FTP!BB226+FTP!BF226+FTP!AT226+FTP!AX226)-(FTP!BH226+FTP!BJ226))/100,2)</f>
        <v>#VALUE!</v>
      </c>
    </row>
    <row r="227" spans="1:79" x14ac:dyDescent="0.2">
      <c r="A227" s="25">
        <f>IF(OR(BerM1!V227=1,BerM2!V227=1,BerM3!V227=1),1,IF(ISBLANK(wg_cat),2,IF(AND(kwnr&gt;=76,user_wg_cat=958),3,0)))</f>
        <v>2</v>
      </c>
      <c r="B227" s="101"/>
      <c r="C227" s="106">
        <f>IF(NOT(ISBLANK(Ident!E227)),IF(Ident!E227&lt;Kal!A$11,Kal!A$11,Ident!E227),Kal!A$11)</f>
        <v>45383</v>
      </c>
      <c r="D227" s="25">
        <f>Ident!F227-C227+1-(INT((CHOOSE(WEEKDAY(C227),0,1,2,3,4,5,6)+(Ident!F227-C227+1))/7))-(INT((CHOOSE(WEEKDAY(C227),6,0,1,2,3,4,5)+(Ident!F227-C227+1))/7))</f>
        <v>-32415</v>
      </c>
      <c r="E227" s="25">
        <f>Kal!B$13-C227+1-(INT((CHOOSE(WEEKDAY(C227),0,1,2,3,4,5,6)+(Kal!B$13-C227+1))/7))-(INT((CHOOSE(WEEKDAY(C227),6,0,1,2,3,4,5)+(Kal!B$13-C227+1))/7))</f>
        <v>65</v>
      </c>
      <c r="F227" s="25">
        <f>Ident!F227-Kal!A$11+1-(INT((CHOOSE(WEEKDAY(Kal!A$11),0,1,2,3,4,5,6)+(Ident!F227-Kal!A$11+1))/7))-(INT((CHOOSE(WEEKDAY(Kal!A$11),6,0,1,2,3,4,5)+(Ident!F227-Kal!A$11+1))/7))</f>
        <v>-32415</v>
      </c>
      <c r="G227" s="25">
        <f>IF(AND(Ident!E227&lt;&gt;0,Ident!F227&lt;&gt;0),D227,IF(AND(Ident!E227&lt;&gt;0,Ident!F227=0),E227,IF(AND(Ident!E227=0,Ident!F227&lt;&gt;0),F227,ad5kw)))</f>
        <v>65</v>
      </c>
      <c r="H227" s="24">
        <f>ROUND(G227*Ident!L227,2)</f>
        <v>0</v>
      </c>
      <c r="I227" s="102"/>
      <c r="J227" s="103">
        <f>BerM1!W227+BerM2!W227+BerM3!W227</f>
        <v>0</v>
      </c>
      <c r="K227" s="103">
        <f t="shared" si="161"/>
        <v>0</v>
      </c>
      <c r="L227" s="103" t="str">
        <f t="shared" si="162"/>
        <v>Corriger</v>
      </c>
      <c r="M227" s="81">
        <f>BerM1!AB227+BerM2!AB227+BerM3!AB227</f>
        <v>0</v>
      </c>
      <c r="N227" s="81">
        <f t="shared" si="163"/>
        <v>0</v>
      </c>
      <c r="O227" s="4">
        <f>IF(BerM1!S227+BerM2!S227+BerM3!S227=0,0,MIN(Ident!L227*fuf,MAX((Ident!L227-1)*fuf,ROUND(N227/(BerM1!S227+BerM2!S227+BerM3!S227),2))))</f>
        <v>0</v>
      </c>
      <c r="P227" s="81">
        <f>ROUND((BerM1!I227+BerM2!I227+BerM3!I227)/(malu1+malu2+malu3),2)</f>
        <v>0</v>
      </c>
      <c r="Q227" s="81">
        <f>ROUND((BerM1!J227+BerM2!J227+BerM3!J227)/(dima1+dima2+dima3),2)</f>
        <v>0</v>
      </c>
      <c r="R227" s="81">
        <f>ROUND((BerM1!K227+BerM2!K227+BerM3!K227)/(wome1+wome2+wome3),2)</f>
        <v>0</v>
      </c>
      <c r="S227" s="81">
        <f>ROUND((BerM1!L227+BerM2!L227+BerM3!L227)/(doje1+doje2+doje3),2)</f>
        <v>0</v>
      </c>
      <c r="T227" s="81">
        <f>ROUND((BerM1!M227+BerM2!M227+BerM3!M227)/(vrve1+vrve2+vrve3),2)</f>
        <v>0</v>
      </c>
      <c r="U227" s="81">
        <f>ROUND((BerM1!N227+BerM2!N227+BerM3!N227)/(zasa1+zasa2+zasa3),2)</f>
        <v>0</v>
      </c>
      <c r="V227" s="81">
        <f>ROUND((BerM1!O227+BerM2!O227+BerM3!O227)/(zodi1+zodi2+zodi3),2)</f>
        <v>0</v>
      </c>
      <c r="W227" s="81">
        <f>ROUND(('M1-In'!U227+'M2-In'!U227+'M3-In'!U227)*7/(malu1+malu2+malu3+dima1+dima2+dima3+wome1+wome2+wome3+doje1+doje2+doje3+vrve1+vrve2+vrve3+zasa1+zasa2+zasa3+zodi1+zodi2+zodi3),2)</f>
        <v>0</v>
      </c>
      <c r="X227" s="81">
        <f t="shared" si="164"/>
        <v>0</v>
      </c>
      <c r="Y227" s="81" t="str">
        <f t="shared" si="165"/>
        <v>REMPLIR CAT.D'EMPLOYEUR!</v>
      </c>
      <c r="Z227" s="34">
        <f t="shared" si="166"/>
        <v>0</v>
      </c>
      <c r="AA227" s="81" t="str">
        <f t="shared" si="167"/>
        <v>T. plein</v>
      </c>
      <c r="AB227" s="81">
        <f>'M1-In'!AD227+'M1-In'!AE227+'M2-In'!AD227+'M2-In'!AE227+'M3-In'!AD227+'M3-In'!AE227</f>
        <v>0</v>
      </c>
      <c r="AC227" s="81" t="str">
        <f t="shared" si="168"/>
        <v>Corriger</v>
      </c>
      <c r="AD227" s="81" t="str">
        <f t="shared" si="169"/>
        <v>Corriger</v>
      </c>
      <c r="AE227" s="81">
        <f>'M1-In'!AF227+'M2-In'!AF227+'M3-In'!AF227</f>
        <v>0</v>
      </c>
      <c r="AF227" s="81" t="str">
        <f t="shared" si="170"/>
        <v>Corriger</v>
      </c>
      <c r="AG227" s="81" t="str">
        <f t="shared" si="171"/>
        <v>Corriger</v>
      </c>
      <c r="AH227" s="81">
        <f>'M1-In'!AG227+'M2-In'!AG227+'M3-In'!AG227</f>
        <v>0</v>
      </c>
      <c r="AI227" s="81" t="str">
        <f t="shared" si="172"/>
        <v>Corriger</v>
      </c>
      <c r="AJ227" s="81" t="str">
        <f t="shared" si="173"/>
        <v>Corriger</v>
      </c>
      <c r="AK227" s="81">
        <f>'M1-In'!AH227+'M2-In'!AH227+'M3-In'!AH227</f>
        <v>0</v>
      </c>
      <c r="AL227" s="81" t="str">
        <f t="shared" si="174"/>
        <v>Corriger</v>
      </c>
      <c r="AM227" s="81" t="str">
        <f t="shared" si="175"/>
        <v>Corriger</v>
      </c>
      <c r="AN227" s="81">
        <f>'M1-In'!AI227+'M2-In'!AI227+'M3-In'!AI227</f>
        <v>0</v>
      </c>
      <c r="AO227" s="81" t="str">
        <f t="shared" si="176"/>
        <v>Corriger</v>
      </c>
      <c r="AP227" s="81" t="str">
        <f t="shared" si="177"/>
        <v>Corriger</v>
      </c>
      <c r="AQ227" s="81">
        <f>'M1-In'!AJ227+'M2-In'!AJ227+'M3-In'!AJ227</f>
        <v>0</v>
      </c>
      <c r="AR227" s="81" t="str">
        <f t="shared" si="178"/>
        <v>Corriger</v>
      </c>
      <c r="AS227" s="81" t="str">
        <f t="shared" si="179"/>
        <v>Corriger</v>
      </c>
      <c r="AT227" s="81">
        <f>BerM1!AO227+BerM2!AO227+BerM3!AO227</f>
        <v>0</v>
      </c>
      <c r="AU227" s="81" t="str">
        <f t="shared" si="180"/>
        <v>Corriger</v>
      </c>
      <c r="AV227" s="81" t="str">
        <f t="shared" si="181"/>
        <v>Corriger</v>
      </c>
      <c r="AW227" s="81" t="str">
        <f>IF(A227&gt;1,"Corriger",MIN(gmk,BerM1!AQ227+BerM2!AQ227+BerM3!AQ227))</f>
        <v>Corriger</v>
      </c>
      <c r="AX227" s="81" t="str">
        <f t="shared" si="182"/>
        <v>Corriger</v>
      </c>
      <c r="AY227" s="81" t="str">
        <f t="shared" si="183"/>
        <v>Corriger</v>
      </c>
      <c r="AZ227" s="81" t="str">
        <f>IF(A227&gt;1,"Corriger",ROUND(AW227*pabij/100,2)+ROUND(AW227*wnbij/100,2))</f>
        <v>Corriger</v>
      </c>
      <c r="BA227" s="81">
        <f t="shared" si="184"/>
        <v>0</v>
      </c>
      <c r="BB227" s="81">
        <f t="shared" si="185"/>
        <v>0</v>
      </c>
      <c r="BC227" s="104">
        <f t="shared" si="186"/>
        <v>1</v>
      </c>
      <c r="BD227" s="81" t="str">
        <f t="shared" si="187"/>
        <v>Corriger</v>
      </c>
      <c r="BE227" s="34" t="str">
        <f t="shared" si="188"/>
        <v>Corriger</v>
      </c>
      <c r="BF227" s="81" t="str">
        <f>IF(A227&gt;1,"Corriger",MIN(AY227,BerM1!AT227+BerM2!AT227+BerM3!AT227))</f>
        <v>Corriger</v>
      </c>
      <c r="BG227" s="81" t="e">
        <f t="shared" si="189"/>
        <v>#VALUE!</v>
      </c>
      <c r="BH227" s="81" t="str">
        <f t="shared" si="190"/>
        <v>Corriger</v>
      </c>
      <c r="BI227" s="81" t="str">
        <f t="shared" si="191"/>
        <v>Corriger</v>
      </c>
      <c r="BJ227" s="81" t="e">
        <f t="shared" si="192"/>
        <v>#VALUE!</v>
      </c>
      <c r="BK227" s="81" t="e">
        <f ca="1">IF(A227=1,Corriger,ROUND(AW227*fsobij/100,2))</f>
        <v>#VALUE!</v>
      </c>
      <c r="BL227" s="25" t="str">
        <f t="shared" si="193"/>
        <v>Corriger</v>
      </c>
      <c r="BM227" s="81" t="str">
        <f t="shared" si="194"/>
        <v>Corriger</v>
      </c>
      <c r="BN227" s="81" t="str">
        <f t="shared" si="195"/>
        <v>Corriger</v>
      </c>
      <c r="BO227" s="81" t="str">
        <f t="shared" si="196"/>
        <v>OK</v>
      </c>
      <c r="BP227" s="81" t="b">
        <f t="shared" si="197"/>
        <v>0</v>
      </c>
      <c r="BQ227" s="105"/>
      <c r="BR227" s="105" t="e">
        <f ca="1">IF(A227=1,Corriger,ROUND(AW227*bijdrage255/100,2))</f>
        <v>#VALUE!</v>
      </c>
      <c r="BS227" s="105" t="e">
        <f ca="1">IF(A227=1,Corriger,ROUND(AW227*bijdrage256/100,2))</f>
        <v>#VALUE!</v>
      </c>
      <c r="BT227" s="105"/>
      <c r="BU227" s="105" t="str">
        <f t="shared" si="198"/>
        <v>Corriger</v>
      </c>
      <c r="BV227" s="105"/>
      <c r="BW227" s="81" t="e">
        <f t="shared" si="199"/>
        <v>#VALUE!</v>
      </c>
      <c r="BX227" s="81" t="e">
        <f t="shared" si="200"/>
        <v>#VALUE!</v>
      </c>
      <c r="BY227" s="81" t="e">
        <f t="shared" si="201"/>
        <v>#VALUE!</v>
      </c>
      <c r="CA227" s="81" t="e">
        <f ca="1">BN227-ROUND(((FTP!AP227+FTP!BB227+FTP!BF227+FTP!AT227+FTP!AX227)-(FTP!BH227+FTP!BJ227))/100,2)</f>
        <v>#VALUE!</v>
      </c>
    </row>
    <row r="228" spans="1:79" x14ac:dyDescent="0.2">
      <c r="A228" s="25">
        <f>IF(OR(BerM1!V228=1,BerM2!V228=1,BerM3!V228=1),1,IF(ISBLANK(wg_cat),2,IF(AND(kwnr&gt;=76,user_wg_cat=958),3,0)))</f>
        <v>2</v>
      </c>
      <c r="B228" s="101"/>
      <c r="C228" s="106">
        <f>IF(NOT(ISBLANK(Ident!E228)),IF(Ident!E228&lt;Kal!A$11,Kal!A$11,Ident!E228),Kal!A$11)</f>
        <v>45383</v>
      </c>
      <c r="D228" s="25">
        <f>Ident!F228-C228+1-(INT((CHOOSE(WEEKDAY(C228),0,1,2,3,4,5,6)+(Ident!F228-C228+1))/7))-(INT((CHOOSE(WEEKDAY(C228),6,0,1,2,3,4,5)+(Ident!F228-C228+1))/7))</f>
        <v>-32415</v>
      </c>
      <c r="E228" s="25">
        <f>Kal!B$13-C228+1-(INT((CHOOSE(WEEKDAY(C228),0,1,2,3,4,5,6)+(Kal!B$13-C228+1))/7))-(INT((CHOOSE(WEEKDAY(C228),6,0,1,2,3,4,5)+(Kal!B$13-C228+1))/7))</f>
        <v>65</v>
      </c>
      <c r="F228" s="25">
        <f>Ident!F228-Kal!A$11+1-(INT((CHOOSE(WEEKDAY(Kal!A$11),0,1,2,3,4,5,6)+(Ident!F228-Kal!A$11+1))/7))-(INT((CHOOSE(WEEKDAY(Kal!A$11),6,0,1,2,3,4,5)+(Ident!F228-Kal!A$11+1))/7))</f>
        <v>-32415</v>
      </c>
      <c r="G228" s="25">
        <f>IF(AND(Ident!E228&lt;&gt;0,Ident!F228&lt;&gt;0),D228,IF(AND(Ident!E228&lt;&gt;0,Ident!F228=0),E228,IF(AND(Ident!E228=0,Ident!F228&lt;&gt;0),F228,ad5kw)))</f>
        <v>65</v>
      </c>
      <c r="H228" s="24">
        <f>ROUND(G228*Ident!L228,2)</f>
        <v>0</v>
      </c>
      <c r="I228" s="102"/>
      <c r="J228" s="103">
        <f>BerM1!W228+BerM2!W228+BerM3!W228</f>
        <v>0</v>
      </c>
      <c r="K228" s="103">
        <f t="shared" si="161"/>
        <v>0</v>
      </c>
      <c r="L228" s="103" t="str">
        <f t="shared" si="162"/>
        <v>Corriger</v>
      </c>
      <c r="M228" s="81">
        <f>BerM1!AB228+BerM2!AB228+BerM3!AB228</f>
        <v>0</v>
      </c>
      <c r="N228" s="81">
        <f t="shared" si="163"/>
        <v>0</v>
      </c>
      <c r="O228" s="4">
        <f>IF(BerM1!S228+BerM2!S228+BerM3!S228=0,0,MIN(Ident!L228*fuf,MAX((Ident!L228-1)*fuf,ROUND(N228/(BerM1!S228+BerM2!S228+BerM3!S228),2))))</f>
        <v>0</v>
      </c>
      <c r="P228" s="81">
        <f>ROUND((BerM1!I228+BerM2!I228+BerM3!I228)/(malu1+malu2+malu3),2)</f>
        <v>0</v>
      </c>
      <c r="Q228" s="81">
        <f>ROUND((BerM1!J228+BerM2!J228+BerM3!J228)/(dima1+dima2+dima3),2)</f>
        <v>0</v>
      </c>
      <c r="R228" s="81">
        <f>ROUND((BerM1!K228+BerM2!K228+BerM3!K228)/(wome1+wome2+wome3),2)</f>
        <v>0</v>
      </c>
      <c r="S228" s="81">
        <f>ROUND((BerM1!L228+BerM2!L228+BerM3!L228)/(doje1+doje2+doje3),2)</f>
        <v>0</v>
      </c>
      <c r="T228" s="81">
        <f>ROUND((BerM1!M228+BerM2!M228+BerM3!M228)/(vrve1+vrve2+vrve3),2)</f>
        <v>0</v>
      </c>
      <c r="U228" s="81">
        <f>ROUND((BerM1!N228+BerM2!N228+BerM3!N228)/(zasa1+zasa2+zasa3),2)</f>
        <v>0</v>
      </c>
      <c r="V228" s="81">
        <f>ROUND((BerM1!O228+BerM2!O228+BerM3!O228)/(zodi1+zodi2+zodi3),2)</f>
        <v>0</v>
      </c>
      <c r="W228" s="81">
        <f>ROUND(('M1-In'!U228+'M2-In'!U228+'M3-In'!U228)*7/(malu1+malu2+malu3+dima1+dima2+dima3+wome1+wome2+wome3+doje1+doje2+doje3+vrve1+vrve2+vrve3+zasa1+zasa2+zasa3+zodi1+zodi2+zodi3),2)</f>
        <v>0</v>
      </c>
      <c r="X228" s="81">
        <f t="shared" si="164"/>
        <v>0</v>
      </c>
      <c r="Y228" s="81" t="str">
        <f t="shared" si="165"/>
        <v>REMPLIR CAT.D'EMPLOYEUR!</v>
      </c>
      <c r="Z228" s="34">
        <f t="shared" si="166"/>
        <v>0</v>
      </c>
      <c r="AA228" s="81" t="str">
        <f t="shared" si="167"/>
        <v>T. plein</v>
      </c>
      <c r="AB228" s="81">
        <f>'M1-In'!AD228+'M1-In'!AE228+'M2-In'!AD228+'M2-In'!AE228+'M3-In'!AD228+'M3-In'!AE228</f>
        <v>0</v>
      </c>
      <c r="AC228" s="81" t="str">
        <f t="shared" si="168"/>
        <v>Corriger</v>
      </c>
      <c r="AD228" s="81" t="str">
        <f t="shared" si="169"/>
        <v>Corriger</v>
      </c>
      <c r="AE228" s="81">
        <f>'M1-In'!AF228+'M2-In'!AF228+'M3-In'!AF228</f>
        <v>0</v>
      </c>
      <c r="AF228" s="81" t="str">
        <f t="shared" si="170"/>
        <v>Corriger</v>
      </c>
      <c r="AG228" s="81" t="str">
        <f t="shared" si="171"/>
        <v>Corriger</v>
      </c>
      <c r="AH228" s="81">
        <f>'M1-In'!AG228+'M2-In'!AG228+'M3-In'!AG228</f>
        <v>0</v>
      </c>
      <c r="AI228" s="81" t="str">
        <f t="shared" si="172"/>
        <v>Corriger</v>
      </c>
      <c r="AJ228" s="81" t="str">
        <f t="shared" si="173"/>
        <v>Corriger</v>
      </c>
      <c r="AK228" s="81">
        <f>'M1-In'!AH228+'M2-In'!AH228+'M3-In'!AH228</f>
        <v>0</v>
      </c>
      <c r="AL228" s="81" t="str">
        <f t="shared" si="174"/>
        <v>Corriger</v>
      </c>
      <c r="AM228" s="81" t="str">
        <f t="shared" si="175"/>
        <v>Corriger</v>
      </c>
      <c r="AN228" s="81">
        <f>'M1-In'!AI228+'M2-In'!AI228+'M3-In'!AI228</f>
        <v>0</v>
      </c>
      <c r="AO228" s="81" t="str">
        <f t="shared" si="176"/>
        <v>Corriger</v>
      </c>
      <c r="AP228" s="81" t="str">
        <f t="shared" si="177"/>
        <v>Corriger</v>
      </c>
      <c r="AQ228" s="81">
        <f>'M1-In'!AJ228+'M2-In'!AJ228+'M3-In'!AJ228</f>
        <v>0</v>
      </c>
      <c r="AR228" s="81" t="str">
        <f t="shared" si="178"/>
        <v>Corriger</v>
      </c>
      <c r="AS228" s="81" t="str">
        <f t="shared" si="179"/>
        <v>Corriger</v>
      </c>
      <c r="AT228" s="81">
        <f>BerM1!AO228+BerM2!AO228+BerM3!AO228</f>
        <v>0</v>
      </c>
      <c r="AU228" s="81" t="str">
        <f t="shared" si="180"/>
        <v>Corriger</v>
      </c>
      <c r="AV228" s="81" t="str">
        <f t="shared" si="181"/>
        <v>Corriger</v>
      </c>
      <c r="AW228" s="81" t="str">
        <f>IF(A228&gt;1,"Corriger",MIN(gmk,BerM1!AQ228+BerM2!AQ228+BerM3!AQ228))</f>
        <v>Corriger</v>
      </c>
      <c r="AX228" s="81" t="str">
        <f t="shared" si="182"/>
        <v>Corriger</v>
      </c>
      <c r="AY228" s="81" t="str">
        <f t="shared" si="183"/>
        <v>Corriger</v>
      </c>
      <c r="AZ228" s="81" t="str">
        <f>IF(A228&gt;1,"Corriger",ROUND(AW228*pabij/100,2)+ROUND(AW228*wnbij/100,2))</f>
        <v>Corriger</v>
      </c>
      <c r="BA228" s="81">
        <f t="shared" si="184"/>
        <v>0</v>
      </c>
      <c r="BB228" s="81">
        <f t="shared" si="185"/>
        <v>0</v>
      </c>
      <c r="BC228" s="104">
        <f t="shared" si="186"/>
        <v>1</v>
      </c>
      <c r="BD228" s="81" t="str">
        <f t="shared" si="187"/>
        <v>Corriger</v>
      </c>
      <c r="BE228" s="34" t="str">
        <f t="shared" si="188"/>
        <v>Corriger</v>
      </c>
      <c r="BF228" s="81" t="str">
        <f>IF(A228&gt;1,"Corriger",MIN(AY228,BerM1!AT228+BerM2!AT228+BerM3!AT228))</f>
        <v>Corriger</v>
      </c>
      <c r="BG228" s="81" t="e">
        <f t="shared" si="189"/>
        <v>#VALUE!</v>
      </c>
      <c r="BH228" s="81" t="str">
        <f t="shared" si="190"/>
        <v>Corriger</v>
      </c>
      <c r="BI228" s="81" t="str">
        <f t="shared" si="191"/>
        <v>Corriger</v>
      </c>
      <c r="BJ228" s="81" t="e">
        <f t="shared" si="192"/>
        <v>#VALUE!</v>
      </c>
      <c r="BK228" s="81" t="e">
        <f ca="1">IF(A228=1,Corriger,ROUND(AW228*fsobij/100,2))</f>
        <v>#VALUE!</v>
      </c>
      <c r="BL228" s="25" t="str">
        <f t="shared" si="193"/>
        <v>Corriger</v>
      </c>
      <c r="BM228" s="81" t="str">
        <f t="shared" si="194"/>
        <v>Corriger</v>
      </c>
      <c r="BN228" s="81" t="str">
        <f t="shared" si="195"/>
        <v>Corriger</v>
      </c>
      <c r="BO228" s="81" t="str">
        <f t="shared" si="196"/>
        <v>OK</v>
      </c>
      <c r="BP228" s="81" t="b">
        <f t="shared" si="197"/>
        <v>0</v>
      </c>
      <c r="BQ228" s="105"/>
      <c r="BR228" s="105" t="e">
        <f ca="1">IF(A228=1,Corriger,ROUND(AW228*bijdrage255/100,2))</f>
        <v>#VALUE!</v>
      </c>
      <c r="BS228" s="105" t="e">
        <f ca="1">IF(A228=1,Corriger,ROUND(AW228*bijdrage256/100,2))</f>
        <v>#VALUE!</v>
      </c>
      <c r="BT228" s="105"/>
      <c r="BU228" s="105" t="str">
        <f t="shared" si="198"/>
        <v>Corriger</v>
      </c>
      <c r="BV228" s="105"/>
      <c r="BW228" s="81" t="e">
        <f t="shared" si="199"/>
        <v>#VALUE!</v>
      </c>
      <c r="BX228" s="81" t="e">
        <f t="shared" si="200"/>
        <v>#VALUE!</v>
      </c>
      <c r="BY228" s="81" t="e">
        <f t="shared" si="201"/>
        <v>#VALUE!</v>
      </c>
      <c r="CA228" s="81" t="e">
        <f ca="1">BN228-ROUND(((FTP!AP228+FTP!BB228+FTP!BF228+FTP!AT228+FTP!AX228)-(FTP!BH228+FTP!BJ228))/100,2)</f>
        <v>#VALUE!</v>
      </c>
    </row>
    <row r="229" spans="1:79" x14ac:dyDescent="0.2">
      <c r="A229" s="25">
        <f>IF(OR(BerM1!V229=1,BerM2!V229=1,BerM3!V229=1),1,IF(ISBLANK(wg_cat),2,IF(AND(kwnr&gt;=76,user_wg_cat=958),3,0)))</f>
        <v>2</v>
      </c>
      <c r="B229" s="101"/>
      <c r="C229" s="106">
        <f>IF(NOT(ISBLANK(Ident!E229)),IF(Ident!E229&lt;Kal!A$11,Kal!A$11,Ident!E229),Kal!A$11)</f>
        <v>45383</v>
      </c>
      <c r="D229" s="25">
        <f>Ident!F229-C229+1-(INT((CHOOSE(WEEKDAY(C229),0,1,2,3,4,5,6)+(Ident!F229-C229+1))/7))-(INT((CHOOSE(WEEKDAY(C229),6,0,1,2,3,4,5)+(Ident!F229-C229+1))/7))</f>
        <v>-32415</v>
      </c>
      <c r="E229" s="25">
        <f>Kal!B$13-C229+1-(INT((CHOOSE(WEEKDAY(C229),0,1,2,3,4,5,6)+(Kal!B$13-C229+1))/7))-(INT((CHOOSE(WEEKDAY(C229),6,0,1,2,3,4,5)+(Kal!B$13-C229+1))/7))</f>
        <v>65</v>
      </c>
      <c r="F229" s="25">
        <f>Ident!F229-Kal!A$11+1-(INT((CHOOSE(WEEKDAY(Kal!A$11),0,1,2,3,4,5,6)+(Ident!F229-Kal!A$11+1))/7))-(INT((CHOOSE(WEEKDAY(Kal!A$11),6,0,1,2,3,4,5)+(Ident!F229-Kal!A$11+1))/7))</f>
        <v>-32415</v>
      </c>
      <c r="G229" s="25">
        <f>IF(AND(Ident!E229&lt;&gt;0,Ident!F229&lt;&gt;0),D229,IF(AND(Ident!E229&lt;&gt;0,Ident!F229=0),E229,IF(AND(Ident!E229=0,Ident!F229&lt;&gt;0),F229,ad5kw)))</f>
        <v>65</v>
      </c>
      <c r="H229" s="24">
        <f>ROUND(G229*Ident!L229,2)</f>
        <v>0</v>
      </c>
      <c r="I229" s="102"/>
      <c r="J229" s="103">
        <f>BerM1!W229+BerM2!W229+BerM3!W229</f>
        <v>0</v>
      </c>
      <c r="K229" s="103">
        <f t="shared" si="161"/>
        <v>0</v>
      </c>
      <c r="L229" s="103" t="str">
        <f t="shared" si="162"/>
        <v>Corriger</v>
      </c>
      <c r="M229" s="81">
        <f>BerM1!AB229+BerM2!AB229+BerM3!AB229</f>
        <v>0</v>
      </c>
      <c r="N229" s="81">
        <f t="shared" si="163"/>
        <v>0</v>
      </c>
      <c r="O229" s="4">
        <f>IF(BerM1!S229+BerM2!S229+BerM3!S229=0,0,MIN(Ident!L229*fuf,MAX((Ident!L229-1)*fuf,ROUND(N229/(BerM1!S229+BerM2!S229+BerM3!S229),2))))</f>
        <v>0</v>
      </c>
      <c r="P229" s="81">
        <f>ROUND((BerM1!I229+BerM2!I229+BerM3!I229)/(malu1+malu2+malu3),2)</f>
        <v>0</v>
      </c>
      <c r="Q229" s="81">
        <f>ROUND((BerM1!J229+BerM2!J229+BerM3!J229)/(dima1+dima2+dima3),2)</f>
        <v>0</v>
      </c>
      <c r="R229" s="81">
        <f>ROUND((BerM1!K229+BerM2!K229+BerM3!K229)/(wome1+wome2+wome3),2)</f>
        <v>0</v>
      </c>
      <c r="S229" s="81">
        <f>ROUND((BerM1!L229+BerM2!L229+BerM3!L229)/(doje1+doje2+doje3),2)</f>
        <v>0</v>
      </c>
      <c r="T229" s="81">
        <f>ROUND((BerM1!M229+BerM2!M229+BerM3!M229)/(vrve1+vrve2+vrve3),2)</f>
        <v>0</v>
      </c>
      <c r="U229" s="81">
        <f>ROUND((BerM1!N229+BerM2!N229+BerM3!N229)/(zasa1+zasa2+zasa3),2)</f>
        <v>0</v>
      </c>
      <c r="V229" s="81">
        <f>ROUND((BerM1!O229+BerM2!O229+BerM3!O229)/(zodi1+zodi2+zodi3),2)</f>
        <v>0</v>
      </c>
      <c r="W229" s="81">
        <f>ROUND(('M1-In'!U229+'M2-In'!U229+'M3-In'!U229)*7/(malu1+malu2+malu3+dima1+dima2+dima3+wome1+wome2+wome3+doje1+doje2+doje3+vrve1+vrve2+vrve3+zasa1+zasa2+zasa3+zodi1+zodi2+zodi3),2)</f>
        <v>0</v>
      </c>
      <c r="X229" s="81">
        <f t="shared" si="164"/>
        <v>0</v>
      </c>
      <c r="Y229" s="81" t="str">
        <f t="shared" si="165"/>
        <v>REMPLIR CAT.D'EMPLOYEUR!</v>
      </c>
      <c r="Z229" s="34">
        <f t="shared" si="166"/>
        <v>0</v>
      </c>
      <c r="AA229" s="81" t="str">
        <f t="shared" si="167"/>
        <v>T. plein</v>
      </c>
      <c r="AB229" s="81">
        <f>'M1-In'!AD229+'M1-In'!AE229+'M2-In'!AD229+'M2-In'!AE229+'M3-In'!AD229+'M3-In'!AE229</f>
        <v>0</v>
      </c>
      <c r="AC229" s="81" t="str">
        <f t="shared" si="168"/>
        <v>Corriger</v>
      </c>
      <c r="AD229" s="81" t="str">
        <f t="shared" si="169"/>
        <v>Corriger</v>
      </c>
      <c r="AE229" s="81">
        <f>'M1-In'!AF229+'M2-In'!AF229+'M3-In'!AF229</f>
        <v>0</v>
      </c>
      <c r="AF229" s="81" t="str">
        <f t="shared" si="170"/>
        <v>Corriger</v>
      </c>
      <c r="AG229" s="81" t="str">
        <f t="shared" si="171"/>
        <v>Corriger</v>
      </c>
      <c r="AH229" s="81">
        <f>'M1-In'!AG229+'M2-In'!AG229+'M3-In'!AG229</f>
        <v>0</v>
      </c>
      <c r="AI229" s="81" t="str">
        <f t="shared" si="172"/>
        <v>Corriger</v>
      </c>
      <c r="AJ229" s="81" t="str">
        <f t="shared" si="173"/>
        <v>Corriger</v>
      </c>
      <c r="AK229" s="81">
        <f>'M1-In'!AH229+'M2-In'!AH229+'M3-In'!AH229</f>
        <v>0</v>
      </c>
      <c r="AL229" s="81" t="str">
        <f t="shared" si="174"/>
        <v>Corriger</v>
      </c>
      <c r="AM229" s="81" t="str">
        <f t="shared" si="175"/>
        <v>Corriger</v>
      </c>
      <c r="AN229" s="81">
        <f>'M1-In'!AI229+'M2-In'!AI229+'M3-In'!AI229</f>
        <v>0</v>
      </c>
      <c r="AO229" s="81" t="str">
        <f t="shared" si="176"/>
        <v>Corriger</v>
      </c>
      <c r="AP229" s="81" t="str">
        <f t="shared" si="177"/>
        <v>Corriger</v>
      </c>
      <c r="AQ229" s="81">
        <f>'M1-In'!AJ229+'M2-In'!AJ229+'M3-In'!AJ229</f>
        <v>0</v>
      </c>
      <c r="AR229" s="81" t="str">
        <f t="shared" si="178"/>
        <v>Corriger</v>
      </c>
      <c r="AS229" s="81" t="str">
        <f t="shared" si="179"/>
        <v>Corriger</v>
      </c>
      <c r="AT229" s="81">
        <f>BerM1!AO229+BerM2!AO229+BerM3!AO229</f>
        <v>0</v>
      </c>
      <c r="AU229" s="81" t="str">
        <f t="shared" si="180"/>
        <v>Corriger</v>
      </c>
      <c r="AV229" s="81" t="str">
        <f t="shared" si="181"/>
        <v>Corriger</v>
      </c>
      <c r="AW229" s="81" t="str">
        <f>IF(A229&gt;1,"Corriger",MIN(gmk,BerM1!AQ229+BerM2!AQ229+BerM3!AQ229))</f>
        <v>Corriger</v>
      </c>
      <c r="AX229" s="81" t="str">
        <f t="shared" si="182"/>
        <v>Corriger</v>
      </c>
      <c r="AY229" s="81" t="str">
        <f t="shared" si="183"/>
        <v>Corriger</v>
      </c>
      <c r="AZ229" s="81" t="str">
        <f>IF(A229&gt;1,"Corriger",ROUND(AW229*pabij/100,2)+ROUND(AW229*wnbij/100,2))</f>
        <v>Corriger</v>
      </c>
      <c r="BA229" s="81">
        <f t="shared" si="184"/>
        <v>0</v>
      </c>
      <c r="BB229" s="81">
        <f t="shared" si="185"/>
        <v>0</v>
      </c>
      <c r="BC229" s="104">
        <f t="shared" si="186"/>
        <v>1</v>
      </c>
      <c r="BD229" s="81" t="str">
        <f t="shared" si="187"/>
        <v>Corriger</v>
      </c>
      <c r="BE229" s="34" t="str">
        <f t="shared" si="188"/>
        <v>Corriger</v>
      </c>
      <c r="BF229" s="81" t="str">
        <f>IF(A229&gt;1,"Corriger",MIN(AY229,BerM1!AT229+BerM2!AT229+BerM3!AT229))</f>
        <v>Corriger</v>
      </c>
      <c r="BG229" s="81" t="e">
        <f t="shared" si="189"/>
        <v>#VALUE!</v>
      </c>
      <c r="BH229" s="81" t="str">
        <f t="shared" si="190"/>
        <v>Corriger</v>
      </c>
      <c r="BI229" s="81" t="str">
        <f t="shared" si="191"/>
        <v>Corriger</v>
      </c>
      <c r="BJ229" s="81" t="e">
        <f t="shared" si="192"/>
        <v>#VALUE!</v>
      </c>
      <c r="BK229" s="81" t="e">
        <f ca="1">IF(A229=1,Corriger,ROUND(AW229*fsobij/100,2))</f>
        <v>#VALUE!</v>
      </c>
      <c r="BL229" s="25" t="str">
        <f t="shared" si="193"/>
        <v>Corriger</v>
      </c>
      <c r="BM229" s="81" t="str">
        <f t="shared" si="194"/>
        <v>Corriger</v>
      </c>
      <c r="BN229" s="81" t="str">
        <f t="shared" si="195"/>
        <v>Corriger</v>
      </c>
      <c r="BO229" s="81" t="str">
        <f t="shared" si="196"/>
        <v>OK</v>
      </c>
      <c r="BP229" s="81" t="b">
        <f t="shared" si="197"/>
        <v>0</v>
      </c>
      <c r="BQ229" s="105"/>
      <c r="BR229" s="105" t="e">
        <f ca="1">IF(A229=1,Corriger,ROUND(AW229*bijdrage255/100,2))</f>
        <v>#VALUE!</v>
      </c>
      <c r="BS229" s="105" t="e">
        <f ca="1">IF(A229=1,Corriger,ROUND(AW229*bijdrage256/100,2))</f>
        <v>#VALUE!</v>
      </c>
      <c r="BT229" s="105"/>
      <c r="BU229" s="105" t="str">
        <f t="shared" si="198"/>
        <v>Corriger</v>
      </c>
      <c r="BV229" s="105"/>
      <c r="BW229" s="81" t="e">
        <f t="shared" si="199"/>
        <v>#VALUE!</v>
      </c>
      <c r="BX229" s="81" t="e">
        <f t="shared" si="200"/>
        <v>#VALUE!</v>
      </c>
      <c r="BY229" s="81" t="e">
        <f t="shared" si="201"/>
        <v>#VALUE!</v>
      </c>
      <c r="CA229" s="81" t="e">
        <f ca="1">BN229-ROUND(((FTP!AP229+FTP!BB229+FTP!BF229+FTP!AT229+FTP!AX229)-(FTP!BH229+FTP!BJ229))/100,2)</f>
        <v>#VALUE!</v>
      </c>
    </row>
    <row r="230" spans="1:79" x14ac:dyDescent="0.2">
      <c r="A230" s="25">
        <f>IF(OR(BerM1!V230=1,BerM2!V230=1,BerM3!V230=1),1,IF(ISBLANK(wg_cat),2,IF(AND(kwnr&gt;=76,user_wg_cat=958),3,0)))</f>
        <v>2</v>
      </c>
      <c r="B230" s="101"/>
      <c r="C230" s="106">
        <f>IF(NOT(ISBLANK(Ident!E230)),IF(Ident!E230&lt;Kal!A$11,Kal!A$11,Ident!E230),Kal!A$11)</f>
        <v>45383</v>
      </c>
      <c r="D230" s="25">
        <f>Ident!F230-C230+1-(INT((CHOOSE(WEEKDAY(C230),0,1,2,3,4,5,6)+(Ident!F230-C230+1))/7))-(INT((CHOOSE(WEEKDAY(C230),6,0,1,2,3,4,5)+(Ident!F230-C230+1))/7))</f>
        <v>-32415</v>
      </c>
      <c r="E230" s="25">
        <f>Kal!B$13-C230+1-(INT((CHOOSE(WEEKDAY(C230),0,1,2,3,4,5,6)+(Kal!B$13-C230+1))/7))-(INT((CHOOSE(WEEKDAY(C230),6,0,1,2,3,4,5)+(Kal!B$13-C230+1))/7))</f>
        <v>65</v>
      </c>
      <c r="F230" s="25">
        <f>Ident!F230-Kal!A$11+1-(INT((CHOOSE(WEEKDAY(Kal!A$11),0,1,2,3,4,5,6)+(Ident!F230-Kal!A$11+1))/7))-(INT((CHOOSE(WEEKDAY(Kal!A$11),6,0,1,2,3,4,5)+(Ident!F230-Kal!A$11+1))/7))</f>
        <v>-32415</v>
      </c>
      <c r="G230" s="25">
        <f>IF(AND(Ident!E230&lt;&gt;0,Ident!F230&lt;&gt;0),D230,IF(AND(Ident!E230&lt;&gt;0,Ident!F230=0),E230,IF(AND(Ident!E230=0,Ident!F230&lt;&gt;0),F230,ad5kw)))</f>
        <v>65</v>
      </c>
      <c r="H230" s="24">
        <f>ROUND(G230*Ident!L230,2)</f>
        <v>0</v>
      </c>
      <c r="I230" s="102"/>
      <c r="J230" s="103">
        <f>BerM1!W230+BerM2!W230+BerM3!W230</f>
        <v>0</v>
      </c>
      <c r="K230" s="103">
        <f t="shared" si="161"/>
        <v>0</v>
      </c>
      <c r="L230" s="103" t="str">
        <f t="shared" si="162"/>
        <v>Corriger</v>
      </c>
      <c r="M230" s="81">
        <f>BerM1!AB230+BerM2!AB230+BerM3!AB230</f>
        <v>0</v>
      </c>
      <c r="N230" s="81">
        <f t="shared" si="163"/>
        <v>0</v>
      </c>
      <c r="O230" s="4">
        <f>IF(BerM1!S230+BerM2!S230+BerM3!S230=0,0,MIN(Ident!L230*fuf,MAX((Ident!L230-1)*fuf,ROUND(N230/(BerM1!S230+BerM2!S230+BerM3!S230),2))))</f>
        <v>0</v>
      </c>
      <c r="P230" s="81">
        <f>ROUND((BerM1!I230+BerM2!I230+BerM3!I230)/(malu1+malu2+malu3),2)</f>
        <v>0</v>
      </c>
      <c r="Q230" s="81">
        <f>ROUND((BerM1!J230+BerM2!J230+BerM3!J230)/(dima1+dima2+dima3),2)</f>
        <v>0</v>
      </c>
      <c r="R230" s="81">
        <f>ROUND((BerM1!K230+BerM2!K230+BerM3!K230)/(wome1+wome2+wome3),2)</f>
        <v>0</v>
      </c>
      <c r="S230" s="81">
        <f>ROUND((BerM1!L230+BerM2!L230+BerM3!L230)/(doje1+doje2+doje3),2)</f>
        <v>0</v>
      </c>
      <c r="T230" s="81">
        <f>ROUND((BerM1!M230+BerM2!M230+BerM3!M230)/(vrve1+vrve2+vrve3),2)</f>
        <v>0</v>
      </c>
      <c r="U230" s="81">
        <f>ROUND((BerM1!N230+BerM2!N230+BerM3!N230)/(zasa1+zasa2+zasa3),2)</f>
        <v>0</v>
      </c>
      <c r="V230" s="81">
        <f>ROUND((BerM1!O230+BerM2!O230+BerM3!O230)/(zodi1+zodi2+zodi3),2)</f>
        <v>0</v>
      </c>
      <c r="W230" s="81">
        <f>ROUND(('M1-In'!U230+'M2-In'!U230+'M3-In'!U230)*7/(malu1+malu2+malu3+dima1+dima2+dima3+wome1+wome2+wome3+doje1+doje2+doje3+vrve1+vrve2+vrve3+zasa1+zasa2+zasa3+zodi1+zodi2+zodi3),2)</f>
        <v>0</v>
      </c>
      <c r="X230" s="81">
        <f t="shared" si="164"/>
        <v>0</v>
      </c>
      <c r="Y230" s="81" t="str">
        <f t="shared" si="165"/>
        <v>REMPLIR CAT.D'EMPLOYEUR!</v>
      </c>
      <c r="Z230" s="34">
        <f t="shared" si="166"/>
        <v>0</v>
      </c>
      <c r="AA230" s="81" t="str">
        <f t="shared" si="167"/>
        <v>T. plein</v>
      </c>
      <c r="AB230" s="81">
        <f>'M1-In'!AD230+'M1-In'!AE230+'M2-In'!AD230+'M2-In'!AE230+'M3-In'!AD230+'M3-In'!AE230</f>
        <v>0</v>
      </c>
      <c r="AC230" s="81" t="str">
        <f t="shared" si="168"/>
        <v>Corriger</v>
      </c>
      <c r="AD230" s="81" t="str">
        <f t="shared" si="169"/>
        <v>Corriger</v>
      </c>
      <c r="AE230" s="81">
        <f>'M1-In'!AF230+'M2-In'!AF230+'M3-In'!AF230</f>
        <v>0</v>
      </c>
      <c r="AF230" s="81" t="str">
        <f t="shared" si="170"/>
        <v>Corriger</v>
      </c>
      <c r="AG230" s="81" t="str">
        <f t="shared" si="171"/>
        <v>Corriger</v>
      </c>
      <c r="AH230" s="81">
        <f>'M1-In'!AG230+'M2-In'!AG230+'M3-In'!AG230</f>
        <v>0</v>
      </c>
      <c r="AI230" s="81" t="str">
        <f t="shared" si="172"/>
        <v>Corriger</v>
      </c>
      <c r="AJ230" s="81" t="str">
        <f t="shared" si="173"/>
        <v>Corriger</v>
      </c>
      <c r="AK230" s="81">
        <f>'M1-In'!AH230+'M2-In'!AH230+'M3-In'!AH230</f>
        <v>0</v>
      </c>
      <c r="AL230" s="81" t="str">
        <f t="shared" si="174"/>
        <v>Corriger</v>
      </c>
      <c r="AM230" s="81" t="str">
        <f t="shared" si="175"/>
        <v>Corriger</v>
      </c>
      <c r="AN230" s="81">
        <f>'M1-In'!AI230+'M2-In'!AI230+'M3-In'!AI230</f>
        <v>0</v>
      </c>
      <c r="AO230" s="81" t="str">
        <f t="shared" si="176"/>
        <v>Corriger</v>
      </c>
      <c r="AP230" s="81" t="str">
        <f t="shared" si="177"/>
        <v>Corriger</v>
      </c>
      <c r="AQ230" s="81">
        <f>'M1-In'!AJ230+'M2-In'!AJ230+'M3-In'!AJ230</f>
        <v>0</v>
      </c>
      <c r="AR230" s="81" t="str">
        <f t="shared" si="178"/>
        <v>Corriger</v>
      </c>
      <c r="AS230" s="81" t="str">
        <f t="shared" si="179"/>
        <v>Corriger</v>
      </c>
      <c r="AT230" s="81">
        <f>BerM1!AO230+BerM2!AO230+BerM3!AO230</f>
        <v>0</v>
      </c>
      <c r="AU230" s="81" t="str">
        <f t="shared" si="180"/>
        <v>Corriger</v>
      </c>
      <c r="AV230" s="81" t="str">
        <f t="shared" si="181"/>
        <v>Corriger</v>
      </c>
      <c r="AW230" s="81" t="str">
        <f>IF(A230&gt;1,"Corriger",MIN(gmk,BerM1!AQ230+BerM2!AQ230+BerM3!AQ230))</f>
        <v>Corriger</v>
      </c>
      <c r="AX230" s="81" t="str">
        <f t="shared" si="182"/>
        <v>Corriger</v>
      </c>
      <c r="AY230" s="81" t="str">
        <f t="shared" si="183"/>
        <v>Corriger</v>
      </c>
      <c r="AZ230" s="81" t="str">
        <f>IF(A230&gt;1,"Corriger",ROUND(AW230*pabij/100,2)+ROUND(AW230*wnbij/100,2))</f>
        <v>Corriger</v>
      </c>
      <c r="BA230" s="81">
        <f t="shared" si="184"/>
        <v>0</v>
      </c>
      <c r="BB230" s="81">
        <f t="shared" si="185"/>
        <v>0</v>
      </c>
      <c r="BC230" s="104">
        <f t="shared" si="186"/>
        <v>1</v>
      </c>
      <c r="BD230" s="81" t="str">
        <f t="shared" si="187"/>
        <v>Corriger</v>
      </c>
      <c r="BE230" s="34" t="str">
        <f t="shared" si="188"/>
        <v>Corriger</v>
      </c>
      <c r="BF230" s="81" t="str">
        <f>IF(A230&gt;1,"Corriger",MIN(AY230,BerM1!AT230+BerM2!AT230+BerM3!AT230))</f>
        <v>Corriger</v>
      </c>
      <c r="BG230" s="81" t="e">
        <f t="shared" si="189"/>
        <v>#VALUE!</v>
      </c>
      <c r="BH230" s="81" t="str">
        <f t="shared" si="190"/>
        <v>Corriger</v>
      </c>
      <c r="BI230" s="81" t="str">
        <f t="shared" si="191"/>
        <v>Corriger</v>
      </c>
      <c r="BJ230" s="81" t="e">
        <f t="shared" si="192"/>
        <v>#VALUE!</v>
      </c>
      <c r="BK230" s="81" t="e">
        <f ca="1">IF(A230=1,Corriger,ROUND(AW230*fsobij/100,2))</f>
        <v>#VALUE!</v>
      </c>
      <c r="BL230" s="25" t="str">
        <f t="shared" si="193"/>
        <v>Corriger</v>
      </c>
      <c r="BM230" s="81" t="str">
        <f t="shared" si="194"/>
        <v>Corriger</v>
      </c>
      <c r="BN230" s="81" t="str">
        <f t="shared" si="195"/>
        <v>Corriger</v>
      </c>
      <c r="BO230" s="81" t="str">
        <f t="shared" si="196"/>
        <v>OK</v>
      </c>
      <c r="BP230" s="81" t="b">
        <f t="shared" si="197"/>
        <v>0</v>
      </c>
      <c r="BQ230" s="105"/>
      <c r="BR230" s="105" t="e">
        <f ca="1">IF(A230=1,Corriger,ROUND(AW230*bijdrage255/100,2))</f>
        <v>#VALUE!</v>
      </c>
      <c r="BS230" s="105" t="e">
        <f ca="1">IF(A230=1,Corriger,ROUND(AW230*bijdrage256/100,2))</f>
        <v>#VALUE!</v>
      </c>
      <c r="BT230" s="105"/>
      <c r="BU230" s="105" t="str">
        <f t="shared" si="198"/>
        <v>Corriger</v>
      </c>
      <c r="BV230" s="105"/>
      <c r="BW230" s="81" t="e">
        <f t="shared" si="199"/>
        <v>#VALUE!</v>
      </c>
      <c r="BX230" s="81" t="e">
        <f t="shared" si="200"/>
        <v>#VALUE!</v>
      </c>
      <c r="BY230" s="81" t="e">
        <f t="shared" si="201"/>
        <v>#VALUE!</v>
      </c>
      <c r="CA230" s="81" t="e">
        <f ca="1">BN230-ROUND(((FTP!AP230+FTP!BB230+FTP!BF230+FTP!AT230+FTP!AX230)-(FTP!BH230+FTP!BJ230))/100,2)</f>
        <v>#VALUE!</v>
      </c>
    </row>
    <row r="231" spans="1:79" x14ac:dyDescent="0.2">
      <c r="A231" s="25">
        <f>IF(OR(BerM1!V231=1,BerM2!V231=1,BerM3!V231=1),1,IF(ISBLANK(wg_cat),2,IF(AND(kwnr&gt;=76,user_wg_cat=958),3,0)))</f>
        <v>2</v>
      </c>
      <c r="B231" s="101"/>
      <c r="C231" s="106">
        <f>IF(NOT(ISBLANK(Ident!E231)),IF(Ident!E231&lt;Kal!A$11,Kal!A$11,Ident!E231),Kal!A$11)</f>
        <v>45383</v>
      </c>
      <c r="D231" s="25">
        <f>Ident!F231-C231+1-(INT((CHOOSE(WEEKDAY(C231),0,1,2,3,4,5,6)+(Ident!F231-C231+1))/7))-(INT((CHOOSE(WEEKDAY(C231),6,0,1,2,3,4,5)+(Ident!F231-C231+1))/7))</f>
        <v>-32415</v>
      </c>
      <c r="E231" s="25">
        <f>Kal!B$13-C231+1-(INT((CHOOSE(WEEKDAY(C231),0,1,2,3,4,5,6)+(Kal!B$13-C231+1))/7))-(INT((CHOOSE(WEEKDAY(C231),6,0,1,2,3,4,5)+(Kal!B$13-C231+1))/7))</f>
        <v>65</v>
      </c>
      <c r="F231" s="25">
        <f>Ident!F231-Kal!A$11+1-(INT((CHOOSE(WEEKDAY(Kal!A$11),0,1,2,3,4,5,6)+(Ident!F231-Kal!A$11+1))/7))-(INT((CHOOSE(WEEKDAY(Kal!A$11),6,0,1,2,3,4,5)+(Ident!F231-Kal!A$11+1))/7))</f>
        <v>-32415</v>
      </c>
      <c r="G231" s="25">
        <f>IF(AND(Ident!E231&lt;&gt;0,Ident!F231&lt;&gt;0),D231,IF(AND(Ident!E231&lt;&gt;0,Ident!F231=0),E231,IF(AND(Ident!E231=0,Ident!F231&lt;&gt;0),F231,ad5kw)))</f>
        <v>65</v>
      </c>
      <c r="H231" s="24">
        <f>ROUND(G231*Ident!L231,2)</f>
        <v>0</v>
      </c>
      <c r="I231" s="102"/>
      <c r="J231" s="103">
        <f>BerM1!W231+BerM2!W231+BerM3!W231</f>
        <v>0</v>
      </c>
      <c r="K231" s="103">
        <f t="shared" si="161"/>
        <v>0</v>
      </c>
      <c r="L231" s="103" t="str">
        <f t="shared" si="162"/>
        <v>Corriger</v>
      </c>
      <c r="M231" s="81">
        <f>BerM1!AB231+BerM2!AB231+BerM3!AB231</f>
        <v>0</v>
      </c>
      <c r="N231" s="81">
        <f t="shared" si="163"/>
        <v>0</v>
      </c>
      <c r="O231" s="4">
        <f>IF(BerM1!S231+BerM2!S231+BerM3!S231=0,0,MIN(Ident!L231*fuf,MAX((Ident!L231-1)*fuf,ROUND(N231/(BerM1!S231+BerM2!S231+BerM3!S231),2))))</f>
        <v>0</v>
      </c>
      <c r="P231" s="81">
        <f>ROUND((BerM1!I231+BerM2!I231+BerM3!I231)/(malu1+malu2+malu3),2)</f>
        <v>0</v>
      </c>
      <c r="Q231" s="81">
        <f>ROUND((BerM1!J231+BerM2!J231+BerM3!J231)/(dima1+dima2+dima3),2)</f>
        <v>0</v>
      </c>
      <c r="R231" s="81">
        <f>ROUND((BerM1!K231+BerM2!K231+BerM3!K231)/(wome1+wome2+wome3),2)</f>
        <v>0</v>
      </c>
      <c r="S231" s="81">
        <f>ROUND((BerM1!L231+BerM2!L231+BerM3!L231)/(doje1+doje2+doje3),2)</f>
        <v>0</v>
      </c>
      <c r="T231" s="81">
        <f>ROUND((BerM1!M231+BerM2!M231+BerM3!M231)/(vrve1+vrve2+vrve3),2)</f>
        <v>0</v>
      </c>
      <c r="U231" s="81">
        <f>ROUND((BerM1!N231+BerM2!N231+BerM3!N231)/(zasa1+zasa2+zasa3),2)</f>
        <v>0</v>
      </c>
      <c r="V231" s="81">
        <f>ROUND((BerM1!O231+BerM2!O231+BerM3!O231)/(zodi1+zodi2+zodi3),2)</f>
        <v>0</v>
      </c>
      <c r="W231" s="81">
        <f>ROUND(('M1-In'!U231+'M2-In'!U231+'M3-In'!U231)*7/(malu1+malu2+malu3+dima1+dima2+dima3+wome1+wome2+wome3+doje1+doje2+doje3+vrve1+vrve2+vrve3+zasa1+zasa2+zasa3+zodi1+zodi2+zodi3),2)</f>
        <v>0</v>
      </c>
      <c r="X231" s="81">
        <f t="shared" si="164"/>
        <v>0</v>
      </c>
      <c r="Y231" s="81" t="str">
        <f t="shared" si="165"/>
        <v>REMPLIR CAT.D'EMPLOYEUR!</v>
      </c>
      <c r="Z231" s="34">
        <f t="shared" si="166"/>
        <v>0</v>
      </c>
      <c r="AA231" s="81" t="str">
        <f t="shared" si="167"/>
        <v>T. plein</v>
      </c>
      <c r="AB231" s="81">
        <f>'M1-In'!AD231+'M1-In'!AE231+'M2-In'!AD231+'M2-In'!AE231+'M3-In'!AD231+'M3-In'!AE231</f>
        <v>0</v>
      </c>
      <c r="AC231" s="81" t="str">
        <f t="shared" si="168"/>
        <v>Corriger</v>
      </c>
      <c r="AD231" s="81" t="str">
        <f t="shared" si="169"/>
        <v>Corriger</v>
      </c>
      <c r="AE231" s="81">
        <f>'M1-In'!AF231+'M2-In'!AF231+'M3-In'!AF231</f>
        <v>0</v>
      </c>
      <c r="AF231" s="81" t="str">
        <f t="shared" si="170"/>
        <v>Corriger</v>
      </c>
      <c r="AG231" s="81" t="str">
        <f t="shared" si="171"/>
        <v>Corriger</v>
      </c>
      <c r="AH231" s="81">
        <f>'M1-In'!AG231+'M2-In'!AG231+'M3-In'!AG231</f>
        <v>0</v>
      </c>
      <c r="AI231" s="81" t="str">
        <f t="shared" si="172"/>
        <v>Corriger</v>
      </c>
      <c r="AJ231" s="81" t="str">
        <f t="shared" si="173"/>
        <v>Corriger</v>
      </c>
      <c r="AK231" s="81">
        <f>'M1-In'!AH231+'M2-In'!AH231+'M3-In'!AH231</f>
        <v>0</v>
      </c>
      <c r="AL231" s="81" t="str">
        <f t="shared" si="174"/>
        <v>Corriger</v>
      </c>
      <c r="AM231" s="81" t="str">
        <f t="shared" si="175"/>
        <v>Corriger</v>
      </c>
      <c r="AN231" s="81">
        <f>'M1-In'!AI231+'M2-In'!AI231+'M3-In'!AI231</f>
        <v>0</v>
      </c>
      <c r="AO231" s="81" t="str">
        <f t="shared" si="176"/>
        <v>Corriger</v>
      </c>
      <c r="AP231" s="81" t="str">
        <f t="shared" si="177"/>
        <v>Corriger</v>
      </c>
      <c r="AQ231" s="81">
        <f>'M1-In'!AJ231+'M2-In'!AJ231+'M3-In'!AJ231</f>
        <v>0</v>
      </c>
      <c r="AR231" s="81" t="str">
        <f t="shared" si="178"/>
        <v>Corriger</v>
      </c>
      <c r="AS231" s="81" t="str">
        <f t="shared" si="179"/>
        <v>Corriger</v>
      </c>
      <c r="AT231" s="81">
        <f>BerM1!AO231+BerM2!AO231+BerM3!AO231</f>
        <v>0</v>
      </c>
      <c r="AU231" s="81" t="str">
        <f t="shared" si="180"/>
        <v>Corriger</v>
      </c>
      <c r="AV231" s="81" t="str">
        <f t="shared" si="181"/>
        <v>Corriger</v>
      </c>
      <c r="AW231" s="81" t="str">
        <f>IF(A231&gt;1,"Corriger",MIN(gmk,BerM1!AQ231+BerM2!AQ231+BerM3!AQ231))</f>
        <v>Corriger</v>
      </c>
      <c r="AX231" s="81" t="str">
        <f t="shared" si="182"/>
        <v>Corriger</v>
      </c>
      <c r="AY231" s="81" t="str">
        <f t="shared" si="183"/>
        <v>Corriger</v>
      </c>
      <c r="AZ231" s="81" t="str">
        <f>IF(A231&gt;1,"Corriger",ROUND(AW231*pabij/100,2)+ROUND(AW231*wnbij/100,2))</f>
        <v>Corriger</v>
      </c>
      <c r="BA231" s="81">
        <f t="shared" si="184"/>
        <v>0</v>
      </c>
      <c r="BB231" s="81">
        <f t="shared" si="185"/>
        <v>0</v>
      </c>
      <c r="BC231" s="104">
        <f t="shared" si="186"/>
        <v>1</v>
      </c>
      <c r="BD231" s="81" t="str">
        <f t="shared" si="187"/>
        <v>Corriger</v>
      </c>
      <c r="BE231" s="34" t="str">
        <f t="shared" si="188"/>
        <v>Corriger</v>
      </c>
      <c r="BF231" s="81" t="str">
        <f>IF(A231&gt;1,"Corriger",MIN(AY231,BerM1!AT231+BerM2!AT231+BerM3!AT231))</f>
        <v>Corriger</v>
      </c>
      <c r="BG231" s="81" t="e">
        <f t="shared" si="189"/>
        <v>#VALUE!</v>
      </c>
      <c r="BH231" s="81" t="str">
        <f t="shared" si="190"/>
        <v>Corriger</v>
      </c>
      <c r="BI231" s="81" t="str">
        <f t="shared" si="191"/>
        <v>Corriger</v>
      </c>
      <c r="BJ231" s="81" t="e">
        <f t="shared" si="192"/>
        <v>#VALUE!</v>
      </c>
      <c r="BK231" s="81" t="e">
        <f ca="1">IF(A231=1,Corriger,ROUND(AW231*fsobij/100,2))</f>
        <v>#VALUE!</v>
      </c>
      <c r="BL231" s="25" t="str">
        <f t="shared" si="193"/>
        <v>Corriger</v>
      </c>
      <c r="BM231" s="81" t="str">
        <f t="shared" si="194"/>
        <v>Corriger</v>
      </c>
      <c r="BN231" s="81" t="str">
        <f t="shared" si="195"/>
        <v>Corriger</v>
      </c>
      <c r="BO231" s="81" t="str">
        <f t="shared" si="196"/>
        <v>OK</v>
      </c>
      <c r="BP231" s="81" t="b">
        <f t="shared" si="197"/>
        <v>0</v>
      </c>
      <c r="BQ231" s="105"/>
      <c r="BR231" s="105" t="e">
        <f ca="1">IF(A231=1,Corriger,ROUND(AW231*bijdrage255/100,2))</f>
        <v>#VALUE!</v>
      </c>
      <c r="BS231" s="105" t="e">
        <f ca="1">IF(A231=1,Corriger,ROUND(AW231*bijdrage256/100,2))</f>
        <v>#VALUE!</v>
      </c>
      <c r="BT231" s="105"/>
      <c r="BU231" s="105" t="str">
        <f t="shared" si="198"/>
        <v>Corriger</v>
      </c>
      <c r="BV231" s="105"/>
      <c r="BW231" s="81" t="e">
        <f t="shared" si="199"/>
        <v>#VALUE!</v>
      </c>
      <c r="BX231" s="81" t="e">
        <f t="shared" si="200"/>
        <v>#VALUE!</v>
      </c>
      <c r="BY231" s="81" t="e">
        <f t="shared" si="201"/>
        <v>#VALUE!</v>
      </c>
      <c r="CA231" s="81" t="e">
        <f ca="1">BN231-ROUND(((FTP!AP231+FTP!BB231+FTP!BF231+FTP!AT231+FTP!AX231)-(FTP!BH231+FTP!BJ231))/100,2)</f>
        <v>#VALUE!</v>
      </c>
    </row>
    <row r="232" spans="1:79" x14ac:dyDescent="0.2">
      <c r="A232" s="25">
        <f>IF(OR(BerM1!V232=1,BerM2!V232=1,BerM3!V232=1),1,IF(ISBLANK(wg_cat),2,IF(AND(kwnr&gt;=76,user_wg_cat=958),3,0)))</f>
        <v>2</v>
      </c>
      <c r="B232" s="101"/>
      <c r="C232" s="106">
        <f>IF(NOT(ISBLANK(Ident!E232)),IF(Ident!E232&lt;Kal!A$11,Kal!A$11,Ident!E232),Kal!A$11)</f>
        <v>45383</v>
      </c>
      <c r="D232" s="25">
        <f>Ident!F232-C232+1-(INT((CHOOSE(WEEKDAY(C232),0,1,2,3,4,5,6)+(Ident!F232-C232+1))/7))-(INT((CHOOSE(WEEKDAY(C232),6,0,1,2,3,4,5)+(Ident!F232-C232+1))/7))</f>
        <v>-32415</v>
      </c>
      <c r="E232" s="25">
        <f>Kal!B$13-C232+1-(INT((CHOOSE(WEEKDAY(C232),0,1,2,3,4,5,6)+(Kal!B$13-C232+1))/7))-(INT((CHOOSE(WEEKDAY(C232),6,0,1,2,3,4,5)+(Kal!B$13-C232+1))/7))</f>
        <v>65</v>
      </c>
      <c r="F232" s="25">
        <f>Ident!F232-Kal!A$11+1-(INT((CHOOSE(WEEKDAY(Kal!A$11),0,1,2,3,4,5,6)+(Ident!F232-Kal!A$11+1))/7))-(INT((CHOOSE(WEEKDAY(Kal!A$11),6,0,1,2,3,4,5)+(Ident!F232-Kal!A$11+1))/7))</f>
        <v>-32415</v>
      </c>
      <c r="G232" s="25">
        <f>IF(AND(Ident!E232&lt;&gt;0,Ident!F232&lt;&gt;0),D232,IF(AND(Ident!E232&lt;&gt;0,Ident!F232=0),E232,IF(AND(Ident!E232=0,Ident!F232&lt;&gt;0),F232,ad5kw)))</f>
        <v>65</v>
      </c>
      <c r="H232" s="24">
        <f>ROUND(G232*Ident!L232,2)</f>
        <v>0</v>
      </c>
      <c r="I232" s="102"/>
      <c r="J232" s="103">
        <f>BerM1!W232+BerM2!W232+BerM3!W232</f>
        <v>0</v>
      </c>
      <c r="K232" s="103">
        <f t="shared" si="161"/>
        <v>0</v>
      </c>
      <c r="L232" s="103" t="str">
        <f t="shared" si="162"/>
        <v>Corriger</v>
      </c>
      <c r="M232" s="81">
        <f>BerM1!AB232+BerM2!AB232+BerM3!AB232</f>
        <v>0</v>
      </c>
      <c r="N232" s="81">
        <f t="shared" si="163"/>
        <v>0</v>
      </c>
      <c r="O232" s="4">
        <f>IF(BerM1!S232+BerM2!S232+BerM3!S232=0,0,MIN(Ident!L232*fuf,MAX((Ident!L232-1)*fuf,ROUND(N232/(BerM1!S232+BerM2!S232+BerM3!S232),2))))</f>
        <v>0</v>
      </c>
      <c r="P232" s="81">
        <f>ROUND((BerM1!I232+BerM2!I232+BerM3!I232)/(malu1+malu2+malu3),2)</f>
        <v>0</v>
      </c>
      <c r="Q232" s="81">
        <f>ROUND((BerM1!J232+BerM2!J232+BerM3!J232)/(dima1+dima2+dima3),2)</f>
        <v>0</v>
      </c>
      <c r="R232" s="81">
        <f>ROUND((BerM1!K232+BerM2!K232+BerM3!K232)/(wome1+wome2+wome3),2)</f>
        <v>0</v>
      </c>
      <c r="S232" s="81">
        <f>ROUND((BerM1!L232+BerM2!L232+BerM3!L232)/(doje1+doje2+doje3),2)</f>
        <v>0</v>
      </c>
      <c r="T232" s="81">
        <f>ROUND((BerM1!M232+BerM2!M232+BerM3!M232)/(vrve1+vrve2+vrve3),2)</f>
        <v>0</v>
      </c>
      <c r="U232" s="81">
        <f>ROUND((BerM1!N232+BerM2!N232+BerM3!N232)/(zasa1+zasa2+zasa3),2)</f>
        <v>0</v>
      </c>
      <c r="V232" s="81">
        <f>ROUND((BerM1!O232+BerM2!O232+BerM3!O232)/(zodi1+zodi2+zodi3),2)</f>
        <v>0</v>
      </c>
      <c r="W232" s="81">
        <f>ROUND(('M1-In'!U232+'M2-In'!U232+'M3-In'!U232)*7/(malu1+malu2+malu3+dima1+dima2+dima3+wome1+wome2+wome3+doje1+doje2+doje3+vrve1+vrve2+vrve3+zasa1+zasa2+zasa3+zodi1+zodi2+zodi3),2)</f>
        <v>0</v>
      </c>
      <c r="X232" s="81">
        <f t="shared" si="164"/>
        <v>0</v>
      </c>
      <c r="Y232" s="81" t="str">
        <f t="shared" si="165"/>
        <v>REMPLIR CAT.D'EMPLOYEUR!</v>
      </c>
      <c r="Z232" s="34">
        <f t="shared" si="166"/>
        <v>0</v>
      </c>
      <c r="AA232" s="81" t="str">
        <f t="shared" si="167"/>
        <v>T. plein</v>
      </c>
      <c r="AB232" s="81">
        <f>'M1-In'!AD232+'M1-In'!AE232+'M2-In'!AD232+'M2-In'!AE232+'M3-In'!AD232+'M3-In'!AE232</f>
        <v>0</v>
      </c>
      <c r="AC232" s="81" t="str">
        <f t="shared" si="168"/>
        <v>Corriger</v>
      </c>
      <c r="AD232" s="81" t="str">
        <f t="shared" si="169"/>
        <v>Corriger</v>
      </c>
      <c r="AE232" s="81">
        <f>'M1-In'!AF232+'M2-In'!AF232+'M3-In'!AF232</f>
        <v>0</v>
      </c>
      <c r="AF232" s="81" t="str">
        <f t="shared" si="170"/>
        <v>Corriger</v>
      </c>
      <c r="AG232" s="81" t="str">
        <f t="shared" si="171"/>
        <v>Corriger</v>
      </c>
      <c r="AH232" s="81">
        <f>'M1-In'!AG232+'M2-In'!AG232+'M3-In'!AG232</f>
        <v>0</v>
      </c>
      <c r="AI232" s="81" t="str">
        <f t="shared" si="172"/>
        <v>Corriger</v>
      </c>
      <c r="AJ232" s="81" t="str">
        <f t="shared" si="173"/>
        <v>Corriger</v>
      </c>
      <c r="AK232" s="81">
        <f>'M1-In'!AH232+'M2-In'!AH232+'M3-In'!AH232</f>
        <v>0</v>
      </c>
      <c r="AL232" s="81" t="str">
        <f t="shared" si="174"/>
        <v>Corriger</v>
      </c>
      <c r="AM232" s="81" t="str">
        <f t="shared" si="175"/>
        <v>Corriger</v>
      </c>
      <c r="AN232" s="81">
        <f>'M1-In'!AI232+'M2-In'!AI232+'M3-In'!AI232</f>
        <v>0</v>
      </c>
      <c r="AO232" s="81" t="str">
        <f t="shared" si="176"/>
        <v>Corriger</v>
      </c>
      <c r="AP232" s="81" t="str">
        <f t="shared" si="177"/>
        <v>Corriger</v>
      </c>
      <c r="AQ232" s="81">
        <f>'M1-In'!AJ232+'M2-In'!AJ232+'M3-In'!AJ232</f>
        <v>0</v>
      </c>
      <c r="AR232" s="81" t="str">
        <f t="shared" si="178"/>
        <v>Corriger</v>
      </c>
      <c r="AS232" s="81" t="str">
        <f t="shared" si="179"/>
        <v>Corriger</v>
      </c>
      <c r="AT232" s="81">
        <f>BerM1!AO232+BerM2!AO232+BerM3!AO232</f>
        <v>0</v>
      </c>
      <c r="AU232" s="81" t="str">
        <f t="shared" si="180"/>
        <v>Corriger</v>
      </c>
      <c r="AV232" s="81" t="str">
        <f t="shared" si="181"/>
        <v>Corriger</v>
      </c>
      <c r="AW232" s="81" t="str">
        <f>IF(A232&gt;1,"Corriger",MIN(gmk,BerM1!AQ232+BerM2!AQ232+BerM3!AQ232))</f>
        <v>Corriger</v>
      </c>
      <c r="AX232" s="81" t="str">
        <f t="shared" si="182"/>
        <v>Corriger</v>
      </c>
      <c r="AY232" s="81" t="str">
        <f t="shared" si="183"/>
        <v>Corriger</v>
      </c>
      <c r="AZ232" s="81" t="str">
        <f>IF(A232&gt;1,"Corriger",ROUND(AW232*pabij/100,2)+ROUND(AW232*wnbij/100,2))</f>
        <v>Corriger</v>
      </c>
      <c r="BA232" s="81">
        <f t="shared" si="184"/>
        <v>0</v>
      </c>
      <c r="BB232" s="81">
        <f t="shared" si="185"/>
        <v>0</v>
      </c>
      <c r="BC232" s="104">
        <f t="shared" si="186"/>
        <v>1</v>
      </c>
      <c r="BD232" s="81" t="str">
        <f t="shared" si="187"/>
        <v>Corriger</v>
      </c>
      <c r="BE232" s="34" t="str">
        <f t="shared" si="188"/>
        <v>Corriger</v>
      </c>
      <c r="BF232" s="81" t="str">
        <f>IF(A232&gt;1,"Corriger",MIN(AY232,BerM1!AT232+BerM2!AT232+BerM3!AT232))</f>
        <v>Corriger</v>
      </c>
      <c r="BG232" s="81" t="e">
        <f t="shared" si="189"/>
        <v>#VALUE!</v>
      </c>
      <c r="BH232" s="81" t="str">
        <f t="shared" si="190"/>
        <v>Corriger</v>
      </c>
      <c r="BI232" s="81" t="str">
        <f t="shared" si="191"/>
        <v>Corriger</v>
      </c>
      <c r="BJ232" s="81" t="e">
        <f t="shared" si="192"/>
        <v>#VALUE!</v>
      </c>
      <c r="BK232" s="81" t="e">
        <f ca="1">IF(A232=1,Corriger,ROUND(AW232*fsobij/100,2))</f>
        <v>#VALUE!</v>
      </c>
      <c r="BL232" s="25" t="str">
        <f t="shared" si="193"/>
        <v>Corriger</v>
      </c>
      <c r="BM232" s="81" t="str">
        <f t="shared" si="194"/>
        <v>Corriger</v>
      </c>
      <c r="BN232" s="81" t="str">
        <f t="shared" si="195"/>
        <v>Corriger</v>
      </c>
      <c r="BO232" s="81" t="str">
        <f t="shared" si="196"/>
        <v>OK</v>
      </c>
      <c r="BP232" s="81" t="b">
        <f t="shared" si="197"/>
        <v>0</v>
      </c>
      <c r="BQ232" s="105"/>
      <c r="BR232" s="105" t="e">
        <f ca="1">IF(A232=1,Corriger,ROUND(AW232*bijdrage255/100,2))</f>
        <v>#VALUE!</v>
      </c>
      <c r="BS232" s="105" t="e">
        <f ca="1">IF(A232=1,Corriger,ROUND(AW232*bijdrage256/100,2))</f>
        <v>#VALUE!</v>
      </c>
      <c r="BT232" s="105"/>
      <c r="BU232" s="105" t="str">
        <f t="shared" si="198"/>
        <v>Corriger</v>
      </c>
      <c r="BV232" s="105"/>
      <c r="BW232" s="81" t="e">
        <f t="shared" si="199"/>
        <v>#VALUE!</v>
      </c>
      <c r="BX232" s="81" t="e">
        <f t="shared" si="200"/>
        <v>#VALUE!</v>
      </c>
      <c r="BY232" s="81" t="e">
        <f t="shared" si="201"/>
        <v>#VALUE!</v>
      </c>
      <c r="CA232" s="81" t="e">
        <f ca="1">BN232-ROUND(((FTP!AP232+FTP!BB232+FTP!BF232+FTP!AT232+FTP!AX232)-(FTP!BH232+FTP!BJ232))/100,2)</f>
        <v>#VALUE!</v>
      </c>
    </row>
    <row r="233" spans="1:79" x14ac:dyDescent="0.2">
      <c r="A233" s="25">
        <f>IF(OR(BerM1!V233=1,BerM2!V233=1,BerM3!V233=1),1,IF(ISBLANK(wg_cat),2,IF(AND(kwnr&gt;=76,user_wg_cat=958),3,0)))</f>
        <v>2</v>
      </c>
      <c r="B233" s="101"/>
      <c r="C233" s="106">
        <f>IF(NOT(ISBLANK(Ident!E233)),IF(Ident!E233&lt;Kal!A$11,Kal!A$11,Ident!E233),Kal!A$11)</f>
        <v>45383</v>
      </c>
      <c r="D233" s="25">
        <f>Ident!F233-C233+1-(INT((CHOOSE(WEEKDAY(C233),0,1,2,3,4,5,6)+(Ident!F233-C233+1))/7))-(INT((CHOOSE(WEEKDAY(C233),6,0,1,2,3,4,5)+(Ident!F233-C233+1))/7))</f>
        <v>-32415</v>
      </c>
      <c r="E233" s="25">
        <f>Kal!B$13-C233+1-(INT((CHOOSE(WEEKDAY(C233),0,1,2,3,4,5,6)+(Kal!B$13-C233+1))/7))-(INT((CHOOSE(WEEKDAY(C233),6,0,1,2,3,4,5)+(Kal!B$13-C233+1))/7))</f>
        <v>65</v>
      </c>
      <c r="F233" s="25">
        <f>Ident!F233-Kal!A$11+1-(INT((CHOOSE(WEEKDAY(Kal!A$11),0,1,2,3,4,5,6)+(Ident!F233-Kal!A$11+1))/7))-(INT((CHOOSE(WEEKDAY(Kal!A$11),6,0,1,2,3,4,5)+(Ident!F233-Kal!A$11+1))/7))</f>
        <v>-32415</v>
      </c>
      <c r="G233" s="25">
        <f>IF(AND(Ident!E233&lt;&gt;0,Ident!F233&lt;&gt;0),D233,IF(AND(Ident!E233&lt;&gt;0,Ident!F233=0),E233,IF(AND(Ident!E233=0,Ident!F233&lt;&gt;0),F233,ad5kw)))</f>
        <v>65</v>
      </c>
      <c r="H233" s="24">
        <f>ROUND(G233*Ident!L233,2)</f>
        <v>0</v>
      </c>
      <c r="I233" s="102"/>
      <c r="J233" s="103">
        <f>BerM1!W233+BerM2!W233+BerM3!W233</f>
        <v>0</v>
      </c>
      <c r="K233" s="103">
        <f t="shared" si="161"/>
        <v>0</v>
      </c>
      <c r="L233" s="103" t="str">
        <f t="shared" si="162"/>
        <v>Corriger</v>
      </c>
      <c r="M233" s="81">
        <f>BerM1!AB233+BerM2!AB233+BerM3!AB233</f>
        <v>0</v>
      </c>
      <c r="N233" s="81">
        <f t="shared" si="163"/>
        <v>0</v>
      </c>
      <c r="O233" s="4">
        <f>IF(BerM1!S233+BerM2!S233+BerM3!S233=0,0,MIN(Ident!L233*fuf,MAX((Ident!L233-1)*fuf,ROUND(N233/(BerM1!S233+BerM2!S233+BerM3!S233),2))))</f>
        <v>0</v>
      </c>
      <c r="P233" s="81">
        <f>ROUND((BerM1!I233+BerM2!I233+BerM3!I233)/(malu1+malu2+malu3),2)</f>
        <v>0</v>
      </c>
      <c r="Q233" s="81">
        <f>ROUND((BerM1!J233+BerM2!J233+BerM3!J233)/(dima1+dima2+dima3),2)</f>
        <v>0</v>
      </c>
      <c r="R233" s="81">
        <f>ROUND((BerM1!K233+BerM2!K233+BerM3!K233)/(wome1+wome2+wome3),2)</f>
        <v>0</v>
      </c>
      <c r="S233" s="81">
        <f>ROUND((BerM1!L233+BerM2!L233+BerM3!L233)/(doje1+doje2+doje3),2)</f>
        <v>0</v>
      </c>
      <c r="T233" s="81">
        <f>ROUND((BerM1!M233+BerM2!M233+BerM3!M233)/(vrve1+vrve2+vrve3),2)</f>
        <v>0</v>
      </c>
      <c r="U233" s="81">
        <f>ROUND((BerM1!N233+BerM2!N233+BerM3!N233)/(zasa1+zasa2+zasa3),2)</f>
        <v>0</v>
      </c>
      <c r="V233" s="81">
        <f>ROUND((BerM1!O233+BerM2!O233+BerM3!O233)/(zodi1+zodi2+zodi3),2)</f>
        <v>0</v>
      </c>
      <c r="W233" s="81">
        <f>ROUND(('M1-In'!U233+'M2-In'!U233+'M3-In'!U233)*7/(malu1+malu2+malu3+dima1+dima2+dima3+wome1+wome2+wome3+doje1+doje2+doje3+vrve1+vrve2+vrve3+zasa1+zasa2+zasa3+zodi1+zodi2+zodi3),2)</f>
        <v>0</v>
      </c>
      <c r="X233" s="81">
        <f t="shared" si="164"/>
        <v>0</v>
      </c>
      <c r="Y233" s="81" t="str">
        <f t="shared" si="165"/>
        <v>REMPLIR CAT.D'EMPLOYEUR!</v>
      </c>
      <c r="Z233" s="34">
        <f t="shared" si="166"/>
        <v>0</v>
      </c>
      <c r="AA233" s="81" t="str">
        <f t="shared" si="167"/>
        <v>T. plein</v>
      </c>
      <c r="AB233" s="81">
        <f>'M1-In'!AD233+'M1-In'!AE233+'M2-In'!AD233+'M2-In'!AE233+'M3-In'!AD233+'M3-In'!AE233</f>
        <v>0</v>
      </c>
      <c r="AC233" s="81" t="str">
        <f t="shared" si="168"/>
        <v>Corriger</v>
      </c>
      <c r="AD233" s="81" t="str">
        <f t="shared" si="169"/>
        <v>Corriger</v>
      </c>
      <c r="AE233" s="81">
        <f>'M1-In'!AF233+'M2-In'!AF233+'M3-In'!AF233</f>
        <v>0</v>
      </c>
      <c r="AF233" s="81" t="str">
        <f t="shared" si="170"/>
        <v>Corriger</v>
      </c>
      <c r="AG233" s="81" t="str">
        <f t="shared" si="171"/>
        <v>Corriger</v>
      </c>
      <c r="AH233" s="81">
        <f>'M1-In'!AG233+'M2-In'!AG233+'M3-In'!AG233</f>
        <v>0</v>
      </c>
      <c r="AI233" s="81" t="str">
        <f t="shared" si="172"/>
        <v>Corriger</v>
      </c>
      <c r="AJ233" s="81" t="str">
        <f t="shared" si="173"/>
        <v>Corriger</v>
      </c>
      <c r="AK233" s="81">
        <f>'M1-In'!AH233+'M2-In'!AH233+'M3-In'!AH233</f>
        <v>0</v>
      </c>
      <c r="AL233" s="81" t="str">
        <f t="shared" si="174"/>
        <v>Corriger</v>
      </c>
      <c r="AM233" s="81" t="str">
        <f t="shared" si="175"/>
        <v>Corriger</v>
      </c>
      <c r="AN233" s="81">
        <f>'M1-In'!AI233+'M2-In'!AI233+'M3-In'!AI233</f>
        <v>0</v>
      </c>
      <c r="AO233" s="81" t="str">
        <f t="shared" si="176"/>
        <v>Corriger</v>
      </c>
      <c r="AP233" s="81" t="str">
        <f t="shared" si="177"/>
        <v>Corriger</v>
      </c>
      <c r="AQ233" s="81">
        <f>'M1-In'!AJ233+'M2-In'!AJ233+'M3-In'!AJ233</f>
        <v>0</v>
      </c>
      <c r="AR233" s="81" t="str">
        <f t="shared" si="178"/>
        <v>Corriger</v>
      </c>
      <c r="AS233" s="81" t="str">
        <f t="shared" si="179"/>
        <v>Corriger</v>
      </c>
      <c r="AT233" s="81">
        <f>BerM1!AO233+BerM2!AO233+BerM3!AO233</f>
        <v>0</v>
      </c>
      <c r="AU233" s="81" t="str">
        <f t="shared" si="180"/>
        <v>Corriger</v>
      </c>
      <c r="AV233" s="81" t="str">
        <f t="shared" si="181"/>
        <v>Corriger</v>
      </c>
      <c r="AW233" s="81" t="str">
        <f>IF(A233&gt;1,"Corriger",MIN(gmk,BerM1!AQ233+BerM2!AQ233+BerM3!AQ233))</f>
        <v>Corriger</v>
      </c>
      <c r="AX233" s="81" t="str">
        <f t="shared" si="182"/>
        <v>Corriger</v>
      </c>
      <c r="AY233" s="81" t="str">
        <f t="shared" si="183"/>
        <v>Corriger</v>
      </c>
      <c r="AZ233" s="81" t="str">
        <f>IF(A233&gt;1,"Corriger",ROUND(AW233*pabij/100,2)+ROUND(AW233*wnbij/100,2))</f>
        <v>Corriger</v>
      </c>
      <c r="BA233" s="81">
        <f t="shared" si="184"/>
        <v>0</v>
      </c>
      <c r="BB233" s="81">
        <f t="shared" si="185"/>
        <v>0</v>
      </c>
      <c r="BC233" s="104">
        <f t="shared" si="186"/>
        <v>1</v>
      </c>
      <c r="BD233" s="81" t="str">
        <f t="shared" si="187"/>
        <v>Corriger</v>
      </c>
      <c r="BE233" s="34" t="str">
        <f t="shared" si="188"/>
        <v>Corriger</v>
      </c>
      <c r="BF233" s="81" t="str">
        <f>IF(A233&gt;1,"Corriger",MIN(AY233,BerM1!AT233+BerM2!AT233+BerM3!AT233))</f>
        <v>Corriger</v>
      </c>
      <c r="BG233" s="81" t="e">
        <f t="shared" si="189"/>
        <v>#VALUE!</v>
      </c>
      <c r="BH233" s="81" t="str">
        <f t="shared" si="190"/>
        <v>Corriger</v>
      </c>
      <c r="BI233" s="81" t="str">
        <f t="shared" si="191"/>
        <v>Corriger</v>
      </c>
      <c r="BJ233" s="81" t="e">
        <f t="shared" si="192"/>
        <v>#VALUE!</v>
      </c>
      <c r="BK233" s="81" t="e">
        <f ca="1">IF(A233=1,Corriger,ROUND(AW233*fsobij/100,2))</f>
        <v>#VALUE!</v>
      </c>
      <c r="BL233" s="25" t="str">
        <f t="shared" si="193"/>
        <v>Corriger</v>
      </c>
      <c r="BM233" s="81" t="str">
        <f t="shared" si="194"/>
        <v>Corriger</v>
      </c>
      <c r="BN233" s="81" t="str">
        <f t="shared" si="195"/>
        <v>Corriger</v>
      </c>
      <c r="BO233" s="81" t="str">
        <f t="shared" si="196"/>
        <v>OK</v>
      </c>
      <c r="BP233" s="81" t="b">
        <f t="shared" si="197"/>
        <v>0</v>
      </c>
      <c r="BQ233" s="105"/>
      <c r="BR233" s="105" t="e">
        <f ca="1">IF(A233=1,Corriger,ROUND(AW233*bijdrage255/100,2))</f>
        <v>#VALUE!</v>
      </c>
      <c r="BS233" s="105" t="e">
        <f ca="1">IF(A233=1,Corriger,ROUND(AW233*bijdrage256/100,2))</f>
        <v>#VALUE!</v>
      </c>
      <c r="BT233" s="105"/>
      <c r="BU233" s="105" t="str">
        <f t="shared" si="198"/>
        <v>Corriger</v>
      </c>
      <c r="BV233" s="105"/>
      <c r="BW233" s="81" t="e">
        <f t="shared" si="199"/>
        <v>#VALUE!</v>
      </c>
      <c r="BX233" s="81" t="e">
        <f t="shared" si="200"/>
        <v>#VALUE!</v>
      </c>
      <c r="BY233" s="81" t="e">
        <f t="shared" si="201"/>
        <v>#VALUE!</v>
      </c>
      <c r="CA233" s="81" t="e">
        <f ca="1">BN233-ROUND(((FTP!AP233+FTP!BB233+FTP!BF233+FTP!AT233+FTP!AX233)-(FTP!BH233+FTP!BJ233))/100,2)</f>
        <v>#VALUE!</v>
      </c>
    </row>
    <row r="234" spans="1:79" x14ac:dyDescent="0.2">
      <c r="A234" s="25">
        <f>IF(OR(BerM1!V234=1,BerM2!V234=1,BerM3!V234=1),1,IF(ISBLANK(wg_cat),2,IF(AND(kwnr&gt;=76,user_wg_cat=958),3,0)))</f>
        <v>2</v>
      </c>
      <c r="B234" s="101"/>
      <c r="C234" s="106">
        <f>IF(NOT(ISBLANK(Ident!E234)),IF(Ident!E234&lt;Kal!A$11,Kal!A$11,Ident!E234),Kal!A$11)</f>
        <v>45383</v>
      </c>
      <c r="D234" s="25">
        <f>Ident!F234-C234+1-(INT((CHOOSE(WEEKDAY(C234),0,1,2,3,4,5,6)+(Ident!F234-C234+1))/7))-(INT((CHOOSE(WEEKDAY(C234),6,0,1,2,3,4,5)+(Ident!F234-C234+1))/7))</f>
        <v>-32415</v>
      </c>
      <c r="E234" s="25">
        <f>Kal!B$13-C234+1-(INT((CHOOSE(WEEKDAY(C234),0,1,2,3,4,5,6)+(Kal!B$13-C234+1))/7))-(INT((CHOOSE(WEEKDAY(C234),6,0,1,2,3,4,5)+(Kal!B$13-C234+1))/7))</f>
        <v>65</v>
      </c>
      <c r="F234" s="25">
        <f>Ident!F234-Kal!A$11+1-(INT((CHOOSE(WEEKDAY(Kal!A$11),0,1,2,3,4,5,6)+(Ident!F234-Kal!A$11+1))/7))-(INT((CHOOSE(WEEKDAY(Kal!A$11),6,0,1,2,3,4,5)+(Ident!F234-Kal!A$11+1))/7))</f>
        <v>-32415</v>
      </c>
      <c r="G234" s="25">
        <f>IF(AND(Ident!E234&lt;&gt;0,Ident!F234&lt;&gt;0),D234,IF(AND(Ident!E234&lt;&gt;0,Ident!F234=0),E234,IF(AND(Ident!E234=0,Ident!F234&lt;&gt;0),F234,ad5kw)))</f>
        <v>65</v>
      </c>
      <c r="H234" s="24">
        <f>ROUND(G234*Ident!L234,2)</f>
        <v>0</v>
      </c>
      <c r="I234" s="102"/>
      <c r="J234" s="103">
        <f>BerM1!W234+BerM2!W234+BerM3!W234</f>
        <v>0</v>
      </c>
      <c r="K234" s="103">
        <f t="shared" si="161"/>
        <v>0</v>
      </c>
      <c r="L234" s="103" t="str">
        <f t="shared" si="162"/>
        <v>Corriger</v>
      </c>
      <c r="M234" s="81">
        <f>BerM1!AB234+BerM2!AB234+BerM3!AB234</f>
        <v>0</v>
      </c>
      <c r="N234" s="81">
        <f t="shared" si="163"/>
        <v>0</v>
      </c>
      <c r="O234" s="4">
        <f>IF(BerM1!S234+BerM2!S234+BerM3!S234=0,0,MIN(Ident!L234*fuf,MAX((Ident!L234-1)*fuf,ROUND(N234/(BerM1!S234+BerM2!S234+BerM3!S234),2))))</f>
        <v>0</v>
      </c>
      <c r="P234" s="81">
        <f>ROUND((BerM1!I234+BerM2!I234+BerM3!I234)/(malu1+malu2+malu3),2)</f>
        <v>0</v>
      </c>
      <c r="Q234" s="81">
        <f>ROUND((BerM1!J234+BerM2!J234+BerM3!J234)/(dima1+dima2+dima3),2)</f>
        <v>0</v>
      </c>
      <c r="R234" s="81">
        <f>ROUND((BerM1!K234+BerM2!K234+BerM3!K234)/(wome1+wome2+wome3),2)</f>
        <v>0</v>
      </c>
      <c r="S234" s="81">
        <f>ROUND((BerM1!L234+BerM2!L234+BerM3!L234)/(doje1+doje2+doje3),2)</f>
        <v>0</v>
      </c>
      <c r="T234" s="81">
        <f>ROUND((BerM1!M234+BerM2!M234+BerM3!M234)/(vrve1+vrve2+vrve3),2)</f>
        <v>0</v>
      </c>
      <c r="U234" s="81">
        <f>ROUND((BerM1!N234+BerM2!N234+BerM3!N234)/(zasa1+zasa2+zasa3),2)</f>
        <v>0</v>
      </c>
      <c r="V234" s="81">
        <f>ROUND((BerM1!O234+BerM2!O234+BerM3!O234)/(zodi1+zodi2+zodi3),2)</f>
        <v>0</v>
      </c>
      <c r="W234" s="81">
        <f>ROUND(('M1-In'!U234+'M2-In'!U234+'M3-In'!U234)*7/(malu1+malu2+malu3+dima1+dima2+dima3+wome1+wome2+wome3+doje1+doje2+doje3+vrve1+vrve2+vrve3+zasa1+zasa2+zasa3+zodi1+zodi2+zodi3),2)</f>
        <v>0</v>
      </c>
      <c r="X234" s="81">
        <f t="shared" si="164"/>
        <v>0</v>
      </c>
      <c r="Y234" s="81" t="str">
        <f t="shared" si="165"/>
        <v>REMPLIR CAT.D'EMPLOYEUR!</v>
      </c>
      <c r="Z234" s="34">
        <f t="shared" si="166"/>
        <v>0</v>
      </c>
      <c r="AA234" s="81" t="str">
        <f t="shared" si="167"/>
        <v>T. plein</v>
      </c>
      <c r="AB234" s="81">
        <f>'M1-In'!AD234+'M1-In'!AE234+'M2-In'!AD234+'M2-In'!AE234+'M3-In'!AD234+'M3-In'!AE234</f>
        <v>0</v>
      </c>
      <c r="AC234" s="81" t="str">
        <f t="shared" si="168"/>
        <v>Corriger</v>
      </c>
      <c r="AD234" s="81" t="str">
        <f t="shared" si="169"/>
        <v>Corriger</v>
      </c>
      <c r="AE234" s="81">
        <f>'M1-In'!AF234+'M2-In'!AF234+'M3-In'!AF234</f>
        <v>0</v>
      </c>
      <c r="AF234" s="81" t="str">
        <f t="shared" si="170"/>
        <v>Corriger</v>
      </c>
      <c r="AG234" s="81" t="str">
        <f t="shared" si="171"/>
        <v>Corriger</v>
      </c>
      <c r="AH234" s="81">
        <f>'M1-In'!AG234+'M2-In'!AG234+'M3-In'!AG234</f>
        <v>0</v>
      </c>
      <c r="AI234" s="81" t="str">
        <f t="shared" si="172"/>
        <v>Corriger</v>
      </c>
      <c r="AJ234" s="81" t="str">
        <f t="shared" si="173"/>
        <v>Corriger</v>
      </c>
      <c r="AK234" s="81">
        <f>'M1-In'!AH234+'M2-In'!AH234+'M3-In'!AH234</f>
        <v>0</v>
      </c>
      <c r="AL234" s="81" t="str">
        <f t="shared" si="174"/>
        <v>Corriger</v>
      </c>
      <c r="AM234" s="81" t="str">
        <f t="shared" si="175"/>
        <v>Corriger</v>
      </c>
      <c r="AN234" s="81">
        <f>'M1-In'!AI234+'M2-In'!AI234+'M3-In'!AI234</f>
        <v>0</v>
      </c>
      <c r="AO234" s="81" t="str">
        <f t="shared" si="176"/>
        <v>Corriger</v>
      </c>
      <c r="AP234" s="81" t="str">
        <f t="shared" si="177"/>
        <v>Corriger</v>
      </c>
      <c r="AQ234" s="81">
        <f>'M1-In'!AJ234+'M2-In'!AJ234+'M3-In'!AJ234</f>
        <v>0</v>
      </c>
      <c r="AR234" s="81" t="str">
        <f t="shared" si="178"/>
        <v>Corriger</v>
      </c>
      <c r="AS234" s="81" t="str">
        <f t="shared" si="179"/>
        <v>Corriger</v>
      </c>
      <c r="AT234" s="81">
        <f>BerM1!AO234+BerM2!AO234+BerM3!AO234</f>
        <v>0</v>
      </c>
      <c r="AU234" s="81" t="str">
        <f t="shared" si="180"/>
        <v>Corriger</v>
      </c>
      <c r="AV234" s="81" t="str">
        <f t="shared" si="181"/>
        <v>Corriger</v>
      </c>
      <c r="AW234" s="81" t="str">
        <f>IF(A234&gt;1,"Corriger",MIN(gmk,BerM1!AQ234+BerM2!AQ234+BerM3!AQ234))</f>
        <v>Corriger</v>
      </c>
      <c r="AX234" s="81" t="str">
        <f t="shared" si="182"/>
        <v>Corriger</v>
      </c>
      <c r="AY234" s="81" t="str">
        <f t="shared" si="183"/>
        <v>Corriger</v>
      </c>
      <c r="AZ234" s="81" t="str">
        <f>IF(A234&gt;1,"Corriger",ROUND(AW234*pabij/100,2)+ROUND(AW234*wnbij/100,2))</f>
        <v>Corriger</v>
      </c>
      <c r="BA234" s="81">
        <f t="shared" si="184"/>
        <v>0</v>
      </c>
      <c r="BB234" s="81">
        <f t="shared" si="185"/>
        <v>0</v>
      </c>
      <c r="BC234" s="104">
        <f t="shared" si="186"/>
        <v>1</v>
      </c>
      <c r="BD234" s="81" t="str">
        <f t="shared" si="187"/>
        <v>Corriger</v>
      </c>
      <c r="BE234" s="34" t="str">
        <f t="shared" si="188"/>
        <v>Corriger</v>
      </c>
      <c r="BF234" s="81" t="str">
        <f>IF(A234&gt;1,"Corriger",MIN(AY234,BerM1!AT234+BerM2!AT234+BerM3!AT234))</f>
        <v>Corriger</v>
      </c>
      <c r="BG234" s="81" t="e">
        <f t="shared" si="189"/>
        <v>#VALUE!</v>
      </c>
      <c r="BH234" s="81" t="str">
        <f t="shared" si="190"/>
        <v>Corriger</v>
      </c>
      <c r="BI234" s="81" t="str">
        <f t="shared" si="191"/>
        <v>Corriger</v>
      </c>
      <c r="BJ234" s="81" t="e">
        <f t="shared" si="192"/>
        <v>#VALUE!</v>
      </c>
      <c r="BK234" s="81" t="e">
        <f ca="1">IF(A234=1,Corriger,ROUND(AW234*fsobij/100,2))</f>
        <v>#VALUE!</v>
      </c>
      <c r="BL234" s="25" t="str">
        <f t="shared" si="193"/>
        <v>Corriger</v>
      </c>
      <c r="BM234" s="81" t="str">
        <f t="shared" si="194"/>
        <v>Corriger</v>
      </c>
      <c r="BN234" s="81" t="str">
        <f t="shared" si="195"/>
        <v>Corriger</v>
      </c>
      <c r="BO234" s="81" t="str">
        <f t="shared" si="196"/>
        <v>OK</v>
      </c>
      <c r="BP234" s="81" t="b">
        <f t="shared" si="197"/>
        <v>0</v>
      </c>
      <c r="BQ234" s="105"/>
      <c r="BR234" s="105" t="e">
        <f ca="1">IF(A234=1,Corriger,ROUND(AW234*bijdrage255/100,2))</f>
        <v>#VALUE!</v>
      </c>
      <c r="BS234" s="105" t="e">
        <f ca="1">IF(A234=1,Corriger,ROUND(AW234*bijdrage256/100,2))</f>
        <v>#VALUE!</v>
      </c>
      <c r="BT234" s="105"/>
      <c r="BU234" s="105" t="str">
        <f t="shared" si="198"/>
        <v>Corriger</v>
      </c>
      <c r="BV234" s="105"/>
      <c r="BW234" s="81" t="e">
        <f t="shared" si="199"/>
        <v>#VALUE!</v>
      </c>
      <c r="BX234" s="81" t="e">
        <f t="shared" si="200"/>
        <v>#VALUE!</v>
      </c>
      <c r="BY234" s="81" t="e">
        <f t="shared" si="201"/>
        <v>#VALUE!</v>
      </c>
      <c r="CA234" s="81" t="e">
        <f ca="1">BN234-ROUND(((FTP!AP234+FTP!BB234+FTP!BF234+FTP!AT234+FTP!AX234)-(FTP!BH234+FTP!BJ234))/100,2)</f>
        <v>#VALUE!</v>
      </c>
    </row>
    <row r="235" spans="1:79" x14ac:dyDescent="0.2">
      <c r="A235" s="25">
        <f>IF(OR(BerM1!V235=1,BerM2!V235=1,BerM3!V235=1),1,IF(ISBLANK(wg_cat),2,IF(AND(kwnr&gt;=76,user_wg_cat=958),3,0)))</f>
        <v>2</v>
      </c>
      <c r="B235" s="101"/>
      <c r="C235" s="106">
        <f>IF(NOT(ISBLANK(Ident!E235)),IF(Ident!E235&lt;Kal!A$11,Kal!A$11,Ident!E235),Kal!A$11)</f>
        <v>45383</v>
      </c>
      <c r="D235" s="25">
        <f>Ident!F235-C235+1-(INT((CHOOSE(WEEKDAY(C235),0,1,2,3,4,5,6)+(Ident!F235-C235+1))/7))-(INT((CHOOSE(WEEKDAY(C235),6,0,1,2,3,4,5)+(Ident!F235-C235+1))/7))</f>
        <v>-32415</v>
      </c>
      <c r="E235" s="25">
        <f>Kal!B$13-C235+1-(INT((CHOOSE(WEEKDAY(C235),0,1,2,3,4,5,6)+(Kal!B$13-C235+1))/7))-(INT((CHOOSE(WEEKDAY(C235),6,0,1,2,3,4,5)+(Kal!B$13-C235+1))/7))</f>
        <v>65</v>
      </c>
      <c r="F235" s="25">
        <f>Ident!F235-Kal!A$11+1-(INT((CHOOSE(WEEKDAY(Kal!A$11),0,1,2,3,4,5,6)+(Ident!F235-Kal!A$11+1))/7))-(INT((CHOOSE(WEEKDAY(Kal!A$11),6,0,1,2,3,4,5)+(Ident!F235-Kal!A$11+1))/7))</f>
        <v>-32415</v>
      </c>
      <c r="G235" s="25">
        <f>IF(AND(Ident!E235&lt;&gt;0,Ident!F235&lt;&gt;0),D235,IF(AND(Ident!E235&lt;&gt;0,Ident!F235=0),E235,IF(AND(Ident!E235=0,Ident!F235&lt;&gt;0),F235,ad5kw)))</f>
        <v>65</v>
      </c>
      <c r="H235" s="24">
        <f>ROUND(G235*Ident!L235,2)</f>
        <v>0</v>
      </c>
      <c r="I235" s="102"/>
      <c r="J235" s="103">
        <f>BerM1!W235+BerM2!W235+BerM3!W235</f>
        <v>0</v>
      </c>
      <c r="K235" s="103">
        <f t="shared" si="161"/>
        <v>0</v>
      </c>
      <c r="L235" s="103" t="str">
        <f t="shared" si="162"/>
        <v>Corriger</v>
      </c>
      <c r="M235" s="81">
        <f>BerM1!AB235+BerM2!AB235+BerM3!AB235</f>
        <v>0</v>
      </c>
      <c r="N235" s="81">
        <f t="shared" si="163"/>
        <v>0</v>
      </c>
      <c r="O235" s="4">
        <f>IF(BerM1!S235+BerM2!S235+BerM3!S235=0,0,MIN(Ident!L235*fuf,MAX((Ident!L235-1)*fuf,ROUND(N235/(BerM1!S235+BerM2!S235+BerM3!S235),2))))</f>
        <v>0</v>
      </c>
      <c r="P235" s="81">
        <f>ROUND((BerM1!I235+BerM2!I235+BerM3!I235)/(malu1+malu2+malu3),2)</f>
        <v>0</v>
      </c>
      <c r="Q235" s="81">
        <f>ROUND((BerM1!J235+BerM2!J235+BerM3!J235)/(dima1+dima2+dima3),2)</f>
        <v>0</v>
      </c>
      <c r="R235" s="81">
        <f>ROUND((BerM1!K235+BerM2!K235+BerM3!K235)/(wome1+wome2+wome3),2)</f>
        <v>0</v>
      </c>
      <c r="S235" s="81">
        <f>ROUND((BerM1!L235+BerM2!L235+BerM3!L235)/(doje1+doje2+doje3),2)</f>
        <v>0</v>
      </c>
      <c r="T235" s="81">
        <f>ROUND((BerM1!M235+BerM2!M235+BerM3!M235)/(vrve1+vrve2+vrve3),2)</f>
        <v>0</v>
      </c>
      <c r="U235" s="81">
        <f>ROUND((BerM1!N235+BerM2!N235+BerM3!N235)/(zasa1+zasa2+zasa3),2)</f>
        <v>0</v>
      </c>
      <c r="V235" s="81">
        <f>ROUND((BerM1!O235+BerM2!O235+BerM3!O235)/(zodi1+zodi2+zodi3),2)</f>
        <v>0</v>
      </c>
      <c r="W235" s="81">
        <f>ROUND(('M1-In'!U235+'M2-In'!U235+'M3-In'!U235)*7/(malu1+malu2+malu3+dima1+dima2+dima3+wome1+wome2+wome3+doje1+doje2+doje3+vrve1+vrve2+vrve3+zasa1+zasa2+zasa3+zodi1+zodi2+zodi3),2)</f>
        <v>0</v>
      </c>
      <c r="X235" s="81">
        <f t="shared" si="164"/>
        <v>0</v>
      </c>
      <c r="Y235" s="81" t="str">
        <f t="shared" si="165"/>
        <v>REMPLIR CAT.D'EMPLOYEUR!</v>
      </c>
      <c r="Z235" s="34">
        <f t="shared" si="166"/>
        <v>0</v>
      </c>
      <c r="AA235" s="81" t="str">
        <f t="shared" si="167"/>
        <v>T. plein</v>
      </c>
      <c r="AB235" s="81">
        <f>'M1-In'!AD235+'M1-In'!AE235+'M2-In'!AD235+'M2-In'!AE235+'M3-In'!AD235+'M3-In'!AE235</f>
        <v>0</v>
      </c>
      <c r="AC235" s="81" t="str">
        <f t="shared" si="168"/>
        <v>Corriger</v>
      </c>
      <c r="AD235" s="81" t="str">
        <f t="shared" si="169"/>
        <v>Corriger</v>
      </c>
      <c r="AE235" s="81">
        <f>'M1-In'!AF235+'M2-In'!AF235+'M3-In'!AF235</f>
        <v>0</v>
      </c>
      <c r="AF235" s="81" t="str">
        <f t="shared" si="170"/>
        <v>Corriger</v>
      </c>
      <c r="AG235" s="81" t="str">
        <f t="shared" si="171"/>
        <v>Corriger</v>
      </c>
      <c r="AH235" s="81">
        <f>'M1-In'!AG235+'M2-In'!AG235+'M3-In'!AG235</f>
        <v>0</v>
      </c>
      <c r="AI235" s="81" t="str">
        <f t="shared" si="172"/>
        <v>Corriger</v>
      </c>
      <c r="AJ235" s="81" t="str">
        <f t="shared" si="173"/>
        <v>Corriger</v>
      </c>
      <c r="AK235" s="81">
        <f>'M1-In'!AH235+'M2-In'!AH235+'M3-In'!AH235</f>
        <v>0</v>
      </c>
      <c r="AL235" s="81" t="str">
        <f t="shared" si="174"/>
        <v>Corriger</v>
      </c>
      <c r="AM235" s="81" t="str">
        <f t="shared" si="175"/>
        <v>Corriger</v>
      </c>
      <c r="AN235" s="81">
        <f>'M1-In'!AI235+'M2-In'!AI235+'M3-In'!AI235</f>
        <v>0</v>
      </c>
      <c r="AO235" s="81" t="str">
        <f t="shared" si="176"/>
        <v>Corriger</v>
      </c>
      <c r="AP235" s="81" t="str">
        <f t="shared" si="177"/>
        <v>Corriger</v>
      </c>
      <c r="AQ235" s="81">
        <f>'M1-In'!AJ235+'M2-In'!AJ235+'M3-In'!AJ235</f>
        <v>0</v>
      </c>
      <c r="AR235" s="81" t="str">
        <f t="shared" si="178"/>
        <v>Corriger</v>
      </c>
      <c r="AS235" s="81" t="str">
        <f t="shared" si="179"/>
        <v>Corriger</v>
      </c>
      <c r="AT235" s="81">
        <f>BerM1!AO235+BerM2!AO235+BerM3!AO235</f>
        <v>0</v>
      </c>
      <c r="AU235" s="81" t="str">
        <f t="shared" si="180"/>
        <v>Corriger</v>
      </c>
      <c r="AV235" s="81" t="str">
        <f t="shared" si="181"/>
        <v>Corriger</v>
      </c>
      <c r="AW235" s="81" t="str">
        <f>IF(A235&gt;1,"Corriger",MIN(gmk,BerM1!AQ235+BerM2!AQ235+BerM3!AQ235))</f>
        <v>Corriger</v>
      </c>
      <c r="AX235" s="81" t="str">
        <f t="shared" si="182"/>
        <v>Corriger</v>
      </c>
      <c r="AY235" s="81" t="str">
        <f t="shared" si="183"/>
        <v>Corriger</v>
      </c>
      <c r="AZ235" s="81" t="str">
        <f>IF(A235&gt;1,"Corriger",ROUND(AW235*pabij/100,2)+ROUND(AW235*wnbij/100,2))</f>
        <v>Corriger</v>
      </c>
      <c r="BA235" s="81">
        <f t="shared" si="184"/>
        <v>0</v>
      </c>
      <c r="BB235" s="81">
        <f t="shared" si="185"/>
        <v>0</v>
      </c>
      <c r="BC235" s="104">
        <f t="shared" si="186"/>
        <v>1</v>
      </c>
      <c r="BD235" s="81" t="str">
        <f t="shared" si="187"/>
        <v>Corriger</v>
      </c>
      <c r="BE235" s="34" t="str">
        <f t="shared" si="188"/>
        <v>Corriger</v>
      </c>
      <c r="BF235" s="81" t="str">
        <f>IF(A235&gt;1,"Corriger",MIN(AY235,BerM1!AT235+BerM2!AT235+BerM3!AT235))</f>
        <v>Corriger</v>
      </c>
      <c r="BG235" s="81" t="e">
        <f t="shared" si="189"/>
        <v>#VALUE!</v>
      </c>
      <c r="BH235" s="81" t="str">
        <f t="shared" si="190"/>
        <v>Corriger</v>
      </c>
      <c r="BI235" s="81" t="str">
        <f t="shared" si="191"/>
        <v>Corriger</v>
      </c>
      <c r="BJ235" s="81" t="e">
        <f t="shared" si="192"/>
        <v>#VALUE!</v>
      </c>
      <c r="BK235" s="81" t="e">
        <f ca="1">IF(A235=1,Corriger,ROUND(AW235*fsobij/100,2))</f>
        <v>#VALUE!</v>
      </c>
      <c r="BL235" s="25" t="str">
        <f t="shared" si="193"/>
        <v>Corriger</v>
      </c>
      <c r="BM235" s="81" t="str">
        <f t="shared" si="194"/>
        <v>Corriger</v>
      </c>
      <c r="BN235" s="81" t="str">
        <f t="shared" si="195"/>
        <v>Corriger</v>
      </c>
      <c r="BO235" s="81" t="str">
        <f t="shared" si="196"/>
        <v>OK</v>
      </c>
      <c r="BP235" s="81" t="b">
        <f t="shared" si="197"/>
        <v>0</v>
      </c>
      <c r="BQ235" s="105"/>
      <c r="BR235" s="105" t="e">
        <f ca="1">IF(A235=1,Corriger,ROUND(AW235*bijdrage255/100,2))</f>
        <v>#VALUE!</v>
      </c>
      <c r="BS235" s="105" t="e">
        <f ca="1">IF(A235=1,Corriger,ROUND(AW235*bijdrage256/100,2))</f>
        <v>#VALUE!</v>
      </c>
      <c r="BT235" s="105"/>
      <c r="BU235" s="105" t="str">
        <f t="shared" si="198"/>
        <v>Corriger</v>
      </c>
      <c r="BV235" s="105"/>
      <c r="BW235" s="81" t="e">
        <f t="shared" si="199"/>
        <v>#VALUE!</v>
      </c>
      <c r="BX235" s="81" t="e">
        <f t="shared" si="200"/>
        <v>#VALUE!</v>
      </c>
      <c r="BY235" s="81" t="e">
        <f t="shared" si="201"/>
        <v>#VALUE!</v>
      </c>
      <c r="CA235" s="81" t="e">
        <f ca="1">BN235-ROUND(((FTP!AP235+FTP!BB235+FTP!BF235+FTP!AT235+FTP!AX235)-(FTP!BH235+FTP!BJ235))/100,2)</f>
        <v>#VALUE!</v>
      </c>
    </row>
    <row r="236" spans="1:79" x14ac:dyDescent="0.2">
      <c r="A236" s="25">
        <f>IF(OR(BerM1!V236=1,BerM2!V236=1,BerM3!V236=1),1,IF(ISBLANK(wg_cat),2,IF(AND(kwnr&gt;=76,user_wg_cat=958),3,0)))</f>
        <v>2</v>
      </c>
      <c r="B236" s="101"/>
      <c r="C236" s="106">
        <f>IF(NOT(ISBLANK(Ident!E236)),IF(Ident!E236&lt;Kal!A$11,Kal!A$11,Ident!E236),Kal!A$11)</f>
        <v>45383</v>
      </c>
      <c r="D236" s="25">
        <f>Ident!F236-C236+1-(INT((CHOOSE(WEEKDAY(C236),0,1,2,3,4,5,6)+(Ident!F236-C236+1))/7))-(INT((CHOOSE(WEEKDAY(C236),6,0,1,2,3,4,5)+(Ident!F236-C236+1))/7))</f>
        <v>-32415</v>
      </c>
      <c r="E236" s="25">
        <f>Kal!B$13-C236+1-(INT((CHOOSE(WEEKDAY(C236),0,1,2,3,4,5,6)+(Kal!B$13-C236+1))/7))-(INT((CHOOSE(WEEKDAY(C236),6,0,1,2,3,4,5)+(Kal!B$13-C236+1))/7))</f>
        <v>65</v>
      </c>
      <c r="F236" s="25">
        <f>Ident!F236-Kal!A$11+1-(INT((CHOOSE(WEEKDAY(Kal!A$11),0,1,2,3,4,5,6)+(Ident!F236-Kal!A$11+1))/7))-(INT((CHOOSE(WEEKDAY(Kal!A$11),6,0,1,2,3,4,5)+(Ident!F236-Kal!A$11+1))/7))</f>
        <v>-32415</v>
      </c>
      <c r="G236" s="25">
        <f>IF(AND(Ident!E236&lt;&gt;0,Ident!F236&lt;&gt;0),D236,IF(AND(Ident!E236&lt;&gt;0,Ident!F236=0),E236,IF(AND(Ident!E236=0,Ident!F236&lt;&gt;0),F236,ad5kw)))</f>
        <v>65</v>
      </c>
      <c r="H236" s="24">
        <f>ROUND(G236*Ident!L236,2)</f>
        <v>0</v>
      </c>
      <c r="I236" s="102"/>
      <c r="J236" s="103">
        <f>BerM1!W236+BerM2!W236+BerM3!W236</f>
        <v>0</v>
      </c>
      <c r="K236" s="103">
        <f t="shared" si="161"/>
        <v>0</v>
      </c>
      <c r="L236" s="103" t="str">
        <f t="shared" si="162"/>
        <v>Corriger</v>
      </c>
      <c r="M236" s="81">
        <f>BerM1!AB236+BerM2!AB236+BerM3!AB236</f>
        <v>0</v>
      </c>
      <c r="N236" s="81">
        <f t="shared" si="163"/>
        <v>0</v>
      </c>
      <c r="O236" s="4">
        <f>IF(BerM1!S236+BerM2!S236+BerM3!S236=0,0,MIN(Ident!L236*fuf,MAX((Ident!L236-1)*fuf,ROUND(N236/(BerM1!S236+BerM2!S236+BerM3!S236),2))))</f>
        <v>0</v>
      </c>
      <c r="P236" s="81">
        <f>ROUND((BerM1!I236+BerM2!I236+BerM3!I236)/(malu1+malu2+malu3),2)</f>
        <v>0</v>
      </c>
      <c r="Q236" s="81">
        <f>ROUND((BerM1!J236+BerM2!J236+BerM3!J236)/(dima1+dima2+dima3),2)</f>
        <v>0</v>
      </c>
      <c r="R236" s="81">
        <f>ROUND((BerM1!K236+BerM2!K236+BerM3!K236)/(wome1+wome2+wome3),2)</f>
        <v>0</v>
      </c>
      <c r="S236" s="81">
        <f>ROUND((BerM1!L236+BerM2!L236+BerM3!L236)/(doje1+doje2+doje3),2)</f>
        <v>0</v>
      </c>
      <c r="T236" s="81">
        <f>ROUND((BerM1!M236+BerM2!M236+BerM3!M236)/(vrve1+vrve2+vrve3),2)</f>
        <v>0</v>
      </c>
      <c r="U236" s="81">
        <f>ROUND((BerM1!N236+BerM2!N236+BerM3!N236)/(zasa1+zasa2+zasa3),2)</f>
        <v>0</v>
      </c>
      <c r="V236" s="81">
        <f>ROUND((BerM1!O236+BerM2!O236+BerM3!O236)/(zodi1+zodi2+zodi3),2)</f>
        <v>0</v>
      </c>
      <c r="W236" s="81">
        <f>ROUND(('M1-In'!U236+'M2-In'!U236+'M3-In'!U236)*7/(malu1+malu2+malu3+dima1+dima2+dima3+wome1+wome2+wome3+doje1+doje2+doje3+vrve1+vrve2+vrve3+zasa1+zasa2+zasa3+zodi1+zodi2+zodi3),2)</f>
        <v>0</v>
      </c>
      <c r="X236" s="81">
        <f t="shared" si="164"/>
        <v>0</v>
      </c>
      <c r="Y236" s="81" t="str">
        <f t="shared" si="165"/>
        <v>REMPLIR CAT.D'EMPLOYEUR!</v>
      </c>
      <c r="Z236" s="34">
        <f t="shared" si="166"/>
        <v>0</v>
      </c>
      <c r="AA236" s="81" t="str">
        <f t="shared" si="167"/>
        <v>T. plein</v>
      </c>
      <c r="AB236" s="81">
        <f>'M1-In'!AD236+'M1-In'!AE236+'M2-In'!AD236+'M2-In'!AE236+'M3-In'!AD236+'M3-In'!AE236</f>
        <v>0</v>
      </c>
      <c r="AC236" s="81" t="str">
        <f t="shared" si="168"/>
        <v>Corriger</v>
      </c>
      <c r="AD236" s="81" t="str">
        <f t="shared" si="169"/>
        <v>Corriger</v>
      </c>
      <c r="AE236" s="81">
        <f>'M1-In'!AF236+'M2-In'!AF236+'M3-In'!AF236</f>
        <v>0</v>
      </c>
      <c r="AF236" s="81" t="str">
        <f t="shared" si="170"/>
        <v>Corriger</v>
      </c>
      <c r="AG236" s="81" t="str">
        <f t="shared" si="171"/>
        <v>Corriger</v>
      </c>
      <c r="AH236" s="81">
        <f>'M1-In'!AG236+'M2-In'!AG236+'M3-In'!AG236</f>
        <v>0</v>
      </c>
      <c r="AI236" s="81" t="str">
        <f t="shared" si="172"/>
        <v>Corriger</v>
      </c>
      <c r="AJ236" s="81" t="str">
        <f t="shared" si="173"/>
        <v>Corriger</v>
      </c>
      <c r="AK236" s="81">
        <f>'M1-In'!AH236+'M2-In'!AH236+'M3-In'!AH236</f>
        <v>0</v>
      </c>
      <c r="AL236" s="81" t="str">
        <f t="shared" si="174"/>
        <v>Corriger</v>
      </c>
      <c r="AM236" s="81" t="str">
        <f t="shared" si="175"/>
        <v>Corriger</v>
      </c>
      <c r="AN236" s="81">
        <f>'M1-In'!AI236+'M2-In'!AI236+'M3-In'!AI236</f>
        <v>0</v>
      </c>
      <c r="AO236" s="81" t="str">
        <f t="shared" si="176"/>
        <v>Corriger</v>
      </c>
      <c r="AP236" s="81" t="str">
        <f t="shared" si="177"/>
        <v>Corriger</v>
      </c>
      <c r="AQ236" s="81">
        <f>'M1-In'!AJ236+'M2-In'!AJ236+'M3-In'!AJ236</f>
        <v>0</v>
      </c>
      <c r="AR236" s="81" t="str">
        <f t="shared" si="178"/>
        <v>Corriger</v>
      </c>
      <c r="AS236" s="81" t="str">
        <f t="shared" si="179"/>
        <v>Corriger</v>
      </c>
      <c r="AT236" s="81">
        <f>BerM1!AO236+BerM2!AO236+BerM3!AO236</f>
        <v>0</v>
      </c>
      <c r="AU236" s="81" t="str">
        <f t="shared" si="180"/>
        <v>Corriger</v>
      </c>
      <c r="AV236" s="81" t="str">
        <f t="shared" si="181"/>
        <v>Corriger</v>
      </c>
      <c r="AW236" s="81" t="str">
        <f>IF(A236&gt;1,"Corriger",MIN(gmk,BerM1!AQ236+BerM2!AQ236+BerM3!AQ236))</f>
        <v>Corriger</v>
      </c>
      <c r="AX236" s="81" t="str">
        <f t="shared" si="182"/>
        <v>Corriger</v>
      </c>
      <c r="AY236" s="81" t="str">
        <f t="shared" si="183"/>
        <v>Corriger</v>
      </c>
      <c r="AZ236" s="81" t="str">
        <f>IF(A236&gt;1,"Corriger",ROUND(AW236*pabij/100,2)+ROUND(AW236*wnbij/100,2))</f>
        <v>Corriger</v>
      </c>
      <c r="BA236" s="81">
        <f t="shared" si="184"/>
        <v>0</v>
      </c>
      <c r="BB236" s="81">
        <f t="shared" si="185"/>
        <v>0</v>
      </c>
      <c r="BC236" s="104">
        <f t="shared" si="186"/>
        <v>1</v>
      </c>
      <c r="BD236" s="81" t="str">
        <f t="shared" si="187"/>
        <v>Corriger</v>
      </c>
      <c r="BE236" s="34" t="str">
        <f t="shared" si="188"/>
        <v>Corriger</v>
      </c>
      <c r="BF236" s="81" t="str">
        <f>IF(A236&gt;1,"Corriger",MIN(AY236,BerM1!AT236+BerM2!AT236+BerM3!AT236))</f>
        <v>Corriger</v>
      </c>
      <c r="BG236" s="81" t="e">
        <f t="shared" si="189"/>
        <v>#VALUE!</v>
      </c>
      <c r="BH236" s="81" t="str">
        <f t="shared" si="190"/>
        <v>Corriger</v>
      </c>
      <c r="BI236" s="81" t="str">
        <f t="shared" si="191"/>
        <v>Corriger</v>
      </c>
      <c r="BJ236" s="81" t="e">
        <f t="shared" si="192"/>
        <v>#VALUE!</v>
      </c>
      <c r="BK236" s="81" t="e">
        <f ca="1">IF(A236=1,Corriger,ROUND(AW236*fsobij/100,2))</f>
        <v>#VALUE!</v>
      </c>
      <c r="BL236" s="25" t="str">
        <f t="shared" si="193"/>
        <v>Corriger</v>
      </c>
      <c r="BM236" s="81" t="str">
        <f t="shared" si="194"/>
        <v>Corriger</v>
      </c>
      <c r="BN236" s="81" t="str">
        <f t="shared" si="195"/>
        <v>Corriger</v>
      </c>
      <c r="BO236" s="81" t="str">
        <f t="shared" si="196"/>
        <v>OK</v>
      </c>
      <c r="BP236" s="81" t="b">
        <f t="shared" si="197"/>
        <v>0</v>
      </c>
      <c r="BQ236" s="105"/>
      <c r="BR236" s="105" t="e">
        <f ca="1">IF(A236=1,Corriger,ROUND(AW236*bijdrage255/100,2))</f>
        <v>#VALUE!</v>
      </c>
      <c r="BS236" s="105" t="e">
        <f ca="1">IF(A236=1,Corriger,ROUND(AW236*bijdrage256/100,2))</f>
        <v>#VALUE!</v>
      </c>
      <c r="BT236" s="105"/>
      <c r="BU236" s="105" t="str">
        <f t="shared" si="198"/>
        <v>Corriger</v>
      </c>
      <c r="BV236" s="105"/>
      <c r="BW236" s="81" t="e">
        <f t="shared" si="199"/>
        <v>#VALUE!</v>
      </c>
      <c r="BX236" s="81" t="e">
        <f t="shared" si="200"/>
        <v>#VALUE!</v>
      </c>
      <c r="BY236" s="81" t="e">
        <f t="shared" si="201"/>
        <v>#VALUE!</v>
      </c>
      <c r="CA236" s="81" t="e">
        <f ca="1">BN236-ROUND(((FTP!AP236+FTP!BB236+FTP!BF236+FTP!AT236+FTP!AX236)-(FTP!BH236+FTP!BJ236))/100,2)</f>
        <v>#VALUE!</v>
      </c>
    </row>
    <row r="237" spans="1:79" x14ac:dyDescent="0.2">
      <c r="A237" s="25">
        <f>IF(OR(BerM1!V237=1,BerM2!V237=1,BerM3!V237=1),1,IF(ISBLANK(wg_cat),2,IF(AND(kwnr&gt;=76,user_wg_cat=958),3,0)))</f>
        <v>2</v>
      </c>
      <c r="B237" s="101"/>
      <c r="C237" s="106">
        <f>IF(NOT(ISBLANK(Ident!E237)),IF(Ident!E237&lt;Kal!A$11,Kal!A$11,Ident!E237),Kal!A$11)</f>
        <v>45383</v>
      </c>
      <c r="D237" s="25">
        <f>Ident!F237-C237+1-(INT((CHOOSE(WEEKDAY(C237),0,1,2,3,4,5,6)+(Ident!F237-C237+1))/7))-(INT((CHOOSE(WEEKDAY(C237),6,0,1,2,3,4,5)+(Ident!F237-C237+1))/7))</f>
        <v>-32415</v>
      </c>
      <c r="E237" s="25">
        <f>Kal!B$13-C237+1-(INT((CHOOSE(WEEKDAY(C237),0,1,2,3,4,5,6)+(Kal!B$13-C237+1))/7))-(INT((CHOOSE(WEEKDAY(C237),6,0,1,2,3,4,5)+(Kal!B$13-C237+1))/7))</f>
        <v>65</v>
      </c>
      <c r="F237" s="25">
        <f>Ident!F237-Kal!A$11+1-(INT((CHOOSE(WEEKDAY(Kal!A$11),0,1,2,3,4,5,6)+(Ident!F237-Kal!A$11+1))/7))-(INT((CHOOSE(WEEKDAY(Kal!A$11),6,0,1,2,3,4,5)+(Ident!F237-Kal!A$11+1))/7))</f>
        <v>-32415</v>
      </c>
      <c r="G237" s="25">
        <f>IF(AND(Ident!E237&lt;&gt;0,Ident!F237&lt;&gt;0),D237,IF(AND(Ident!E237&lt;&gt;0,Ident!F237=0),E237,IF(AND(Ident!E237=0,Ident!F237&lt;&gt;0),F237,ad5kw)))</f>
        <v>65</v>
      </c>
      <c r="H237" s="24">
        <f>ROUND(G237*Ident!L237,2)</f>
        <v>0</v>
      </c>
      <c r="I237" s="102"/>
      <c r="J237" s="103">
        <f>BerM1!W237+BerM2!W237+BerM3!W237</f>
        <v>0</v>
      </c>
      <c r="K237" s="103">
        <f t="shared" si="161"/>
        <v>0</v>
      </c>
      <c r="L237" s="103" t="str">
        <f t="shared" si="162"/>
        <v>Corriger</v>
      </c>
      <c r="M237" s="81">
        <f>BerM1!AB237+BerM2!AB237+BerM3!AB237</f>
        <v>0</v>
      </c>
      <c r="N237" s="81">
        <f t="shared" si="163"/>
        <v>0</v>
      </c>
      <c r="O237" s="4">
        <f>IF(BerM1!S237+BerM2!S237+BerM3!S237=0,0,MIN(Ident!L237*fuf,MAX((Ident!L237-1)*fuf,ROUND(N237/(BerM1!S237+BerM2!S237+BerM3!S237),2))))</f>
        <v>0</v>
      </c>
      <c r="P237" s="81">
        <f>ROUND((BerM1!I237+BerM2!I237+BerM3!I237)/(malu1+malu2+malu3),2)</f>
        <v>0</v>
      </c>
      <c r="Q237" s="81">
        <f>ROUND((BerM1!J237+BerM2!J237+BerM3!J237)/(dima1+dima2+dima3),2)</f>
        <v>0</v>
      </c>
      <c r="R237" s="81">
        <f>ROUND((BerM1!K237+BerM2!K237+BerM3!K237)/(wome1+wome2+wome3),2)</f>
        <v>0</v>
      </c>
      <c r="S237" s="81">
        <f>ROUND((BerM1!L237+BerM2!L237+BerM3!L237)/(doje1+doje2+doje3),2)</f>
        <v>0</v>
      </c>
      <c r="T237" s="81">
        <f>ROUND((BerM1!M237+BerM2!M237+BerM3!M237)/(vrve1+vrve2+vrve3),2)</f>
        <v>0</v>
      </c>
      <c r="U237" s="81">
        <f>ROUND((BerM1!N237+BerM2!N237+BerM3!N237)/(zasa1+zasa2+zasa3),2)</f>
        <v>0</v>
      </c>
      <c r="V237" s="81">
        <f>ROUND((BerM1!O237+BerM2!O237+BerM3!O237)/(zodi1+zodi2+zodi3),2)</f>
        <v>0</v>
      </c>
      <c r="W237" s="81">
        <f>ROUND(('M1-In'!U237+'M2-In'!U237+'M3-In'!U237)*7/(malu1+malu2+malu3+dima1+dima2+dima3+wome1+wome2+wome3+doje1+doje2+doje3+vrve1+vrve2+vrve3+zasa1+zasa2+zasa3+zodi1+zodi2+zodi3),2)</f>
        <v>0</v>
      </c>
      <c r="X237" s="81">
        <f t="shared" si="164"/>
        <v>0</v>
      </c>
      <c r="Y237" s="81" t="str">
        <f t="shared" si="165"/>
        <v>REMPLIR CAT.D'EMPLOYEUR!</v>
      </c>
      <c r="Z237" s="34">
        <f t="shared" si="166"/>
        <v>0</v>
      </c>
      <c r="AA237" s="81" t="str">
        <f t="shared" si="167"/>
        <v>T. plein</v>
      </c>
      <c r="AB237" s="81">
        <f>'M1-In'!AD237+'M1-In'!AE237+'M2-In'!AD237+'M2-In'!AE237+'M3-In'!AD237+'M3-In'!AE237</f>
        <v>0</v>
      </c>
      <c r="AC237" s="81" t="str">
        <f t="shared" si="168"/>
        <v>Corriger</v>
      </c>
      <c r="AD237" s="81" t="str">
        <f t="shared" si="169"/>
        <v>Corriger</v>
      </c>
      <c r="AE237" s="81">
        <f>'M1-In'!AF237+'M2-In'!AF237+'M3-In'!AF237</f>
        <v>0</v>
      </c>
      <c r="AF237" s="81" t="str">
        <f t="shared" si="170"/>
        <v>Corriger</v>
      </c>
      <c r="AG237" s="81" t="str">
        <f t="shared" si="171"/>
        <v>Corriger</v>
      </c>
      <c r="AH237" s="81">
        <f>'M1-In'!AG237+'M2-In'!AG237+'M3-In'!AG237</f>
        <v>0</v>
      </c>
      <c r="AI237" s="81" t="str">
        <f t="shared" si="172"/>
        <v>Corriger</v>
      </c>
      <c r="AJ237" s="81" t="str">
        <f t="shared" si="173"/>
        <v>Corriger</v>
      </c>
      <c r="AK237" s="81">
        <f>'M1-In'!AH237+'M2-In'!AH237+'M3-In'!AH237</f>
        <v>0</v>
      </c>
      <c r="AL237" s="81" t="str">
        <f t="shared" si="174"/>
        <v>Corriger</v>
      </c>
      <c r="AM237" s="81" t="str">
        <f t="shared" si="175"/>
        <v>Corriger</v>
      </c>
      <c r="AN237" s="81">
        <f>'M1-In'!AI237+'M2-In'!AI237+'M3-In'!AI237</f>
        <v>0</v>
      </c>
      <c r="AO237" s="81" t="str">
        <f t="shared" si="176"/>
        <v>Corriger</v>
      </c>
      <c r="AP237" s="81" t="str">
        <f t="shared" si="177"/>
        <v>Corriger</v>
      </c>
      <c r="AQ237" s="81">
        <f>'M1-In'!AJ237+'M2-In'!AJ237+'M3-In'!AJ237</f>
        <v>0</v>
      </c>
      <c r="AR237" s="81" t="str">
        <f t="shared" si="178"/>
        <v>Corriger</v>
      </c>
      <c r="AS237" s="81" t="str">
        <f t="shared" si="179"/>
        <v>Corriger</v>
      </c>
      <c r="AT237" s="81">
        <f>BerM1!AO237+BerM2!AO237+BerM3!AO237</f>
        <v>0</v>
      </c>
      <c r="AU237" s="81" t="str">
        <f t="shared" si="180"/>
        <v>Corriger</v>
      </c>
      <c r="AV237" s="81" t="str">
        <f t="shared" si="181"/>
        <v>Corriger</v>
      </c>
      <c r="AW237" s="81" t="str">
        <f>IF(A237&gt;1,"Corriger",MIN(gmk,BerM1!AQ237+BerM2!AQ237+BerM3!AQ237))</f>
        <v>Corriger</v>
      </c>
      <c r="AX237" s="81" t="str">
        <f t="shared" si="182"/>
        <v>Corriger</v>
      </c>
      <c r="AY237" s="81" t="str">
        <f t="shared" si="183"/>
        <v>Corriger</v>
      </c>
      <c r="AZ237" s="81" t="str">
        <f>IF(A237&gt;1,"Corriger",ROUND(AW237*pabij/100,2)+ROUND(AW237*wnbij/100,2))</f>
        <v>Corriger</v>
      </c>
      <c r="BA237" s="81">
        <f t="shared" si="184"/>
        <v>0</v>
      </c>
      <c r="BB237" s="81">
        <f t="shared" si="185"/>
        <v>0</v>
      </c>
      <c r="BC237" s="104">
        <f t="shared" si="186"/>
        <v>1</v>
      </c>
      <c r="BD237" s="81" t="str">
        <f t="shared" si="187"/>
        <v>Corriger</v>
      </c>
      <c r="BE237" s="34" t="str">
        <f t="shared" si="188"/>
        <v>Corriger</v>
      </c>
      <c r="BF237" s="81" t="str">
        <f>IF(A237&gt;1,"Corriger",MIN(AY237,BerM1!AT237+BerM2!AT237+BerM3!AT237))</f>
        <v>Corriger</v>
      </c>
      <c r="BG237" s="81" t="e">
        <f t="shared" si="189"/>
        <v>#VALUE!</v>
      </c>
      <c r="BH237" s="81" t="str">
        <f t="shared" si="190"/>
        <v>Corriger</v>
      </c>
      <c r="BI237" s="81" t="str">
        <f t="shared" si="191"/>
        <v>Corriger</v>
      </c>
      <c r="BJ237" s="81" t="e">
        <f t="shared" si="192"/>
        <v>#VALUE!</v>
      </c>
      <c r="BK237" s="81" t="e">
        <f ca="1">IF(A237=1,Corriger,ROUND(AW237*fsobij/100,2))</f>
        <v>#VALUE!</v>
      </c>
      <c r="BL237" s="25" t="str">
        <f t="shared" si="193"/>
        <v>Corriger</v>
      </c>
      <c r="BM237" s="81" t="str">
        <f t="shared" si="194"/>
        <v>Corriger</v>
      </c>
      <c r="BN237" s="81" t="str">
        <f t="shared" si="195"/>
        <v>Corriger</v>
      </c>
      <c r="BO237" s="81" t="str">
        <f t="shared" si="196"/>
        <v>OK</v>
      </c>
      <c r="BP237" s="81" t="b">
        <f t="shared" si="197"/>
        <v>0</v>
      </c>
      <c r="BQ237" s="105"/>
      <c r="BR237" s="105" t="e">
        <f ca="1">IF(A237=1,Corriger,ROUND(AW237*bijdrage255/100,2))</f>
        <v>#VALUE!</v>
      </c>
      <c r="BS237" s="105" t="e">
        <f ca="1">IF(A237=1,Corriger,ROUND(AW237*bijdrage256/100,2))</f>
        <v>#VALUE!</v>
      </c>
      <c r="BT237" s="105"/>
      <c r="BU237" s="105" t="str">
        <f t="shared" si="198"/>
        <v>Corriger</v>
      </c>
      <c r="BV237" s="105"/>
      <c r="BW237" s="81" t="e">
        <f t="shared" si="199"/>
        <v>#VALUE!</v>
      </c>
      <c r="BX237" s="81" t="e">
        <f t="shared" si="200"/>
        <v>#VALUE!</v>
      </c>
      <c r="BY237" s="81" t="e">
        <f t="shared" si="201"/>
        <v>#VALUE!</v>
      </c>
      <c r="CA237" s="81" t="e">
        <f ca="1">BN237-ROUND(((FTP!AP237+FTP!BB237+FTP!BF237+FTP!AT237+FTP!AX237)-(FTP!BH237+FTP!BJ237))/100,2)</f>
        <v>#VALUE!</v>
      </c>
    </row>
    <row r="238" spans="1:79" x14ac:dyDescent="0.2">
      <c r="A238" s="25">
        <f>IF(OR(BerM1!V238=1,BerM2!V238=1,BerM3!V238=1),1,IF(ISBLANK(wg_cat),2,IF(AND(kwnr&gt;=76,user_wg_cat=958),3,0)))</f>
        <v>2</v>
      </c>
      <c r="B238" s="101"/>
      <c r="C238" s="106">
        <f>IF(NOT(ISBLANK(Ident!E238)),IF(Ident!E238&lt;Kal!A$11,Kal!A$11,Ident!E238),Kal!A$11)</f>
        <v>45383</v>
      </c>
      <c r="D238" s="25">
        <f>Ident!F238-C238+1-(INT((CHOOSE(WEEKDAY(C238),0,1,2,3,4,5,6)+(Ident!F238-C238+1))/7))-(INT((CHOOSE(WEEKDAY(C238),6,0,1,2,3,4,5)+(Ident!F238-C238+1))/7))</f>
        <v>-32415</v>
      </c>
      <c r="E238" s="25">
        <f>Kal!B$13-C238+1-(INT((CHOOSE(WEEKDAY(C238),0,1,2,3,4,5,6)+(Kal!B$13-C238+1))/7))-(INT((CHOOSE(WEEKDAY(C238),6,0,1,2,3,4,5)+(Kal!B$13-C238+1))/7))</f>
        <v>65</v>
      </c>
      <c r="F238" s="25">
        <f>Ident!F238-Kal!A$11+1-(INT((CHOOSE(WEEKDAY(Kal!A$11),0,1,2,3,4,5,6)+(Ident!F238-Kal!A$11+1))/7))-(INT((CHOOSE(WEEKDAY(Kal!A$11),6,0,1,2,3,4,5)+(Ident!F238-Kal!A$11+1))/7))</f>
        <v>-32415</v>
      </c>
      <c r="G238" s="25">
        <f>IF(AND(Ident!E238&lt;&gt;0,Ident!F238&lt;&gt;0),D238,IF(AND(Ident!E238&lt;&gt;0,Ident!F238=0),E238,IF(AND(Ident!E238=0,Ident!F238&lt;&gt;0),F238,ad5kw)))</f>
        <v>65</v>
      </c>
      <c r="H238" s="24">
        <f>ROUND(G238*Ident!L238,2)</f>
        <v>0</v>
      </c>
      <c r="I238" s="102"/>
      <c r="J238" s="103">
        <f>BerM1!W238+BerM2!W238+BerM3!W238</f>
        <v>0</v>
      </c>
      <c r="K238" s="103">
        <f t="shared" si="161"/>
        <v>0</v>
      </c>
      <c r="L238" s="103" t="str">
        <f t="shared" si="162"/>
        <v>Corriger</v>
      </c>
      <c r="M238" s="81">
        <f>BerM1!AB238+BerM2!AB238+BerM3!AB238</f>
        <v>0</v>
      </c>
      <c r="N238" s="81">
        <f t="shared" si="163"/>
        <v>0</v>
      </c>
      <c r="O238" s="4">
        <f>IF(BerM1!S238+BerM2!S238+BerM3!S238=0,0,MIN(Ident!L238*fuf,MAX((Ident!L238-1)*fuf,ROUND(N238/(BerM1!S238+BerM2!S238+BerM3!S238),2))))</f>
        <v>0</v>
      </c>
      <c r="P238" s="81">
        <f>ROUND((BerM1!I238+BerM2!I238+BerM3!I238)/(malu1+malu2+malu3),2)</f>
        <v>0</v>
      </c>
      <c r="Q238" s="81">
        <f>ROUND((BerM1!J238+BerM2!J238+BerM3!J238)/(dima1+dima2+dima3),2)</f>
        <v>0</v>
      </c>
      <c r="R238" s="81">
        <f>ROUND((BerM1!K238+BerM2!K238+BerM3!K238)/(wome1+wome2+wome3),2)</f>
        <v>0</v>
      </c>
      <c r="S238" s="81">
        <f>ROUND((BerM1!L238+BerM2!L238+BerM3!L238)/(doje1+doje2+doje3),2)</f>
        <v>0</v>
      </c>
      <c r="T238" s="81">
        <f>ROUND((BerM1!M238+BerM2!M238+BerM3!M238)/(vrve1+vrve2+vrve3),2)</f>
        <v>0</v>
      </c>
      <c r="U238" s="81">
        <f>ROUND((BerM1!N238+BerM2!N238+BerM3!N238)/(zasa1+zasa2+zasa3),2)</f>
        <v>0</v>
      </c>
      <c r="V238" s="81">
        <f>ROUND((BerM1!O238+BerM2!O238+BerM3!O238)/(zodi1+zodi2+zodi3),2)</f>
        <v>0</v>
      </c>
      <c r="W238" s="81">
        <f>ROUND(('M1-In'!U238+'M2-In'!U238+'M3-In'!U238)*7/(malu1+malu2+malu3+dima1+dima2+dima3+wome1+wome2+wome3+doje1+doje2+doje3+vrve1+vrve2+vrve3+zasa1+zasa2+zasa3+zodi1+zodi2+zodi3),2)</f>
        <v>0</v>
      </c>
      <c r="X238" s="81">
        <f t="shared" si="164"/>
        <v>0</v>
      </c>
      <c r="Y238" s="81" t="str">
        <f t="shared" si="165"/>
        <v>REMPLIR CAT.D'EMPLOYEUR!</v>
      </c>
      <c r="Z238" s="34">
        <f t="shared" si="166"/>
        <v>0</v>
      </c>
      <c r="AA238" s="81" t="str">
        <f t="shared" si="167"/>
        <v>T. plein</v>
      </c>
      <c r="AB238" s="81">
        <f>'M1-In'!AD238+'M1-In'!AE238+'M2-In'!AD238+'M2-In'!AE238+'M3-In'!AD238+'M3-In'!AE238</f>
        <v>0</v>
      </c>
      <c r="AC238" s="81" t="str">
        <f t="shared" si="168"/>
        <v>Corriger</v>
      </c>
      <c r="AD238" s="81" t="str">
        <f t="shared" si="169"/>
        <v>Corriger</v>
      </c>
      <c r="AE238" s="81">
        <f>'M1-In'!AF238+'M2-In'!AF238+'M3-In'!AF238</f>
        <v>0</v>
      </c>
      <c r="AF238" s="81" t="str">
        <f t="shared" si="170"/>
        <v>Corriger</v>
      </c>
      <c r="AG238" s="81" t="str">
        <f t="shared" si="171"/>
        <v>Corriger</v>
      </c>
      <c r="AH238" s="81">
        <f>'M1-In'!AG238+'M2-In'!AG238+'M3-In'!AG238</f>
        <v>0</v>
      </c>
      <c r="AI238" s="81" t="str">
        <f t="shared" si="172"/>
        <v>Corriger</v>
      </c>
      <c r="AJ238" s="81" t="str">
        <f t="shared" si="173"/>
        <v>Corriger</v>
      </c>
      <c r="AK238" s="81">
        <f>'M1-In'!AH238+'M2-In'!AH238+'M3-In'!AH238</f>
        <v>0</v>
      </c>
      <c r="AL238" s="81" t="str">
        <f t="shared" si="174"/>
        <v>Corriger</v>
      </c>
      <c r="AM238" s="81" t="str">
        <f t="shared" si="175"/>
        <v>Corriger</v>
      </c>
      <c r="AN238" s="81">
        <f>'M1-In'!AI238+'M2-In'!AI238+'M3-In'!AI238</f>
        <v>0</v>
      </c>
      <c r="AO238" s="81" t="str">
        <f t="shared" si="176"/>
        <v>Corriger</v>
      </c>
      <c r="AP238" s="81" t="str">
        <f t="shared" si="177"/>
        <v>Corriger</v>
      </c>
      <c r="AQ238" s="81">
        <f>'M1-In'!AJ238+'M2-In'!AJ238+'M3-In'!AJ238</f>
        <v>0</v>
      </c>
      <c r="AR238" s="81" t="str">
        <f t="shared" si="178"/>
        <v>Corriger</v>
      </c>
      <c r="AS238" s="81" t="str">
        <f t="shared" si="179"/>
        <v>Corriger</v>
      </c>
      <c r="AT238" s="81">
        <f>BerM1!AO238+BerM2!AO238+BerM3!AO238</f>
        <v>0</v>
      </c>
      <c r="AU238" s="81" t="str">
        <f t="shared" si="180"/>
        <v>Corriger</v>
      </c>
      <c r="AV238" s="81" t="str">
        <f t="shared" si="181"/>
        <v>Corriger</v>
      </c>
      <c r="AW238" s="81" t="str">
        <f>IF(A238&gt;1,"Corriger",MIN(gmk,BerM1!AQ238+BerM2!AQ238+BerM3!AQ238))</f>
        <v>Corriger</v>
      </c>
      <c r="AX238" s="81" t="str">
        <f t="shared" si="182"/>
        <v>Corriger</v>
      </c>
      <c r="AY238" s="81" t="str">
        <f t="shared" si="183"/>
        <v>Corriger</v>
      </c>
      <c r="AZ238" s="81" t="str">
        <f>IF(A238&gt;1,"Corriger",ROUND(AW238*pabij/100,2)+ROUND(AW238*wnbij/100,2))</f>
        <v>Corriger</v>
      </c>
      <c r="BA238" s="81">
        <f t="shared" si="184"/>
        <v>0</v>
      </c>
      <c r="BB238" s="81">
        <f t="shared" si="185"/>
        <v>0</v>
      </c>
      <c r="BC238" s="104">
        <f t="shared" si="186"/>
        <v>1</v>
      </c>
      <c r="BD238" s="81" t="str">
        <f t="shared" si="187"/>
        <v>Corriger</v>
      </c>
      <c r="BE238" s="34" t="str">
        <f t="shared" si="188"/>
        <v>Corriger</v>
      </c>
      <c r="BF238" s="81" t="str">
        <f>IF(A238&gt;1,"Corriger",MIN(AY238,BerM1!AT238+BerM2!AT238+BerM3!AT238))</f>
        <v>Corriger</v>
      </c>
      <c r="BG238" s="81" t="e">
        <f t="shared" si="189"/>
        <v>#VALUE!</v>
      </c>
      <c r="BH238" s="81" t="str">
        <f t="shared" si="190"/>
        <v>Corriger</v>
      </c>
      <c r="BI238" s="81" t="str">
        <f t="shared" si="191"/>
        <v>Corriger</v>
      </c>
      <c r="BJ238" s="81" t="e">
        <f t="shared" si="192"/>
        <v>#VALUE!</v>
      </c>
      <c r="BK238" s="81" t="e">
        <f ca="1">IF(A238=1,Corriger,ROUND(AW238*fsobij/100,2))</f>
        <v>#VALUE!</v>
      </c>
      <c r="BL238" s="25" t="str">
        <f t="shared" si="193"/>
        <v>Corriger</v>
      </c>
      <c r="BM238" s="81" t="str">
        <f t="shared" si="194"/>
        <v>Corriger</v>
      </c>
      <c r="BN238" s="81" t="str">
        <f t="shared" si="195"/>
        <v>Corriger</v>
      </c>
      <c r="BO238" s="81" t="str">
        <f t="shared" si="196"/>
        <v>OK</v>
      </c>
      <c r="BP238" s="81" t="b">
        <f t="shared" si="197"/>
        <v>0</v>
      </c>
      <c r="BQ238" s="105"/>
      <c r="BR238" s="105" t="e">
        <f ca="1">IF(A238=1,Corriger,ROUND(AW238*bijdrage255/100,2))</f>
        <v>#VALUE!</v>
      </c>
      <c r="BS238" s="105" t="e">
        <f ca="1">IF(A238=1,Corriger,ROUND(AW238*bijdrage256/100,2))</f>
        <v>#VALUE!</v>
      </c>
      <c r="BT238" s="105"/>
      <c r="BU238" s="105" t="str">
        <f t="shared" si="198"/>
        <v>Corriger</v>
      </c>
      <c r="BV238" s="105"/>
      <c r="BW238" s="81" t="e">
        <f t="shared" si="199"/>
        <v>#VALUE!</v>
      </c>
      <c r="BX238" s="81" t="e">
        <f t="shared" si="200"/>
        <v>#VALUE!</v>
      </c>
      <c r="BY238" s="81" t="e">
        <f t="shared" si="201"/>
        <v>#VALUE!</v>
      </c>
      <c r="CA238" s="81" t="e">
        <f ca="1">BN238-ROUND(((FTP!AP238+FTP!BB238+FTP!BF238+FTP!AT238+FTP!AX238)-(FTP!BH238+FTP!BJ238))/100,2)</f>
        <v>#VALUE!</v>
      </c>
    </row>
    <row r="239" spans="1:79" x14ac:dyDescent="0.2">
      <c r="A239" s="25">
        <f>IF(OR(BerM1!V239=1,BerM2!V239=1,BerM3!V239=1),1,IF(ISBLANK(wg_cat),2,IF(AND(kwnr&gt;=76,user_wg_cat=958),3,0)))</f>
        <v>2</v>
      </c>
      <c r="B239" s="101"/>
      <c r="C239" s="106">
        <f>IF(NOT(ISBLANK(Ident!E239)),IF(Ident!E239&lt;Kal!A$11,Kal!A$11,Ident!E239),Kal!A$11)</f>
        <v>45383</v>
      </c>
      <c r="D239" s="25">
        <f>Ident!F239-C239+1-(INT((CHOOSE(WEEKDAY(C239),0,1,2,3,4,5,6)+(Ident!F239-C239+1))/7))-(INT((CHOOSE(WEEKDAY(C239),6,0,1,2,3,4,5)+(Ident!F239-C239+1))/7))</f>
        <v>-32415</v>
      </c>
      <c r="E239" s="25">
        <f>Kal!B$13-C239+1-(INT((CHOOSE(WEEKDAY(C239),0,1,2,3,4,5,6)+(Kal!B$13-C239+1))/7))-(INT((CHOOSE(WEEKDAY(C239),6,0,1,2,3,4,5)+(Kal!B$13-C239+1))/7))</f>
        <v>65</v>
      </c>
      <c r="F239" s="25">
        <f>Ident!F239-Kal!A$11+1-(INT((CHOOSE(WEEKDAY(Kal!A$11),0,1,2,3,4,5,6)+(Ident!F239-Kal!A$11+1))/7))-(INT((CHOOSE(WEEKDAY(Kal!A$11),6,0,1,2,3,4,5)+(Ident!F239-Kal!A$11+1))/7))</f>
        <v>-32415</v>
      </c>
      <c r="G239" s="25">
        <f>IF(AND(Ident!E239&lt;&gt;0,Ident!F239&lt;&gt;0),D239,IF(AND(Ident!E239&lt;&gt;0,Ident!F239=0),E239,IF(AND(Ident!E239=0,Ident!F239&lt;&gt;0),F239,ad5kw)))</f>
        <v>65</v>
      </c>
      <c r="H239" s="24">
        <f>ROUND(G239*Ident!L239,2)</f>
        <v>0</v>
      </c>
      <c r="I239" s="102"/>
      <c r="J239" s="103">
        <f>BerM1!W239+BerM2!W239+BerM3!W239</f>
        <v>0</v>
      </c>
      <c r="K239" s="103">
        <f t="shared" si="161"/>
        <v>0</v>
      </c>
      <c r="L239" s="103" t="str">
        <f t="shared" si="162"/>
        <v>Corriger</v>
      </c>
      <c r="M239" s="81">
        <f>BerM1!AB239+BerM2!AB239+BerM3!AB239</f>
        <v>0</v>
      </c>
      <c r="N239" s="81">
        <f t="shared" si="163"/>
        <v>0</v>
      </c>
      <c r="O239" s="4">
        <f>IF(BerM1!S239+BerM2!S239+BerM3!S239=0,0,MIN(Ident!L239*fuf,MAX((Ident!L239-1)*fuf,ROUND(N239/(BerM1!S239+BerM2!S239+BerM3!S239),2))))</f>
        <v>0</v>
      </c>
      <c r="P239" s="81">
        <f>ROUND((BerM1!I239+BerM2!I239+BerM3!I239)/(malu1+malu2+malu3),2)</f>
        <v>0</v>
      </c>
      <c r="Q239" s="81">
        <f>ROUND((BerM1!J239+BerM2!J239+BerM3!J239)/(dima1+dima2+dima3),2)</f>
        <v>0</v>
      </c>
      <c r="R239" s="81">
        <f>ROUND((BerM1!K239+BerM2!K239+BerM3!K239)/(wome1+wome2+wome3),2)</f>
        <v>0</v>
      </c>
      <c r="S239" s="81">
        <f>ROUND((BerM1!L239+BerM2!L239+BerM3!L239)/(doje1+doje2+doje3),2)</f>
        <v>0</v>
      </c>
      <c r="T239" s="81">
        <f>ROUND((BerM1!M239+BerM2!M239+BerM3!M239)/(vrve1+vrve2+vrve3),2)</f>
        <v>0</v>
      </c>
      <c r="U239" s="81">
        <f>ROUND((BerM1!N239+BerM2!N239+BerM3!N239)/(zasa1+zasa2+zasa3),2)</f>
        <v>0</v>
      </c>
      <c r="V239" s="81">
        <f>ROUND((BerM1!O239+BerM2!O239+BerM3!O239)/(zodi1+zodi2+zodi3),2)</f>
        <v>0</v>
      </c>
      <c r="W239" s="81">
        <f>ROUND(('M1-In'!U239+'M2-In'!U239+'M3-In'!U239)*7/(malu1+malu2+malu3+dima1+dima2+dima3+wome1+wome2+wome3+doje1+doje2+doje3+vrve1+vrve2+vrve3+zasa1+zasa2+zasa3+zodi1+zodi2+zodi3),2)</f>
        <v>0</v>
      </c>
      <c r="X239" s="81">
        <f t="shared" si="164"/>
        <v>0</v>
      </c>
      <c r="Y239" s="81" t="str">
        <f t="shared" si="165"/>
        <v>REMPLIR CAT.D'EMPLOYEUR!</v>
      </c>
      <c r="Z239" s="34">
        <f t="shared" si="166"/>
        <v>0</v>
      </c>
      <c r="AA239" s="81" t="str">
        <f t="shared" si="167"/>
        <v>T. plein</v>
      </c>
      <c r="AB239" s="81">
        <f>'M1-In'!AD239+'M1-In'!AE239+'M2-In'!AD239+'M2-In'!AE239+'M3-In'!AD239+'M3-In'!AE239</f>
        <v>0</v>
      </c>
      <c r="AC239" s="81" t="str">
        <f t="shared" si="168"/>
        <v>Corriger</v>
      </c>
      <c r="AD239" s="81" t="str">
        <f t="shared" si="169"/>
        <v>Corriger</v>
      </c>
      <c r="AE239" s="81">
        <f>'M1-In'!AF239+'M2-In'!AF239+'M3-In'!AF239</f>
        <v>0</v>
      </c>
      <c r="AF239" s="81" t="str">
        <f t="shared" si="170"/>
        <v>Corriger</v>
      </c>
      <c r="AG239" s="81" t="str">
        <f t="shared" si="171"/>
        <v>Corriger</v>
      </c>
      <c r="AH239" s="81">
        <f>'M1-In'!AG239+'M2-In'!AG239+'M3-In'!AG239</f>
        <v>0</v>
      </c>
      <c r="AI239" s="81" t="str">
        <f t="shared" si="172"/>
        <v>Corriger</v>
      </c>
      <c r="AJ239" s="81" t="str">
        <f t="shared" si="173"/>
        <v>Corriger</v>
      </c>
      <c r="AK239" s="81">
        <f>'M1-In'!AH239+'M2-In'!AH239+'M3-In'!AH239</f>
        <v>0</v>
      </c>
      <c r="AL239" s="81" t="str">
        <f t="shared" si="174"/>
        <v>Corriger</v>
      </c>
      <c r="AM239" s="81" t="str">
        <f t="shared" si="175"/>
        <v>Corriger</v>
      </c>
      <c r="AN239" s="81">
        <f>'M1-In'!AI239+'M2-In'!AI239+'M3-In'!AI239</f>
        <v>0</v>
      </c>
      <c r="AO239" s="81" t="str">
        <f t="shared" si="176"/>
        <v>Corriger</v>
      </c>
      <c r="AP239" s="81" t="str">
        <f t="shared" si="177"/>
        <v>Corriger</v>
      </c>
      <c r="AQ239" s="81">
        <f>'M1-In'!AJ239+'M2-In'!AJ239+'M3-In'!AJ239</f>
        <v>0</v>
      </c>
      <c r="AR239" s="81" t="str">
        <f t="shared" si="178"/>
        <v>Corriger</v>
      </c>
      <c r="AS239" s="81" t="str">
        <f t="shared" si="179"/>
        <v>Corriger</v>
      </c>
      <c r="AT239" s="81">
        <f>BerM1!AO239+BerM2!AO239+BerM3!AO239</f>
        <v>0</v>
      </c>
      <c r="AU239" s="81" t="str">
        <f t="shared" si="180"/>
        <v>Corriger</v>
      </c>
      <c r="AV239" s="81" t="str">
        <f t="shared" si="181"/>
        <v>Corriger</v>
      </c>
      <c r="AW239" s="81" t="str">
        <f>IF(A239&gt;1,"Corriger",MIN(gmk,BerM1!AQ239+BerM2!AQ239+BerM3!AQ239))</f>
        <v>Corriger</v>
      </c>
      <c r="AX239" s="81" t="str">
        <f t="shared" si="182"/>
        <v>Corriger</v>
      </c>
      <c r="AY239" s="81" t="str">
        <f t="shared" si="183"/>
        <v>Corriger</v>
      </c>
      <c r="AZ239" s="81" t="str">
        <f>IF(A239&gt;1,"Corriger",ROUND(AW239*pabij/100,2)+ROUND(AW239*wnbij/100,2))</f>
        <v>Corriger</v>
      </c>
      <c r="BA239" s="81">
        <f t="shared" si="184"/>
        <v>0</v>
      </c>
      <c r="BB239" s="81">
        <f t="shared" si="185"/>
        <v>0</v>
      </c>
      <c r="BC239" s="104">
        <f t="shared" si="186"/>
        <v>1</v>
      </c>
      <c r="BD239" s="81" t="str">
        <f t="shared" si="187"/>
        <v>Corriger</v>
      </c>
      <c r="BE239" s="34" t="str">
        <f t="shared" si="188"/>
        <v>Corriger</v>
      </c>
      <c r="BF239" s="81" t="str">
        <f>IF(A239&gt;1,"Corriger",MIN(AY239,BerM1!AT239+BerM2!AT239+BerM3!AT239))</f>
        <v>Corriger</v>
      </c>
      <c r="BG239" s="81" t="e">
        <f t="shared" si="189"/>
        <v>#VALUE!</v>
      </c>
      <c r="BH239" s="81" t="str">
        <f t="shared" si="190"/>
        <v>Corriger</v>
      </c>
      <c r="BI239" s="81" t="str">
        <f t="shared" si="191"/>
        <v>Corriger</v>
      </c>
      <c r="BJ239" s="81" t="e">
        <f t="shared" si="192"/>
        <v>#VALUE!</v>
      </c>
      <c r="BK239" s="81" t="e">
        <f ca="1">IF(A239=1,Corriger,ROUND(AW239*fsobij/100,2))</f>
        <v>#VALUE!</v>
      </c>
      <c r="BL239" s="25" t="str">
        <f t="shared" si="193"/>
        <v>Corriger</v>
      </c>
      <c r="BM239" s="81" t="str">
        <f t="shared" si="194"/>
        <v>Corriger</v>
      </c>
      <c r="BN239" s="81" t="str">
        <f t="shared" si="195"/>
        <v>Corriger</v>
      </c>
      <c r="BO239" s="81" t="str">
        <f t="shared" si="196"/>
        <v>OK</v>
      </c>
      <c r="BP239" s="81" t="b">
        <f t="shared" si="197"/>
        <v>0</v>
      </c>
      <c r="BQ239" s="105"/>
      <c r="BR239" s="105" t="e">
        <f ca="1">IF(A239=1,Corriger,ROUND(AW239*bijdrage255/100,2))</f>
        <v>#VALUE!</v>
      </c>
      <c r="BS239" s="105" t="e">
        <f ca="1">IF(A239=1,Corriger,ROUND(AW239*bijdrage256/100,2))</f>
        <v>#VALUE!</v>
      </c>
      <c r="BT239" s="105"/>
      <c r="BU239" s="105" t="str">
        <f t="shared" si="198"/>
        <v>Corriger</v>
      </c>
      <c r="BV239" s="105"/>
      <c r="BW239" s="81" t="e">
        <f t="shared" si="199"/>
        <v>#VALUE!</v>
      </c>
      <c r="BX239" s="81" t="e">
        <f t="shared" si="200"/>
        <v>#VALUE!</v>
      </c>
      <c r="BY239" s="81" t="e">
        <f t="shared" si="201"/>
        <v>#VALUE!</v>
      </c>
      <c r="CA239" s="81" t="e">
        <f ca="1">BN239-ROUND(((FTP!AP239+FTP!BB239+FTP!BF239+FTP!AT239+FTP!AX239)-(FTP!BH239+FTP!BJ239))/100,2)</f>
        <v>#VALUE!</v>
      </c>
    </row>
    <row r="240" spans="1:79" x14ac:dyDescent="0.2">
      <c r="A240" s="25">
        <f>IF(OR(BerM1!V240=1,BerM2!V240=1,BerM3!V240=1),1,IF(ISBLANK(wg_cat),2,IF(AND(kwnr&gt;=76,user_wg_cat=958),3,0)))</f>
        <v>2</v>
      </c>
      <c r="B240" s="101"/>
      <c r="C240" s="106">
        <f>IF(NOT(ISBLANK(Ident!E240)),IF(Ident!E240&lt;Kal!A$11,Kal!A$11,Ident!E240),Kal!A$11)</f>
        <v>45383</v>
      </c>
      <c r="D240" s="25">
        <f>Ident!F240-C240+1-(INT((CHOOSE(WEEKDAY(C240),0,1,2,3,4,5,6)+(Ident!F240-C240+1))/7))-(INT((CHOOSE(WEEKDAY(C240),6,0,1,2,3,4,5)+(Ident!F240-C240+1))/7))</f>
        <v>-32415</v>
      </c>
      <c r="E240" s="25">
        <f>Kal!B$13-C240+1-(INT((CHOOSE(WEEKDAY(C240),0,1,2,3,4,5,6)+(Kal!B$13-C240+1))/7))-(INT((CHOOSE(WEEKDAY(C240),6,0,1,2,3,4,5)+(Kal!B$13-C240+1))/7))</f>
        <v>65</v>
      </c>
      <c r="F240" s="25">
        <f>Ident!F240-Kal!A$11+1-(INT((CHOOSE(WEEKDAY(Kal!A$11),0,1,2,3,4,5,6)+(Ident!F240-Kal!A$11+1))/7))-(INT((CHOOSE(WEEKDAY(Kal!A$11),6,0,1,2,3,4,5)+(Ident!F240-Kal!A$11+1))/7))</f>
        <v>-32415</v>
      </c>
      <c r="G240" s="25">
        <f>IF(AND(Ident!E240&lt;&gt;0,Ident!F240&lt;&gt;0),D240,IF(AND(Ident!E240&lt;&gt;0,Ident!F240=0),E240,IF(AND(Ident!E240=0,Ident!F240&lt;&gt;0),F240,ad5kw)))</f>
        <v>65</v>
      </c>
      <c r="H240" s="24">
        <f>ROUND(G240*Ident!L240,2)</f>
        <v>0</v>
      </c>
      <c r="I240" s="102"/>
      <c r="J240" s="103">
        <f>BerM1!W240+BerM2!W240+BerM3!W240</f>
        <v>0</v>
      </c>
      <c r="K240" s="103">
        <f t="shared" si="161"/>
        <v>0</v>
      </c>
      <c r="L240" s="103" t="str">
        <f t="shared" si="162"/>
        <v>Corriger</v>
      </c>
      <c r="M240" s="81">
        <f>BerM1!AB240+BerM2!AB240+BerM3!AB240</f>
        <v>0</v>
      </c>
      <c r="N240" s="81">
        <f t="shared" si="163"/>
        <v>0</v>
      </c>
      <c r="O240" s="4">
        <f>IF(BerM1!S240+BerM2!S240+BerM3!S240=0,0,MIN(Ident!L240*fuf,MAX((Ident!L240-1)*fuf,ROUND(N240/(BerM1!S240+BerM2!S240+BerM3!S240),2))))</f>
        <v>0</v>
      </c>
      <c r="P240" s="81">
        <f>ROUND((BerM1!I240+BerM2!I240+BerM3!I240)/(malu1+malu2+malu3),2)</f>
        <v>0</v>
      </c>
      <c r="Q240" s="81">
        <f>ROUND((BerM1!J240+BerM2!J240+BerM3!J240)/(dima1+dima2+dima3),2)</f>
        <v>0</v>
      </c>
      <c r="R240" s="81">
        <f>ROUND((BerM1!K240+BerM2!K240+BerM3!K240)/(wome1+wome2+wome3),2)</f>
        <v>0</v>
      </c>
      <c r="S240" s="81">
        <f>ROUND((BerM1!L240+BerM2!L240+BerM3!L240)/(doje1+doje2+doje3),2)</f>
        <v>0</v>
      </c>
      <c r="T240" s="81">
        <f>ROUND((BerM1!M240+BerM2!M240+BerM3!M240)/(vrve1+vrve2+vrve3),2)</f>
        <v>0</v>
      </c>
      <c r="U240" s="81">
        <f>ROUND((BerM1!N240+BerM2!N240+BerM3!N240)/(zasa1+zasa2+zasa3),2)</f>
        <v>0</v>
      </c>
      <c r="V240" s="81">
        <f>ROUND((BerM1!O240+BerM2!O240+BerM3!O240)/(zodi1+zodi2+zodi3),2)</f>
        <v>0</v>
      </c>
      <c r="W240" s="81">
        <f>ROUND(('M1-In'!U240+'M2-In'!U240+'M3-In'!U240)*7/(malu1+malu2+malu3+dima1+dima2+dima3+wome1+wome2+wome3+doje1+doje2+doje3+vrve1+vrve2+vrve3+zasa1+zasa2+zasa3+zodi1+zodi2+zodi3),2)</f>
        <v>0</v>
      </c>
      <c r="X240" s="81">
        <f t="shared" si="164"/>
        <v>0</v>
      </c>
      <c r="Y240" s="81" t="str">
        <f t="shared" si="165"/>
        <v>REMPLIR CAT.D'EMPLOYEUR!</v>
      </c>
      <c r="Z240" s="34">
        <f t="shared" si="166"/>
        <v>0</v>
      </c>
      <c r="AA240" s="81" t="str">
        <f t="shared" si="167"/>
        <v>T. plein</v>
      </c>
      <c r="AB240" s="81">
        <f>'M1-In'!AD240+'M1-In'!AE240+'M2-In'!AD240+'M2-In'!AE240+'M3-In'!AD240+'M3-In'!AE240</f>
        <v>0</v>
      </c>
      <c r="AC240" s="81" t="str">
        <f t="shared" si="168"/>
        <v>Corriger</v>
      </c>
      <c r="AD240" s="81" t="str">
        <f t="shared" si="169"/>
        <v>Corriger</v>
      </c>
      <c r="AE240" s="81">
        <f>'M1-In'!AF240+'M2-In'!AF240+'M3-In'!AF240</f>
        <v>0</v>
      </c>
      <c r="AF240" s="81" t="str">
        <f t="shared" si="170"/>
        <v>Corriger</v>
      </c>
      <c r="AG240" s="81" t="str">
        <f t="shared" si="171"/>
        <v>Corriger</v>
      </c>
      <c r="AH240" s="81">
        <f>'M1-In'!AG240+'M2-In'!AG240+'M3-In'!AG240</f>
        <v>0</v>
      </c>
      <c r="AI240" s="81" t="str">
        <f t="shared" si="172"/>
        <v>Corriger</v>
      </c>
      <c r="AJ240" s="81" t="str">
        <f t="shared" si="173"/>
        <v>Corriger</v>
      </c>
      <c r="AK240" s="81">
        <f>'M1-In'!AH240+'M2-In'!AH240+'M3-In'!AH240</f>
        <v>0</v>
      </c>
      <c r="AL240" s="81" t="str">
        <f t="shared" si="174"/>
        <v>Corriger</v>
      </c>
      <c r="AM240" s="81" t="str">
        <f t="shared" si="175"/>
        <v>Corriger</v>
      </c>
      <c r="AN240" s="81">
        <f>'M1-In'!AI240+'M2-In'!AI240+'M3-In'!AI240</f>
        <v>0</v>
      </c>
      <c r="AO240" s="81" t="str">
        <f t="shared" si="176"/>
        <v>Corriger</v>
      </c>
      <c r="AP240" s="81" t="str">
        <f t="shared" si="177"/>
        <v>Corriger</v>
      </c>
      <c r="AQ240" s="81">
        <f>'M1-In'!AJ240+'M2-In'!AJ240+'M3-In'!AJ240</f>
        <v>0</v>
      </c>
      <c r="AR240" s="81" t="str">
        <f t="shared" si="178"/>
        <v>Corriger</v>
      </c>
      <c r="AS240" s="81" t="str">
        <f t="shared" si="179"/>
        <v>Corriger</v>
      </c>
      <c r="AT240" s="81">
        <f>BerM1!AO240+BerM2!AO240+BerM3!AO240</f>
        <v>0</v>
      </c>
      <c r="AU240" s="81" t="str">
        <f t="shared" si="180"/>
        <v>Corriger</v>
      </c>
      <c r="AV240" s="81" t="str">
        <f t="shared" si="181"/>
        <v>Corriger</v>
      </c>
      <c r="AW240" s="81" t="str">
        <f>IF(A240&gt;1,"Corriger",MIN(gmk,BerM1!AQ240+BerM2!AQ240+BerM3!AQ240))</f>
        <v>Corriger</v>
      </c>
      <c r="AX240" s="81" t="str">
        <f t="shared" si="182"/>
        <v>Corriger</v>
      </c>
      <c r="AY240" s="81" t="str">
        <f t="shared" si="183"/>
        <v>Corriger</v>
      </c>
      <c r="AZ240" s="81" t="str">
        <f>IF(A240&gt;1,"Corriger",ROUND(AW240*pabij/100,2)+ROUND(AW240*wnbij/100,2))</f>
        <v>Corriger</v>
      </c>
      <c r="BA240" s="81">
        <f t="shared" si="184"/>
        <v>0</v>
      </c>
      <c r="BB240" s="81">
        <f t="shared" si="185"/>
        <v>0</v>
      </c>
      <c r="BC240" s="104">
        <f t="shared" si="186"/>
        <v>1</v>
      </c>
      <c r="BD240" s="81" t="str">
        <f t="shared" si="187"/>
        <v>Corriger</v>
      </c>
      <c r="BE240" s="34" t="str">
        <f t="shared" si="188"/>
        <v>Corriger</v>
      </c>
      <c r="BF240" s="81" t="str">
        <f>IF(A240&gt;1,"Corriger",MIN(AY240,BerM1!AT240+BerM2!AT240+BerM3!AT240))</f>
        <v>Corriger</v>
      </c>
      <c r="BG240" s="81" t="e">
        <f t="shared" si="189"/>
        <v>#VALUE!</v>
      </c>
      <c r="BH240" s="81" t="str">
        <f t="shared" si="190"/>
        <v>Corriger</v>
      </c>
      <c r="BI240" s="81" t="str">
        <f t="shared" si="191"/>
        <v>Corriger</v>
      </c>
      <c r="BJ240" s="81" t="e">
        <f t="shared" si="192"/>
        <v>#VALUE!</v>
      </c>
      <c r="BK240" s="81" t="e">
        <f ca="1">IF(A240=1,Corriger,ROUND(AW240*fsobij/100,2))</f>
        <v>#VALUE!</v>
      </c>
      <c r="BL240" s="25" t="str">
        <f t="shared" si="193"/>
        <v>Corriger</v>
      </c>
      <c r="BM240" s="81" t="str">
        <f t="shared" si="194"/>
        <v>Corriger</v>
      </c>
      <c r="BN240" s="81" t="str">
        <f t="shared" si="195"/>
        <v>Corriger</v>
      </c>
      <c r="BO240" s="81" t="str">
        <f t="shared" si="196"/>
        <v>OK</v>
      </c>
      <c r="BP240" s="81" t="b">
        <f t="shared" si="197"/>
        <v>0</v>
      </c>
      <c r="BQ240" s="105"/>
      <c r="BR240" s="105" t="e">
        <f ca="1">IF(A240=1,Corriger,ROUND(AW240*bijdrage255/100,2))</f>
        <v>#VALUE!</v>
      </c>
      <c r="BS240" s="105" t="e">
        <f ca="1">IF(A240=1,Corriger,ROUND(AW240*bijdrage256/100,2))</f>
        <v>#VALUE!</v>
      </c>
      <c r="BT240" s="105"/>
      <c r="BU240" s="105" t="str">
        <f t="shared" si="198"/>
        <v>Corriger</v>
      </c>
      <c r="BV240" s="105"/>
      <c r="BW240" s="81" t="e">
        <f t="shared" si="199"/>
        <v>#VALUE!</v>
      </c>
      <c r="BX240" s="81" t="e">
        <f t="shared" si="200"/>
        <v>#VALUE!</v>
      </c>
      <c r="BY240" s="81" t="e">
        <f t="shared" si="201"/>
        <v>#VALUE!</v>
      </c>
      <c r="CA240" s="81" t="e">
        <f ca="1">BN240-ROUND(((FTP!AP240+FTP!BB240+FTP!BF240+FTP!AT240+FTP!AX240)-(FTP!BH240+FTP!BJ240))/100,2)</f>
        <v>#VALUE!</v>
      </c>
    </row>
    <row r="241" spans="1:79" x14ac:dyDescent="0.2">
      <c r="A241" s="25">
        <f>IF(OR(BerM1!V241=1,BerM2!V241=1,BerM3!V241=1),1,IF(ISBLANK(wg_cat),2,IF(AND(kwnr&gt;=76,user_wg_cat=958),3,0)))</f>
        <v>2</v>
      </c>
      <c r="B241" s="101"/>
      <c r="C241" s="106">
        <f>IF(NOT(ISBLANK(Ident!E241)),IF(Ident!E241&lt;Kal!A$11,Kal!A$11,Ident!E241),Kal!A$11)</f>
        <v>45383</v>
      </c>
      <c r="D241" s="25">
        <f>Ident!F241-C241+1-(INT((CHOOSE(WEEKDAY(C241),0,1,2,3,4,5,6)+(Ident!F241-C241+1))/7))-(INT((CHOOSE(WEEKDAY(C241),6,0,1,2,3,4,5)+(Ident!F241-C241+1))/7))</f>
        <v>-32415</v>
      </c>
      <c r="E241" s="25">
        <f>Kal!B$13-C241+1-(INT((CHOOSE(WEEKDAY(C241),0,1,2,3,4,5,6)+(Kal!B$13-C241+1))/7))-(INT((CHOOSE(WEEKDAY(C241),6,0,1,2,3,4,5)+(Kal!B$13-C241+1))/7))</f>
        <v>65</v>
      </c>
      <c r="F241" s="25">
        <f>Ident!F241-Kal!A$11+1-(INT((CHOOSE(WEEKDAY(Kal!A$11),0,1,2,3,4,5,6)+(Ident!F241-Kal!A$11+1))/7))-(INT((CHOOSE(WEEKDAY(Kal!A$11),6,0,1,2,3,4,5)+(Ident!F241-Kal!A$11+1))/7))</f>
        <v>-32415</v>
      </c>
      <c r="G241" s="25">
        <f>IF(AND(Ident!E241&lt;&gt;0,Ident!F241&lt;&gt;0),D241,IF(AND(Ident!E241&lt;&gt;0,Ident!F241=0),E241,IF(AND(Ident!E241=0,Ident!F241&lt;&gt;0),F241,ad5kw)))</f>
        <v>65</v>
      </c>
      <c r="H241" s="24">
        <f>ROUND(G241*Ident!L241,2)</f>
        <v>0</v>
      </c>
      <c r="I241" s="102"/>
      <c r="J241" s="103">
        <f>BerM1!W241+BerM2!W241+BerM3!W241</f>
        <v>0</v>
      </c>
      <c r="K241" s="103">
        <f t="shared" si="161"/>
        <v>0</v>
      </c>
      <c r="L241" s="103" t="str">
        <f t="shared" si="162"/>
        <v>Corriger</v>
      </c>
      <c r="M241" s="81">
        <f>BerM1!AB241+BerM2!AB241+BerM3!AB241</f>
        <v>0</v>
      </c>
      <c r="N241" s="81">
        <f t="shared" si="163"/>
        <v>0</v>
      </c>
      <c r="O241" s="4">
        <f>IF(BerM1!S241+BerM2!S241+BerM3!S241=0,0,MIN(Ident!L241*fuf,MAX((Ident!L241-1)*fuf,ROUND(N241/(BerM1!S241+BerM2!S241+BerM3!S241),2))))</f>
        <v>0</v>
      </c>
      <c r="P241" s="81">
        <f>ROUND((BerM1!I241+BerM2!I241+BerM3!I241)/(malu1+malu2+malu3),2)</f>
        <v>0</v>
      </c>
      <c r="Q241" s="81">
        <f>ROUND((BerM1!J241+BerM2!J241+BerM3!J241)/(dima1+dima2+dima3),2)</f>
        <v>0</v>
      </c>
      <c r="R241" s="81">
        <f>ROUND((BerM1!K241+BerM2!K241+BerM3!K241)/(wome1+wome2+wome3),2)</f>
        <v>0</v>
      </c>
      <c r="S241" s="81">
        <f>ROUND((BerM1!L241+BerM2!L241+BerM3!L241)/(doje1+doje2+doje3),2)</f>
        <v>0</v>
      </c>
      <c r="T241" s="81">
        <f>ROUND((BerM1!M241+BerM2!M241+BerM3!M241)/(vrve1+vrve2+vrve3),2)</f>
        <v>0</v>
      </c>
      <c r="U241" s="81">
        <f>ROUND((BerM1!N241+BerM2!N241+BerM3!N241)/(zasa1+zasa2+zasa3),2)</f>
        <v>0</v>
      </c>
      <c r="V241" s="81">
        <f>ROUND((BerM1!O241+BerM2!O241+BerM3!O241)/(zodi1+zodi2+zodi3),2)</f>
        <v>0</v>
      </c>
      <c r="W241" s="81">
        <f>ROUND(('M1-In'!U241+'M2-In'!U241+'M3-In'!U241)*7/(malu1+malu2+malu3+dima1+dima2+dima3+wome1+wome2+wome3+doje1+doje2+doje3+vrve1+vrve2+vrve3+zasa1+zasa2+zasa3+zodi1+zodi2+zodi3),2)</f>
        <v>0</v>
      </c>
      <c r="X241" s="81">
        <f t="shared" si="164"/>
        <v>0</v>
      </c>
      <c r="Y241" s="81" t="str">
        <f t="shared" si="165"/>
        <v>REMPLIR CAT.D'EMPLOYEUR!</v>
      </c>
      <c r="Z241" s="34">
        <f t="shared" si="166"/>
        <v>0</v>
      </c>
      <c r="AA241" s="81" t="str">
        <f t="shared" si="167"/>
        <v>T. plein</v>
      </c>
      <c r="AB241" s="81">
        <f>'M1-In'!AD241+'M1-In'!AE241+'M2-In'!AD241+'M2-In'!AE241+'M3-In'!AD241+'M3-In'!AE241</f>
        <v>0</v>
      </c>
      <c r="AC241" s="81" t="str">
        <f t="shared" si="168"/>
        <v>Corriger</v>
      </c>
      <c r="AD241" s="81" t="str">
        <f t="shared" si="169"/>
        <v>Corriger</v>
      </c>
      <c r="AE241" s="81">
        <f>'M1-In'!AF241+'M2-In'!AF241+'M3-In'!AF241</f>
        <v>0</v>
      </c>
      <c r="AF241" s="81" t="str">
        <f t="shared" si="170"/>
        <v>Corriger</v>
      </c>
      <c r="AG241" s="81" t="str">
        <f t="shared" si="171"/>
        <v>Corriger</v>
      </c>
      <c r="AH241" s="81">
        <f>'M1-In'!AG241+'M2-In'!AG241+'M3-In'!AG241</f>
        <v>0</v>
      </c>
      <c r="AI241" s="81" t="str">
        <f t="shared" si="172"/>
        <v>Corriger</v>
      </c>
      <c r="AJ241" s="81" t="str">
        <f t="shared" si="173"/>
        <v>Corriger</v>
      </c>
      <c r="AK241" s="81">
        <f>'M1-In'!AH241+'M2-In'!AH241+'M3-In'!AH241</f>
        <v>0</v>
      </c>
      <c r="AL241" s="81" t="str">
        <f t="shared" si="174"/>
        <v>Corriger</v>
      </c>
      <c r="AM241" s="81" t="str">
        <f t="shared" si="175"/>
        <v>Corriger</v>
      </c>
      <c r="AN241" s="81">
        <f>'M1-In'!AI241+'M2-In'!AI241+'M3-In'!AI241</f>
        <v>0</v>
      </c>
      <c r="AO241" s="81" t="str">
        <f t="shared" si="176"/>
        <v>Corriger</v>
      </c>
      <c r="AP241" s="81" t="str">
        <f t="shared" si="177"/>
        <v>Corriger</v>
      </c>
      <c r="AQ241" s="81">
        <f>'M1-In'!AJ241+'M2-In'!AJ241+'M3-In'!AJ241</f>
        <v>0</v>
      </c>
      <c r="AR241" s="81" t="str">
        <f t="shared" si="178"/>
        <v>Corriger</v>
      </c>
      <c r="AS241" s="81" t="str">
        <f t="shared" si="179"/>
        <v>Corriger</v>
      </c>
      <c r="AT241" s="81">
        <f>BerM1!AO241+BerM2!AO241+BerM3!AO241</f>
        <v>0</v>
      </c>
      <c r="AU241" s="81" t="str">
        <f t="shared" si="180"/>
        <v>Corriger</v>
      </c>
      <c r="AV241" s="81" t="str">
        <f t="shared" si="181"/>
        <v>Corriger</v>
      </c>
      <c r="AW241" s="81" t="str">
        <f>IF(A241&gt;1,"Corriger",MIN(gmk,BerM1!AQ241+BerM2!AQ241+BerM3!AQ241))</f>
        <v>Corriger</v>
      </c>
      <c r="AX241" s="81" t="str">
        <f t="shared" si="182"/>
        <v>Corriger</v>
      </c>
      <c r="AY241" s="81" t="str">
        <f t="shared" si="183"/>
        <v>Corriger</v>
      </c>
      <c r="AZ241" s="81" t="str">
        <f>IF(A241&gt;1,"Corriger",ROUND(AW241*pabij/100,2)+ROUND(AW241*wnbij/100,2))</f>
        <v>Corriger</v>
      </c>
      <c r="BA241" s="81">
        <f t="shared" si="184"/>
        <v>0</v>
      </c>
      <c r="BB241" s="81">
        <f t="shared" si="185"/>
        <v>0</v>
      </c>
      <c r="BC241" s="104">
        <f t="shared" si="186"/>
        <v>1</v>
      </c>
      <c r="BD241" s="81" t="str">
        <f t="shared" si="187"/>
        <v>Corriger</v>
      </c>
      <c r="BE241" s="34" t="str">
        <f t="shared" si="188"/>
        <v>Corriger</v>
      </c>
      <c r="BF241" s="81" t="str">
        <f>IF(A241&gt;1,"Corriger",MIN(AY241,BerM1!AT241+BerM2!AT241+BerM3!AT241))</f>
        <v>Corriger</v>
      </c>
      <c r="BG241" s="81" t="e">
        <f t="shared" si="189"/>
        <v>#VALUE!</v>
      </c>
      <c r="BH241" s="81" t="str">
        <f t="shared" si="190"/>
        <v>Corriger</v>
      </c>
      <c r="BI241" s="81" t="str">
        <f t="shared" si="191"/>
        <v>Corriger</v>
      </c>
      <c r="BJ241" s="81" t="e">
        <f t="shared" si="192"/>
        <v>#VALUE!</v>
      </c>
      <c r="BK241" s="81" t="e">
        <f ca="1">IF(A241=1,Corriger,ROUND(AW241*fsobij/100,2))</f>
        <v>#VALUE!</v>
      </c>
      <c r="BL241" s="25" t="str">
        <f t="shared" si="193"/>
        <v>Corriger</v>
      </c>
      <c r="BM241" s="81" t="str">
        <f t="shared" si="194"/>
        <v>Corriger</v>
      </c>
      <c r="BN241" s="81" t="str">
        <f t="shared" si="195"/>
        <v>Corriger</v>
      </c>
      <c r="BO241" s="81" t="str">
        <f t="shared" si="196"/>
        <v>OK</v>
      </c>
      <c r="BP241" s="81" t="b">
        <f t="shared" si="197"/>
        <v>0</v>
      </c>
      <c r="BQ241" s="105"/>
      <c r="BR241" s="105" t="e">
        <f ca="1">IF(A241=1,Corriger,ROUND(AW241*bijdrage255/100,2))</f>
        <v>#VALUE!</v>
      </c>
      <c r="BS241" s="105" t="e">
        <f ca="1">IF(A241=1,Corriger,ROUND(AW241*bijdrage256/100,2))</f>
        <v>#VALUE!</v>
      </c>
      <c r="BT241" s="105"/>
      <c r="BU241" s="105" t="str">
        <f t="shared" si="198"/>
        <v>Corriger</v>
      </c>
      <c r="BV241" s="105"/>
      <c r="BW241" s="81" t="e">
        <f t="shared" si="199"/>
        <v>#VALUE!</v>
      </c>
      <c r="BX241" s="81" t="e">
        <f t="shared" si="200"/>
        <v>#VALUE!</v>
      </c>
      <c r="BY241" s="81" t="e">
        <f t="shared" si="201"/>
        <v>#VALUE!</v>
      </c>
      <c r="CA241" s="81" t="e">
        <f ca="1">BN241-ROUND(((FTP!AP241+FTP!BB241+FTP!BF241+FTP!AT241+FTP!AX241)-(FTP!BH241+FTP!BJ241))/100,2)</f>
        <v>#VALUE!</v>
      </c>
    </row>
    <row r="242" spans="1:79" x14ac:dyDescent="0.2">
      <c r="A242" s="25">
        <f>IF(OR(BerM1!V242=1,BerM2!V242=1,BerM3!V242=1),1,IF(ISBLANK(wg_cat),2,IF(AND(kwnr&gt;=76,user_wg_cat=958),3,0)))</f>
        <v>2</v>
      </c>
      <c r="B242" s="101"/>
      <c r="C242" s="106">
        <f>IF(NOT(ISBLANK(Ident!E242)),IF(Ident!E242&lt;Kal!A$11,Kal!A$11,Ident!E242),Kal!A$11)</f>
        <v>45383</v>
      </c>
      <c r="D242" s="25">
        <f>Ident!F242-C242+1-(INT((CHOOSE(WEEKDAY(C242),0,1,2,3,4,5,6)+(Ident!F242-C242+1))/7))-(INT((CHOOSE(WEEKDAY(C242),6,0,1,2,3,4,5)+(Ident!F242-C242+1))/7))</f>
        <v>-32415</v>
      </c>
      <c r="E242" s="25">
        <f>Kal!B$13-C242+1-(INT((CHOOSE(WEEKDAY(C242),0,1,2,3,4,5,6)+(Kal!B$13-C242+1))/7))-(INT((CHOOSE(WEEKDAY(C242),6,0,1,2,3,4,5)+(Kal!B$13-C242+1))/7))</f>
        <v>65</v>
      </c>
      <c r="F242" s="25">
        <f>Ident!F242-Kal!A$11+1-(INT((CHOOSE(WEEKDAY(Kal!A$11),0,1,2,3,4,5,6)+(Ident!F242-Kal!A$11+1))/7))-(INT((CHOOSE(WEEKDAY(Kal!A$11),6,0,1,2,3,4,5)+(Ident!F242-Kal!A$11+1))/7))</f>
        <v>-32415</v>
      </c>
      <c r="G242" s="25">
        <f>IF(AND(Ident!E242&lt;&gt;0,Ident!F242&lt;&gt;0),D242,IF(AND(Ident!E242&lt;&gt;0,Ident!F242=0),E242,IF(AND(Ident!E242=0,Ident!F242&lt;&gt;0),F242,ad5kw)))</f>
        <v>65</v>
      </c>
      <c r="H242" s="24">
        <f>ROUND(G242*Ident!L242,2)</f>
        <v>0</v>
      </c>
      <c r="I242" s="102"/>
      <c r="J242" s="103">
        <f>BerM1!W242+BerM2!W242+BerM3!W242</f>
        <v>0</v>
      </c>
      <c r="K242" s="103">
        <f t="shared" si="161"/>
        <v>0</v>
      </c>
      <c r="L242" s="103" t="str">
        <f t="shared" si="162"/>
        <v>Corriger</v>
      </c>
      <c r="M242" s="81">
        <f>BerM1!AB242+BerM2!AB242+BerM3!AB242</f>
        <v>0</v>
      </c>
      <c r="N242" s="81">
        <f t="shared" si="163"/>
        <v>0</v>
      </c>
      <c r="O242" s="4">
        <f>IF(BerM1!S242+BerM2!S242+BerM3!S242=0,0,MIN(Ident!L242*fuf,MAX((Ident!L242-1)*fuf,ROUND(N242/(BerM1!S242+BerM2!S242+BerM3!S242),2))))</f>
        <v>0</v>
      </c>
      <c r="P242" s="81">
        <f>ROUND((BerM1!I242+BerM2!I242+BerM3!I242)/(malu1+malu2+malu3),2)</f>
        <v>0</v>
      </c>
      <c r="Q242" s="81">
        <f>ROUND((BerM1!J242+BerM2!J242+BerM3!J242)/(dima1+dima2+dima3),2)</f>
        <v>0</v>
      </c>
      <c r="R242" s="81">
        <f>ROUND((BerM1!K242+BerM2!K242+BerM3!K242)/(wome1+wome2+wome3),2)</f>
        <v>0</v>
      </c>
      <c r="S242" s="81">
        <f>ROUND((BerM1!L242+BerM2!L242+BerM3!L242)/(doje1+doje2+doje3),2)</f>
        <v>0</v>
      </c>
      <c r="T242" s="81">
        <f>ROUND((BerM1!M242+BerM2!M242+BerM3!M242)/(vrve1+vrve2+vrve3),2)</f>
        <v>0</v>
      </c>
      <c r="U242" s="81">
        <f>ROUND((BerM1!N242+BerM2!N242+BerM3!N242)/(zasa1+zasa2+zasa3),2)</f>
        <v>0</v>
      </c>
      <c r="V242" s="81">
        <f>ROUND((BerM1!O242+BerM2!O242+BerM3!O242)/(zodi1+zodi2+zodi3),2)</f>
        <v>0</v>
      </c>
      <c r="W242" s="81">
        <f>ROUND(('M1-In'!U242+'M2-In'!U242+'M3-In'!U242)*7/(malu1+malu2+malu3+dima1+dima2+dima3+wome1+wome2+wome3+doje1+doje2+doje3+vrve1+vrve2+vrve3+zasa1+zasa2+zasa3+zodi1+zodi2+zodi3),2)</f>
        <v>0</v>
      </c>
      <c r="X242" s="81">
        <f t="shared" si="164"/>
        <v>0</v>
      </c>
      <c r="Y242" s="81" t="str">
        <f t="shared" si="165"/>
        <v>REMPLIR CAT.D'EMPLOYEUR!</v>
      </c>
      <c r="Z242" s="34">
        <f t="shared" si="166"/>
        <v>0</v>
      </c>
      <c r="AA242" s="81" t="str">
        <f t="shared" si="167"/>
        <v>T. plein</v>
      </c>
      <c r="AB242" s="81">
        <f>'M1-In'!AD242+'M1-In'!AE242+'M2-In'!AD242+'M2-In'!AE242+'M3-In'!AD242+'M3-In'!AE242</f>
        <v>0</v>
      </c>
      <c r="AC242" s="81" t="str">
        <f t="shared" si="168"/>
        <v>Corriger</v>
      </c>
      <c r="AD242" s="81" t="str">
        <f t="shared" si="169"/>
        <v>Corriger</v>
      </c>
      <c r="AE242" s="81">
        <f>'M1-In'!AF242+'M2-In'!AF242+'M3-In'!AF242</f>
        <v>0</v>
      </c>
      <c r="AF242" s="81" t="str">
        <f t="shared" si="170"/>
        <v>Corriger</v>
      </c>
      <c r="AG242" s="81" t="str">
        <f t="shared" si="171"/>
        <v>Corriger</v>
      </c>
      <c r="AH242" s="81">
        <f>'M1-In'!AG242+'M2-In'!AG242+'M3-In'!AG242</f>
        <v>0</v>
      </c>
      <c r="AI242" s="81" t="str">
        <f t="shared" si="172"/>
        <v>Corriger</v>
      </c>
      <c r="AJ242" s="81" t="str">
        <f t="shared" si="173"/>
        <v>Corriger</v>
      </c>
      <c r="AK242" s="81">
        <f>'M1-In'!AH242+'M2-In'!AH242+'M3-In'!AH242</f>
        <v>0</v>
      </c>
      <c r="AL242" s="81" t="str">
        <f t="shared" si="174"/>
        <v>Corriger</v>
      </c>
      <c r="AM242" s="81" t="str">
        <f t="shared" si="175"/>
        <v>Corriger</v>
      </c>
      <c r="AN242" s="81">
        <f>'M1-In'!AI242+'M2-In'!AI242+'M3-In'!AI242</f>
        <v>0</v>
      </c>
      <c r="AO242" s="81" t="str">
        <f t="shared" si="176"/>
        <v>Corriger</v>
      </c>
      <c r="AP242" s="81" t="str">
        <f t="shared" si="177"/>
        <v>Corriger</v>
      </c>
      <c r="AQ242" s="81">
        <f>'M1-In'!AJ242+'M2-In'!AJ242+'M3-In'!AJ242</f>
        <v>0</v>
      </c>
      <c r="AR242" s="81" t="str">
        <f t="shared" si="178"/>
        <v>Corriger</v>
      </c>
      <c r="AS242" s="81" t="str">
        <f t="shared" si="179"/>
        <v>Corriger</v>
      </c>
      <c r="AT242" s="81">
        <f>BerM1!AO242+BerM2!AO242+BerM3!AO242</f>
        <v>0</v>
      </c>
      <c r="AU242" s="81" t="str">
        <f t="shared" si="180"/>
        <v>Corriger</v>
      </c>
      <c r="AV242" s="81" t="str">
        <f t="shared" si="181"/>
        <v>Corriger</v>
      </c>
      <c r="AW242" s="81" t="str">
        <f>IF(A242&gt;1,"Corriger",MIN(gmk,BerM1!AQ242+BerM2!AQ242+BerM3!AQ242))</f>
        <v>Corriger</v>
      </c>
      <c r="AX242" s="81" t="str">
        <f t="shared" si="182"/>
        <v>Corriger</v>
      </c>
      <c r="AY242" s="81" t="str">
        <f t="shared" si="183"/>
        <v>Corriger</v>
      </c>
      <c r="AZ242" s="81" t="str">
        <f>IF(A242&gt;1,"Corriger",ROUND(AW242*pabij/100,2)+ROUND(AW242*wnbij/100,2))</f>
        <v>Corriger</v>
      </c>
      <c r="BA242" s="81">
        <f t="shared" si="184"/>
        <v>0</v>
      </c>
      <c r="BB242" s="81">
        <f t="shared" si="185"/>
        <v>0</v>
      </c>
      <c r="BC242" s="104">
        <f t="shared" si="186"/>
        <v>1</v>
      </c>
      <c r="BD242" s="81" t="str">
        <f t="shared" si="187"/>
        <v>Corriger</v>
      </c>
      <c r="BE242" s="34" t="str">
        <f t="shared" si="188"/>
        <v>Corriger</v>
      </c>
      <c r="BF242" s="81" t="str">
        <f>IF(A242&gt;1,"Corriger",MIN(AY242,BerM1!AT242+BerM2!AT242+BerM3!AT242))</f>
        <v>Corriger</v>
      </c>
      <c r="BG242" s="81" t="e">
        <f t="shared" si="189"/>
        <v>#VALUE!</v>
      </c>
      <c r="BH242" s="81" t="str">
        <f t="shared" si="190"/>
        <v>Corriger</v>
      </c>
      <c r="BI242" s="81" t="str">
        <f t="shared" si="191"/>
        <v>Corriger</v>
      </c>
      <c r="BJ242" s="81" t="e">
        <f t="shared" si="192"/>
        <v>#VALUE!</v>
      </c>
      <c r="BK242" s="81" t="e">
        <f ca="1">IF(A242=1,Corriger,ROUND(AW242*fsobij/100,2))</f>
        <v>#VALUE!</v>
      </c>
      <c r="BL242" s="25" t="str">
        <f t="shared" si="193"/>
        <v>Corriger</v>
      </c>
      <c r="BM242" s="81" t="str">
        <f t="shared" si="194"/>
        <v>Corriger</v>
      </c>
      <c r="BN242" s="81" t="str">
        <f t="shared" si="195"/>
        <v>Corriger</v>
      </c>
      <c r="BO242" s="81" t="str">
        <f t="shared" si="196"/>
        <v>OK</v>
      </c>
      <c r="BP242" s="81" t="b">
        <f t="shared" si="197"/>
        <v>0</v>
      </c>
      <c r="BQ242" s="105"/>
      <c r="BR242" s="105" t="e">
        <f ca="1">IF(A242=1,Corriger,ROUND(AW242*bijdrage255/100,2))</f>
        <v>#VALUE!</v>
      </c>
      <c r="BS242" s="105" t="e">
        <f ca="1">IF(A242=1,Corriger,ROUND(AW242*bijdrage256/100,2))</f>
        <v>#VALUE!</v>
      </c>
      <c r="BT242" s="105"/>
      <c r="BU242" s="105" t="str">
        <f t="shared" si="198"/>
        <v>Corriger</v>
      </c>
      <c r="BV242" s="105"/>
      <c r="BW242" s="81" t="e">
        <f t="shared" si="199"/>
        <v>#VALUE!</v>
      </c>
      <c r="BX242" s="81" t="e">
        <f t="shared" si="200"/>
        <v>#VALUE!</v>
      </c>
      <c r="BY242" s="81" t="e">
        <f t="shared" si="201"/>
        <v>#VALUE!</v>
      </c>
      <c r="CA242" s="81" t="e">
        <f ca="1">BN242-ROUND(((FTP!AP242+FTP!BB242+FTP!BF242+FTP!AT242+FTP!AX242)-(FTP!BH242+FTP!BJ242))/100,2)</f>
        <v>#VALUE!</v>
      </c>
    </row>
    <row r="243" spans="1:79" x14ac:dyDescent="0.2">
      <c r="A243" s="25">
        <f>IF(OR(BerM1!V243=1,BerM2!V243=1,BerM3!V243=1),1,IF(ISBLANK(wg_cat),2,IF(AND(kwnr&gt;=76,user_wg_cat=958),3,0)))</f>
        <v>2</v>
      </c>
      <c r="B243" s="101"/>
      <c r="C243" s="106">
        <f>IF(NOT(ISBLANK(Ident!E243)),IF(Ident!E243&lt;Kal!A$11,Kal!A$11,Ident!E243),Kal!A$11)</f>
        <v>45383</v>
      </c>
      <c r="D243" s="25">
        <f>Ident!F243-C243+1-(INT((CHOOSE(WEEKDAY(C243),0,1,2,3,4,5,6)+(Ident!F243-C243+1))/7))-(INT((CHOOSE(WEEKDAY(C243),6,0,1,2,3,4,5)+(Ident!F243-C243+1))/7))</f>
        <v>-32415</v>
      </c>
      <c r="E243" s="25">
        <f>Kal!B$13-C243+1-(INT((CHOOSE(WEEKDAY(C243),0,1,2,3,4,5,6)+(Kal!B$13-C243+1))/7))-(INT((CHOOSE(WEEKDAY(C243),6,0,1,2,3,4,5)+(Kal!B$13-C243+1))/7))</f>
        <v>65</v>
      </c>
      <c r="F243" s="25">
        <f>Ident!F243-Kal!A$11+1-(INT((CHOOSE(WEEKDAY(Kal!A$11),0,1,2,3,4,5,6)+(Ident!F243-Kal!A$11+1))/7))-(INT((CHOOSE(WEEKDAY(Kal!A$11),6,0,1,2,3,4,5)+(Ident!F243-Kal!A$11+1))/7))</f>
        <v>-32415</v>
      </c>
      <c r="G243" s="25">
        <f>IF(AND(Ident!E243&lt;&gt;0,Ident!F243&lt;&gt;0),D243,IF(AND(Ident!E243&lt;&gt;0,Ident!F243=0),E243,IF(AND(Ident!E243=0,Ident!F243&lt;&gt;0),F243,ad5kw)))</f>
        <v>65</v>
      </c>
      <c r="H243" s="24">
        <f>ROUND(G243*Ident!L243,2)</f>
        <v>0</v>
      </c>
      <c r="I243" s="102"/>
      <c r="J243" s="103">
        <f>BerM1!W243+BerM2!W243+BerM3!W243</f>
        <v>0</v>
      </c>
      <c r="K243" s="103">
        <f t="shared" si="161"/>
        <v>0</v>
      </c>
      <c r="L243" s="103" t="str">
        <f t="shared" si="162"/>
        <v>Corriger</v>
      </c>
      <c r="M243" s="81">
        <f>BerM1!AB243+BerM2!AB243+BerM3!AB243</f>
        <v>0</v>
      </c>
      <c r="N243" s="81">
        <f t="shared" si="163"/>
        <v>0</v>
      </c>
      <c r="O243" s="4">
        <f>IF(BerM1!S243+BerM2!S243+BerM3!S243=0,0,MIN(Ident!L243*fuf,MAX((Ident!L243-1)*fuf,ROUND(N243/(BerM1!S243+BerM2!S243+BerM3!S243),2))))</f>
        <v>0</v>
      </c>
      <c r="P243" s="81">
        <f>ROUND((BerM1!I243+BerM2!I243+BerM3!I243)/(malu1+malu2+malu3),2)</f>
        <v>0</v>
      </c>
      <c r="Q243" s="81">
        <f>ROUND((BerM1!J243+BerM2!J243+BerM3!J243)/(dima1+dima2+dima3),2)</f>
        <v>0</v>
      </c>
      <c r="R243" s="81">
        <f>ROUND((BerM1!K243+BerM2!K243+BerM3!K243)/(wome1+wome2+wome3),2)</f>
        <v>0</v>
      </c>
      <c r="S243" s="81">
        <f>ROUND((BerM1!L243+BerM2!L243+BerM3!L243)/(doje1+doje2+doje3),2)</f>
        <v>0</v>
      </c>
      <c r="T243" s="81">
        <f>ROUND((BerM1!M243+BerM2!M243+BerM3!M243)/(vrve1+vrve2+vrve3),2)</f>
        <v>0</v>
      </c>
      <c r="U243" s="81">
        <f>ROUND((BerM1!N243+BerM2!N243+BerM3!N243)/(zasa1+zasa2+zasa3),2)</f>
        <v>0</v>
      </c>
      <c r="V243" s="81">
        <f>ROUND((BerM1!O243+BerM2!O243+BerM3!O243)/(zodi1+zodi2+zodi3),2)</f>
        <v>0</v>
      </c>
      <c r="W243" s="81">
        <f>ROUND(('M1-In'!U243+'M2-In'!U243+'M3-In'!U243)*7/(malu1+malu2+malu3+dima1+dima2+dima3+wome1+wome2+wome3+doje1+doje2+doje3+vrve1+vrve2+vrve3+zasa1+zasa2+zasa3+zodi1+zodi2+zodi3),2)</f>
        <v>0</v>
      </c>
      <c r="X243" s="81">
        <f t="shared" si="164"/>
        <v>0</v>
      </c>
      <c r="Y243" s="81" t="str">
        <f t="shared" si="165"/>
        <v>REMPLIR CAT.D'EMPLOYEUR!</v>
      </c>
      <c r="Z243" s="34">
        <f t="shared" si="166"/>
        <v>0</v>
      </c>
      <c r="AA243" s="81" t="str">
        <f t="shared" si="167"/>
        <v>T. plein</v>
      </c>
      <c r="AB243" s="81">
        <f>'M1-In'!AD243+'M1-In'!AE243+'M2-In'!AD243+'M2-In'!AE243+'M3-In'!AD243+'M3-In'!AE243</f>
        <v>0</v>
      </c>
      <c r="AC243" s="81" t="str">
        <f t="shared" si="168"/>
        <v>Corriger</v>
      </c>
      <c r="AD243" s="81" t="str">
        <f t="shared" si="169"/>
        <v>Corriger</v>
      </c>
      <c r="AE243" s="81">
        <f>'M1-In'!AF243+'M2-In'!AF243+'M3-In'!AF243</f>
        <v>0</v>
      </c>
      <c r="AF243" s="81" t="str">
        <f t="shared" si="170"/>
        <v>Corriger</v>
      </c>
      <c r="AG243" s="81" t="str">
        <f t="shared" si="171"/>
        <v>Corriger</v>
      </c>
      <c r="AH243" s="81">
        <f>'M1-In'!AG243+'M2-In'!AG243+'M3-In'!AG243</f>
        <v>0</v>
      </c>
      <c r="AI243" s="81" t="str">
        <f t="shared" si="172"/>
        <v>Corriger</v>
      </c>
      <c r="AJ243" s="81" t="str">
        <f t="shared" si="173"/>
        <v>Corriger</v>
      </c>
      <c r="AK243" s="81">
        <f>'M1-In'!AH243+'M2-In'!AH243+'M3-In'!AH243</f>
        <v>0</v>
      </c>
      <c r="AL243" s="81" t="str">
        <f t="shared" si="174"/>
        <v>Corriger</v>
      </c>
      <c r="AM243" s="81" t="str">
        <f t="shared" si="175"/>
        <v>Corriger</v>
      </c>
      <c r="AN243" s="81">
        <f>'M1-In'!AI243+'M2-In'!AI243+'M3-In'!AI243</f>
        <v>0</v>
      </c>
      <c r="AO243" s="81" t="str">
        <f t="shared" si="176"/>
        <v>Corriger</v>
      </c>
      <c r="AP243" s="81" t="str">
        <f t="shared" si="177"/>
        <v>Corriger</v>
      </c>
      <c r="AQ243" s="81">
        <f>'M1-In'!AJ243+'M2-In'!AJ243+'M3-In'!AJ243</f>
        <v>0</v>
      </c>
      <c r="AR243" s="81" t="str">
        <f t="shared" si="178"/>
        <v>Corriger</v>
      </c>
      <c r="AS243" s="81" t="str">
        <f t="shared" si="179"/>
        <v>Corriger</v>
      </c>
      <c r="AT243" s="81">
        <f>BerM1!AO243+BerM2!AO243+BerM3!AO243</f>
        <v>0</v>
      </c>
      <c r="AU243" s="81" t="str">
        <f t="shared" si="180"/>
        <v>Corriger</v>
      </c>
      <c r="AV243" s="81" t="str">
        <f t="shared" si="181"/>
        <v>Corriger</v>
      </c>
      <c r="AW243" s="81" t="str">
        <f>IF(A243&gt;1,"Corriger",MIN(gmk,BerM1!AQ243+BerM2!AQ243+BerM3!AQ243))</f>
        <v>Corriger</v>
      </c>
      <c r="AX243" s="81" t="str">
        <f t="shared" si="182"/>
        <v>Corriger</v>
      </c>
      <c r="AY243" s="81" t="str">
        <f t="shared" si="183"/>
        <v>Corriger</v>
      </c>
      <c r="AZ243" s="81" t="str">
        <f>IF(A243&gt;1,"Corriger",ROUND(AW243*pabij/100,2)+ROUND(AW243*wnbij/100,2))</f>
        <v>Corriger</v>
      </c>
      <c r="BA243" s="81">
        <f t="shared" si="184"/>
        <v>0</v>
      </c>
      <c r="BB243" s="81">
        <f t="shared" si="185"/>
        <v>0</v>
      </c>
      <c r="BC243" s="104">
        <f t="shared" si="186"/>
        <v>1</v>
      </c>
      <c r="BD243" s="81" t="str">
        <f t="shared" si="187"/>
        <v>Corriger</v>
      </c>
      <c r="BE243" s="34" t="str">
        <f t="shared" si="188"/>
        <v>Corriger</v>
      </c>
      <c r="BF243" s="81" t="str">
        <f>IF(A243&gt;1,"Corriger",MIN(AY243,BerM1!AT243+BerM2!AT243+BerM3!AT243))</f>
        <v>Corriger</v>
      </c>
      <c r="BG243" s="81" t="e">
        <f t="shared" si="189"/>
        <v>#VALUE!</v>
      </c>
      <c r="BH243" s="81" t="str">
        <f t="shared" si="190"/>
        <v>Corriger</v>
      </c>
      <c r="BI243" s="81" t="str">
        <f t="shared" si="191"/>
        <v>Corriger</v>
      </c>
      <c r="BJ243" s="81" t="e">
        <f t="shared" si="192"/>
        <v>#VALUE!</v>
      </c>
      <c r="BK243" s="81" t="e">
        <f ca="1">IF(A243=1,Corriger,ROUND(AW243*fsobij/100,2))</f>
        <v>#VALUE!</v>
      </c>
      <c r="BL243" s="25" t="str">
        <f t="shared" si="193"/>
        <v>Corriger</v>
      </c>
      <c r="BM243" s="81" t="str">
        <f t="shared" si="194"/>
        <v>Corriger</v>
      </c>
      <c r="BN243" s="81" t="str">
        <f t="shared" si="195"/>
        <v>Corriger</v>
      </c>
      <c r="BO243" s="81" t="str">
        <f t="shared" si="196"/>
        <v>OK</v>
      </c>
      <c r="BP243" s="81" t="b">
        <f t="shared" si="197"/>
        <v>0</v>
      </c>
      <c r="BQ243" s="105"/>
      <c r="BR243" s="105" t="e">
        <f ca="1">IF(A243=1,Corriger,ROUND(AW243*bijdrage255/100,2))</f>
        <v>#VALUE!</v>
      </c>
      <c r="BS243" s="105" t="e">
        <f ca="1">IF(A243=1,Corriger,ROUND(AW243*bijdrage256/100,2))</f>
        <v>#VALUE!</v>
      </c>
      <c r="BT243" s="105"/>
      <c r="BU243" s="105" t="str">
        <f t="shared" si="198"/>
        <v>Corriger</v>
      </c>
      <c r="BV243" s="105"/>
      <c r="BW243" s="81" t="e">
        <f t="shared" si="199"/>
        <v>#VALUE!</v>
      </c>
      <c r="BX243" s="81" t="e">
        <f t="shared" si="200"/>
        <v>#VALUE!</v>
      </c>
      <c r="BY243" s="81" t="e">
        <f t="shared" si="201"/>
        <v>#VALUE!</v>
      </c>
      <c r="CA243" s="81" t="e">
        <f ca="1">BN243-ROUND(((FTP!AP243+FTP!BB243+FTP!BF243+FTP!AT243+FTP!AX243)-(FTP!BH243+FTP!BJ243))/100,2)</f>
        <v>#VALUE!</v>
      </c>
    </row>
    <row r="244" spans="1:79" x14ac:dyDescent="0.2">
      <c r="A244" s="25">
        <f>IF(OR(BerM1!V244=1,BerM2!V244=1,BerM3!V244=1),1,IF(ISBLANK(wg_cat),2,IF(AND(kwnr&gt;=76,user_wg_cat=958),3,0)))</f>
        <v>2</v>
      </c>
      <c r="B244" s="101"/>
      <c r="C244" s="106">
        <f>IF(NOT(ISBLANK(Ident!E244)),IF(Ident!E244&lt;Kal!A$11,Kal!A$11,Ident!E244),Kal!A$11)</f>
        <v>45383</v>
      </c>
      <c r="D244" s="25">
        <f>Ident!F244-C244+1-(INT((CHOOSE(WEEKDAY(C244),0,1,2,3,4,5,6)+(Ident!F244-C244+1))/7))-(INT((CHOOSE(WEEKDAY(C244),6,0,1,2,3,4,5)+(Ident!F244-C244+1))/7))</f>
        <v>-32415</v>
      </c>
      <c r="E244" s="25">
        <f>Kal!B$13-C244+1-(INT((CHOOSE(WEEKDAY(C244),0,1,2,3,4,5,6)+(Kal!B$13-C244+1))/7))-(INT((CHOOSE(WEEKDAY(C244),6,0,1,2,3,4,5)+(Kal!B$13-C244+1))/7))</f>
        <v>65</v>
      </c>
      <c r="F244" s="25">
        <f>Ident!F244-Kal!A$11+1-(INT((CHOOSE(WEEKDAY(Kal!A$11),0,1,2,3,4,5,6)+(Ident!F244-Kal!A$11+1))/7))-(INT((CHOOSE(WEEKDAY(Kal!A$11),6,0,1,2,3,4,5)+(Ident!F244-Kal!A$11+1))/7))</f>
        <v>-32415</v>
      </c>
      <c r="G244" s="25">
        <f>IF(AND(Ident!E244&lt;&gt;0,Ident!F244&lt;&gt;0),D244,IF(AND(Ident!E244&lt;&gt;0,Ident!F244=0),E244,IF(AND(Ident!E244=0,Ident!F244&lt;&gt;0),F244,ad5kw)))</f>
        <v>65</v>
      </c>
      <c r="H244" s="24">
        <f>ROUND(G244*Ident!L244,2)</f>
        <v>0</v>
      </c>
      <c r="I244" s="102"/>
      <c r="J244" s="103">
        <f>BerM1!W244+BerM2!W244+BerM3!W244</f>
        <v>0</v>
      </c>
      <c r="K244" s="103">
        <f t="shared" si="161"/>
        <v>0</v>
      </c>
      <c r="L244" s="103" t="str">
        <f t="shared" si="162"/>
        <v>Corriger</v>
      </c>
      <c r="M244" s="81">
        <f>BerM1!AB244+BerM2!AB244+BerM3!AB244</f>
        <v>0</v>
      </c>
      <c r="N244" s="81">
        <f t="shared" si="163"/>
        <v>0</v>
      </c>
      <c r="O244" s="4">
        <f>IF(BerM1!S244+BerM2!S244+BerM3!S244=0,0,MIN(Ident!L244*fuf,MAX((Ident!L244-1)*fuf,ROUND(N244/(BerM1!S244+BerM2!S244+BerM3!S244),2))))</f>
        <v>0</v>
      </c>
      <c r="P244" s="81">
        <f>ROUND((BerM1!I244+BerM2!I244+BerM3!I244)/(malu1+malu2+malu3),2)</f>
        <v>0</v>
      </c>
      <c r="Q244" s="81">
        <f>ROUND((BerM1!J244+BerM2!J244+BerM3!J244)/(dima1+dima2+dima3),2)</f>
        <v>0</v>
      </c>
      <c r="R244" s="81">
        <f>ROUND((BerM1!K244+BerM2!K244+BerM3!K244)/(wome1+wome2+wome3),2)</f>
        <v>0</v>
      </c>
      <c r="S244" s="81">
        <f>ROUND((BerM1!L244+BerM2!L244+BerM3!L244)/(doje1+doje2+doje3),2)</f>
        <v>0</v>
      </c>
      <c r="T244" s="81">
        <f>ROUND((BerM1!M244+BerM2!M244+BerM3!M244)/(vrve1+vrve2+vrve3),2)</f>
        <v>0</v>
      </c>
      <c r="U244" s="81">
        <f>ROUND((BerM1!N244+BerM2!N244+BerM3!N244)/(zasa1+zasa2+zasa3),2)</f>
        <v>0</v>
      </c>
      <c r="V244" s="81">
        <f>ROUND((BerM1!O244+BerM2!O244+BerM3!O244)/(zodi1+zodi2+zodi3),2)</f>
        <v>0</v>
      </c>
      <c r="W244" s="81">
        <f>ROUND(('M1-In'!U244+'M2-In'!U244+'M3-In'!U244)*7/(malu1+malu2+malu3+dima1+dima2+dima3+wome1+wome2+wome3+doje1+doje2+doje3+vrve1+vrve2+vrve3+zasa1+zasa2+zasa3+zodi1+zodi2+zodi3),2)</f>
        <v>0</v>
      </c>
      <c r="X244" s="81">
        <f t="shared" si="164"/>
        <v>0</v>
      </c>
      <c r="Y244" s="81" t="str">
        <f t="shared" si="165"/>
        <v>REMPLIR CAT.D'EMPLOYEUR!</v>
      </c>
      <c r="Z244" s="34">
        <f t="shared" si="166"/>
        <v>0</v>
      </c>
      <c r="AA244" s="81" t="str">
        <f t="shared" si="167"/>
        <v>T. plein</v>
      </c>
      <c r="AB244" s="81">
        <f>'M1-In'!AD244+'M1-In'!AE244+'M2-In'!AD244+'M2-In'!AE244+'M3-In'!AD244+'M3-In'!AE244</f>
        <v>0</v>
      </c>
      <c r="AC244" s="81" t="str">
        <f t="shared" si="168"/>
        <v>Corriger</v>
      </c>
      <c r="AD244" s="81" t="str">
        <f t="shared" si="169"/>
        <v>Corriger</v>
      </c>
      <c r="AE244" s="81">
        <f>'M1-In'!AF244+'M2-In'!AF244+'M3-In'!AF244</f>
        <v>0</v>
      </c>
      <c r="AF244" s="81" t="str">
        <f t="shared" si="170"/>
        <v>Corriger</v>
      </c>
      <c r="AG244" s="81" t="str">
        <f t="shared" si="171"/>
        <v>Corriger</v>
      </c>
      <c r="AH244" s="81">
        <f>'M1-In'!AG244+'M2-In'!AG244+'M3-In'!AG244</f>
        <v>0</v>
      </c>
      <c r="AI244" s="81" t="str">
        <f t="shared" si="172"/>
        <v>Corriger</v>
      </c>
      <c r="AJ244" s="81" t="str">
        <f t="shared" si="173"/>
        <v>Corriger</v>
      </c>
      <c r="AK244" s="81">
        <f>'M1-In'!AH244+'M2-In'!AH244+'M3-In'!AH244</f>
        <v>0</v>
      </c>
      <c r="AL244" s="81" t="str">
        <f t="shared" si="174"/>
        <v>Corriger</v>
      </c>
      <c r="AM244" s="81" t="str">
        <f t="shared" si="175"/>
        <v>Corriger</v>
      </c>
      <c r="AN244" s="81">
        <f>'M1-In'!AI244+'M2-In'!AI244+'M3-In'!AI244</f>
        <v>0</v>
      </c>
      <c r="AO244" s="81" t="str">
        <f t="shared" si="176"/>
        <v>Corriger</v>
      </c>
      <c r="AP244" s="81" t="str">
        <f t="shared" si="177"/>
        <v>Corriger</v>
      </c>
      <c r="AQ244" s="81">
        <f>'M1-In'!AJ244+'M2-In'!AJ244+'M3-In'!AJ244</f>
        <v>0</v>
      </c>
      <c r="AR244" s="81" t="str">
        <f t="shared" si="178"/>
        <v>Corriger</v>
      </c>
      <c r="AS244" s="81" t="str">
        <f t="shared" si="179"/>
        <v>Corriger</v>
      </c>
      <c r="AT244" s="81">
        <f>BerM1!AO244+BerM2!AO244+BerM3!AO244</f>
        <v>0</v>
      </c>
      <c r="AU244" s="81" t="str">
        <f t="shared" si="180"/>
        <v>Corriger</v>
      </c>
      <c r="AV244" s="81" t="str">
        <f t="shared" si="181"/>
        <v>Corriger</v>
      </c>
      <c r="AW244" s="81" t="str">
        <f>IF(A244&gt;1,"Corriger",MIN(gmk,BerM1!AQ244+BerM2!AQ244+BerM3!AQ244))</f>
        <v>Corriger</v>
      </c>
      <c r="AX244" s="81" t="str">
        <f t="shared" si="182"/>
        <v>Corriger</v>
      </c>
      <c r="AY244" s="81" t="str">
        <f t="shared" si="183"/>
        <v>Corriger</v>
      </c>
      <c r="AZ244" s="81" t="str">
        <f>IF(A244&gt;1,"Corriger",ROUND(AW244*pabij/100,2)+ROUND(AW244*wnbij/100,2))</f>
        <v>Corriger</v>
      </c>
      <c r="BA244" s="81">
        <f t="shared" si="184"/>
        <v>0</v>
      </c>
      <c r="BB244" s="81">
        <f t="shared" si="185"/>
        <v>0</v>
      </c>
      <c r="BC244" s="104">
        <f t="shared" si="186"/>
        <v>1</v>
      </c>
      <c r="BD244" s="81" t="str">
        <f t="shared" si="187"/>
        <v>Corriger</v>
      </c>
      <c r="BE244" s="34" t="str">
        <f t="shared" si="188"/>
        <v>Corriger</v>
      </c>
      <c r="BF244" s="81" t="str">
        <f>IF(A244&gt;1,"Corriger",MIN(AY244,BerM1!AT244+BerM2!AT244+BerM3!AT244))</f>
        <v>Corriger</v>
      </c>
      <c r="BG244" s="81" t="e">
        <f t="shared" si="189"/>
        <v>#VALUE!</v>
      </c>
      <c r="BH244" s="81" t="str">
        <f t="shared" si="190"/>
        <v>Corriger</v>
      </c>
      <c r="BI244" s="81" t="str">
        <f t="shared" si="191"/>
        <v>Corriger</v>
      </c>
      <c r="BJ244" s="81" t="e">
        <f t="shared" si="192"/>
        <v>#VALUE!</v>
      </c>
      <c r="BK244" s="81" t="e">
        <f ca="1">IF(A244=1,Corriger,ROUND(AW244*fsobij/100,2))</f>
        <v>#VALUE!</v>
      </c>
      <c r="BL244" s="25" t="str">
        <f t="shared" si="193"/>
        <v>Corriger</v>
      </c>
      <c r="BM244" s="81" t="str">
        <f t="shared" si="194"/>
        <v>Corriger</v>
      </c>
      <c r="BN244" s="81" t="str">
        <f t="shared" si="195"/>
        <v>Corriger</v>
      </c>
      <c r="BO244" s="81" t="str">
        <f t="shared" si="196"/>
        <v>OK</v>
      </c>
      <c r="BP244" s="81" t="b">
        <f t="shared" si="197"/>
        <v>0</v>
      </c>
      <c r="BQ244" s="105"/>
      <c r="BR244" s="105" t="e">
        <f ca="1">IF(A244=1,Corriger,ROUND(AW244*bijdrage255/100,2))</f>
        <v>#VALUE!</v>
      </c>
      <c r="BS244" s="105" t="e">
        <f ca="1">IF(A244=1,Corriger,ROUND(AW244*bijdrage256/100,2))</f>
        <v>#VALUE!</v>
      </c>
      <c r="BT244" s="105"/>
      <c r="BU244" s="105" t="str">
        <f t="shared" si="198"/>
        <v>Corriger</v>
      </c>
      <c r="BV244" s="105"/>
      <c r="BW244" s="81" t="e">
        <f t="shared" si="199"/>
        <v>#VALUE!</v>
      </c>
      <c r="BX244" s="81" t="e">
        <f t="shared" si="200"/>
        <v>#VALUE!</v>
      </c>
      <c r="BY244" s="81" t="e">
        <f t="shared" si="201"/>
        <v>#VALUE!</v>
      </c>
      <c r="CA244" s="81" t="e">
        <f ca="1">BN244-ROUND(((FTP!AP244+FTP!BB244+FTP!BF244+FTP!AT244+FTP!AX244)-(FTP!BH244+FTP!BJ244))/100,2)</f>
        <v>#VALUE!</v>
      </c>
    </row>
    <row r="245" spans="1:79" x14ac:dyDescent="0.2">
      <c r="A245" s="25">
        <f>IF(OR(BerM1!V245=1,BerM2!V245=1,BerM3!V245=1),1,IF(ISBLANK(wg_cat),2,IF(AND(kwnr&gt;=76,user_wg_cat=958),3,0)))</f>
        <v>2</v>
      </c>
      <c r="B245" s="101"/>
      <c r="C245" s="106">
        <f>IF(NOT(ISBLANK(Ident!E245)),IF(Ident!E245&lt;Kal!A$11,Kal!A$11,Ident!E245),Kal!A$11)</f>
        <v>45383</v>
      </c>
      <c r="D245" s="25">
        <f>Ident!F245-C245+1-(INT((CHOOSE(WEEKDAY(C245),0,1,2,3,4,5,6)+(Ident!F245-C245+1))/7))-(INT((CHOOSE(WEEKDAY(C245),6,0,1,2,3,4,5)+(Ident!F245-C245+1))/7))</f>
        <v>-32415</v>
      </c>
      <c r="E245" s="25">
        <f>Kal!B$13-C245+1-(INT((CHOOSE(WEEKDAY(C245),0,1,2,3,4,5,6)+(Kal!B$13-C245+1))/7))-(INT((CHOOSE(WEEKDAY(C245),6,0,1,2,3,4,5)+(Kal!B$13-C245+1))/7))</f>
        <v>65</v>
      </c>
      <c r="F245" s="25">
        <f>Ident!F245-Kal!A$11+1-(INT((CHOOSE(WEEKDAY(Kal!A$11),0,1,2,3,4,5,6)+(Ident!F245-Kal!A$11+1))/7))-(INT((CHOOSE(WEEKDAY(Kal!A$11),6,0,1,2,3,4,5)+(Ident!F245-Kal!A$11+1))/7))</f>
        <v>-32415</v>
      </c>
      <c r="G245" s="25">
        <f>IF(AND(Ident!E245&lt;&gt;0,Ident!F245&lt;&gt;0),D245,IF(AND(Ident!E245&lt;&gt;0,Ident!F245=0),E245,IF(AND(Ident!E245=0,Ident!F245&lt;&gt;0),F245,ad5kw)))</f>
        <v>65</v>
      </c>
      <c r="H245" s="24">
        <f>ROUND(G245*Ident!L245,2)</f>
        <v>0</v>
      </c>
      <c r="I245" s="102"/>
      <c r="J245" s="103">
        <f>BerM1!W245+BerM2!W245+BerM3!W245</f>
        <v>0</v>
      </c>
      <c r="K245" s="103">
        <f t="shared" si="161"/>
        <v>0</v>
      </c>
      <c r="L245" s="103" t="str">
        <f t="shared" si="162"/>
        <v>Corriger</v>
      </c>
      <c r="M245" s="81">
        <f>BerM1!AB245+BerM2!AB245+BerM3!AB245</f>
        <v>0</v>
      </c>
      <c r="N245" s="81">
        <f t="shared" si="163"/>
        <v>0</v>
      </c>
      <c r="O245" s="4">
        <f>IF(BerM1!S245+BerM2!S245+BerM3!S245=0,0,MIN(Ident!L245*fuf,MAX((Ident!L245-1)*fuf,ROUND(N245/(BerM1!S245+BerM2!S245+BerM3!S245),2))))</f>
        <v>0</v>
      </c>
      <c r="P245" s="81">
        <f>ROUND((BerM1!I245+BerM2!I245+BerM3!I245)/(malu1+malu2+malu3),2)</f>
        <v>0</v>
      </c>
      <c r="Q245" s="81">
        <f>ROUND((BerM1!J245+BerM2!J245+BerM3!J245)/(dima1+dima2+dima3),2)</f>
        <v>0</v>
      </c>
      <c r="R245" s="81">
        <f>ROUND((BerM1!K245+BerM2!K245+BerM3!K245)/(wome1+wome2+wome3),2)</f>
        <v>0</v>
      </c>
      <c r="S245" s="81">
        <f>ROUND((BerM1!L245+BerM2!L245+BerM3!L245)/(doje1+doje2+doje3),2)</f>
        <v>0</v>
      </c>
      <c r="T245" s="81">
        <f>ROUND((BerM1!M245+BerM2!M245+BerM3!M245)/(vrve1+vrve2+vrve3),2)</f>
        <v>0</v>
      </c>
      <c r="U245" s="81">
        <f>ROUND((BerM1!N245+BerM2!N245+BerM3!N245)/(zasa1+zasa2+zasa3),2)</f>
        <v>0</v>
      </c>
      <c r="V245" s="81">
        <f>ROUND((BerM1!O245+BerM2!O245+BerM3!O245)/(zodi1+zodi2+zodi3),2)</f>
        <v>0</v>
      </c>
      <c r="W245" s="81">
        <f>ROUND(('M1-In'!U245+'M2-In'!U245+'M3-In'!U245)*7/(malu1+malu2+malu3+dima1+dima2+dima3+wome1+wome2+wome3+doje1+doje2+doje3+vrve1+vrve2+vrve3+zasa1+zasa2+zasa3+zodi1+zodi2+zodi3),2)</f>
        <v>0</v>
      </c>
      <c r="X245" s="81">
        <f t="shared" si="164"/>
        <v>0</v>
      </c>
      <c r="Y245" s="81" t="str">
        <f t="shared" si="165"/>
        <v>REMPLIR CAT.D'EMPLOYEUR!</v>
      </c>
      <c r="Z245" s="34">
        <f t="shared" si="166"/>
        <v>0</v>
      </c>
      <c r="AA245" s="81" t="str">
        <f t="shared" si="167"/>
        <v>T. plein</v>
      </c>
      <c r="AB245" s="81">
        <f>'M1-In'!AD245+'M1-In'!AE245+'M2-In'!AD245+'M2-In'!AE245+'M3-In'!AD245+'M3-In'!AE245</f>
        <v>0</v>
      </c>
      <c r="AC245" s="81" t="str">
        <f t="shared" si="168"/>
        <v>Corriger</v>
      </c>
      <c r="AD245" s="81" t="str">
        <f t="shared" si="169"/>
        <v>Corriger</v>
      </c>
      <c r="AE245" s="81">
        <f>'M1-In'!AF245+'M2-In'!AF245+'M3-In'!AF245</f>
        <v>0</v>
      </c>
      <c r="AF245" s="81" t="str">
        <f t="shared" si="170"/>
        <v>Corriger</v>
      </c>
      <c r="AG245" s="81" t="str">
        <f t="shared" si="171"/>
        <v>Corriger</v>
      </c>
      <c r="AH245" s="81">
        <f>'M1-In'!AG245+'M2-In'!AG245+'M3-In'!AG245</f>
        <v>0</v>
      </c>
      <c r="AI245" s="81" t="str">
        <f t="shared" si="172"/>
        <v>Corriger</v>
      </c>
      <c r="AJ245" s="81" t="str">
        <f t="shared" si="173"/>
        <v>Corriger</v>
      </c>
      <c r="AK245" s="81">
        <f>'M1-In'!AH245+'M2-In'!AH245+'M3-In'!AH245</f>
        <v>0</v>
      </c>
      <c r="AL245" s="81" t="str">
        <f t="shared" si="174"/>
        <v>Corriger</v>
      </c>
      <c r="AM245" s="81" t="str">
        <f t="shared" si="175"/>
        <v>Corriger</v>
      </c>
      <c r="AN245" s="81">
        <f>'M1-In'!AI245+'M2-In'!AI245+'M3-In'!AI245</f>
        <v>0</v>
      </c>
      <c r="AO245" s="81" t="str">
        <f t="shared" si="176"/>
        <v>Corriger</v>
      </c>
      <c r="AP245" s="81" t="str">
        <f t="shared" si="177"/>
        <v>Corriger</v>
      </c>
      <c r="AQ245" s="81">
        <f>'M1-In'!AJ245+'M2-In'!AJ245+'M3-In'!AJ245</f>
        <v>0</v>
      </c>
      <c r="AR245" s="81" t="str">
        <f t="shared" si="178"/>
        <v>Corriger</v>
      </c>
      <c r="AS245" s="81" t="str">
        <f t="shared" si="179"/>
        <v>Corriger</v>
      </c>
      <c r="AT245" s="81">
        <f>BerM1!AO245+BerM2!AO245+BerM3!AO245</f>
        <v>0</v>
      </c>
      <c r="AU245" s="81" t="str">
        <f t="shared" si="180"/>
        <v>Corriger</v>
      </c>
      <c r="AV245" s="81" t="str">
        <f t="shared" si="181"/>
        <v>Corriger</v>
      </c>
      <c r="AW245" s="81" t="str">
        <f>IF(A245&gt;1,"Corriger",MIN(gmk,BerM1!AQ245+BerM2!AQ245+BerM3!AQ245))</f>
        <v>Corriger</v>
      </c>
      <c r="AX245" s="81" t="str">
        <f t="shared" si="182"/>
        <v>Corriger</v>
      </c>
      <c r="AY245" s="81" t="str">
        <f t="shared" si="183"/>
        <v>Corriger</v>
      </c>
      <c r="AZ245" s="81" t="str">
        <f>IF(A245&gt;1,"Corriger",ROUND(AW245*pabij/100,2)+ROUND(AW245*wnbij/100,2))</f>
        <v>Corriger</v>
      </c>
      <c r="BA245" s="81">
        <f t="shared" si="184"/>
        <v>0</v>
      </c>
      <c r="BB245" s="81">
        <f t="shared" si="185"/>
        <v>0</v>
      </c>
      <c r="BC245" s="104">
        <f t="shared" si="186"/>
        <v>1</v>
      </c>
      <c r="BD245" s="81" t="str">
        <f t="shared" si="187"/>
        <v>Corriger</v>
      </c>
      <c r="BE245" s="34" t="str">
        <f t="shared" si="188"/>
        <v>Corriger</v>
      </c>
      <c r="BF245" s="81" t="str">
        <f>IF(A245&gt;1,"Corriger",MIN(AY245,BerM1!AT245+BerM2!AT245+BerM3!AT245))</f>
        <v>Corriger</v>
      </c>
      <c r="BG245" s="81" t="e">
        <f t="shared" si="189"/>
        <v>#VALUE!</v>
      </c>
      <c r="BH245" s="81" t="str">
        <f t="shared" si="190"/>
        <v>Corriger</v>
      </c>
      <c r="BI245" s="81" t="str">
        <f t="shared" si="191"/>
        <v>Corriger</v>
      </c>
      <c r="BJ245" s="81" t="e">
        <f t="shared" si="192"/>
        <v>#VALUE!</v>
      </c>
      <c r="BK245" s="81" t="e">
        <f ca="1">IF(A245=1,Corriger,ROUND(AW245*fsobij/100,2))</f>
        <v>#VALUE!</v>
      </c>
      <c r="BL245" s="25" t="str">
        <f t="shared" si="193"/>
        <v>Corriger</v>
      </c>
      <c r="BM245" s="81" t="str">
        <f t="shared" si="194"/>
        <v>Corriger</v>
      </c>
      <c r="BN245" s="81" t="str">
        <f t="shared" si="195"/>
        <v>Corriger</v>
      </c>
      <c r="BO245" s="81" t="str">
        <f t="shared" si="196"/>
        <v>OK</v>
      </c>
      <c r="BP245" s="81" t="b">
        <f t="shared" si="197"/>
        <v>0</v>
      </c>
      <c r="BQ245" s="105"/>
      <c r="BR245" s="105" t="e">
        <f ca="1">IF(A245=1,Corriger,ROUND(AW245*bijdrage255/100,2))</f>
        <v>#VALUE!</v>
      </c>
      <c r="BS245" s="105" t="e">
        <f ca="1">IF(A245=1,Corriger,ROUND(AW245*bijdrage256/100,2))</f>
        <v>#VALUE!</v>
      </c>
      <c r="BT245" s="105"/>
      <c r="BU245" s="105" t="str">
        <f t="shared" si="198"/>
        <v>Corriger</v>
      </c>
      <c r="BV245" s="105"/>
      <c r="BW245" s="81" t="e">
        <f t="shared" si="199"/>
        <v>#VALUE!</v>
      </c>
      <c r="BX245" s="81" t="e">
        <f t="shared" si="200"/>
        <v>#VALUE!</v>
      </c>
      <c r="BY245" s="81" t="e">
        <f t="shared" si="201"/>
        <v>#VALUE!</v>
      </c>
      <c r="CA245" s="81" t="e">
        <f ca="1">BN245-ROUND(((FTP!AP245+FTP!BB245+FTP!BF245+FTP!AT245+FTP!AX245)-(FTP!BH245+FTP!BJ245))/100,2)</f>
        <v>#VALUE!</v>
      </c>
    </row>
    <row r="246" spans="1:79" x14ac:dyDescent="0.2">
      <c r="A246" s="25">
        <f>IF(OR(BerM1!V246=1,BerM2!V246=1,BerM3!V246=1),1,IF(ISBLANK(wg_cat),2,IF(AND(kwnr&gt;=76,user_wg_cat=958),3,0)))</f>
        <v>2</v>
      </c>
      <c r="B246" s="101"/>
      <c r="C246" s="106">
        <f>IF(NOT(ISBLANK(Ident!E246)),IF(Ident!E246&lt;Kal!A$11,Kal!A$11,Ident!E246),Kal!A$11)</f>
        <v>45383</v>
      </c>
      <c r="D246" s="25">
        <f>Ident!F246-C246+1-(INT((CHOOSE(WEEKDAY(C246),0,1,2,3,4,5,6)+(Ident!F246-C246+1))/7))-(INT((CHOOSE(WEEKDAY(C246),6,0,1,2,3,4,5)+(Ident!F246-C246+1))/7))</f>
        <v>-32415</v>
      </c>
      <c r="E246" s="25">
        <f>Kal!B$13-C246+1-(INT((CHOOSE(WEEKDAY(C246),0,1,2,3,4,5,6)+(Kal!B$13-C246+1))/7))-(INT((CHOOSE(WEEKDAY(C246),6,0,1,2,3,4,5)+(Kal!B$13-C246+1))/7))</f>
        <v>65</v>
      </c>
      <c r="F246" s="25">
        <f>Ident!F246-Kal!A$11+1-(INT((CHOOSE(WEEKDAY(Kal!A$11),0,1,2,3,4,5,6)+(Ident!F246-Kal!A$11+1))/7))-(INT((CHOOSE(WEEKDAY(Kal!A$11),6,0,1,2,3,4,5)+(Ident!F246-Kal!A$11+1))/7))</f>
        <v>-32415</v>
      </c>
      <c r="G246" s="25">
        <f>IF(AND(Ident!E246&lt;&gt;0,Ident!F246&lt;&gt;0),D246,IF(AND(Ident!E246&lt;&gt;0,Ident!F246=0),E246,IF(AND(Ident!E246=0,Ident!F246&lt;&gt;0),F246,ad5kw)))</f>
        <v>65</v>
      </c>
      <c r="H246" s="24">
        <f>ROUND(G246*Ident!L246,2)</f>
        <v>0</v>
      </c>
      <c r="I246" s="102"/>
      <c r="J246" s="103">
        <f>BerM1!W246+BerM2!W246+BerM3!W246</f>
        <v>0</v>
      </c>
      <c r="K246" s="103">
        <f t="shared" si="161"/>
        <v>0</v>
      </c>
      <c r="L246" s="103" t="str">
        <f t="shared" si="162"/>
        <v>Corriger</v>
      </c>
      <c r="M246" s="81">
        <f>BerM1!AB246+BerM2!AB246+BerM3!AB246</f>
        <v>0</v>
      </c>
      <c r="N246" s="81">
        <f t="shared" si="163"/>
        <v>0</v>
      </c>
      <c r="O246" s="4">
        <f>IF(BerM1!S246+BerM2!S246+BerM3!S246=0,0,MIN(Ident!L246*fuf,MAX((Ident!L246-1)*fuf,ROUND(N246/(BerM1!S246+BerM2!S246+BerM3!S246),2))))</f>
        <v>0</v>
      </c>
      <c r="P246" s="81">
        <f>ROUND((BerM1!I246+BerM2!I246+BerM3!I246)/(malu1+malu2+malu3),2)</f>
        <v>0</v>
      </c>
      <c r="Q246" s="81">
        <f>ROUND((BerM1!J246+BerM2!J246+BerM3!J246)/(dima1+dima2+dima3),2)</f>
        <v>0</v>
      </c>
      <c r="R246" s="81">
        <f>ROUND((BerM1!K246+BerM2!K246+BerM3!K246)/(wome1+wome2+wome3),2)</f>
        <v>0</v>
      </c>
      <c r="S246" s="81">
        <f>ROUND((BerM1!L246+BerM2!L246+BerM3!L246)/(doje1+doje2+doje3),2)</f>
        <v>0</v>
      </c>
      <c r="T246" s="81">
        <f>ROUND((BerM1!M246+BerM2!M246+BerM3!M246)/(vrve1+vrve2+vrve3),2)</f>
        <v>0</v>
      </c>
      <c r="U246" s="81">
        <f>ROUND((BerM1!N246+BerM2!N246+BerM3!N246)/(zasa1+zasa2+zasa3),2)</f>
        <v>0</v>
      </c>
      <c r="V246" s="81">
        <f>ROUND((BerM1!O246+BerM2!O246+BerM3!O246)/(zodi1+zodi2+zodi3),2)</f>
        <v>0</v>
      </c>
      <c r="W246" s="81">
        <f>ROUND(('M1-In'!U246+'M2-In'!U246+'M3-In'!U246)*7/(malu1+malu2+malu3+dima1+dima2+dima3+wome1+wome2+wome3+doje1+doje2+doje3+vrve1+vrve2+vrve3+zasa1+zasa2+zasa3+zodi1+zodi2+zodi3),2)</f>
        <v>0</v>
      </c>
      <c r="X246" s="81">
        <f t="shared" si="164"/>
        <v>0</v>
      </c>
      <c r="Y246" s="81" t="str">
        <f t="shared" si="165"/>
        <v>REMPLIR CAT.D'EMPLOYEUR!</v>
      </c>
      <c r="Z246" s="34">
        <f t="shared" si="166"/>
        <v>0</v>
      </c>
      <c r="AA246" s="81" t="str">
        <f t="shared" si="167"/>
        <v>T. plein</v>
      </c>
      <c r="AB246" s="81">
        <f>'M1-In'!AD246+'M1-In'!AE246+'M2-In'!AD246+'M2-In'!AE246+'M3-In'!AD246+'M3-In'!AE246</f>
        <v>0</v>
      </c>
      <c r="AC246" s="81" t="str">
        <f t="shared" si="168"/>
        <v>Corriger</v>
      </c>
      <c r="AD246" s="81" t="str">
        <f t="shared" si="169"/>
        <v>Corriger</v>
      </c>
      <c r="AE246" s="81">
        <f>'M1-In'!AF246+'M2-In'!AF246+'M3-In'!AF246</f>
        <v>0</v>
      </c>
      <c r="AF246" s="81" t="str">
        <f t="shared" si="170"/>
        <v>Corriger</v>
      </c>
      <c r="AG246" s="81" t="str">
        <f t="shared" si="171"/>
        <v>Corriger</v>
      </c>
      <c r="AH246" s="81">
        <f>'M1-In'!AG246+'M2-In'!AG246+'M3-In'!AG246</f>
        <v>0</v>
      </c>
      <c r="AI246" s="81" t="str">
        <f t="shared" si="172"/>
        <v>Corriger</v>
      </c>
      <c r="AJ246" s="81" t="str">
        <f t="shared" si="173"/>
        <v>Corriger</v>
      </c>
      <c r="AK246" s="81">
        <f>'M1-In'!AH246+'M2-In'!AH246+'M3-In'!AH246</f>
        <v>0</v>
      </c>
      <c r="AL246" s="81" t="str">
        <f t="shared" si="174"/>
        <v>Corriger</v>
      </c>
      <c r="AM246" s="81" t="str">
        <f t="shared" si="175"/>
        <v>Corriger</v>
      </c>
      <c r="AN246" s="81">
        <f>'M1-In'!AI246+'M2-In'!AI246+'M3-In'!AI246</f>
        <v>0</v>
      </c>
      <c r="AO246" s="81" t="str">
        <f t="shared" si="176"/>
        <v>Corriger</v>
      </c>
      <c r="AP246" s="81" t="str">
        <f t="shared" si="177"/>
        <v>Corriger</v>
      </c>
      <c r="AQ246" s="81">
        <f>'M1-In'!AJ246+'M2-In'!AJ246+'M3-In'!AJ246</f>
        <v>0</v>
      </c>
      <c r="AR246" s="81" t="str">
        <f t="shared" si="178"/>
        <v>Corriger</v>
      </c>
      <c r="AS246" s="81" t="str">
        <f t="shared" si="179"/>
        <v>Corriger</v>
      </c>
      <c r="AT246" s="81">
        <f>BerM1!AO246+BerM2!AO246+BerM3!AO246</f>
        <v>0</v>
      </c>
      <c r="AU246" s="81" t="str">
        <f t="shared" si="180"/>
        <v>Corriger</v>
      </c>
      <c r="AV246" s="81" t="str">
        <f t="shared" si="181"/>
        <v>Corriger</v>
      </c>
      <c r="AW246" s="81" t="str">
        <f>IF(A246&gt;1,"Corriger",MIN(gmk,BerM1!AQ246+BerM2!AQ246+BerM3!AQ246))</f>
        <v>Corriger</v>
      </c>
      <c r="AX246" s="81" t="str">
        <f t="shared" si="182"/>
        <v>Corriger</v>
      </c>
      <c r="AY246" s="81" t="str">
        <f t="shared" si="183"/>
        <v>Corriger</v>
      </c>
      <c r="AZ246" s="81" t="str">
        <f>IF(A246&gt;1,"Corriger",ROUND(AW246*pabij/100,2)+ROUND(AW246*wnbij/100,2))</f>
        <v>Corriger</v>
      </c>
      <c r="BA246" s="81">
        <f t="shared" si="184"/>
        <v>0</v>
      </c>
      <c r="BB246" s="81">
        <f t="shared" si="185"/>
        <v>0</v>
      </c>
      <c r="BC246" s="104">
        <f t="shared" si="186"/>
        <v>1</v>
      </c>
      <c r="BD246" s="81" t="str">
        <f t="shared" si="187"/>
        <v>Corriger</v>
      </c>
      <c r="BE246" s="34" t="str">
        <f t="shared" si="188"/>
        <v>Corriger</v>
      </c>
      <c r="BF246" s="81" t="str">
        <f>IF(A246&gt;1,"Corriger",MIN(AY246,BerM1!AT246+BerM2!AT246+BerM3!AT246))</f>
        <v>Corriger</v>
      </c>
      <c r="BG246" s="81" t="e">
        <f t="shared" si="189"/>
        <v>#VALUE!</v>
      </c>
      <c r="BH246" s="81" t="str">
        <f t="shared" si="190"/>
        <v>Corriger</v>
      </c>
      <c r="BI246" s="81" t="str">
        <f t="shared" si="191"/>
        <v>Corriger</v>
      </c>
      <c r="BJ246" s="81" t="e">
        <f t="shared" si="192"/>
        <v>#VALUE!</v>
      </c>
      <c r="BK246" s="81" t="e">
        <f ca="1">IF(A246=1,Corriger,ROUND(AW246*fsobij/100,2))</f>
        <v>#VALUE!</v>
      </c>
      <c r="BL246" s="25" t="str">
        <f t="shared" si="193"/>
        <v>Corriger</v>
      </c>
      <c r="BM246" s="81" t="str">
        <f t="shared" si="194"/>
        <v>Corriger</v>
      </c>
      <c r="BN246" s="81" t="str">
        <f t="shared" si="195"/>
        <v>Corriger</v>
      </c>
      <c r="BO246" s="81" t="str">
        <f t="shared" si="196"/>
        <v>OK</v>
      </c>
      <c r="BP246" s="81" t="b">
        <f t="shared" si="197"/>
        <v>0</v>
      </c>
      <c r="BQ246" s="105"/>
      <c r="BR246" s="105" t="e">
        <f ca="1">IF(A246=1,Corriger,ROUND(AW246*bijdrage255/100,2))</f>
        <v>#VALUE!</v>
      </c>
      <c r="BS246" s="105" t="e">
        <f ca="1">IF(A246=1,Corriger,ROUND(AW246*bijdrage256/100,2))</f>
        <v>#VALUE!</v>
      </c>
      <c r="BT246" s="105"/>
      <c r="BU246" s="105" t="str">
        <f t="shared" si="198"/>
        <v>Corriger</v>
      </c>
      <c r="BV246" s="105"/>
      <c r="BW246" s="81" t="e">
        <f t="shared" si="199"/>
        <v>#VALUE!</v>
      </c>
      <c r="BX246" s="81" t="e">
        <f t="shared" si="200"/>
        <v>#VALUE!</v>
      </c>
      <c r="BY246" s="81" t="e">
        <f t="shared" si="201"/>
        <v>#VALUE!</v>
      </c>
      <c r="CA246" s="81" t="e">
        <f ca="1">BN246-ROUND(((FTP!AP246+FTP!BB246+FTP!BF246+FTP!AT246+FTP!AX246)-(FTP!BH246+FTP!BJ246))/100,2)</f>
        <v>#VALUE!</v>
      </c>
    </row>
    <row r="247" spans="1:79" x14ac:dyDescent="0.2">
      <c r="A247" s="25">
        <f>IF(OR(BerM1!V247=1,BerM2!V247=1,BerM3!V247=1),1,IF(ISBLANK(wg_cat),2,IF(AND(kwnr&gt;=76,user_wg_cat=958),3,0)))</f>
        <v>2</v>
      </c>
      <c r="B247" s="101"/>
      <c r="C247" s="106">
        <f>IF(NOT(ISBLANK(Ident!E247)),IF(Ident!E247&lt;Kal!A$11,Kal!A$11,Ident!E247),Kal!A$11)</f>
        <v>45383</v>
      </c>
      <c r="D247" s="25">
        <f>Ident!F247-C247+1-(INT((CHOOSE(WEEKDAY(C247),0,1,2,3,4,5,6)+(Ident!F247-C247+1))/7))-(INT((CHOOSE(WEEKDAY(C247),6,0,1,2,3,4,5)+(Ident!F247-C247+1))/7))</f>
        <v>-32415</v>
      </c>
      <c r="E247" s="25">
        <f>Kal!B$13-C247+1-(INT((CHOOSE(WEEKDAY(C247),0,1,2,3,4,5,6)+(Kal!B$13-C247+1))/7))-(INT((CHOOSE(WEEKDAY(C247),6,0,1,2,3,4,5)+(Kal!B$13-C247+1))/7))</f>
        <v>65</v>
      </c>
      <c r="F247" s="25">
        <f>Ident!F247-Kal!A$11+1-(INT((CHOOSE(WEEKDAY(Kal!A$11),0,1,2,3,4,5,6)+(Ident!F247-Kal!A$11+1))/7))-(INT((CHOOSE(WEEKDAY(Kal!A$11),6,0,1,2,3,4,5)+(Ident!F247-Kal!A$11+1))/7))</f>
        <v>-32415</v>
      </c>
      <c r="G247" s="25">
        <f>IF(AND(Ident!E247&lt;&gt;0,Ident!F247&lt;&gt;0),D247,IF(AND(Ident!E247&lt;&gt;0,Ident!F247=0),E247,IF(AND(Ident!E247=0,Ident!F247&lt;&gt;0),F247,ad5kw)))</f>
        <v>65</v>
      </c>
      <c r="H247" s="24">
        <f>ROUND(G247*Ident!L247,2)</f>
        <v>0</v>
      </c>
      <c r="I247" s="102"/>
      <c r="J247" s="103">
        <f>BerM1!W247+BerM2!W247+BerM3!W247</f>
        <v>0</v>
      </c>
      <c r="K247" s="103">
        <f t="shared" si="161"/>
        <v>0</v>
      </c>
      <c r="L247" s="103" t="str">
        <f t="shared" si="162"/>
        <v>Corriger</v>
      </c>
      <c r="M247" s="81">
        <f>BerM1!AB247+BerM2!AB247+BerM3!AB247</f>
        <v>0</v>
      </c>
      <c r="N247" s="81">
        <f t="shared" si="163"/>
        <v>0</v>
      </c>
      <c r="O247" s="4">
        <f>IF(BerM1!S247+BerM2!S247+BerM3!S247=0,0,MIN(Ident!L247*fuf,MAX((Ident!L247-1)*fuf,ROUND(N247/(BerM1!S247+BerM2!S247+BerM3!S247),2))))</f>
        <v>0</v>
      </c>
      <c r="P247" s="81">
        <f>ROUND((BerM1!I247+BerM2!I247+BerM3!I247)/(malu1+malu2+malu3),2)</f>
        <v>0</v>
      </c>
      <c r="Q247" s="81">
        <f>ROUND((BerM1!J247+BerM2!J247+BerM3!J247)/(dima1+dima2+dima3),2)</f>
        <v>0</v>
      </c>
      <c r="R247" s="81">
        <f>ROUND((BerM1!K247+BerM2!K247+BerM3!K247)/(wome1+wome2+wome3),2)</f>
        <v>0</v>
      </c>
      <c r="S247" s="81">
        <f>ROUND((BerM1!L247+BerM2!L247+BerM3!L247)/(doje1+doje2+doje3),2)</f>
        <v>0</v>
      </c>
      <c r="T247" s="81">
        <f>ROUND((BerM1!M247+BerM2!M247+BerM3!M247)/(vrve1+vrve2+vrve3),2)</f>
        <v>0</v>
      </c>
      <c r="U247" s="81">
        <f>ROUND((BerM1!N247+BerM2!N247+BerM3!N247)/(zasa1+zasa2+zasa3),2)</f>
        <v>0</v>
      </c>
      <c r="V247" s="81">
        <f>ROUND((BerM1!O247+BerM2!O247+BerM3!O247)/(zodi1+zodi2+zodi3),2)</f>
        <v>0</v>
      </c>
      <c r="W247" s="81">
        <f>ROUND(('M1-In'!U247+'M2-In'!U247+'M3-In'!U247)*7/(malu1+malu2+malu3+dima1+dima2+dima3+wome1+wome2+wome3+doje1+doje2+doje3+vrve1+vrve2+vrve3+zasa1+zasa2+zasa3+zodi1+zodi2+zodi3),2)</f>
        <v>0</v>
      </c>
      <c r="X247" s="81">
        <f t="shared" si="164"/>
        <v>0</v>
      </c>
      <c r="Y247" s="81" t="str">
        <f t="shared" si="165"/>
        <v>REMPLIR CAT.D'EMPLOYEUR!</v>
      </c>
      <c r="Z247" s="34">
        <f t="shared" si="166"/>
        <v>0</v>
      </c>
      <c r="AA247" s="81" t="str">
        <f t="shared" si="167"/>
        <v>T. plein</v>
      </c>
      <c r="AB247" s="81">
        <f>'M1-In'!AD247+'M1-In'!AE247+'M2-In'!AD247+'M2-In'!AE247+'M3-In'!AD247+'M3-In'!AE247</f>
        <v>0</v>
      </c>
      <c r="AC247" s="81" t="str">
        <f t="shared" si="168"/>
        <v>Corriger</v>
      </c>
      <c r="AD247" s="81" t="str">
        <f t="shared" si="169"/>
        <v>Corriger</v>
      </c>
      <c r="AE247" s="81">
        <f>'M1-In'!AF247+'M2-In'!AF247+'M3-In'!AF247</f>
        <v>0</v>
      </c>
      <c r="AF247" s="81" t="str">
        <f t="shared" si="170"/>
        <v>Corriger</v>
      </c>
      <c r="AG247" s="81" t="str">
        <f t="shared" si="171"/>
        <v>Corriger</v>
      </c>
      <c r="AH247" s="81">
        <f>'M1-In'!AG247+'M2-In'!AG247+'M3-In'!AG247</f>
        <v>0</v>
      </c>
      <c r="AI247" s="81" t="str">
        <f t="shared" si="172"/>
        <v>Corriger</v>
      </c>
      <c r="AJ247" s="81" t="str">
        <f t="shared" si="173"/>
        <v>Corriger</v>
      </c>
      <c r="AK247" s="81">
        <f>'M1-In'!AH247+'M2-In'!AH247+'M3-In'!AH247</f>
        <v>0</v>
      </c>
      <c r="AL247" s="81" t="str">
        <f t="shared" si="174"/>
        <v>Corriger</v>
      </c>
      <c r="AM247" s="81" t="str">
        <f t="shared" si="175"/>
        <v>Corriger</v>
      </c>
      <c r="AN247" s="81">
        <f>'M1-In'!AI247+'M2-In'!AI247+'M3-In'!AI247</f>
        <v>0</v>
      </c>
      <c r="AO247" s="81" t="str">
        <f t="shared" si="176"/>
        <v>Corriger</v>
      </c>
      <c r="AP247" s="81" t="str">
        <f t="shared" si="177"/>
        <v>Corriger</v>
      </c>
      <c r="AQ247" s="81">
        <f>'M1-In'!AJ247+'M2-In'!AJ247+'M3-In'!AJ247</f>
        <v>0</v>
      </c>
      <c r="AR247" s="81" t="str">
        <f t="shared" si="178"/>
        <v>Corriger</v>
      </c>
      <c r="AS247" s="81" t="str">
        <f t="shared" si="179"/>
        <v>Corriger</v>
      </c>
      <c r="AT247" s="81">
        <f>BerM1!AO247+BerM2!AO247+BerM3!AO247</f>
        <v>0</v>
      </c>
      <c r="AU247" s="81" t="str">
        <f t="shared" si="180"/>
        <v>Corriger</v>
      </c>
      <c r="AV247" s="81" t="str">
        <f t="shared" si="181"/>
        <v>Corriger</v>
      </c>
      <c r="AW247" s="81" t="str">
        <f>IF(A247&gt;1,"Corriger",MIN(gmk,BerM1!AQ247+BerM2!AQ247+BerM3!AQ247))</f>
        <v>Corriger</v>
      </c>
      <c r="AX247" s="81" t="str">
        <f t="shared" si="182"/>
        <v>Corriger</v>
      </c>
      <c r="AY247" s="81" t="str">
        <f t="shared" si="183"/>
        <v>Corriger</v>
      </c>
      <c r="AZ247" s="81" t="str">
        <f>IF(A247&gt;1,"Corriger",ROUND(AW247*pabij/100,2)+ROUND(AW247*wnbij/100,2))</f>
        <v>Corriger</v>
      </c>
      <c r="BA247" s="81">
        <f t="shared" si="184"/>
        <v>0</v>
      </c>
      <c r="BB247" s="81">
        <f t="shared" si="185"/>
        <v>0</v>
      </c>
      <c r="BC247" s="104">
        <f t="shared" si="186"/>
        <v>1</v>
      </c>
      <c r="BD247" s="81" t="str">
        <f t="shared" si="187"/>
        <v>Corriger</v>
      </c>
      <c r="BE247" s="34" t="str">
        <f t="shared" si="188"/>
        <v>Corriger</v>
      </c>
      <c r="BF247" s="81" t="str">
        <f>IF(A247&gt;1,"Corriger",MIN(AY247,BerM1!AT247+BerM2!AT247+BerM3!AT247))</f>
        <v>Corriger</v>
      </c>
      <c r="BG247" s="81" t="e">
        <f t="shared" si="189"/>
        <v>#VALUE!</v>
      </c>
      <c r="BH247" s="81" t="str">
        <f t="shared" si="190"/>
        <v>Corriger</v>
      </c>
      <c r="BI247" s="81" t="str">
        <f t="shared" si="191"/>
        <v>Corriger</v>
      </c>
      <c r="BJ247" s="81" t="e">
        <f t="shared" si="192"/>
        <v>#VALUE!</v>
      </c>
      <c r="BK247" s="81" t="e">
        <f ca="1">IF(A247=1,Corriger,ROUND(AW247*fsobij/100,2))</f>
        <v>#VALUE!</v>
      </c>
      <c r="BL247" s="25" t="str">
        <f t="shared" si="193"/>
        <v>Corriger</v>
      </c>
      <c r="BM247" s="81" t="str">
        <f t="shared" si="194"/>
        <v>Corriger</v>
      </c>
      <c r="BN247" s="81" t="str">
        <f t="shared" si="195"/>
        <v>Corriger</v>
      </c>
      <c r="BO247" s="81" t="str">
        <f t="shared" si="196"/>
        <v>OK</v>
      </c>
      <c r="BP247" s="81" t="b">
        <f t="shared" si="197"/>
        <v>0</v>
      </c>
      <c r="BQ247" s="105"/>
      <c r="BR247" s="105" t="e">
        <f ca="1">IF(A247=1,Corriger,ROUND(AW247*bijdrage255/100,2))</f>
        <v>#VALUE!</v>
      </c>
      <c r="BS247" s="105" t="e">
        <f ca="1">IF(A247=1,Corriger,ROUND(AW247*bijdrage256/100,2))</f>
        <v>#VALUE!</v>
      </c>
      <c r="BT247" s="105"/>
      <c r="BU247" s="105" t="str">
        <f t="shared" si="198"/>
        <v>Corriger</v>
      </c>
      <c r="BV247" s="105"/>
      <c r="BW247" s="81" t="e">
        <f t="shared" si="199"/>
        <v>#VALUE!</v>
      </c>
      <c r="BX247" s="81" t="e">
        <f t="shared" si="200"/>
        <v>#VALUE!</v>
      </c>
      <c r="BY247" s="81" t="e">
        <f t="shared" si="201"/>
        <v>#VALUE!</v>
      </c>
      <c r="CA247" s="81" t="e">
        <f ca="1">BN247-ROUND(((FTP!AP247+FTP!BB247+FTP!BF247+FTP!AT247+FTP!AX247)-(FTP!BH247+FTP!BJ247))/100,2)</f>
        <v>#VALUE!</v>
      </c>
    </row>
    <row r="248" spans="1:79" x14ac:dyDescent="0.2">
      <c r="A248" s="25">
        <f>IF(OR(BerM1!V248=1,BerM2!V248=1,BerM3!V248=1),1,IF(ISBLANK(wg_cat),2,IF(AND(kwnr&gt;=76,user_wg_cat=958),3,0)))</f>
        <v>2</v>
      </c>
      <c r="B248" s="101"/>
      <c r="C248" s="106">
        <f>IF(NOT(ISBLANK(Ident!E248)),IF(Ident!E248&lt;Kal!A$11,Kal!A$11,Ident!E248),Kal!A$11)</f>
        <v>45383</v>
      </c>
      <c r="D248" s="25">
        <f>Ident!F248-C248+1-(INT((CHOOSE(WEEKDAY(C248),0,1,2,3,4,5,6)+(Ident!F248-C248+1))/7))-(INT((CHOOSE(WEEKDAY(C248),6,0,1,2,3,4,5)+(Ident!F248-C248+1))/7))</f>
        <v>-32415</v>
      </c>
      <c r="E248" s="25">
        <f>Kal!B$13-C248+1-(INT((CHOOSE(WEEKDAY(C248),0,1,2,3,4,5,6)+(Kal!B$13-C248+1))/7))-(INT((CHOOSE(WEEKDAY(C248),6,0,1,2,3,4,5)+(Kal!B$13-C248+1))/7))</f>
        <v>65</v>
      </c>
      <c r="F248" s="25">
        <f>Ident!F248-Kal!A$11+1-(INT((CHOOSE(WEEKDAY(Kal!A$11),0,1,2,3,4,5,6)+(Ident!F248-Kal!A$11+1))/7))-(INT((CHOOSE(WEEKDAY(Kal!A$11),6,0,1,2,3,4,5)+(Ident!F248-Kal!A$11+1))/7))</f>
        <v>-32415</v>
      </c>
      <c r="G248" s="25">
        <f>IF(AND(Ident!E248&lt;&gt;0,Ident!F248&lt;&gt;0),D248,IF(AND(Ident!E248&lt;&gt;0,Ident!F248=0),E248,IF(AND(Ident!E248=0,Ident!F248&lt;&gt;0),F248,ad5kw)))</f>
        <v>65</v>
      </c>
      <c r="H248" s="24">
        <f>ROUND(G248*Ident!L248,2)</f>
        <v>0</v>
      </c>
      <c r="I248" s="102"/>
      <c r="J248" s="103">
        <f>BerM1!W248+BerM2!W248+BerM3!W248</f>
        <v>0</v>
      </c>
      <c r="K248" s="103">
        <f t="shared" si="161"/>
        <v>0</v>
      </c>
      <c r="L248" s="103" t="str">
        <f t="shared" si="162"/>
        <v>Corriger</v>
      </c>
      <c r="M248" s="81">
        <f>BerM1!AB248+BerM2!AB248+BerM3!AB248</f>
        <v>0</v>
      </c>
      <c r="N248" s="81">
        <f t="shared" si="163"/>
        <v>0</v>
      </c>
      <c r="O248" s="4">
        <f>IF(BerM1!S248+BerM2!S248+BerM3!S248=0,0,MIN(Ident!L248*fuf,MAX((Ident!L248-1)*fuf,ROUND(N248/(BerM1!S248+BerM2!S248+BerM3!S248),2))))</f>
        <v>0</v>
      </c>
      <c r="P248" s="81">
        <f>ROUND((BerM1!I248+BerM2!I248+BerM3!I248)/(malu1+malu2+malu3),2)</f>
        <v>0</v>
      </c>
      <c r="Q248" s="81">
        <f>ROUND((BerM1!J248+BerM2!J248+BerM3!J248)/(dima1+dima2+dima3),2)</f>
        <v>0</v>
      </c>
      <c r="R248" s="81">
        <f>ROUND((BerM1!K248+BerM2!K248+BerM3!K248)/(wome1+wome2+wome3),2)</f>
        <v>0</v>
      </c>
      <c r="S248" s="81">
        <f>ROUND((BerM1!L248+BerM2!L248+BerM3!L248)/(doje1+doje2+doje3),2)</f>
        <v>0</v>
      </c>
      <c r="T248" s="81">
        <f>ROUND((BerM1!M248+BerM2!M248+BerM3!M248)/(vrve1+vrve2+vrve3),2)</f>
        <v>0</v>
      </c>
      <c r="U248" s="81">
        <f>ROUND((BerM1!N248+BerM2!N248+BerM3!N248)/(zasa1+zasa2+zasa3),2)</f>
        <v>0</v>
      </c>
      <c r="V248" s="81">
        <f>ROUND((BerM1!O248+BerM2!O248+BerM3!O248)/(zodi1+zodi2+zodi3),2)</f>
        <v>0</v>
      </c>
      <c r="W248" s="81">
        <f>ROUND(('M1-In'!U248+'M2-In'!U248+'M3-In'!U248)*7/(malu1+malu2+malu3+dima1+dima2+dima3+wome1+wome2+wome3+doje1+doje2+doje3+vrve1+vrve2+vrve3+zasa1+zasa2+zasa3+zodi1+zodi2+zodi3),2)</f>
        <v>0</v>
      </c>
      <c r="X248" s="81">
        <f t="shared" si="164"/>
        <v>0</v>
      </c>
      <c r="Y248" s="81" t="str">
        <f t="shared" si="165"/>
        <v>REMPLIR CAT.D'EMPLOYEUR!</v>
      </c>
      <c r="Z248" s="34">
        <f t="shared" si="166"/>
        <v>0</v>
      </c>
      <c r="AA248" s="81" t="str">
        <f t="shared" si="167"/>
        <v>T. plein</v>
      </c>
      <c r="AB248" s="81">
        <f>'M1-In'!AD248+'M1-In'!AE248+'M2-In'!AD248+'M2-In'!AE248+'M3-In'!AD248+'M3-In'!AE248</f>
        <v>0</v>
      </c>
      <c r="AC248" s="81" t="str">
        <f t="shared" si="168"/>
        <v>Corriger</v>
      </c>
      <c r="AD248" s="81" t="str">
        <f t="shared" si="169"/>
        <v>Corriger</v>
      </c>
      <c r="AE248" s="81">
        <f>'M1-In'!AF248+'M2-In'!AF248+'M3-In'!AF248</f>
        <v>0</v>
      </c>
      <c r="AF248" s="81" t="str">
        <f t="shared" si="170"/>
        <v>Corriger</v>
      </c>
      <c r="AG248" s="81" t="str">
        <f t="shared" si="171"/>
        <v>Corriger</v>
      </c>
      <c r="AH248" s="81">
        <f>'M1-In'!AG248+'M2-In'!AG248+'M3-In'!AG248</f>
        <v>0</v>
      </c>
      <c r="AI248" s="81" t="str">
        <f t="shared" si="172"/>
        <v>Corriger</v>
      </c>
      <c r="AJ248" s="81" t="str">
        <f t="shared" si="173"/>
        <v>Corriger</v>
      </c>
      <c r="AK248" s="81">
        <f>'M1-In'!AH248+'M2-In'!AH248+'M3-In'!AH248</f>
        <v>0</v>
      </c>
      <c r="AL248" s="81" t="str">
        <f t="shared" si="174"/>
        <v>Corriger</v>
      </c>
      <c r="AM248" s="81" t="str">
        <f t="shared" si="175"/>
        <v>Corriger</v>
      </c>
      <c r="AN248" s="81">
        <f>'M1-In'!AI248+'M2-In'!AI248+'M3-In'!AI248</f>
        <v>0</v>
      </c>
      <c r="AO248" s="81" t="str">
        <f t="shared" si="176"/>
        <v>Corriger</v>
      </c>
      <c r="AP248" s="81" t="str">
        <f t="shared" si="177"/>
        <v>Corriger</v>
      </c>
      <c r="AQ248" s="81">
        <f>'M1-In'!AJ248+'M2-In'!AJ248+'M3-In'!AJ248</f>
        <v>0</v>
      </c>
      <c r="AR248" s="81" t="str">
        <f t="shared" si="178"/>
        <v>Corriger</v>
      </c>
      <c r="AS248" s="81" t="str">
        <f t="shared" si="179"/>
        <v>Corriger</v>
      </c>
      <c r="AT248" s="81">
        <f>BerM1!AO248+BerM2!AO248+BerM3!AO248</f>
        <v>0</v>
      </c>
      <c r="AU248" s="81" t="str">
        <f t="shared" si="180"/>
        <v>Corriger</v>
      </c>
      <c r="AV248" s="81" t="str">
        <f t="shared" si="181"/>
        <v>Corriger</v>
      </c>
      <c r="AW248" s="81" t="str">
        <f>IF(A248&gt;1,"Corriger",MIN(gmk,BerM1!AQ248+BerM2!AQ248+BerM3!AQ248))</f>
        <v>Corriger</v>
      </c>
      <c r="AX248" s="81" t="str">
        <f t="shared" si="182"/>
        <v>Corriger</v>
      </c>
      <c r="AY248" s="81" t="str">
        <f t="shared" si="183"/>
        <v>Corriger</v>
      </c>
      <c r="AZ248" s="81" t="str">
        <f>IF(A248&gt;1,"Corriger",ROUND(AW248*pabij/100,2)+ROUND(AW248*wnbij/100,2))</f>
        <v>Corriger</v>
      </c>
      <c r="BA248" s="81">
        <f t="shared" si="184"/>
        <v>0</v>
      </c>
      <c r="BB248" s="81">
        <f t="shared" si="185"/>
        <v>0</v>
      </c>
      <c r="BC248" s="104">
        <f t="shared" si="186"/>
        <v>1</v>
      </c>
      <c r="BD248" s="81" t="str">
        <f t="shared" si="187"/>
        <v>Corriger</v>
      </c>
      <c r="BE248" s="34" t="str">
        <f t="shared" si="188"/>
        <v>Corriger</v>
      </c>
      <c r="BF248" s="81" t="str">
        <f>IF(A248&gt;1,"Corriger",MIN(AY248,BerM1!AT248+BerM2!AT248+BerM3!AT248))</f>
        <v>Corriger</v>
      </c>
      <c r="BG248" s="81" t="e">
        <f t="shared" si="189"/>
        <v>#VALUE!</v>
      </c>
      <c r="BH248" s="81" t="str">
        <f t="shared" si="190"/>
        <v>Corriger</v>
      </c>
      <c r="BI248" s="81" t="str">
        <f t="shared" si="191"/>
        <v>Corriger</v>
      </c>
      <c r="BJ248" s="81" t="e">
        <f t="shared" si="192"/>
        <v>#VALUE!</v>
      </c>
      <c r="BK248" s="81" t="e">
        <f ca="1">IF(A248=1,Corriger,ROUND(AW248*fsobij/100,2))</f>
        <v>#VALUE!</v>
      </c>
      <c r="BL248" s="25" t="str">
        <f t="shared" si="193"/>
        <v>Corriger</v>
      </c>
      <c r="BM248" s="81" t="str">
        <f t="shared" si="194"/>
        <v>Corriger</v>
      </c>
      <c r="BN248" s="81" t="str">
        <f t="shared" si="195"/>
        <v>Corriger</v>
      </c>
      <c r="BO248" s="81" t="str">
        <f t="shared" si="196"/>
        <v>OK</v>
      </c>
      <c r="BP248" s="81" t="b">
        <f t="shared" si="197"/>
        <v>0</v>
      </c>
      <c r="BQ248" s="105"/>
      <c r="BR248" s="105" t="e">
        <f ca="1">IF(A248=1,Corriger,ROUND(AW248*bijdrage255/100,2))</f>
        <v>#VALUE!</v>
      </c>
      <c r="BS248" s="105" t="e">
        <f ca="1">IF(A248=1,Corriger,ROUND(AW248*bijdrage256/100,2))</f>
        <v>#VALUE!</v>
      </c>
      <c r="BT248" s="105"/>
      <c r="BU248" s="105" t="str">
        <f t="shared" si="198"/>
        <v>Corriger</v>
      </c>
      <c r="BV248" s="105"/>
      <c r="BW248" s="81" t="e">
        <f t="shared" si="199"/>
        <v>#VALUE!</v>
      </c>
      <c r="BX248" s="81" t="e">
        <f t="shared" si="200"/>
        <v>#VALUE!</v>
      </c>
      <c r="BY248" s="81" t="e">
        <f t="shared" si="201"/>
        <v>#VALUE!</v>
      </c>
      <c r="CA248" s="81" t="e">
        <f ca="1">BN248-ROUND(((FTP!AP248+FTP!BB248+FTP!BF248+FTP!AT248+FTP!AX248)-(FTP!BH248+FTP!BJ248))/100,2)</f>
        <v>#VALUE!</v>
      </c>
    </row>
    <row r="249" spans="1:79" x14ac:dyDescent="0.2">
      <c r="A249" s="25">
        <f>IF(OR(BerM1!V249=1,BerM2!V249=1,BerM3!V249=1),1,IF(ISBLANK(wg_cat),2,IF(AND(kwnr&gt;=76,user_wg_cat=958),3,0)))</f>
        <v>2</v>
      </c>
      <c r="B249" s="101"/>
      <c r="C249" s="106">
        <f>IF(NOT(ISBLANK(Ident!E249)),IF(Ident!E249&lt;Kal!A$11,Kal!A$11,Ident!E249),Kal!A$11)</f>
        <v>45383</v>
      </c>
      <c r="D249" s="25">
        <f>Ident!F249-C249+1-(INT((CHOOSE(WEEKDAY(C249),0,1,2,3,4,5,6)+(Ident!F249-C249+1))/7))-(INT((CHOOSE(WEEKDAY(C249),6,0,1,2,3,4,5)+(Ident!F249-C249+1))/7))</f>
        <v>-32415</v>
      </c>
      <c r="E249" s="25">
        <f>Kal!B$13-C249+1-(INT((CHOOSE(WEEKDAY(C249),0,1,2,3,4,5,6)+(Kal!B$13-C249+1))/7))-(INT((CHOOSE(WEEKDAY(C249),6,0,1,2,3,4,5)+(Kal!B$13-C249+1))/7))</f>
        <v>65</v>
      </c>
      <c r="F249" s="25">
        <f>Ident!F249-Kal!A$11+1-(INT((CHOOSE(WEEKDAY(Kal!A$11),0,1,2,3,4,5,6)+(Ident!F249-Kal!A$11+1))/7))-(INT((CHOOSE(WEEKDAY(Kal!A$11),6,0,1,2,3,4,5)+(Ident!F249-Kal!A$11+1))/7))</f>
        <v>-32415</v>
      </c>
      <c r="G249" s="25">
        <f>IF(AND(Ident!E249&lt;&gt;0,Ident!F249&lt;&gt;0),D249,IF(AND(Ident!E249&lt;&gt;0,Ident!F249=0),E249,IF(AND(Ident!E249=0,Ident!F249&lt;&gt;0),F249,ad5kw)))</f>
        <v>65</v>
      </c>
      <c r="H249" s="24">
        <f>ROUND(G249*Ident!L249,2)</f>
        <v>0</v>
      </c>
      <c r="I249" s="102"/>
      <c r="J249" s="103">
        <f>BerM1!W249+BerM2!W249+BerM3!W249</f>
        <v>0</v>
      </c>
      <c r="K249" s="103">
        <f t="shared" si="161"/>
        <v>0</v>
      </c>
      <c r="L249" s="103" t="str">
        <f t="shared" si="162"/>
        <v>Corriger</v>
      </c>
      <c r="M249" s="81">
        <f>BerM1!AB249+BerM2!AB249+BerM3!AB249</f>
        <v>0</v>
      </c>
      <c r="N249" s="81">
        <f t="shared" si="163"/>
        <v>0</v>
      </c>
      <c r="O249" s="4">
        <f>IF(BerM1!S249+BerM2!S249+BerM3!S249=0,0,MIN(Ident!L249*fuf,MAX((Ident!L249-1)*fuf,ROUND(N249/(BerM1!S249+BerM2!S249+BerM3!S249),2))))</f>
        <v>0</v>
      </c>
      <c r="P249" s="81">
        <f>ROUND((BerM1!I249+BerM2!I249+BerM3!I249)/(malu1+malu2+malu3),2)</f>
        <v>0</v>
      </c>
      <c r="Q249" s="81">
        <f>ROUND((BerM1!J249+BerM2!J249+BerM3!J249)/(dima1+dima2+dima3),2)</f>
        <v>0</v>
      </c>
      <c r="R249" s="81">
        <f>ROUND((BerM1!K249+BerM2!K249+BerM3!K249)/(wome1+wome2+wome3),2)</f>
        <v>0</v>
      </c>
      <c r="S249" s="81">
        <f>ROUND((BerM1!L249+BerM2!L249+BerM3!L249)/(doje1+doje2+doje3),2)</f>
        <v>0</v>
      </c>
      <c r="T249" s="81">
        <f>ROUND((BerM1!M249+BerM2!M249+BerM3!M249)/(vrve1+vrve2+vrve3),2)</f>
        <v>0</v>
      </c>
      <c r="U249" s="81">
        <f>ROUND((BerM1!N249+BerM2!N249+BerM3!N249)/(zasa1+zasa2+zasa3),2)</f>
        <v>0</v>
      </c>
      <c r="V249" s="81">
        <f>ROUND((BerM1!O249+BerM2!O249+BerM3!O249)/(zodi1+zodi2+zodi3),2)</f>
        <v>0</v>
      </c>
      <c r="W249" s="81">
        <f>ROUND(('M1-In'!U249+'M2-In'!U249+'M3-In'!U249)*7/(malu1+malu2+malu3+dima1+dima2+dima3+wome1+wome2+wome3+doje1+doje2+doje3+vrve1+vrve2+vrve3+zasa1+zasa2+zasa3+zodi1+zodi2+zodi3),2)</f>
        <v>0</v>
      </c>
      <c r="X249" s="81">
        <f t="shared" si="164"/>
        <v>0</v>
      </c>
      <c r="Y249" s="81" t="str">
        <f t="shared" si="165"/>
        <v>REMPLIR CAT.D'EMPLOYEUR!</v>
      </c>
      <c r="Z249" s="34">
        <f t="shared" si="166"/>
        <v>0</v>
      </c>
      <c r="AA249" s="81" t="str">
        <f t="shared" si="167"/>
        <v>T. plein</v>
      </c>
      <c r="AB249" s="81">
        <f>'M1-In'!AD249+'M1-In'!AE249+'M2-In'!AD249+'M2-In'!AE249+'M3-In'!AD249+'M3-In'!AE249</f>
        <v>0</v>
      </c>
      <c r="AC249" s="81" t="str">
        <f t="shared" si="168"/>
        <v>Corriger</v>
      </c>
      <c r="AD249" s="81" t="str">
        <f t="shared" si="169"/>
        <v>Corriger</v>
      </c>
      <c r="AE249" s="81">
        <f>'M1-In'!AF249+'M2-In'!AF249+'M3-In'!AF249</f>
        <v>0</v>
      </c>
      <c r="AF249" s="81" t="str">
        <f t="shared" si="170"/>
        <v>Corriger</v>
      </c>
      <c r="AG249" s="81" t="str">
        <f t="shared" si="171"/>
        <v>Corriger</v>
      </c>
      <c r="AH249" s="81">
        <f>'M1-In'!AG249+'M2-In'!AG249+'M3-In'!AG249</f>
        <v>0</v>
      </c>
      <c r="AI249" s="81" t="str">
        <f t="shared" si="172"/>
        <v>Corriger</v>
      </c>
      <c r="AJ249" s="81" t="str">
        <f t="shared" si="173"/>
        <v>Corriger</v>
      </c>
      <c r="AK249" s="81">
        <f>'M1-In'!AH249+'M2-In'!AH249+'M3-In'!AH249</f>
        <v>0</v>
      </c>
      <c r="AL249" s="81" t="str">
        <f t="shared" si="174"/>
        <v>Corriger</v>
      </c>
      <c r="AM249" s="81" t="str">
        <f t="shared" si="175"/>
        <v>Corriger</v>
      </c>
      <c r="AN249" s="81">
        <f>'M1-In'!AI249+'M2-In'!AI249+'M3-In'!AI249</f>
        <v>0</v>
      </c>
      <c r="AO249" s="81" t="str">
        <f t="shared" si="176"/>
        <v>Corriger</v>
      </c>
      <c r="AP249" s="81" t="str">
        <f t="shared" si="177"/>
        <v>Corriger</v>
      </c>
      <c r="AQ249" s="81">
        <f>'M1-In'!AJ249+'M2-In'!AJ249+'M3-In'!AJ249</f>
        <v>0</v>
      </c>
      <c r="AR249" s="81" t="str">
        <f t="shared" si="178"/>
        <v>Corriger</v>
      </c>
      <c r="AS249" s="81" t="str">
        <f t="shared" si="179"/>
        <v>Corriger</v>
      </c>
      <c r="AT249" s="81">
        <f>BerM1!AO249+BerM2!AO249+BerM3!AO249</f>
        <v>0</v>
      </c>
      <c r="AU249" s="81" t="str">
        <f t="shared" si="180"/>
        <v>Corriger</v>
      </c>
      <c r="AV249" s="81" t="str">
        <f t="shared" si="181"/>
        <v>Corriger</v>
      </c>
      <c r="AW249" s="81" t="str">
        <f>IF(A249&gt;1,"Corriger",MIN(gmk,BerM1!AQ249+BerM2!AQ249+BerM3!AQ249))</f>
        <v>Corriger</v>
      </c>
      <c r="AX249" s="81" t="str">
        <f t="shared" si="182"/>
        <v>Corriger</v>
      </c>
      <c r="AY249" s="81" t="str">
        <f t="shared" si="183"/>
        <v>Corriger</v>
      </c>
      <c r="AZ249" s="81" t="str">
        <f>IF(A249&gt;1,"Corriger",ROUND(AW249*pabij/100,2)+ROUND(AW249*wnbij/100,2))</f>
        <v>Corriger</v>
      </c>
      <c r="BA249" s="81">
        <f t="shared" si="184"/>
        <v>0</v>
      </c>
      <c r="BB249" s="81">
        <f t="shared" si="185"/>
        <v>0</v>
      </c>
      <c r="BC249" s="104">
        <f t="shared" si="186"/>
        <v>1</v>
      </c>
      <c r="BD249" s="81" t="str">
        <f t="shared" si="187"/>
        <v>Corriger</v>
      </c>
      <c r="BE249" s="34" t="str">
        <f t="shared" si="188"/>
        <v>Corriger</v>
      </c>
      <c r="BF249" s="81" t="str">
        <f>IF(A249&gt;1,"Corriger",MIN(AY249,BerM1!AT249+BerM2!AT249+BerM3!AT249))</f>
        <v>Corriger</v>
      </c>
      <c r="BG249" s="81" t="e">
        <f t="shared" si="189"/>
        <v>#VALUE!</v>
      </c>
      <c r="BH249" s="81" t="str">
        <f t="shared" si="190"/>
        <v>Corriger</v>
      </c>
      <c r="BI249" s="81" t="str">
        <f t="shared" si="191"/>
        <v>Corriger</v>
      </c>
      <c r="BJ249" s="81" t="e">
        <f t="shared" si="192"/>
        <v>#VALUE!</v>
      </c>
      <c r="BK249" s="81" t="e">
        <f ca="1">IF(A249=1,Corriger,ROUND(AW249*fsobij/100,2))</f>
        <v>#VALUE!</v>
      </c>
      <c r="BL249" s="25" t="str">
        <f t="shared" si="193"/>
        <v>Corriger</v>
      </c>
      <c r="BM249" s="81" t="str">
        <f t="shared" si="194"/>
        <v>Corriger</v>
      </c>
      <c r="BN249" s="81" t="str">
        <f t="shared" si="195"/>
        <v>Corriger</v>
      </c>
      <c r="BO249" s="81" t="str">
        <f t="shared" si="196"/>
        <v>OK</v>
      </c>
      <c r="BP249" s="81" t="b">
        <f t="shared" si="197"/>
        <v>0</v>
      </c>
      <c r="BQ249" s="105"/>
      <c r="BR249" s="105" t="e">
        <f ca="1">IF(A249=1,Corriger,ROUND(AW249*bijdrage255/100,2))</f>
        <v>#VALUE!</v>
      </c>
      <c r="BS249" s="105" t="e">
        <f ca="1">IF(A249=1,Corriger,ROUND(AW249*bijdrage256/100,2))</f>
        <v>#VALUE!</v>
      </c>
      <c r="BT249" s="105"/>
      <c r="BU249" s="105" t="str">
        <f t="shared" si="198"/>
        <v>Corriger</v>
      </c>
      <c r="BV249" s="105"/>
      <c r="BW249" s="81" t="e">
        <f t="shared" si="199"/>
        <v>#VALUE!</v>
      </c>
      <c r="BX249" s="81" t="e">
        <f t="shared" si="200"/>
        <v>#VALUE!</v>
      </c>
      <c r="BY249" s="81" t="e">
        <f t="shared" si="201"/>
        <v>#VALUE!</v>
      </c>
      <c r="CA249" s="81" t="e">
        <f ca="1">BN249-ROUND(((FTP!AP249+FTP!BB249+FTP!BF249+FTP!AT249+FTP!AX249)-(FTP!BH249+FTP!BJ249))/100,2)</f>
        <v>#VALUE!</v>
      </c>
    </row>
    <row r="250" spans="1:79" x14ac:dyDescent="0.2">
      <c r="A250" s="25">
        <f>IF(OR(BerM1!V250=1,BerM2!V250=1,BerM3!V250=1),1,IF(ISBLANK(wg_cat),2,IF(AND(kwnr&gt;=76,user_wg_cat=958),3,0)))</f>
        <v>2</v>
      </c>
      <c r="B250" s="101"/>
      <c r="C250" s="106">
        <f>IF(NOT(ISBLANK(Ident!E250)),IF(Ident!E250&lt;Kal!A$11,Kal!A$11,Ident!E250),Kal!A$11)</f>
        <v>45383</v>
      </c>
      <c r="D250" s="25">
        <f>Ident!F250-C250+1-(INT((CHOOSE(WEEKDAY(C250),0,1,2,3,4,5,6)+(Ident!F250-C250+1))/7))-(INT((CHOOSE(WEEKDAY(C250),6,0,1,2,3,4,5)+(Ident!F250-C250+1))/7))</f>
        <v>-32415</v>
      </c>
      <c r="E250" s="25">
        <f>Kal!B$13-C250+1-(INT((CHOOSE(WEEKDAY(C250),0,1,2,3,4,5,6)+(Kal!B$13-C250+1))/7))-(INT((CHOOSE(WEEKDAY(C250),6,0,1,2,3,4,5)+(Kal!B$13-C250+1))/7))</f>
        <v>65</v>
      </c>
      <c r="F250" s="25">
        <f>Ident!F250-Kal!A$11+1-(INT((CHOOSE(WEEKDAY(Kal!A$11),0,1,2,3,4,5,6)+(Ident!F250-Kal!A$11+1))/7))-(INT((CHOOSE(WEEKDAY(Kal!A$11),6,0,1,2,3,4,5)+(Ident!F250-Kal!A$11+1))/7))</f>
        <v>-32415</v>
      </c>
      <c r="G250" s="25">
        <f>IF(AND(Ident!E250&lt;&gt;0,Ident!F250&lt;&gt;0),D250,IF(AND(Ident!E250&lt;&gt;0,Ident!F250=0),E250,IF(AND(Ident!E250=0,Ident!F250&lt;&gt;0),F250,ad5kw)))</f>
        <v>65</v>
      </c>
      <c r="H250" s="24">
        <f>ROUND(G250*Ident!L250,2)</f>
        <v>0</v>
      </c>
      <c r="I250" s="102"/>
      <c r="J250" s="103">
        <f>BerM1!W250+BerM2!W250+BerM3!W250</f>
        <v>0</v>
      </c>
      <c r="K250" s="103">
        <f t="shared" si="161"/>
        <v>0</v>
      </c>
      <c r="L250" s="103" t="str">
        <f t="shared" si="162"/>
        <v>Corriger</v>
      </c>
      <c r="M250" s="81">
        <f>BerM1!AB250+BerM2!AB250+BerM3!AB250</f>
        <v>0</v>
      </c>
      <c r="N250" s="81">
        <f t="shared" si="163"/>
        <v>0</v>
      </c>
      <c r="O250" s="4">
        <f>IF(BerM1!S250+BerM2!S250+BerM3!S250=0,0,MIN(Ident!L250*fuf,MAX((Ident!L250-1)*fuf,ROUND(N250/(BerM1!S250+BerM2!S250+BerM3!S250),2))))</f>
        <v>0</v>
      </c>
      <c r="P250" s="81">
        <f>ROUND((BerM1!I250+BerM2!I250+BerM3!I250)/(malu1+malu2+malu3),2)</f>
        <v>0</v>
      </c>
      <c r="Q250" s="81">
        <f>ROUND((BerM1!J250+BerM2!J250+BerM3!J250)/(dima1+dima2+dima3),2)</f>
        <v>0</v>
      </c>
      <c r="R250" s="81">
        <f>ROUND((BerM1!K250+BerM2!K250+BerM3!K250)/(wome1+wome2+wome3),2)</f>
        <v>0</v>
      </c>
      <c r="S250" s="81">
        <f>ROUND((BerM1!L250+BerM2!L250+BerM3!L250)/(doje1+doje2+doje3),2)</f>
        <v>0</v>
      </c>
      <c r="T250" s="81">
        <f>ROUND((BerM1!M250+BerM2!M250+BerM3!M250)/(vrve1+vrve2+vrve3),2)</f>
        <v>0</v>
      </c>
      <c r="U250" s="81">
        <f>ROUND((BerM1!N250+BerM2!N250+BerM3!N250)/(zasa1+zasa2+zasa3),2)</f>
        <v>0</v>
      </c>
      <c r="V250" s="81">
        <f>ROUND((BerM1!O250+BerM2!O250+BerM3!O250)/(zodi1+zodi2+zodi3),2)</f>
        <v>0</v>
      </c>
      <c r="W250" s="81">
        <f>ROUND(('M1-In'!U250+'M2-In'!U250+'M3-In'!U250)*7/(malu1+malu2+malu3+dima1+dima2+dima3+wome1+wome2+wome3+doje1+doje2+doje3+vrve1+vrve2+vrve3+zasa1+zasa2+zasa3+zodi1+zodi2+zodi3),2)</f>
        <v>0</v>
      </c>
      <c r="X250" s="81">
        <f t="shared" si="164"/>
        <v>0</v>
      </c>
      <c r="Y250" s="81" t="str">
        <f t="shared" si="165"/>
        <v>REMPLIR CAT.D'EMPLOYEUR!</v>
      </c>
      <c r="Z250" s="34">
        <f t="shared" si="166"/>
        <v>0</v>
      </c>
      <c r="AA250" s="81" t="str">
        <f t="shared" si="167"/>
        <v>T. plein</v>
      </c>
      <c r="AB250" s="81">
        <f>'M1-In'!AD250+'M1-In'!AE250+'M2-In'!AD250+'M2-In'!AE250+'M3-In'!AD250+'M3-In'!AE250</f>
        <v>0</v>
      </c>
      <c r="AC250" s="81" t="str">
        <f t="shared" si="168"/>
        <v>Corriger</v>
      </c>
      <c r="AD250" s="81" t="str">
        <f t="shared" si="169"/>
        <v>Corriger</v>
      </c>
      <c r="AE250" s="81">
        <f>'M1-In'!AF250+'M2-In'!AF250+'M3-In'!AF250</f>
        <v>0</v>
      </c>
      <c r="AF250" s="81" t="str">
        <f t="shared" si="170"/>
        <v>Corriger</v>
      </c>
      <c r="AG250" s="81" t="str">
        <f t="shared" si="171"/>
        <v>Corriger</v>
      </c>
      <c r="AH250" s="81">
        <f>'M1-In'!AG250+'M2-In'!AG250+'M3-In'!AG250</f>
        <v>0</v>
      </c>
      <c r="AI250" s="81" t="str">
        <f t="shared" si="172"/>
        <v>Corriger</v>
      </c>
      <c r="AJ250" s="81" t="str">
        <f t="shared" si="173"/>
        <v>Corriger</v>
      </c>
      <c r="AK250" s="81">
        <f>'M1-In'!AH250+'M2-In'!AH250+'M3-In'!AH250</f>
        <v>0</v>
      </c>
      <c r="AL250" s="81" t="str">
        <f t="shared" si="174"/>
        <v>Corriger</v>
      </c>
      <c r="AM250" s="81" t="str">
        <f t="shared" si="175"/>
        <v>Corriger</v>
      </c>
      <c r="AN250" s="81">
        <f>'M1-In'!AI250+'M2-In'!AI250+'M3-In'!AI250</f>
        <v>0</v>
      </c>
      <c r="AO250" s="81" t="str">
        <f t="shared" si="176"/>
        <v>Corriger</v>
      </c>
      <c r="AP250" s="81" t="str">
        <f t="shared" si="177"/>
        <v>Corriger</v>
      </c>
      <c r="AQ250" s="81">
        <f>'M1-In'!AJ250+'M2-In'!AJ250+'M3-In'!AJ250</f>
        <v>0</v>
      </c>
      <c r="AR250" s="81" t="str">
        <f t="shared" si="178"/>
        <v>Corriger</v>
      </c>
      <c r="AS250" s="81" t="str">
        <f t="shared" si="179"/>
        <v>Corriger</v>
      </c>
      <c r="AT250" s="81">
        <f>BerM1!AO250+BerM2!AO250+BerM3!AO250</f>
        <v>0</v>
      </c>
      <c r="AU250" s="81" t="str">
        <f t="shared" si="180"/>
        <v>Corriger</v>
      </c>
      <c r="AV250" s="81" t="str">
        <f t="shared" si="181"/>
        <v>Corriger</v>
      </c>
      <c r="AW250" s="81" t="str">
        <f>IF(A250&gt;1,"Corriger",MIN(gmk,BerM1!AQ250+BerM2!AQ250+BerM3!AQ250))</f>
        <v>Corriger</v>
      </c>
      <c r="AX250" s="81" t="str">
        <f t="shared" si="182"/>
        <v>Corriger</v>
      </c>
      <c r="AY250" s="81" t="str">
        <f t="shared" si="183"/>
        <v>Corriger</v>
      </c>
      <c r="AZ250" s="81" t="str">
        <f>IF(A250&gt;1,"Corriger",ROUND(AW250*pabij/100,2)+ROUND(AW250*wnbij/100,2))</f>
        <v>Corriger</v>
      </c>
      <c r="BA250" s="81">
        <f t="shared" si="184"/>
        <v>0</v>
      </c>
      <c r="BB250" s="81">
        <f t="shared" si="185"/>
        <v>0</v>
      </c>
      <c r="BC250" s="104">
        <f t="shared" si="186"/>
        <v>1</v>
      </c>
      <c r="BD250" s="81" t="str">
        <f t="shared" si="187"/>
        <v>Corriger</v>
      </c>
      <c r="BE250" s="34" t="str">
        <f t="shared" si="188"/>
        <v>Corriger</v>
      </c>
      <c r="BF250" s="81" t="str">
        <f>IF(A250&gt;1,"Corriger",MIN(AY250,BerM1!AT250+BerM2!AT250+BerM3!AT250))</f>
        <v>Corriger</v>
      </c>
      <c r="BG250" s="81" t="e">
        <f t="shared" si="189"/>
        <v>#VALUE!</v>
      </c>
      <c r="BH250" s="81" t="str">
        <f t="shared" si="190"/>
        <v>Corriger</v>
      </c>
      <c r="BI250" s="81" t="str">
        <f t="shared" si="191"/>
        <v>Corriger</v>
      </c>
      <c r="BJ250" s="81" t="e">
        <f t="shared" si="192"/>
        <v>#VALUE!</v>
      </c>
      <c r="BK250" s="81" t="e">
        <f ca="1">IF(A250=1,Corriger,ROUND(AW250*fsobij/100,2))</f>
        <v>#VALUE!</v>
      </c>
      <c r="BL250" s="25" t="str">
        <f t="shared" si="193"/>
        <v>Corriger</v>
      </c>
      <c r="BM250" s="81" t="str">
        <f t="shared" si="194"/>
        <v>Corriger</v>
      </c>
      <c r="BN250" s="81" t="str">
        <f t="shared" si="195"/>
        <v>Corriger</v>
      </c>
      <c r="BO250" s="81" t="str">
        <f t="shared" si="196"/>
        <v>OK</v>
      </c>
      <c r="BP250" s="81" t="b">
        <f t="shared" si="197"/>
        <v>0</v>
      </c>
      <c r="BQ250" s="105"/>
      <c r="BR250" s="105" t="e">
        <f ca="1">IF(A250=1,Corriger,ROUND(AW250*bijdrage255/100,2))</f>
        <v>#VALUE!</v>
      </c>
      <c r="BS250" s="105" t="e">
        <f ca="1">IF(A250=1,Corriger,ROUND(AW250*bijdrage256/100,2))</f>
        <v>#VALUE!</v>
      </c>
      <c r="BT250" s="105"/>
      <c r="BU250" s="105" t="str">
        <f t="shared" si="198"/>
        <v>Corriger</v>
      </c>
      <c r="BV250" s="105"/>
      <c r="BW250" s="81" t="e">
        <f t="shared" si="199"/>
        <v>#VALUE!</v>
      </c>
      <c r="BX250" s="81" t="e">
        <f t="shared" si="200"/>
        <v>#VALUE!</v>
      </c>
      <c r="BY250" s="81" t="e">
        <f t="shared" si="201"/>
        <v>#VALUE!</v>
      </c>
      <c r="CA250" s="81" t="e">
        <f ca="1">BN250-ROUND(((FTP!AP250+FTP!BB250+FTP!BF250+FTP!AT250+FTP!AX250)-(FTP!BH250+FTP!BJ250))/100,2)</f>
        <v>#VALUE!</v>
      </c>
    </row>
    <row r="251" spans="1:79" x14ac:dyDescent="0.2">
      <c r="A251" s="25">
        <f>IF(OR(BerM1!V251=1,BerM2!V251=1,BerM3!V251=1),1,IF(ISBLANK(wg_cat),2,IF(AND(kwnr&gt;=76,user_wg_cat=958),3,0)))</f>
        <v>2</v>
      </c>
      <c r="B251" s="101"/>
      <c r="C251" s="106">
        <f>IF(NOT(ISBLANK(Ident!E251)),IF(Ident!E251&lt;Kal!A$11,Kal!A$11,Ident!E251),Kal!A$11)</f>
        <v>45383</v>
      </c>
      <c r="D251" s="25">
        <f>Ident!F251-C251+1-(INT((CHOOSE(WEEKDAY(C251),0,1,2,3,4,5,6)+(Ident!F251-C251+1))/7))-(INT((CHOOSE(WEEKDAY(C251),6,0,1,2,3,4,5)+(Ident!F251-C251+1))/7))</f>
        <v>-32415</v>
      </c>
      <c r="E251" s="25">
        <f>Kal!B$13-C251+1-(INT((CHOOSE(WEEKDAY(C251),0,1,2,3,4,5,6)+(Kal!B$13-C251+1))/7))-(INT((CHOOSE(WEEKDAY(C251),6,0,1,2,3,4,5)+(Kal!B$13-C251+1))/7))</f>
        <v>65</v>
      </c>
      <c r="F251" s="25">
        <f>Ident!F251-Kal!A$11+1-(INT((CHOOSE(WEEKDAY(Kal!A$11),0,1,2,3,4,5,6)+(Ident!F251-Kal!A$11+1))/7))-(INT((CHOOSE(WEEKDAY(Kal!A$11),6,0,1,2,3,4,5)+(Ident!F251-Kal!A$11+1))/7))</f>
        <v>-32415</v>
      </c>
      <c r="G251" s="25">
        <f>IF(AND(Ident!E251&lt;&gt;0,Ident!F251&lt;&gt;0),D251,IF(AND(Ident!E251&lt;&gt;0,Ident!F251=0),E251,IF(AND(Ident!E251=0,Ident!F251&lt;&gt;0),F251,ad5kw)))</f>
        <v>65</v>
      </c>
      <c r="H251" s="24">
        <f>ROUND(G251*Ident!L251,2)</f>
        <v>0</v>
      </c>
      <c r="I251" s="102"/>
      <c r="J251" s="103">
        <f>BerM1!W251+BerM2!W251+BerM3!W251</f>
        <v>0</v>
      </c>
      <c r="K251" s="103">
        <f t="shared" si="161"/>
        <v>0</v>
      </c>
      <c r="L251" s="103" t="str">
        <f t="shared" si="162"/>
        <v>Corriger</v>
      </c>
      <c r="M251" s="81">
        <f>BerM1!AB251+BerM2!AB251+BerM3!AB251</f>
        <v>0</v>
      </c>
      <c r="N251" s="81">
        <f t="shared" si="163"/>
        <v>0</v>
      </c>
      <c r="O251" s="4">
        <f>IF(BerM1!S251+BerM2!S251+BerM3!S251=0,0,MIN(Ident!L251*fuf,MAX((Ident!L251-1)*fuf,ROUND(N251/(BerM1!S251+BerM2!S251+BerM3!S251),2))))</f>
        <v>0</v>
      </c>
      <c r="P251" s="81">
        <f>ROUND((BerM1!I251+BerM2!I251+BerM3!I251)/(malu1+malu2+malu3),2)</f>
        <v>0</v>
      </c>
      <c r="Q251" s="81">
        <f>ROUND((BerM1!J251+BerM2!J251+BerM3!J251)/(dima1+dima2+dima3),2)</f>
        <v>0</v>
      </c>
      <c r="R251" s="81">
        <f>ROUND((BerM1!K251+BerM2!K251+BerM3!K251)/(wome1+wome2+wome3),2)</f>
        <v>0</v>
      </c>
      <c r="S251" s="81">
        <f>ROUND((BerM1!L251+BerM2!L251+BerM3!L251)/(doje1+doje2+doje3),2)</f>
        <v>0</v>
      </c>
      <c r="T251" s="81">
        <f>ROUND((BerM1!M251+BerM2!M251+BerM3!M251)/(vrve1+vrve2+vrve3),2)</f>
        <v>0</v>
      </c>
      <c r="U251" s="81">
        <f>ROUND((BerM1!N251+BerM2!N251+BerM3!N251)/(zasa1+zasa2+zasa3),2)</f>
        <v>0</v>
      </c>
      <c r="V251" s="81">
        <f>ROUND((BerM1!O251+BerM2!O251+BerM3!O251)/(zodi1+zodi2+zodi3),2)</f>
        <v>0</v>
      </c>
      <c r="W251" s="81">
        <f>ROUND(('M1-In'!U251+'M2-In'!U251+'M3-In'!U251)*7/(malu1+malu2+malu3+dima1+dima2+dima3+wome1+wome2+wome3+doje1+doje2+doje3+vrve1+vrve2+vrve3+zasa1+zasa2+zasa3+zodi1+zodi2+zodi3),2)</f>
        <v>0</v>
      </c>
      <c r="X251" s="81">
        <f t="shared" si="164"/>
        <v>0</v>
      </c>
      <c r="Y251" s="81" t="str">
        <f t="shared" si="165"/>
        <v>REMPLIR CAT.D'EMPLOYEUR!</v>
      </c>
      <c r="Z251" s="34">
        <f t="shared" si="166"/>
        <v>0</v>
      </c>
      <c r="AA251" s="81" t="str">
        <f t="shared" si="167"/>
        <v>T. plein</v>
      </c>
      <c r="AB251" s="81">
        <f>'M1-In'!AD251+'M1-In'!AE251+'M2-In'!AD251+'M2-In'!AE251+'M3-In'!AD251+'M3-In'!AE251</f>
        <v>0</v>
      </c>
      <c r="AC251" s="81" t="str">
        <f t="shared" si="168"/>
        <v>Corriger</v>
      </c>
      <c r="AD251" s="81" t="str">
        <f t="shared" si="169"/>
        <v>Corriger</v>
      </c>
      <c r="AE251" s="81">
        <f>'M1-In'!AF251+'M2-In'!AF251+'M3-In'!AF251</f>
        <v>0</v>
      </c>
      <c r="AF251" s="81" t="str">
        <f t="shared" si="170"/>
        <v>Corriger</v>
      </c>
      <c r="AG251" s="81" t="str">
        <f t="shared" si="171"/>
        <v>Corriger</v>
      </c>
      <c r="AH251" s="81">
        <f>'M1-In'!AG251+'M2-In'!AG251+'M3-In'!AG251</f>
        <v>0</v>
      </c>
      <c r="AI251" s="81" t="str">
        <f t="shared" si="172"/>
        <v>Corriger</v>
      </c>
      <c r="AJ251" s="81" t="str">
        <f t="shared" si="173"/>
        <v>Corriger</v>
      </c>
      <c r="AK251" s="81">
        <f>'M1-In'!AH251+'M2-In'!AH251+'M3-In'!AH251</f>
        <v>0</v>
      </c>
      <c r="AL251" s="81" t="str">
        <f t="shared" si="174"/>
        <v>Corriger</v>
      </c>
      <c r="AM251" s="81" t="str">
        <f t="shared" si="175"/>
        <v>Corriger</v>
      </c>
      <c r="AN251" s="81">
        <f>'M1-In'!AI251+'M2-In'!AI251+'M3-In'!AI251</f>
        <v>0</v>
      </c>
      <c r="AO251" s="81" t="str">
        <f t="shared" si="176"/>
        <v>Corriger</v>
      </c>
      <c r="AP251" s="81" t="str">
        <f t="shared" si="177"/>
        <v>Corriger</v>
      </c>
      <c r="AQ251" s="81">
        <f>'M1-In'!AJ251+'M2-In'!AJ251+'M3-In'!AJ251</f>
        <v>0</v>
      </c>
      <c r="AR251" s="81" t="str">
        <f t="shared" si="178"/>
        <v>Corriger</v>
      </c>
      <c r="AS251" s="81" t="str">
        <f t="shared" si="179"/>
        <v>Corriger</v>
      </c>
      <c r="AT251" s="81">
        <f>BerM1!AO251+BerM2!AO251+BerM3!AO251</f>
        <v>0</v>
      </c>
      <c r="AU251" s="81" t="str">
        <f t="shared" si="180"/>
        <v>Corriger</v>
      </c>
      <c r="AV251" s="81" t="str">
        <f t="shared" si="181"/>
        <v>Corriger</v>
      </c>
      <c r="AW251" s="81" t="str">
        <f>IF(A251&gt;1,"Corriger",MIN(gmk,BerM1!AQ251+BerM2!AQ251+BerM3!AQ251))</f>
        <v>Corriger</v>
      </c>
      <c r="AX251" s="81" t="str">
        <f t="shared" si="182"/>
        <v>Corriger</v>
      </c>
      <c r="AY251" s="81" t="str">
        <f t="shared" si="183"/>
        <v>Corriger</v>
      </c>
      <c r="AZ251" s="81" t="str">
        <f>IF(A251&gt;1,"Corriger",ROUND(AW251*pabij/100,2)+ROUND(AW251*wnbij/100,2))</f>
        <v>Corriger</v>
      </c>
      <c r="BA251" s="81">
        <f t="shared" si="184"/>
        <v>0</v>
      </c>
      <c r="BB251" s="81">
        <f t="shared" si="185"/>
        <v>0</v>
      </c>
      <c r="BC251" s="104">
        <f t="shared" si="186"/>
        <v>1</v>
      </c>
      <c r="BD251" s="81" t="str">
        <f t="shared" si="187"/>
        <v>Corriger</v>
      </c>
      <c r="BE251" s="34" t="str">
        <f t="shared" si="188"/>
        <v>Corriger</v>
      </c>
      <c r="BF251" s="81" t="str">
        <f>IF(A251&gt;1,"Corriger",MIN(AY251,BerM1!AT251+BerM2!AT251+BerM3!AT251))</f>
        <v>Corriger</v>
      </c>
      <c r="BG251" s="81" t="e">
        <f t="shared" si="189"/>
        <v>#VALUE!</v>
      </c>
      <c r="BH251" s="81" t="str">
        <f t="shared" si="190"/>
        <v>Corriger</v>
      </c>
      <c r="BI251" s="81" t="str">
        <f t="shared" si="191"/>
        <v>Corriger</v>
      </c>
      <c r="BJ251" s="81" t="e">
        <f t="shared" si="192"/>
        <v>#VALUE!</v>
      </c>
      <c r="BK251" s="81" t="e">
        <f ca="1">IF(A251=1,Corriger,ROUND(AW251*fsobij/100,2))</f>
        <v>#VALUE!</v>
      </c>
      <c r="BL251" s="25" t="str">
        <f t="shared" si="193"/>
        <v>Corriger</v>
      </c>
      <c r="BM251" s="81" t="str">
        <f t="shared" si="194"/>
        <v>Corriger</v>
      </c>
      <c r="BN251" s="81" t="str">
        <f t="shared" si="195"/>
        <v>Corriger</v>
      </c>
      <c r="BO251" s="81" t="str">
        <f t="shared" si="196"/>
        <v>OK</v>
      </c>
      <c r="BP251" s="81" t="b">
        <f t="shared" si="197"/>
        <v>0</v>
      </c>
      <c r="BQ251" s="105"/>
      <c r="BR251" s="105" t="e">
        <f ca="1">IF(A251=1,Corriger,ROUND(AW251*bijdrage255/100,2))</f>
        <v>#VALUE!</v>
      </c>
      <c r="BS251" s="105" t="e">
        <f ca="1">IF(A251=1,Corriger,ROUND(AW251*bijdrage256/100,2))</f>
        <v>#VALUE!</v>
      </c>
      <c r="BT251" s="105"/>
      <c r="BU251" s="105" t="str">
        <f t="shared" si="198"/>
        <v>Corriger</v>
      </c>
      <c r="BV251" s="105"/>
      <c r="BW251" s="81" t="e">
        <f t="shared" si="199"/>
        <v>#VALUE!</v>
      </c>
      <c r="BX251" s="81" t="e">
        <f t="shared" si="200"/>
        <v>#VALUE!</v>
      </c>
      <c r="BY251" s="81" t="e">
        <f t="shared" si="201"/>
        <v>#VALUE!</v>
      </c>
      <c r="CA251" s="81" t="e">
        <f ca="1">BN251-ROUND(((FTP!AP251+FTP!BB251+FTP!BF251+FTP!AT251+FTP!AX251)-(FTP!BH251+FTP!BJ251))/100,2)</f>
        <v>#VALUE!</v>
      </c>
    </row>
    <row r="252" spans="1:79" x14ac:dyDescent="0.2">
      <c r="A252" s="25">
        <f>IF(OR(BerM1!V252=1,BerM2!V252=1,BerM3!V252=1),1,IF(ISBLANK(wg_cat),2,IF(AND(kwnr&gt;=76,user_wg_cat=958),3,0)))</f>
        <v>2</v>
      </c>
      <c r="B252" s="101"/>
      <c r="C252" s="106">
        <f>IF(NOT(ISBLANK(Ident!E252)),IF(Ident!E252&lt;Kal!A$11,Kal!A$11,Ident!E252),Kal!A$11)</f>
        <v>45383</v>
      </c>
      <c r="D252" s="25">
        <f>Ident!F252-C252+1-(INT((CHOOSE(WEEKDAY(C252),0,1,2,3,4,5,6)+(Ident!F252-C252+1))/7))-(INT((CHOOSE(WEEKDAY(C252),6,0,1,2,3,4,5)+(Ident!F252-C252+1))/7))</f>
        <v>-32415</v>
      </c>
      <c r="E252" s="25">
        <f>Kal!B$13-C252+1-(INT((CHOOSE(WEEKDAY(C252),0,1,2,3,4,5,6)+(Kal!B$13-C252+1))/7))-(INT((CHOOSE(WEEKDAY(C252),6,0,1,2,3,4,5)+(Kal!B$13-C252+1))/7))</f>
        <v>65</v>
      </c>
      <c r="F252" s="25">
        <f>Ident!F252-Kal!A$11+1-(INT((CHOOSE(WEEKDAY(Kal!A$11),0,1,2,3,4,5,6)+(Ident!F252-Kal!A$11+1))/7))-(INT((CHOOSE(WEEKDAY(Kal!A$11),6,0,1,2,3,4,5)+(Ident!F252-Kal!A$11+1))/7))</f>
        <v>-32415</v>
      </c>
      <c r="G252" s="25">
        <f>IF(AND(Ident!E252&lt;&gt;0,Ident!F252&lt;&gt;0),D252,IF(AND(Ident!E252&lt;&gt;0,Ident!F252=0),E252,IF(AND(Ident!E252=0,Ident!F252&lt;&gt;0),F252,ad5kw)))</f>
        <v>65</v>
      </c>
      <c r="H252" s="24">
        <f>ROUND(G252*Ident!L252,2)</f>
        <v>0</v>
      </c>
      <c r="I252" s="102"/>
      <c r="J252" s="103">
        <f>BerM1!W252+BerM2!W252+BerM3!W252</f>
        <v>0</v>
      </c>
      <c r="K252" s="103">
        <f t="shared" si="161"/>
        <v>0</v>
      </c>
      <c r="L252" s="103" t="str">
        <f t="shared" si="162"/>
        <v>Corriger</v>
      </c>
      <c r="M252" s="81">
        <f>BerM1!AB252+BerM2!AB252+BerM3!AB252</f>
        <v>0</v>
      </c>
      <c r="N252" s="81">
        <f t="shared" si="163"/>
        <v>0</v>
      </c>
      <c r="O252" s="4">
        <f>IF(BerM1!S252+BerM2!S252+BerM3!S252=0,0,MIN(Ident!L252*fuf,MAX((Ident!L252-1)*fuf,ROUND(N252/(BerM1!S252+BerM2!S252+BerM3!S252),2))))</f>
        <v>0</v>
      </c>
      <c r="P252" s="81">
        <f>ROUND((BerM1!I252+BerM2!I252+BerM3!I252)/(malu1+malu2+malu3),2)</f>
        <v>0</v>
      </c>
      <c r="Q252" s="81">
        <f>ROUND((BerM1!J252+BerM2!J252+BerM3!J252)/(dima1+dima2+dima3),2)</f>
        <v>0</v>
      </c>
      <c r="R252" s="81">
        <f>ROUND((BerM1!K252+BerM2!K252+BerM3!K252)/(wome1+wome2+wome3),2)</f>
        <v>0</v>
      </c>
      <c r="S252" s="81">
        <f>ROUND((BerM1!L252+BerM2!L252+BerM3!L252)/(doje1+doje2+doje3),2)</f>
        <v>0</v>
      </c>
      <c r="T252" s="81">
        <f>ROUND((BerM1!M252+BerM2!M252+BerM3!M252)/(vrve1+vrve2+vrve3),2)</f>
        <v>0</v>
      </c>
      <c r="U252" s="81">
        <f>ROUND((BerM1!N252+BerM2!N252+BerM3!N252)/(zasa1+zasa2+zasa3),2)</f>
        <v>0</v>
      </c>
      <c r="V252" s="81">
        <f>ROUND((BerM1!O252+BerM2!O252+BerM3!O252)/(zodi1+zodi2+zodi3),2)</f>
        <v>0</v>
      </c>
      <c r="W252" s="81">
        <f>ROUND(('M1-In'!U252+'M2-In'!U252+'M3-In'!U252)*7/(malu1+malu2+malu3+dima1+dima2+dima3+wome1+wome2+wome3+doje1+doje2+doje3+vrve1+vrve2+vrve3+zasa1+zasa2+zasa3+zodi1+zodi2+zodi3),2)</f>
        <v>0</v>
      </c>
      <c r="X252" s="81">
        <f t="shared" si="164"/>
        <v>0</v>
      </c>
      <c r="Y252" s="81" t="str">
        <f t="shared" si="165"/>
        <v>REMPLIR CAT.D'EMPLOYEUR!</v>
      </c>
      <c r="Z252" s="34">
        <f t="shared" si="166"/>
        <v>0</v>
      </c>
      <c r="AA252" s="81" t="str">
        <f t="shared" si="167"/>
        <v>T. plein</v>
      </c>
      <c r="AB252" s="81">
        <f>'M1-In'!AD252+'M1-In'!AE252+'M2-In'!AD252+'M2-In'!AE252+'M3-In'!AD252+'M3-In'!AE252</f>
        <v>0</v>
      </c>
      <c r="AC252" s="81" t="str">
        <f t="shared" si="168"/>
        <v>Corriger</v>
      </c>
      <c r="AD252" s="81" t="str">
        <f t="shared" si="169"/>
        <v>Corriger</v>
      </c>
      <c r="AE252" s="81">
        <f>'M1-In'!AF252+'M2-In'!AF252+'M3-In'!AF252</f>
        <v>0</v>
      </c>
      <c r="AF252" s="81" t="str">
        <f t="shared" si="170"/>
        <v>Corriger</v>
      </c>
      <c r="AG252" s="81" t="str">
        <f t="shared" si="171"/>
        <v>Corriger</v>
      </c>
      <c r="AH252" s="81">
        <f>'M1-In'!AG252+'M2-In'!AG252+'M3-In'!AG252</f>
        <v>0</v>
      </c>
      <c r="AI252" s="81" t="str">
        <f t="shared" si="172"/>
        <v>Corriger</v>
      </c>
      <c r="AJ252" s="81" t="str">
        <f t="shared" si="173"/>
        <v>Corriger</v>
      </c>
      <c r="AK252" s="81">
        <f>'M1-In'!AH252+'M2-In'!AH252+'M3-In'!AH252</f>
        <v>0</v>
      </c>
      <c r="AL252" s="81" t="str">
        <f t="shared" si="174"/>
        <v>Corriger</v>
      </c>
      <c r="AM252" s="81" t="str">
        <f t="shared" si="175"/>
        <v>Corriger</v>
      </c>
      <c r="AN252" s="81">
        <f>'M1-In'!AI252+'M2-In'!AI252+'M3-In'!AI252</f>
        <v>0</v>
      </c>
      <c r="AO252" s="81" t="str">
        <f t="shared" si="176"/>
        <v>Corriger</v>
      </c>
      <c r="AP252" s="81" t="str">
        <f t="shared" si="177"/>
        <v>Corriger</v>
      </c>
      <c r="AQ252" s="81">
        <f>'M1-In'!AJ252+'M2-In'!AJ252+'M3-In'!AJ252</f>
        <v>0</v>
      </c>
      <c r="AR252" s="81" t="str">
        <f t="shared" si="178"/>
        <v>Corriger</v>
      </c>
      <c r="AS252" s="81" t="str">
        <f t="shared" si="179"/>
        <v>Corriger</v>
      </c>
      <c r="AT252" s="81">
        <f>BerM1!AO252+BerM2!AO252+BerM3!AO252</f>
        <v>0</v>
      </c>
      <c r="AU252" s="81" t="str">
        <f t="shared" si="180"/>
        <v>Corriger</v>
      </c>
      <c r="AV252" s="81" t="str">
        <f t="shared" si="181"/>
        <v>Corriger</v>
      </c>
      <c r="AW252" s="81" t="str">
        <f>IF(A252&gt;1,"Corriger",MIN(gmk,BerM1!AQ252+BerM2!AQ252+BerM3!AQ252))</f>
        <v>Corriger</v>
      </c>
      <c r="AX252" s="81" t="str">
        <f t="shared" si="182"/>
        <v>Corriger</v>
      </c>
      <c r="AY252" s="81" t="str">
        <f t="shared" si="183"/>
        <v>Corriger</v>
      </c>
      <c r="AZ252" s="81" t="str">
        <f>IF(A252&gt;1,"Corriger",ROUND(AW252*pabij/100,2)+ROUND(AW252*wnbij/100,2))</f>
        <v>Corriger</v>
      </c>
      <c r="BA252" s="81">
        <f t="shared" si="184"/>
        <v>0</v>
      </c>
      <c r="BB252" s="81">
        <f t="shared" si="185"/>
        <v>0</v>
      </c>
      <c r="BC252" s="104">
        <f t="shared" si="186"/>
        <v>1</v>
      </c>
      <c r="BD252" s="81" t="str">
        <f t="shared" si="187"/>
        <v>Corriger</v>
      </c>
      <c r="BE252" s="34" t="str">
        <f t="shared" si="188"/>
        <v>Corriger</v>
      </c>
      <c r="BF252" s="81" t="str">
        <f>IF(A252&gt;1,"Corriger",MIN(AY252,BerM1!AT252+BerM2!AT252+BerM3!AT252))</f>
        <v>Corriger</v>
      </c>
      <c r="BG252" s="81" t="e">
        <f t="shared" si="189"/>
        <v>#VALUE!</v>
      </c>
      <c r="BH252" s="81" t="str">
        <f t="shared" si="190"/>
        <v>Corriger</v>
      </c>
      <c r="BI252" s="81" t="str">
        <f t="shared" si="191"/>
        <v>Corriger</v>
      </c>
      <c r="BJ252" s="81" t="e">
        <f t="shared" si="192"/>
        <v>#VALUE!</v>
      </c>
      <c r="BK252" s="81" t="e">
        <f ca="1">IF(A252=1,Corriger,ROUND(AW252*fsobij/100,2))</f>
        <v>#VALUE!</v>
      </c>
      <c r="BL252" s="25" t="str">
        <f t="shared" si="193"/>
        <v>Corriger</v>
      </c>
      <c r="BM252" s="81" t="str">
        <f t="shared" si="194"/>
        <v>Corriger</v>
      </c>
      <c r="BN252" s="81" t="str">
        <f t="shared" si="195"/>
        <v>Corriger</v>
      </c>
      <c r="BO252" s="81" t="str">
        <f t="shared" si="196"/>
        <v>OK</v>
      </c>
      <c r="BP252" s="81" t="b">
        <f t="shared" si="197"/>
        <v>0</v>
      </c>
      <c r="BQ252" s="105"/>
      <c r="BR252" s="105" t="e">
        <f ca="1">IF(A252=1,Corriger,ROUND(AW252*bijdrage255/100,2))</f>
        <v>#VALUE!</v>
      </c>
      <c r="BS252" s="105" t="e">
        <f ca="1">IF(A252=1,Corriger,ROUND(AW252*bijdrage256/100,2))</f>
        <v>#VALUE!</v>
      </c>
      <c r="BT252" s="105"/>
      <c r="BU252" s="105" t="str">
        <f t="shared" si="198"/>
        <v>Corriger</v>
      </c>
      <c r="BV252" s="105"/>
      <c r="BW252" s="81" t="e">
        <f t="shared" si="199"/>
        <v>#VALUE!</v>
      </c>
      <c r="BX252" s="81" t="e">
        <f t="shared" si="200"/>
        <v>#VALUE!</v>
      </c>
      <c r="BY252" s="81" t="e">
        <f t="shared" si="201"/>
        <v>#VALUE!</v>
      </c>
      <c r="CA252" s="81" t="e">
        <f ca="1">BN252-ROUND(((FTP!AP252+FTP!BB252+FTP!BF252+FTP!AT252+FTP!AX252)-(FTP!BH252+FTP!BJ252))/100,2)</f>
        <v>#VALUE!</v>
      </c>
    </row>
    <row r="253" spans="1:79" x14ac:dyDescent="0.2">
      <c r="A253" s="25">
        <f>IF(OR(BerM1!V253=1,BerM2!V253=1,BerM3!V253=1),1,IF(ISBLANK(wg_cat),2,IF(AND(kwnr&gt;=76,user_wg_cat=958),3,0)))</f>
        <v>2</v>
      </c>
      <c r="B253" s="101"/>
      <c r="C253" s="106">
        <f>IF(NOT(ISBLANK(Ident!E253)),IF(Ident!E253&lt;Kal!A$11,Kal!A$11,Ident!E253),Kal!A$11)</f>
        <v>45383</v>
      </c>
      <c r="D253" s="25">
        <f>Ident!F253-C253+1-(INT((CHOOSE(WEEKDAY(C253),0,1,2,3,4,5,6)+(Ident!F253-C253+1))/7))-(INT((CHOOSE(WEEKDAY(C253),6,0,1,2,3,4,5)+(Ident!F253-C253+1))/7))</f>
        <v>-32415</v>
      </c>
      <c r="E253" s="25">
        <f>Kal!B$13-C253+1-(INT((CHOOSE(WEEKDAY(C253),0,1,2,3,4,5,6)+(Kal!B$13-C253+1))/7))-(INT((CHOOSE(WEEKDAY(C253),6,0,1,2,3,4,5)+(Kal!B$13-C253+1))/7))</f>
        <v>65</v>
      </c>
      <c r="F253" s="25">
        <f>Ident!F253-Kal!A$11+1-(INT((CHOOSE(WEEKDAY(Kal!A$11),0,1,2,3,4,5,6)+(Ident!F253-Kal!A$11+1))/7))-(INT((CHOOSE(WEEKDAY(Kal!A$11),6,0,1,2,3,4,5)+(Ident!F253-Kal!A$11+1))/7))</f>
        <v>-32415</v>
      </c>
      <c r="G253" s="25">
        <f>IF(AND(Ident!E253&lt;&gt;0,Ident!F253&lt;&gt;0),D253,IF(AND(Ident!E253&lt;&gt;0,Ident!F253=0),E253,IF(AND(Ident!E253=0,Ident!F253&lt;&gt;0),F253,ad5kw)))</f>
        <v>65</v>
      </c>
      <c r="H253" s="24">
        <f>ROUND(G253*Ident!L253,2)</f>
        <v>0</v>
      </c>
      <c r="I253" s="102"/>
      <c r="J253" s="103">
        <f>BerM1!W253+BerM2!W253+BerM3!W253</f>
        <v>0</v>
      </c>
      <c r="K253" s="103">
        <f t="shared" si="161"/>
        <v>0</v>
      </c>
      <c r="L253" s="103" t="str">
        <f t="shared" si="162"/>
        <v>Corriger</v>
      </c>
      <c r="M253" s="81">
        <f>BerM1!AB253+BerM2!AB253+BerM3!AB253</f>
        <v>0</v>
      </c>
      <c r="N253" s="81">
        <f t="shared" si="163"/>
        <v>0</v>
      </c>
      <c r="O253" s="4">
        <f>IF(BerM1!S253+BerM2!S253+BerM3!S253=0,0,MIN(Ident!L253*fuf,MAX((Ident!L253-1)*fuf,ROUND(N253/(BerM1!S253+BerM2!S253+BerM3!S253),2))))</f>
        <v>0</v>
      </c>
      <c r="P253" s="81">
        <f>ROUND((BerM1!I253+BerM2!I253+BerM3!I253)/(malu1+malu2+malu3),2)</f>
        <v>0</v>
      </c>
      <c r="Q253" s="81">
        <f>ROUND((BerM1!J253+BerM2!J253+BerM3!J253)/(dima1+dima2+dima3),2)</f>
        <v>0</v>
      </c>
      <c r="R253" s="81">
        <f>ROUND((BerM1!K253+BerM2!K253+BerM3!K253)/(wome1+wome2+wome3),2)</f>
        <v>0</v>
      </c>
      <c r="S253" s="81">
        <f>ROUND((BerM1!L253+BerM2!L253+BerM3!L253)/(doje1+doje2+doje3),2)</f>
        <v>0</v>
      </c>
      <c r="T253" s="81">
        <f>ROUND((BerM1!M253+BerM2!M253+BerM3!M253)/(vrve1+vrve2+vrve3),2)</f>
        <v>0</v>
      </c>
      <c r="U253" s="81">
        <f>ROUND((BerM1!N253+BerM2!N253+BerM3!N253)/(zasa1+zasa2+zasa3),2)</f>
        <v>0</v>
      </c>
      <c r="V253" s="81">
        <f>ROUND((BerM1!O253+BerM2!O253+BerM3!O253)/(zodi1+zodi2+zodi3),2)</f>
        <v>0</v>
      </c>
      <c r="W253" s="81">
        <f>ROUND(('M1-In'!U253+'M2-In'!U253+'M3-In'!U253)*7/(malu1+malu2+malu3+dima1+dima2+dima3+wome1+wome2+wome3+doje1+doje2+doje3+vrve1+vrve2+vrve3+zasa1+zasa2+zasa3+zodi1+zodi2+zodi3),2)</f>
        <v>0</v>
      </c>
      <c r="X253" s="81">
        <f t="shared" si="164"/>
        <v>0</v>
      </c>
      <c r="Y253" s="81" t="str">
        <f t="shared" si="165"/>
        <v>REMPLIR CAT.D'EMPLOYEUR!</v>
      </c>
      <c r="Z253" s="34">
        <f t="shared" si="166"/>
        <v>0</v>
      </c>
      <c r="AA253" s="81" t="str">
        <f t="shared" si="167"/>
        <v>T. plein</v>
      </c>
      <c r="AB253" s="81">
        <f>'M1-In'!AD253+'M1-In'!AE253+'M2-In'!AD253+'M2-In'!AE253+'M3-In'!AD253+'M3-In'!AE253</f>
        <v>0</v>
      </c>
      <c r="AC253" s="81" t="str">
        <f t="shared" si="168"/>
        <v>Corriger</v>
      </c>
      <c r="AD253" s="81" t="str">
        <f t="shared" si="169"/>
        <v>Corriger</v>
      </c>
      <c r="AE253" s="81">
        <f>'M1-In'!AF253+'M2-In'!AF253+'M3-In'!AF253</f>
        <v>0</v>
      </c>
      <c r="AF253" s="81" t="str">
        <f t="shared" si="170"/>
        <v>Corriger</v>
      </c>
      <c r="AG253" s="81" t="str">
        <f t="shared" si="171"/>
        <v>Corriger</v>
      </c>
      <c r="AH253" s="81">
        <f>'M1-In'!AG253+'M2-In'!AG253+'M3-In'!AG253</f>
        <v>0</v>
      </c>
      <c r="AI253" s="81" t="str">
        <f t="shared" si="172"/>
        <v>Corriger</v>
      </c>
      <c r="AJ253" s="81" t="str">
        <f t="shared" si="173"/>
        <v>Corriger</v>
      </c>
      <c r="AK253" s="81">
        <f>'M1-In'!AH253+'M2-In'!AH253+'M3-In'!AH253</f>
        <v>0</v>
      </c>
      <c r="AL253" s="81" t="str">
        <f t="shared" si="174"/>
        <v>Corriger</v>
      </c>
      <c r="AM253" s="81" t="str">
        <f t="shared" si="175"/>
        <v>Corriger</v>
      </c>
      <c r="AN253" s="81">
        <f>'M1-In'!AI253+'M2-In'!AI253+'M3-In'!AI253</f>
        <v>0</v>
      </c>
      <c r="AO253" s="81" t="str">
        <f t="shared" si="176"/>
        <v>Corriger</v>
      </c>
      <c r="AP253" s="81" t="str">
        <f t="shared" si="177"/>
        <v>Corriger</v>
      </c>
      <c r="AQ253" s="81">
        <f>'M1-In'!AJ253+'M2-In'!AJ253+'M3-In'!AJ253</f>
        <v>0</v>
      </c>
      <c r="AR253" s="81" t="str">
        <f t="shared" si="178"/>
        <v>Corriger</v>
      </c>
      <c r="AS253" s="81" t="str">
        <f t="shared" si="179"/>
        <v>Corriger</v>
      </c>
      <c r="AT253" s="81">
        <f>BerM1!AO253+BerM2!AO253+BerM3!AO253</f>
        <v>0</v>
      </c>
      <c r="AU253" s="81" t="str">
        <f t="shared" si="180"/>
        <v>Corriger</v>
      </c>
      <c r="AV253" s="81" t="str">
        <f t="shared" si="181"/>
        <v>Corriger</v>
      </c>
      <c r="AW253" s="81" t="str">
        <f>IF(A253&gt;1,"Corriger",MIN(gmk,BerM1!AQ253+BerM2!AQ253+BerM3!AQ253))</f>
        <v>Corriger</v>
      </c>
      <c r="AX253" s="81" t="str">
        <f t="shared" si="182"/>
        <v>Corriger</v>
      </c>
      <c r="AY253" s="81" t="str">
        <f t="shared" si="183"/>
        <v>Corriger</v>
      </c>
      <c r="AZ253" s="81" t="str">
        <f>IF(A253&gt;1,"Corriger",ROUND(AW253*pabij/100,2)+ROUND(AW253*wnbij/100,2))</f>
        <v>Corriger</v>
      </c>
      <c r="BA253" s="81">
        <f t="shared" si="184"/>
        <v>0</v>
      </c>
      <c r="BB253" s="81">
        <f t="shared" si="185"/>
        <v>0</v>
      </c>
      <c r="BC253" s="104">
        <f t="shared" si="186"/>
        <v>1</v>
      </c>
      <c r="BD253" s="81" t="str">
        <f t="shared" si="187"/>
        <v>Corriger</v>
      </c>
      <c r="BE253" s="34" t="str">
        <f t="shared" si="188"/>
        <v>Corriger</v>
      </c>
      <c r="BF253" s="81" t="str">
        <f>IF(A253&gt;1,"Corriger",MIN(AY253,BerM1!AT253+BerM2!AT253+BerM3!AT253))</f>
        <v>Corriger</v>
      </c>
      <c r="BG253" s="81" t="e">
        <f t="shared" si="189"/>
        <v>#VALUE!</v>
      </c>
      <c r="BH253" s="81" t="str">
        <f t="shared" si="190"/>
        <v>Corriger</v>
      </c>
      <c r="BI253" s="81" t="str">
        <f t="shared" si="191"/>
        <v>Corriger</v>
      </c>
      <c r="BJ253" s="81" t="e">
        <f t="shared" si="192"/>
        <v>#VALUE!</v>
      </c>
      <c r="BK253" s="81" t="e">
        <f ca="1">IF(A253=1,Corriger,ROUND(AW253*fsobij/100,2))</f>
        <v>#VALUE!</v>
      </c>
      <c r="BL253" s="25" t="str">
        <f t="shared" si="193"/>
        <v>Corriger</v>
      </c>
      <c r="BM253" s="81" t="str">
        <f t="shared" si="194"/>
        <v>Corriger</v>
      </c>
      <c r="BN253" s="81" t="str">
        <f t="shared" si="195"/>
        <v>Corriger</v>
      </c>
      <c r="BO253" s="81" t="str">
        <f t="shared" si="196"/>
        <v>OK</v>
      </c>
      <c r="BP253" s="81" t="b">
        <f t="shared" si="197"/>
        <v>0</v>
      </c>
      <c r="BQ253" s="105"/>
      <c r="BR253" s="105" t="e">
        <f ca="1">IF(A253=1,Corriger,ROUND(AW253*bijdrage255/100,2))</f>
        <v>#VALUE!</v>
      </c>
      <c r="BS253" s="105" t="e">
        <f ca="1">IF(A253=1,Corriger,ROUND(AW253*bijdrage256/100,2))</f>
        <v>#VALUE!</v>
      </c>
      <c r="BT253" s="105"/>
      <c r="BU253" s="105" t="str">
        <f t="shared" si="198"/>
        <v>Corriger</v>
      </c>
      <c r="BV253" s="105"/>
      <c r="BW253" s="81" t="e">
        <f t="shared" si="199"/>
        <v>#VALUE!</v>
      </c>
      <c r="BX253" s="81" t="e">
        <f t="shared" si="200"/>
        <v>#VALUE!</v>
      </c>
      <c r="BY253" s="81" t="e">
        <f t="shared" si="201"/>
        <v>#VALUE!</v>
      </c>
      <c r="CA253" s="81" t="e">
        <f ca="1">BN253-ROUND(((FTP!AP253+FTP!BB253+FTP!BF253+FTP!AT253+FTP!AX253)-(FTP!BH253+FTP!BJ253))/100,2)</f>
        <v>#VALUE!</v>
      </c>
    </row>
    <row r="254" spans="1:79" x14ac:dyDescent="0.2">
      <c r="A254" s="25">
        <f>IF(OR(BerM1!V254=1,BerM2!V254=1,BerM3!V254=1),1,IF(ISBLANK(wg_cat),2,IF(AND(kwnr&gt;=76,user_wg_cat=958),3,0)))</f>
        <v>2</v>
      </c>
      <c r="B254" s="101"/>
      <c r="C254" s="106">
        <f>IF(NOT(ISBLANK(Ident!E254)),IF(Ident!E254&lt;Kal!A$11,Kal!A$11,Ident!E254),Kal!A$11)</f>
        <v>45383</v>
      </c>
      <c r="D254" s="25">
        <f>Ident!F254-C254+1-(INT((CHOOSE(WEEKDAY(C254),0,1,2,3,4,5,6)+(Ident!F254-C254+1))/7))-(INT((CHOOSE(WEEKDAY(C254),6,0,1,2,3,4,5)+(Ident!F254-C254+1))/7))</f>
        <v>-32415</v>
      </c>
      <c r="E254" s="25">
        <f>Kal!B$13-C254+1-(INT((CHOOSE(WEEKDAY(C254),0,1,2,3,4,5,6)+(Kal!B$13-C254+1))/7))-(INT((CHOOSE(WEEKDAY(C254),6,0,1,2,3,4,5)+(Kal!B$13-C254+1))/7))</f>
        <v>65</v>
      </c>
      <c r="F254" s="25">
        <f>Ident!F254-Kal!A$11+1-(INT((CHOOSE(WEEKDAY(Kal!A$11),0,1,2,3,4,5,6)+(Ident!F254-Kal!A$11+1))/7))-(INT((CHOOSE(WEEKDAY(Kal!A$11),6,0,1,2,3,4,5)+(Ident!F254-Kal!A$11+1))/7))</f>
        <v>-32415</v>
      </c>
      <c r="G254" s="25">
        <f>IF(AND(Ident!E254&lt;&gt;0,Ident!F254&lt;&gt;0),D254,IF(AND(Ident!E254&lt;&gt;0,Ident!F254=0),E254,IF(AND(Ident!E254=0,Ident!F254&lt;&gt;0),F254,ad5kw)))</f>
        <v>65</v>
      </c>
      <c r="H254" s="24">
        <f>ROUND(G254*Ident!L254,2)</f>
        <v>0</v>
      </c>
      <c r="I254" s="102"/>
      <c r="J254" s="103">
        <f>BerM1!W254+BerM2!W254+BerM3!W254</f>
        <v>0</v>
      </c>
      <c r="K254" s="103">
        <f t="shared" si="161"/>
        <v>0</v>
      </c>
      <c r="L254" s="103" t="str">
        <f t="shared" si="162"/>
        <v>Corriger</v>
      </c>
      <c r="M254" s="81">
        <f>BerM1!AB254+BerM2!AB254+BerM3!AB254</f>
        <v>0</v>
      </c>
      <c r="N254" s="81">
        <f t="shared" si="163"/>
        <v>0</v>
      </c>
      <c r="O254" s="4">
        <f>IF(BerM1!S254+BerM2!S254+BerM3!S254=0,0,MIN(Ident!L254*fuf,MAX((Ident!L254-1)*fuf,ROUND(N254/(BerM1!S254+BerM2!S254+BerM3!S254),2))))</f>
        <v>0</v>
      </c>
      <c r="P254" s="81">
        <f>ROUND((BerM1!I254+BerM2!I254+BerM3!I254)/(malu1+malu2+malu3),2)</f>
        <v>0</v>
      </c>
      <c r="Q254" s="81">
        <f>ROUND((BerM1!J254+BerM2!J254+BerM3!J254)/(dima1+dima2+dima3),2)</f>
        <v>0</v>
      </c>
      <c r="R254" s="81">
        <f>ROUND((BerM1!K254+BerM2!K254+BerM3!K254)/(wome1+wome2+wome3),2)</f>
        <v>0</v>
      </c>
      <c r="S254" s="81">
        <f>ROUND((BerM1!L254+BerM2!L254+BerM3!L254)/(doje1+doje2+doje3),2)</f>
        <v>0</v>
      </c>
      <c r="T254" s="81">
        <f>ROUND((BerM1!M254+BerM2!M254+BerM3!M254)/(vrve1+vrve2+vrve3),2)</f>
        <v>0</v>
      </c>
      <c r="U254" s="81">
        <f>ROUND((BerM1!N254+BerM2!N254+BerM3!N254)/(zasa1+zasa2+zasa3),2)</f>
        <v>0</v>
      </c>
      <c r="V254" s="81">
        <f>ROUND((BerM1!O254+BerM2!O254+BerM3!O254)/(zodi1+zodi2+zodi3),2)</f>
        <v>0</v>
      </c>
      <c r="W254" s="81">
        <f>ROUND(('M1-In'!U254+'M2-In'!U254+'M3-In'!U254)*7/(malu1+malu2+malu3+dima1+dima2+dima3+wome1+wome2+wome3+doje1+doje2+doje3+vrve1+vrve2+vrve3+zasa1+zasa2+zasa3+zodi1+zodi2+zodi3),2)</f>
        <v>0</v>
      </c>
      <c r="X254" s="81">
        <f t="shared" si="164"/>
        <v>0</v>
      </c>
      <c r="Y254" s="81" t="str">
        <f t="shared" si="165"/>
        <v>REMPLIR CAT.D'EMPLOYEUR!</v>
      </c>
      <c r="Z254" s="34">
        <f t="shared" si="166"/>
        <v>0</v>
      </c>
      <c r="AA254" s="81" t="str">
        <f t="shared" si="167"/>
        <v>T. plein</v>
      </c>
      <c r="AB254" s="81">
        <f>'M1-In'!AD254+'M1-In'!AE254+'M2-In'!AD254+'M2-In'!AE254+'M3-In'!AD254+'M3-In'!AE254</f>
        <v>0</v>
      </c>
      <c r="AC254" s="81" t="str">
        <f t="shared" si="168"/>
        <v>Corriger</v>
      </c>
      <c r="AD254" s="81" t="str">
        <f t="shared" si="169"/>
        <v>Corriger</v>
      </c>
      <c r="AE254" s="81">
        <f>'M1-In'!AF254+'M2-In'!AF254+'M3-In'!AF254</f>
        <v>0</v>
      </c>
      <c r="AF254" s="81" t="str">
        <f t="shared" si="170"/>
        <v>Corriger</v>
      </c>
      <c r="AG254" s="81" t="str">
        <f t="shared" si="171"/>
        <v>Corriger</v>
      </c>
      <c r="AH254" s="81">
        <f>'M1-In'!AG254+'M2-In'!AG254+'M3-In'!AG254</f>
        <v>0</v>
      </c>
      <c r="AI254" s="81" t="str">
        <f t="shared" si="172"/>
        <v>Corriger</v>
      </c>
      <c r="AJ254" s="81" t="str">
        <f t="shared" si="173"/>
        <v>Corriger</v>
      </c>
      <c r="AK254" s="81">
        <f>'M1-In'!AH254+'M2-In'!AH254+'M3-In'!AH254</f>
        <v>0</v>
      </c>
      <c r="AL254" s="81" t="str">
        <f t="shared" si="174"/>
        <v>Corriger</v>
      </c>
      <c r="AM254" s="81" t="str">
        <f t="shared" si="175"/>
        <v>Corriger</v>
      </c>
      <c r="AN254" s="81">
        <f>'M1-In'!AI254+'M2-In'!AI254+'M3-In'!AI254</f>
        <v>0</v>
      </c>
      <c r="AO254" s="81" t="str">
        <f t="shared" si="176"/>
        <v>Corriger</v>
      </c>
      <c r="AP254" s="81" t="str">
        <f t="shared" si="177"/>
        <v>Corriger</v>
      </c>
      <c r="AQ254" s="81">
        <f>'M1-In'!AJ254+'M2-In'!AJ254+'M3-In'!AJ254</f>
        <v>0</v>
      </c>
      <c r="AR254" s="81" t="str">
        <f t="shared" si="178"/>
        <v>Corriger</v>
      </c>
      <c r="AS254" s="81" t="str">
        <f t="shared" si="179"/>
        <v>Corriger</v>
      </c>
      <c r="AT254" s="81">
        <f>BerM1!AO254+BerM2!AO254+BerM3!AO254</f>
        <v>0</v>
      </c>
      <c r="AU254" s="81" t="str">
        <f t="shared" si="180"/>
        <v>Corriger</v>
      </c>
      <c r="AV254" s="81" t="str">
        <f t="shared" si="181"/>
        <v>Corriger</v>
      </c>
      <c r="AW254" s="81" t="str">
        <f>IF(A254&gt;1,"Corriger",MIN(gmk,BerM1!AQ254+BerM2!AQ254+BerM3!AQ254))</f>
        <v>Corriger</v>
      </c>
      <c r="AX254" s="81" t="str">
        <f t="shared" si="182"/>
        <v>Corriger</v>
      </c>
      <c r="AY254" s="81" t="str">
        <f t="shared" si="183"/>
        <v>Corriger</v>
      </c>
      <c r="AZ254" s="81" t="str">
        <f>IF(A254&gt;1,"Corriger",ROUND(AW254*pabij/100,2)+ROUND(AW254*wnbij/100,2))</f>
        <v>Corriger</v>
      </c>
      <c r="BA254" s="81">
        <f t="shared" si="184"/>
        <v>0</v>
      </c>
      <c r="BB254" s="81">
        <f t="shared" si="185"/>
        <v>0</v>
      </c>
      <c r="BC254" s="104">
        <f t="shared" si="186"/>
        <v>1</v>
      </c>
      <c r="BD254" s="81" t="str">
        <f t="shared" si="187"/>
        <v>Corriger</v>
      </c>
      <c r="BE254" s="34" t="str">
        <f t="shared" si="188"/>
        <v>Corriger</v>
      </c>
      <c r="BF254" s="81" t="str">
        <f>IF(A254&gt;1,"Corriger",MIN(AY254,BerM1!AT254+BerM2!AT254+BerM3!AT254))</f>
        <v>Corriger</v>
      </c>
      <c r="BG254" s="81" t="e">
        <f t="shared" si="189"/>
        <v>#VALUE!</v>
      </c>
      <c r="BH254" s="81" t="str">
        <f t="shared" si="190"/>
        <v>Corriger</v>
      </c>
      <c r="BI254" s="81" t="str">
        <f t="shared" si="191"/>
        <v>Corriger</v>
      </c>
      <c r="BJ254" s="81" t="e">
        <f t="shared" si="192"/>
        <v>#VALUE!</v>
      </c>
      <c r="BK254" s="81" t="e">
        <f ca="1">IF(A254=1,Corriger,ROUND(AW254*fsobij/100,2))</f>
        <v>#VALUE!</v>
      </c>
      <c r="BL254" s="25" t="str">
        <f t="shared" si="193"/>
        <v>Corriger</v>
      </c>
      <c r="BM254" s="81" t="str">
        <f t="shared" si="194"/>
        <v>Corriger</v>
      </c>
      <c r="BN254" s="81" t="str">
        <f t="shared" si="195"/>
        <v>Corriger</v>
      </c>
      <c r="BO254" s="81" t="str">
        <f t="shared" si="196"/>
        <v>OK</v>
      </c>
      <c r="BP254" s="81" t="b">
        <f t="shared" si="197"/>
        <v>0</v>
      </c>
      <c r="BQ254" s="105"/>
      <c r="BR254" s="105" t="e">
        <f ca="1">IF(A254=1,Corriger,ROUND(AW254*bijdrage255/100,2))</f>
        <v>#VALUE!</v>
      </c>
      <c r="BS254" s="105" t="e">
        <f ca="1">IF(A254=1,Corriger,ROUND(AW254*bijdrage256/100,2))</f>
        <v>#VALUE!</v>
      </c>
      <c r="BT254" s="105"/>
      <c r="BU254" s="105" t="str">
        <f t="shared" si="198"/>
        <v>Corriger</v>
      </c>
      <c r="BV254" s="105"/>
      <c r="BW254" s="81" t="e">
        <f t="shared" si="199"/>
        <v>#VALUE!</v>
      </c>
      <c r="BX254" s="81" t="e">
        <f t="shared" si="200"/>
        <v>#VALUE!</v>
      </c>
      <c r="BY254" s="81" t="e">
        <f t="shared" si="201"/>
        <v>#VALUE!</v>
      </c>
      <c r="CA254" s="81" t="e">
        <f ca="1">BN254-ROUND(((FTP!AP254+FTP!BB254+FTP!BF254+FTP!AT254+FTP!AX254)-(FTP!BH254+FTP!BJ254))/100,2)</f>
        <v>#VALUE!</v>
      </c>
    </row>
    <row r="255" spans="1:79" x14ac:dyDescent="0.2">
      <c r="A255" s="25">
        <f>IF(OR(BerM1!V255=1,BerM2!V255=1,BerM3!V255=1),1,IF(ISBLANK(wg_cat),2,IF(AND(kwnr&gt;=76,user_wg_cat=958),3,0)))</f>
        <v>2</v>
      </c>
      <c r="B255" s="101"/>
      <c r="C255" s="106">
        <f>IF(NOT(ISBLANK(Ident!E255)),IF(Ident!E255&lt;Kal!A$11,Kal!A$11,Ident!E255),Kal!A$11)</f>
        <v>45383</v>
      </c>
      <c r="D255" s="25">
        <f>Ident!F255-C255+1-(INT((CHOOSE(WEEKDAY(C255),0,1,2,3,4,5,6)+(Ident!F255-C255+1))/7))-(INT((CHOOSE(WEEKDAY(C255),6,0,1,2,3,4,5)+(Ident!F255-C255+1))/7))</f>
        <v>-32415</v>
      </c>
      <c r="E255" s="25">
        <f>Kal!B$13-C255+1-(INT((CHOOSE(WEEKDAY(C255),0,1,2,3,4,5,6)+(Kal!B$13-C255+1))/7))-(INT((CHOOSE(WEEKDAY(C255),6,0,1,2,3,4,5)+(Kal!B$13-C255+1))/7))</f>
        <v>65</v>
      </c>
      <c r="F255" s="25">
        <f>Ident!F255-Kal!A$11+1-(INT((CHOOSE(WEEKDAY(Kal!A$11),0,1,2,3,4,5,6)+(Ident!F255-Kal!A$11+1))/7))-(INT((CHOOSE(WEEKDAY(Kal!A$11),6,0,1,2,3,4,5)+(Ident!F255-Kal!A$11+1))/7))</f>
        <v>-32415</v>
      </c>
      <c r="G255" s="25">
        <f>IF(AND(Ident!E255&lt;&gt;0,Ident!F255&lt;&gt;0),D255,IF(AND(Ident!E255&lt;&gt;0,Ident!F255=0),E255,IF(AND(Ident!E255=0,Ident!F255&lt;&gt;0),F255,ad5kw)))</f>
        <v>65</v>
      </c>
      <c r="H255" s="24">
        <f>ROUND(G255*Ident!L255,2)</f>
        <v>0</v>
      </c>
      <c r="I255" s="102"/>
      <c r="J255" s="103">
        <f>BerM1!W255+BerM2!W255+BerM3!W255</f>
        <v>0</v>
      </c>
      <c r="K255" s="103">
        <f t="shared" si="161"/>
        <v>0</v>
      </c>
      <c r="L255" s="103" t="str">
        <f t="shared" si="162"/>
        <v>Corriger</v>
      </c>
      <c r="M255" s="81">
        <f>BerM1!AB255+BerM2!AB255+BerM3!AB255</f>
        <v>0</v>
      </c>
      <c r="N255" s="81">
        <f t="shared" si="163"/>
        <v>0</v>
      </c>
      <c r="O255" s="4">
        <f>IF(BerM1!S255+BerM2!S255+BerM3!S255=0,0,MIN(Ident!L255*fuf,MAX((Ident!L255-1)*fuf,ROUND(N255/(BerM1!S255+BerM2!S255+BerM3!S255),2))))</f>
        <v>0</v>
      </c>
      <c r="P255" s="81">
        <f>ROUND((BerM1!I255+BerM2!I255+BerM3!I255)/(malu1+malu2+malu3),2)</f>
        <v>0</v>
      </c>
      <c r="Q255" s="81">
        <f>ROUND((BerM1!J255+BerM2!J255+BerM3!J255)/(dima1+dima2+dima3),2)</f>
        <v>0</v>
      </c>
      <c r="R255" s="81">
        <f>ROUND((BerM1!K255+BerM2!K255+BerM3!K255)/(wome1+wome2+wome3),2)</f>
        <v>0</v>
      </c>
      <c r="S255" s="81">
        <f>ROUND((BerM1!L255+BerM2!L255+BerM3!L255)/(doje1+doje2+doje3),2)</f>
        <v>0</v>
      </c>
      <c r="T255" s="81">
        <f>ROUND((BerM1!M255+BerM2!M255+BerM3!M255)/(vrve1+vrve2+vrve3),2)</f>
        <v>0</v>
      </c>
      <c r="U255" s="81">
        <f>ROUND((BerM1!N255+BerM2!N255+BerM3!N255)/(zasa1+zasa2+zasa3),2)</f>
        <v>0</v>
      </c>
      <c r="V255" s="81">
        <f>ROUND((BerM1!O255+BerM2!O255+BerM3!O255)/(zodi1+zodi2+zodi3),2)</f>
        <v>0</v>
      </c>
      <c r="W255" s="81">
        <f>ROUND(('M1-In'!U255+'M2-In'!U255+'M3-In'!U255)*7/(malu1+malu2+malu3+dima1+dima2+dima3+wome1+wome2+wome3+doje1+doje2+doje3+vrve1+vrve2+vrve3+zasa1+zasa2+zasa3+zodi1+zodi2+zodi3),2)</f>
        <v>0</v>
      </c>
      <c r="X255" s="81">
        <f t="shared" si="164"/>
        <v>0</v>
      </c>
      <c r="Y255" s="81" t="str">
        <f t="shared" si="165"/>
        <v>REMPLIR CAT.D'EMPLOYEUR!</v>
      </c>
      <c r="Z255" s="34">
        <f t="shared" si="166"/>
        <v>0</v>
      </c>
      <c r="AA255" s="81" t="str">
        <f t="shared" si="167"/>
        <v>T. plein</v>
      </c>
      <c r="AB255" s="81">
        <f>'M1-In'!AD255+'M1-In'!AE255+'M2-In'!AD255+'M2-In'!AE255+'M3-In'!AD255+'M3-In'!AE255</f>
        <v>0</v>
      </c>
      <c r="AC255" s="81" t="str">
        <f t="shared" si="168"/>
        <v>Corriger</v>
      </c>
      <c r="AD255" s="81" t="str">
        <f t="shared" si="169"/>
        <v>Corriger</v>
      </c>
      <c r="AE255" s="81">
        <f>'M1-In'!AF255+'M2-In'!AF255+'M3-In'!AF255</f>
        <v>0</v>
      </c>
      <c r="AF255" s="81" t="str">
        <f t="shared" si="170"/>
        <v>Corriger</v>
      </c>
      <c r="AG255" s="81" t="str">
        <f t="shared" si="171"/>
        <v>Corriger</v>
      </c>
      <c r="AH255" s="81">
        <f>'M1-In'!AG255+'M2-In'!AG255+'M3-In'!AG255</f>
        <v>0</v>
      </c>
      <c r="AI255" s="81" t="str">
        <f t="shared" si="172"/>
        <v>Corriger</v>
      </c>
      <c r="AJ255" s="81" t="str">
        <f t="shared" si="173"/>
        <v>Corriger</v>
      </c>
      <c r="AK255" s="81">
        <f>'M1-In'!AH255+'M2-In'!AH255+'M3-In'!AH255</f>
        <v>0</v>
      </c>
      <c r="AL255" s="81" t="str">
        <f t="shared" si="174"/>
        <v>Corriger</v>
      </c>
      <c r="AM255" s="81" t="str">
        <f t="shared" si="175"/>
        <v>Corriger</v>
      </c>
      <c r="AN255" s="81">
        <f>'M1-In'!AI255+'M2-In'!AI255+'M3-In'!AI255</f>
        <v>0</v>
      </c>
      <c r="AO255" s="81" t="str">
        <f t="shared" si="176"/>
        <v>Corriger</v>
      </c>
      <c r="AP255" s="81" t="str">
        <f t="shared" si="177"/>
        <v>Corriger</v>
      </c>
      <c r="AQ255" s="81">
        <f>'M1-In'!AJ255+'M2-In'!AJ255+'M3-In'!AJ255</f>
        <v>0</v>
      </c>
      <c r="AR255" s="81" t="str">
        <f t="shared" si="178"/>
        <v>Corriger</v>
      </c>
      <c r="AS255" s="81" t="str">
        <f t="shared" si="179"/>
        <v>Corriger</v>
      </c>
      <c r="AT255" s="81">
        <f>BerM1!AO255+BerM2!AO255+BerM3!AO255</f>
        <v>0</v>
      </c>
      <c r="AU255" s="81" t="str">
        <f t="shared" si="180"/>
        <v>Corriger</v>
      </c>
      <c r="AV255" s="81" t="str">
        <f t="shared" si="181"/>
        <v>Corriger</v>
      </c>
      <c r="AW255" s="81" t="str">
        <f>IF(A255&gt;1,"Corriger",MIN(gmk,BerM1!AQ255+BerM2!AQ255+BerM3!AQ255))</f>
        <v>Corriger</v>
      </c>
      <c r="AX255" s="81" t="str">
        <f t="shared" si="182"/>
        <v>Corriger</v>
      </c>
      <c r="AY255" s="81" t="str">
        <f t="shared" si="183"/>
        <v>Corriger</v>
      </c>
      <c r="AZ255" s="81" t="str">
        <f>IF(A255&gt;1,"Corriger",ROUND(AW255*pabij/100,2)+ROUND(AW255*wnbij/100,2))</f>
        <v>Corriger</v>
      </c>
      <c r="BA255" s="81">
        <f t="shared" si="184"/>
        <v>0</v>
      </c>
      <c r="BB255" s="81">
        <f t="shared" si="185"/>
        <v>0</v>
      </c>
      <c r="BC255" s="104">
        <f t="shared" si="186"/>
        <v>1</v>
      </c>
      <c r="BD255" s="81" t="str">
        <f t="shared" si="187"/>
        <v>Corriger</v>
      </c>
      <c r="BE255" s="34" t="str">
        <f t="shared" si="188"/>
        <v>Corriger</v>
      </c>
      <c r="BF255" s="81" t="str">
        <f>IF(A255&gt;1,"Corriger",MIN(AY255,BerM1!AT255+BerM2!AT255+BerM3!AT255))</f>
        <v>Corriger</v>
      </c>
      <c r="BG255" s="81" t="e">
        <f t="shared" si="189"/>
        <v>#VALUE!</v>
      </c>
      <c r="BH255" s="81" t="str">
        <f t="shared" si="190"/>
        <v>Corriger</v>
      </c>
      <c r="BI255" s="81" t="str">
        <f t="shared" si="191"/>
        <v>Corriger</v>
      </c>
      <c r="BJ255" s="81" t="e">
        <f t="shared" si="192"/>
        <v>#VALUE!</v>
      </c>
      <c r="BK255" s="81" t="e">
        <f ca="1">IF(A255=1,Corriger,ROUND(AW255*fsobij/100,2))</f>
        <v>#VALUE!</v>
      </c>
      <c r="BL255" s="25" t="str">
        <f t="shared" si="193"/>
        <v>Corriger</v>
      </c>
      <c r="BM255" s="81" t="str">
        <f t="shared" si="194"/>
        <v>Corriger</v>
      </c>
      <c r="BN255" s="81" t="str">
        <f t="shared" si="195"/>
        <v>Corriger</v>
      </c>
      <c r="BO255" s="81" t="str">
        <f t="shared" si="196"/>
        <v>OK</v>
      </c>
      <c r="BP255" s="81" t="b">
        <f t="shared" si="197"/>
        <v>0</v>
      </c>
      <c r="BQ255" s="105"/>
      <c r="BR255" s="105" t="e">
        <f ca="1">IF(A255=1,Corriger,ROUND(AW255*bijdrage255/100,2))</f>
        <v>#VALUE!</v>
      </c>
      <c r="BS255" s="105" t="e">
        <f ca="1">IF(A255=1,Corriger,ROUND(AW255*bijdrage256/100,2))</f>
        <v>#VALUE!</v>
      </c>
      <c r="BT255" s="105"/>
      <c r="BU255" s="105" t="str">
        <f t="shared" si="198"/>
        <v>Corriger</v>
      </c>
      <c r="BV255" s="105"/>
      <c r="BW255" s="81" t="e">
        <f t="shared" si="199"/>
        <v>#VALUE!</v>
      </c>
      <c r="BX255" s="81" t="e">
        <f t="shared" si="200"/>
        <v>#VALUE!</v>
      </c>
      <c r="BY255" s="81" t="e">
        <f t="shared" si="201"/>
        <v>#VALUE!</v>
      </c>
      <c r="CA255" s="81" t="e">
        <f ca="1">BN255-ROUND(((FTP!AP255+FTP!BB255+FTP!BF255+FTP!AT255+FTP!AX255)-(FTP!BH255+FTP!BJ255))/100,2)</f>
        <v>#VALUE!</v>
      </c>
    </row>
    <row r="256" spans="1:79" x14ac:dyDescent="0.2">
      <c r="A256" s="25">
        <f>IF(OR(BerM1!V256=1,BerM2!V256=1,BerM3!V256=1),1,IF(ISBLANK(wg_cat),2,IF(AND(kwnr&gt;=76,user_wg_cat=958),3,0)))</f>
        <v>2</v>
      </c>
      <c r="B256" s="101"/>
      <c r="C256" s="106">
        <f>IF(NOT(ISBLANK(Ident!E256)),IF(Ident!E256&lt;Kal!A$11,Kal!A$11,Ident!E256),Kal!A$11)</f>
        <v>45383</v>
      </c>
      <c r="D256" s="25">
        <f>Ident!F256-C256+1-(INT((CHOOSE(WEEKDAY(C256),0,1,2,3,4,5,6)+(Ident!F256-C256+1))/7))-(INT((CHOOSE(WEEKDAY(C256),6,0,1,2,3,4,5)+(Ident!F256-C256+1))/7))</f>
        <v>-32415</v>
      </c>
      <c r="E256" s="25">
        <f>Kal!B$13-C256+1-(INT((CHOOSE(WEEKDAY(C256),0,1,2,3,4,5,6)+(Kal!B$13-C256+1))/7))-(INT((CHOOSE(WEEKDAY(C256),6,0,1,2,3,4,5)+(Kal!B$13-C256+1))/7))</f>
        <v>65</v>
      </c>
      <c r="F256" s="25">
        <f>Ident!F256-Kal!A$11+1-(INT((CHOOSE(WEEKDAY(Kal!A$11),0,1,2,3,4,5,6)+(Ident!F256-Kal!A$11+1))/7))-(INT((CHOOSE(WEEKDAY(Kal!A$11),6,0,1,2,3,4,5)+(Ident!F256-Kal!A$11+1))/7))</f>
        <v>-32415</v>
      </c>
      <c r="G256" s="25">
        <f>IF(AND(Ident!E256&lt;&gt;0,Ident!F256&lt;&gt;0),D256,IF(AND(Ident!E256&lt;&gt;0,Ident!F256=0),E256,IF(AND(Ident!E256=0,Ident!F256&lt;&gt;0),F256,ad5kw)))</f>
        <v>65</v>
      </c>
      <c r="H256" s="24">
        <f>ROUND(G256*Ident!L256,2)</f>
        <v>0</v>
      </c>
      <c r="I256" s="102"/>
      <c r="J256" s="103">
        <f>BerM1!W256+BerM2!W256+BerM3!W256</f>
        <v>0</v>
      </c>
      <c r="K256" s="103">
        <f t="shared" si="161"/>
        <v>0</v>
      </c>
      <c r="L256" s="103" t="str">
        <f t="shared" si="162"/>
        <v>Corriger</v>
      </c>
      <c r="M256" s="81">
        <f>BerM1!AB256+BerM2!AB256+BerM3!AB256</f>
        <v>0</v>
      </c>
      <c r="N256" s="81">
        <f t="shared" si="163"/>
        <v>0</v>
      </c>
      <c r="O256" s="4">
        <f>IF(BerM1!S256+BerM2!S256+BerM3!S256=0,0,MIN(Ident!L256*fuf,MAX((Ident!L256-1)*fuf,ROUND(N256/(BerM1!S256+BerM2!S256+BerM3!S256),2))))</f>
        <v>0</v>
      </c>
      <c r="P256" s="81">
        <f>ROUND((BerM1!I256+BerM2!I256+BerM3!I256)/(malu1+malu2+malu3),2)</f>
        <v>0</v>
      </c>
      <c r="Q256" s="81">
        <f>ROUND((BerM1!J256+BerM2!J256+BerM3!J256)/(dima1+dima2+dima3),2)</f>
        <v>0</v>
      </c>
      <c r="R256" s="81">
        <f>ROUND((BerM1!K256+BerM2!K256+BerM3!K256)/(wome1+wome2+wome3),2)</f>
        <v>0</v>
      </c>
      <c r="S256" s="81">
        <f>ROUND((BerM1!L256+BerM2!L256+BerM3!L256)/(doje1+doje2+doje3),2)</f>
        <v>0</v>
      </c>
      <c r="T256" s="81">
        <f>ROUND((BerM1!M256+BerM2!M256+BerM3!M256)/(vrve1+vrve2+vrve3),2)</f>
        <v>0</v>
      </c>
      <c r="U256" s="81">
        <f>ROUND((BerM1!N256+BerM2!N256+BerM3!N256)/(zasa1+zasa2+zasa3),2)</f>
        <v>0</v>
      </c>
      <c r="V256" s="81">
        <f>ROUND((BerM1!O256+BerM2!O256+BerM3!O256)/(zodi1+zodi2+zodi3),2)</f>
        <v>0</v>
      </c>
      <c r="W256" s="81">
        <f>ROUND(('M1-In'!U256+'M2-In'!U256+'M3-In'!U256)*7/(malu1+malu2+malu3+dima1+dima2+dima3+wome1+wome2+wome3+doje1+doje2+doje3+vrve1+vrve2+vrve3+zasa1+zasa2+zasa3+zodi1+zodi2+zodi3),2)</f>
        <v>0</v>
      </c>
      <c r="X256" s="81">
        <f t="shared" si="164"/>
        <v>0</v>
      </c>
      <c r="Y256" s="81" t="str">
        <f t="shared" si="165"/>
        <v>REMPLIR CAT.D'EMPLOYEUR!</v>
      </c>
      <c r="Z256" s="34">
        <f t="shared" si="166"/>
        <v>0</v>
      </c>
      <c r="AA256" s="81" t="str">
        <f t="shared" si="167"/>
        <v>T. plein</v>
      </c>
      <c r="AB256" s="81">
        <f>'M1-In'!AD256+'M1-In'!AE256+'M2-In'!AD256+'M2-In'!AE256+'M3-In'!AD256+'M3-In'!AE256</f>
        <v>0</v>
      </c>
      <c r="AC256" s="81" t="str">
        <f t="shared" si="168"/>
        <v>Corriger</v>
      </c>
      <c r="AD256" s="81" t="str">
        <f t="shared" si="169"/>
        <v>Corriger</v>
      </c>
      <c r="AE256" s="81">
        <f>'M1-In'!AF256+'M2-In'!AF256+'M3-In'!AF256</f>
        <v>0</v>
      </c>
      <c r="AF256" s="81" t="str">
        <f t="shared" si="170"/>
        <v>Corriger</v>
      </c>
      <c r="AG256" s="81" t="str">
        <f t="shared" si="171"/>
        <v>Corriger</v>
      </c>
      <c r="AH256" s="81">
        <f>'M1-In'!AG256+'M2-In'!AG256+'M3-In'!AG256</f>
        <v>0</v>
      </c>
      <c r="AI256" s="81" t="str">
        <f t="shared" si="172"/>
        <v>Corriger</v>
      </c>
      <c r="AJ256" s="81" t="str">
        <f t="shared" si="173"/>
        <v>Corriger</v>
      </c>
      <c r="AK256" s="81">
        <f>'M1-In'!AH256+'M2-In'!AH256+'M3-In'!AH256</f>
        <v>0</v>
      </c>
      <c r="AL256" s="81" t="str">
        <f t="shared" si="174"/>
        <v>Corriger</v>
      </c>
      <c r="AM256" s="81" t="str">
        <f t="shared" si="175"/>
        <v>Corriger</v>
      </c>
      <c r="AN256" s="81">
        <f>'M1-In'!AI256+'M2-In'!AI256+'M3-In'!AI256</f>
        <v>0</v>
      </c>
      <c r="AO256" s="81" t="str">
        <f t="shared" si="176"/>
        <v>Corriger</v>
      </c>
      <c r="AP256" s="81" t="str">
        <f t="shared" si="177"/>
        <v>Corriger</v>
      </c>
      <c r="AQ256" s="81">
        <f>'M1-In'!AJ256+'M2-In'!AJ256+'M3-In'!AJ256</f>
        <v>0</v>
      </c>
      <c r="AR256" s="81" t="str">
        <f t="shared" si="178"/>
        <v>Corriger</v>
      </c>
      <c r="AS256" s="81" t="str">
        <f t="shared" si="179"/>
        <v>Corriger</v>
      </c>
      <c r="AT256" s="81">
        <f>BerM1!AO256+BerM2!AO256+BerM3!AO256</f>
        <v>0</v>
      </c>
      <c r="AU256" s="81" t="str">
        <f t="shared" si="180"/>
        <v>Corriger</v>
      </c>
      <c r="AV256" s="81" t="str">
        <f t="shared" si="181"/>
        <v>Corriger</v>
      </c>
      <c r="AW256" s="81" t="str">
        <f>IF(A256&gt;1,"Corriger",MIN(gmk,BerM1!AQ256+BerM2!AQ256+BerM3!AQ256))</f>
        <v>Corriger</v>
      </c>
      <c r="AX256" s="81" t="str">
        <f t="shared" si="182"/>
        <v>Corriger</v>
      </c>
      <c r="AY256" s="81" t="str">
        <f t="shared" si="183"/>
        <v>Corriger</v>
      </c>
      <c r="AZ256" s="81" t="str">
        <f>IF(A256&gt;1,"Corriger",ROUND(AW256*pabij/100,2)+ROUND(AW256*wnbij/100,2))</f>
        <v>Corriger</v>
      </c>
      <c r="BA256" s="81">
        <f t="shared" si="184"/>
        <v>0</v>
      </c>
      <c r="BB256" s="81">
        <f t="shared" si="185"/>
        <v>0</v>
      </c>
      <c r="BC256" s="104">
        <f t="shared" si="186"/>
        <v>1</v>
      </c>
      <c r="BD256" s="81" t="str">
        <f t="shared" si="187"/>
        <v>Corriger</v>
      </c>
      <c r="BE256" s="34" t="str">
        <f t="shared" si="188"/>
        <v>Corriger</v>
      </c>
      <c r="BF256" s="81" t="str">
        <f>IF(A256&gt;1,"Corriger",MIN(AY256,BerM1!AT256+BerM2!AT256+BerM3!AT256))</f>
        <v>Corriger</v>
      </c>
      <c r="BG256" s="81" t="e">
        <f t="shared" si="189"/>
        <v>#VALUE!</v>
      </c>
      <c r="BH256" s="81" t="str">
        <f t="shared" si="190"/>
        <v>Corriger</v>
      </c>
      <c r="BI256" s="81" t="str">
        <f t="shared" si="191"/>
        <v>Corriger</v>
      </c>
      <c r="BJ256" s="81" t="e">
        <f t="shared" si="192"/>
        <v>#VALUE!</v>
      </c>
      <c r="BK256" s="81" t="e">
        <f ca="1">IF(A256=1,Corriger,ROUND(AW256*fsobij/100,2))</f>
        <v>#VALUE!</v>
      </c>
      <c r="BL256" s="25" t="str">
        <f t="shared" si="193"/>
        <v>Corriger</v>
      </c>
      <c r="BM256" s="81" t="str">
        <f t="shared" si="194"/>
        <v>Corriger</v>
      </c>
      <c r="BN256" s="81" t="str">
        <f t="shared" si="195"/>
        <v>Corriger</v>
      </c>
      <c r="BO256" s="81" t="str">
        <f t="shared" si="196"/>
        <v>OK</v>
      </c>
      <c r="BP256" s="81" t="b">
        <f t="shared" si="197"/>
        <v>0</v>
      </c>
      <c r="BQ256" s="105"/>
      <c r="BR256" s="105" t="e">
        <f ca="1">IF(A256=1,Corriger,ROUND(AW256*bijdrage255/100,2))</f>
        <v>#VALUE!</v>
      </c>
      <c r="BS256" s="105" t="e">
        <f ca="1">IF(A256=1,Corriger,ROUND(AW256*bijdrage256/100,2))</f>
        <v>#VALUE!</v>
      </c>
      <c r="BT256" s="105"/>
      <c r="BU256" s="105" t="str">
        <f t="shared" si="198"/>
        <v>Corriger</v>
      </c>
      <c r="BV256" s="105"/>
      <c r="BW256" s="81" t="e">
        <f t="shared" si="199"/>
        <v>#VALUE!</v>
      </c>
      <c r="BX256" s="81" t="e">
        <f t="shared" si="200"/>
        <v>#VALUE!</v>
      </c>
      <c r="BY256" s="81" t="e">
        <f t="shared" si="201"/>
        <v>#VALUE!</v>
      </c>
      <c r="CA256" s="81" t="e">
        <f ca="1">BN256-ROUND(((FTP!AP256+FTP!BB256+FTP!BF256+FTP!AT256+FTP!AX256)-(FTP!BH256+FTP!BJ256))/100,2)</f>
        <v>#VALUE!</v>
      </c>
    </row>
    <row r="257" spans="1:79" x14ac:dyDescent="0.2">
      <c r="A257" s="25">
        <f>IF(OR(BerM1!V257=1,BerM2!V257=1,BerM3!V257=1),1,IF(ISBLANK(wg_cat),2,IF(AND(kwnr&gt;=76,user_wg_cat=958),3,0)))</f>
        <v>2</v>
      </c>
      <c r="B257" s="101"/>
      <c r="C257" s="106">
        <f>IF(NOT(ISBLANK(Ident!E257)),IF(Ident!E257&lt;Kal!A$11,Kal!A$11,Ident!E257),Kal!A$11)</f>
        <v>45383</v>
      </c>
      <c r="D257" s="25">
        <f>Ident!F257-C257+1-(INT((CHOOSE(WEEKDAY(C257),0,1,2,3,4,5,6)+(Ident!F257-C257+1))/7))-(INT((CHOOSE(WEEKDAY(C257),6,0,1,2,3,4,5)+(Ident!F257-C257+1))/7))</f>
        <v>-32415</v>
      </c>
      <c r="E257" s="25">
        <f>Kal!B$13-C257+1-(INT((CHOOSE(WEEKDAY(C257),0,1,2,3,4,5,6)+(Kal!B$13-C257+1))/7))-(INT((CHOOSE(WEEKDAY(C257),6,0,1,2,3,4,5)+(Kal!B$13-C257+1))/7))</f>
        <v>65</v>
      </c>
      <c r="F257" s="25">
        <f>Ident!F257-Kal!A$11+1-(INT((CHOOSE(WEEKDAY(Kal!A$11),0,1,2,3,4,5,6)+(Ident!F257-Kal!A$11+1))/7))-(INT((CHOOSE(WEEKDAY(Kal!A$11),6,0,1,2,3,4,5)+(Ident!F257-Kal!A$11+1))/7))</f>
        <v>-32415</v>
      </c>
      <c r="G257" s="25">
        <f>IF(AND(Ident!E257&lt;&gt;0,Ident!F257&lt;&gt;0),D257,IF(AND(Ident!E257&lt;&gt;0,Ident!F257=0),E257,IF(AND(Ident!E257=0,Ident!F257&lt;&gt;0),F257,ad5kw)))</f>
        <v>65</v>
      </c>
      <c r="H257" s="24">
        <f>ROUND(G257*Ident!L257,2)</f>
        <v>0</v>
      </c>
      <c r="I257" s="102"/>
      <c r="J257" s="103">
        <f>BerM1!W257+BerM2!W257+BerM3!W257</f>
        <v>0</v>
      </c>
      <c r="K257" s="103">
        <f t="shared" si="161"/>
        <v>0</v>
      </c>
      <c r="L257" s="103" t="str">
        <f t="shared" si="162"/>
        <v>Corriger</v>
      </c>
      <c r="M257" s="81">
        <f>BerM1!AB257+BerM2!AB257+BerM3!AB257</f>
        <v>0</v>
      </c>
      <c r="N257" s="81">
        <f t="shared" si="163"/>
        <v>0</v>
      </c>
      <c r="O257" s="4">
        <f>IF(BerM1!S257+BerM2!S257+BerM3!S257=0,0,MIN(Ident!L257*fuf,MAX((Ident!L257-1)*fuf,ROUND(N257/(BerM1!S257+BerM2!S257+BerM3!S257),2))))</f>
        <v>0</v>
      </c>
      <c r="P257" s="81">
        <f>ROUND((BerM1!I257+BerM2!I257+BerM3!I257)/(malu1+malu2+malu3),2)</f>
        <v>0</v>
      </c>
      <c r="Q257" s="81">
        <f>ROUND((BerM1!J257+BerM2!J257+BerM3!J257)/(dima1+dima2+dima3),2)</f>
        <v>0</v>
      </c>
      <c r="R257" s="81">
        <f>ROUND((BerM1!K257+BerM2!K257+BerM3!K257)/(wome1+wome2+wome3),2)</f>
        <v>0</v>
      </c>
      <c r="S257" s="81">
        <f>ROUND((BerM1!L257+BerM2!L257+BerM3!L257)/(doje1+doje2+doje3),2)</f>
        <v>0</v>
      </c>
      <c r="T257" s="81">
        <f>ROUND((BerM1!M257+BerM2!M257+BerM3!M257)/(vrve1+vrve2+vrve3),2)</f>
        <v>0</v>
      </c>
      <c r="U257" s="81">
        <f>ROUND((BerM1!N257+BerM2!N257+BerM3!N257)/(zasa1+zasa2+zasa3),2)</f>
        <v>0</v>
      </c>
      <c r="V257" s="81">
        <f>ROUND((BerM1!O257+BerM2!O257+BerM3!O257)/(zodi1+zodi2+zodi3),2)</f>
        <v>0</v>
      </c>
      <c r="W257" s="81">
        <f>ROUND(('M1-In'!U257+'M2-In'!U257+'M3-In'!U257)*7/(malu1+malu2+malu3+dima1+dima2+dima3+wome1+wome2+wome3+doje1+doje2+doje3+vrve1+vrve2+vrve3+zasa1+zasa2+zasa3+zodi1+zodi2+zodi3),2)</f>
        <v>0</v>
      </c>
      <c r="X257" s="81">
        <f t="shared" si="164"/>
        <v>0</v>
      </c>
      <c r="Y257" s="81" t="str">
        <f t="shared" si="165"/>
        <v>REMPLIR CAT.D'EMPLOYEUR!</v>
      </c>
      <c r="Z257" s="34">
        <f t="shared" si="166"/>
        <v>0</v>
      </c>
      <c r="AA257" s="81" t="str">
        <f t="shared" si="167"/>
        <v>T. plein</v>
      </c>
      <c r="AB257" s="81">
        <f>'M1-In'!AD257+'M1-In'!AE257+'M2-In'!AD257+'M2-In'!AE257+'M3-In'!AD257+'M3-In'!AE257</f>
        <v>0</v>
      </c>
      <c r="AC257" s="81" t="str">
        <f t="shared" si="168"/>
        <v>Corriger</v>
      </c>
      <c r="AD257" s="81" t="str">
        <f t="shared" si="169"/>
        <v>Corriger</v>
      </c>
      <c r="AE257" s="81">
        <f>'M1-In'!AF257+'M2-In'!AF257+'M3-In'!AF257</f>
        <v>0</v>
      </c>
      <c r="AF257" s="81" t="str">
        <f t="shared" si="170"/>
        <v>Corriger</v>
      </c>
      <c r="AG257" s="81" t="str">
        <f t="shared" si="171"/>
        <v>Corriger</v>
      </c>
      <c r="AH257" s="81">
        <f>'M1-In'!AG257+'M2-In'!AG257+'M3-In'!AG257</f>
        <v>0</v>
      </c>
      <c r="AI257" s="81" t="str">
        <f t="shared" si="172"/>
        <v>Corriger</v>
      </c>
      <c r="AJ257" s="81" t="str">
        <f t="shared" si="173"/>
        <v>Corriger</v>
      </c>
      <c r="AK257" s="81">
        <f>'M1-In'!AH257+'M2-In'!AH257+'M3-In'!AH257</f>
        <v>0</v>
      </c>
      <c r="AL257" s="81" t="str">
        <f t="shared" si="174"/>
        <v>Corriger</v>
      </c>
      <c r="AM257" s="81" t="str">
        <f t="shared" si="175"/>
        <v>Corriger</v>
      </c>
      <c r="AN257" s="81">
        <f>'M1-In'!AI257+'M2-In'!AI257+'M3-In'!AI257</f>
        <v>0</v>
      </c>
      <c r="AO257" s="81" t="str">
        <f t="shared" si="176"/>
        <v>Corriger</v>
      </c>
      <c r="AP257" s="81" t="str">
        <f t="shared" si="177"/>
        <v>Corriger</v>
      </c>
      <c r="AQ257" s="81">
        <f>'M1-In'!AJ257+'M2-In'!AJ257+'M3-In'!AJ257</f>
        <v>0</v>
      </c>
      <c r="AR257" s="81" t="str">
        <f t="shared" si="178"/>
        <v>Corriger</v>
      </c>
      <c r="AS257" s="81" t="str">
        <f t="shared" si="179"/>
        <v>Corriger</v>
      </c>
      <c r="AT257" s="81">
        <f>BerM1!AO257+BerM2!AO257+BerM3!AO257</f>
        <v>0</v>
      </c>
      <c r="AU257" s="81" t="str">
        <f t="shared" si="180"/>
        <v>Corriger</v>
      </c>
      <c r="AV257" s="81" t="str">
        <f t="shared" si="181"/>
        <v>Corriger</v>
      </c>
      <c r="AW257" s="81" t="str">
        <f>IF(A257&gt;1,"Corriger",MIN(gmk,BerM1!AQ257+BerM2!AQ257+BerM3!AQ257))</f>
        <v>Corriger</v>
      </c>
      <c r="AX257" s="81" t="str">
        <f t="shared" si="182"/>
        <v>Corriger</v>
      </c>
      <c r="AY257" s="81" t="str">
        <f t="shared" si="183"/>
        <v>Corriger</v>
      </c>
      <c r="AZ257" s="81" t="str">
        <f>IF(A257&gt;1,"Corriger",ROUND(AW257*pabij/100,2)+ROUND(AW257*wnbij/100,2))</f>
        <v>Corriger</v>
      </c>
      <c r="BA257" s="81">
        <f t="shared" si="184"/>
        <v>0</v>
      </c>
      <c r="BB257" s="81">
        <f t="shared" si="185"/>
        <v>0</v>
      </c>
      <c r="BC257" s="104">
        <f t="shared" si="186"/>
        <v>1</v>
      </c>
      <c r="BD257" s="81" t="str">
        <f t="shared" si="187"/>
        <v>Corriger</v>
      </c>
      <c r="BE257" s="34" t="str">
        <f t="shared" si="188"/>
        <v>Corriger</v>
      </c>
      <c r="BF257" s="81" t="str">
        <f>IF(A257&gt;1,"Corriger",MIN(AY257,BerM1!AT257+BerM2!AT257+BerM3!AT257))</f>
        <v>Corriger</v>
      </c>
      <c r="BG257" s="81" t="e">
        <f t="shared" si="189"/>
        <v>#VALUE!</v>
      </c>
      <c r="BH257" s="81" t="str">
        <f t="shared" si="190"/>
        <v>Corriger</v>
      </c>
      <c r="BI257" s="81" t="str">
        <f t="shared" si="191"/>
        <v>Corriger</v>
      </c>
      <c r="BJ257" s="81" t="e">
        <f t="shared" si="192"/>
        <v>#VALUE!</v>
      </c>
      <c r="BK257" s="81" t="e">
        <f ca="1">IF(A257=1,Corriger,ROUND(AW257*fsobij/100,2))</f>
        <v>#VALUE!</v>
      </c>
      <c r="BL257" s="25" t="str">
        <f t="shared" si="193"/>
        <v>Corriger</v>
      </c>
      <c r="BM257" s="81" t="str">
        <f t="shared" si="194"/>
        <v>Corriger</v>
      </c>
      <c r="BN257" s="81" t="str">
        <f t="shared" si="195"/>
        <v>Corriger</v>
      </c>
      <c r="BO257" s="81" t="str">
        <f t="shared" si="196"/>
        <v>OK</v>
      </c>
      <c r="BP257" s="81" t="b">
        <f t="shared" si="197"/>
        <v>0</v>
      </c>
      <c r="BQ257" s="105"/>
      <c r="BR257" s="105" t="e">
        <f ca="1">IF(A257=1,Corriger,ROUND(AW257*bijdrage255/100,2))</f>
        <v>#VALUE!</v>
      </c>
      <c r="BS257" s="105" t="e">
        <f ca="1">IF(A257=1,Corriger,ROUND(AW257*bijdrage256/100,2))</f>
        <v>#VALUE!</v>
      </c>
      <c r="BT257" s="105"/>
      <c r="BU257" s="105" t="str">
        <f t="shared" si="198"/>
        <v>Corriger</v>
      </c>
      <c r="BV257" s="105"/>
      <c r="BW257" s="81" t="e">
        <f t="shared" si="199"/>
        <v>#VALUE!</v>
      </c>
      <c r="BX257" s="81" t="e">
        <f t="shared" si="200"/>
        <v>#VALUE!</v>
      </c>
      <c r="BY257" s="81" t="e">
        <f t="shared" si="201"/>
        <v>#VALUE!</v>
      </c>
      <c r="CA257" s="81" t="e">
        <f ca="1">BN257-ROUND(((FTP!AP257+FTP!BB257+FTP!BF257+FTP!AT257+FTP!AX257)-(FTP!BH257+FTP!BJ257))/100,2)</f>
        <v>#VALUE!</v>
      </c>
    </row>
    <row r="258" spans="1:79" x14ac:dyDescent="0.2">
      <c r="A258" s="25">
        <f>IF(OR(BerM1!V258=1,BerM2!V258=1,BerM3!V258=1),1,IF(ISBLANK(wg_cat),2,IF(AND(kwnr&gt;=76,user_wg_cat=958),3,0)))</f>
        <v>2</v>
      </c>
      <c r="B258" s="101"/>
      <c r="C258" s="106">
        <f>IF(NOT(ISBLANK(Ident!E258)),IF(Ident!E258&lt;Kal!A$11,Kal!A$11,Ident!E258),Kal!A$11)</f>
        <v>45383</v>
      </c>
      <c r="D258" s="25">
        <f>Ident!F258-C258+1-(INT((CHOOSE(WEEKDAY(C258),0,1,2,3,4,5,6)+(Ident!F258-C258+1))/7))-(INT((CHOOSE(WEEKDAY(C258),6,0,1,2,3,4,5)+(Ident!F258-C258+1))/7))</f>
        <v>-32415</v>
      </c>
      <c r="E258" s="25">
        <f>Kal!B$13-C258+1-(INT((CHOOSE(WEEKDAY(C258),0,1,2,3,4,5,6)+(Kal!B$13-C258+1))/7))-(INT((CHOOSE(WEEKDAY(C258),6,0,1,2,3,4,5)+(Kal!B$13-C258+1))/7))</f>
        <v>65</v>
      </c>
      <c r="F258" s="25">
        <f>Ident!F258-Kal!A$11+1-(INT((CHOOSE(WEEKDAY(Kal!A$11),0,1,2,3,4,5,6)+(Ident!F258-Kal!A$11+1))/7))-(INT((CHOOSE(WEEKDAY(Kal!A$11),6,0,1,2,3,4,5)+(Ident!F258-Kal!A$11+1))/7))</f>
        <v>-32415</v>
      </c>
      <c r="G258" s="25">
        <f>IF(AND(Ident!E258&lt;&gt;0,Ident!F258&lt;&gt;0),D258,IF(AND(Ident!E258&lt;&gt;0,Ident!F258=0),E258,IF(AND(Ident!E258=0,Ident!F258&lt;&gt;0),F258,ad5kw)))</f>
        <v>65</v>
      </c>
      <c r="H258" s="24">
        <f>ROUND(G258*Ident!L258,2)</f>
        <v>0</v>
      </c>
      <c r="I258" s="102"/>
      <c r="J258" s="103">
        <f>BerM1!W258+BerM2!W258+BerM3!W258</f>
        <v>0</v>
      </c>
      <c r="K258" s="103">
        <f t="shared" si="161"/>
        <v>0</v>
      </c>
      <c r="L258" s="103" t="str">
        <f t="shared" si="162"/>
        <v>Corriger</v>
      </c>
      <c r="M258" s="81">
        <f>BerM1!AB258+BerM2!AB258+BerM3!AB258</f>
        <v>0</v>
      </c>
      <c r="N258" s="81">
        <f t="shared" si="163"/>
        <v>0</v>
      </c>
      <c r="O258" s="4">
        <f>IF(BerM1!S258+BerM2!S258+BerM3!S258=0,0,MIN(Ident!L258*fuf,MAX((Ident!L258-1)*fuf,ROUND(N258/(BerM1!S258+BerM2!S258+BerM3!S258),2))))</f>
        <v>0</v>
      </c>
      <c r="P258" s="81">
        <f>ROUND((BerM1!I258+BerM2!I258+BerM3!I258)/(malu1+malu2+malu3),2)</f>
        <v>0</v>
      </c>
      <c r="Q258" s="81">
        <f>ROUND((BerM1!J258+BerM2!J258+BerM3!J258)/(dima1+dima2+dima3),2)</f>
        <v>0</v>
      </c>
      <c r="R258" s="81">
        <f>ROUND((BerM1!K258+BerM2!K258+BerM3!K258)/(wome1+wome2+wome3),2)</f>
        <v>0</v>
      </c>
      <c r="S258" s="81">
        <f>ROUND((BerM1!L258+BerM2!L258+BerM3!L258)/(doje1+doje2+doje3),2)</f>
        <v>0</v>
      </c>
      <c r="T258" s="81">
        <f>ROUND((BerM1!M258+BerM2!M258+BerM3!M258)/(vrve1+vrve2+vrve3),2)</f>
        <v>0</v>
      </c>
      <c r="U258" s="81">
        <f>ROUND((BerM1!N258+BerM2!N258+BerM3!N258)/(zasa1+zasa2+zasa3),2)</f>
        <v>0</v>
      </c>
      <c r="V258" s="81">
        <f>ROUND((BerM1!O258+BerM2!O258+BerM3!O258)/(zodi1+zodi2+zodi3),2)</f>
        <v>0</v>
      </c>
      <c r="W258" s="81">
        <f>ROUND(('M1-In'!U258+'M2-In'!U258+'M3-In'!U258)*7/(malu1+malu2+malu3+dima1+dima2+dima3+wome1+wome2+wome3+doje1+doje2+doje3+vrve1+vrve2+vrve3+zasa1+zasa2+zasa3+zodi1+zodi2+zodi3),2)</f>
        <v>0</v>
      </c>
      <c r="X258" s="81">
        <f t="shared" si="164"/>
        <v>0</v>
      </c>
      <c r="Y258" s="81" t="str">
        <f t="shared" si="165"/>
        <v>REMPLIR CAT.D'EMPLOYEUR!</v>
      </c>
      <c r="Z258" s="34">
        <f t="shared" si="166"/>
        <v>0</v>
      </c>
      <c r="AA258" s="81" t="str">
        <f t="shared" si="167"/>
        <v>T. plein</v>
      </c>
      <c r="AB258" s="81">
        <f>'M1-In'!AD258+'M1-In'!AE258+'M2-In'!AD258+'M2-In'!AE258+'M3-In'!AD258+'M3-In'!AE258</f>
        <v>0</v>
      </c>
      <c r="AC258" s="81" t="str">
        <f t="shared" si="168"/>
        <v>Corriger</v>
      </c>
      <c r="AD258" s="81" t="str">
        <f t="shared" si="169"/>
        <v>Corriger</v>
      </c>
      <c r="AE258" s="81">
        <f>'M1-In'!AF258+'M2-In'!AF258+'M3-In'!AF258</f>
        <v>0</v>
      </c>
      <c r="AF258" s="81" t="str">
        <f t="shared" si="170"/>
        <v>Corriger</v>
      </c>
      <c r="AG258" s="81" t="str">
        <f t="shared" si="171"/>
        <v>Corriger</v>
      </c>
      <c r="AH258" s="81">
        <f>'M1-In'!AG258+'M2-In'!AG258+'M3-In'!AG258</f>
        <v>0</v>
      </c>
      <c r="AI258" s="81" t="str">
        <f t="shared" si="172"/>
        <v>Corriger</v>
      </c>
      <c r="AJ258" s="81" t="str">
        <f t="shared" si="173"/>
        <v>Corriger</v>
      </c>
      <c r="AK258" s="81">
        <f>'M1-In'!AH258+'M2-In'!AH258+'M3-In'!AH258</f>
        <v>0</v>
      </c>
      <c r="AL258" s="81" t="str">
        <f t="shared" si="174"/>
        <v>Corriger</v>
      </c>
      <c r="AM258" s="81" t="str">
        <f t="shared" si="175"/>
        <v>Corriger</v>
      </c>
      <c r="AN258" s="81">
        <f>'M1-In'!AI258+'M2-In'!AI258+'M3-In'!AI258</f>
        <v>0</v>
      </c>
      <c r="AO258" s="81" t="str">
        <f t="shared" si="176"/>
        <v>Corriger</v>
      </c>
      <c r="AP258" s="81" t="str">
        <f t="shared" si="177"/>
        <v>Corriger</v>
      </c>
      <c r="AQ258" s="81">
        <f>'M1-In'!AJ258+'M2-In'!AJ258+'M3-In'!AJ258</f>
        <v>0</v>
      </c>
      <c r="AR258" s="81" t="str">
        <f t="shared" si="178"/>
        <v>Corriger</v>
      </c>
      <c r="AS258" s="81" t="str">
        <f t="shared" si="179"/>
        <v>Corriger</v>
      </c>
      <c r="AT258" s="81">
        <f>BerM1!AO258+BerM2!AO258+BerM3!AO258</f>
        <v>0</v>
      </c>
      <c r="AU258" s="81" t="str">
        <f t="shared" si="180"/>
        <v>Corriger</v>
      </c>
      <c r="AV258" s="81" t="str">
        <f t="shared" si="181"/>
        <v>Corriger</v>
      </c>
      <c r="AW258" s="81" t="str">
        <f>IF(A258&gt;1,"Corriger",MIN(gmk,BerM1!AQ258+BerM2!AQ258+BerM3!AQ258))</f>
        <v>Corriger</v>
      </c>
      <c r="AX258" s="81" t="str">
        <f t="shared" si="182"/>
        <v>Corriger</v>
      </c>
      <c r="AY258" s="81" t="str">
        <f t="shared" si="183"/>
        <v>Corriger</v>
      </c>
      <c r="AZ258" s="81" t="str">
        <f>IF(A258&gt;1,"Corriger",ROUND(AW258*pabij/100,2)+ROUND(AW258*wnbij/100,2))</f>
        <v>Corriger</v>
      </c>
      <c r="BA258" s="81">
        <f t="shared" si="184"/>
        <v>0</v>
      </c>
      <c r="BB258" s="81">
        <f t="shared" si="185"/>
        <v>0</v>
      </c>
      <c r="BC258" s="104">
        <f t="shared" si="186"/>
        <v>1</v>
      </c>
      <c r="BD258" s="81" t="str">
        <f t="shared" si="187"/>
        <v>Corriger</v>
      </c>
      <c r="BE258" s="34" t="str">
        <f t="shared" si="188"/>
        <v>Corriger</v>
      </c>
      <c r="BF258" s="81" t="str">
        <f>IF(A258&gt;1,"Corriger",MIN(AY258,BerM1!AT258+BerM2!AT258+BerM3!AT258))</f>
        <v>Corriger</v>
      </c>
      <c r="BG258" s="81" t="e">
        <f t="shared" si="189"/>
        <v>#VALUE!</v>
      </c>
      <c r="BH258" s="81" t="str">
        <f t="shared" si="190"/>
        <v>Corriger</v>
      </c>
      <c r="BI258" s="81" t="str">
        <f t="shared" si="191"/>
        <v>Corriger</v>
      </c>
      <c r="BJ258" s="81" t="e">
        <f t="shared" si="192"/>
        <v>#VALUE!</v>
      </c>
      <c r="BK258" s="81" t="e">
        <f ca="1">IF(A258=1,Corriger,ROUND(AW258*fsobij/100,2))</f>
        <v>#VALUE!</v>
      </c>
      <c r="BL258" s="25" t="str">
        <f t="shared" si="193"/>
        <v>Corriger</v>
      </c>
      <c r="BM258" s="81" t="str">
        <f t="shared" si="194"/>
        <v>Corriger</v>
      </c>
      <c r="BN258" s="81" t="str">
        <f t="shared" si="195"/>
        <v>Corriger</v>
      </c>
      <c r="BO258" s="81" t="str">
        <f t="shared" si="196"/>
        <v>OK</v>
      </c>
      <c r="BP258" s="81" t="b">
        <f t="shared" si="197"/>
        <v>0</v>
      </c>
      <c r="BQ258" s="105"/>
      <c r="BR258" s="105" t="e">
        <f ca="1">IF(A258=1,Corriger,ROUND(AW258*bijdrage255/100,2))</f>
        <v>#VALUE!</v>
      </c>
      <c r="BS258" s="105" t="e">
        <f ca="1">IF(A258=1,Corriger,ROUND(AW258*bijdrage256/100,2))</f>
        <v>#VALUE!</v>
      </c>
      <c r="BT258" s="105"/>
      <c r="BU258" s="105" t="str">
        <f t="shared" si="198"/>
        <v>Corriger</v>
      </c>
      <c r="BV258" s="105"/>
      <c r="BW258" s="81" t="e">
        <f t="shared" si="199"/>
        <v>#VALUE!</v>
      </c>
      <c r="BX258" s="81" t="e">
        <f t="shared" si="200"/>
        <v>#VALUE!</v>
      </c>
      <c r="BY258" s="81" t="e">
        <f t="shared" si="201"/>
        <v>#VALUE!</v>
      </c>
      <c r="CA258" s="81" t="e">
        <f ca="1">BN258-ROUND(((FTP!AP258+FTP!BB258+FTP!BF258+FTP!AT258+FTP!AX258)-(FTP!BH258+FTP!BJ258))/100,2)</f>
        <v>#VALUE!</v>
      </c>
    </row>
    <row r="259" spans="1:79" x14ac:dyDescent="0.2">
      <c r="A259" s="25">
        <f>IF(OR(BerM1!V259=1,BerM2!V259=1,BerM3!V259=1),1,IF(ISBLANK(wg_cat),2,IF(AND(kwnr&gt;=76,user_wg_cat=958),3,0)))</f>
        <v>2</v>
      </c>
      <c r="B259" s="101"/>
      <c r="C259" s="106">
        <f>IF(NOT(ISBLANK(Ident!E259)),IF(Ident!E259&lt;Kal!A$11,Kal!A$11,Ident!E259),Kal!A$11)</f>
        <v>45383</v>
      </c>
      <c r="D259" s="25">
        <f>Ident!F259-C259+1-(INT((CHOOSE(WEEKDAY(C259),0,1,2,3,4,5,6)+(Ident!F259-C259+1))/7))-(INT((CHOOSE(WEEKDAY(C259),6,0,1,2,3,4,5)+(Ident!F259-C259+1))/7))</f>
        <v>-32415</v>
      </c>
      <c r="E259" s="25">
        <f>Kal!B$13-C259+1-(INT((CHOOSE(WEEKDAY(C259),0,1,2,3,4,5,6)+(Kal!B$13-C259+1))/7))-(INT((CHOOSE(WEEKDAY(C259),6,0,1,2,3,4,5)+(Kal!B$13-C259+1))/7))</f>
        <v>65</v>
      </c>
      <c r="F259" s="25">
        <f>Ident!F259-Kal!A$11+1-(INT((CHOOSE(WEEKDAY(Kal!A$11),0,1,2,3,4,5,6)+(Ident!F259-Kal!A$11+1))/7))-(INT((CHOOSE(WEEKDAY(Kal!A$11),6,0,1,2,3,4,5)+(Ident!F259-Kal!A$11+1))/7))</f>
        <v>-32415</v>
      </c>
      <c r="G259" s="25">
        <f>IF(AND(Ident!E259&lt;&gt;0,Ident!F259&lt;&gt;0),D259,IF(AND(Ident!E259&lt;&gt;0,Ident!F259=0),E259,IF(AND(Ident!E259=0,Ident!F259&lt;&gt;0),F259,ad5kw)))</f>
        <v>65</v>
      </c>
      <c r="H259" s="24">
        <f>ROUND(G259*Ident!L259,2)</f>
        <v>0</v>
      </c>
      <c r="I259" s="102"/>
      <c r="J259" s="103">
        <f>BerM1!W259+BerM2!W259+BerM3!W259</f>
        <v>0</v>
      </c>
      <c r="K259" s="103">
        <f t="shared" si="161"/>
        <v>0</v>
      </c>
      <c r="L259" s="103" t="str">
        <f t="shared" si="162"/>
        <v>Corriger</v>
      </c>
      <c r="M259" s="81">
        <f>BerM1!AB259+BerM2!AB259+BerM3!AB259</f>
        <v>0</v>
      </c>
      <c r="N259" s="81">
        <f t="shared" si="163"/>
        <v>0</v>
      </c>
      <c r="O259" s="4">
        <f>IF(BerM1!S259+BerM2!S259+BerM3!S259=0,0,MIN(Ident!L259*fuf,MAX((Ident!L259-1)*fuf,ROUND(N259/(BerM1!S259+BerM2!S259+BerM3!S259),2))))</f>
        <v>0</v>
      </c>
      <c r="P259" s="81">
        <f>ROUND((BerM1!I259+BerM2!I259+BerM3!I259)/(malu1+malu2+malu3),2)</f>
        <v>0</v>
      </c>
      <c r="Q259" s="81">
        <f>ROUND((BerM1!J259+BerM2!J259+BerM3!J259)/(dima1+dima2+dima3),2)</f>
        <v>0</v>
      </c>
      <c r="R259" s="81">
        <f>ROUND((BerM1!K259+BerM2!K259+BerM3!K259)/(wome1+wome2+wome3),2)</f>
        <v>0</v>
      </c>
      <c r="S259" s="81">
        <f>ROUND((BerM1!L259+BerM2!L259+BerM3!L259)/(doje1+doje2+doje3),2)</f>
        <v>0</v>
      </c>
      <c r="T259" s="81">
        <f>ROUND((BerM1!M259+BerM2!M259+BerM3!M259)/(vrve1+vrve2+vrve3),2)</f>
        <v>0</v>
      </c>
      <c r="U259" s="81">
        <f>ROUND((BerM1!N259+BerM2!N259+BerM3!N259)/(zasa1+zasa2+zasa3),2)</f>
        <v>0</v>
      </c>
      <c r="V259" s="81">
        <f>ROUND((BerM1!O259+BerM2!O259+BerM3!O259)/(zodi1+zodi2+zodi3),2)</f>
        <v>0</v>
      </c>
      <c r="W259" s="81">
        <f>ROUND(('M1-In'!U259+'M2-In'!U259+'M3-In'!U259)*7/(malu1+malu2+malu3+dima1+dima2+dima3+wome1+wome2+wome3+doje1+doje2+doje3+vrve1+vrve2+vrve3+zasa1+zasa2+zasa3+zodi1+zodi2+zodi3),2)</f>
        <v>0</v>
      </c>
      <c r="X259" s="81">
        <f t="shared" si="164"/>
        <v>0</v>
      </c>
      <c r="Y259" s="81" t="str">
        <f t="shared" si="165"/>
        <v>REMPLIR CAT.D'EMPLOYEUR!</v>
      </c>
      <c r="Z259" s="34">
        <f t="shared" si="166"/>
        <v>0</v>
      </c>
      <c r="AA259" s="81" t="str">
        <f t="shared" si="167"/>
        <v>T. plein</v>
      </c>
      <c r="AB259" s="81">
        <f>'M1-In'!AD259+'M1-In'!AE259+'M2-In'!AD259+'M2-In'!AE259+'M3-In'!AD259+'M3-In'!AE259</f>
        <v>0</v>
      </c>
      <c r="AC259" s="81" t="str">
        <f t="shared" si="168"/>
        <v>Corriger</v>
      </c>
      <c r="AD259" s="81" t="str">
        <f t="shared" si="169"/>
        <v>Corriger</v>
      </c>
      <c r="AE259" s="81">
        <f>'M1-In'!AF259+'M2-In'!AF259+'M3-In'!AF259</f>
        <v>0</v>
      </c>
      <c r="AF259" s="81" t="str">
        <f t="shared" si="170"/>
        <v>Corriger</v>
      </c>
      <c r="AG259" s="81" t="str">
        <f t="shared" si="171"/>
        <v>Corriger</v>
      </c>
      <c r="AH259" s="81">
        <f>'M1-In'!AG259+'M2-In'!AG259+'M3-In'!AG259</f>
        <v>0</v>
      </c>
      <c r="AI259" s="81" t="str">
        <f t="shared" si="172"/>
        <v>Corriger</v>
      </c>
      <c r="AJ259" s="81" t="str">
        <f t="shared" si="173"/>
        <v>Corriger</v>
      </c>
      <c r="AK259" s="81">
        <f>'M1-In'!AH259+'M2-In'!AH259+'M3-In'!AH259</f>
        <v>0</v>
      </c>
      <c r="AL259" s="81" t="str">
        <f t="shared" si="174"/>
        <v>Corriger</v>
      </c>
      <c r="AM259" s="81" t="str">
        <f t="shared" si="175"/>
        <v>Corriger</v>
      </c>
      <c r="AN259" s="81">
        <f>'M1-In'!AI259+'M2-In'!AI259+'M3-In'!AI259</f>
        <v>0</v>
      </c>
      <c r="AO259" s="81" t="str">
        <f t="shared" si="176"/>
        <v>Corriger</v>
      </c>
      <c r="AP259" s="81" t="str">
        <f t="shared" si="177"/>
        <v>Corriger</v>
      </c>
      <c r="AQ259" s="81">
        <f>'M1-In'!AJ259+'M2-In'!AJ259+'M3-In'!AJ259</f>
        <v>0</v>
      </c>
      <c r="AR259" s="81" t="str">
        <f t="shared" si="178"/>
        <v>Corriger</v>
      </c>
      <c r="AS259" s="81" t="str">
        <f t="shared" si="179"/>
        <v>Corriger</v>
      </c>
      <c r="AT259" s="81">
        <f>BerM1!AO259+BerM2!AO259+BerM3!AO259</f>
        <v>0</v>
      </c>
      <c r="AU259" s="81" t="str">
        <f t="shared" si="180"/>
        <v>Corriger</v>
      </c>
      <c r="AV259" s="81" t="str">
        <f t="shared" si="181"/>
        <v>Corriger</v>
      </c>
      <c r="AW259" s="81" t="str">
        <f>IF(A259&gt;1,"Corriger",MIN(gmk,BerM1!AQ259+BerM2!AQ259+BerM3!AQ259))</f>
        <v>Corriger</v>
      </c>
      <c r="AX259" s="81" t="str">
        <f t="shared" si="182"/>
        <v>Corriger</v>
      </c>
      <c r="AY259" s="81" t="str">
        <f t="shared" si="183"/>
        <v>Corriger</v>
      </c>
      <c r="AZ259" s="81" t="str">
        <f>IF(A259&gt;1,"Corriger",ROUND(AW259*pabij/100,2)+ROUND(AW259*wnbij/100,2))</f>
        <v>Corriger</v>
      </c>
      <c r="BA259" s="81">
        <f t="shared" si="184"/>
        <v>0</v>
      </c>
      <c r="BB259" s="81">
        <f t="shared" si="185"/>
        <v>0</v>
      </c>
      <c r="BC259" s="104">
        <f t="shared" si="186"/>
        <v>1</v>
      </c>
      <c r="BD259" s="81" t="str">
        <f t="shared" si="187"/>
        <v>Corriger</v>
      </c>
      <c r="BE259" s="34" t="str">
        <f t="shared" si="188"/>
        <v>Corriger</v>
      </c>
      <c r="BF259" s="81" t="str">
        <f>IF(A259&gt;1,"Corriger",MIN(AY259,BerM1!AT259+BerM2!AT259+BerM3!AT259))</f>
        <v>Corriger</v>
      </c>
      <c r="BG259" s="81" t="e">
        <f t="shared" si="189"/>
        <v>#VALUE!</v>
      </c>
      <c r="BH259" s="81" t="str">
        <f t="shared" si="190"/>
        <v>Corriger</v>
      </c>
      <c r="BI259" s="81" t="str">
        <f t="shared" si="191"/>
        <v>Corriger</v>
      </c>
      <c r="BJ259" s="81" t="e">
        <f t="shared" si="192"/>
        <v>#VALUE!</v>
      </c>
      <c r="BK259" s="81" t="e">
        <f ca="1">IF(A259=1,Corriger,ROUND(AW259*fsobij/100,2))</f>
        <v>#VALUE!</v>
      </c>
      <c r="BL259" s="25" t="str">
        <f t="shared" si="193"/>
        <v>Corriger</v>
      </c>
      <c r="BM259" s="81" t="str">
        <f t="shared" si="194"/>
        <v>Corriger</v>
      </c>
      <c r="BN259" s="81" t="str">
        <f t="shared" si="195"/>
        <v>Corriger</v>
      </c>
      <c r="BO259" s="81" t="str">
        <f t="shared" si="196"/>
        <v>OK</v>
      </c>
      <c r="BP259" s="81" t="b">
        <f t="shared" si="197"/>
        <v>0</v>
      </c>
      <c r="BQ259" s="105"/>
      <c r="BR259" s="105" t="e">
        <f ca="1">IF(A259=1,Corriger,ROUND(AW259*bijdrage255/100,2))</f>
        <v>#VALUE!</v>
      </c>
      <c r="BS259" s="105" t="e">
        <f ca="1">IF(A259=1,Corriger,ROUND(AW259*bijdrage256/100,2))</f>
        <v>#VALUE!</v>
      </c>
      <c r="BT259" s="105"/>
      <c r="BU259" s="105" t="str">
        <f t="shared" si="198"/>
        <v>Corriger</v>
      </c>
      <c r="BV259" s="105"/>
      <c r="BW259" s="81" t="e">
        <f t="shared" si="199"/>
        <v>#VALUE!</v>
      </c>
      <c r="BX259" s="81" t="e">
        <f t="shared" si="200"/>
        <v>#VALUE!</v>
      </c>
      <c r="BY259" s="81" t="e">
        <f t="shared" si="201"/>
        <v>#VALUE!</v>
      </c>
      <c r="CA259" s="81" t="e">
        <f ca="1">BN259-ROUND(((FTP!AP259+FTP!BB259+FTP!BF259+FTP!AT259+FTP!AX259)-(FTP!BH259+FTP!BJ259))/100,2)</f>
        <v>#VALUE!</v>
      </c>
    </row>
    <row r="260" spans="1:79" x14ac:dyDescent="0.2">
      <c r="A260" s="25">
        <f>IF(OR(BerM1!V260=1,BerM2!V260=1,BerM3!V260=1),1,IF(ISBLANK(wg_cat),2,IF(AND(kwnr&gt;=76,user_wg_cat=958),3,0)))</f>
        <v>2</v>
      </c>
      <c r="B260" s="101"/>
      <c r="C260" s="106">
        <f>IF(NOT(ISBLANK(Ident!E260)),IF(Ident!E260&lt;Kal!A$11,Kal!A$11,Ident!E260),Kal!A$11)</f>
        <v>45383</v>
      </c>
      <c r="D260" s="25">
        <f>Ident!F260-C260+1-(INT((CHOOSE(WEEKDAY(C260),0,1,2,3,4,5,6)+(Ident!F260-C260+1))/7))-(INT((CHOOSE(WEEKDAY(C260),6,0,1,2,3,4,5)+(Ident!F260-C260+1))/7))</f>
        <v>-32415</v>
      </c>
      <c r="E260" s="25">
        <f>Kal!B$13-C260+1-(INT((CHOOSE(WEEKDAY(C260),0,1,2,3,4,5,6)+(Kal!B$13-C260+1))/7))-(INT((CHOOSE(WEEKDAY(C260),6,0,1,2,3,4,5)+(Kal!B$13-C260+1))/7))</f>
        <v>65</v>
      </c>
      <c r="F260" s="25">
        <f>Ident!F260-Kal!A$11+1-(INT((CHOOSE(WEEKDAY(Kal!A$11),0,1,2,3,4,5,6)+(Ident!F260-Kal!A$11+1))/7))-(INT((CHOOSE(WEEKDAY(Kal!A$11),6,0,1,2,3,4,5)+(Ident!F260-Kal!A$11+1))/7))</f>
        <v>-32415</v>
      </c>
      <c r="G260" s="25">
        <f>IF(AND(Ident!E260&lt;&gt;0,Ident!F260&lt;&gt;0),D260,IF(AND(Ident!E260&lt;&gt;0,Ident!F260=0),E260,IF(AND(Ident!E260=0,Ident!F260&lt;&gt;0),F260,ad5kw)))</f>
        <v>65</v>
      </c>
      <c r="H260" s="24">
        <f>ROUND(G260*Ident!L260,2)</f>
        <v>0</v>
      </c>
      <c r="I260" s="102"/>
      <c r="J260" s="103">
        <f>BerM1!W260+BerM2!W260+BerM3!W260</f>
        <v>0</v>
      </c>
      <c r="K260" s="103">
        <f t="shared" si="161"/>
        <v>0</v>
      </c>
      <c r="L260" s="103" t="str">
        <f t="shared" si="162"/>
        <v>Corriger</v>
      </c>
      <c r="M260" s="81">
        <f>BerM1!AB260+BerM2!AB260+BerM3!AB260</f>
        <v>0</v>
      </c>
      <c r="N260" s="81">
        <f t="shared" si="163"/>
        <v>0</v>
      </c>
      <c r="O260" s="4">
        <f>IF(BerM1!S260+BerM2!S260+BerM3!S260=0,0,MIN(Ident!L260*fuf,MAX((Ident!L260-1)*fuf,ROUND(N260/(BerM1!S260+BerM2!S260+BerM3!S260),2))))</f>
        <v>0</v>
      </c>
      <c r="P260" s="81">
        <f>ROUND((BerM1!I260+BerM2!I260+BerM3!I260)/(malu1+malu2+malu3),2)</f>
        <v>0</v>
      </c>
      <c r="Q260" s="81">
        <f>ROUND((BerM1!J260+BerM2!J260+BerM3!J260)/(dima1+dima2+dima3),2)</f>
        <v>0</v>
      </c>
      <c r="R260" s="81">
        <f>ROUND((BerM1!K260+BerM2!K260+BerM3!K260)/(wome1+wome2+wome3),2)</f>
        <v>0</v>
      </c>
      <c r="S260" s="81">
        <f>ROUND((BerM1!L260+BerM2!L260+BerM3!L260)/(doje1+doje2+doje3),2)</f>
        <v>0</v>
      </c>
      <c r="T260" s="81">
        <f>ROUND((BerM1!M260+BerM2!M260+BerM3!M260)/(vrve1+vrve2+vrve3),2)</f>
        <v>0</v>
      </c>
      <c r="U260" s="81">
        <f>ROUND((BerM1!N260+BerM2!N260+BerM3!N260)/(zasa1+zasa2+zasa3),2)</f>
        <v>0</v>
      </c>
      <c r="V260" s="81">
        <f>ROUND((BerM1!O260+BerM2!O260+BerM3!O260)/(zodi1+zodi2+zodi3),2)</f>
        <v>0</v>
      </c>
      <c r="W260" s="81">
        <f>ROUND(('M1-In'!U260+'M2-In'!U260+'M3-In'!U260)*7/(malu1+malu2+malu3+dima1+dima2+dima3+wome1+wome2+wome3+doje1+doje2+doje3+vrve1+vrve2+vrve3+zasa1+zasa2+zasa3+zodi1+zodi2+zodi3),2)</f>
        <v>0</v>
      </c>
      <c r="X260" s="81">
        <f t="shared" si="164"/>
        <v>0</v>
      </c>
      <c r="Y260" s="81" t="str">
        <f t="shared" si="165"/>
        <v>REMPLIR CAT.D'EMPLOYEUR!</v>
      </c>
      <c r="Z260" s="34">
        <f t="shared" si="166"/>
        <v>0</v>
      </c>
      <c r="AA260" s="81" t="str">
        <f t="shared" si="167"/>
        <v>T. plein</v>
      </c>
      <c r="AB260" s="81">
        <f>'M1-In'!AD260+'M1-In'!AE260+'M2-In'!AD260+'M2-In'!AE260+'M3-In'!AD260+'M3-In'!AE260</f>
        <v>0</v>
      </c>
      <c r="AC260" s="81" t="str">
        <f t="shared" si="168"/>
        <v>Corriger</v>
      </c>
      <c r="AD260" s="81" t="str">
        <f t="shared" si="169"/>
        <v>Corriger</v>
      </c>
      <c r="AE260" s="81">
        <f>'M1-In'!AF260+'M2-In'!AF260+'M3-In'!AF260</f>
        <v>0</v>
      </c>
      <c r="AF260" s="81" t="str">
        <f t="shared" si="170"/>
        <v>Corriger</v>
      </c>
      <c r="AG260" s="81" t="str">
        <f t="shared" si="171"/>
        <v>Corriger</v>
      </c>
      <c r="AH260" s="81">
        <f>'M1-In'!AG260+'M2-In'!AG260+'M3-In'!AG260</f>
        <v>0</v>
      </c>
      <c r="AI260" s="81" t="str">
        <f t="shared" si="172"/>
        <v>Corriger</v>
      </c>
      <c r="AJ260" s="81" t="str">
        <f t="shared" si="173"/>
        <v>Corriger</v>
      </c>
      <c r="AK260" s="81">
        <f>'M1-In'!AH260+'M2-In'!AH260+'M3-In'!AH260</f>
        <v>0</v>
      </c>
      <c r="AL260" s="81" t="str">
        <f t="shared" si="174"/>
        <v>Corriger</v>
      </c>
      <c r="AM260" s="81" t="str">
        <f t="shared" si="175"/>
        <v>Corriger</v>
      </c>
      <c r="AN260" s="81">
        <f>'M1-In'!AI260+'M2-In'!AI260+'M3-In'!AI260</f>
        <v>0</v>
      </c>
      <c r="AO260" s="81" t="str">
        <f t="shared" si="176"/>
        <v>Corriger</v>
      </c>
      <c r="AP260" s="81" t="str">
        <f t="shared" si="177"/>
        <v>Corriger</v>
      </c>
      <c r="AQ260" s="81">
        <f>'M1-In'!AJ260+'M2-In'!AJ260+'M3-In'!AJ260</f>
        <v>0</v>
      </c>
      <c r="AR260" s="81" t="str">
        <f t="shared" si="178"/>
        <v>Corriger</v>
      </c>
      <c r="AS260" s="81" t="str">
        <f t="shared" si="179"/>
        <v>Corriger</v>
      </c>
      <c r="AT260" s="81">
        <f>BerM1!AO260+BerM2!AO260+BerM3!AO260</f>
        <v>0</v>
      </c>
      <c r="AU260" s="81" t="str">
        <f t="shared" si="180"/>
        <v>Corriger</v>
      </c>
      <c r="AV260" s="81" t="str">
        <f t="shared" si="181"/>
        <v>Corriger</v>
      </c>
      <c r="AW260" s="81" t="str">
        <f>IF(A260&gt;1,"Corriger",MIN(gmk,BerM1!AQ260+BerM2!AQ260+BerM3!AQ260))</f>
        <v>Corriger</v>
      </c>
      <c r="AX260" s="81" t="str">
        <f t="shared" si="182"/>
        <v>Corriger</v>
      </c>
      <c r="AY260" s="81" t="str">
        <f t="shared" si="183"/>
        <v>Corriger</v>
      </c>
      <c r="AZ260" s="81" t="str">
        <f>IF(A260&gt;1,"Corriger",ROUND(AW260*pabij/100,2)+ROUND(AW260*wnbij/100,2))</f>
        <v>Corriger</v>
      </c>
      <c r="BA260" s="81">
        <f t="shared" si="184"/>
        <v>0</v>
      </c>
      <c r="BB260" s="81">
        <f t="shared" si="185"/>
        <v>0</v>
      </c>
      <c r="BC260" s="104">
        <f t="shared" si="186"/>
        <v>1</v>
      </c>
      <c r="BD260" s="81" t="str">
        <f t="shared" si="187"/>
        <v>Corriger</v>
      </c>
      <c r="BE260" s="34" t="str">
        <f t="shared" si="188"/>
        <v>Corriger</v>
      </c>
      <c r="BF260" s="81" t="str">
        <f>IF(A260&gt;1,"Corriger",MIN(AY260,BerM1!AT260+BerM2!AT260+BerM3!AT260))</f>
        <v>Corriger</v>
      </c>
      <c r="BG260" s="81" t="e">
        <f t="shared" si="189"/>
        <v>#VALUE!</v>
      </c>
      <c r="BH260" s="81" t="str">
        <f t="shared" si="190"/>
        <v>Corriger</v>
      </c>
      <c r="BI260" s="81" t="str">
        <f t="shared" si="191"/>
        <v>Corriger</v>
      </c>
      <c r="BJ260" s="81" t="e">
        <f t="shared" si="192"/>
        <v>#VALUE!</v>
      </c>
      <c r="BK260" s="81" t="e">
        <f ca="1">IF(A260=1,Corriger,ROUND(AW260*fsobij/100,2))</f>
        <v>#VALUE!</v>
      </c>
      <c r="BL260" s="25" t="str">
        <f t="shared" si="193"/>
        <v>Corriger</v>
      </c>
      <c r="BM260" s="81" t="str">
        <f t="shared" si="194"/>
        <v>Corriger</v>
      </c>
      <c r="BN260" s="81" t="str">
        <f t="shared" si="195"/>
        <v>Corriger</v>
      </c>
      <c r="BO260" s="81" t="str">
        <f t="shared" si="196"/>
        <v>OK</v>
      </c>
      <c r="BP260" s="81" t="b">
        <f t="shared" si="197"/>
        <v>0</v>
      </c>
      <c r="BQ260" s="105"/>
      <c r="BR260" s="105" t="e">
        <f ca="1">IF(A260=1,Corriger,ROUND(AW260*bijdrage255/100,2))</f>
        <v>#VALUE!</v>
      </c>
      <c r="BS260" s="105" t="e">
        <f ca="1">IF(A260=1,Corriger,ROUND(AW260*bijdrage256/100,2))</f>
        <v>#VALUE!</v>
      </c>
      <c r="BT260" s="105"/>
      <c r="BU260" s="105" t="str">
        <f t="shared" si="198"/>
        <v>Corriger</v>
      </c>
      <c r="BV260" s="105"/>
      <c r="BW260" s="81" t="e">
        <f t="shared" si="199"/>
        <v>#VALUE!</v>
      </c>
      <c r="BX260" s="81" t="e">
        <f t="shared" si="200"/>
        <v>#VALUE!</v>
      </c>
      <c r="BY260" s="81" t="e">
        <f t="shared" si="201"/>
        <v>#VALUE!</v>
      </c>
      <c r="CA260" s="81" t="e">
        <f ca="1">BN260-ROUND(((FTP!AP260+FTP!BB260+FTP!BF260+FTP!AT260+FTP!AX260)-(FTP!BH260+FTP!BJ260))/100,2)</f>
        <v>#VALUE!</v>
      </c>
    </row>
    <row r="261" spans="1:79" x14ac:dyDescent="0.2">
      <c r="A261" s="25">
        <f>IF(OR(BerM1!V261=1,BerM2!V261=1,BerM3!V261=1),1,IF(ISBLANK(wg_cat),2,IF(AND(kwnr&gt;=76,user_wg_cat=958),3,0)))</f>
        <v>2</v>
      </c>
      <c r="B261" s="101"/>
      <c r="C261" s="106">
        <f>IF(NOT(ISBLANK(Ident!E261)),IF(Ident!E261&lt;Kal!A$11,Kal!A$11,Ident!E261),Kal!A$11)</f>
        <v>45383</v>
      </c>
      <c r="D261" s="25">
        <f>Ident!F261-C261+1-(INT((CHOOSE(WEEKDAY(C261),0,1,2,3,4,5,6)+(Ident!F261-C261+1))/7))-(INT((CHOOSE(WEEKDAY(C261),6,0,1,2,3,4,5)+(Ident!F261-C261+1))/7))</f>
        <v>-32415</v>
      </c>
      <c r="E261" s="25">
        <f>Kal!B$13-C261+1-(INT((CHOOSE(WEEKDAY(C261),0,1,2,3,4,5,6)+(Kal!B$13-C261+1))/7))-(INT((CHOOSE(WEEKDAY(C261),6,0,1,2,3,4,5)+(Kal!B$13-C261+1))/7))</f>
        <v>65</v>
      </c>
      <c r="F261" s="25">
        <f>Ident!F261-Kal!A$11+1-(INT((CHOOSE(WEEKDAY(Kal!A$11),0,1,2,3,4,5,6)+(Ident!F261-Kal!A$11+1))/7))-(INT((CHOOSE(WEEKDAY(Kal!A$11),6,0,1,2,3,4,5)+(Ident!F261-Kal!A$11+1))/7))</f>
        <v>-32415</v>
      </c>
      <c r="G261" s="25">
        <f>IF(AND(Ident!E261&lt;&gt;0,Ident!F261&lt;&gt;0),D261,IF(AND(Ident!E261&lt;&gt;0,Ident!F261=0),E261,IF(AND(Ident!E261=0,Ident!F261&lt;&gt;0),F261,ad5kw)))</f>
        <v>65</v>
      </c>
      <c r="H261" s="24">
        <f>ROUND(G261*Ident!L261,2)</f>
        <v>0</v>
      </c>
      <c r="I261" s="102"/>
      <c r="J261" s="103">
        <f>BerM1!W261+BerM2!W261+BerM3!W261</f>
        <v>0</v>
      </c>
      <c r="K261" s="103">
        <f t="shared" ref="K261:K300" si="202">IF(A261=1,"Corriger!",MIN(upk,ROUND(J261*fuf,2)))</f>
        <v>0</v>
      </c>
      <c r="L261" s="103" t="str">
        <f t="shared" ref="L261:L300" si="203">IF(A261&gt;1,"Corriger",ROUND(K261/(4*fuf),2))</f>
        <v>Corriger</v>
      </c>
      <c r="M261" s="81">
        <f>BerM1!AB261+BerM2!AB261+BerM3!AB261</f>
        <v>0</v>
      </c>
      <c r="N261" s="81">
        <f t="shared" ref="N261:N300" si="204">ROUND(M261*fuf,2)</f>
        <v>0</v>
      </c>
      <c r="O261" s="4">
        <f>IF(BerM1!S261+BerM2!S261+BerM3!S261=0,0,MIN(Ident!L261*fuf,MAX((Ident!L261-1)*fuf,ROUND(N261/(BerM1!S261+BerM2!S261+BerM3!S261),2))))</f>
        <v>0</v>
      </c>
      <c r="P261" s="81">
        <f>ROUND((BerM1!I261+BerM2!I261+BerM3!I261)/(malu1+malu2+malu3),2)</f>
        <v>0</v>
      </c>
      <c r="Q261" s="81">
        <f>ROUND((BerM1!J261+BerM2!J261+BerM3!J261)/(dima1+dima2+dima3),2)</f>
        <v>0</v>
      </c>
      <c r="R261" s="81">
        <f>ROUND((BerM1!K261+BerM2!K261+BerM3!K261)/(wome1+wome2+wome3),2)</f>
        <v>0</v>
      </c>
      <c r="S261" s="81">
        <f>ROUND((BerM1!L261+BerM2!L261+BerM3!L261)/(doje1+doje2+doje3),2)</f>
        <v>0</v>
      </c>
      <c r="T261" s="81">
        <f>ROUND((BerM1!M261+BerM2!M261+BerM3!M261)/(vrve1+vrve2+vrve3),2)</f>
        <v>0</v>
      </c>
      <c r="U261" s="81">
        <f>ROUND((BerM1!N261+BerM2!N261+BerM3!N261)/(zasa1+zasa2+zasa3),2)</f>
        <v>0</v>
      </c>
      <c r="V261" s="81">
        <f>ROUND((BerM1!O261+BerM2!O261+BerM3!O261)/(zodi1+zodi2+zodi3),2)</f>
        <v>0</v>
      </c>
      <c r="W261" s="81">
        <f>ROUND(('M1-In'!U261+'M2-In'!U261+'M3-In'!U261)*7/(malu1+malu2+malu3+dima1+dima2+dima3+wome1+wome2+wome3+doje1+doje2+doje3+vrve1+vrve2+vrve3+zasa1+zasa2+zasa3+zodi1+zodi2+zodi3),2)</f>
        <v>0</v>
      </c>
      <c r="X261" s="81">
        <f t="shared" ref="X261:X300" si="205">P261+Q261+R261+S261+T261+U261+V261+W261</f>
        <v>0</v>
      </c>
      <c r="Y261" s="81" t="str">
        <f t="shared" ref="Y261:Y300" si="206">IF(A261=1,"Corriger",IF(A261=2,"REMPLIR CAT.D'EMPLOYEUR!",
IF(kwnr&gt;=64,
IF(BW261&gt;=G261*fuf*mc,mm,IF(MIN(mm,ROUND(O261*X261,2))&lt;&gt;0,MIN(mm,ROUND(O261*X261,2)),0)),
IF(MIN(mm,ROUND(O261*X261,2))&lt;&gt;0,MIN(mm,ROUND(O261*X261,2)),0))))</f>
        <v>REMPLIR CAT.D'EMPLOYEUR!</v>
      </c>
      <c r="Z261" s="34">
        <f t="shared" ref="Z261:Z300" si="207">IF(Y261&lt;mm,1,0)</f>
        <v>0</v>
      </c>
      <c r="AA261" s="81" t="str">
        <f t="shared" ref="AA261:AA300" si="208">IF(Z261=1,"T. partiel","T. plein")</f>
        <v>T. plein</v>
      </c>
      <c r="AB261" s="81">
        <f>'M1-In'!AD261+'M1-In'!AE261+'M2-In'!AD261+'M2-In'!AE261+'M3-In'!AD261+'M3-In'!AE261</f>
        <v>0</v>
      </c>
      <c r="AC261" s="81" t="str">
        <f t="shared" ref="AC261:AC300" si="209">IF(A261&gt;1,"Corriger",ROUND(AB261*O261,2))</f>
        <v>Corriger</v>
      </c>
      <c r="AD261" s="81" t="str">
        <f t="shared" ref="AD261:AD300" si="210">IF(A261&gt;1,"Corriger",ROUND(AC261/(4*fuf),2))</f>
        <v>Corriger</v>
      </c>
      <c r="AE261" s="81">
        <f>'M1-In'!AF261+'M2-In'!AF261+'M3-In'!AF261</f>
        <v>0</v>
      </c>
      <c r="AF261" s="81" t="str">
        <f t="shared" ref="AF261:AF300" si="211">IF(A261&gt;1,"Corriger",ROUND(AE261*O261,2))</f>
        <v>Corriger</v>
      </c>
      <c r="AG261" s="81" t="str">
        <f t="shared" ref="AG261:AG300" si="212">IF(A261&gt;1,"Corriger",ROUND(AF261/(4*fuf),2))</f>
        <v>Corriger</v>
      </c>
      <c r="AH261" s="81">
        <f>'M1-In'!AG261+'M2-In'!AG261+'M3-In'!AG261</f>
        <v>0</v>
      </c>
      <c r="AI261" s="81" t="str">
        <f t="shared" ref="AI261:AI300" si="213">IF(A261&gt;1,"Corriger",ROUND(AH261*O261,2))</f>
        <v>Corriger</v>
      </c>
      <c r="AJ261" s="81" t="str">
        <f t="shared" ref="AJ261:AJ300" si="214">IF(A261&gt;1,"Corriger",ROUND(AI261/(4*fuf),2))</f>
        <v>Corriger</v>
      </c>
      <c r="AK261" s="81">
        <f>'M1-In'!AH261+'M2-In'!AH261+'M3-In'!AH261</f>
        <v>0</v>
      </c>
      <c r="AL261" s="81" t="str">
        <f t="shared" ref="AL261:AL300" si="215">IF(A261&gt;1,"Corriger",ROUND(AK261*O261,2))</f>
        <v>Corriger</v>
      </c>
      <c r="AM261" s="81" t="str">
        <f t="shared" ref="AM261:AM300" si="216">IF(A261&gt;1,"Corriger",ROUND(AL261/(4*fuf),2))</f>
        <v>Corriger</v>
      </c>
      <c r="AN261" s="81">
        <f>'M1-In'!AI261+'M2-In'!AI261+'M3-In'!AI261</f>
        <v>0</v>
      </c>
      <c r="AO261" s="81" t="str">
        <f t="shared" ref="AO261:AO300" si="217">IF(A261&gt;1,"Corriger",ROUND(AN261*O261,2))</f>
        <v>Corriger</v>
      </c>
      <c r="AP261" s="81" t="str">
        <f t="shared" ref="AP261:AP300" si="218">IF(A261&gt;1,"Corriger",ROUND(AO261/(4*fuf),2))</f>
        <v>Corriger</v>
      </c>
      <c r="AQ261" s="81">
        <f>'M1-In'!AJ261+'M2-In'!AJ261+'M3-In'!AJ261</f>
        <v>0</v>
      </c>
      <c r="AR261" s="81" t="str">
        <f t="shared" ref="AR261:AR300" si="219">IF(A261&gt;1,"Corriger",ROUND(AQ261*O261,2))</f>
        <v>Corriger</v>
      </c>
      <c r="AS261" s="81" t="str">
        <f t="shared" ref="AS261:AS300" si="220">IF(A261&gt;1,"Corriger",ROUND(AR261/(4*fuf),2))</f>
        <v>Corriger</v>
      </c>
      <c r="AT261" s="81">
        <f>BerM1!AO261+BerM2!AO261+BerM3!AO261</f>
        <v>0</v>
      </c>
      <c r="AU261" s="81" t="str">
        <f t="shared" ref="AU261:AU300" si="221">IF(A261&gt;1,"Corriger",IF(AT261*O261&lt;0.6,0,ROUND(AT261*O261,2)))</f>
        <v>Corriger</v>
      </c>
      <c r="AV261" s="81" t="str">
        <f t="shared" ref="AV261:AV300" si="222">IF(A261&gt;1,"Corriger",ROUND(AU261/(4*fuf),2))</f>
        <v>Corriger</v>
      </c>
      <c r="AW261" s="81" t="str">
        <f>IF(A261&gt;1,"Corriger",MIN(gmk,BerM1!AQ261+BerM2!AQ261+BerM3!AQ261))</f>
        <v>Corriger</v>
      </c>
      <c r="AX261" s="81" t="str">
        <f t="shared" ref="AX261:AX300" si="223">IF(A261&gt;1,"Corriger",ROUND(AW261*pabij/100,2))</f>
        <v>Corriger</v>
      </c>
      <c r="AY261" s="81" t="str">
        <f t="shared" ref="AY261:AY300" si="224">IF(A261&gt;1,"Corriger",ROUND(AW261*wnbij/100,2))</f>
        <v>Corriger</v>
      </c>
      <c r="AZ261" s="81" t="str">
        <f>IF(A261&gt;1,"Corriger",ROUND(AW261*pabij/100,2)+ROUND(AW261*wnbij/100,2))</f>
        <v>Corriger</v>
      </c>
      <c r="BA261" s="81">
        <f t="shared" ref="BA261:BA300" si="225">MIN(ROUND(K261/494,2),1)</f>
        <v>0</v>
      </c>
      <c r="BB261" s="81">
        <f t="shared" ref="BB261:BB300" si="226">IF(kwnr&gt;=44,BA261,IF(BA261&lt;0.33,0,BA261))</f>
        <v>0</v>
      </c>
      <c r="BC261" s="104">
        <f t="shared" ref="BC261:BC300" si="227">IF(BB261&gt;=0.8,ROUND(1/BB261,7),IF(AND(BB261&gt;=0.55,BB261&lt;0.8),1+BB261-0.55,IF(BB261&lt;0.275,IF(Y261&gt;=19,1,0),1)))</f>
        <v>1</v>
      </c>
      <c r="BD261" s="81" t="str">
        <f t="shared" ref="BD261:BD300" si="228">IF(A261&gt;1,"Corriger",IF(kwnr&gt;=44,MIN(ROUND(AW261*bvv_1521/100,2),ROUND(dgvo*BB261*BC261,2)),MIN(IF(BA261&lt;0.8,ROUND(ROUND(bvmoh*BB261*1.25,2)*bvv_1521/100,2),ROUND(bvmoh*bvv_1521/100,2)),AX261)))</f>
        <v>Corriger</v>
      </c>
      <c r="BE261" s="34" t="str">
        <f t="shared" ref="BE261:BE300" si="229">IF(A261&gt;1,"Corriger",IF(BD261&gt;0,IF(kwnr&gt;=44,4400,1521),0))</f>
        <v>Corriger</v>
      </c>
      <c r="BF261" s="81" t="str">
        <f>IF(A261&gt;1,"Corriger",MIN(AY261,BerM1!AT261+BerM2!AT261+BerM3!AT261))</f>
        <v>Corriger</v>
      </c>
      <c r="BG261" s="81" t="e">
        <f t="shared" ref="BG261:BG300" si="230">BD261+BF261</f>
        <v>#VALUE!</v>
      </c>
      <c r="BH261" s="81" t="str">
        <f t="shared" ref="BH261:BH300" si="231">IF(A261&gt;1,"Corriger",AY261-BF261)</f>
        <v>Corriger</v>
      </c>
      <c r="BI261" s="81" t="str">
        <f t="shared" ref="BI261:BI300" si="232">IF(A261&gt;1,"Corriger",AX261-BD261)</f>
        <v>Corriger</v>
      </c>
      <c r="BJ261" s="81" t="e">
        <f t="shared" ref="BJ261:BJ300" si="233">ROUND(BH261+BI261,2)</f>
        <v>#VALUE!</v>
      </c>
      <c r="BK261" s="81" t="e">
        <f ca="1">IF(A261=1,Corriger,ROUND(AW261*fsobij/100,2))</f>
        <v>#VALUE!</v>
      </c>
      <c r="BL261" s="25" t="str">
        <f t="shared" ref="BL261:BL300" si="234">IF(A261&gt;1,"Corriger",ROUND(AW261*bijbij/100,2))</f>
        <v>Corriger</v>
      </c>
      <c r="BM261" s="81" t="str">
        <f t="shared" ref="BM261:BM300" si="235">IF(A261&gt;1,"Corriger",BI261+BK261+BL261)</f>
        <v>Corriger</v>
      </c>
      <c r="BN261" s="81" t="str">
        <f t="shared" ref="BN261:BN300" si="236">IF(A261&gt;1,"Corriger",BJ261+BK261+BL261+BR261+BS261)</f>
        <v>Corriger</v>
      </c>
      <c r="BO261" s="81" t="str">
        <f t="shared" ref="BO261:BO300" si="237">IF(J261&gt;H261,"SURCAPACITE","OK")</f>
        <v>OK</v>
      </c>
      <c r="BP261" s="81" t="b">
        <f t="shared" ref="BP261:BP300" si="238">IF(BO261="SURCAPACITE",ROUND((J261-H261)*100/H261,0))</f>
        <v>0</v>
      </c>
      <c r="BQ261" s="105"/>
      <c r="BR261" s="105" t="e">
        <f ca="1">IF(A261=1,Corriger,ROUND(AW261*bijdrage255/100,2))</f>
        <v>#VALUE!</v>
      </c>
      <c r="BS261" s="105" t="e">
        <f ca="1">IF(A261=1,Corriger,ROUND(AW261*bijdrage256/100,2))</f>
        <v>#VALUE!</v>
      </c>
      <c r="BT261" s="105"/>
      <c r="BU261" s="105" t="str">
        <f t="shared" ref="BU261:BU300" si="239">IF(A261&gt;1,"Corriger",IF(AND(kwnr&gt;=80,kwnr&lt;=81),ROUND(AW261*bvv_1521/100,2)-BD261,0))</f>
        <v>Corriger</v>
      </c>
      <c r="BV261" s="105"/>
      <c r="BW261" s="81" t="e">
        <f t="shared" ref="BW261:BW300" si="240">MIN(K261+AC261+AI261+AL261+AO261+AR261+AU261,494)</f>
        <v>#VALUE!</v>
      </c>
      <c r="BX261" s="81" t="e">
        <f t="shared" ref="BX261:BX300" si="241">K261+AC261</f>
        <v>#VALUE!</v>
      </c>
      <c r="BY261" s="81" t="e">
        <f t="shared" ref="BY261:BY300" si="242">L261+AD261</f>
        <v>#VALUE!</v>
      </c>
      <c r="CA261" s="81" t="e">
        <f ca="1">BN261-ROUND(((FTP!AP261+FTP!BB261+FTP!BF261+FTP!AT261+FTP!AX261)-(FTP!BH261+FTP!BJ261))/100,2)</f>
        <v>#VALUE!</v>
      </c>
    </row>
    <row r="262" spans="1:79" x14ac:dyDescent="0.2">
      <c r="A262" s="25">
        <f>IF(OR(BerM1!V262=1,BerM2!V262=1,BerM3!V262=1),1,IF(ISBLANK(wg_cat),2,IF(AND(kwnr&gt;=76,user_wg_cat=958),3,0)))</f>
        <v>2</v>
      </c>
      <c r="B262" s="101"/>
      <c r="C262" s="106">
        <f>IF(NOT(ISBLANK(Ident!E262)),IF(Ident!E262&lt;Kal!A$11,Kal!A$11,Ident!E262),Kal!A$11)</f>
        <v>45383</v>
      </c>
      <c r="D262" s="25">
        <f>Ident!F262-C262+1-(INT((CHOOSE(WEEKDAY(C262),0,1,2,3,4,5,6)+(Ident!F262-C262+1))/7))-(INT((CHOOSE(WEEKDAY(C262),6,0,1,2,3,4,5)+(Ident!F262-C262+1))/7))</f>
        <v>-32415</v>
      </c>
      <c r="E262" s="25">
        <f>Kal!B$13-C262+1-(INT((CHOOSE(WEEKDAY(C262),0,1,2,3,4,5,6)+(Kal!B$13-C262+1))/7))-(INT((CHOOSE(WEEKDAY(C262),6,0,1,2,3,4,5)+(Kal!B$13-C262+1))/7))</f>
        <v>65</v>
      </c>
      <c r="F262" s="25">
        <f>Ident!F262-Kal!A$11+1-(INT((CHOOSE(WEEKDAY(Kal!A$11),0,1,2,3,4,5,6)+(Ident!F262-Kal!A$11+1))/7))-(INT((CHOOSE(WEEKDAY(Kal!A$11),6,0,1,2,3,4,5)+(Ident!F262-Kal!A$11+1))/7))</f>
        <v>-32415</v>
      </c>
      <c r="G262" s="25">
        <f>IF(AND(Ident!E262&lt;&gt;0,Ident!F262&lt;&gt;0),D262,IF(AND(Ident!E262&lt;&gt;0,Ident!F262=0),E262,IF(AND(Ident!E262=0,Ident!F262&lt;&gt;0),F262,ad5kw)))</f>
        <v>65</v>
      </c>
      <c r="H262" s="24">
        <f>ROUND(G262*Ident!L262,2)</f>
        <v>0</v>
      </c>
      <c r="I262" s="102"/>
      <c r="J262" s="103">
        <f>BerM1!W262+BerM2!W262+BerM3!W262</f>
        <v>0</v>
      </c>
      <c r="K262" s="103">
        <f t="shared" si="202"/>
        <v>0</v>
      </c>
      <c r="L262" s="103" t="str">
        <f t="shared" si="203"/>
        <v>Corriger</v>
      </c>
      <c r="M262" s="81">
        <f>BerM1!AB262+BerM2!AB262+BerM3!AB262</f>
        <v>0</v>
      </c>
      <c r="N262" s="81">
        <f t="shared" si="204"/>
        <v>0</v>
      </c>
      <c r="O262" s="4">
        <f>IF(BerM1!S262+BerM2!S262+BerM3!S262=0,0,MIN(Ident!L262*fuf,MAX((Ident!L262-1)*fuf,ROUND(N262/(BerM1!S262+BerM2!S262+BerM3!S262),2))))</f>
        <v>0</v>
      </c>
      <c r="P262" s="81">
        <f>ROUND((BerM1!I262+BerM2!I262+BerM3!I262)/(malu1+malu2+malu3),2)</f>
        <v>0</v>
      </c>
      <c r="Q262" s="81">
        <f>ROUND((BerM1!J262+BerM2!J262+BerM3!J262)/(dima1+dima2+dima3),2)</f>
        <v>0</v>
      </c>
      <c r="R262" s="81">
        <f>ROUND((BerM1!K262+BerM2!K262+BerM3!K262)/(wome1+wome2+wome3),2)</f>
        <v>0</v>
      </c>
      <c r="S262" s="81">
        <f>ROUND((BerM1!L262+BerM2!L262+BerM3!L262)/(doje1+doje2+doje3),2)</f>
        <v>0</v>
      </c>
      <c r="T262" s="81">
        <f>ROUND((BerM1!M262+BerM2!M262+BerM3!M262)/(vrve1+vrve2+vrve3),2)</f>
        <v>0</v>
      </c>
      <c r="U262" s="81">
        <f>ROUND((BerM1!N262+BerM2!N262+BerM3!N262)/(zasa1+zasa2+zasa3),2)</f>
        <v>0</v>
      </c>
      <c r="V262" s="81">
        <f>ROUND((BerM1!O262+BerM2!O262+BerM3!O262)/(zodi1+zodi2+zodi3),2)</f>
        <v>0</v>
      </c>
      <c r="W262" s="81">
        <f>ROUND(('M1-In'!U262+'M2-In'!U262+'M3-In'!U262)*7/(malu1+malu2+malu3+dima1+dima2+dima3+wome1+wome2+wome3+doje1+doje2+doje3+vrve1+vrve2+vrve3+zasa1+zasa2+zasa3+zodi1+zodi2+zodi3),2)</f>
        <v>0</v>
      </c>
      <c r="X262" s="81">
        <f t="shared" si="205"/>
        <v>0</v>
      </c>
      <c r="Y262" s="81" t="str">
        <f t="shared" si="206"/>
        <v>REMPLIR CAT.D'EMPLOYEUR!</v>
      </c>
      <c r="Z262" s="34">
        <f t="shared" si="207"/>
        <v>0</v>
      </c>
      <c r="AA262" s="81" t="str">
        <f t="shared" si="208"/>
        <v>T. plein</v>
      </c>
      <c r="AB262" s="81">
        <f>'M1-In'!AD262+'M1-In'!AE262+'M2-In'!AD262+'M2-In'!AE262+'M3-In'!AD262+'M3-In'!AE262</f>
        <v>0</v>
      </c>
      <c r="AC262" s="81" t="str">
        <f t="shared" si="209"/>
        <v>Corriger</v>
      </c>
      <c r="AD262" s="81" t="str">
        <f t="shared" si="210"/>
        <v>Corriger</v>
      </c>
      <c r="AE262" s="81">
        <f>'M1-In'!AF262+'M2-In'!AF262+'M3-In'!AF262</f>
        <v>0</v>
      </c>
      <c r="AF262" s="81" t="str">
        <f t="shared" si="211"/>
        <v>Corriger</v>
      </c>
      <c r="AG262" s="81" t="str">
        <f t="shared" si="212"/>
        <v>Corriger</v>
      </c>
      <c r="AH262" s="81">
        <f>'M1-In'!AG262+'M2-In'!AG262+'M3-In'!AG262</f>
        <v>0</v>
      </c>
      <c r="AI262" s="81" t="str">
        <f t="shared" si="213"/>
        <v>Corriger</v>
      </c>
      <c r="AJ262" s="81" t="str">
        <f t="shared" si="214"/>
        <v>Corriger</v>
      </c>
      <c r="AK262" s="81">
        <f>'M1-In'!AH262+'M2-In'!AH262+'M3-In'!AH262</f>
        <v>0</v>
      </c>
      <c r="AL262" s="81" t="str">
        <f t="shared" si="215"/>
        <v>Corriger</v>
      </c>
      <c r="AM262" s="81" t="str">
        <f t="shared" si="216"/>
        <v>Corriger</v>
      </c>
      <c r="AN262" s="81">
        <f>'M1-In'!AI262+'M2-In'!AI262+'M3-In'!AI262</f>
        <v>0</v>
      </c>
      <c r="AO262" s="81" t="str">
        <f t="shared" si="217"/>
        <v>Corriger</v>
      </c>
      <c r="AP262" s="81" t="str">
        <f t="shared" si="218"/>
        <v>Corriger</v>
      </c>
      <c r="AQ262" s="81">
        <f>'M1-In'!AJ262+'M2-In'!AJ262+'M3-In'!AJ262</f>
        <v>0</v>
      </c>
      <c r="AR262" s="81" t="str">
        <f t="shared" si="219"/>
        <v>Corriger</v>
      </c>
      <c r="AS262" s="81" t="str">
        <f t="shared" si="220"/>
        <v>Corriger</v>
      </c>
      <c r="AT262" s="81">
        <f>BerM1!AO262+BerM2!AO262+BerM3!AO262</f>
        <v>0</v>
      </c>
      <c r="AU262" s="81" t="str">
        <f t="shared" si="221"/>
        <v>Corriger</v>
      </c>
      <c r="AV262" s="81" t="str">
        <f t="shared" si="222"/>
        <v>Corriger</v>
      </c>
      <c r="AW262" s="81" t="str">
        <f>IF(A262&gt;1,"Corriger",MIN(gmk,BerM1!AQ262+BerM2!AQ262+BerM3!AQ262))</f>
        <v>Corriger</v>
      </c>
      <c r="AX262" s="81" t="str">
        <f t="shared" si="223"/>
        <v>Corriger</v>
      </c>
      <c r="AY262" s="81" t="str">
        <f t="shared" si="224"/>
        <v>Corriger</v>
      </c>
      <c r="AZ262" s="81" t="str">
        <f>IF(A262&gt;1,"Corriger",ROUND(AW262*pabij/100,2)+ROUND(AW262*wnbij/100,2))</f>
        <v>Corriger</v>
      </c>
      <c r="BA262" s="81">
        <f t="shared" si="225"/>
        <v>0</v>
      </c>
      <c r="BB262" s="81">
        <f t="shared" si="226"/>
        <v>0</v>
      </c>
      <c r="BC262" s="104">
        <f t="shared" si="227"/>
        <v>1</v>
      </c>
      <c r="BD262" s="81" t="str">
        <f t="shared" si="228"/>
        <v>Corriger</v>
      </c>
      <c r="BE262" s="34" t="str">
        <f t="shared" si="229"/>
        <v>Corriger</v>
      </c>
      <c r="BF262" s="81" t="str">
        <f>IF(A262&gt;1,"Corriger",MIN(AY262,BerM1!AT262+BerM2!AT262+BerM3!AT262))</f>
        <v>Corriger</v>
      </c>
      <c r="BG262" s="81" t="e">
        <f t="shared" si="230"/>
        <v>#VALUE!</v>
      </c>
      <c r="BH262" s="81" t="str">
        <f t="shared" si="231"/>
        <v>Corriger</v>
      </c>
      <c r="BI262" s="81" t="str">
        <f t="shared" si="232"/>
        <v>Corriger</v>
      </c>
      <c r="BJ262" s="81" t="e">
        <f t="shared" si="233"/>
        <v>#VALUE!</v>
      </c>
      <c r="BK262" s="81" t="e">
        <f ca="1">IF(A262=1,Corriger,ROUND(AW262*fsobij/100,2))</f>
        <v>#VALUE!</v>
      </c>
      <c r="BL262" s="25" t="str">
        <f t="shared" si="234"/>
        <v>Corriger</v>
      </c>
      <c r="BM262" s="81" t="str">
        <f t="shared" si="235"/>
        <v>Corriger</v>
      </c>
      <c r="BN262" s="81" t="str">
        <f t="shared" si="236"/>
        <v>Corriger</v>
      </c>
      <c r="BO262" s="81" t="str">
        <f t="shared" si="237"/>
        <v>OK</v>
      </c>
      <c r="BP262" s="81" t="b">
        <f t="shared" si="238"/>
        <v>0</v>
      </c>
      <c r="BQ262" s="105"/>
      <c r="BR262" s="105" t="e">
        <f ca="1">IF(A262=1,Corriger,ROUND(AW262*bijdrage255/100,2))</f>
        <v>#VALUE!</v>
      </c>
      <c r="BS262" s="105" t="e">
        <f ca="1">IF(A262=1,Corriger,ROUND(AW262*bijdrage256/100,2))</f>
        <v>#VALUE!</v>
      </c>
      <c r="BT262" s="105"/>
      <c r="BU262" s="105" t="str">
        <f t="shared" si="239"/>
        <v>Corriger</v>
      </c>
      <c r="BV262" s="105"/>
      <c r="BW262" s="81" t="e">
        <f t="shared" si="240"/>
        <v>#VALUE!</v>
      </c>
      <c r="BX262" s="81" t="e">
        <f t="shared" si="241"/>
        <v>#VALUE!</v>
      </c>
      <c r="BY262" s="81" t="e">
        <f t="shared" si="242"/>
        <v>#VALUE!</v>
      </c>
      <c r="CA262" s="81" t="e">
        <f ca="1">BN262-ROUND(((FTP!AP262+FTP!BB262+FTP!BF262+FTP!AT262+FTP!AX262)-(FTP!BH262+FTP!BJ262))/100,2)</f>
        <v>#VALUE!</v>
      </c>
    </row>
    <row r="263" spans="1:79" x14ac:dyDescent="0.2">
      <c r="A263" s="25">
        <f>IF(OR(BerM1!V263=1,BerM2!V263=1,BerM3!V263=1),1,IF(ISBLANK(wg_cat),2,IF(AND(kwnr&gt;=76,user_wg_cat=958),3,0)))</f>
        <v>2</v>
      </c>
      <c r="B263" s="101"/>
      <c r="C263" s="106">
        <f>IF(NOT(ISBLANK(Ident!E263)),IF(Ident!E263&lt;Kal!A$11,Kal!A$11,Ident!E263),Kal!A$11)</f>
        <v>45383</v>
      </c>
      <c r="D263" s="25">
        <f>Ident!F263-C263+1-(INT((CHOOSE(WEEKDAY(C263),0,1,2,3,4,5,6)+(Ident!F263-C263+1))/7))-(INT((CHOOSE(WEEKDAY(C263),6,0,1,2,3,4,5)+(Ident!F263-C263+1))/7))</f>
        <v>-32415</v>
      </c>
      <c r="E263" s="25">
        <f>Kal!B$13-C263+1-(INT((CHOOSE(WEEKDAY(C263),0,1,2,3,4,5,6)+(Kal!B$13-C263+1))/7))-(INT((CHOOSE(WEEKDAY(C263),6,0,1,2,3,4,5)+(Kal!B$13-C263+1))/7))</f>
        <v>65</v>
      </c>
      <c r="F263" s="25">
        <f>Ident!F263-Kal!A$11+1-(INT((CHOOSE(WEEKDAY(Kal!A$11),0,1,2,3,4,5,6)+(Ident!F263-Kal!A$11+1))/7))-(INT((CHOOSE(WEEKDAY(Kal!A$11),6,0,1,2,3,4,5)+(Ident!F263-Kal!A$11+1))/7))</f>
        <v>-32415</v>
      </c>
      <c r="G263" s="25">
        <f>IF(AND(Ident!E263&lt;&gt;0,Ident!F263&lt;&gt;0),D263,IF(AND(Ident!E263&lt;&gt;0,Ident!F263=0),E263,IF(AND(Ident!E263=0,Ident!F263&lt;&gt;0),F263,ad5kw)))</f>
        <v>65</v>
      </c>
      <c r="H263" s="24">
        <f>ROUND(G263*Ident!L263,2)</f>
        <v>0</v>
      </c>
      <c r="I263" s="102"/>
      <c r="J263" s="103">
        <f>BerM1!W263+BerM2!W263+BerM3!W263</f>
        <v>0</v>
      </c>
      <c r="K263" s="103">
        <f t="shared" si="202"/>
        <v>0</v>
      </c>
      <c r="L263" s="103" t="str">
        <f t="shared" si="203"/>
        <v>Corriger</v>
      </c>
      <c r="M263" s="81">
        <f>BerM1!AB263+BerM2!AB263+BerM3!AB263</f>
        <v>0</v>
      </c>
      <c r="N263" s="81">
        <f t="shared" si="204"/>
        <v>0</v>
      </c>
      <c r="O263" s="4">
        <f>IF(BerM1!S263+BerM2!S263+BerM3!S263=0,0,MIN(Ident!L263*fuf,MAX((Ident!L263-1)*fuf,ROUND(N263/(BerM1!S263+BerM2!S263+BerM3!S263),2))))</f>
        <v>0</v>
      </c>
      <c r="P263" s="81">
        <f>ROUND((BerM1!I263+BerM2!I263+BerM3!I263)/(malu1+malu2+malu3),2)</f>
        <v>0</v>
      </c>
      <c r="Q263" s="81">
        <f>ROUND((BerM1!J263+BerM2!J263+BerM3!J263)/(dima1+dima2+dima3),2)</f>
        <v>0</v>
      </c>
      <c r="R263" s="81">
        <f>ROUND((BerM1!K263+BerM2!K263+BerM3!K263)/(wome1+wome2+wome3),2)</f>
        <v>0</v>
      </c>
      <c r="S263" s="81">
        <f>ROUND((BerM1!L263+BerM2!L263+BerM3!L263)/(doje1+doje2+doje3),2)</f>
        <v>0</v>
      </c>
      <c r="T263" s="81">
        <f>ROUND((BerM1!M263+BerM2!M263+BerM3!M263)/(vrve1+vrve2+vrve3),2)</f>
        <v>0</v>
      </c>
      <c r="U263" s="81">
        <f>ROUND((BerM1!N263+BerM2!N263+BerM3!N263)/(zasa1+zasa2+zasa3),2)</f>
        <v>0</v>
      </c>
      <c r="V263" s="81">
        <f>ROUND((BerM1!O263+BerM2!O263+BerM3!O263)/(zodi1+zodi2+zodi3),2)</f>
        <v>0</v>
      </c>
      <c r="W263" s="81">
        <f>ROUND(('M1-In'!U263+'M2-In'!U263+'M3-In'!U263)*7/(malu1+malu2+malu3+dima1+dima2+dima3+wome1+wome2+wome3+doje1+doje2+doje3+vrve1+vrve2+vrve3+zasa1+zasa2+zasa3+zodi1+zodi2+zodi3),2)</f>
        <v>0</v>
      </c>
      <c r="X263" s="81">
        <f t="shared" si="205"/>
        <v>0</v>
      </c>
      <c r="Y263" s="81" t="str">
        <f t="shared" si="206"/>
        <v>REMPLIR CAT.D'EMPLOYEUR!</v>
      </c>
      <c r="Z263" s="34">
        <f t="shared" si="207"/>
        <v>0</v>
      </c>
      <c r="AA263" s="81" t="str">
        <f t="shared" si="208"/>
        <v>T. plein</v>
      </c>
      <c r="AB263" s="81">
        <f>'M1-In'!AD263+'M1-In'!AE263+'M2-In'!AD263+'M2-In'!AE263+'M3-In'!AD263+'M3-In'!AE263</f>
        <v>0</v>
      </c>
      <c r="AC263" s="81" t="str">
        <f t="shared" si="209"/>
        <v>Corriger</v>
      </c>
      <c r="AD263" s="81" t="str">
        <f t="shared" si="210"/>
        <v>Corriger</v>
      </c>
      <c r="AE263" s="81">
        <f>'M1-In'!AF263+'M2-In'!AF263+'M3-In'!AF263</f>
        <v>0</v>
      </c>
      <c r="AF263" s="81" t="str">
        <f t="shared" si="211"/>
        <v>Corriger</v>
      </c>
      <c r="AG263" s="81" t="str">
        <f t="shared" si="212"/>
        <v>Corriger</v>
      </c>
      <c r="AH263" s="81">
        <f>'M1-In'!AG263+'M2-In'!AG263+'M3-In'!AG263</f>
        <v>0</v>
      </c>
      <c r="AI263" s="81" t="str">
        <f t="shared" si="213"/>
        <v>Corriger</v>
      </c>
      <c r="AJ263" s="81" t="str">
        <f t="shared" si="214"/>
        <v>Corriger</v>
      </c>
      <c r="AK263" s="81">
        <f>'M1-In'!AH263+'M2-In'!AH263+'M3-In'!AH263</f>
        <v>0</v>
      </c>
      <c r="AL263" s="81" t="str">
        <f t="shared" si="215"/>
        <v>Corriger</v>
      </c>
      <c r="AM263" s="81" t="str">
        <f t="shared" si="216"/>
        <v>Corriger</v>
      </c>
      <c r="AN263" s="81">
        <f>'M1-In'!AI263+'M2-In'!AI263+'M3-In'!AI263</f>
        <v>0</v>
      </c>
      <c r="AO263" s="81" t="str">
        <f t="shared" si="217"/>
        <v>Corriger</v>
      </c>
      <c r="AP263" s="81" t="str">
        <f t="shared" si="218"/>
        <v>Corriger</v>
      </c>
      <c r="AQ263" s="81">
        <f>'M1-In'!AJ263+'M2-In'!AJ263+'M3-In'!AJ263</f>
        <v>0</v>
      </c>
      <c r="AR263" s="81" t="str">
        <f t="shared" si="219"/>
        <v>Corriger</v>
      </c>
      <c r="AS263" s="81" t="str">
        <f t="shared" si="220"/>
        <v>Corriger</v>
      </c>
      <c r="AT263" s="81">
        <f>BerM1!AO263+BerM2!AO263+BerM3!AO263</f>
        <v>0</v>
      </c>
      <c r="AU263" s="81" t="str">
        <f t="shared" si="221"/>
        <v>Corriger</v>
      </c>
      <c r="AV263" s="81" t="str">
        <f t="shared" si="222"/>
        <v>Corriger</v>
      </c>
      <c r="AW263" s="81" t="str">
        <f>IF(A263&gt;1,"Corriger",MIN(gmk,BerM1!AQ263+BerM2!AQ263+BerM3!AQ263))</f>
        <v>Corriger</v>
      </c>
      <c r="AX263" s="81" t="str">
        <f t="shared" si="223"/>
        <v>Corriger</v>
      </c>
      <c r="AY263" s="81" t="str">
        <f t="shared" si="224"/>
        <v>Corriger</v>
      </c>
      <c r="AZ263" s="81" t="str">
        <f>IF(A263&gt;1,"Corriger",ROUND(AW263*pabij/100,2)+ROUND(AW263*wnbij/100,2))</f>
        <v>Corriger</v>
      </c>
      <c r="BA263" s="81">
        <f t="shared" si="225"/>
        <v>0</v>
      </c>
      <c r="BB263" s="81">
        <f t="shared" si="226"/>
        <v>0</v>
      </c>
      <c r="BC263" s="104">
        <f t="shared" si="227"/>
        <v>1</v>
      </c>
      <c r="BD263" s="81" t="str">
        <f t="shared" si="228"/>
        <v>Corriger</v>
      </c>
      <c r="BE263" s="34" t="str">
        <f t="shared" si="229"/>
        <v>Corriger</v>
      </c>
      <c r="BF263" s="81" t="str">
        <f>IF(A263&gt;1,"Corriger",MIN(AY263,BerM1!AT263+BerM2!AT263+BerM3!AT263))</f>
        <v>Corriger</v>
      </c>
      <c r="BG263" s="81" t="e">
        <f t="shared" si="230"/>
        <v>#VALUE!</v>
      </c>
      <c r="BH263" s="81" t="str">
        <f t="shared" si="231"/>
        <v>Corriger</v>
      </c>
      <c r="BI263" s="81" t="str">
        <f t="shared" si="232"/>
        <v>Corriger</v>
      </c>
      <c r="BJ263" s="81" t="e">
        <f t="shared" si="233"/>
        <v>#VALUE!</v>
      </c>
      <c r="BK263" s="81" t="e">
        <f ca="1">IF(A263=1,Corriger,ROUND(AW263*fsobij/100,2))</f>
        <v>#VALUE!</v>
      </c>
      <c r="BL263" s="25" t="str">
        <f t="shared" si="234"/>
        <v>Corriger</v>
      </c>
      <c r="BM263" s="81" t="str">
        <f t="shared" si="235"/>
        <v>Corriger</v>
      </c>
      <c r="BN263" s="81" t="str">
        <f t="shared" si="236"/>
        <v>Corriger</v>
      </c>
      <c r="BO263" s="81" t="str">
        <f t="shared" si="237"/>
        <v>OK</v>
      </c>
      <c r="BP263" s="81" t="b">
        <f t="shared" si="238"/>
        <v>0</v>
      </c>
      <c r="BQ263" s="105"/>
      <c r="BR263" s="105" t="e">
        <f ca="1">IF(A263=1,Corriger,ROUND(AW263*bijdrage255/100,2))</f>
        <v>#VALUE!</v>
      </c>
      <c r="BS263" s="105" t="e">
        <f ca="1">IF(A263=1,Corriger,ROUND(AW263*bijdrage256/100,2))</f>
        <v>#VALUE!</v>
      </c>
      <c r="BT263" s="105"/>
      <c r="BU263" s="105" t="str">
        <f t="shared" si="239"/>
        <v>Corriger</v>
      </c>
      <c r="BV263" s="105"/>
      <c r="BW263" s="81" t="e">
        <f t="shared" si="240"/>
        <v>#VALUE!</v>
      </c>
      <c r="BX263" s="81" t="e">
        <f t="shared" si="241"/>
        <v>#VALUE!</v>
      </c>
      <c r="BY263" s="81" t="e">
        <f t="shared" si="242"/>
        <v>#VALUE!</v>
      </c>
      <c r="CA263" s="81" t="e">
        <f ca="1">BN263-ROUND(((FTP!AP263+FTP!BB263+FTP!BF263+FTP!AT263+FTP!AX263)-(FTP!BH263+FTP!BJ263))/100,2)</f>
        <v>#VALUE!</v>
      </c>
    </row>
    <row r="264" spans="1:79" x14ac:dyDescent="0.2">
      <c r="A264" s="25">
        <f>IF(OR(BerM1!V264=1,BerM2!V264=1,BerM3!V264=1),1,IF(ISBLANK(wg_cat),2,IF(AND(kwnr&gt;=76,user_wg_cat=958),3,0)))</f>
        <v>2</v>
      </c>
      <c r="B264" s="101"/>
      <c r="C264" s="106">
        <f>IF(NOT(ISBLANK(Ident!E264)),IF(Ident!E264&lt;Kal!A$11,Kal!A$11,Ident!E264),Kal!A$11)</f>
        <v>45383</v>
      </c>
      <c r="D264" s="25">
        <f>Ident!F264-C264+1-(INT((CHOOSE(WEEKDAY(C264),0,1,2,3,4,5,6)+(Ident!F264-C264+1))/7))-(INT((CHOOSE(WEEKDAY(C264),6,0,1,2,3,4,5)+(Ident!F264-C264+1))/7))</f>
        <v>-32415</v>
      </c>
      <c r="E264" s="25">
        <f>Kal!B$13-C264+1-(INT((CHOOSE(WEEKDAY(C264),0,1,2,3,4,5,6)+(Kal!B$13-C264+1))/7))-(INT((CHOOSE(WEEKDAY(C264),6,0,1,2,3,4,5)+(Kal!B$13-C264+1))/7))</f>
        <v>65</v>
      </c>
      <c r="F264" s="25">
        <f>Ident!F264-Kal!A$11+1-(INT((CHOOSE(WEEKDAY(Kal!A$11),0,1,2,3,4,5,6)+(Ident!F264-Kal!A$11+1))/7))-(INT((CHOOSE(WEEKDAY(Kal!A$11),6,0,1,2,3,4,5)+(Ident!F264-Kal!A$11+1))/7))</f>
        <v>-32415</v>
      </c>
      <c r="G264" s="25">
        <f>IF(AND(Ident!E264&lt;&gt;0,Ident!F264&lt;&gt;0),D264,IF(AND(Ident!E264&lt;&gt;0,Ident!F264=0),E264,IF(AND(Ident!E264=0,Ident!F264&lt;&gt;0),F264,ad5kw)))</f>
        <v>65</v>
      </c>
      <c r="H264" s="24">
        <f>ROUND(G264*Ident!L264,2)</f>
        <v>0</v>
      </c>
      <c r="I264" s="102"/>
      <c r="J264" s="103">
        <f>BerM1!W264+BerM2!W264+BerM3!W264</f>
        <v>0</v>
      </c>
      <c r="K264" s="103">
        <f t="shared" si="202"/>
        <v>0</v>
      </c>
      <c r="L264" s="103" t="str">
        <f t="shared" si="203"/>
        <v>Corriger</v>
      </c>
      <c r="M264" s="81">
        <f>BerM1!AB264+BerM2!AB264+BerM3!AB264</f>
        <v>0</v>
      </c>
      <c r="N264" s="81">
        <f t="shared" si="204"/>
        <v>0</v>
      </c>
      <c r="O264" s="4">
        <f>IF(BerM1!S264+BerM2!S264+BerM3!S264=0,0,MIN(Ident!L264*fuf,MAX((Ident!L264-1)*fuf,ROUND(N264/(BerM1!S264+BerM2!S264+BerM3!S264),2))))</f>
        <v>0</v>
      </c>
      <c r="P264" s="81">
        <f>ROUND((BerM1!I264+BerM2!I264+BerM3!I264)/(malu1+malu2+malu3),2)</f>
        <v>0</v>
      </c>
      <c r="Q264" s="81">
        <f>ROUND((BerM1!J264+BerM2!J264+BerM3!J264)/(dima1+dima2+dima3),2)</f>
        <v>0</v>
      </c>
      <c r="R264" s="81">
        <f>ROUND((BerM1!K264+BerM2!K264+BerM3!K264)/(wome1+wome2+wome3),2)</f>
        <v>0</v>
      </c>
      <c r="S264" s="81">
        <f>ROUND((BerM1!L264+BerM2!L264+BerM3!L264)/(doje1+doje2+doje3),2)</f>
        <v>0</v>
      </c>
      <c r="T264" s="81">
        <f>ROUND((BerM1!M264+BerM2!M264+BerM3!M264)/(vrve1+vrve2+vrve3),2)</f>
        <v>0</v>
      </c>
      <c r="U264" s="81">
        <f>ROUND((BerM1!N264+BerM2!N264+BerM3!N264)/(zasa1+zasa2+zasa3),2)</f>
        <v>0</v>
      </c>
      <c r="V264" s="81">
        <f>ROUND((BerM1!O264+BerM2!O264+BerM3!O264)/(zodi1+zodi2+zodi3),2)</f>
        <v>0</v>
      </c>
      <c r="W264" s="81">
        <f>ROUND(('M1-In'!U264+'M2-In'!U264+'M3-In'!U264)*7/(malu1+malu2+malu3+dima1+dima2+dima3+wome1+wome2+wome3+doje1+doje2+doje3+vrve1+vrve2+vrve3+zasa1+zasa2+zasa3+zodi1+zodi2+zodi3),2)</f>
        <v>0</v>
      </c>
      <c r="X264" s="81">
        <f t="shared" si="205"/>
        <v>0</v>
      </c>
      <c r="Y264" s="81" t="str">
        <f t="shared" si="206"/>
        <v>REMPLIR CAT.D'EMPLOYEUR!</v>
      </c>
      <c r="Z264" s="34">
        <f t="shared" si="207"/>
        <v>0</v>
      </c>
      <c r="AA264" s="81" t="str">
        <f t="shared" si="208"/>
        <v>T. plein</v>
      </c>
      <c r="AB264" s="81">
        <f>'M1-In'!AD264+'M1-In'!AE264+'M2-In'!AD264+'M2-In'!AE264+'M3-In'!AD264+'M3-In'!AE264</f>
        <v>0</v>
      </c>
      <c r="AC264" s="81" t="str">
        <f t="shared" si="209"/>
        <v>Corriger</v>
      </c>
      <c r="AD264" s="81" t="str">
        <f t="shared" si="210"/>
        <v>Corriger</v>
      </c>
      <c r="AE264" s="81">
        <f>'M1-In'!AF264+'M2-In'!AF264+'M3-In'!AF264</f>
        <v>0</v>
      </c>
      <c r="AF264" s="81" t="str">
        <f t="shared" si="211"/>
        <v>Corriger</v>
      </c>
      <c r="AG264" s="81" t="str">
        <f t="shared" si="212"/>
        <v>Corriger</v>
      </c>
      <c r="AH264" s="81">
        <f>'M1-In'!AG264+'M2-In'!AG264+'M3-In'!AG264</f>
        <v>0</v>
      </c>
      <c r="AI264" s="81" t="str">
        <f t="shared" si="213"/>
        <v>Corriger</v>
      </c>
      <c r="AJ264" s="81" t="str">
        <f t="shared" si="214"/>
        <v>Corriger</v>
      </c>
      <c r="AK264" s="81">
        <f>'M1-In'!AH264+'M2-In'!AH264+'M3-In'!AH264</f>
        <v>0</v>
      </c>
      <c r="AL264" s="81" t="str">
        <f t="shared" si="215"/>
        <v>Corriger</v>
      </c>
      <c r="AM264" s="81" t="str">
        <f t="shared" si="216"/>
        <v>Corriger</v>
      </c>
      <c r="AN264" s="81">
        <f>'M1-In'!AI264+'M2-In'!AI264+'M3-In'!AI264</f>
        <v>0</v>
      </c>
      <c r="AO264" s="81" t="str">
        <f t="shared" si="217"/>
        <v>Corriger</v>
      </c>
      <c r="AP264" s="81" t="str">
        <f t="shared" si="218"/>
        <v>Corriger</v>
      </c>
      <c r="AQ264" s="81">
        <f>'M1-In'!AJ264+'M2-In'!AJ264+'M3-In'!AJ264</f>
        <v>0</v>
      </c>
      <c r="AR264" s="81" t="str">
        <f t="shared" si="219"/>
        <v>Corriger</v>
      </c>
      <c r="AS264" s="81" t="str">
        <f t="shared" si="220"/>
        <v>Corriger</v>
      </c>
      <c r="AT264" s="81">
        <f>BerM1!AO264+BerM2!AO264+BerM3!AO264</f>
        <v>0</v>
      </c>
      <c r="AU264" s="81" t="str">
        <f t="shared" si="221"/>
        <v>Corriger</v>
      </c>
      <c r="AV264" s="81" t="str">
        <f t="shared" si="222"/>
        <v>Corriger</v>
      </c>
      <c r="AW264" s="81" t="str">
        <f>IF(A264&gt;1,"Corriger",MIN(gmk,BerM1!AQ264+BerM2!AQ264+BerM3!AQ264))</f>
        <v>Corriger</v>
      </c>
      <c r="AX264" s="81" t="str">
        <f t="shared" si="223"/>
        <v>Corriger</v>
      </c>
      <c r="AY264" s="81" t="str">
        <f t="shared" si="224"/>
        <v>Corriger</v>
      </c>
      <c r="AZ264" s="81" t="str">
        <f>IF(A264&gt;1,"Corriger",ROUND(AW264*pabij/100,2)+ROUND(AW264*wnbij/100,2))</f>
        <v>Corriger</v>
      </c>
      <c r="BA264" s="81">
        <f t="shared" si="225"/>
        <v>0</v>
      </c>
      <c r="BB264" s="81">
        <f t="shared" si="226"/>
        <v>0</v>
      </c>
      <c r="BC264" s="104">
        <f t="shared" si="227"/>
        <v>1</v>
      </c>
      <c r="BD264" s="81" t="str">
        <f t="shared" si="228"/>
        <v>Corriger</v>
      </c>
      <c r="BE264" s="34" t="str">
        <f t="shared" si="229"/>
        <v>Corriger</v>
      </c>
      <c r="BF264" s="81" t="str">
        <f>IF(A264&gt;1,"Corriger",MIN(AY264,BerM1!AT264+BerM2!AT264+BerM3!AT264))</f>
        <v>Corriger</v>
      </c>
      <c r="BG264" s="81" t="e">
        <f t="shared" si="230"/>
        <v>#VALUE!</v>
      </c>
      <c r="BH264" s="81" t="str">
        <f t="shared" si="231"/>
        <v>Corriger</v>
      </c>
      <c r="BI264" s="81" t="str">
        <f t="shared" si="232"/>
        <v>Corriger</v>
      </c>
      <c r="BJ264" s="81" t="e">
        <f t="shared" si="233"/>
        <v>#VALUE!</v>
      </c>
      <c r="BK264" s="81" t="e">
        <f ca="1">IF(A264=1,Corriger,ROUND(AW264*fsobij/100,2))</f>
        <v>#VALUE!</v>
      </c>
      <c r="BL264" s="25" t="str">
        <f t="shared" si="234"/>
        <v>Corriger</v>
      </c>
      <c r="BM264" s="81" t="str">
        <f t="shared" si="235"/>
        <v>Corriger</v>
      </c>
      <c r="BN264" s="81" t="str">
        <f t="shared" si="236"/>
        <v>Corriger</v>
      </c>
      <c r="BO264" s="81" t="str">
        <f t="shared" si="237"/>
        <v>OK</v>
      </c>
      <c r="BP264" s="81" t="b">
        <f t="shared" si="238"/>
        <v>0</v>
      </c>
      <c r="BQ264" s="105"/>
      <c r="BR264" s="105" t="e">
        <f ca="1">IF(A264=1,Corriger,ROUND(AW264*bijdrage255/100,2))</f>
        <v>#VALUE!</v>
      </c>
      <c r="BS264" s="105" t="e">
        <f ca="1">IF(A264=1,Corriger,ROUND(AW264*bijdrage256/100,2))</f>
        <v>#VALUE!</v>
      </c>
      <c r="BT264" s="105"/>
      <c r="BU264" s="105" t="str">
        <f t="shared" si="239"/>
        <v>Corriger</v>
      </c>
      <c r="BV264" s="105"/>
      <c r="BW264" s="81" t="e">
        <f t="shared" si="240"/>
        <v>#VALUE!</v>
      </c>
      <c r="BX264" s="81" t="e">
        <f t="shared" si="241"/>
        <v>#VALUE!</v>
      </c>
      <c r="BY264" s="81" t="e">
        <f t="shared" si="242"/>
        <v>#VALUE!</v>
      </c>
      <c r="CA264" s="81" t="e">
        <f ca="1">BN264-ROUND(((FTP!AP264+FTP!BB264+FTP!BF264+FTP!AT264+FTP!AX264)-(FTP!BH264+FTP!BJ264))/100,2)</f>
        <v>#VALUE!</v>
      </c>
    </row>
    <row r="265" spans="1:79" x14ac:dyDescent="0.2">
      <c r="A265" s="25">
        <f>IF(OR(BerM1!V265=1,BerM2!V265=1,BerM3!V265=1),1,IF(ISBLANK(wg_cat),2,IF(AND(kwnr&gt;=76,user_wg_cat=958),3,0)))</f>
        <v>2</v>
      </c>
      <c r="B265" s="101"/>
      <c r="C265" s="106">
        <f>IF(NOT(ISBLANK(Ident!E265)),IF(Ident!E265&lt;Kal!A$11,Kal!A$11,Ident!E265),Kal!A$11)</f>
        <v>45383</v>
      </c>
      <c r="D265" s="25">
        <f>Ident!F265-C265+1-(INT((CHOOSE(WEEKDAY(C265),0,1,2,3,4,5,6)+(Ident!F265-C265+1))/7))-(INT((CHOOSE(WEEKDAY(C265),6,0,1,2,3,4,5)+(Ident!F265-C265+1))/7))</f>
        <v>-32415</v>
      </c>
      <c r="E265" s="25">
        <f>Kal!B$13-C265+1-(INT((CHOOSE(WEEKDAY(C265),0,1,2,3,4,5,6)+(Kal!B$13-C265+1))/7))-(INT((CHOOSE(WEEKDAY(C265),6,0,1,2,3,4,5)+(Kal!B$13-C265+1))/7))</f>
        <v>65</v>
      </c>
      <c r="F265" s="25">
        <f>Ident!F265-Kal!A$11+1-(INT((CHOOSE(WEEKDAY(Kal!A$11),0,1,2,3,4,5,6)+(Ident!F265-Kal!A$11+1))/7))-(INT((CHOOSE(WEEKDAY(Kal!A$11),6,0,1,2,3,4,5)+(Ident!F265-Kal!A$11+1))/7))</f>
        <v>-32415</v>
      </c>
      <c r="G265" s="25">
        <f>IF(AND(Ident!E265&lt;&gt;0,Ident!F265&lt;&gt;0),D265,IF(AND(Ident!E265&lt;&gt;0,Ident!F265=0),E265,IF(AND(Ident!E265=0,Ident!F265&lt;&gt;0),F265,ad5kw)))</f>
        <v>65</v>
      </c>
      <c r="H265" s="24">
        <f>ROUND(G265*Ident!L265,2)</f>
        <v>0</v>
      </c>
      <c r="I265" s="102"/>
      <c r="J265" s="103">
        <f>BerM1!W265+BerM2!W265+BerM3!W265</f>
        <v>0</v>
      </c>
      <c r="K265" s="103">
        <f t="shared" si="202"/>
        <v>0</v>
      </c>
      <c r="L265" s="103" t="str">
        <f t="shared" si="203"/>
        <v>Corriger</v>
      </c>
      <c r="M265" s="81">
        <f>BerM1!AB265+BerM2!AB265+BerM3!AB265</f>
        <v>0</v>
      </c>
      <c r="N265" s="81">
        <f t="shared" si="204"/>
        <v>0</v>
      </c>
      <c r="O265" s="4">
        <f>IF(BerM1!S265+BerM2!S265+BerM3!S265=0,0,MIN(Ident!L265*fuf,MAX((Ident!L265-1)*fuf,ROUND(N265/(BerM1!S265+BerM2!S265+BerM3!S265),2))))</f>
        <v>0</v>
      </c>
      <c r="P265" s="81">
        <f>ROUND((BerM1!I265+BerM2!I265+BerM3!I265)/(malu1+malu2+malu3),2)</f>
        <v>0</v>
      </c>
      <c r="Q265" s="81">
        <f>ROUND((BerM1!J265+BerM2!J265+BerM3!J265)/(dima1+dima2+dima3),2)</f>
        <v>0</v>
      </c>
      <c r="R265" s="81">
        <f>ROUND((BerM1!K265+BerM2!K265+BerM3!K265)/(wome1+wome2+wome3),2)</f>
        <v>0</v>
      </c>
      <c r="S265" s="81">
        <f>ROUND((BerM1!L265+BerM2!L265+BerM3!L265)/(doje1+doje2+doje3),2)</f>
        <v>0</v>
      </c>
      <c r="T265" s="81">
        <f>ROUND((BerM1!M265+BerM2!M265+BerM3!M265)/(vrve1+vrve2+vrve3),2)</f>
        <v>0</v>
      </c>
      <c r="U265" s="81">
        <f>ROUND((BerM1!N265+BerM2!N265+BerM3!N265)/(zasa1+zasa2+zasa3),2)</f>
        <v>0</v>
      </c>
      <c r="V265" s="81">
        <f>ROUND((BerM1!O265+BerM2!O265+BerM3!O265)/(zodi1+zodi2+zodi3),2)</f>
        <v>0</v>
      </c>
      <c r="W265" s="81">
        <f>ROUND(('M1-In'!U265+'M2-In'!U265+'M3-In'!U265)*7/(malu1+malu2+malu3+dima1+dima2+dima3+wome1+wome2+wome3+doje1+doje2+doje3+vrve1+vrve2+vrve3+zasa1+zasa2+zasa3+zodi1+zodi2+zodi3),2)</f>
        <v>0</v>
      </c>
      <c r="X265" s="81">
        <f t="shared" si="205"/>
        <v>0</v>
      </c>
      <c r="Y265" s="81" t="str">
        <f t="shared" si="206"/>
        <v>REMPLIR CAT.D'EMPLOYEUR!</v>
      </c>
      <c r="Z265" s="34">
        <f t="shared" si="207"/>
        <v>0</v>
      </c>
      <c r="AA265" s="81" t="str">
        <f t="shared" si="208"/>
        <v>T. plein</v>
      </c>
      <c r="AB265" s="81">
        <f>'M1-In'!AD265+'M1-In'!AE265+'M2-In'!AD265+'M2-In'!AE265+'M3-In'!AD265+'M3-In'!AE265</f>
        <v>0</v>
      </c>
      <c r="AC265" s="81" t="str">
        <f t="shared" si="209"/>
        <v>Corriger</v>
      </c>
      <c r="AD265" s="81" t="str">
        <f t="shared" si="210"/>
        <v>Corriger</v>
      </c>
      <c r="AE265" s="81">
        <f>'M1-In'!AF265+'M2-In'!AF265+'M3-In'!AF265</f>
        <v>0</v>
      </c>
      <c r="AF265" s="81" t="str">
        <f t="shared" si="211"/>
        <v>Corriger</v>
      </c>
      <c r="AG265" s="81" t="str">
        <f t="shared" si="212"/>
        <v>Corriger</v>
      </c>
      <c r="AH265" s="81">
        <f>'M1-In'!AG265+'M2-In'!AG265+'M3-In'!AG265</f>
        <v>0</v>
      </c>
      <c r="AI265" s="81" t="str">
        <f t="shared" si="213"/>
        <v>Corriger</v>
      </c>
      <c r="AJ265" s="81" t="str">
        <f t="shared" si="214"/>
        <v>Corriger</v>
      </c>
      <c r="AK265" s="81">
        <f>'M1-In'!AH265+'M2-In'!AH265+'M3-In'!AH265</f>
        <v>0</v>
      </c>
      <c r="AL265" s="81" t="str">
        <f t="shared" si="215"/>
        <v>Corriger</v>
      </c>
      <c r="AM265" s="81" t="str">
        <f t="shared" si="216"/>
        <v>Corriger</v>
      </c>
      <c r="AN265" s="81">
        <f>'M1-In'!AI265+'M2-In'!AI265+'M3-In'!AI265</f>
        <v>0</v>
      </c>
      <c r="AO265" s="81" t="str">
        <f t="shared" si="217"/>
        <v>Corriger</v>
      </c>
      <c r="AP265" s="81" t="str">
        <f t="shared" si="218"/>
        <v>Corriger</v>
      </c>
      <c r="AQ265" s="81">
        <f>'M1-In'!AJ265+'M2-In'!AJ265+'M3-In'!AJ265</f>
        <v>0</v>
      </c>
      <c r="AR265" s="81" t="str">
        <f t="shared" si="219"/>
        <v>Corriger</v>
      </c>
      <c r="AS265" s="81" t="str">
        <f t="shared" si="220"/>
        <v>Corriger</v>
      </c>
      <c r="AT265" s="81">
        <f>BerM1!AO265+BerM2!AO265+BerM3!AO265</f>
        <v>0</v>
      </c>
      <c r="AU265" s="81" t="str">
        <f t="shared" si="221"/>
        <v>Corriger</v>
      </c>
      <c r="AV265" s="81" t="str">
        <f t="shared" si="222"/>
        <v>Corriger</v>
      </c>
      <c r="AW265" s="81" t="str">
        <f>IF(A265&gt;1,"Corriger",MIN(gmk,BerM1!AQ265+BerM2!AQ265+BerM3!AQ265))</f>
        <v>Corriger</v>
      </c>
      <c r="AX265" s="81" t="str">
        <f t="shared" si="223"/>
        <v>Corriger</v>
      </c>
      <c r="AY265" s="81" t="str">
        <f t="shared" si="224"/>
        <v>Corriger</v>
      </c>
      <c r="AZ265" s="81" t="str">
        <f>IF(A265&gt;1,"Corriger",ROUND(AW265*pabij/100,2)+ROUND(AW265*wnbij/100,2))</f>
        <v>Corriger</v>
      </c>
      <c r="BA265" s="81">
        <f t="shared" si="225"/>
        <v>0</v>
      </c>
      <c r="BB265" s="81">
        <f t="shared" si="226"/>
        <v>0</v>
      </c>
      <c r="BC265" s="104">
        <f t="shared" si="227"/>
        <v>1</v>
      </c>
      <c r="BD265" s="81" t="str">
        <f t="shared" si="228"/>
        <v>Corriger</v>
      </c>
      <c r="BE265" s="34" t="str">
        <f t="shared" si="229"/>
        <v>Corriger</v>
      </c>
      <c r="BF265" s="81" t="str">
        <f>IF(A265&gt;1,"Corriger",MIN(AY265,BerM1!AT265+BerM2!AT265+BerM3!AT265))</f>
        <v>Corriger</v>
      </c>
      <c r="BG265" s="81" t="e">
        <f t="shared" si="230"/>
        <v>#VALUE!</v>
      </c>
      <c r="BH265" s="81" t="str">
        <f t="shared" si="231"/>
        <v>Corriger</v>
      </c>
      <c r="BI265" s="81" t="str">
        <f t="shared" si="232"/>
        <v>Corriger</v>
      </c>
      <c r="BJ265" s="81" t="e">
        <f t="shared" si="233"/>
        <v>#VALUE!</v>
      </c>
      <c r="BK265" s="81" t="e">
        <f ca="1">IF(A265=1,Corriger,ROUND(AW265*fsobij/100,2))</f>
        <v>#VALUE!</v>
      </c>
      <c r="BL265" s="25" t="str">
        <f t="shared" si="234"/>
        <v>Corriger</v>
      </c>
      <c r="BM265" s="81" t="str">
        <f t="shared" si="235"/>
        <v>Corriger</v>
      </c>
      <c r="BN265" s="81" t="str">
        <f t="shared" si="236"/>
        <v>Corriger</v>
      </c>
      <c r="BO265" s="81" t="str">
        <f t="shared" si="237"/>
        <v>OK</v>
      </c>
      <c r="BP265" s="81" t="b">
        <f t="shared" si="238"/>
        <v>0</v>
      </c>
      <c r="BQ265" s="105"/>
      <c r="BR265" s="105" t="e">
        <f ca="1">IF(A265=1,Corriger,ROUND(AW265*bijdrage255/100,2))</f>
        <v>#VALUE!</v>
      </c>
      <c r="BS265" s="105" t="e">
        <f ca="1">IF(A265=1,Corriger,ROUND(AW265*bijdrage256/100,2))</f>
        <v>#VALUE!</v>
      </c>
      <c r="BT265" s="105"/>
      <c r="BU265" s="105" t="str">
        <f t="shared" si="239"/>
        <v>Corriger</v>
      </c>
      <c r="BV265" s="105"/>
      <c r="BW265" s="81" t="e">
        <f t="shared" si="240"/>
        <v>#VALUE!</v>
      </c>
      <c r="BX265" s="81" t="e">
        <f t="shared" si="241"/>
        <v>#VALUE!</v>
      </c>
      <c r="BY265" s="81" t="e">
        <f t="shared" si="242"/>
        <v>#VALUE!</v>
      </c>
      <c r="CA265" s="81" t="e">
        <f ca="1">BN265-ROUND(((FTP!AP265+FTP!BB265+FTP!BF265+FTP!AT265+FTP!AX265)-(FTP!BH265+FTP!BJ265))/100,2)</f>
        <v>#VALUE!</v>
      </c>
    </row>
    <row r="266" spans="1:79" x14ac:dyDescent="0.2">
      <c r="A266" s="25">
        <f>IF(OR(BerM1!V266=1,BerM2!V266=1,BerM3!V266=1),1,IF(ISBLANK(wg_cat),2,IF(AND(kwnr&gt;=76,user_wg_cat=958),3,0)))</f>
        <v>2</v>
      </c>
      <c r="B266" s="101"/>
      <c r="C266" s="106">
        <f>IF(NOT(ISBLANK(Ident!E266)),IF(Ident!E266&lt;Kal!A$11,Kal!A$11,Ident!E266),Kal!A$11)</f>
        <v>45383</v>
      </c>
      <c r="D266" s="25">
        <f>Ident!F266-C266+1-(INT((CHOOSE(WEEKDAY(C266),0,1,2,3,4,5,6)+(Ident!F266-C266+1))/7))-(INT((CHOOSE(WEEKDAY(C266),6,0,1,2,3,4,5)+(Ident!F266-C266+1))/7))</f>
        <v>-32415</v>
      </c>
      <c r="E266" s="25">
        <f>Kal!B$13-C266+1-(INT((CHOOSE(WEEKDAY(C266),0,1,2,3,4,5,6)+(Kal!B$13-C266+1))/7))-(INT((CHOOSE(WEEKDAY(C266),6,0,1,2,3,4,5)+(Kal!B$13-C266+1))/7))</f>
        <v>65</v>
      </c>
      <c r="F266" s="25">
        <f>Ident!F266-Kal!A$11+1-(INT((CHOOSE(WEEKDAY(Kal!A$11),0,1,2,3,4,5,6)+(Ident!F266-Kal!A$11+1))/7))-(INT((CHOOSE(WEEKDAY(Kal!A$11),6,0,1,2,3,4,5)+(Ident!F266-Kal!A$11+1))/7))</f>
        <v>-32415</v>
      </c>
      <c r="G266" s="25">
        <f>IF(AND(Ident!E266&lt;&gt;0,Ident!F266&lt;&gt;0),D266,IF(AND(Ident!E266&lt;&gt;0,Ident!F266=0),E266,IF(AND(Ident!E266=0,Ident!F266&lt;&gt;0),F266,ad5kw)))</f>
        <v>65</v>
      </c>
      <c r="H266" s="24">
        <f>ROUND(G266*Ident!L266,2)</f>
        <v>0</v>
      </c>
      <c r="I266" s="102"/>
      <c r="J266" s="103">
        <f>BerM1!W266+BerM2!W266+BerM3!W266</f>
        <v>0</v>
      </c>
      <c r="K266" s="103">
        <f t="shared" si="202"/>
        <v>0</v>
      </c>
      <c r="L266" s="103" t="str">
        <f t="shared" si="203"/>
        <v>Corriger</v>
      </c>
      <c r="M266" s="81">
        <f>BerM1!AB266+BerM2!AB266+BerM3!AB266</f>
        <v>0</v>
      </c>
      <c r="N266" s="81">
        <f t="shared" si="204"/>
        <v>0</v>
      </c>
      <c r="O266" s="4">
        <f>IF(BerM1!S266+BerM2!S266+BerM3!S266=0,0,MIN(Ident!L266*fuf,MAX((Ident!L266-1)*fuf,ROUND(N266/(BerM1!S266+BerM2!S266+BerM3!S266),2))))</f>
        <v>0</v>
      </c>
      <c r="P266" s="81">
        <f>ROUND((BerM1!I266+BerM2!I266+BerM3!I266)/(malu1+malu2+malu3),2)</f>
        <v>0</v>
      </c>
      <c r="Q266" s="81">
        <f>ROUND((BerM1!J266+BerM2!J266+BerM3!J266)/(dima1+dima2+dima3),2)</f>
        <v>0</v>
      </c>
      <c r="R266" s="81">
        <f>ROUND((BerM1!K266+BerM2!K266+BerM3!K266)/(wome1+wome2+wome3),2)</f>
        <v>0</v>
      </c>
      <c r="S266" s="81">
        <f>ROUND((BerM1!L266+BerM2!L266+BerM3!L266)/(doje1+doje2+doje3),2)</f>
        <v>0</v>
      </c>
      <c r="T266" s="81">
        <f>ROUND((BerM1!M266+BerM2!M266+BerM3!M266)/(vrve1+vrve2+vrve3),2)</f>
        <v>0</v>
      </c>
      <c r="U266" s="81">
        <f>ROUND((BerM1!N266+BerM2!N266+BerM3!N266)/(zasa1+zasa2+zasa3),2)</f>
        <v>0</v>
      </c>
      <c r="V266" s="81">
        <f>ROUND((BerM1!O266+BerM2!O266+BerM3!O266)/(zodi1+zodi2+zodi3),2)</f>
        <v>0</v>
      </c>
      <c r="W266" s="81">
        <f>ROUND(('M1-In'!U266+'M2-In'!U266+'M3-In'!U266)*7/(malu1+malu2+malu3+dima1+dima2+dima3+wome1+wome2+wome3+doje1+doje2+doje3+vrve1+vrve2+vrve3+zasa1+zasa2+zasa3+zodi1+zodi2+zodi3),2)</f>
        <v>0</v>
      </c>
      <c r="X266" s="81">
        <f t="shared" si="205"/>
        <v>0</v>
      </c>
      <c r="Y266" s="81" t="str">
        <f t="shared" si="206"/>
        <v>REMPLIR CAT.D'EMPLOYEUR!</v>
      </c>
      <c r="Z266" s="34">
        <f t="shared" si="207"/>
        <v>0</v>
      </c>
      <c r="AA266" s="81" t="str">
        <f t="shared" si="208"/>
        <v>T. plein</v>
      </c>
      <c r="AB266" s="81">
        <f>'M1-In'!AD266+'M1-In'!AE266+'M2-In'!AD266+'M2-In'!AE266+'M3-In'!AD266+'M3-In'!AE266</f>
        <v>0</v>
      </c>
      <c r="AC266" s="81" t="str">
        <f t="shared" si="209"/>
        <v>Corriger</v>
      </c>
      <c r="AD266" s="81" t="str">
        <f t="shared" si="210"/>
        <v>Corriger</v>
      </c>
      <c r="AE266" s="81">
        <f>'M1-In'!AF266+'M2-In'!AF266+'M3-In'!AF266</f>
        <v>0</v>
      </c>
      <c r="AF266" s="81" t="str">
        <f t="shared" si="211"/>
        <v>Corriger</v>
      </c>
      <c r="AG266" s="81" t="str">
        <f t="shared" si="212"/>
        <v>Corriger</v>
      </c>
      <c r="AH266" s="81">
        <f>'M1-In'!AG266+'M2-In'!AG266+'M3-In'!AG266</f>
        <v>0</v>
      </c>
      <c r="AI266" s="81" t="str">
        <f t="shared" si="213"/>
        <v>Corriger</v>
      </c>
      <c r="AJ266" s="81" t="str">
        <f t="shared" si="214"/>
        <v>Corriger</v>
      </c>
      <c r="AK266" s="81">
        <f>'M1-In'!AH266+'M2-In'!AH266+'M3-In'!AH266</f>
        <v>0</v>
      </c>
      <c r="AL266" s="81" t="str">
        <f t="shared" si="215"/>
        <v>Corriger</v>
      </c>
      <c r="AM266" s="81" t="str">
        <f t="shared" si="216"/>
        <v>Corriger</v>
      </c>
      <c r="AN266" s="81">
        <f>'M1-In'!AI266+'M2-In'!AI266+'M3-In'!AI266</f>
        <v>0</v>
      </c>
      <c r="AO266" s="81" t="str">
        <f t="shared" si="217"/>
        <v>Corriger</v>
      </c>
      <c r="AP266" s="81" t="str">
        <f t="shared" si="218"/>
        <v>Corriger</v>
      </c>
      <c r="AQ266" s="81">
        <f>'M1-In'!AJ266+'M2-In'!AJ266+'M3-In'!AJ266</f>
        <v>0</v>
      </c>
      <c r="AR266" s="81" t="str">
        <f t="shared" si="219"/>
        <v>Corriger</v>
      </c>
      <c r="AS266" s="81" t="str">
        <f t="shared" si="220"/>
        <v>Corriger</v>
      </c>
      <c r="AT266" s="81">
        <f>BerM1!AO266+BerM2!AO266+BerM3!AO266</f>
        <v>0</v>
      </c>
      <c r="AU266" s="81" t="str">
        <f t="shared" si="221"/>
        <v>Corriger</v>
      </c>
      <c r="AV266" s="81" t="str">
        <f t="shared" si="222"/>
        <v>Corriger</v>
      </c>
      <c r="AW266" s="81" t="str">
        <f>IF(A266&gt;1,"Corriger",MIN(gmk,BerM1!AQ266+BerM2!AQ266+BerM3!AQ266))</f>
        <v>Corriger</v>
      </c>
      <c r="AX266" s="81" t="str">
        <f t="shared" si="223"/>
        <v>Corriger</v>
      </c>
      <c r="AY266" s="81" t="str">
        <f t="shared" si="224"/>
        <v>Corriger</v>
      </c>
      <c r="AZ266" s="81" t="str">
        <f>IF(A266&gt;1,"Corriger",ROUND(AW266*pabij/100,2)+ROUND(AW266*wnbij/100,2))</f>
        <v>Corriger</v>
      </c>
      <c r="BA266" s="81">
        <f t="shared" si="225"/>
        <v>0</v>
      </c>
      <c r="BB266" s="81">
        <f t="shared" si="226"/>
        <v>0</v>
      </c>
      <c r="BC266" s="104">
        <f t="shared" si="227"/>
        <v>1</v>
      </c>
      <c r="BD266" s="81" t="str">
        <f t="shared" si="228"/>
        <v>Corriger</v>
      </c>
      <c r="BE266" s="34" t="str">
        <f t="shared" si="229"/>
        <v>Corriger</v>
      </c>
      <c r="BF266" s="81" t="str">
        <f>IF(A266&gt;1,"Corriger",MIN(AY266,BerM1!AT266+BerM2!AT266+BerM3!AT266))</f>
        <v>Corriger</v>
      </c>
      <c r="BG266" s="81" t="e">
        <f t="shared" si="230"/>
        <v>#VALUE!</v>
      </c>
      <c r="BH266" s="81" t="str">
        <f t="shared" si="231"/>
        <v>Corriger</v>
      </c>
      <c r="BI266" s="81" t="str">
        <f t="shared" si="232"/>
        <v>Corriger</v>
      </c>
      <c r="BJ266" s="81" t="e">
        <f t="shared" si="233"/>
        <v>#VALUE!</v>
      </c>
      <c r="BK266" s="81" t="e">
        <f ca="1">IF(A266=1,Corriger,ROUND(AW266*fsobij/100,2))</f>
        <v>#VALUE!</v>
      </c>
      <c r="BL266" s="25" t="str">
        <f t="shared" si="234"/>
        <v>Corriger</v>
      </c>
      <c r="BM266" s="81" t="str">
        <f t="shared" si="235"/>
        <v>Corriger</v>
      </c>
      <c r="BN266" s="81" t="str">
        <f t="shared" si="236"/>
        <v>Corriger</v>
      </c>
      <c r="BO266" s="81" t="str">
        <f t="shared" si="237"/>
        <v>OK</v>
      </c>
      <c r="BP266" s="81" t="b">
        <f t="shared" si="238"/>
        <v>0</v>
      </c>
      <c r="BQ266" s="105"/>
      <c r="BR266" s="105" t="e">
        <f ca="1">IF(A266=1,Corriger,ROUND(AW266*bijdrage255/100,2))</f>
        <v>#VALUE!</v>
      </c>
      <c r="BS266" s="105" t="e">
        <f ca="1">IF(A266=1,Corriger,ROUND(AW266*bijdrage256/100,2))</f>
        <v>#VALUE!</v>
      </c>
      <c r="BT266" s="105"/>
      <c r="BU266" s="105" t="str">
        <f t="shared" si="239"/>
        <v>Corriger</v>
      </c>
      <c r="BV266" s="105"/>
      <c r="BW266" s="81" t="e">
        <f t="shared" si="240"/>
        <v>#VALUE!</v>
      </c>
      <c r="BX266" s="81" t="e">
        <f t="shared" si="241"/>
        <v>#VALUE!</v>
      </c>
      <c r="BY266" s="81" t="e">
        <f t="shared" si="242"/>
        <v>#VALUE!</v>
      </c>
      <c r="CA266" s="81" t="e">
        <f ca="1">BN266-ROUND(((FTP!AP266+FTP!BB266+FTP!BF266+FTP!AT266+FTP!AX266)-(FTP!BH266+FTP!BJ266))/100,2)</f>
        <v>#VALUE!</v>
      </c>
    </row>
    <row r="267" spans="1:79" x14ac:dyDescent="0.2">
      <c r="A267" s="25">
        <f>IF(OR(BerM1!V267=1,BerM2!V267=1,BerM3!V267=1),1,IF(ISBLANK(wg_cat),2,IF(AND(kwnr&gt;=76,user_wg_cat=958),3,0)))</f>
        <v>2</v>
      </c>
      <c r="B267" s="101"/>
      <c r="C267" s="106">
        <f>IF(NOT(ISBLANK(Ident!E267)),IF(Ident!E267&lt;Kal!A$11,Kal!A$11,Ident!E267),Kal!A$11)</f>
        <v>45383</v>
      </c>
      <c r="D267" s="25">
        <f>Ident!F267-C267+1-(INT((CHOOSE(WEEKDAY(C267),0,1,2,3,4,5,6)+(Ident!F267-C267+1))/7))-(INT((CHOOSE(WEEKDAY(C267),6,0,1,2,3,4,5)+(Ident!F267-C267+1))/7))</f>
        <v>-32415</v>
      </c>
      <c r="E267" s="25">
        <f>Kal!B$13-C267+1-(INT((CHOOSE(WEEKDAY(C267),0,1,2,3,4,5,6)+(Kal!B$13-C267+1))/7))-(INT((CHOOSE(WEEKDAY(C267),6,0,1,2,3,4,5)+(Kal!B$13-C267+1))/7))</f>
        <v>65</v>
      </c>
      <c r="F267" s="25">
        <f>Ident!F267-Kal!A$11+1-(INT((CHOOSE(WEEKDAY(Kal!A$11),0,1,2,3,4,5,6)+(Ident!F267-Kal!A$11+1))/7))-(INT((CHOOSE(WEEKDAY(Kal!A$11),6,0,1,2,3,4,5)+(Ident!F267-Kal!A$11+1))/7))</f>
        <v>-32415</v>
      </c>
      <c r="G267" s="25">
        <f>IF(AND(Ident!E267&lt;&gt;0,Ident!F267&lt;&gt;0),D267,IF(AND(Ident!E267&lt;&gt;0,Ident!F267=0),E267,IF(AND(Ident!E267=0,Ident!F267&lt;&gt;0),F267,ad5kw)))</f>
        <v>65</v>
      </c>
      <c r="H267" s="24">
        <f>ROUND(G267*Ident!L267,2)</f>
        <v>0</v>
      </c>
      <c r="I267" s="102"/>
      <c r="J267" s="103">
        <f>BerM1!W267+BerM2!W267+BerM3!W267</f>
        <v>0</v>
      </c>
      <c r="K267" s="103">
        <f t="shared" si="202"/>
        <v>0</v>
      </c>
      <c r="L267" s="103" t="str">
        <f t="shared" si="203"/>
        <v>Corriger</v>
      </c>
      <c r="M267" s="81">
        <f>BerM1!AB267+BerM2!AB267+BerM3!AB267</f>
        <v>0</v>
      </c>
      <c r="N267" s="81">
        <f t="shared" si="204"/>
        <v>0</v>
      </c>
      <c r="O267" s="4">
        <f>IF(BerM1!S267+BerM2!S267+BerM3!S267=0,0,MIN(Ident!L267*fuf,MAX((Ident!L267-1)*fuf,ROUND(N267/(BerM1!S267+BerM2!S267+BerM3!S267),2))))</f>
        <v>0</v>
      </c>
      <c r="P267" s="81">
        <f>ROUND((BerM1!I267+BerM2!I267+BerM3!I267)/(malu1+malu2+malu3),2)</f>
        <v>0</v>
      </c>
      <c r="Q267" s="81">
        <f>ROUND((BerM1!J267+BerM2!J267+BerM3!J267)/(dima1+dima2+dima3),2)</f>
        <v>0</v>
      </c>
      <c r="R267" s="81">
        <f>ROUND((BerM1!K267+BerM2!K267+BerM3!K267)/(wome1+wome2+wome3),2)</f>
        <v>0</v>
      </c>
      <c r="S267" s="81">
        <f>ROUND((BerM1!L267+BerM2!L267+BerM3!L267)/(doje1+doje2+doje3),2)</f>
        <v>0</v>
      </c>
      <c r="T267" s="81">
        <f>ROUND((BerM1!M267+BerM2!M267+BerM3!M267)/(vrve1+vrve2+vrve3),2)</f>
        <v>0</v>
      </c>
      <c r="U267" s="81">
        <f>ROUND((BerM1!N267+BerM2!N267+BerM3!N267)/(zasa1+zasa2+zasa3),2)</f>
        <v>0</v>
      </c>
      <c r="V267" s="81">
        <f>ROUND((BerM1!O267+BerM2!O267+BerM3!O267)/(zodi1+zodi2+zodi3),2)</f>
        <v>0</v>
      </c>
      <c r="W267" s="81">
        <f>ROUND(('M1-In'!U267+'M2-In'!U267+'M3-In'!U267)*7/(malu1+malu2+malu3+dima1+dima2+dima3+wome1+wome2+wome3+doje1+doje2+doje3+vrve1+vrve2+vrve3+zasa1+zasa2+zasa3+zodi1+zodi2+zodi3),2)</f>
        <v>0</v>
      </c>
      <c r="X267" s="81">
        <f t="shared" si="205"/>
        <v>0</v>
      </c>
      <c r="Y267" s="81" t="str">
        <f t="shared" si="206"/>
        <v>REMPLIR CAT.D'EMPLOYEUR!</v>
      </c>
      <c r="Z267" s="34">
        <f t="shared" si="207"/>
        <v>0</v>
      </c>
      <c r="AA267" s="81" t="str">
        <f t="shared" si="208"/>
        <v>T. plein</v>
      </c>
      <c r="AB267" s="81">
        <f>'M1-In'!AD267+'M1-In'!AE267+'M2-In'!AD267+'M2-In'!AE267+'M3-In'!AD267+'M3-In'!AE267</f>
        <v>0</v>
      </c>
      <c r="AC267" s="81" t="str">
        <f t="shared" si="209"/>
        <v>Corriger</v>
      </c>
      <c r="AD267" s="81" t="str">
        <f t="shared" si="210"/>
        <v>Corriger</v>
      </c>
      <c r="AE267" s="81">
        <f>'M1-In'!AF267+'M2-In'!AF267+'M3-In'!AF267</f>
        <v>0</v>
      </c>
      <c r="AF267" s="81" t="str">
        <f t="shared" si="211"/>
        <v>Corriger</v>
      </c>
      <c r="AG267" s="81" t="str">
        <f t="shared" si="212"/>
        <v>Corriger</v>
      </c>
      <c r="AH267" s="81">
        <f>'M1-In'!AG267+'M2-In'!AG267+'M3-In'!AG267</f>
        <v>0</v>
      </c>
      <c r="AI267" s="81" t="str">
        <f t="shared" si="213"/>
        <v>Corriger</v>
      </c>
      <c r="AJ267" s="81" t="str">
        <f t="shared" si="214"/>
        <v>Corriger</v>
      </c>
      <c r="AK267" s="81">
        <f>'M1-In'!AH267+'M2-In'!AH267+'M3-In'!AH267</f>
        <v>0</v>
      </c>
      <c r="AL267" s="81" t="str">
        <f t="shared" si="215"/>
        <v>Corriger</v>
      </c>
      <c r="AM267" s="81" t="str">
        <f t="shared" si="216"/>
        <v>Corriger</v>
      </c>
      <c r="AN267" s="81">
        <f>'M1-In'!AI267+'M2-In'!AI267+'M3-In'!AI267</f>
        <v>0</v>
      </c>
      <c r="AO267" s="81" t="str">
        <f t="shared" si="217"/>
        <v>Corriger</v>
      </c>
      <c r="AP267" s="81" t="str">
        <f t="shared" si="218"/>
        <v>Corriger</v>
      </c>
      <c r="AQ267" s="81">
        <f>'M1-In'!AJ267+'M2-In'!AJ267+'M3-In'!AJ267</f>
        <v>0</v>
      </c>
      <c r="AR267" s="81" t="str">
        <f t="shared" si="219"/>
        <v>Corriger</v>
      </c>
      <c r="AS267" s="81" t="str">
        <f t="shared" si="220"/>
        <v>Corriger</v>
      </c>
      <c r="AT267" s="81">
        <f>BerM1!AO267+BerM2!AO267+BerM3!AO267</f>
        <v>0</v>
      </c>
      <c r="AU267" s="81" t="str">
        <f t="shared" si="221"/>
        <v>Corriger</v>
      </c>
      <c r="AV267" s="81" t="str">
        <f t="shared" si="222"/>
        <v>Corriger</v>
      </c>
      <c r="AW267" s="81" t="str">
        <f>IF(A267&gt;1,"Corriger",MIN(gmk,BerM1!AQ267+BerM2!AQ267+BerM3!AQ267))</f>
        <v>Corriger</v>
      </c>
      <c r="AX267" s="81" t="str">
        <f t="shared" si="223"/>
        <v>Corriger</v>
      </c>
      <c r="AY267" s="81" t="str">
        <f t="shared" si="224"/>
        <v>Corriger</v>
      </c>
      <c r="AZ267" s="81" t="str">
        <f>IF(A267&gt;1,"Corriger",ROUND(AW267*pabij/100,2)+ROUND(AW267*wnbij/100,2))</f>
        <v>Corriger</v>
      </c>
      <c r="BA267" s="81">
        <f t="shared" si="225"/>
        <v>0</v>
      </c>
      <c r="BB267" s="81">
        <f t="shared" si="226"/>
        <v>0</v>
      </c>
      <c r="BC267" s="104">
        <f t="shared" si="227"/>
        <v>1</v>
      </c>
      <c r="BD267" s="81" t="str">
        <f t="shared" si="228"/>
        <v>Corriger</v>
      </c>
      <c r="BE267" s="34" t="str">
        <f t="shared" si="229"/>
        <v>Corriger</v>
      </c>
      <c r="BF267" s="81" t="str">
        <f>IF(A267&gt;1,"Corriger",MIN(AY267,BerM1!AT267+BerM2!AT267+BerM3!AT267))</f>
        <v>Corriger</v>
      </c>
      <c r="BG267" s="81" t="e">
        <f t="shared" si="230"/>
        <v>#VALUE!</v>
      </c>
      <c r="BH267" s="81" t="str">
        <f t="shared" si="231"/>
        <v>Corriger</v>
      </c>
      <c r="BI267" s="81" t="str">
        <f t="shared" si="232"/>
        <v>Corriger</v>
      </c>
      <c r="BJ267" s="81" t="e">
        <f t="shared" si="233"/>
        <v>#VALUE!</v>
      </c>
      <c r="BK267" s="81" t="e">
        <f ca="1">IF(A267=1,Corriger,ROUND(AW267*fsobij/100,2))</f>
        <v>#VALUE!</v>
      </c>
      <c r="BL267" s="25" t="str">
        <f t="shared" si="234"/>
        <v>Corriger</v>
      </c>
      <c r="BM267" s="81" t="str">
        <f t="shared" si="235"/>
        <v>Corriger</v>
      </c>
      <c r="BN267" s="81" t="str">
        <f t="shared" si="236"/>
        <v>Corriger</v>
      </c>
      <c r="BO267" s="81" t="str">
        <f t="shared" si="237"/>
        <v>OK</v>
      </c>
      <c r="BP267" s="81" t="b">
        <f t="shared" si="238"/>
        <v>0</v>
      </c>
      <c r="BQ267" s="105"/>
      <c r="BR267" s="105" t="e">
        <f ca="1">IF(A267=1,Corriger,ROUND(AW267*bijdrage255/100,2))</f>
        <v>#VALUE!</v>
      </c>
      <c r="BS267" s="105" t="e">
        <f ca="1">IF(A267=1,Corriger,ROUND(AW267*bijdrage256/100,2))</f>
        <v>#VALUE!</v>
      </c>
      <c r="BT267" s="105"/>
      <c r="BU267" s="105" t="str">
        <f t="shared" si="239"/>
        <v>Corriger</v>
      </c>
      <c r="BV267" s="105"/>
      <c r="BW267" s="81" t="e">
        <f t="shared" si="240"/>
        <v>#VALUE!</v>
      </c>
      <c r="BX267" s="81" t="e">
        <f t="shared" si="241"/>
        <v>#VALUE!</v>
      </c>
      <c r="BY267" s="81" t="e">
        <f t="shared" si="242"/>
        <v>#VALUE!</v>
      </c>
      <c r="CA267" s="81" t="e">
        <f ca="1">BN267-ROUND(((FTP!AP267+FTP!BB267+FTP!BF267+FTP!AT267+FTP!AX267)-(FTP!BH267+FTP!BJ267))/100,2)</f>
        <v>#VALUE!</v>
      </c>
    </row>
    <row r="268" spans="1:79" x14ac:dyDescent="0.2">
      <c r="A268" s="25">
        <f>IF(OR(BerM1!V268=1,BerM2!V268=1,BerM3!V268=1),1,IF(ISBLANK(wg_cat),2,IF(AND(kwnr&gt;=76,user_wg_cat=958),3,0)))</f>
        <v>2</v>
      </c>
      <c r="B268" s="101"/>
      <c r="C268" s="106">
        <f>IF(NOT(ISBLANK(Ident!E268)),IF(Ident!E268&lt;Kal!A$11,Kal!A$11,Ident!E268),Kal!A$11)</f>
        <v>45383</v>
      </c>
      <c r="D268" s="25">
        <f>Ident!F268-C268+1-(INT((CHOOSE(WEEKDAY(C268),0,1,2,3,4,5,6)+(Ident!F268-C268+1))/7))-(INT((CHOOSE(WEEKDAY(C268),6,0,1,2,3,4,5)+(Ident!F268-C268+1))/7))</f>
        <v>-32415</v>
      </c>
      <c r="E268" s="25">
        <f>Kal!B$13-C268+1-(INT((CHOOSE(WEEKDAY(C268),0,1,2,3,4,5,6)+(Kal!B$13-C268+1))/7))-(INT((CHOOSE(WEEKDAY(C268),6,0,1,2,3,4,5)+(Kal!B$13-C268+1))/7))</f>
        <v>65</v>
      </c>
      <c r="F268" s="25">
        <f>Ident!F268-Kal!A$11+1-(INT((CHOOSE(WEEKDAY(Kal!A$11),0,1,2,3,4,5,6)+(Ident!F268-Kal!A$11+1))/7))-(INT((CHOOSE(WEEKDAY(Kal!A$11),6,0,1,2,3,4,5)+(Ident!F268-Kal!A$11+1))/7))</f>
        <v>-32415</v>
      </c>
      <c r="G268" s="25">
        <f>IF(AND(Ident!E268&lt;&gt;0,Ident!F268&lt;&gt;0),D268,IF(AND(Ident!E268&lt;&gt;0,Ident!F268=0),E268,IF(AND(Ident!E268=0,Ident!F268&lt;&gt;0),F268,ad5kw)))</f>
        <v>65</v>
      </c>
      <c r="H268" s="24">
        <f>ROUND(G268*Ident!L268,2)</f>
        <v>0</v>
      </c>
      <c r="I268" s="102"/>
      <c r="J268" s="103">
        <f>BerM1!W268+BerM2!W268+BerM3!W268</f>
        <v>0</v>
      </c>
      <c r="K268" s="103">
        <f t="shared" si="202"/>
        <v>0</v>
      </c>
      <c r="L268" s="103" t="str">
        <f t="shared" si="203"/>
        <v>Corriger</v>
      </c>
      <c r="M268" s="81">
        <f>BerM1!AB268+BerM2!AB268+BerM3!AB268</f>
        <v>0</v>
      </c>
      <c r="N268" s="81">
        <f t="shared" si="204"/>
        <v>0</v>
      </c>
      <c r="O268" s="4">
        <f>IF(BerM1!S268+BerM2!S268+BerM3!S268=0,0,MIN(Ident!L268*fuf,MAX((Ident!L268-1)*fuf,ROUND(N268/(BerM1!S268+BerM2!S268+BerM3!S268),2))))</f>
        <v>0</v>
      </c>
      <c r="P268" s="81">
        <f>ROUND((BerM1!I268+BerM2!I268+BerM3!I268)/(malu1+malu2+malu3),2)</f>
        <v>0</v>
      </c>
      <c r="Q268" s="81">
        <f>ROUND((BerM1!J268+BerM2!J268+BerM3!J268)/(dima1+dima2+dima3),2)</f>
        <v>0</v>
      </c>
      <c r="R268" s="81">
        <f>ROUND((BerM1!K268+BerM2!K268+BerM3!K268)/(wome1+wome2+wome3),2)</f>
        <v>0</v>
      </c>
      <c r="S268" s="81">
        <f>ROUND((BerM1!L268+BerM2!L268+BerM3!L268)/(doje1+doje2+doje3),2)</f>
        <v>0</v>
      </c>
      <c r="T268" s="81">
        <f>ROUND((BerM1!M268+BerM2!M268+BerM3!M268)/(vrve1+vrve2+vrve3),2)</f>
        <v>0</v>
      </c>
      <c r="U268" s="81">
        <f>ROUND((BerM1!N268+BerM2!N268+BerM3!N268)/(zasa1+zasa2+zasa3),2)</f>
        <v>0</v>
      </c>
      <c r="V268" s="81">
        <f>ROUND((BerM1!O268+BerM2!O268+BerM3!O268)/(zodi1+zodi2+zodi3),2)</f>
        <v>0</v>
      </c>
      <c r="W268" s="81">
        <f>ROUND(('M1-In'!U268+'M2-In'!U268+'M3-In'!U268)*7/(malu1+malu2+malu3+dima1+dima2+dima3+wome1+wome2+wome3+doje1+doje2+doje3+vrve1+vrve2+vrve3+zasa1+zasa2+zasa3+zodi1+zodi2+zodi3),2)</f>
        <v>0</v>
      </c>
      <c r="X268" s="81">
        <f t="shared" si="205"/>
        <v>0</v>
      </c>
      <c r="Y268" s="81" t="str">
        <f t="shared" si="206"/>
        <v>REMPLIR CAT.D'EMPLOYEUR!</v>
      </c>
      <c r="Z268" s="34">
        <f t="shared" si="207"/>
        <v>0</v>
      </c>
      <c r="AA268" s="81" t="str">
        <f t="shared" si="208"/>
        <v>T. plein</v>
      </c>
      <c r="AB268" s="81">
        <f>'M1-In'!AD268+'M1-In'!AE268+'M2-In'!AD268+'M2-In'!AE268+'M3-In'!AD268+'M3-In'!AE268</f>
        <v>0</v>
      </c>
      <c r="AC268" s="81" t="str">
        <f t="shared" si="209"/>
        <v>Corriger</v>
      </c>
      <c r="AD268" s="81" t="str">
        <f t="shared" si="210"/>
        <v>Corriger</v>
      </c>
      <c r="AE268" s="81">
        <f>'M1-In'!AF268+'M2-In'!AF268+'M3-In'!AF268</f>
        <v>0</v>
      </c>
      <c r="AF268" s="81" t="str">
        <f t="shared" si="211"/>
        <v>Corriger</v>
      </c>
      <c r="AG268" s="81" t="str">
        <f t="shared" si="212"/>
        <v>Corriger</v>
      </c>
      <c r="AH268" s="81">
        <f>'M1-In'!AG268+'M2-In'!AG268+'M3-In'!AG268</f>
        <v>0</v>
      </c>
      <c r="AI268" s="81" t="str">
        <f t="shared" si="213"/>
        <v>Corriger</v>
      </c>
      <c r="AJ268" s="81" t="str">
        <f t="shared" si="214"/>
        <v>Corriger</v>
      </c>
      <c r="AK268" s="81">
        <f>'M1-In'!AH268+'M2-In'!AH268+'M3-In'!AH268</f>
        <v>0</v>
      </c>
      <c r="AL268" s="81" t="str">
        <f t="shared" si="215"/>
        <v>Corriger</v>
      </c>
      <c r="AM268" s="81" t="str">
        <f t="shared" si="216"/>
        <v>Corriger</v>
      </c>
      <c r="AN268" s="81">
        <f>'M1-In'!AI268+'M2-In'!AI268+'M3-In'!AI268</f>
        <v>0</v>
      </c>
      <c r="AO268" s="81" t="str">
        <f t="shared" si="217"/>
        <v>Corriger</v>
      </c>
      <c r="AP268" s="81" t="str">
        <f t="shared" si="218"/>
        <v>Corriger</v>
      </c>
      <c r="AQ268" s="81">
        <f>'M1-In'!AJ268+'M2-In'!AJ268+'M3-In'!AJ268</f>
        <v>0</v>
      </c>
      <c r="AR268" s="81" t="str">
        <f t="shared" si="219"/>
        <v>Corriger</v>
      </c>
      <c r="AS268" s="81" t="str">
        <f t="shared" si="220"/>
        <v>Corriger</v>
      </c>
      <c r="AT268" s="81">
        <f>BerM1!AO268+BerM2!AO268+BerM3!AO268</f>
        <v>0</v>
      </c>
      <c r="AU268" s="81" t="str">
        <f t="shared" si="221"/>
        <v>Corriger</v>
      </c>
      <c r="AV268" s="81" t="str">
        <f t="shared" si="222"/>
        <v>Corriger</v>
      </c>
      <c r="AW268" s="81" t="str">
        <f>IF(A268&gt;1,"Corriger",MIN(gmk,BerM1!AQ268+BerM2!AQ268+BerM3!AQ268))</f>
        <v>Corriger</v>
      </c>
      <c r="AX268" s="81" t="str">
        <f t="shared" si="223"/>
        <v>Corriger</v>
      </c>
      <c r="AY268" s="81" t="str">
        <f t="shared" si="224"/>
        <v>Corriger</v>
      </c>
      <c r="AZ268" s="81" t="str">
        <f>IF(A268&gt;1,"Corriger",ROUND(AW268*pabij/100,2)+ROUND(AW268*wnbij/100,2))</f>
        <v>Corriger</v>
      </c>
      <c r="BA268" s="81">
        <f t="shared" si="225"/>
        <v>0</v>
      </c>
      <c r="BB268" s="81">
        <f t="shared" si="226"/>
        <v>0</v>
      </c>
      <c r="BC268" s="104">
        <f t="shared" si="227"/>
        <v>1</v>
      </c>
      <c r="BD268" s="81" t="str">
        <f t="shared" si="228"/>
        <v>Corriger</v>
      </c>
      <c r="BE268" s="34" t="str">
        <f t="shared" si="229"/>
        <v>Corriger</v>
      </c>
      <c r="BF268" s="81" t="str">
        <f>IF(A268&gt;1,"Corriger",MIN(AY268,BerM1!AT268+BerM2!AT268+BerM3!AT268))</f>
        <v>Corriger</v>
      </c>
      <c r="BG268" s="81" t="e">
        <f t="shared" si="230"/>
        <v>#VALUE!</v>
      </c>
      <c r="BH268" s="81" t="str">
        <f t="shared" si="231"/>
        <v>Corriger</v>
      </c>
      <c r="BI268" s="81" t="str">
        <f t="shared" si="232"/>
        <v>Corriger</v>
      </c>
      <c r="BJ268" s="81" t="e">
        <f t="shared" si="233"/>
        <v>#VALUE!</v>
      </c>
      <c r="BK268" s="81" t="e">
        <f ca="1">IF(A268=1,Corriger,ROUND(AW268*fsobij/100,2))</f>
        <v>#VALUE!</v>
      </c>
      <c r="BL268" s="25" t="str">
        <f t="shared" si="234"/>
        <v>Corriger</v>
      </c>
      <c r="BM268" s="81" t="str">
        <f t="shared" si="235"/>
        <v>Corriger</v>
      </c>
      <c r="BN268" s="81" t="str">
        <f t="shared" si="236"/>
        <v>Corriger</v>
      </c>
      <c r="BO268" s="81" t="str">
        <f t="shared" si="237"/>
        <v>OK</v>
      </c>
      <c r="BP268" s="81" t="b">
        <f t="shared" si="238"/>
        <v>0</v>
      </c>
      <c r="BQ268" s="105"/>
      <c r="BR268" s="105" t="e">
        <f ca="1">IF(A268=1,Corriger,ROUND(AW268*bijdrage255/100,2))</f>
        <v>#VALUE!</v>
      </c>
      <c r="BS268" s="105" t="e">
        <f ca="1">IF(A268=1,Corriger,ROUND(AW268*bijdrage256/100,2))</f>
        <v>#VALUE!</v>
      </c>
      <c r="BT268" s="105"/>
      <c r="BU268" s="105" t="str">
        <f t="shared" si="239"/>
        <v>Corriger</v>
      </c>
      <c r="BV268" s="105"/>
      <c r="BW268" s="81" t="e">
        <f t="shared" si="240"/>
        <v>#VALUE!</v>
      </c>
      <c r="BX268" s="81" t="e">
        <f t="shared" si="241"/>
        <v>#VALUE!</v>
      </c>
      <c r="BY268" s="81" t="e">
        <f t="shared" si="242"/>
        <v>#VALUE!</v>
      </c>
      <c r="CA268" s="81" t="e">
        <f ca="1">BN268-ROUND(((FTP!AP268+FTP!BB268+FTP!BF268+FTP!AT268+FTP!AX268)-(FTP!BH268+FTP!BJ268))/100,2)</f>
        <v>#VALUE!</v>
      </c>
    </row>
    <row r="269" spans="1:79" x14ac:dyDescent="0.2">
      <c r="A269" s="25">
        <f>IF(OR(BerM1!V269=1,BerM2!V269=1,BerM3!V269=1),1,IF(ISBLANK(wg_cat),2,IF(AND(kwnr&gt;=76,user_wg_cat=958),3,0)))</f>
        <v>2</v>
      </c>
      <c r="B269" s="101"/>
      <c r="C269" s="106">
        <f>IF(NOT(ISBLANK(Ident!E269)),IF(Ident!E269&lt;Kal!A$11,Kal!A$11,Ident!E269),Kal!A$11)</f>
        <v>45383</v>
      </c>
      <c r="D269" s="25">
        <f>Ident!F269-C269+1-(INT((CHOOSE(WEEKDAY(C269),0,1,2,3,4,5,6)+(Ident!F269-C269+1))/7))-(INT((CHOOSE(WEEKDAY(C269),6,0,1,2,3,4,5)+(Ident!F269-C269+1))/7))</f>
        <v>-32415</v>
      </c>
      <c r="E269" s="25">
        <f>Kal!B$13-C269+1-(INT((CHOOSE(WEEKDAY(C269),0,1,2,3,4,5,6)+(Kal!B$13-C269+1))/7))-(INT((CHOOSE(WEEKDAY(C269),6,0,1,2,3,4,5)+(Kal!B$13-C269+1))/7))</f>
        <v>65</v>
      </c>
      <c r="F269" s="25">
        <f>Ident!F269-Kal!A$11+1-(INT((CHOOSE(WEEKDAY(Kal!A$11),0,1,2,3,4,5,6)+(Ident!F269-Kal!A$11+1))/7))-(INT((CHOOSE(WEEKDAY(Kal!A$11),6,0,1,2,3,4,5)+(Ident!F269-Kal!A$11+1))/7))</f>
        <v>-32415</v>
      </c>
      <c r="G269" s="25">
        <f>IF(AND(Ident!E269&lt;&gt;0,Ident!F269&lt;&gt;0),D269,IF(AND(Ident!E269&lt;&gt;0,Ident!F269=0),E269,IF(AND(Ident!E269=0,Ident!F269&lt;&gt;0),F269,ad5kw)))</f>
        <v>65</v>
      </c>
      <c r="H269" s="24">
        <f>ROUND(G269*Ident!L269,2)</f>
        <v>0</v>
      </c>
      <c r="I269" s="102"/>
      <c r="J269" s="103">
        <f>BerM1!W269+BerM2!W269+BerM3!W269</f>
        <v>0</v>
      </c>
      <c r="K269" s="103">
        <f t="shared" si="202"/>
        <v>0</v>
      </c>
      <c r="L269" s="103" t="str">
        <f t="shared" si="203"/>
        <v>Corriger</v>
      </c>
      <c r="M269" s="81">
        <f>BerM1!AB269+BerM2!AB269+BerM3!AB269</f>
        <v>0</v>
      </c>
      <c r="N269" s="81">
        <f t="shared" si="204"/>
        <v>0</v>
      </c>
      <c r="O269" s="4">
        <f>IF(BerM1!S269+BerM2!S269+BerM3!S269=0,0,MIN(Ident!L269*fuf,MAX((Ident!L269-1)*fuf,ROUND(N269/(BerM1!S269+BerM2!S269+BerM3!S269),2))))</f>
        <v>0</v>
      </c>
      <c r="P269" s="81">
        <f>ROUND((BerM1!I269+BerM2!I269+BerM3!I269)/(malu1+malu2+malu3),2)</f>
        <v>0</v>
      </c>
      <c r="Q269" s="81">
        <f>ROUND((BerM1!J269+BerM2!J269+BerM3!J269)/(dima1+dima2+dima3),2)</f>
        <v>0</v>
      </c>
      <c r="R269" s="81">
        <f>ROUND((BerM1!K269+BerM2!K269+BerM3!K269)/(wome1+wome2+wome3),2)</f>
        <v>0</v>
      </c>
      <c r="S269" s="81">
        <f>ROUND((BerM1!L269+BerM2!L269+BerM3!L269)/(doje1+doje2+doje3),2)</f>
        <v>0</v>
      </c>
      <c r="T269" s="81">
        <f>ROUND((BerM1!M269+BerM2!M269+BerM3!M269)/(vrve1+vrve2+vrve3),2)</f>
        <v>0</v>
      </c>
      <c r="U269" s="81">
        <f>ROUND((BerM1!N269+BerM2!N269+BerM3!N269)/(zasa1+zasa2+zasa3),2)</f>
        <v>0</v>
      </c>
      <c r="V269" s="81">
        <f>ROUND((BerM1!O269+BerM2!O269+BerM3!O269)/(zodi1+zodi2+zodi3),2)</f>
        <v>0</v>
      </c>
      <c r="W269" s="81">
        <f>ROUND(('M1-In'!U269+'M2-In'!U269+'M3-In'!U269)*7/(malu1+malu2+malu3+dima1+dima2+dima3+wome1+wome2+wome3+doje1+doje2+doje3+vrve1+vrve2+vrve3+zasa1+zasa2+zasa3+zodi1+zodi2+zodi3),2)</f>
        <v>0</v>
      </c>
      <c r="X269" s="81">
        <f t="shared" si="205"/>
        <v>0</v>
      </c>
      <c r="Y269" s="81" t="str">
        <f t="shared" si="206"/>
        <v>REMPLIR CAT.D'EMPLOYEUR!</v>
      </c>
      <c r="Z269" s="34">
        <f t="shared" si="207"/>
        <v>0</v>
      </c>
      <c r="AA269" s="81" t="str">
        <f t="shared" si="208"/>
        <v>T. plein</v>
      </c>
      <c r="AB269" s="81">
        <f>'M1-In'!AD269+'M1-In'!AE269+'M2-In'!AD269+'M2-In'!AE269+'M3-In'!AD269+'M3-In'!AE269</f>
        <v>0</v>
      </c>
      <c r="AC269" s="81" t="str">
        <f t="shared" si="209"/>
        <v>Corriger</v>
      </c>
      <c r="AD269" s="81" t="str">
        <f t="shared" si="210"/>
        <v>Corriger</v>
      </c>
      <c r="AE269" s="81">
        <f>'M1-In'!AF269+'M2-In'!AF269+'M3-In'!AF269</f>
        <v>0</v>
      </c>
      <c r="AF269" s="81" t="str">
        <f t="shared" si="211"/>
        <v>Corriger</v>
      </c>
      <c r="AG269" s="81" t="str">
        <f t="shared" si="212"/>
        <v>Corriger</v>
      </c>
      <c r="AH269" s="81">
        <f>'M1-In'!AG269+'M2-In'!AG269+'M3-In'!AG269</f>
        <v>0</v>
      </c>
      <c r="AI269" s="81" t="str">
        <f t="shared" si="213"/>
        <v>Corriger</v>
      </c>
      <c r="AJ269" s="81" t="str">
        <f t="shared" si="214"/>
        <v>Corriger</v>
      </c>
      <c r="AK269" s="81">
        <f>'M1-In'!AH269+'M2-In'!AH269+'M3-In'!AH269</f>
        <v>0</v>
      </c>
      <c r="AL269" s="81" t="str">
        <f t="shared" si="215"/>
        <v>Corriger</v>
      </c>
      <c r="AM269" s="81" t="str">
        <f t="shared" si="216"/>
        <v>Corriger</v>
      </c>
      <c r="AN269" s="81">
        <f>'M1-In'!AI269+'M2-In'!AI269+'M3-In'!AI269</f>
        <v>0</v>
      </c>
      <c r="AO269" s="81" t="str">
        <f t="shared" si="217"/>
        <v>Corriger</v>
      </c>
      <c r="AP269" s="81" t="str">
        <f t="shared" si="218"/>
        <v>Corriger</v>
      </c>
      <c r="AQ269" s="81">
        <f>'M1-In'!AJ269+'M2-In'!AJ269+'M3-In'!AJ269</f>
        <v>0</v>
      </c>
      <c r="AR269" s="81" t="str">
        <f t="shared" si="219"/>
        <v>Corriger</v>
      </c>
      <c r="AS269" s="81" t="str">
        <f t="shared" si="220"/>
        <v>Corriger</v>
      </c>
      <c r="AT269" s="81">
        <f>BerM1!AO269+BerM2!AO269+BerM3!AO269</f>
        <v>0</v>
      </c>
      <c r="AU269" s="81" t="str">
        <f t="shared" si="221"/>
        <v>Corriger</v>
      </c>
      <c r="AV269" s="81" t="str">
        <f t="shared" si="222"/>
        <v>Corriger</v>
      </c>
      <c r="AW269" s="81" t="str">
        <f>IF(A269&gt;1,"Corriger",MIN(gmk,BerM1!AQ269+BerM2!AQ269+BerM3!AQ269))</f>
        <v>Corriger</v>
      </c>
      <c r="AX269" s="81" t="str">
        <f t="shared" si="223"/>
        <v>Corriger</v>
      </c>
      <c r="AY269" s="81" t="str">
        <f t="shared" si="224"/>
        <v>Corriger</v>
      </c>
      <c r="AZ269" s="81" t="str">
        <f>IF(A269&gt;1,"Corriger",ROUND(AW269*pabij/100,2)+ROUND(AW269*wnbij/100,2))</f>
        <v>Corriger</v>
      </c>
      <c r="BA269" s="81">
        <f t="shared" si="225"/>
        <v>0</v>
      </c>
      <c r="BB269" s="81">
        <f t="shared" si="226"/>
        <v>0</v>
      </c>
      <c r="BC269" s="104">
        <f t="shared" si="227"/>
        <v>1</v>
      </c>
      <c r="BD269" s="81" t="str">
        <f t="shared" si="228"/>
        <v>Corriger</v>
      </c>
      <c r="BE269" s="34" t="str">
        <f t="shared" si="229"/>
        <v>Corriger</v>
      </c>
      <c r="BF269" s="81" t="str">
        <f>IF(A269&gt;1,"Corriger",MIN(AY269,BerM1!AT269+BerM2!AT269+BerM3!AT269))</f>
        <v>Corriger</v>
      </c>
      <c r="BG269" s="81" t="e">
        <f t="shared" si="230"/>
        <v>#VALUE!</v>
      </c>
      <c r="BH269" s="81" t="str">
        <f t="shared" si="231"/>
        <v>Corriger</v>
      </c>
      <c r="BI269" s="81" t="str">
        <f t="shared" si="232"/>
        <v>Corriger</v>
      </c>
      <c r="BJ269" s="81" t="e">
        <f t="shared" si="233"/>
        <v>#VALUE!</v>
      </c>
      <c r="BK269" s="81" t="e">
        <f ca="1">IF(A269=1,Corriger,ROUND(AW269*fsobij/100,2))</f>
        <v>#VALUE!</v>
      </c>
      <c r="BL269" s="25" t="str">
        <f t="shared" si="234"/>
        <v>Corriger</v>
      </c>
      <c r="BM269" s="81" t="str">
        <f t="shared" si="235"/>
        <v>Corriger</v>
      </c>
      <c r="BN269" s="81" t="str">
        <f t="shared" si="236"/>
        <v>Corriger</v>
      </c>
      <c r="BO269" s="81" t="str">
        <f t="shared" si="237"/>
        <v>OK</v>
      </c>
      <c r="BP269" s="81" t="b">
        <f t="shared" si="238"/>
        <v>0</v>
      </c>
      <c r="BQ269" s="105"/>
      <c r="BR269" s="105" t="e">
        <f ca="1">IF(A269=1,Corriger,ROUND(AW269*bijdrage255/100,2))</f>
        <v>#VALUE!</v>
      </c>
      <c r="BS269" s="105" t="e">
        <f ca="1">IF(A269=1,Corriger,ROUND(AW269*bijdrage256/100,2))</f>
        <v>#VALUE!</v>
      </c>
      <c r="BT269" s="105"/>
      <c r="BU269" s="105" t="str">
        <f t="shared" si="239"/>
        <v>Corriger</v>
      </c>
      <c r="BV269" s="105"/>
      <c r="BW269" s="81" t="e">
        <f t="shared" si="240"/>
        <v>#VALUE!</v>
      </c>
      <c r="BX269" s="81" t="e">
        <f t="shared" si="241"/>
        <v>#VALUE!</v>
      </c>
      <c r="BY269" s="81" t="e">
        <f t="shared" si="242"/>
        <v>#VALUE!</v>
      </c>
      <c r="CA269" s="81" t="e">
        <f ca="1">BN269-ROUND(((FTP!AP269+FTP!BB269+FTP!BF269+FTP!AT269+FTP!AX269)-(FTP!BH269+FTP!BJ269))/100,2)</f>
        <v>#VALUE!</v>
      </c>
    </row>
    <row r="270" spans="1:79" x14ac:dyDescent="0.2">
      <c r="A270" s="25">
        <f>IF(OR(BerM1!V270=1,BerM2!V270=1,BerM3!V270=1),1,IF(ISBLANK(wg_cat),2,IF(AND(kwnr&gt;=76,user_wg_cat=958),3,0)))</f>
        <v>2</v>
      </c>
      <c r="B270" s="101"/>
      <c r="C270" s="106">
        <f>IF(NOT(ISBLANK(Ident!E270)),IF(Ident!E270&lt;Kal!A$11,Kal!A$11,Ident!E270),Kal!A$11)</f>
        <v>45383</v>
      </c>
      <c r="D270" s="25">
        <f>Ident!F270-C270+1-(INT((CHOOSE(WEEKDAY(C270),0,1,2,3,4,5,6)+(Ident!F270-C270+1))/7))-(INT((CHOOSE(WEEKDAY(C270),6,0,1,2,3,4,5)+(Ident!F270-C270+1))/7))</f>
        <v>-32415</v>
      </c>
      <c r="E270" s="25">
        <f>Kal!B$13-C270+1-(INT((CHOOSE(WEEKDAY(C270),0,1,2,3,4,5,6)+(Kal!B$13-C270+1))/7))-(INT((CHOOSE(WEEKDAY(C270),6,0,1,2,3,4,5)+(Kal!B$13-C270+1))/7))</f>
        <v>65</v>
      </c>
      <c r="F270" s="25">
        <f>Ident!F270-Kal!A$11+1-(INT((CHOOSE(WEEKDAY(Kal!A$11),0,1,2,3,4,5,6)+(Ident!F270-Kal!A$11+1))/7))-(INT((CHOOSE(WEEKDAY(Kal!A$11),6,0,1,2,3,4,5)+(Ident!F270-Kal!A$11+1))/7))</f>
        <v>-32415</v>
      </c>
      <c r="G270" s="25">
        <f>IF(AND(Ident!E270&lt;&gt;0,Ident!F270&lt;&gt;0),D270,IF(AND(Ident!E270&lt;&gt;0,Ident!F270=0),E270,IF(AND(Ident!E270=0,Ident!F270&lt;&gt;0),F270,ad5kw)))</f>
        <v>65</v>
      </c>
      <c r="H270" s="24">
        <f>ROUND(G270*Ident!L270,2)</f>
        <v>0</v>
      </c>
      <c r="I270" s="102"/>
      <c r="J270" s="103">
        <f>BerM1!W270+BerM2!W270+BerM3!W270</f>
        <v>0</v>
      </c>
      <c r="K270" s="103">
        <f t="shared" si="202"/>
        <v>0</v>
      </c>
      <c r="L270" s="103" t="str">
        <f t="shared" si="203"/>
        <v>Corriger</v>
      </c>
      <c r="M270" s="81">
        <f>BerM1!AB270+BerM2!AB270+BerM3!AB270</f>
        <v>0</v>
      </c>
      <c r="N270" s="81">
        <f t="shared" si="204"/>
        <v>0</v>
      </c>
      <c r="O270" s="4">
        <f>IF(BerM1!S270+BerM2!S270+BerM3!S270=0,0,MIN(Ident!L270*fuf,MAX((Ident!L270-1)*fuf,ROUND(N270/(BerM1!S270+BerM2!S270+BerM3!S270),2))))</f>
        <v>0</v>
      </c>
      <c r="P270" s="81">
        <f>ROUND((BerM1!I270+BerM2!I270+BerM3!I270)/(malu1+malu2+malu3),2)</f>
        <v>0</v>
      </c>
      <c r="Q270" s="81">
        <f>ROUND((BerM1!J270+BerM2!J270+BerM3!J270)/(dima1+dima2+dima3),2)</f>
        <v>0</v>
      </c>
      <c r="R270" s="81">
        <f>ROUND((BerM1!K270+BerM2!K270+BerM3!K270)/(wome1+wome2+wome3),2)</f>
        <v>0</v>
      </c>
      <c r="S270" s="81">
        <f>ROUND((BerM1!L270+BerM2!L270+BerM3!L270)/(doje1+doje2+doje3),2)</f>
        <v>0</v>
      </c>
      <c r="T270" s="81">
        <f>ROUND((BerM1!M270+BerM2!M270+BerM3!M270)/(vrve1+vrve2+vrve3),2)</f>
        <v>0</v>
      </c>
      <c r="U270" s="81">
        <f>ROUND((BerM1!N270+BerM2!N270+BerM3!N270)/(zasa1+zasa2+zasa3),2)</f>
        <v>0</v>
      </c>
      <c r="V270" s="81">
        <f>ROUND((BerM1!O270+BerM2!O270+BerM3!O270)/(zodi1+zodi2+zodi3),2)</f>
        <v>0</v>
      </c>
      <c r="W270" s="81">
        <f>ROUND(('M1-In'!U270+'M2-In'!U270+'M3-In'!U270)*7/(malu1+malu2+malu3+dima1+dima2+dima3+wome1+wome2+wome3+doje1+doje2+doje3+vrve1+vrve2+vrve3+zasa1+zasa2+zasa3+zodi1+zodi2+zodi3),2)</f>
        <v>0</v>
      </c>
      <c r="X270" s="81">
        <f t="shared" si="205"/>
        <v>0</v>
      </c>
      <c r="Y270" s="81" t="str">
        <f t="shared" si="206"/>
        <v>REMPLIR CAT.D'EMPLOYEUR!</v>
      </c>
      <c r="Z270" s="34">
        <f t="shared" si="207"/>
        <v>0</v>
      </c>
      <c r="AA270" s="81" t="str">
        <f t="shared" si="208"/>
        <v>T. plein</v>
      </c>
      <c r="AB270" s="81">
        <f>'M1-In'!AD270+'M1-In'!AE270+'M2-In'!AD270+'M2-In'!AE270+'M3-In'!AD270+'M3-In'!AE270</f>
        <v>0</v>
      </c>
      <c r="AC270" s="81" t="str">
        <f t="shared" si="209"/>
        <v>Corriger</v>
      </c>
      <c r="AD270" s="81" t="str">
        <f t="shared" si="210"/>
        <v>Corriger</v>
      </c>
      <c r="AE270" s="81">
        <f>'M1-In'!AF270+'M2-In'!AF270+'M3-In'!AF270</f>
        <v>0</v>
      </c>
      <c r="AF270" s="81" t="str">
        <f t="shared" si="211"/>
        <v>Corriger</v>
      </c>
      <c r="AG270" s="81" t="str">
        <f t="shared" si="212"/>
        <v>Corriger</v>
      </c>
      <c r="AH270" s="81">
        <f>'M1-In'!AG270+'M2-In'!AG270+'M3-In'!AG270</f>
        <v>0</v>
      </c>
      <c r="AI270" s="81" t="str">
        <f t="shared" si="213"/>
        <v>Corriger</v>
      </c>
      <c r="AJ270" s="81" t="str">
        <f t="shared" si="214"/>
        <v>Corriger</v>
      </c>
      <c r="AK270" s="81">
        <f>'M1-In'!AH270+'M2-In'!AH270+'M3-In'!AH270</f>
        <v>0</v>
      </c>
      <c r="AL270" s="81" t="str">
        <f t="shared" si="215"/>
        <v>Corriger</v>
      </c>
      <c r="AM270" s="81" t="str">
        <f t="shared" si="216"/>
        <v>Corriger</v>
      </c>
      <c r="AN270" s="81">
        <f>'M1-In'!AI270+'M2-In'!AI270+'M3-In'!AI270</f>
        <v>0</v>
      </c>
      <c r="AO270" s="81" t="str">
        <f t="shared" si="217"/>
        <v>Corriger</v>
      </c>
      <c r="AP270" s="81" t="str">
        <f t="shared" si="218"/>
        <v>Corriger</v>
      </c>
      <c r="AQ270" s="81">
        <f>'M1-In'!AJ270+'M2-In'!AJ270+'M3-In'!AJ270</f>
        <v>0</v>
      </c>
      <c r="AR270" s="81" t="str">
        <f t="shared" si="219"/>
        <v>Corriger</v>
      </c>
      <c r="AS270" s="81" t="str">
        <f t="shared" si="220"/>
        <v>Corriger</v>
      </c>
      <c r="AT270" s="81">
        <f>BerM1!AO270+BerM2!AO270+BerM3!AO270</f>
        <v>0</v>
      </c>
      <c r="AU270" s="81" t="str">
        <f t="shared" si="221"/>
        <v>Corriger</v>
      </c>
      <c r="AV270" s="81" t="str">
        <f t="shared" si="222"/>
        <v>Corriger</v>
      </c>
      <c r="AW270" s="81" t="str">
        <f>IF(A270&gt;1,"Corriger",MIN(gmk,BerM1!AQ270+BerM2!AQ270+BerM3!AQ270))</f>
        <v>Corriger</v>
      </c>
      <c r="AX270" s="81" t="str">
        <f t="shared" si="223"/>
        <v>Corriger</v>
      </c>
      <c r="AY270" s="81" t="str">
        <f t="shared" si="224"/>
        <v>Corriger</v>
      </c>
      <c r="AZ270" s="81" t="str">
        <f>IF(A270&gt;1,"Corriger",ROUND(AW270*pabij/100,2)+ROUND(AW270*wnbij/100,2))</f>
        <v>Corriger</v>
      </c>
      <c r="BA270" s="81">
        <f t="shared" si="225"/>
        <v>0</v>
      </c>
      <c r="BB270" s="81">
        <f t="shared" si="226"/>
        <v>0</v>
      </c>
      <c r="BC270" s="104">
        <f t="shared" si="227"/>
        <v>1</v>
      </c>
      <c r="BD270" s="81" t="str">
        <f t="shared" si="228"/>
        <v>Corriger</v>
      </c>
      <c r="BE270" s="34" t="str">
        <f t="shared" si="229"/>
        <v>Corriger</v>
      </c>
      <c r="BF270" s="81" t="str">
        <f>IF(A270&gt;1,"Corriger",MIN(AY270,BerM1!AT270+BerM2!AT270+BerM3!AT270))</f>
        <v>Corriger</v>
      </c>
      <c r="BG270" s="81" t="e">
        <f t="shared" si="230"/>
        <v>#VALUE!</v>
      </c>
      <c r="BH270" s="81" t="str">
        <f t="shared" si="231"/>
        <v>Corriger</v>
      </c>
      <c r="BI270" s="81" t="str">
        <f t="shared" si="232"/>
        <v>Corriger</v>
      </c>
      <c r="BJ270" s="81" t="e">
        <f t="shared" si="233"/>
        <v>#VALUE!</v>
      </c>
      <c r="BK270" s="81" t="e">
        <f ca="1">IF(A270=1,Corriger,ROUND(AW270*fsobij/100,2))</f>
        <v>#VALUE!</v>
      </c>
      <c r="BL270" s="25" t="str">
        <f t="shared" si="234"/>
        <v>Corriger</v>
      </c>
      <c r="BM270" s="81" t="str">
        <f t="shared" si="235"/>
        <v>Corriger</v>
      </c>
      <c r="BN270" s="81" t="str">
        <f t="shared" si="236"/>
        <v>Corriger</v>
      </c>
      <c r="BO270" s="81" t="str">
        <f t="shared" si="237"/>
        <v>OK</v>
      </c>
      <c r="BP270" s="81" t="b">
        <f t="shared" si="238"/>
        <v>0</v>
      </c>
      <c r="BQ270" s="105"/>
      <c r="BR270" s="105" t="e">
        <f ca="1">IF(A270=1,Corriger,ROUND(AW270*bijdrage255/100,2))</f>
        <v>#VALUE!</v>
      </c>
      <c r="BS270" s="105" t="e">
        <f ca="1">IF(A270=1,Corriger,ROUND(AW270*bijdrage256/100,2))</f>
        <v>#VALUE!</v>
      </c>
      <c r="BT270" s="105"/>
      <c r="BU270" s="105" t="str">
        <f t="shared" si="239"/>
        <v>Corriger</v>
      </c>
      <c r="BV270" s="105"/>
      <c r="BW270" s="81" t="e">
        <f t="shared" si="240"/>
        <v>#VALUE!</v>
      </c>
      <c r="BX270" s="81" t="e">
        <f t="shared" si="241"/>
        <v>#VALUE!</v>
      </c>
      <c r="BY270" s="81" t="e">
        <f t="shared" si="242"/>
        <v>#VALUE!</v>
      </c>
      <c r="CA270" s="81" t="e">
        <f ca="1">BN270-ROUND(((FTP!AP270+FTP!BB270+FTP!BF270+FTP!AT270+FTP!AX270)-(FTP!BH270+FTP!BJ270))/100,2)</f>
        <v>#VALUE!</v>
      </c>
    </row>
    <row r="271" spans="1:79" x14ac:dyDescent="0.2">
      <c r="A271" s="25">
        <f>IF(OR(BerM1!V271=1,BerM2!V271=1,BerM3!V271=1),1,IF(ISBLANK(wg_cat),2,IF(AND(kwnr&gt;=76,user_wg_cat=958),3,0)))</f>
        <v>2</v>
      </c>
      <c r="B271" s="101"/>
      <c r="C271" s="106">
        <f>IF(NOT(ISBLANK(Ident!E271)),IF(Ident!E271&lt;Kal!A$11,Kal!A$11,Ident!E271),Kal!A$11)</f>
        <v>45383</v>
      </c>
      <c r="D271" s="25">
        <f>Ident!F271-C271+1-(INT((CHOOSE(WEEKDAY(C271),0,1,2,3,4,5,6)+(Ident!F271-C271+1))/7))-(INT((CHOOSE(WEEKDAY(C271),6,0,1,2,3,4,5)+(Ident!F271-C271+1))/7))</f>
        <v>-32415</v>
      </c>
      <c r="E271" s="25">
        <f>Kal!B$13-C271+1-(INT((CHOOSE(WEEKDAY(C271),0,1,2,3,4,5,6)+(Kal!B$13-C271+1))/7))-(INT((CHOOSE(WEEKDAY(C271),6,0,1,2,3,4,5)+(Kal!B$13-C271+1))/7))</f>
        <v>65</v>
      </c>
      <c r="F271" s="25">
        <f>Ident!F271-Kal!A$11+1-(INT((CHOOSE(WEEKDAY(Kal!A$11),0,1,2,3,4,5,6)+(Ident!F271-Kal!A$11+1))/7))-(INT((CHOOSE(WEEKDAY(Kal!A$11),6,0,1,2,3,4,5)+(Ident!F271-Kal!A$11+1))/7))</f>
        <v>-32415</v>
      </c>
      <c r="G271" s="25">
        <f>IF(AND(Ident!E271&lt;&gt;0,Ident!F271&lt;&gt;0),D271,IF(AND(Ident!E271&lt;&gt;0,Ident!F271=0),E271,IF(AND(Ident!E271=0,Ident!F271&lt;&gt;0),F271,ad5kw)))</f>
        <v>65</v>
      </c>
      <c r="H271" s="24">
        <f>ROUND(G271*Ident!L271,2)</f>
        <v>0</v>
      </c>
      <c r="I271" s="102"/>
      <c r="J271" s="103">
        <f>BerM1!W271+BerM2!W271+BerM3!W271</f>
        <v>0</v>
      </c>
      <c r="K271" s="103">
        <f t="shared" si="202"/>
        <v>0</v>
      </c>
      <c r="L271" s="103" t="str">
        <f t="shared" si="203"/>
        <v>Corriger</v>
      </c>
      <c r="M271" s="81">
        <f>BerM1!AB271+BerM2!AB271+BerM3!AB271</f>
        <v>0</v>
      </c>
      <c r="N271" s="81">
        <f t="shared" si="204"/>
        <v>0</v>
      </c>
      <c r="O271" s="4">
        <f>IF(BerM1!S271+BerM2!S271+BerM3!S271=0,0,MIN(Ident!L271*fuf,MAX((Ident!L271-1)*fuf,ROUND(N271/(BerM1!S271+BerM2!S271+BerM3!S271),2))))</f>
        <v>0</v>
      </c>
      <c r="P271" s="81">
        <f>ROUND((BerM1!I271+BerM2!I271+BerM3!I271)/(malu1+malu2+malu3),2)</f>
        <v>0</v>
      </c>
      <c r="Q271" s="81">
        <f>ROUND((BerM1!J271+BerM2!J271+BerM3!J271)/(dima1+dima2+dima3),2)</f>
        <v>0</v>
      </c>
      <c r="R271" s="81">
        <f>ROUND((BerM1!K271+BerM2!K271+BerM3!K271)/(wome1+wome2+wome3),2)</f>
        <v>0</v>
      </c>
      <c r="S271" s="81">
        <f>ROUND((BerM1!L271+BerM2!L271+BerM3!L271)/(doje1+doje2+doje3),2)</f>
        <v>0</v>
      </c>
      <c r="T271" s="81">
        <f>ROUND((BerM1!M271+BerM2!M271+BerM3!M271)/(vrve1+vrve2+vrve3),2)</f>
        <v>0</v>
      </c>
      <c r="U271" s="81">
        <f>ROUND((BerM1!N271+BerM2!N271+BerM3!N271)/(zasa1+zasa2+zasa3),2)</f>
        <v>0</v>
      </c>
      <c r="V271" s="81">
        <f>ROUND((BerM1!O271+BerM2!O271+BerM3!O271)/(zodi1+zodi2+zodi3),2)</f>
        <v>0</v>
      </c>
      <c r="W271" s="81">
        <f>ROUND(('M1-In'!U271+'M2-In'!U271+'M3-In'!U271)*7/(malu1+malu2+malu3+dima1+dima2+dima3+wome1+wome2+wome3+doje1+doje2+doje3+vrve1+vrve2+vrve3+zasa1+zasa2+zasa3+zodi1+zodi2+zodi3),2)</f>
        <v>0</v>
      </c>
      <c r="X271" s="81">
        <f t="shared" si="205"/>
        <v>0</v>
      </c>
      <c r="Y271" s="81" t="str">
        <f t="shared" si="206"/>
        <v>REMPLIR CAT.D'EMPLOYEUR!</v>
      </c>
      <c r="Z271" s="34">
        <f t="shared" si="207"/>
        <v>0</v>
      </c>
      <c r="AA271" s="81" t="str">
        <f t="shared" si="208"/>
        <v>T. plein</v>
      </c>
      <c r="AB271" s="81">
        <f>'M1-In'!AD271+'M1-In'!AE271+'M2-In'!AD271+'M2-In'!AE271+'M3-In'!AD271+'M3-In'!AE271</f>
        <v>0</v>
      </c>
      <c r="AC271" s="81" t="str">
        <f t="shared" si="209"/>
        <v>Corriger</v>
      </c>
      <c r="AD271" s="81" t="str">
        <f t="shared" si="210"/>
        <v>Corriger</v>
      </c>
      <c r="AE271" s="81">
        <f>'M1-In'!AF271+'M2-In'!AF271+'M3-In'!AF271</f>
        <v>0</v>
      </c>
      <c r="AF271" s="81" t="str">
        <f t="shared" si="211"/>
        <v>Corriger</v>
      </c>
      <c r="AG271" s="81" t="str">
        <f t="shared" si="212"/>
        <v>Corriger</v>
      </c>
      <c r="AH271" s="81">
        <f>'M1-In'!AG271+'M2-In'!AG271+'M3-In'!AG271</f>
        <v>0</v>
      </c>
      <c r="AI271" s="81" t="str">
        <f t="shared" si="213"/>
        <v>Corriger</v>
      </c>
      <c r="AJ271" s="81" t="str">
        <f t="shared" si="214"/>
        <v>Corriger</v>
      </c>
      <c r="AK271" s="81">
        <f>'M1-In'!AH271+'M2-In'!AH271+'M3-In'!AH271</f>
        <v>0</v>
      </c>
      <c r="AL271" s="81" t="str">
        <f t="shared" si="215"/>
        <v>Corriger</v>
      </c>
      <c r="AM271" s="81" t="str">
        <f t="shared" si="216"/>
        <v>Corriger</v>
      </c>
      <c r="AN271" s="81">
        <f>'M1-In'!AI271+'M2-In'!AI271+'M3-In'!AI271</f>
        <v>0</v>
      </c>
      <c r="AO271" s="81" t="str">
        <f t="shared" si="217"/>
        <v>Corriger</v>
      </c>
      <c r="AP271" s="81" t="str">
        <f t="shared" si="218"/>
        <v>Corriger</v>
      </c>
      <c r="AQ271" s="81">
        <f>'M1-In'!AJ271+'M2-In'!AJ271+'M3-In'!AJ271</f>
        <v>0</v>
      </c>
      <c r="AR271" s="81" t="str">
        <f t="shared" si="219"/>
        <v>Corriger</v>
      </c>
      <c r="AS271" s="81" t="str">
        <f t="shared" si="220"/>
        <v>Corriger</v>
      </c>
      <c r="AT271" s="81">
        <f>BerM1!AO271+BerM2!AO271+BerM3!AO271</f>
        <v>0</v>
      </c>
      <c r="AU271" s="81" t="str">
        <f t="shared" si="221"/>
        <v>Corriger</v>
      </c>
      <c r="AV271" s="81" t="str">
        <f t="shared" si="222"/>
        <v>Corriger</v>
      </c>
      <c r="AW271" s="81" t="str">
        <f>IF(A271&gt;1,"Corriger",MIN(gmk,BerM1!AQ271+BerM2!AQ271+BerM3!AQ271))</f>
        <v>Corriger</v>
      </c>
      <c r="AX271" s="81" t="str">
        <f t="shared" si="223"/>
        <v>Corriger</v>
      </c>
      <c r="AY271" s="81" t="str">
        <f t="shared" si="224"/>
        <v>Corriger</v>
      </c>
      <c r="AZ271" s="81" t="str">
        <f>IF(A271&gt;1,"Corriger",ROUND(AW271*pabij/100,2)+ROUND(AW271*wnbij/100,2))</f>
        <v>Corriger</v>
      </c>
      <c r="BA271" s="81">
        <f t="shared" si="225"/>
        <v>0</v>
      </c>
      <c r="BB271" s="81">
        <f t="shared" si="226"/>
        <v>0</v>
      </c>
      <c r="BC271" s="104">
        <f t="shared" si="227"/>
        <v>1</v>
      </c>
      <c r="BD271" s="81" t="str">
        <f t="shared" si="228"/>
        <v>Corriger</v>
      </c>
      <c r="BE271" s="34" t="str">
        <f t="shared" si="229"/>
        <v>Corriger</v>
      </c>
      <c r="BF271" s="81" t="str">
        <f>IF(A271&gt;1,"Corriger",MIN(AY271,BerM1!AT271+BerM2!AT271+BerM3!AT271))</f>
        <v>Corriger</v>
      </c>
      <c r="BG271" s="81" t="e">
        <f t="shared" si="230"/>
        <v>#VALUE!</v>
      </c>
      <c r="BH271" s="81" t="str">
        <f t="shared" si="231"/>
        <v>Corriger</v>
      </c>
      <c r="BI271" s="81" t="str">
        <f t="shared" si="232"/>
        <v>Corriger</v>
      </c>
      <c r="BJ271" s="81" t="e">
        <f t="shared" si="233"/>
        <v>#VALUE!</v>
      </c>
      <c r="BK271" s="81" t="e">
        <f ca="1">IF(A271=1,Corriger,ROUND(AW271*fsobij/100,2))</f>
        <v>#VALUE!</v>
      </c>
      <c r="BL271" s="25" t="str">
        <f t="shared" si="234"/>
        <v>Corriger</v>
      </c>
      <c r="BM271" s="81" t="str">
        <f t="shared" si="235"/>
        <v>Corriger</v>
      </c>
      <c r="BN271" s="81" t="str">
        <f t="shared" si="236"/>
        <v>Corriger</v>
      </c>
      <c r="BO271" s="81" t="str">
        <f t="shared" si="237"/>
        <v>OK</v>
      </c>
      <c r="BP271" s="81" t="b">
        <f t="shared" si="238"/>
        <v>0</v>
      </c>
      <c r="BQ271" s="105"/>
      <c r="BR271" s="105" t="e">
        <f ca="1">IF(A271=1,Corriger,ROUND(AW271*bijdrage255/100,2))</f>
        <v>#VALUE!</v>
      </c>
      <c r="BS271" s="105" t="e">
        <f ca="1">IF(A271=1,Corriger,ROUND(AW271*bijdrage256/100,2))</f>
        <v>#VALUE!</v>
      </c>
      <c r="BT271" s="105"/>
      <c r="BU271" s="105" t="str">
        <f t="shared" si="239"/>
        <v>Corriger</v>
      </c>
      <c r="BV271" s="105"/>
      <c r="BW271" s="81" t="e">
        <f t="shared" si="240"/>
        <v>#VALUE!</v>
      </c>
      <c r="BX271" s="81" t="e">
        <f t="shared" si="241"/>
        <v>#VALUE!</v>
      </c>
      <c r="BY271" s="81" t="e">
        <f t="shared" si="242"/>
        <v>#VALUE!</v>
      </c>
      <c r="CA271" s="81" t="e">
        <f ca="1">BN271-ROUND(((FTP!AP271+FTP!BB271+FTP!BF271+FTP!AT271+FTP!AX271)-(FTP!BH271+FTP!BJ271))/100,2)</f>
        <v>#VALUE!</v>
      </c>
    </row>
    <row r="272" spans="1:79" x14ac:dyDescent="0.2">
      <c r="A272" s="25">
        <f>IF(OR(BerM1!V272=1,BerM2!V272=1,BerM3!V272=1),1,IF(ISBLANK(wg_cat),2,IF(AND(kwnr&gt;=76,user_wg_cat=958),3,0)))</f>
        <v>2</v>
      </c>
      <c r="B272" s="101"/>
      <c r="C272" s="106">
        <f>IF(NOT(ISBLANK(Ident!E272)),IF(Ident!E272&lt;Kal!A$11,Kal!A$11,Ident!E272),Kal!A$11)</f>
        <v>45383</v>
      </c>
      <c r="D272" s="25">
        <f>Ident!F272-C272+1-(INT((CHOOSE(WEEKDAY(C272),0,1,2,3,4,5,6)+(Ident!F272-C272+1))/7))-(INT((CHOOSE(WEEKDAY(C272),6,0,1,2,3,4,5)+(Ident!F272-C272+1))/7))</f>
        <v>-32415</v>
      </c>
      <c r="E272" s="25">
        <f>Kal!B$13-C272+1-(INT((CHOOSE(WEEKDAY(C272),0,1,2,3,4,5,6)+(Kal!B$13-C272+1))/7))-(INT((CHOOSE(WEEKDAY(C272),6,0,1,2,3,4,5)+(Kal!B$13-C272+1))/7))</f>
        <v>65</v>
      </c>
      <c r="F272" s="25">
        <f>Ident!F272-Kal!A$11+1-(INT((CHOOSE(WEEKDAY(Kal!A$11),0,1,2,3,4,5,6)+(Ident!F272-Kal!A$11+1))/7))-(INT((CHOOSE(WEEKDAY(Kal!A$11),6,0,1,2,3,4,5)+(Ident!F272-Kal!A$11+1))/7))</f>
        <v>-32415</v>
      </c>
      <c r="G272" s="25">
        <f>IF(AND(Ident!E272&lt;&gt;0,Ident!F272&lt;&gt;0),D272,IF(AND(Ident!E272&lt;&gt;0,Ident!F272=0),E272,IF(AND(Ident!E272=0,Ident!F272&lt;&gt;0),F272,ad5kw)))</f>
        <v>65</v>
      </c>
      <c r="H272" s="24">
        <f>ROUND(G272*Ident!L272,2)</f>
        <v>0</v>
      </c>
      <c r="I272" s="102"/>
      <c r="J272" s="103">
        <f>BerM1!W272+BerM2!W272+BerM3!W272</f>
        <v>0</v>
      </c>
      <c r="K272" s="103">
        <f t="shared" si="202"/>
        <v>0</v>
      </c>
      <c r="L272" s="103" t="str">
        <f t="shared" si="203"/>
        <v>Corriger</v>
      </c>
      <c r="M272" s="81">
        <f>BerM1!AB272+BerM2!AB272+BerM3!AB272</f>
        <v>0</v>
      </c>
      <c r="N272" s="81">
        <f t="shared" si="204"/>
        <v>0</v>
      </c>
      <c r="O272" s="4">
        <f>IF(BerM1!S272+BerM2!S272+BerM3!S272=0,0,MIN(Ident!L272*fuf,MAX((Ident!L272-1)*fuf,ROUND(N272/(BerM1!S272+BerM2!S272+BerM3!S272),2))))</f>
        <v>0</v>
      </c>
      <c r="P272" s="81">
        <f>ROUND((BerM1!I272+BerM2!I272+BerM3!I272)/(malu1+malu2+malu3),2)</f>
        <v>0</v>
      </c>
      <c r="Q272" s="81">
        <f>ROUND((BerM1!J272+BerM2!J272+BerM3!J272)/(dima1+dima2+dima3),2)</f>
        <v>0</v>
      </c>
      <c r="R272" s="81">
        <f>ROUND((BerM1!K272+BerM2!K272+BerM3!K272)/(wome1+wome2+wome3),2)</f>
        <v>0</v>
      </c>
      <c r="S272" s="81">
        <f>ROUND((BerM1!L272+BerM2!L272+BerM3!L272)/(doje1+doje2+doje3),2)</f>
        <v>0</v>
      </c>
      <c r="T272" s="81">
        <f>ROUND((BerM1!M272+BerM2!M272+BerM3!M272)/(vrve1+vrve2+vrve3),2)</f>
        <v>0</v>
      </c>
      <c r="U272" s="81">
        <f>ROUND((BerM1!N272+BerM2!N272+BerM3!N272)/(zasa1+zasa2+zasa3),2)</f>
        <v>0</v>
      </c>
      <c r="V272" s="81">
        <f>ROUND((BerM1!O272+BerM2!O272+BerM3!O272)/(zodi1+zodi2+zodi3),2)</f>
        <v>0</v>
      </c>
      <c r="W272" s="81">
        <f>ROUND(('M1-In'!U272+'M2-In'!U272+'M3-In'!U272)*7/(malu1+malu2+malu3+dima1+dima2+dima3+wome1+wome2+wome3+doje1+doje2+doje3+vrve1+vrve2+vrve3+zasa1+zasa2+zasa3+zodi1+zodi2+zodi3),2)</f>
        <v>0</v>
      </c>
      <c r="X272" s="81">
        <f t="shared" si="205"/>
        <v>0</v>
      </c>
      <c r="Y272" s="81" t="str">
        <f t="shared" si="206"/>
        <v>REMPLIR CAT.D'EMPLOYEUR!</v>
      </c>
      <c r="Z272" s="34">
        <f t="shared" si="207"/>
        <v>0</v>
      </c>
      <c r="AA272" s="81" t="str">
        <f t="shared" si="208"/>
        <v>T. plein</v>
      </c>
      <c r="AB272" s="81">
        <f>'M1-In'!AD272+'M1-In'!AE272+'M2-In'!AD272+'M2-In'!AE272+'M3-In'!AD272+'M3-In'!AE272</f>
        <v>0</v>
      </c>
      <c r="AC272" s="81" t="str">
        <f t="shared" si="209"/>
        <v>Corriger</v>
      </c>
      <c r="AD272" s="81" t="str">
        <f t="shared" si="210"/>
        <v>Corriger</v>
      </c>
      <c r="AE272" s="81">
        <f>'M1-In'!AF272+'M2-In'!AF272+'M3-In'!AF272</f>
        <v>0</v>
      </c>
      <c r="AF272" s="81" t="str">
        <f t="shared" si="211"/>
        <v>Corriger</v>
      </c>
      <c r="AG272" s="81" t="str">
        <f t="shared" si="212"/>
        <v>Corriger</v>
      </c>
      <c r="AH272" s="81">
        <f>'M1-In'!AG272+'M2-In'!AG272+'M3-In'!AG272</f>
        <v>0</v>
      </c>
      <c r="AI272" s="81" t="str">
        <f t="shared" si="213"/>
        <v>Corriger</v>
      </c>
      <c r="AJ272" s="81" t="str">
        <f t="shared" si="214"/>
        <v>Corriger</v>
      </c>
      <c r="AK272" s="81">
        <f>'M1-In'!AH272+'M2-In'!AH272+'M3-In'!AH272</f>
        <v>0</v>
      </c>
      <c r="AL272" s="81" t="str">
        <f t="shared" si="215"/>
        <v>Corriger</v>
      </c>
      <c r="AM272" s="81" t="str">
        <f t="shared" si="216"/>
        <v>Corriger</v>
      </c>
      <c r="AN272" s="81">
        <f>'M1-In'!AI272+'M2-In'!AI272+'M3-In'!AI272</f>
        <v>0</v>
      </c>
      <c r="AO272" s="81" t="str">
        <f t="shared" si="217"/>
        <v>Corriger</v>
      </c>
      <c r="AP272" s="81" t="str">
        <f t="shared" si="218"/>
        <v>Corriger</v>
      </c>
      <c r="AQ272" s="81">
        <f>'M1-In'!AJ272+'M2-In'!AJ272+'M3-In'!AJ272</f>
        <v>0</v>
      </c>
      <c r="AR272" s="81" t="str">
        <f t="shared" si="219"/>
        <v>Corriger</v>
      </c>
      <c r="AS272" s="81" t="str">
        <f t="shared" si="220"/>
        <v>Corriger</v>
      </c>
      <c r="AT272" s="81">
        <f>BerM1!AO272+BerM2!AO272+BerM3!AO272</f>
        <v>0</v>
      </c>
      <c r="AU272" s="81" t="str">
        <f t="shared" si="221"/>
        <v>Corriger</v>
      </c>
      <c r="AV272" s="81" t="str">
        <f t="shared" si="222"/>
        <v>Corriger</v>
      </c>
      <c r="AW272" s="81" t="str">
        <f>IF(A272&gt;1,"Corriger",MIN(gmk,BerM1!AQ272+BerM2!AQ272+BerM3!AQ272))</f>
        <v>Corriger</v>
      </c>
      <c r="AX272" s="81" t="str">
        <f t="shared" si="223"/>
        <v>Corriger</v>
      </c>
      <c r="AY272" s="81" t="str">
        <f t="shared" si="224"/>
        <v>Corriger</v>
      </c>
      <c r="AZ272" s="81" t="str">
        <f>IF(A272&gt;1,"Corriger",ROUND(AW272*pabij/100,2)+ROUND(AW272*wnbij/100,2))</f>
        <v>Corriger</v>
      </c>
      <c r="BA272" s="81">
        <f t="shared" si="225"/>
        <v>0</v>
      </c>
      <c r="BB272" s="81">
        <f t="shared" si="226"/>
        <v>0</v>
      </c>
      <c r="BC272" s="104">
        <f t="shared" si="227"/>
        <v>1</v>
      </c>
      <c r="BD272" s="81" t="str">
        <f t="shared" si="228"/>
        <v>Corriger</v>
      </c>
      <c r="BE272" s="34" t="str">
        <f t="shared" si="229"/>
        <v>Corriger</v>
      </c>
      <c r="BF272" s="81" t="str">
        <f>IF(A272&gt;1,"Corriger",MIN(AY272,BerM1!AT272+BerM2!AT272+BerM3!AT272))</f>
        <v>Corriger</v>
      </c>
      <c r="BG272" s="81" t="e">
        <f t="shared" si="230"/>
        <v>#VALUE!</v>
      </c>
      <c r="BH272" s="81" t="str">
        <f t="shared" si="231"/>
        <v>Corriger</v>
      </c>
      <c r="BI272" s="81" t="str">
        <f t="shared" si="232"/>
        <v>Corriger</v>
      </c>
      <c r="BJ272" s="81" t="e">
        <f t="shared" si="233"/>
        <v>#VALUE!</v>
      </c>
      <c r="BK272" s="81" t="e">
        <f ca="1">IF(A272=1,Corriger,ROUND(AW272*fsobij/100,2))</f>
        <v>#VALUE!</v>
      </c>
      <c r="BL272" s="25" t="str">
        <f t="shared" si="234"/>
        <v>Corriger</v>
      </c>
      <c r="BM272" s="81" t="str">
        <f t="shared" si="235"/>
        <v>Corriger</v>
      </c>
      <c r="BN272" s="81" t="str">
        <f t="shared" si="236"/>
        <v>Corriger</v>
      </c>
      <c r="BO272" s="81" t="str">
        <f t="shared" si="237"/>
        <v>OK</v>
      </c>
      <c r="BP272" s="81" t="b">
        <f t="shared" si="238"/>
        <v>0</v>
      </c>
      <c r="BQ272" s="105"/>
      <c r="BR272" s="105" t="e">
        <f ca="1">IF(A272=1,Corriger,ROUND(AW272*bijdrage255/100,2))</f>
        <v>#VALUE!</v>
      </c>
      <c r="BS272" s="105" t="e">
        <f ca="1">IF(A272=1,Corriger,ROUND(AW272*bijdrage256/100,2))</f>
        <v>#VALUE!</v>
      </c>
      <c r="BT272" s="105"/>
      <c r="BU272" s="105" t="str">
        <f t="shared" si="239"/>
        <v>Corriger</v>
      </c>
      <c r="BV272" s="105"/>
      <c r="BW272" s="81" t="e">
        <f t="shared" si="240"/>
        <v>#VALUE!</v>
      </c>
      <c r="BX272" s="81" t="e">
        <f t="shared" si="241"/>
        <v>#VALUE!</v>
      </c>
      <c r="BY272" s="81" t="e">
        <f t="shared" si="242"/>
        <v>#VALUE!</v>
      </c>
      <c r="CA272" s="81" t="e">
        <f ca="1">BN272-ROUND(((FTP!AP272+FTP!BB272+FTP!BF272+FTP!AT272+FTP!AX272)-(FTP!BH272+FTP!BJ272))/100,2)</f>
        <v>#VALUE!</v>
      </c>
    </row>
    <row r="273" spans="1:79" x14ac:dyDescent="0.2">
      <c r="A273" s="25">
        <f>IF(OR(BerM1!V273=1,BerM2!V273=1,BerM3!V273=1),1,IF(ISBLANK(wg_cat),2,IF(AND(kwnr&gt;=76,user_wg_cat=958),3,0)))</f>
        <v>2</v>
      </c>
      <c r="B273" s="101"/>
      <c r="C273" s="106">
        <f>IF(NOT(ISBLANK(Ident!E273)),IF(Ident!E273&lt;Kal!A$11,Kal!A$11,Ident!E273),Kal!A$11)</f>
        <v>45383</v>
      </c>
      <c r="D273" s="25">
        <f>Ident!F273-C273+1-(INT((CHOOSE(WEEKDAY(C273),0,1,2,3,4,5,6)+(Ident!F273-C273+1))/7))-(INT((CHOOSE(WEEKDAY(C273),6,0,1,2,3,4,5)+(Ident!F273-C273+1))/7))</f>
        <v>-32415</v>
      </c>
      <c r="E273" s="25">
        <f>Kal!B$13-C273+1-(INT((CHOOSE(WEEKDAY(C273),0,1,2,3,4,5,6)+(Kal!B$13-C273+1))/7))-(INT((CHOOSE(WEEKDAY(C273),6,0,1,2,3,4,5)+(Kal!B$13-C273+1))/7))</f>
        <v>65</v>
      </c>
      <c r="F273" s="25">
        <f>Ident!F273-Kal!A$11+1-(INT((CHOOSE(WEEKDAY(Kal!A$11),0,1,2,3,4,5,6)+(Ident!F273-Kal!A$11+1))/7))-(INT((CHOOSE(WEEKDAY(Kal!A$11),6,0,1,2,3,4,5)+(Ident!F273-Kal!A$11+1))/7))</f>
        <v>-32415</v>
      </c>
      <c r="G273" s="25">
        <f>IF(AND(Ident!E273&lt;&gt;0,Ident!F273&lt;&gt;0),D273,IF(AND(Ident!E273&lt;&gt;0,Ident!F273=0),E273,IF(AND(Ident!E273=0,Ident!F273&lt;&gt;0),F273,ad5kw)))</f>
        <v>65</v>
      </c>
      <c r="H273" s="24">
        <f>ROUND(G273*Ident!L273,2)</f>
        <v>0</v>
      </c>
      <c r="I273" s="102"/>
      <c r="J273" s="103">
        <f>BerM1!W273+BerM2!W273+BerM3!W273</f>
        <v>0</v>
      </c>
      <c r="K273" s="103">
        <f t="shared" si="202"/>
        <v>0</v>
      </c>
      <c r="L273" s="103" t="str">
        <f t="shared" si="203"/>
        <v>Corriger</v>
      </c>
      <c r="M273" s="81">
        <f>BerM1!AB273+BerM2!AB273+BerM3!AB273</f>
        <v>0</v>
      </c>
      <c r="N273" s="81">
        <f t="shared" si="204"/>
        <v>0</v>
      </c>
      <c r="O273" s="4">
        <f>IF(BerM1!S273+BerM2!S273+BerM3!S273=0,0,MIN(Ident!L273*fuf,MAX((Ident!L273-1)*fuf,ROUND(N273/(BerM1!S273+BerM2!S273+BerM3!S273),2))))</f>
        <v>0</v>
      </c>
      <c r="P273" s="81">
        <f>ROUND((BerM1!I273+BerM2!I273+BerM3!I273)/(malu1+malu2+malu3),2)</f>
        <v>0</v>
      </c>
      <c r="Q273" s="81">
        <f>ROUND((BerM1!J273+BerM2!J273+BerM3!J273)/(dima1+dima2+dima3),2)</f>
        <v>0</v>
      </c>
      <c r="R273" s="81">
        <f>ROUND((BerM1!K273+BerM2!K273+BerM3!K273)/(wome1+wome2+wome3),2)</f>
        <v>0</v>
      </c>
      <c r="S273" s="81">
        <f>ROUND((BerM1!L273+BerM2!L273+BerM3!L273)/(doje1+doje2+doje3),2)</f>
        <v>0</v>
      </c>
      <c r="T273" s="81">
        <f>ROUND((BerM1!M273+BerM2!M273+BerM3!M273)/(vrve1+vrve2+vrve3),2)</f>
        <v>0</v>
      </c>
      <c r="U273" s="81">
        <f>ROUND((BerM1!N273+BerM2!N273+BerM3!N273)/(zasa1+zasa2+zasa3),2)</f>
        <v>0</v>
      </c>
      <c r="V273" s="81">
        <f>ROUND((BerM1!O273+BerM2!O273+BerM3!O273)/(zodi1+zodi2+zodi3),2)</f>
        <v>0</v>
      </c>
      <c r="W273" s="81">
        <f>ROUND(('M1-In'!U273+'M2-In'!U273+'M3-In'!U273)*7/(malu1+malu2+malu3+dima1+dima2+dima3+wome1+wome2+wome3+doje1+doje2+doje3+vrve1+vrve2+vrve3+zasa1+zasa2+zasa3+zodi1+zodi2+zodi3),2)</f>
        <v>0</v>
      </c>
      <c r="X273" s="81">
        <f t="shared" si="205"/>
        <v>0</v>
      </c>
      <c r="Y273" s="81" t="str">
        <f t="shared" si="206"/>
        <v>REMPLIR CAT.D'EMPLOYEUR!</v>
      </c>
      <c r="Z273" s="34">
        <f t="shared" si="207"/>
        <v>0</v>
      </c>
      <c r="AA273" s="81" t="str">
        <f t="shared" si="208"/>
        <v>T. plein</v>
      </c>
      <c r="AB273" s="81">
        <f>'M1-In'!AD273+'M1-In'!AE273+'M2-In'!AD273+'M2-In'!AE273+'M3-In'!AD273+'M3-In'!AE273</f>
        <v>0</v>
      </c>
      <c r="AC273" s="81" t="str">
        <f t="shared" si="209"/>
        <v>Corriger</v>
      </c>
      <c r="AD273" s="81" t="str">
        <f t="shared" si="210"/>
        <v>Corriger</v>
      </c>
      <c r="AE273" s="81">
        <f>'M1-In'!AF273+'M2-In'!AF273+'M3-In'!AF273</f>
        <v>0</v>
      </c>
      <c r="AF273" s="81" t="str">
        <f t="shared" si="211"/>
        <v>Corriger</v>
      </c>
      <c r="AG273" s="81" t="str">
        <f t="shared" si="212"/>
        <v>Corriger</v>
      </c>
      <c r="AH273" s="81">
        <f>'M1-In'!AG273+'M2-In'!AG273+'M3-In'!AG273</f>
        <v>0</v>
      </c>
      <c r="AI273" s="81" t="str">
        <f t="shared" si="213"/>
        <v>Corriger</v>
      </c>
      <c r="AJ273" s="81" t="str">
        <f t="shared" si="214"/>
        <v>Corriger</v>
      </c>
      <c r="AK273" s="81">
        <f>'M1-In'!AH273+'M2-In'!AH273+'M3-In'!AH273</f>
        <v>0</v>
      </c>
      <c r="AL273" s="81" t="str">
        <f t="shared" si="215"/>
        <v>Corriger</v>
      </c>
      <c r="AM273" s="81" t="str">
        <f t="shared" si="216"/>
        <v>Corriger</v>
      </c>
      <c r="AN273" s="81">
        <f>'M1-In'!AI273+'M2-In'!AI273+'M3-In'!AI273</f>
        <v>0</v>
      </c>
      <c r="AO273" s="81" t="str">
        <f t="shared" si="217"/>
        <v>Corriger</v>
      </c>
      <c r="AP273" s="81" t="str">
        <f t="shared" si="218"/>
        <v>Corriger</v>
      </c>
      <c r="AQ273" s="81">
        <f>'M1-In'!AJ273+'M2-In'!AJ273+'M3-In'!AJ273</f>
        <v>0</v>
      </c>
      <c r="AR273" s="81" t="str">
        <f t="shared" si="219"/>
        <v>Corriger</v>
      </c>
      <c r="AS273" s="81" t="str">
        <f t="shared" si="220"/>
        <v>Corriger</v>
      </c>
      <c r="AT273" s="81">
        <f>BerM1!AO273+BerM2!AO273+BerM3!AO273</f>
        <v>0</v>
      </c>
      <c r="AU273" s="81" t="str">
        <f t="shared" si="221"/>
        <v>Corriger</v>
      </c>
      <c r="AV273" s="81" t="str">
        <f t="shared" si="222"/>
        <v>Corriger</v>
      </c>
      <c r="AW273" s="81" t="str">
        <f>IF(A273&gt;1,"Corriger",MIN(gmk,BerM1!AQ273+BerM2!AQ273+BerM3!AQ273))</f>
        <v>Corriger</v>
      </c>
      <c r="AX273" s="81" t="str">
        <f t="shared" si="223"/>
        <v>Corriger</v>
      </c>
      <c r="AY273" s="81" t="str">
        <f t="shared" si="224"/>
        <v>Corriger</v>
      </c>
      <c r="AZ273" s="81" t="str">
        <f>IF(A273&gt;1,"Corriger",ROUND(AW273*pabij/100,2)+ROUND(AW273*wnbij/100,2))</f>
        <v>Corriger</v>
      </c>
      <c r="BA273" s="81">
        <f t="shared" si="225"/>
        <v>0</v>
      </c>
      <c r="BB273" s="81">
        <f t="shared" si="226"/>
        <v>0</v>
      </c>
      <c r="BC273" s="104">
        <f t="shared" si="227"/>
        <v>1</v>
      </c>
      <c r="BD273" s="81" t="str">
        <f t="shared" si="228"/>
        <v>Corriger</v>
      </c>
      <c r="BE273" s="34" t="str">
        <f t="shared" si="229"/>
        <v>Corriger</v>
      </c>
      <c r="BF273" s="81" t="str">
        <f>IF(A273&gt;1,"Corriger",MIN(AY273,BerM1!AT273+BerM2!AT273+BerM3!AT273))</f>
        <v>Corriger</v>
      </c>
      <c r="BG273" s="81" t="e">
        <f t="shared" si="230"/>
        <v>#VALUE!</v>
      </c>
      <c r="BH273" s="81" t="str">
        <f t="shared" si="231"/>
        <v>Corriger</v>
      </c>
      <c r="BI273" s="81" t="str">
        <f t="shared" si="232"/>
        <v>Corriger</v>
      </c>
      <c r="BJ273" s="81" t="e">
        <f t="shared" si="233"/>
        <v>#VALUE!</v>
      </c>
      <c r="BK273" s="81" t="e">
        <f ca="1">IF(A273=1,Corriger,ROUND(AW273*fsobij/100,2))</f>
        <v>#VALUE!</v>
      </c>
      <c r="BL273" s="25" t="str">
        <f t="shared" si="234"/>
        <v>Corriger</v>
      </c>
      <c r="BM273" s="81" t="str">
        <f t="shared" si="235"/>
        <v>Corriger</v>
      </c>
      <c r="BN273" s="81" t="str">
        <f t="shared" si="236"/>
        <v>Corriger</v>
      </c>
      <c r="BO273" s="81" t="str">
        <f t="shared" si="237"/>
        <v>OK</v>
      </c>
      <c r="BP273" s="81" t="b">
        <f t="shared" si="238"/>
        <v>0</v>
      </c>
      <c r="BQ273" s="105"/>
      <c r="BR273" s="105" t="e">
        <f ca="1">IF(A273=1,Corriger,ROUND(AW273*bijdrage255/100,2))</f>
        <v>#VALUE!</v>
      </c>
      <c r="BS273" s="105" t="e">
        <f ca="1">IF(A273=1,Corriger,ROUND(AW273*bijdrage256/100,2))</f>
        <v>#VALUE!</v>
      </c>
      <c r="BT273" s="105"/>
      <c r="BU273" s="105" t="str">
        <f t="shared" si="239"/>
        <v>Corriger</v>
      </c>
      <c r="BV273" s="105"/>
      <c r="BW273" s="81" t="e">
        <f t="shared" si="240"/>
        <v>#VALUE!</v>
      </c>
      <c r="BX273" s="81" t="e">
        <f t="shared" si="241"/>
        <v>#VALUE!</v>
      </c>
      <c r="BY273" s="81" t="e">
        <f t="shared" si="242"/>
        <v>#VALUE!</v>
      </c>
      <c r="CA273" s="81" t="e">
        <f ca="1">BN273-ROUND(((FTP!AP273+FTP!BB273+FTP!BF273+FTP!AT273+FTP!AX273)-(FTP!BH273+FTP!BJ273))/100,2)</f>
        <v>#VALUE!</v>
      </c>
    </row>
    <row r="274" spans="1:79" x14ac:dyDescent="0.2">
      <c r="A274" s="25">
        <f>IF(OR(BerM1!V274=1,BerM2!V274=1,BerM3!V274=1),1,IF(ISBLANK(wg_cat),2,IF(AND(kwnr&gt;=76,user_wg_cat=958),3,0)))</f>
        <v>2</v>
      </c>
      <c r="B274" s="101"/>
      <c r="C274" s="106">
        <f>IF(NOT(ISBLANK(Ident!E274)),IF(Ident!E274&lt;Kal!A$11,Kal!A$11,Ident!E274),Kal!A$11)</f>
        <v>45383</v>
      </c>
      <c r="D274" s="25">
        <f>Ident!F274-C274+1-(INT((CHOOSE(WEEKDAY(C274),0,1,2,3,4,5,6)+(Ident!F274-C274+1))/7))-(INT((CHOOSE(WEEKDAY(C274),6,0,1,2,3,4,5)+(Ident!F274-C274+1))/7))</f>
        <v>-32415</v>
      </c>
      <c r="E274" s="25">
        <f>Kal!B$13-C274+1-(INT((CHOOSE(WEEKDAY(C274),0,1,2,3,4,5,6)+(Kal!B$13-C274+1))/7))-(INT((CHOOSE(WEEKDAY(C274),6,0,1,2,3,4,5)+(Kal!B$13-C274+1))/7))</f>
        <v>65</v>
      </c>
      <c r="F274" s="25">
        <f>Ident!F274-Kal!A$11+1-(INT((CHOOSE(WEEKDAY(Kal!A$11),0,1,2,3,4,5,6)+(Ident!F274-Kal!A$11+1))/7))-(INT((CHOOSE(WEEKDAY(Kal!A$11),6,0,1,2,3,4,5)+(Ident!F274-Kal!A$11+1))/7))</f>
        <v>-32415</v>
      </c>
      <c r="G274" s="25">
        <f>IF(AND(Ident!E274&lt;&gt;0,Ident!F274&lt;&gt;0),D274,IF(AND(Ident!E274&lt;&gt;0,Ident!F274=0),E274,IF(AND(Ident!E274=0,Ident!F274&lt;&gt;0),F274,ad5kw)))</f>
        <v>65</v>
      </c>
      <c r="H274" s="24">
        <f>ROUND(G274*Ident!L274,2)</f>
        <v>0</v>
      </c>
      <c r="I274" s="102"/>
      <c r="J274" s="103">
        <f>BerM1!W274+BerM2!W274+BerM3!W274</f>
        <v>0</v>
      </c>
      <c r="K274" s="103">
        <f t="shared" si="202"/>
        <v>0</v>
      </c>
      <c r="L274" s="103" t="str">
        <f t="shared" si="203"/>
        <v>Corriger</v>
      </c>
      <c r="M274" s="81">
        <f>BerM1!AB274+BerM2!AB274+BerM3!AB274</f>
        <v>0</v>
      </c>
      <c r="N274" s="81">
        <f t="shared" si="204"/>
        <v>0</v>
      </c>
      <c r="O274" s="4">
        <f>IF(BerM1!S274+BerM2!S274+BerM3!S274=0,0,MIN(Ident!L274*fuf,MAX((Ident!L274-1)*fuf,ROUND(N274/(BerM1!S274+BerM2!S274+BerM3!S274),2))))</f>
        <v>0</v>
      </c>
      <c r="P274" s="81">
        <f>ROUND((BerM1!I274+BerM2!I274+BerM3!I274)/(malu1+malu2+malu3),2)</f>
        <v>0</v>
      </c>
      <c r="Q274" s="81">
        <f>ROUND((BerM1!J274+BerM2!J274+BerM3!J274)/(dima1+dima2+dima3),2)</f>
        <v>0</v>
      </c>
      <c r="R274" s="81">
        <f>ROUND((BerM1!K274+BerM2!K274+BerM3!K274)/(wome1+wome2+wome3),2)</f>
        <v>0</v>
      </c>
      <c r="S274" s="81">
        <f>ROUND((BerM1!L274+BerM2!L274+BerM3!L274)/(doje1+doje2+doje3),2)</f>
        <v>0</v>
      </c>
      <c r="T274" s="81">
        <f>ROUND((BerM1!M274+BerM2!M274+BerM3!M274)/(vrve1+vrve2+vrve3),2)</f>
        <v>0</v>
      </c>
      <c r="U274" s="81">
        <f>ROUND((BerM1!N274+BerM2!N274+BerM3!N274)/(zasa1+zasa2+zasa3),2)</f>
        <v>0</v>
      </c>
      <c r="V274" s="81">
        <f>ROUND((BerM1!O274+BerM2!O274+BerM3!O274)/(zodi1+zodi2+zodi3),2)</f>
        <v>0</v>
      </c>
      <c r="W274" s="81">
        <f>ROUND(('M1-In'!U274+'M2-In'!U274+'M3-In'!U274)*7/(malu1+malu2+malu3+dima1+dima2+dima3+wome1+wome2+wome3+doje1+doje2+doje3+vrve1+vrve2+vrve3+zasa1+zasa2+zasa3+zodi1+zodi2+zodi3),2)</f>
        <v>0</v>
      </c>
      <c r="X274" s="81">
        <f t="shared" si="205"/>
        <v>0</v>
      </c>
      <c r="Y274" s="81" t="str">
        <f t="shared" si="206"/>
        <v>REMPLIR CAT.D'EMPLOYEUR!</v>
      </c>
      <c r="Z274" s="34">
        <f t="shared" si="207"/>
        <v>0</v>
      </c>
      <c r="AA274" s="81" t="str">
        <f t="shared" si="208"/>
        <v>T. plein</v>
      </c>
      <c r="AB274" s="81">
        <f>'M1-In'!AD274+'M1-In'!AE274+'M2-In'!AD274+'M2-In'!AE274+'M3-In'!AD274+'M3-In'!AE274</f>
        <v>0</v>
      </c>
      <c r="AC274" s="81" t="str">
        <f t="shared" si="209"/>
        <v>Corriger</v>
      </c>
      <c r="AD274" s="81" t="str">
        <f t="shared" si="210"/>
        <v>Corriger</v>
      </c>
      <c r="AE274" s="81">
        <f>'M1-In'!AF274+'M2-In'!AF274+'M3-In'!AF274</f>
        <v>0</v>
      </c>
      <c r="AF274" s="81" t="str">
        <f t="shared" si="211"/>
        <v>Corriger</v>
      </c>
      <c r="AG274" s="81" t="str">
        <f t="shared" si="212"/>
        <v>Corriger</v>
      </c>
      <c r="AH274" s="81">
        <f>'M1-In'!AG274+'M2-In'!AG274+'M3-In'!AG274</f>
        <v>0</v>
      </c>
      <c r="AI274" s="81" t="str">
        <f t="shared" si="213"/>
        <v>Corriger</v>
      </c>
      <c r="AJ274" s="81" t="str">
        <f t="shared" si="214"/>
        <v>Corriger</v>
      </c>
      <c r="AK274" s="81">
        <f>'M1-In'!AH274+'M2-In'!AH274+'M3-In'!AH274</f>
        <v>0</v>
      </c>
      <c r="AL274" s="81" t="str">
        <f t="shared" si="215"/>
        <v>Corriger</v>
      </c>
      <c r="AM274" s="81" t="str">
        <f t="shared" si="216"/>
        <v>Corriger</v>
      </c>
      <c r="AN274" s="81">
        <f>'M1-In'!AI274+'M2-In'!AI274+'M3-In'!AI274</f>
        <v>0</v>
      </c>
      <c r="AO274" s="81" t="str">
        <f t="shared" si="217"/>
        <v>Corriger</v>
      </c>
      <c r="AP274" s="81" t="str">
        <f t="shared" si="218"/>
        <v>Corriger</v>
      </c>
      <c r="AQ274" s="81">
        <f>'M1-In'!AJ274+'M2-In'!AJ274+'M3-In'!AJ274</f>
        <v>0</v>
      </c>
      <c r="AR274" s="81" t="str">
        <f t="shared" si="219"/>
        <v>Corriger</v>
      </c>
      <c r="AS274" s="81" t="str">
        <f t="shared" si="220"/>
        <v>Corriger</v>
      </c>
      <c r="AT274" s="81">
        <f>BerM1!AO274+BerM2!AO274+BerM3!AO274</f>
        <v>0</v>
      </c>
      <c r="AU274" s="81" t="str">
        <f t="shared" si="221"/>
        <v>Corriger</v>
      </c>
      <c r="AV274" s="81" t="str">
        <f t="shared" si="222"/>
        <v>Corriger</v>
      </c>
      <c r="AW274" s="81" t="str">
        <f>IF(A274&gt;1,"Corriger",MIN(gmk,BerM1!AQ274+BerM2!AQ274+BerM3!AQ274))</f>
        <v>Corriger</v>
      </c>
      <c r="AX274" s="81" t="str">
        <f t="shared" si="223"/>
        <v>Corriger</v>
      </c>
      <c r="AY274" s="81" t="str">
        <f t="shared" si="224"/>
        <v>Corriger</v>
      </c>
      <c r="AZ274" s="81" t="str">
        <f>IF(A274&gt;1,"Corriger",ROUND(AW274*pabij/100,2)+ROUND(AW274*wnbij/100,2))</f>
        <v>Corriger</v>
      </c>
      <c r="BA274" s="81">
        <f t="shared" si="225"/>
        <v>0</v>
      </c>
      <c r="BB274" s="81">
        <f t="shared" si="226"/>
        <v>0</v>
      </c>
      <c r="BC274" s="104">
        <f t="shared" si="227"/>
        <v>1</v>
      </c>
      <c r="BD274" s="81" t="str">
        <f t="shared" si="228"/>
        <v>Corriger</v>
      </c>
      <c r="BE274" s="34" t="str">
        <f t="shared" si="229"/>
        <v>Corriger</v>
      </c>
      <c r="BF274" s="81" t="str">
        <f>IF(A274&gt;1,"Corriger",MIN(AY274,BerM1!AT274+BerM2!AT274+BerM3!AT274))</f>
        <v>Corriger</v>
      </c>
      <c r="BG274" s="81" t="e">
        <f t="shared" si="230"/>
        <v>#VALUE!</v>
      </c>
      <c r="BH274" s="81" t="str">
        <f t="shared" si="231"/>
        <v>Corriger</v>
      </c>
      <c r="BI274" s="81" t="str">
        <f t="shared" si="232"/>
        <v>Corriger</v>
      </c>
      <c r="BJ274" s="81" t="e">
        <f t="shared" si="233"/>
        <v>#VALUE!</v>
      </c>
      <c r="BK274" s="81" t="e">
        <f ca="1">IF(A274=1,Corriger,ROUND(AW274*fsobij/100,2))</f>
        <v>#VALUE!</v>
      </c>
      <c r="BL274" s="25" t="str">
        <f t="shared" si="234"/>
        <v>Corriger</v>
      </c>
      <c r="BM274" s="81" t="str">
        <f t="shared" si="235"/>
        <v>Corriger</v>
      </c>
      <c r="BN274" s="81" t="str">
        <f t="shared" si="236"/>
        <v>Corriger</v>
      </c>
      <c r="BO274" s="81" t="str">
        <f t="shared" si="237"/>
        <v>OK</v>
      </c>
      <c r="BP274" s="81" t="b">
        <f t="shared" si="238"/>
        <v>0</v>
      </c>
      <c r="BQ274" s="105"/>
      <c r="BR274" s="105" t="e">
        <f ca="1">IF(A274=1,Corriger,ROUND(AW274*bijdrage255/100,2))</f>
        <v>#VALUE!</v>
      </c>
      <c r="BS274" s="105" t="e">
        <f ca="1">IF(A274=1,Corriger,ROUND(AW274*bijdrage256/100,2))</f>
        <v>#VALUE!</v>
      </c>
      <c r="BT274" s="105"/>
      <c r="BU274" s="105" t="str">
        <f t="shared" si="239"/>
        <v>Corriger</v>
      </c>
      <c r="BV274" s="105"/>
      <c r="BW274" s="81" t="e">
        <f t="shared" si="240"/>
        <v>#VALUE!</v>
      </c>
      <c r="BX274" s="81" t="e">
        <f t="shared" si="241"/>
        <v>#VALUE!</v>
      </c>
      <c r="BY274" s="81" t="e">
        <f t="shared" si="242"/>
        <v>#VALUE!</v>
      </c>
      <c r="CA274" s="81" t="e">
        <f ca="1">BN274-ROUND(((FTP!AP274+FTP!BB274+FTP!BF274+FTP!AT274+FTP!AX274)-(FTP!BH274+FTP!BJ274))/100,2)</f>
        <v>#VALUE!</v>
      </c>
    </row>
    <row r="275" spans="1:79" x14ac:dyDescent="0.2">
      <c r="A275" s="25">
        <f>IF(OR(BerM1!V275=1,BerM2!V275=1,BerM3!V275=1),1,IF(ISBLANK(wg_cat),2,IF(AND(kwnr&gt;=76,user_wg_cat=958),3,0)))</f>
        <v>2</v>
      </c>
      <c r="B275" s="101"/>
      <c r="C275" s="106">
        <f>IF(NOT(ISBLANK(Ident!E275)),IF(Ident!E275&lt;Kal!A$11,Kal!A$11,Ident!E275),Kal!A$11)</f>
        <v>45383</v>
      </c>
      <c r="D275" s="25">
        <f>Ident!F275-C275+1-(INT((CHOOSE(WEEKDAY(C275),0,1,2,3,4,5,6)+(Ident!F275-C275+1))/7))-(INT((CHOOSE(WEEKDAY(C275),6,0,1,2,3,4,5)+(Ident!F275-C275+1))/7))</f>
        <v>-32415</v>
      </c>
      <c r="E275" s="25">
        <f>Kal!B$13-C275+1-(INT((CHOOSE(WEEKDAY(C275),0,1,2,3,4,5,6)+(Kal!B$13-C275+1))/7))-(INT((CHOOSE(WEEKDAY(C275),6,0,1,2,3,4,5)+(Kal!B$13-C275+1))/7))</f>
        <v>65</v>
      </c>
      <c r="F275" s="25">
        <f>Ident!F275-Kal!A$11+1-(INT((CHOOSE(WEEKDAY(Kal!A$11),0,1,2,3,4,5,6)+(Ident!F275-Kal!A$11+1))/7))-(INT((CHOOSE(WEEKDAY(Kal!A$11),6,0,1,2,3,4,5)+(Ident!F275-Kal!A$11+1))/7))</f>
        <v>-32415</v>
      </c>
      <c r="G275" s="25">
        <f>IF(AND(Ident!E275&lt;&gt;0,Ident!F275&lt;&gt;0),D275,IF(AND(Ident!E275&lt;&gt;0,Ident!F275=0),E275,IF(AND(Ident!E275=0,Ident!F275&lt;&gt;0),F275,ad5kw)))</f>
        <v>65</v>
      </c>
      <c r="H275" s="24">
        <f>ROUND(G275*Ident!L275,2)</f>
        <v>0</v>
      </c>
      <c r="I275" s="102"/>
      <c r="J275" s="103">
        <f>BerM1!W275+BerM2!W275+BerM3!W275</f>
        <v>0</v>
      </c>
      <c r="K275" s="103">
        <f t="shared" si="202"/>
        <v>0</v>
      </c>
      <c r="L275" s="103" t="str">
        <f t="shared" si="203"/>
        <v>Corriger</v>
      </c>
      <c r="M275" s="81">
        <f>BerM1!AB275+BerM2!AB275+BerM3!AB275</f>
        <v>0</v>
      </c>
      <c r="N275" s="81">
        <f t="shared" si="204"/>
        <v>0</v>
      </c>
      <c r="O275" s="4">
        <f>IF(BerM1!S275+BerM2!S275+BerM3!S275=0,0,MIN(Ident!L275*fuf,MAX((Ident!L275-1)*fuf,ROUND(N275/(BerM1!S275+BerM2!S275+BerM3!S275),2))))</f>
        <v>0</v>
      </c>
      <c r="P275" s="81">
        <f>ROUND((BerM1!I275+BerM2!I275+BerM3!I275)/(malu1+malu2+malu3),2)</f>
        <v>0</v>
      </c>
      <c r="Q275" s="81">
        <f>ROUND((BerM1!J275+BerM2!J275+BerM3!J275)/(dima1+dima2+dima3),2)</f>
        <v>0</v>
      </c>
      <c r="R275" s="81">
        <f>ROUND((BerM1!K275+BerM2!K275+BerM3!K275)/(wome1+wome2+wome3),2)</f>
        <v>0</v>
      </c>
      <c r="S275" s="81">
        <f>ROUND((BerM1!L275+BerM2!L275+BerM3!L275)/(doje1+doje2+doje3),2)</f>
        <v>0</v>
      </c>
      <c r="T275" s="81">
        <f>ROUND((BerM1!M275+BerM2!M275+BerM3!M275)/(vrve1+vrve2+vrve3),2)</f>
        <v>0</v>
      </c>
      <c r="U275" s="81">
        <f>ROUND((BerM1!N275+BerM2!N275+BerM3!N275)/(zasa1+zasa2+zasa3),2)</f>
        <v>0</v>
      </c>
      <c r="V275" s="81">
        <f>ROUND((BerM1!O275+BerM2!O275+BerM3!O275)/(zodi1+zodi2+zodi3),2)</f>
        <v>0</v>
      </c>
      <c r="W275" s="81">
        <f>ROUND(('M1-In'!U275+'M2-In'!U275+'M3-In'!U275)*7/(malu1+malu2+malu3+dima1+dima2+dima3+wome1+wome2+wome3+doje1+doje2+doje3+vrve1+vrve2+vrve3+zasa1+zasa2+zasa3+zodi1+zodi2+zodi3),2)</f>
        <v>0</v>
      </c>
      <c r="X275" s="81">
        <f t="shared" si="205"/>
        <v>0</v>
      </c>
      <c r="Y275" s="81" t="str">
        <f t="shared" si="206"/>
        <v>REMPLIR CAT.D'EMPLOYEUR!</v>
      </c>
      <c r="Z275" s="34">
        <f t="shared" si="207"/>
        <v>0</v>
      </c>
      <c r="AA275" s="81" t="str">
        <f t="shared" si="208"/>
        <v>T. plein</v>
      </c>
      <c r="AB275" s="81">
        <f>'M1-In'!AD275+'M1-In'!AE275+'M2-In'!AD275+'M2-In'!AE275+'M3-In'!AD275+'M3-In'!AE275</f>
        <v>0</v>
      </c>
      <c r="AC275" s="81" t="str">
        <f t="shared" si="209"/>
        <v>Corriger</v>
      </c>
      <c r="AD275" s="81" t="str">
        <f t="shared" si="210"/>
        <v>Corriger</v>
      </c>
      <c r="AE275" s="81">
        <f>'M1-In'!AF275+'M2-In'!AF275+'M3-In'!AF275</f>
        <v>0</v>
      </c>
      <c r="AF275" s="81" t="str">
        <f t="shared" si="211"/>
        <v>Corriger</v>
      </c>
      <c r="AG275" s="81" t="str">
        <f t="shared" si="212"/>
        <v>Corriger</v>
      </c>
      <c r="AH275" s="81">
        <f>'M1-In'!AG275+'M2-In'!AG275+'M3-In'!AG275</f>
        <v>0</v>
      </c>
      <c r="AI275" s="81" t="str">
        <f t="shared" si="213"/>
        <v>Corriger</v>
      </c>
      <c r="AJ275" s="81" t="str">
        <f t="shared" si="214"/>
        <v>Corriger</v>
      </c>
      <c r="AK275" s="81">
        <f>'M1-In'!AH275+'M2-In'!AH275+'M3-In'!AH275</f>
        <v>0</v>
      </c>
      <c r="AL275" s="81" t="str">
        <f t="shared" si="215"/>
        <v>Corriger</v>
      </c>
      <c r="AM275" s="81" t="str">
        <f t="shared" si="216"/>
        <v>Corriger</v>
      </c>
      <c r="AN275" s="81">
        <f>'M1-In'!AI275+'M2-In'!AI275+'M3-In'!AI275</f>
        <v>0</v>
      </c>
      <c r="AO275" s="81" t="str">
        <f t="shared" si="217"/>
        <v>Corriger</v>
      </c>
      <c r="AP275" s="81" t="str">
        <f t="shared" si="218"/>
        <v>Corriger</v>
      </c>
      <c r="AQ275" s="81">
        <f>'M1-In'!AJ275+'M2-In'!AJ275+'M3-In'!AJ275</f>
        <v>0</v>
      </c>
      <c r="AR275" s="81" t="str">
        <f t="shared" si="219"/>
        <v>Corriger</v>
      </c>
      <c r="AS275" s="81" t="str">
        <f t="shared" si="220"/>
        <v>Corriger</v>
      </c>
      <c r="AT275" s="81">
        <f>BerM1!AO275+BerM2!AO275+BerM3!AO275</f>
        <v>0</v>
      </c>
      <c r="AU275" s="81" t="str">
        <f t="shared" si="221"/>
        <v>Corriger</v>
      </c>
      <c r="AV275" s="81" t="str">
        <f t="shared" si="222"/>
        <v>Corriger</v>
      </c>
      <c r="AW275" s="81" t="str">
        <f>IF(A275&gt;1,"Corriger",MIN(gmk,BerM1!AQ275+BerM2!AQ275+BerM3!AQ275))</f>
        <v>Corriger</v>
      </c>
      <c r="AX275" s="81" t="str">
        <f t="shared" si="223"/>
        <v>Corriger</v>
      </c>
      <c r="AY275" s="81" t="str">
        <f t="shared" si="224"/>
        <v>Corriger</v>
      </c>
      <c r="AZ275" s="81" t="str">
        <f>IF(A275&gt;1,"Corriger",ROUND(AW275*pabij/100,2)+ROUND(AW275*wnbij/100,2))</f>
        <v>Corriger</v>
      </c>
      <c r="BA275" s="81">
        <f t="shared" si="225"/>
        <v>0</v>
      </c>
      <c r="BB275" s="81">
        <f t="shared" si="226"/>
        <v>0</v>
      </c>
      <c r="BC275" s="104">
        <f t="shared" si="227"/>
        <v>1</v>
      </c>
      <c r="BD275" s="81" t="str">
        <f t="shared" si="228"/>
        <v>Corriger</v>
      </c>
      <c r="BE275" s="34" t="str">
        <f t="shared" si="229"/>
        <v>Corriger</v>
      </c>
      <c r="BF275" s="81" t="str">
        <f>IF(A275&gt;1,"Corriger",MIN(AY275,BerM1!AT275+BerM2!AT275+BerM3!AT275))</f>
        <v>Corriger</v>
      </c>
      <c r="BG275" s="81" t="e">
        <f t="shared" si="230"/>
        <v>#VALUE!</v>
      </c>
      <c r="BH275" s="81" t="str">
        <f t="shared" si="231"/>
        <v>Corriger</v>
      </c>
      <c r="BI275" s="81" t="str">
        <f t="shared" si="232"/>
        <v>Corriger</v>
      </c>
      <c r="BJ275" s="81" t="e">
        <f t="shared" si="233"/>
        <v>#VALUE!</v>
      </c>
      <c r="BK275" s="81" t="e">
        <f ca="1">IF(A275=1,Corriger,ROUND(AW275*fsobij/100,2))</f>
        <v>#VALUE!</v>
      </c>
      <c r="BL275" s="25" t="str">
        <f t="shared" si="234"/>
        <v>Corriger</v>
      </c>
      <c r="BM275" s="81" t="str">
        <f t="shared" si="235"/>
        <v>Corriger</v>
      </c>
      <c r="BN275" s="81" t="str">
        <f t="shared" si="236"/>
        <v>Corriger</v>
      </c>
      <c r="BO275" s="81" t="str">
        <f t="shared" si="237"/>
        <v>OK</v>
      </c>
      <c r="BP275" s="81" t="b">
        <f t="shared" si="238"/>
        <v>0</v>
      </c>
      <c r="BQ275" s="105"/>
      <c r="BR275" s="105" t="e">
        <f ca="1">IF(A275=1,Corriger,ROUND(AW275*bijdrage255/100,2))</f>
        <v>#VALUE!</v>
      </c>
      <c r="BS275" s="105" t="e">
        <f ca="1">IF(A275=1,Corriger,ROUND(AW275*bijdrage256/100,2))</f>
        <v>#VALUE!</v>
      </c>
      <c r="BT275" s="105"/>
      <c r="BU275" s="105" t="str">
        <f t="shared" si="239"/>
        <v>Corriger</v>
      </c>
      <c r="BV275" s="105"/>
      <c r="BW275" s="81" t="e">
        <f t="shared" si="240"/>
        <v>#VALUE!</v>
      </c>
      <c r="BX275" s="81" t="e">
        <f t="shared" si="241"/>
        <v>#VALUE!</v>
      </c>
      <c r="BY275" s="81" t="e">
        <f t="shared" si="242"/>
        <v>#VALUE!</v>
      </c>
      <c r="CA275" s="81" t="e">
        <f ca="1">BN275-ROUND(((FTP!AP275+FTP!BB275+FTP!BF275+FTP!AT275+FTP!AX275)-(FTP!BH275+FTP!BJ275))/100,2)</f>
        <v>#VALUE!</v>
      </c>
    </row>
    <row r="276" spans="1:79" x14ac:dyDescent="0.2">
      <c r="A276" s="25">
        <f>IF(OR(BerM1!V276=1,BerM2!V276=1,BerM3!V276=1),1,IF(ISBLANK(wg_cat),2,IF(AND(kwnr&gt;=76,user_wg_cat=958),3,0)))</f>
        <v>2</v>
      </c>
      <c r="B276" s="101"/>
      <c r="C276" s="106">
        <f>IF(NOT(ISBLANK(Ident!E276)),IF(Ident!E276&lt;Kal!A$11,Kal!A$11,Ident!E276),Kal!A$11)</f>
        <v>45383</v>
      </c>
      <c r="D276" s="25">
        <f>Ident!F276-C276+1-(INT((CHOOSE(WEEKDAY(C276),0,1,2,3,4,5,6)+(Ident!F276-C276+1))/7))-(INT((CHOOSE(WEEKDAY(C276),6,0,1,2,3,4,5)+(Ident!F276-C276+1))/7))</f>
        <v>-32415</v>
      </c>
      <c r="E276" s="25">
        <f>Kal!B$13-C276+1-(INT((CHOOSE(WEEKDAY(C276),0,1,2,3,4,5,6)+(Kal!B$13-C276+1))/7))-(INT((CHOOSE(WEEKDAY(C276),6,0,1,2,3,4,5)+(Kal!B$13-C276+1))/7))</f>
        <v>65</v>
      </c>
      <c r="F276" s="25">
        <f>Ident!F276-Kal!A$11+1-(INT((CHOOSE(WEEKDAY(Kal!A$11),0,1,2,3,4,5,6)+(Ident!F276-Kal!A$11+1))/7))-(INT((CHOOSE(WEEKDAY(Kal!A$11),6,0,1,2,3,4,5)+(Ident!F276-Kal!A$11+1))/7))</f>
        <v>-32415</v>
      </c>
      <c r="G276" s="25">
        <f>IF(AND(Ident!E276&lt;&gt;0,Ident!F276&lt;&gt;0),D276,IF(AND(Ident!E276&lt;&gt;0,Ident!F276=0),E276,IF(AND(Ident!E276=0,Ident!F276&lt;&gt;0),F276,ad5kw)))</f>
        <v>65</v>
      </c>
      <c r="H276" s="24">
        <f>ROUND(G276*Ident!L276,2)</f>
        <v>0</v>
      </c>
      <c r="I276" s="102"/>
      <c r="J276" s="103">
        <f>BerM1!W276+BerM2!W276+BerM3!W276</f>
        <v>0</v>
      </c>
      <c r="K276" s="103">
        <f t="shared" si="202"/>
        <v>0</v>
      </c>
      <c r="L276" s="103" t="str">
        <f t="shared" si="203"/>
        <v>Corriger</v>
      </c>
      <c r="M276" s="81">
        <f>BerM1!AB276+BerM2!AB276+BerM3!AB276</f>
        <v>0</v>
      </c>
      <c r="N276" s="81">
        <f t="shared" si="204"/>
        <v>0</v>
      </c>
      <c r="O276" s="4">
        <f>IF(BerM1!S276+BerM2!S276+BerM3!S276=0,0,MIN(Ident!L276*fuf,MAX((Ident!L276-1)*fuf,ROUND(N276/(BerM1!S276+BerM2!S276+BerM3!S276),2))))</f>
        <v>0</v>
      </c>
      <c r="P276" s="81">
        <f>ROUND((BerM1!I276+BerM2!I276+BerM3!I276)/(malu1+malu2+malu3),2)</f>
        <v>0</v>
      </c>
      <c r="Q276" s="81">
        <f>ROUND((BerM1!J276+BerM2!J276+BerM3!J276)/(dima1+dima2+dima3),2)</f>
        <v>0</v>
      </c>
      <c r="R276" s="81">
        <f>ROUND((BerM1!K276+BerM2!K276+BerM3!K276)/(wome1+wome2+wome3),2)</f>
        <v>0</v>
      </c>
      <c r="S276" s="81">
        <f>ROUND((BerM1!L276+BerM2!L276+BerM3!L276)/(doje1+doje2+doje3),2)</f>
        <v>0</v>
      </c>
      <c r="T276" s="81">
        <f>ROUND((BerM1!M276+BerM2!M276+BerM3!M276)/(vrve1+vrve2+vrve3),2)</f>
        <v>0</v>
      </c>
      <c r="U276" s="81">
        <f>ROUND((BerM1!N276+BerM2!N276+BerM3!N276)/(zasa1+zasa2+zasa3),2)</f>
        <v>0</v>
      </c>
      <c r="V276" s="81">
        <f>ROUND((BerM1!O276+BerM2!O276+BerM3!O276)/(zodi1+zodi2+zodi3),2)</f>
        <v>0</v>
      </c>
      <c r="W276" s="81">
        <f>ROUND(('M1-In'!U276+'M2-In'!U276+'M3-In'!U276)*7/(malu1+malu2+malu3+dima1+dima2+dima3+wome1+wome2+wome3+doje1+doje2+doje3+vrve1+vrve2+vrve3+zasa1+zasa2+zasa3+zodi1+zodi2+zodi3),2)</f>
        <v>0</v>
      </c>
      <c r="X276" s="81">
        <f t="shared" si="205"/>
        <v>0</v>
      </c>
      <c r="Y276" s="81" t="str">
        <f t="shared" si="206"/>
        <v>REMPLIR CAT.D'EMPLOYEUR!</v>
      </c>
      <c r="Z276" s="34">
        <f t="shared" si="207"/>
        <v>0</v>
      </c>
      <c r="AA276" s="81" t="str">
        <f t="shared" si="208"/>
        <v>T. plein</v>
      </c>
      <c r="AB276" s="81">
        <f>'M1-In'!AD276+'M1-In'!AE276+'M2-In'!AD276+'M2-In'!AE276+'M3-In'!AD276+'M3-In'!AE276</f>
        <v>0</v>
      </c>
      <c r="AC276" s="81" t="str">
        <f t="shared" si="209"/>
        <v>Corriger</v>
      </c>
      <c r="AD276" s="81" t="str">
        <f t="shared" si="210"/>
        <v>Corriger</v>
      </c>
      <c r="AE276" s="81">
        <f>'M1-In'!AF276+'M2-In'!AF276+'M3-In'!AF276</f>
        <v>0</v>
      </c>
      <c r="AF276" s="81" t="str">
        <f t="shared" si="211"/>
        <v>Corriger</v>
      </c>
      <c r="AG276" s="81" t="str">
        <f t="shared" si="212"/>
        <v>Corriger</v>
      </c>
      <c r="AH276" s="81">
        <f>'M1-In'!AG276+'M2-In'!AG276+'M3-In'!AG276</f>
        <v>0</v>
      </c>
      <c r="AI276" s="81" t="str">
        <f t="shared" si="213"/>
        <v>Corriger</v>
      </c>
      <c r="AJ276" s="81" t="str">
        <f t="shared" si="214"/>
        <v>Corriger</v>
      </c>
      <c r="AK276" s="81">
        <f>'M1-In'!AH276+'M2-In'!AH276+'M3-In'!AH276</f>
        <v>0</v>
      </c>
      <c r="AL276" s="81" t="str">
        <f t="shared" si="215"/>
        <v>Corriger</v>
      </c>
      <c r="AM276" s="81" t="str">
        <f t="shared" si="216"/>
        <v>Corriger</v>
      </c>
      <c r="AN276" s="81">
        <f>'M1-In'!AI276+'M2-In'!AI276+'M3-In'!AI276</f>
        <v>0</v>
      </c>
      <c r="AO276" s="81" t="str">
        <f t="shared" si="217"/>
        <v>Corriger</v>
      </c>
      <c r="AP276" s="81" t="str">
        <f t="shared" si="218"/>
        <v>Corriger</v>
      </c>
      <c r="AQ276" s="81">
        <f>'M1-In'!AJ276+'M2-In'!AJ276+'M3-In'!AJ276</f>
        <v>0</v>
      </c>
      <c r="AR276" s="81" t="str">
        <f t="shared" si="219"/>
        <v>Corriger</v>
      </c>
      <c r="AS276" s="81" t="str">
        <f t="shared" si="220"/>
        <v>Corriger</v>
      </c>
      <c r="AT276" s="81">
        <f>BerM1!AO276+BerM2!AO276+BerM3!AO276</f>
        <v>0</v>
      </c>
      <c r="AU276" s="81" t="str">
        <f t="shared" si="221"/>
        <v>Corriger</v>
      </c>
      <c r="AV276" s="81" t="str">
        <f t="shared" si="222"/>
        <v>Corriger</v>
      </c>
      <c r="AW276" s="81" t="str">
        <f>IF(A276&gt;1,"Corriger",MIN(gmk,BerM1!AQ276+BerM2!AQ276+BerM3!AQ276))</f>
        <v>Corriger</v>
      </c>
      <c r="AX276" s="81" t="str">
        <f t="shared" si="223"/>
        <v>Corriger</v>
      </c>
      <c r="AY276" s="81" t="str">
        <f t="shared" si="224"/>
        <v>Corriger</v>
      </c>
      <c r="AZ276" s="81" t="str">
        <f>IF(A276&gt;1,"Corriger",ROUND(AW276*pabij/100,2)+ROUND(AW276*wnbij/100,2))</f>
        <v>Corriger</v>
      </c>
      <c r="BA276" s="81">
        <f t="shared" si="225"/>
        <v>0</v>
      </c>
      <c r="BB276" s="81">
        <f t="shared" si="226"/>
        <v>0</v>
      </c>
      <c r="BC276" s="104">
        <f t="shared" si="227"/>
        <v>1</v>
      </c>
      <c r="BD276" s="81" t="str">
        <f t="shared" si="228"/>
        <v>Corriger</v>
      </c>
      <c r="BE276" s="34" t="str">
        <f t="shared" si="229"/>
        <v>Corriger</v>
      </c>
      <c r="BF276" s="81" t="str">
        <f>IF(A276&gt;1,"Corriger",MIN(AY276,BerM1!AT276+BerM2!AT276+BerM3!AT276))</f>
        <v>Corriger</v>
      </c>
      <c r="BG276" s="81" t="e">
        <f t="shared" si="230"/>
        <v>#VALUE!</v>
      </c>
      <c r="BH276" s="81" t="str">
        <f t="shared" si="231"/>
        <v>Corriger</v>
      </c>
      <c r="BI276" s="81" t="str">
        <f t="shared" si="232"/>
        <v>Corriger</v>
      </c>
      <c r="BJ276" s="81" t="e">
        <f t="shared" si="233"/>
        <v>#VALUE!</v>
      </c>
      <c r="BK276" s="81" t="e">
        <f ca="1">IF(A276=1,Corriger,ROUND(AW276*fsobij/100,2))</f>
        <v>#VALUE!</v>
      </c>
      <c r="BL276" s="25" t="str">
        <f t="shared" si="234"/>
        <v>Corriger</v>
      </c>
      <c r="BM276" s="81" t="str">
        <f t="shared" si="235"/>
        <v>Corriger</v>
      </c>
      <c r="BN276" s="81" t="str">
        <f t="shared" si="236"/>
        <v>Corriger</v>
      </c>
      <c r="BO276" s="81" t="str">
        <f t="shared" si="237"/>
        <v>OK</v>
      </c>
      <c r="BP276" s="81" t="b">
        <f t="shared" si="238"/>
        <v>0</v>
      </c>
      <c r="BQ276" s="105"/>
      <c r="BR276" s="105" t="e">
        <f ca="1">IF(A276=1,Corriger,ROUND(AW276*bijdrage255/100,2))</f>
        <v>#VALUE!</v>
      </c>
      <c r="BS276" s="105" t="e">
        <f ca="1">IF(A276=1,Corriger,ROUND(AW276*bijdrage256/100,2))</f>
        <v>#VALUE!</v>
      </c>
      <c r="BT276" s="105"/>
      <c r="BU276" s="105" t="str">
        <f t="shared" si="239"/>
        <v>Corriger</v>
      </c>
      <c r="BV276" s="105"/>
      <c r="BW276" s="81" t="e">
        <f t="shared" si="240"/>
        <v>#VALUE!</v>
      </c>
      <c r="BX276" s="81" t="e">
        <f t="shared" si="241"/>
        <v>#VALUE!</v>
      </c>
      <c r="BY276" s="81" t="e">
        <f t="shared" si="242"/>
        <v>#VALUE!</v>
      </c>
      <c r="CA276" s="81" t="e">
        <f ca="1">BN276-ROUND(((FTP!AP276+FTP!BB276+FTP!BF276+FTP!AT276+FTP!AX276)-(FTP!BH276+FTP!BJ276))/100,2)</f>
        <v>#VALUE!</v>
      </c>
    </row>
    <row r="277" spans="1:79" x14ac:dyDescent="0.2">
      <c r="A277" s="25">
        <f>IF(OR(BerM1!V277=1,BerM2!V277=1,BerM3!V277=1),1,IF(ISBLANK(wg_cat),2,IF(AND(kwnr&gt;=76,user_wg_cat=958),3,0)))</f>
        <v>2</v>
      </c>
      <c r="B277" s="101"/>
      <c r="C277" s="106">
        <f>IF(NOT(ISBLANK(Ident!E277)),IF(Ident!E277&lt;Kal!A$11,Kal!A$11,Ident!E277),Kal!A$11)</f>
        <v>45383</v>
      </c>
      <c r="D277" s="25">
        <f>Ident!F277-C277+1-(INT((CHOOSE(WEEKDAY(C277),0,1,2,3,4,5,6)+(Ident!F277-C277+1))/7))-(INT((CHOOSE(WEEKDAY(C277),6,0,1,2,3,4,5)+(Ident!F277-C277+1))/7))</f>
        <v>-32415</v>
      </c>
      <c r="E277" s="25">
        <f>Kal!B$13-C277+1-(INT((CHOOSE(WEEKDAY(C277),0,1,2,3,4,5,6)+(Kal!B$13-C277+1))/7))-(INT((CHOOSE(WEEKDAY(C277),6,0,1,2,3,4,5)+(Kal!B$13-C277+1))/7))</f>
        <v>65</v>
      </c>
      <c r="F277" s="25">
        <f>Ident!F277-Kal!A$11+1-(INT((CHOOSE(WEEKDAY(Kal!A$11),0,1,2,3,4,5,6)+(Ident!F277-Kal!A$11+1))/7))-(INT((CHOOSE(WEEKDAY(Kal!A$11),6,0,1,2,3,4,5)+(Ident!F277-Kal!A$11+1))/7))</f>
        <v>-32415</v>
      </c>
      <c r="G277" s="25">
        <f>IF(AND(Ident!E277&lt;&gt;0,Ident!F277&lt;&gt;0),D277,IF(AND(Ident!E277&lt;&gt;0,Ident!F277=0),E277,IF(AND(Ident!E277=0,Ident!F277&lt;&gt;0),F277,ad5kw)))</f>
        <v>65</v>
      </c>
      <c r="H277" s="24">
        <f>ROUND(G277*Ident!L277,2)</f>
        <v>0</v>
      </c>
      <c r="I277" s="102"/>
      <c r="J277" s="103">
        <f>BerM1!W277+BerM2!W277+BerM3!W277</f>
        <v>0</v>
      </c>
      <c r="K277" s="103">
        <f t="shared" si="202"/>
        <v>0</v>
      </c>
      <c r="L277" s="103" t="str">
        <f t="shared" si="203"/>
        <v>Corriger</v>
      </c>
      <c r="M277" s="81">
        <f>BerM1!AB277+BerM2!AB277+BerM3!AB277</f>
        <v>0</v>
      </c>
      <c r="N277" s="81">
        <f t="shared" si="204"/>
        <v>0</v>
      </c>
      <c r="O277" s="4">
        <f>IF(BerM1!S277+BerM2!S277+BerM3!S277=0,0,MIN(Ident!L277*fuf,MAX((Ident!L277-1)*fuf,ROUND(N277/(BerM1!S277+BerM2!S277+BerM3!S277),2))))</f>
        <v>0</v>
      </c>
      <c r="P277" s="81">
        <f>ROUND((BerM1!I277+BerM2!I277+BerM3!I277)/(malu1+malu2+malu3),2)</f>
        <v>0</v>
      </c>
      <c r="Q277" s="81">
        <f>ROUND((BerM1!J277+BerM2!J277+BerM3!J277)/(dima1+dima2+dima3),2)</f>
        <v>0</v>
      </c>
      <c r="R277" s="81">
        <f>ROUND((BerM1!K277+BerM2!K277+BerM3!K277)/(wome1+wome2+wome3),2)</f>
        <v>0</v>
      </c>
      <c r="S277" s="81">
        <f>ROUND((BerM1!L277+BerM2!L277+BerM3!L277)/(doje1+doje2+doje3),2)</f>
        <v>0</v>
      </c>
      <c r="T277" s="81">
        <f>ROUND((BerM1!M277+BerM2!M277+BerM3!M277)/(vrve1+vrve2+vrve3),2)</f>
        <v>0</v>
      </c>
      <c r="U277" s="81">
        <f>ROUND((BerM1!N277+BerM2!N277+BerM3!N277)/(zasa1+zasa2+zasa3),2)</f>
        <v>0</v>
      </c>
      <c r="V277" s="81">
        <f>ROUND((BerM1!O277+BerM2!O277+BerM3!O277)/(zodi1+zodi2+zodi3),2)</f>
        <v>0</v>
      </c>
      <c r="W277" s="81">
        <f>ROUND(('M1-In'!U277+'M2-In'!U277+'M3-In'!U277)*7/(malu1+malu2+malu3+dima1+dima2+dima3+wome1+wome2+wome3+doje1+doje2+doje3+vrve1+vrve2+vrve3+zasa1+zasa2+zasa3+zodi1+zodi2+zodi3),2)</f>
        <v>0</v>
      </c>
      <c r="X277" s="81">
        <f t="shared" si="205"/>
        <v>0</v>
      </c>
      <c r="Y277" s="81" t="str">
        <f t="shared" si="206"/>
        <v>REMPLIR CAT.D'EMPLOYEUR!</v>
      </c>
      <c r="Z277" s="34">
        <f t="shared" si="207"/>
        <v>0</v>
      </c>
      <c r="AA277" s="81" t="str">
        <f t="shared" si="208"/>
        <v>T. plein</v>
      </c>
      <c r="AB277" s="81">
        <f>'M1-In'!AD277+'M1-In'!AE277+'M2-In'!AD277+'M2-In'!AE277+'M3-In'!AD277+'M3-In'!AE277</f>
        <v>0</v>
      </c>
      <c r="AC277" s="81" t="str">
        <f t="shared" si="209"/>
        <v>Corriger</v>
      </c>
      <c r="AD277" s="81" t="str">
        <f t="shared" si="210"/>
        <v>Corriger</v>
      </c>
      <c r="AE277" s="81">
        <f>'M1-In'!AF277+'M2-In'!AF277+'M3-In'!AF277</f>
        <v>0</v>
      </c>
      <c r="AF277" s="81" t="str">
        <f t="shared" si="211"/>
        <v>Corriger</v>
      </c>
      <c r="AG277" s="81" t="str">
        <f t="shared" si="212"/>
        <v>Corriger</v>
      </c>
      <c r="AH277" s="81">
        <f>'M1-In'!AG277+'M2-In'!AG277+'M3-In'!AG277</f>
        <v>0</v>
      </c>
      <c r="AI277" s="81" t="str">
        <f t="shared" si="213"/>
        <v>Corriger</v>
      </c>
      <c r="AJ277" s="81" t="str">
        <f t="shared" si="214"/>
        <v>Corriger</v>
      </c>
      <c r="AK277" s="81">
        <f>'M1-In'!AH277+'M2-In'!AH277+'M3-In'!AH277</f>
        <v>0</v>
      </c>
      <c r="AL277" s="81" t="str">
        <f t="shared" si="215"/>
        <v>Corriger</v>
      </c>
      <c r="AM277" s="81" t="str">
        <f t="shared" si="216"/>
        <v>Corriger</v>
      </c>
      <c r="AN277" s="81">
        <f>'M1-In'!AI277+'M2-In'!AI277+'M3-In'!AI277</f>
        <v>0</v>
      </c>
      <c r="AO277" s="81" t="str">
        <f t="shared" si="217"/>
        <v>Corriger</v>
      </c>
      <c r="AP277" s="81" t="str">
        <f t="shared" si="218"/>
        <v>Corriger</v>
      </c>
      <c r="AQ277" s="81">
        <f>'M1-In'!AJ277+'M2-In'!AJ277+'M3-In'!AJ277</f>
        <v>0</v>
      </c>
      <c r="AR277" s="81" t="str">
        <f t="shared" si="219"/>
        <v>Corriger</v>
      </c>
      <c r="AS277" s="81" t="str">
        <f t="shared" si="220"/>
        <v>Corriger</v>
      </c>
      <c r="AT277" s="81">
        <f>BerM1!AO277+BerM2!AO277+BerM3!AO277</f>
        <v>0</v>
      </c>
      <c r="AU277" s="81" t="str">
        <f t="shared" si="221"/>
        <v>Corriger</v>
      </c>
      <c r="AV277" s="81" t="str">
        <f t="shared" si="222"/>
        <v>Corriger</v>
      </c>
      <c r="AW277" s="81" t="str">
        <f>IF(A277&gt;1,"Corriger",MIN(gmk,BerM1!AQ277+BerM2!AQ277+BerM3!AQ277))</f>
        <v>Corriger</v>
      </c>
      <c r="AX277" s="81" t="str">
        <f t="shared" si="223"/>
        <v>Corriger</v>
      </c>
      <c r="AY277" s="81" t="str">
        <f t="shared" si="224"/>
        <v>Corriger</v>
      </c>
      <c r="AZ277" s="81" t="str">
        <f>IF(A277&gt;1,"Corriger",ROUND(AW277*pabij/100,2)+ROUND(AW277*wnbij/100,2))</f>
        <v>Corriger</v>
      </c>
      <c r="BA277" s="81">
        <f t="shared" si="225"/>
        <v>0</v>
      </c>
      <c r="BB277" s="81">
        <f t="shared" si="226"/>
        <v>0</v>
      </c>
      <c r="BC277" s="104">
        <f t="shared" si="227"/>
        <v>1</v>
      </c>
      <c r="BD277" s="81" t="str">
        <f t="shared" si="228"/>
        <v>Corriger</v>
      </c>
      <c r="BE277" s="34" t="str">
        <f t="shared" si="229"/>
        <v>Corriger</v>
      </c>
      <c r="BF277" s="81" t="str">
        <f>IF(A277&gt;1,"Corriger",MIN(AY277,BerM1!AT277+BerM2!AT277+BerM3!AT277))</f>
        <v>Corriger</v>
      </c>
      <c r="BG277" s="81" t="e">
        <f t="shared" si="230"/>
        <v>#VALUE!</v>
      </c>
      <c r="BH277" s="81" t="str">
        <f t="shared" si="231"/>
        <v>Corriger</v>
      </c>
      <c r="BI277" s="81" t="str">
        <f t="shared" si="232"/>
        <v>Corriger</v>
      </c>
      <c r="BJ277" s="81" t="e">
        <f t="shared" si="233"/>
        <v>#VALUE!</v>
      </c>
      <c r="BK277" s="81" t="e">
        <f ca="1">IF(A277=1,Corriger,ROUND(AW277*fsobij/100,2))</f>
        <v>#VALUE!</v>
      </c>
      <c r="BL277" s="25" t="str">
        <f t="shared" si="234"/>
        <v>Corriger</v>
      </c>
      <c r="BM277" s="81" t="str">
        <f t="shared" si="235"/>
        <v>Corriger</v>
      </c>
      <c r="BN277" s="81" t="str">
        <f t="shared" si="236"/>
        <v>Corriger</v>
      </c>
      <c r="BO277" s="81" t="str">
        <f t="shared" si="237"/>
        <v>OK</v>
      </c>
      <c r="BP277" s="81" t="b">
        <f t="shared" si="238"/>
        <v>0</v>
      </c>
      <c r="BQ277" s="105"/>
      <c r="BR277" s="105" t="e">
        <f ca="1">IF(A277=1,Corriger,ROUND(AW277*bijdrage255/100,2))</f>
        <v>#VALUE!</v>
      </c>
      <c r="BS277" s="105" t="e">
        <f ca="1">IF(A277=1,Corriger,ROUND(AW277*bijdrage256/100,2))</f>
        <v>#VALUE!</v>
      </c>
      <c r="BT277" s="105"/>
      <c r="BU277" s="105" t="str">
        <f t="shared" si="239"/>
        <v>Corriger</v>
      </c>
      <c r="BV277" s="105"/>
      <c r="BW277" s="81" t="e">
        <f t="shared" si="240"/>
        <v>#VALUE!</v>
      </c>
      <c r="BX277" s="81" t="e">
        <f t="shared" si="241"/>
        <v>#VALUE!</v>
      </c>
      <c r="BY277" s="81" t="e">
        <f t="shared" si="242"/>
        <v>#VALUE!</v>
      </c>
      <c r="CA277" s="81" t="e">
        <f ca="1">BN277-ROUND(((FTP!AP277+FTP!BB277+FTP!BF277+FTP!AT277+FTP!AX277)-(FTP!BH277+FTP!BJ277))/100,2)</f>
        <v>#VALUE!</v>
      </c>
    </row>
    <row r="278" spans="1:79" x14ac:dyDescent="0.2">
      <c r="A278" s="25">
        <f>IF(OR(BerM1!V278=1,BerM2!V278=1,BerM3!V278=1),1,IF(ISBLANK(wg_cat),2,IF(AND(kwnr&gt;=76,user_wg_cat=958),3,0)))</f>
        <v>2</v>
      </c>
      <c r="B278" s="101"/>
      <c r="C278" s="106">
        <f>IF(NOT(ISBLANK(Ident!E278)),IF(Ident!E278&lt;Kal!A$11,Kal!A$11,Ident!E278),Kal!A$11)</f>
        <v>45383</v>
      </c>
      <c r="D278" s="25">
        <f>Ident!F278-C278+1-(INT((CHOOSE(WEEKDAY(C278),0,1,2,3,4,5,6)+(Ident!F278-C278+1))/7))-(INT((CHOOSE(WEEKDAY(C278),6,0,1,2,3,4,5)+(Ident!F278-C278+1))/7))</f>
        <v>-32415</v>
      </c>
      <c r="E278" s="25">
        <f>Kal!B$13-C278+1-(INT((CHOOSE(WEEKDAY(C278),0,1,2,3,4,5,6)+(Kal!B$13-C278+1))/7))-(INT((CHOOSE(WEEKDAY(C278),6,0,1,2,3,4,5)+(Kal!B$13-C278+1))/7))</f>
        <v>65</v>
      </c>
      <c r="F278" s="25">
        <f>Ident!F278-Kal!A$11+1-(INT((CHOOSE(WEEKDAY(Kal!A$11),0,1,2,3,4,5,6)+(Ident!F278-Kal!A$11+1))/7))-(INT((CHOOSE(WEEKDAY(Kal!A$11),6,0,1,2,3,4,5)+(Ident!F278-Kal!A$11+1))/7))</f>
        <v>-32415</v>
      </c>
      <c r="G278" s="25">
        <f>IF(AND(Ident!E278&lt;&gt;0,Ident!F278&lt;&gt;0),D278,IF(AND(Ident!E278&lt;&gt;0,Ident!F278=0),E278,IF(AND(Ident!E278=0,Ident!F278&lt;&gt;0),F278,ad5kw)))</f>
        <v>65</v>
      </c>
      <c r="H278" s="24">
        <f>ROUND(G278*Ident!L278,2)</f>
        <v>0</v>
      </c>
      <c r="I278" s="102"/>
      <c r="J278" s="103">
        <f>BerM1!W278+BerM2!W278+BerM3!W278</f>
        <v>0</v>
      </c>
      <c r="K278" s="103">
        <f t="shared" si="202"/>
        <v>0</v>
      </c>
      <c r="L278" s="103" t="str">
        <f t="shared" si="203"/>
        <v>Corriger</v>
      </c>
      <c r="M278" s="81">
        <f>BerM1!AB278+BerM2!AB278+BerM3!AB278</f>
        <v>0</v>
      </c>
      <c r="N278" s="81">
        <f t="shared" si="204"/>
        <v>0</v>
      </c>
      <c r="O278" s="4">
        <f>IF(BerM1!S278+BerM2!S278+BerM3!S278=0,0,MIN(Ident!L278*fuf,MAX((Ident!L278-1)*fuf,ROUND(N278/(BerM1!S278+BerM2!S278+BerM3!S278),2))))</f>
        <v>0</v>
      </c>
      <c r="P278" s="81">
        <f>ROUND((BerM1!I278+BerM2!I278+BerM3!I278)/(malu1+malu2+malu3),2)</f>
        <v>0</v>
      </c>
      <c r="Q278" s="81">
        <f>ROUND((BerM1!J278+BerM2!J278+BerM3!J278)/(dima1+dima2+dima3),2)</f>
        <v>0</v>
      </c>
      <c r="R278" s="81">
        <f>ROUND((BerM1!K278+BerM2!K278+BerM3!K278)/(wome1+wome2+wome3),2)</f>
        <v>0</v>
      </c>
      <c r="S278" s="81">
        <f>ROUND((BerM1!L278+BerM2!L278+BerM3!L278)/(doje1+doje2+doje3),2)</f>
        <v>0</v>
      </c>
      <c r="T278" s="81">
        <f>ROUND((BerM1!M278+BerM2!M278+BerM3!M278)/(vrve1+vrve2+vrve3),2)</f>
        <v>0</v>
      </c>
      <c r="U278" s="81">
        <f>ROUND((BerM1!N278+BerM2!N278+BerM3!N278)/(zasa1+zasa2+zasa3),2)</f>
        <v>0</v>
      </c>
      <c r="V278" s="81">
        <f>ROUND((BerM1!O278+BerM2!O278+BerM3!O278)/(zodi1+zodi2+zodi3),2)</f>
        <v>0</v>
      </c>
      <c r="W278" s="81">
        <f>ROUND(('M1-In'!U278+'M2-In'!U278+'M3-In'!U278)*7/(malu1+malu2+malu3+dima1+dima2+dima3+wome1+wome2+wome3+doje1+doje2+doje3+vrve1+vrve2+vrve3+zasa1+zasa2+zasa3+zodi1+zodi2+zodi3),2)</f>
        <v>0</v>
      </c>
      <c r="X278" s="81">
        <f t="shared" si="205"/>
        <v>0</v>
      </c>
      <c r="Y278" s="81" t="str">
        <f t="shared" si="206"/>
        <v>REMPLIR CAT.D'EMPLOYEUR!</v>
      </c>
      <c r="Z278" s="34">
        <f t="shared" si="207"/>
        <v>0</v>
      </c>
      <c r="AA278" s="81" t="str">
        <f t="shared" si="208"/>
        <v>T. plein</v>
      </c>
      <c r="AB278" s="81">
        <f>'M1-In'!AD278+'M1-In'!AE278+'M2-In'!AD278+'M2-In'!AE278+'M3-In'!AD278+'M3-In'!AE278</f>
        <v>0</v>
      </c>
      <c r="AC278" s="81" t="str">
        <f t="shared" si="209"/>
        <v>Corriger</v>
      </c>
      <c r="AD278" s="81" t="str">
        <f t="shared" si="210"/>
        <v>Corriger</v>
      </c>
      <c r="AE278" s="81">
        <f>'M1-In'!AF278+'M2-In'!AF278+'M3-In'!AF278</f>
        <v>0</v>
      </c>
      <c r="AF278" s="81" t="str">
        <f t="shared" si="211"/>
        <v>Corriger</v>
      </c>
      <c r="AG278" s="81" t="str">
        <f t="shared" si="212"/>
        <v>Corriger</v>
      </c>
      <c r="AH278" s="81">
        <f>'M1-In'!AG278+'M2-In'!AG278+'M3-In'!AG278</f>
        <v>0</v>
      </c>
      <c r="AI278" s="81" t="str">
        <f t="shared" si="213"/>
        <v>Corriger</v>
      </c>
      <c r="AJ278" s="81" t="str">
        <f t="shared" si="214"/>
        <v>Corriger</v>
      </c>
      <c r="AK278" s="81">
        <f>'M1-In'!AH278+'M2-In'!AH278+'M3-In'!AH278</f>
        <v>0</v>
      </c>
      <c r="AL278" s="81" t="str">
        <f t="shared" si="215"/>
        <v>Corriger</v>
      </c>
      <c r="AM278" s="81" t="str">
        <f t="shared" si="216"/>
        <v>Corriger</v>
      </c>
      <c r="AN278" s="81">
        <f>'M1-In'!AI278+'M2-In'!AI278+'M3-In'!AI278</f>
        <v>0</v>
      </c>
      <c r="AO278" s="81" t="str">
        <f t="shared" si="217"/>
        <v>Corriger</v>
      </c>
      <c r="AP278" s="81" t="str">
        <f t="shared" si="218"/>
        <v>Corriger</v>
      </c>
      <c r="AQ278" s="81">
        <f>'M1-In'!AJ278+'M2-In'!AJ278+'M3-In'!AJ278</f>
        <v>0</v>
      </c>
      <c r="AR278" s="81" t="str">
        <f t="shared" si="219"/>
        <v>Corriger</v>
      </c>
      <c r="AS278" s="81" t="str">
        <f t="shared" si="220"/>
        <v>Corriger</v>
      </c>
      <c r="AT278" s="81">
        <f>BerM1!AO278+BerM2!AO278+BerM3!AO278</f>
        <v>0</v>
      </c>
      <c r="AU278" s="81" t="str">
        <f t="shared" si="221"/>
        <v>Corriger</v>
      </c>
      <c r="AV278" s="81" t="str">
        <f t="shared" si="222"/>
        <v>Corriger</v>
      </c>
      <c r="AW278" s="81" t="str">
        <f>IF(A278&gt;1,"Corriger",MIN(gmk,BerM1!AQ278+BerM2!AQ278+BerM3!AQ278))</f>
        <v>Corriger</v>
      </c>
      <c r="AX278" s="81" t="str">
        <f t="shared" si="223"/>
        <v>Corriger</v>
      </c>
      <c r="AY278" s="81" t="str">
        <f t="shared" si="224"/>
        <v>Corriger</v>
      </c>
      <c r="AZ278" s="81" t="str">
        <f>IF(A278&gt;1,"Corriger",ROUND(AW278*pabij/100,2)+ROUND(AW278*wnbij/100,2))</f>
        <v>Corriger</v>
      </c>
      <c r="BA278" s="81">
        <f t="shared" si="225"/>
        <v>0</v>
      </c>
      <c r="BB278" s="81">
        <f t="shared" si="226"/>
        <v>0</v>
      </c>
      <c r="BC278" s="104">
        <f t="shared" si="227"/>
        <v>1</v>
      </c>
      <c r="BD278" s="81" t="str">
        <f t="shared" si="228"/>
        <v>Corriger</v>
      </c>
      <c r="BE278" s="34" t="str">
        <f t="shared" si="229"/>
        <v>Corriger</v>
      </c>
      <c r="BF278" s="81" t="str">
        <f>IF(A278&gt;1,"Corriger",MIN(AY278,BerM1!AT278+BerM2!AT278+BerM3!AT278))</f>
        <v>Corriger</v>
      </c>
      <c r="BG278" s="81" t="e">
        <f t="shared" si="230"/>
        <v>#VALUE!</v>
      </c>
      <c r="BH278" s="81" t="str">
        <f t="shared" si="231"/>
        <v>Corriger</v>
      </c>
      <c r="BI278" s="81" t="str">
        <f t="shared" si="232"/>
        <v>Corriger</v>
      </c>
      <c r="BJ278" s="81" t="e">
        <f t="shared" si="233"/>
        <v>#VALUE!</v>
      </c>
      <c r="BK278" s="81" t="e">
        <f ca="1">IF(A278=1,Corriger,ROUND(AW278*fsobij/100,2))</f>
        <v>#VALUE!</v>
      </c>
      <c r="BL278" s="25" t="str">
        <f t="shared" si="234"/>
        <v>Corriger</v>
      </c>
      <c r="BM278" s="81" t="str">
        <f t="shared" si="235"/>
        <v>Corriger</v>
      </c>
      <c r="BN278" s="81" t="str">
        <f t="shared" si="236"/>
        <v>Corriger</v>
      </c>
      <c r="BO278" s="81" t="str">
        <f t="shared" si="237"/>
        <v>OK</v>
      </c>
      <c r="BP278" s="81" t="b">
        <f t="shared" si="238"/>
        <v>0</v>
      </c>
      <c r="BQ278" s="105"/>
      <c r="BR278" s="105" t="e">
        <f ca="1">IF(A278=1,Corriger,ROUND(AW278*bijdrage255/100,2))</f>
        <v>#VALUE!</v>
      </c>
      <c r="BS278" s="105" t="e">
        <f ca="1">IF(A278=1,Corriger,ROUND(AW278*bijdrage256/100,2))</f>
        <v>#VALUE!</v>
      </c>
      <c r="BT278" s="105"/>
      <c r="BU278" s="105" t="str">
        <f t="shared" si="239"/>
        <v>Corriger</v>
      </c>
      <c r="BV278" s="105"/>
      <c r="BW278" s="81" t="e">
        <f t="shared" si="240"/>
        <v>#VALUE!</v>
      </c>
      <c r="BX278" s="81" t="e">
        <f t="shared" si="241"/>
        <v>#VALUE!</v>
      </c>
      <c r="BY278" s="81" t="e">
        <f t="shared" si="242"/>
        <v>#VALUE!</v>
      </c>
      <c r="CA278" s="81" t="e">
        <f ca="1">BN278-ROUND(((FTP!AP278+FTP!BB278+FTP!BF278+FTP!AT278+FTP!AX278)-(FTP!BH278+FTP!BJ278))/100,2)</f>
        <v>#VALUE!</v>
      </c>
    </row>
    <row r="279" spans="1:79" x14ac:dyDescent="0.2">
      <c r="A279" s="25">
        <f>IF(OR(BerM1!V279=1,BerM2!V279=1,BerM3!V279=1),1,IF(ISBLANK(wg_cat),2,IF(AND(kwnr&gt;=76,user_wg_cat=958),3,0)))</f>
        <v>2</v>
      </c>
      <c r="B279" s="101"/>
      <c r="C279" s="106">
        <f>IF(NOT(ISBLANK(Ident!E279)),IF(Ident!E279&lt;Kal!A$11,Kal!A$11,Ident!E279),Kal!A$11)</f>
        <v>45383</v>
      </c>
      <c r="D279" s="25">
        <f>Ident!F279-C279+1-(INT((CHOOSE(WEEKDAY(C279),0,1,2,3,4,5,6)+(Ident!F279-C279+1))/7))-(INT((CHOOSE(WEEKDAY(C279),6,0,1,2,3,4,5)+(Ident!F279-C279+1))/7))</f>
        <v>-32415</v>
      </c>
      <c r="E279" s="25">
        <f>Kal!B$13-C279+1-(INT((CHOOSE(WEEKDAY(C279),0,1,2,3,4,5,6)+(Kal!B$13-C279+1))/7))-(INT((CHOOSE(WEEKDAY(C279),6,0,1,2,3,4,5)+(Kal!B$13-C279+1))/7))</f>
        <v>65</v>
      </c>
      <c r="F279" s="25">
        <f>Ident!F279-Kal!A$11+1-(INT((CHOOSE(WEEKDAY(Kal!A$11),0,1,2,3,4,5,6)+(Ident!F279-Kal!A$11+1))/7))-(INT((CHOOSE(WEEKDAY(Kal!A$11),6,0,1,2,3,4,5)+(Ident!F279-Kal!A$11+1))/7))</f>
        <v>-32415</v>
      </c>
      <c r="G279" s="25">
        <f>IF(AND(Ident!E279&lt;&gt;0,Ident!F279&lt;&gt;0),D279,IF(AND(Ident!E279&lt;&gt;0,Ident!F279=0),E279,IF(AND(Ident!E279=0,Ident!F279&lt;&gt;0),F279,ad5kw)))</f>
        <v>65</v>
      </c>
      <c r="H279" s="24">
        <f>ROUND(G279*Ident!L279,2)</f>
        <v>0</v>
      </c>
      <c r="I279" s="102"/>
      <c r="J279" s="103">
        <f>BerM1!W279+BerM2!W279+BerM3!W279</f>
        <v>0</v>
      </c>
      <c r="K279" s="103">
        <f t="shared" si="202"/>
        <v>0</v>
      </c>
      <c r="L279" s="103" t="str">
        <f t="shared" si="203"/>
        <v>Corriger</v>
      </c>
      <c r="M279" s="81">
        <f>BerM1!AB279+BerM2!AB279+BerM3!AB279</f>
        <v>0</v>
      </c>
      <c r="N279" s="81">
        <f t="shared" si="204"/>
        <v>0</v>
      </c>
      <c r="O279" s="4">
        <f>IF(BerM1!S279+BerM2!S279+BerM3!S279=0,0,MIN(Ident!L279*fuf,MAX((Ident!L279-1)*fuf,ROUND(N279/(BerM1!S279+BerM2!S279+BerM3!S279),2))))</f>
        <v>0</v>
      </c>
      <c r="P279" s="81">
        <f>ROUND((BerM1!I279+BerM2!I279+BerM3!I279)/(malu1+malu2+malu3),2)</f>
        <v>0</v>
      </c>
      <c r="Q279" s="81">
        <f>ROUND((BerM1!J279+BerM2!J279+BerM3!J279)/(dima1+dima2+dima3),2)</f>
        <v>0</v>
      </c>
      <c r="R279" s="81">
        <f>ROUND((BerM1!K279+BerM2!K279+BerM3!K279)/(wome1+wome2+wome3),2)</f>
        <v>0</v>
      </c>
      <c r="S279" s="81">
        <f>ROUND((BerM1!L279+BerM2!L279+BerM3!L279)/(doje1+doje2+doje3),2)</f>
        <v>0</v>
      </c>
      <c r="T279" s="81">
        <f>ROUND((BerM1!M279+BerM2!M279+BerM3!M279)/(vrve1+vrve2+vrve3),2)</f>
        <v>0</v>
      </c>
      <c r="U279" s="81">
        <f>ROUND((BerM1!N279+BerM2!N279+BerM3!N279)/(zasa1+zasa2+zasa3),2)</f>
        <v>0</v>
      </c>
      <c r="V279" s="81">
        <f>ROUND((BerM1!O279+BerM2!O279+BerM3!O279)/(zodi1+zodi2+zodi3),2)</f>
        <v>0</v>
      </c>
      <c r="W279" s="81">
        <f>ROUND(('M1-In'!U279+'M2-In'!U279+'M3-In'!U279)*7/(malu1+malu2+malu3+dima1+dima2+dima3+wome1+wome2+wome3+doje1+doje2+doje3+vrve1+vrve2+vrve3+zasa1+zasa2+zasa3+zodi1+zodi2+zodi3),2)</f>
        <v>0</v>
      </c>
      <c r="X279" s="81">
        <f t="shared" si="205"/>
        <v>0</v>
      </c>
      <c r="Y279" s="81" t="str">
        <f t="shared" si="206"/>
        <v>REMPLIR CAT.D'EMPLOYEUR!</v>
      </c>
      <c r="Z279" s="34">
        <f t="shared" si="207"/>
        <v>0</v>
      </c>
      <c r="AA279" s="81" t="str">
        <f t="shared" si="208"/>
        <v>T. plein</v>
      </c>
      <c r="AB279" s="81">
        <f>'M1-In'!AD279+'M1-In'!AE279+'M2-In'!AD279+'M2-In'!AE279+'M3-In'!AD279+'M3-In'!AE279</f>
        <v>0</v>
      </c>
      <c r="AC279" s="81" t="str">
        <f t="shared" si="209"/>
        <v>Corriger</v>
      </c>
      <c r="AD279" s="81" t="str">
        <f t="shared" si="210"/>
        <v>Corriger</v>
      </c>
      <c r="AE279" s="81">
        <f>'M1-In'!AF279+'M2-In'!AF279+'M3-In'!AF279</f>
        <v>0</v>
      </c>
      <c r="AF279" s="81" t="str">
        <f t="shared" si="211"/>
        <v>Corriger</v>
      </c>
      <c r="AG279" s="81" t="str">
        <f t="shared" si="212"/>
        <v>Corriger</v>
      </c>
      <c r="AH279" s="81">
        <f>'M1-In'!AG279+'M2-In'!AG279+'M3-In'!AG279</f>
        <v>0</v>
      </c>
      <c r="AI279" s="81" t="str">
        <f t="shared" si="213"/>
        <v>Corriger</v>
      </c>
      <c r="AJ279" s="81" t="str">
        <f t="shared" si="214"/>
        <v>Corriger</v>
      </c>
      <c r="AK279" s="81">
        <f>'M1-In'!AH279+'M2-In'!AH279+'M3-In'!AH279</f>
        <v>0</v>
      </c>
      <c r="AL279" s="81" t="str">
        <f t="shared" si="215"/>
        <v>Corriger</v>
      </c>
      <c r="AM279" s="81" t="str">
        <f t="shared" si="216"/>
        <v>Corriger</v>
      </c>
      <c r="AN279" s="81">
        <f>'M1-In'!AI279+'M2-In'!AI279+'M3-In'!AI279</f>
        <v>0</v>
      </c>
      <c r="AO279" s="81" t="str">
        <f t="shared" si="217"/>
        <v>Corriger</v>
      </c>
      <c r="AP279" s="81" t="str">
        <f t="shared" si="218"/>
        <v>Corriger</v>
      </c>
      <c r="AQ279" s="81">
        <f>'M1-In'!AJ279+'M2-In'!AJ279+'M3-In'!AJ279</f>
        <v>0</v>
      </c>
      <c r="AR279" s="81" t="str">
        <f t="shared" si="219"/>
        <v>Corriger</v>
      </c>
      <c r="AS279" s="81" t="str">
        <f t="shared" si="220"/>
        <v>Corriger</v>
      </c>
      <c r="AT279" s="81">
        <f>BerM1!AO279+BerM2!AO279+BerM3!AO279</f>
        <v>0</v>
      </c>
      <c r="AU279" s="81" t="str">
        <f t="shared" si="221"/>
        <v>Corriger</v>
      </c>
      <c r="AV279" s="81" t="str">
        <f t="shared" si="222"/>
        <v>Corriger</v>
      </c>
      <c r="AW279" s="81" t="str">
        <f>IF(A279&gt;1,"Corriger",MIN(gmk,BerM1!AQ279+BerM2!AQ279+BerM3!AQ279))</f>
        <v>Corriger</v>
      </c>
      <c r="AX279" s="81" t="str">
        <f t="shared" si="223"/>
        <v>Corriger</v>
      </c>
      <c r="AY279" s="81" t="str">
        <f t="shared" si="224"/>
        <v>Corriger</v>
      </c>
      <c r="AZ279" s="81" t="str">
        <f>IF(A279&gt;1,"Corriger",ROUND(AW279*pabij/100,2)+ROUND(AW279*wnbij/100,2))</f>
        <v>Corriger</v>
      </c>
      <c r="BA279" s="81">
        <f t="shared" si="225"/>
        <v>0</v>
      </c>
      <c r="BB279" s="81">
        <f t="shared" si="226"/>
        <v>0</v>
      </c>
      <c r="BC279" s="104">
        <f t="shared" si="227"/>
        <v>1</v>
      </c>
      <c r="BD279" s="81" t="str">
        <f t="shared" si="228"/>
        <v>Corriger</v>
      </c>
      <c r="BE279" s="34" t="str">
        <f t="shared" si="229"/>
        <v>Corriger</v>
      </c>
      <c r="BF279" s="81" t="str">
        <f>IF(A279&gt;1,"Corriger",MIN(AY279,BerM1!AT279+BerM2!AT279+BerM3!AT279))</f>
        <v>Corriger</v>
      </c>
      <c r="BG279" s="81" t="e">
        <f t="shared" si="230"/>
        <v>#VALUE!</v>
      </c>
      <c r="BH279" s="81" t="str">
        <f t="shared" si="231"/>
        <v>Corriger</v>
      </c>
      <c r="BI279" s="81" t="str">
        <f t="shared" si="232"/>
        <v>Corriger</v>
      </c>
      <c r="BJ279" s="81" t="e">
        <f t="shared" si="233"/>
        <v>#VALUE!</v>
      </c>
      <c r="BK279" s="81" t="e">
        <f ca="1">IF(A279=1,Corriger,ROUND(AW279*fsobij/100,2))</f>
        <v>#VALUE!</v>
      </c>
      <c r="BL279" s="25" t="str">
        <f t="shared" si="234"/>
        <v>Corriger</v>
      </c>
      <c r="BM279" s="81" t="str">
        <f t="shared" si="235"/>
        <v>Corriger</v>
      </c>
      <c r="BN279" s="81" t="str">
        <f t="shared" si="236"/>
        <v>Corriger</v>
      </c>
      <c r="BO279" s="81" t="str">
        <f t="shared" si="237"/>
        <v>OK</v>
      </c>
      <c r="BP279" s="81" t="b">
        <f t="shared" si="238"/>
        <v>0</v>
      </c>
      <c r="BQ279" s="105"/>
      <c r="BR279" s="105" t="e">
        <f ca="1">IF(A279=1,Corriger,ROUND(AW279*bijdrage255/100,2))</f>
        <v>#VALUE!</v>
      </c>
      <c r="BS279" s="105" t="e">
        <f ca="1">IF(A279=1,Corriger,ROUND(AW279*bijdrage256/100,2))</f>
        <v>#VALUE!</v>
      </c>
      <c r="BT279" s="105"/>
      <c r="BU279" s="105" t="str">
        <f t="shared" si="239"/>
        <v>Corriger</v>
      </c>
      <c r="BV279" s="105"/>
      <c r="BW279" s="81" t="e">
        <f t="shared" si="240"/>
        <v>#VALUE!</v>
      </c>
      <c r="BX279" s="81" t="e">
        <f t="shared" si="241"/>
        <v>#VALUE!</v>
      </c>
      <c r="BY279" s="81" t="e">
        <f t="shared" si="242"/>
        <v>#VALUE!</v>
      </c>
      <c r="CA279" s="81" t="e">
        <f ca="1">BN279-ROUND(((FTP!AP279+FTP!BB279+FTP!BF279+FTP!AT279+FTP!AX279)-(FTP!BH279+FTP!BJ279))/100,2)</f>
        <v>#VALUE!</v>
      </c>
    </row>
    <row r="280" spans="1:79" x14ac:dyDescent="0.2">
      <c r="A280" s="25">
        <f>IF(OR(BerM1!V280=1,BerM2!V280=1,BerM3!V280=1),1,IF(ISBLANK(wg_cat),2,IF(AND(kwnr&gt;=76,user_wg_cat=958),3,0)))</f>
        <v>2</v>
      </c>
      <c r="B280" s="101"/>
      <c r="C280" s="106">
        <f>IF(NOT(ISBLANK(Ident!E280)),IF(Ident!E280&lt;Kal!A$11,Kal!A$11,Ident!E280),Kal!A$11)</f>
        <v>45383</v>
      </c>
      <c r="D280" s="25">
        <f>Ident!F280-C280+1-(INT((CHOOSE(WEEKDAY(C280),0,1,2,3,4,5,6)+(Ident!F280-C280+1))/7))-(INT((CHOOSE(WEEKDAY(C280),6,0,1,2,3,4,5)+(Ident!F280-C280+1))/7))</f>
        <v>-32415</v>
      </c>
      <c r="E280" s="25">
        <f>Kal!B$13-C280+1-(INT((CHOOSE(WEEKDAY(C280),0,1,2,3,4,5,6)+(Kal!B$13-C280+1))/7))-(INT((CHOOSE(WEEKDAY(C280),6,0,1,2,3,4,5)+(Kal!B$13-C280+1))/7))</f>
        <v>65</v>
      </c>
      <c r="F280" s="25">
        <f>Ident!F280-Kal!A$11+1-(INT((CHOOSE(WEEKDAY(Kal!A$11),0,1,2,3,4,5,6)+(Ident!F280-Kal!A$11+1))/7))-(INT((CHOOSE(WEEKDAY(Kal!A$11),6,0,1,2,3,4,5)+(Ident!F280-Kal!A$11+1))/7))</f>
        <v>-32415</v>
      </c>
      <c r="G280" s="25">
        <f>IF(AND(Ident!E280&lt;&gt;0,Ident!F280&lt;&gt;0),D280,IF(AND(Ident!E280&lt;&gt;0,Ident!F280=0),E280,IF(AND(Ident!E280=0,Ident!F280&lt;&gt;0),F280,ad5kw)))</f>
        <v>65</v>
      </c>
      <c r="H280" s="24">
        <f>ROUND(G280*Ident!L280,2)</f>
        <v>0</v>
      </c>
      <c r="I280" s="102"/>
      <c r="J280" s="103">
        <f>BerM1!W280+BerM2!W280+BerM3!W280</f>
        <v>0</v>
      </c>
      <c r="K280" s="103">
        <f t="shared" si="202"/>
        <v>0</v>
      </c>
      <c r="L280" s="103" t="str">
        <f t="shared" si="203"/>
        <v>Corriger</v>
      </c>
      <c r="M280" s="81">
        <f>BerM1!AB280+BerM2!AB280+BerM3!AB280</f>
        <v>0</v>
      </c>
      <c r="N280" s="81">
        <f t="shared" si="204"/>
        <v>0</v>
      </c>
      <c r="O280" s="4">
        <f>IF(BerM1!S280+BerM2!S280+BerM3!S280=0,0,MIN(Ident!L280*fuf,MAX((Ident!L280-1)*fuf,ROUND(N280/(BerM1!S280+BerM2!S280+BerM3!S280),2))))</f>
        <v>0</v>
      </c>
      <c r="P280" s="81">
        <f>ROUND((BerM1!I280+BerM2!I280+BerM3!I280)/(malu1+malu2+malu3),2)</f>
        <v>0</v>
      </c>
      <c r="Q280" s="81">
        <f>ROUND((BerM1!J280+BerM2!J280+BerM3!J280)/(dima1+dima2+dima3),2)</f>
        <v>0</v>
      </c>
      <c r="R280" s="81">
        <f>ROUND((BerM1!K280+BerM2!K280+BerM3!K280)/(wome1+wome2+wome3),2)</f>
        <v>0</v>
      </c>
      <c r="S280" s="81">
        <f>ROUND((BerM1!L280+BerM2!L280+BerM3!L280)/(doje1+doje2+doje3),2)</f>
        <v>0</v>
      </c>
      <c r="T280" s="81">
        <f>ROUND((BerM1!M280+BerM2!M280+BerM3!M280)/(vrve1+vrve2+vrve3),2)</f>
        <v>0</v>
      </c>
      <c r="U280" s="81">
        <f>ROUND((BerM1!N280+BerM2!N280+BerM3!N280)/(zasa1+zasa2+zasa3),2)</f>
        <v>0</v>
      </c>
      <c r="V280" s="81">
        <f>ROUND((BerM1!O280+BerM2!O280+BerM3!O280)/(zodi1+zodi2+zodi3),2)</f>
        <v>0</v>
      </c>
      <c r="W280" s="81">
        <f>ROUND(('M1-In'!U280+'M2-In'!U280+'M3-In'!U280)*7/(malu1+malu2+malu3+dima1+dima2+dima3+wome1+wome2+wome3+doje1+doje2+doje3+vrve1+vrve2+vrve3+zasa1+zasa2+zasa3+zodi1+zodi2+zodi3),2)</f>
        <v>0</v>
      </c>
      <c r="X280" s="81">
        <f t="shared" si="205"/>
        <v>0</v>
      </c>
      <c r="Y280" s="81" t="str">
        <f t="shared" si="206"/>
        <v>REMPLIR CAT.D'EMPLOYEUR!</v>
      </c>
      <c r="Z280" s="34">
        <f t="shared" si="207"/>
        <v>0</v>
      </c>
      <c r="AA280" s="81" t="str">
        <f t="shared" si="208"/>
        <v>T. plein</v>
      </c>
      <c r="AB280" s="81">
        <f>'M1-In'!AD280+'M1-In'!AE280+'M2-In'!AD280+'M2-In'!AE280+'M3-In'!AD280+'M3-In'!AE280</f>
        <v>0</v>
      </c>
      <c r="AC280" s="81" t="str">
        <f t="shared" si="209"/>
        <v>Corriger</v>
      </c>
      <c r="AD280" s="81" t="str">
        <f t="shared" si="210"/>
        <v>Corriger</v>
      </c>
      <c r="AE280" s="81">
        <f>'M1-In'!AF280+'M2-In'!AF280+'M3-In'!AF280</f>
        <v>0</v>
      </c>
      <c r="AF280" s="81" t="str">
        <f t="shared" si="211"/>
        <v>Corriger</v>
      </c>
      <c r="AG280" s="81" t="str">
        <f t="shared" si="212"/>
        <v>Corriger</v>
      </c>
      <c r="AH280" s="81">
        <f>'M1-In'!AG280+'M2-In'!AG280+'M3-In'!AG280</f>
        <v>0</v>
      </c>
      <c r="AI280" s="81" t="str">
        <f t="shared" si="213"/>
        <v>Corriger</v>
      </c>
      <c r="AJ280" s="81" t="str">
        <f t="shared" si="214"/>
        <v>Corriger</v>
      </c>
      <c r="AK280" s="81">
        <f>'M1-In'!AH280+'M2-In'!AH280+'M3-In'!AH280</f>
        <v>0</v>
      </c>
      <c r="AL280" s="81" t="str">
        <f t="shared" si="215"/>
        <v>Corriger</v>
      </c>
      <c r="AM280" s="81" t="str">
        <f t="shared" si="216"/>
        <v>Corriger</v>
      </c>
      <c r="AN280" s="81">
        <f>'M1-In'!AI280+'M2-In'!AI280+'M3-In'!AI280</f>
        <v>0</v>
      </c>
      <c r="AO280" s="81" t="str">
        <f t="shared" si="217"/>
        <v>Corriger</v>
      </c>
      <c r="AP280" s="81" t="str">
        <f t="shared" si="218"/>
        <v>Corriger</v>
      </c>
      <c r="AQ280" s="81">
        <f>'M1-In'!AJ280+'M2-In'!AJ280+'M3-In'!AJ280</f>
        <v>0</v>
      </c>
      <c r="AR280" s="81" t="str">
        <f t="shared" si="219"/>
        <v>Corriger</v>
      </c>
      <c r="AS280" s="81" t="str">
        <f t="shared" si="220"/>
        <v>Corriger</v>
      </c>
      <c r="AT280" s="81">
        <f>BerM1!AO280+BerM2!AO280+BerM3!AO280</f>
        <v>0</v>
      </c>
      <c r="AU280" s="81" t="str">
        <f t="shared" si="221"/>
        <v>Corriger</v>
      </c>
      <c r="AV280" s="81" t="str">
        <f t="shared" si="222"/>
        <v>Corriger</v>
      </c>
      <c r="AW280" s="81" t="str">
        <f>IF(A280&gt;1,"Corriger",MIN(gmk,BerM1!AQ280+BerM2!AQ280+BerM3!AQ280))</f>
        <v>Corriger</v>
      </c>
      <c r="AX280" s="81" t="str">
        <f t="shared" si="223"/>
        <v>Corriger</v>
      </c>
      <c r="AY280" s="81" t="str">
        <f t="shared" si="224"/>
        <v>Corriger</v>
      </c>
      <c r="AZ280" s="81" t="str">
        <f>IF(A280&gt;1,"Corriger",ROUND(AW280*pabij/100,2)+ROUND(AW280*wnbij/100,2))</f>
        <v>Corriger</v>
      </c>
      <c r="BA280" s="81">
        <f t="shared" si="225"/>
        <v>0</v>
      </c>
      <c r="BB280" s="81">
        <f t="shared" si="226"/>
        <v>0</v>
      </c>
      <c r="BC280" s="104">
        <f t="shared" si="227"/>
        <v>1</v>
      </c>
      <c r="BD280" s="81" t="str">
        <f t="shared" si="228"/>
        <v>Corriger</v>
      </c>
      <c r="BE280" s="34" t="str">
        <f t="shared" si="229"/>
        <v>Corriger</v>
      </c>
      <c r="BF280" s="81" t="str">
        <f>IF(A280&gt;1,"Corriger",MIN(AY280,BerM1!AT280+BerM2!AT280+BerM3!AT280))</f>
        <v>Corriger</v>
      </c>
      <c r="BG280" s="81" t="e">
        <f t="shared" si="230"/>
        <v>#VALUE!</v>
      </c>
      <c r="BH280" s="81" t="str">
        <f t="shared" si="231"/>
        <v>Corriger</v>
      </c>
      <c r="BI280" s="81" t="str">
        <f t="shared" si="232"/>
        <v>Corriger</v>
      </c>
      <c r="BJ280" s="81" t="e">
        <f t="shared" si="233"/>
        <v>#VALUE!</v>
      </c>
      <c r="BK280" s="81" t="e">
        <f ca="1">IF(A280=1,Corriger,ROUND(AW280*fsobij/100,2))</f>
        <v>#VALUE!</v>
      </c>
      <c r="BL280" s="25" t="str">
        <f t="shared" si="234"/>
        <v>Corriger</v>
      </c>
      <c r="BM280" s="81" t="str">
        <f t="shared" si="235"/>
        <v>Corriger</v>
      </c>
      <c r="BN280" s="81" t="str">
        <f t="shared" si="236"/>
        <v>Corriger</v>
      </c>
      <c r="BO280" s="81" t="str">
        <f t="shared" si="237"/>
        <v>OK</v>
      </c>
      <c r="BP280" s="81" t="b">
        <f t="shared" si="238"/>
        <v>0</v>
      </c>
      <c r="BQ280" s="105"/>
      <c r="BR280" s="105" t="e">
        <f ca="1">IF(A280=1,Corriger,ROUND(AW280*bijdrage255/100,2))</f>
        <v>#VALUE!</v>
      </c>
      <c r="BS280" s="105" t="e">
        <f ca="1">IF(A280=1,Corriger,ROUND(AW280*bijdrage256/100,2))</f>
        <v>#VALUE!</v>
      </c>
      <c r="BT280" s="105"/>
      <c r="BU280" s="105" t="str">
        <f t="shared" si="239"/>
        <v>Corriger</v>
      </c>
      <c r="BV280" s="105"/>
      <c r="BW280" s="81" t="e">
        <f t="shared" si="240"/>
        <v>#VALUE!</v>
      </c>
      <c r="BX280" s="81" t="e">
        <f t="shared" si="241"/>
        <v>#VALUE!</v>
      </c>
      <c r="BY280" s="81" t="e">
        <f t="shared" si="242"/>
        <v>#VALUE!</v>
      </c>
      <c r="CA280" s="81" t="e">
        <f ca="1">BN280-ROUND(((FTP!AP280+FTP!BB280+FTP!BF280+FTP!AT280+FTP!AX280)-(FTP!BH280+FTP!BJ280))/100,2)</f>
        <v>#VALUE!</v>
      </c>
    </row>
    <row r="281" spans="1:79" x14ac:dyDescent="0.2">
      <c r="A281" s="25">
        <f>IF(OR(BerM1!V281=1,BerM2!V281=1,BerM3!V281=1),1,IF(ISBLANK(wg_cat),2,IF(AND(kwnr&gt;=76,user_wg_cat=958),3,0)))</f>
        <v>2</v>
      </c>
      <c r="B281" s="101"/>
      <c r="C281" s="106">
        <f>IF(NOT(ISBLANK(Ident!E281)),IF(Ident!E281&lt;Kal!A$11,Kal!A$11,Ident!E281),Kal!A$11)</f>
        <v>45383</v>
      </c>
      <c r="D281" s="25">
        <f>Ident!F281-C281+1-(INT((CHOOSE(WEEKDAY(C281),0,1,2,3,4,5,6)+(Ident!F281-C281+1))/7))-(INT((CHOOSE(WEEKDAY(C281),6,0,1,2,3,4,5)+(Ident!F281-C281+1))/7))</f>
        <v>-32415</v>
      </c>
      <c r="E281" s="25">
        <f>Kal!B$13-C281+1-(INT((CHOOSE(WEEKDAY(C281),0,1,2,3,4,5,6)+(Kal!B$13-C281+1))/7))-(INT((CHOOSE(WEEKDAY(C281),6,0,1,2,3,4,5)+(Kal!B$13-C281+1))/7))</f>
        <v>65</v>
      </c>
      <c r="F281" s="25">
        <f>Ident!F281-Kal!A$11+1-(INT((CHOOSE(WEEKDAY(Kal!A$11),0,1,2,3,4,5,6)+(Ident!F281-Kal!A$11+1))/7))-(INT((CHOOSE(WEEKDAY(Kal!A$11),6,0,1,2,3,4,5)+(Ident!F281-Kal!A$11+1))/7))</f>
        <v>-32415</v>
      </c>
      <c r="G281" s="25">
        <f>IF(AND(Ident!E281&lt;&gt;0,Ident!F281&lt;&gt;0),D281,IF(AND(Ident!E281&lt;&gt;0,Ident!F281=0),E281,IF(AND(Ident!E281=0,Ident!F281&lt;&gt;0),F281,ad5kw)))</f>
        <v>65</v>
      </c>
      <c r="H281" s="24">
        <f>ROUND(G281*Ident!L281,2)</f>
        <v>0</v>
      </c>
      <c r="I281" s="102"/>
      <c r="J281" s="103">
        <f>BerM1!W281+BerM2!W281+BerM3!W281</f>
        <v>0</v>
      </c>
      <c r="K281" s="103">
        <f t="shared" si="202"/>
        <v>0</v>
      </c>
      <c r="L281" s="103" t="str">
        <f t="shared" si="203"/>
        <v>Corriger</v>
      </c>
      <c r="M281" s="81">
        <f>BerM1!AB281+BerM2!AB281+BerM3!AB281</f>
        <v>0</v>
      </c>
      <c r="N281" s="81">
        <f t="shared" si="204"/>
        <v>0</v>
      </c>
      <c r="O281" s="4">
        <f>IF(BerM1!S281+BerM2!S281+BerM3!S281=0,0,MIN(Ident!L281*fuf,MAX((Ident!L281-1)*fuf,ROUND(N281/(BerM1!S281+BerM2!S281+BerM3!S281),2))))</f>
        <v>0</v>
      </c>
      <c r="P281" s="81">
        <f>ROUND((BerM1!I281+BerM2!I281+BerM3!I281)/(malu1+malu2+malu3),2)</f>
        <v>0</v>
      </c>
      <c r="Q281" s="81">
        <f>ROUND((BerM1!J281+BerM2!J281+BerM3!J281)/(dima1+dima2+dima3),2)</f>
        <v>0</v>
      </c>
      <c r="R281" s="81">
        <f>ROUND((BerM1!K281+BerM2!K281+BerM3!K281)/(wome1+wome2+wome3),2)</f>
        <v>0</v>
      </c>
      <c r="S281" s="81">
        <f>ROUND((BerM1!L281+BerM2!L281+BerM3!L281)/(doje1+doje2+doje3),2)</f>
        <v>0</v>
      </c>
      <c r="T281" s="81">
        <f>ROUND((BerM1!M281+BerM2!M281+BerM3!M281)/(vrve1+vrve2+vrve3),2)</f>
        <v>0</v>
      </c>
      <c r="U281" s="81">
        <f>ROUND((BerM1!N281+BerM2!N281+BerM3!N281)/(zasa1+zasa2+zasa3),2)</f>
        <v>0</v>
      </c>
      <c r="V281" s="81">
        <f>ROUND((BerM1!O281+BerM2!O281+BerM3!O281)/(zodi1+zodi2+zodi3),2)</f>
        <v>0</v>
      </c>
      <c r="W281" s="81">
        <f>ROUND(('M1-In'!U281+'M2-In'!U281+'M3-In'!U281)*7/(malu1+malu2+malu3+dima1+dima2+dima3+wome1+wome2+wome3+doje1+doje2+doje3+vrve1+vrve2+vrve3+zasa1+zasa2+zasa3+zodi1+zodi2+zodi3),2)</f>
        <v>0</v>
      </c>
      <c r="X281" s="81">
        <f t="shared" si="205"/>
        <v>0</v>
      </c>
      <c r="Y281" s="81" t="str">
        <f t="shared" si="206"/>
        <v>REMPLIR CAT.D'EMPLOYEUR!</v>
      </c>
      <c r="Z281" s="34">
        <f t="shared" si="207"/>
        <v>0</v>
      </c>
      <c r="AA281" s="81" t="str">
        <f t="shared" si="208"/>
        <v>T. plein</v>
      </c>
      <c r="AB281" s="81">
        <f>'M1-In'!AD281+'M1-In'!AE281+'M2-In'!AD281+'M2-In'!AE281+'M3-In'!AD281+'M3-In'!AE281</f>
        <v>0</v>
      </c>
      <c r="AC281" s="81" t="str">
        <f t="shared" si="209"/>
        <v>Corriger</v>
      </c>
      <c r="AD281" s="81" t="str">
        <f t="shared" si="210"/>
        <v>Corriger</v>
      </c>
      <c r="AE281" s="81">
        <f>'M1-In'!AF281+'M2-In'!AF281+'M3-In'!AF281</f>
        <v>0</v>
      </c>
      <c r="AF281" s="81" t="str">
        <f t="shared" si="211"/>
        <v>Corriger</v>
      </c>
      <c r="AG281" s="81" t="str">
        <f t="shared" si="212"/>
        <v>Corriger</v>
      </c>
      <c r="AH281" s="81">
        <f>'M1-In'!AG281+'M2-In'!AG281+'M3-In'!AG281</f>
        <v>0</v>
      </c>
      <c r="AI281" s="81" t="str">
        <f t="shared" si="213"/>
        <v>Corriger</v>
      </c>
      <c r="AJ281" s="81" t="str">
        <f t="shared" si="214"/>
        <v>Corriger</v>
      </c>
      <c r="AK281" s="81">
        <f>'M1-In'!AH281+'M2-In'!AH281+'M3-In'!AH281</f>
        <v>0</v>
      </c>
      <c r="AL281" s="81" t="str">
        <f t="shared" si="215"/>
        <v>Corriger</v>
      </c>
      <c r="AM281" s="81" t="str">
        <f t="shared" si="216"/>
        <v>Corriger</v>
      </c>
      <c r="AN281" s="81">
        <f>'M1-In'!AI281+'M2-In'!AI281+'M3-In'!AI281</f>
        <v>0</v>
      </c>
      <c r="AO281" s="81" t="str">
        <f t="shared" si="217"/>
        <v>Corriger</v>
      </c>
      <c r="AP281" s="81" t="str">
        <f t="shared" si="218"/>
        <v>Corriger</v>
      </c>
      <c r="AQ281" s="81">
        <f>'M1-In'!AJ281+'M2-In'!AJ281+'M3-In'!AJ281</f>
        <v>0</v>
      </c>
      <c r="AR281" s="81" t="str">
        <f t="shared" si="219"/>
        <v>Corriger</v>
      </c>
      <c r="AS281" s="81" t="str">
        <f t="shared" si="220"/>
        <v>Corriger</v>
      </c>
      <c r="AT281" s="81">
        <f>BerM1!AO281+BerM2!AO281+BerM3!AO281</f>
        <v>0</v>
      </c>
      <c r="AU281" s="81" t="str">
        <f t="shared" si="221"/>
        <v>Corriger</v>
      </c>
      <c r="AV281" s="81" t="str">
        <f t="shared" si="222"/>
        <v>Corriger</v>
      </c>
      <c r="AW281" s="81" t="str">
        <f>IF(A281&gt;1,"Corriger",MIN(gmk,BerM1!AQ281+BerM2!AQ281+BerM3!AQ281))</f>
        <v>Corriger</v>
      </c>
      <c r="AX281" s="81" t="str">
        <f t="shared" si="223"/>
        <v>Corriger</v>
      </c>
      <c r="AY281" s="81" t="str">
        <f t="shared" si="224"/>
        <v>Corriger</v>
      </c>
      <c r="AZ281" s="81" t="str">
        <f>IF(A281&gt;1,"Corriger",ROUND(AW281*pabij/100,2)+ROUND(AW281*wnbij/100,2))</f>
        <v>Corriger</v>
      </c>
      <c r="BA281" s="81">
        <f t="shared" si="225"/>
        <v>0</v>
      </c>
      <c r="BB281" s="81">
        <f t="shared" si="226"/>
        <v>0</v>
      </c>
      <c r="BC281" s="104">
        <f t="shared" si="227"/>
        <v>1</v>
      </c>
      <c r="BD281" s="81" t="str">
        <f t="shared" si="228"/>
        <v>Corriger</v>
      </c>
      <c r="BE281" s="34" t="str">
        <f t="shared" si="229"/>
        <v>Corriger</v>
      </c>
      <c r="BF281" s="81" t="str">
        <f>IF(A281&gt;1,"Corriger",MIN(AY281,BerM1!AT281+BerM2!AT281+BerM3!AT281))</f>
        <v>Corriger</v>
      </c>
      <c r="BG281" s="81" t="e">
        <f t="shared" si="230"/>
        <v>#VALUE!</v>
      </c>
      <c r="BH281" s="81" t="str">
        <f t="shared" si="231"/>
        <v>Corriger</v>
      </c>
      <c r="BI281" s="81" t="str">
        <f t="shared" si="232"/>
        <v>Corriger</v>
      </c>
      <c r="BJ281" s="81" t="e">
        <f t="shared" si="233"/>
        <v>#VALUE!</v>
      </c>
      <c r="BK281" s="81" t="e">
        <f ca="1">IF(A281=1,Corriger,ROUND(AW281*fsobij/100,2))</f>
        <v>#VALUE!</v>
      </c>
      <c r="BL281" s="25" t="str">
        <f t="shared" si="234"/>
        <v>Corriger</v>
      </c>
      <c r="BM281" s="81" t="str">
        <f t="shared" si="235"/>
        <v>Corriger</v>
      </c>
      <c r="BN281" s="81" t="str">
        <f t="shared" si="236"/>
        <v>Corriger</v>
      </c>
      <c r="BO281" s="81" t="str">
        <f t="shared" si="237"/>
        <v>OK</v>
      </c>
      <c r="BP281" s="81" t="b">
        <f t="shared" si="238"/>
        <v>0</v>
      </c>
      <c r="BQ281" s="105"/>
      <c r="BR281" s="105" t="e">
        <f ca="1">IF(A281=1,Corriger,ROUND(AW281*bijdrage255/100,2))</f>
        <v>#VALUE!</v>
      </c>
      <c r="BS281" s="105" t="e">
        <f ca="1">IF(A281=1,Corriger,ROUND(AW281*bijdrage256/100,2))</f>
        <v>#VALUE!</v>
      </c>
      <c r="BT281" s="105"/>
      <c r="BU281" s="105" t="str">
        <f t="shared" si="239"/>
        <v>Corriger</v>
      </c>
      <c r="BV281" s="105"/>
      <c r="BW281" s="81" t="e">
        <f t="shared" si="240"/>
        <v>#VALUE!</v>
      </c>
      <c r="BX281" s="81" t="e">
        <f t="shared" si="241"/>
        <v>#VALUE!</v>
      </c>
      <c r="BY281" s="81" t="e">
        <f t="shared" si="242"/>
        <v>#VALUE!</v>
      </c>
      <c r="CA281" s="81" t="e">
        <f ca="1">BN281-ROUND(((FTP!AP281+FTP!BB281+FTP!BF281+FTP!AT281+FTP!AX281)-(FTP!BH281+FTP!BJ281))/100,2)</f>
        <v>#VALUE!</v>
      </c>
    </row>
    <row r="282" spans="1:79" x14ac:dyDescent="0.2">
      <c r="A282" s="25">
        <f>IF(OR(BerM1!V282=1,BerM2!V282=1,BerM3!V282=1),1,IF(ISBLANK(wg_cat),2,IF(AND(kwnr&gt;=76,user_wg_cat=958),3,0)))</f>
        <v>2</v>
      </c>
      <c r="B282" s="101"/>
      <c r="C282" s="106">
        <f>IF(NOT(ISBLANK(Ident!E282)),IF(Ident!E282&lt;Kal!A$11,Kal!A$11,Ident!E282),Kal!A$11)</f>
        <v>45383</v>
      </c>
      <c r="D282" s="25">
        <f>Ident!F282-C282+1-(INT((CHOOSE(WEEKDAY(C282),0,1,2,3,4,5,6)+(Ident!F282-C282+1))/7))-(INT((CHOOSE(WEEKDAY(C282),6,0,1,2,3,4,5)+(Ident!F282-C282+1))/7))</f>
        <v>-32415</v>
      </c>
      <c r="E282" s="25">
        <f>Kal!B$13-C282+1-(INT((CHOOSE(WEEKDAY(C282),0,1,2,3,4,5,6)+(Kal!B$13-C282+1))/7))-(INT((CHOOSE(WEEKDAY(C282),6,0,1,2,3,4,5)+(Kal!B$13-C282+1))/7))</f>
        <v>65</v>
      </c>
      <c r="F282" s="25">
        <f>Ident!F282-Kal!A$11+1-(INT((CHOOSE(WEEKDAY(Kal!A$11),0,1,2,3,4,5,6)+(Ident!F282-Kal!A$11+1))/7))-(INT((CHOOSE(WEEKDAY(Kal!A$11),6,0,1,2,3,4,5)+(Ident!F282-Kal!A$11+1))/7))</f>
        <v>-32415</v>
      </c>
      <c r="G282" s="25">
        <f>IF(AND(Ident!E282&lt;&gt;0,Ident!F282&lt;&gt;0),D282,IF(AND(Ident!E282&lt;&gt;0,Ident!F282=0),E282,IF(AND(Ident!E282=0,Ident!F282&lt;&gt;0),F282,ad5kw)))</f>
        <v>65</v>
      </c>
      <c r="H282" s="24">
        <f>ROUND(G282*Ident!L282,2)</f>
        <v>0</v>
      </c>
      <c r="I282" s="102"/>
      <c r="J282" s="103">
        <f>BerM1!W282+BerM2!W282+BerM3!W282</f>
        <v>0</v>
      </c>
      <c r="K282" s="103">
        <f t="shared" si="202"/>
        <v>0</v>
      </c>
      <c r="L282" s="103" t="str">
        <f t="shared" si="203"/>
        <v>Corriger</v>
      </c>
      <c r="M282" s="81">
        <f>BerM1!AB282+BerM2!AB282+BerM3!AB282</f>
        <v>0</v>
      </c>
      <c r="N282" s="81">
        <f t="shared" si="204"/>
        <v>0</v>
      </c>
      <c r="O282" s="4">
        <f>IF(BerM1!S282+BerM2!S282+BerM3!S282=0,0,MIN(Ident!L282*fuf,MAX((Ident!L282-1)*fuf,ROUND(N282/(BerM1!S282+BerM2!S282+BerM3!S282),2))))</f>
        <v>0</v>
      </c>
      <c r="P282" s="81">
        <f>ROUND((BerM1!I282+BerM2!I282+BerM3!I282)/(malu1+malu2+malu3),2)</f>
        <v>0</v>
      </c>
      <c r="Q282" s="81">
        <f>ROUND((BerM1!J282+BerM2!J282+BerM3!J282)/(dima1+dima2+dima3),2)</f>
        <v>0</v>
      </c>
      <c r="R282" s="81">
        <f>ROUND((BerM1!K282+BerM2!K282+BerM3!K282)/(wome1+wome2+wome3),2)</f>
        <v>0</v>
      </c>
      <c r="S282" s="81">
        <f>ROUND((BerM1!L282+BerM2!L282+BerM3!L282)/(doje1+doje2+doje3),2)</f>
        <v>0</v>
      </c>
      <c r="T282" s="81">
        <f>ROUND((BerM1!M282+BerM2!M282+BerM3!M282)/(vrve1+vrve2+vrve3),2)</f>
        <v>0</v>
      </c>
      <c r="U282" s="81">
        <f>ROUND((BerM1!N282+BerM2!N282+BerM3!N282)/(zasa1+zasa2+zasa3),2)</f>
        <v>0</v>
      </c>
      <c r="V282" s="81">
        <f>ROUND((BerM1!O282+BerM2!O282+BerM3!O282)/(zodi1+zodi2+zodi3),2)</f>
        <v>0</v>
      </c>
      <c r="W282" s="81">
        <f>ROUND(('M1-In'!U282+'M2-In'!U282+'M3-In'!U282)*7/(malu1+malu2+malu3+dima1+dima2+dima3+wome1+wome2+wome3+doje1+doje2+doje3+vrve1+vrve2+vrve3+zasa1+zasa2+zasa3+zodi1+zodi2+zodi3),2)</f>
        <v>0</v>
      </c>
      <c r="X282" s="81">
        <f t="shared" si="205"/>
        <v>0</v>
      </c>
      <c r="Y282" s="81" t="str">
        <f t="shared" si="206"/>
        <v>REMPLIR CAT.D'EMPLOYEUR!</v>
      </c>
      <c r="Z282" s="34">
        <f t="shared" si="207"/>
        <v>0</v>
      </c>
      <c r="AA282" s="81" t="str">
        <f t="shared" si="208"/>
        <v>T. plein</v>
      </c>
      <c r="AB282" s="81">
        <f>'M1-In'!AD282+'M1-In'!AE282+'M2-In'!AD282+'M2-In'!AE282+'M3-In'!AD282+'M3-In'!AE282</f>
        <v>0</v>
      </c>
      <c r="AC282" s="81" t="str">
        <f t="shared" si="209"/>
        <v>Corriger</v>
      </c>
      <c r="AD282" s="81" t="str">
        <f t="shared" si="210"/>
        <v>Corriger</v>
      </c>
      <c r="AE282" s="81">
        <f>'M1-In'!AF282+'M2-In'!AF282+'M3-In'!AF282</f>
        <v>0</v>
      </c>
      <c r="AF282" s="81" t="str">
        <f t="shared" si="211"/>
        <v>Corriger</v>
      </c>
      <c r="AG282" s="81" t="str">
        <f t="shared" si="212"/>
        <v>Corriger</v>
      </c>
      <c r="AH282" s="81">
        <f>'M1-In'!AG282+'M2-In'!AG282+'M3-In'!AG282</f>
        <v>0</v>
      </c>
      <c r="AI282" s="81" t="str">
        <f t="shared" si="213"/>
        <v>Corriger</v>
      </c>
      <c r="AJ282" s="81" t="str">
        <f t="shared" si="214"/>
        <v>Corriger</v>
      </c>
      <c r="AK282" s="81">
        <f>'M1-In'!AH282+'M2-In'!AH282+'M3-In'!AH282</f>
        <v>0</v>
      </c>
      <c r="AL282" s="81" t="str">
        <f t="shared" si="215"/>
        <v>Corriger</v>
      </c>
      <c r="AM282" s="81" t="str">
        <f t="shared" si="216"/>
        <v>Corriger</v>
      </c>
      <c r="AN282" s="81">
        <f>'M1-In'!AI282+'M2-In'!AI282+'M3-In'!AI282</f>
        <v>0</v>
      </c>
      <c r="AO282" s="81" t="str">
        <f t="shared" si="217"/>
        <v>Corriger</v>
      </c>
      <c r="AP282" s="81" t="str">
        <f t="shared" si="218"/>
        <v>Corriger</v>
      </c>
      <c r="AQ282" s="81">
        <f>'M1-In'!AJ282+'M2-In'!AJ282+'M3-In'!AJ282</f>
        <v>0</v>
      </c>
      <c r="AR282" s="81" t="str">
        <f t="shared" si="219"/>
        <v>Corriger</v>
      </c>
      <c r="AS282" s="81" t="str">
        <f t="shared" si="220"/>
        <v>Corriger</v>
      </c>
      <c r="AT282" s="81">
        <f>BerM1!AO282+BerM2!AO282+BerM3!AO282</f>
        <v>0</v>
      </c>
      <c r="AU282" s="81" t="str">
        <f t="shared" si="221"/>
        <v>Corriger</v>
      </c>
      <c r="AV282" s="81" t="str">
        <f t="shared" si="222"/>
        <v>Corriger</v>
      </c>
      <c r="AW282" s="81" t="str">
        <f>IF(A282&gt;1,"Corriger",MIN(gmk,BerM1!AQ282+BerM2!AQ282+BerM3!AQ282))</f>
        <v>Corriger</v>
      </c>
      <c r="AX282" s="81" t="str">
        <f t="shared" si="223"/>
        <v>Corriger</v>
      </c>
      <c r="AY282" s="81" t="str">
        <f t="shared" si="224"/>
        <v>Corriger</v>
      </c>
      <c r="AZ282" s="81" t="str">
        <f>IF(A282&gt;1,"Corriger",ROUND(AW282*pabij/100,2)+ROUND(AW282*wnbij/100,2))</f>
        <v>Corriger</v>
      </c>
      <c r="BA282" s="81">
        <f t="shared" si="225"/>
        <v>0</v>
      </c>
      <c r="BB282" s="81">
        <f t="shared" si="226"/>
        <v>0</v>
      </c>
      <c r="BC282" s="104">
        <f t="shared" si="227"/>
        <v>1</v>
      </c>
      <c r="BD282" s="81" t="str">
        <f t="shared" si="228"/>
        <v>Corriger</v>
      </c>
      <c r="BE282" s="34" t="str">
        <f t="shared" si="229"/>
        <v>Corriger</v>
      </c>
      <c r="BF282" s="81" t="str">
        <f>IF(A282&gt;1,"Corriger",MIN(AY282,BerM1!AT282+BerM2!AT282+BerM3!AT282))</f>
        <v>Corriger</v>
      </c>
      <c r="BG282" s="81" t="e">
        <f t="shared" si="230"/>
        <v>#VALUE!</v>
      </c>
      <c r="BH282" s="81" t="str">
        <f t="shared" si="231"/>
        <v>Corriger</v>
      </c>
      <c r="BI282" s="81" t="str">
        <f t="shared" si="232"/>
        <v>Corriger</v>
      </c>
      <c r="BJ282" s="81" t="e">
        <f t="shared" si="233"/>
        <v>#VALUE!</v>
      </c>
      <c r="BK282" s="81" t="e">
        <f ca="1">IF(A282=1,Corriger,ROUND(AW282*fsobij/100,2))</f>
        <v>#VALUE!</v>
      </c>
      <c r="BL282" s="25" t="str">
        <f t="shared" si="234"/>
        <v>Corriger</v>
      </c>
      <c r="BM282" s="81" t="str">
        <f t="shared" si="235"/>
        <v>Corriger</v>
      </c>
      <c r="BN282" s="81" t="str">
        <f t="shared" si="236"/>
        <v>Corriger</v>
      </c>
      <c r="BO282" s="81" t="str">
        <f t="shared" si="237"/>
        <v>OK</v>
      </c>
      <c r="BP282" s="81" t="b">
        <f t="shared" si="238"/>
        <v>0</v>
      </c>
      <c r="BQ282" s="105"/>
      <c r="BR282" s="105" t="e">
        <f ca="1">IF(A282=1,Corriger,ROUND(AW282*bijdrage255/100,2))</f>
        <v>#VALUE!</v>
      </c>
      <c r="BS282" s="105" t="e">
        <f ca="1">IF(A282=1,Corriger,ROUND(AW282*bijdrage256/100,2))</f>
        <v>#VALUE!</v>
      </c>
      <c r="BT282" s="105"/>
      <c r="BU282" s="105" t="str">
        <f t="shared" si="239"/>
        <v>Corriger</v>
      </c>
      <c r="BV282" s="105"/>
      <c r="BW282" s="81" t="e">
        <f t="shared" si="240"/>
        <v>#VALUE!</v>
      </c>
      <c r="BX282" s="81" t="e">
        <f t="shared" si="241"/>
        <v>#VALUE!</v>
      </c>
      <c r="BY282" s="81" t="e">
        <f t="shared" si="242"/>
        <v>#VALUE!</v>
      </c>
      <c r="CA282" s="81" t="e">
        <f ca="1">BN282-ROUND(((FTP!AP282+FTP!BB282+FTP!BF282+FTP!AT282+FTP!AX282)-(FTP!BH282+FTP!BJ282))/100,2)</f>
        <v>#VALUE!</v>
      </c>
    </row>
    <row r="283" spans="1:79" x14ac:dyDescent="0.2">
      <c r="A283" s="25">
        <f>IF(OR(BerM1!V283=1,BerM2!V283=1,BerM3!V283=1),1,IF(ISBLANK(wg_cat),2,IF(AND(kwnr&gt;=76,user_wg_cat=958),3,0)))</f>
        <v>2</v>
      </c>
      <c r="B283" s="101"/>
      <c r="C283" s="106">
        <f>IF(NOT(ISBLANK(Ident!E283)),IF(Ident!E283&lt;Kal!A$11,Kal!A$11,Ident!E283),Kal!A$11)</f>
        <v>45383</v>
      </c>
      <c r="D283" s="25">
        <f>Ident!F283-C283+1-(INT((CHOOSE(WEEKDAY(C283),0,1,2,3,4,5,6)+(Ident!F283-C283+1))/7))-(INT((CHOOSE(WEEKDAY(C283),6,0,1,2,3,4,5)+(Ident!F283-C283+1))/7))</f>
        <v>-32415</v>
      </c>
      <c r="E283" s="25">
        <f>Kal!B$13-C283+1-(INT((CHOOSE(WEEKDAY(C283),0,1,2,3,4,5,6)+(Kal!B$13-C283+1))/7))-(INT((CHOOSE(WEEKDAY(C283),6,0,1,2,3,4,5)+(Kal!B$13-C283+1))/7))</f>
        <v>65</v>
      </c>
      <c r="F283" s="25">
        <f>Ident!F283-Kal!A$11+1-(INT((CHOOSE(WEEKDAY(Kal!A$11),0,1,2,3,4,5,6)+(Ident!F283-Kal!A$11+1))/7))-(INT((CHOOSE(WEEKDAY(Kal!A$11),6,0,1,2,3,4,5)+(Ident!F283-Kal!A$11+1))/7))</f>
        <v>-32415</v>
      </c>
      <c r="G283" s="25">
        <f>IF(AND(Ident!E283&lt;&gt;0,Ident!F283&lt;&gt;0),D283,IF(AND(Ident!E283&lt;&gt;0,Ident!F283=0),E283,IF(AND(Ident!E283=0,Ident!F283&lt;&gt;0),F283,ad5kw)))</f>
        <v>65</v>
      </c>
      <c r="H283" s="24">
        <f>ROUND(G283*Ident!L283,2)</f>
        <v>0</v>
      </c>
      <c r="I283" s="102"/>
      <c r="J283" s="103">
        <f>BerM1!W283+BerM2!W283+BerM3!W283</f>
        <v>0</v>
      </c>
      <c r="K283" s="103">
        <f t="shared" si="202"/>
        <v>0</v>
      </c>
      <c r="L283" s="103" t="str">
        <f t="shared" si="203"/>
        <v>Corriger</v>
      </c>
      <c r="M283" s="81">
        <f>BerM1!AB283+BerM2!AB283+BerM3!AB283</f>
        <v>0</v>
      </c>
      <c r="N283" s="81">
        <f t="shared" si="204"/>
        <v>0</v>
      </c>
      <c r="O283" s="4">
        <f>IF(BerM1!S283+BerM2!S283+BerM3!S283=0,0,MIN(Ident!L283*fuf,MAX((Ident!L283-1)*fuf,ROUND(N283/(BerM1!S283+BerM2!S283+BerM3!S283),2))))</f>
        <v>0</v>
      </c>
      <c r="P283" s="81">
        <f>ROUND((BerM1!I283+BerM2!I283+BerM3!I283)/(malu1+malu2+malu3),2)</f>
        <v>0</v>
      </c>
      <c r="Q283" s="81">
        <f>ROUND((BerM1!J283+BerM2!J283+BerM3!J283)/(dima1+dima2+dima3),2)</f>
        <v>0</v>
      </c>
      <c r="R283" s="81">
        <f>ROUND((BerM1!K283+BerM2!K283+BerM3!K283)/(wome1+wome2+wome3),2)</f>
        <v>0</v>
      </c>
      <c r="S283" s="81">
        <f>ROUND((BerM1!L283+BerM2!L283+BerM3!L283)/(doje1+doje2+doje3),2)</f>
        <v>0</v>
      </c>
      <c r="T283" s="81">
        <f>ROUND((BerM1!M283+BerM2!M283+BerM3!M283)/(vrve1+vrve2+vrve3),2)</f>
        <v>0</v>
      </c>
      <c r="U283" s="81">
        <f>ROUND((BerM1!N283+BerM2!N283+BerM3!N283)/(zasa1+zasa2+zasa3),2)</f>
        <v>0</v>
      </c>
      <c r="V283" s="81">
        <f>ROUND((BerM1!O283+BerM2!O283+BerM3!O283)/(zodi1+zodi2+zodi3),2)</f>
        <v>0</v>
      </c>
      <c r="W283" s="81">
        <f>ROUND(('M1-In'!U283+'M2-In'!U283+'M3-In'!U283)*7/(malu1+malu2+malu3+dima1+dima2+dima3+wome1+wome2+wome3+doje1+doje2+doje3+vrve1+vrve2+vrve3+zasa1+zasa2+zasa3+zodi1+zodi2+zodi3),2)</f>
        <v>0</v>
      </c>
      <c r="X283" s="81">
        <f t="shared" si="205"/>
        <v>0</v>
      </c>
      <c r="Y283" s="81" t="str">
        <f t="shared" si="206"/>
        <v>REMPLIR CAT.D'EMPLOYEUR!</v>
      </c>
      <c r="Z283" s="34">
        <f t="shared" si="207"/>
        <v>0</v>
      </c>
      <c r="AA283" s="81" t="str">
        <f t="shared" si="208"/>
        <v>T. plein</v>
      </c>
      <c r="AB283" s="81">
        <f>'M1-In'!AD283+'M1-In'!AE283+'M2-In'!AD283+'M2-In'!AE283+'M3-In'!AD283+'M3-In'!AE283</f>
        <v>0</v>
      </c>
      <c r="AC283" s="81" t="str">
        <f t="shared" si="209"/>
        <v>Corriger</v>
      </c>
      <c r="AD283" s="81" t="str">
        <f t="shared" si="210"/>
        <v>Corriger</v>
      </c>
      <c r="AE283" s="81">
        <f>'M1-In'!AF283+'M2-In'!AF283+'M3-In'!AF283</f>
        <v>0</v>
      </c>
      <c r="AF283" s="81" t="str">
        <f t="shared" si="211"/>
        <v>Corriger</v>
      </c>
      <c r="AG283" s="81" t="str">
        <f t="shared" si="212"/>
        <v>Corriger</v>
      </c>
      <c r="AH283" s="81">
        <f>'M1-In'!AG283+'M2-In'!AG283+'M3-In'!AG283</f>
        <v>0</v>
      </c>
      <c r="AI283" s="81" t="str">
        <f t="shared" si="213"/>
        <v>Corriger</v>
      </c>
      <c r="AJ283" s="81" t="str">
        <f t="shared" si="214"/>
        <v>Corriger</v>
      </c>
      <c r="AK283" s="81">
        <f>'M1-In'!AH283+'M2-In'!AH283+'M3-In'!AH283</f>
        <v>0</v>
      </c>
      <c r="AL283" s="81" t="str">
        <f t="shared" si="215"/>
        <v>Corriger</v>
      </c>
      <c r="AM283" s="81" t="str">
        <f t="shared" si="216"/>
        <v>Corriger</v>
      </c>
      <c r="AN283" s="81">
        <f>'M1-In'!AI283+'M2-In'!AI283+'M3-In'!AI283</f>
        <v>0</v>
      </c>
      <c r="AO283" s="81" t="str">
        <f t="shared" si="217"/>
        <v>Corriger</v>
      </c>
      <c r="AP283" s="81" t="str">
        <f t="shared" si="218"/>
        <v>Corriger</v>
      </c>
      <c r="AQ283" s="81">
        <f>'M1-In'!AJ283+'M2-In'!AJ283+'M3-In'!AJ283</f>
        <v>0</v>
      </c>
      <c r="AR283" s="81" t="str">
        <f t="shared" si="219"/>
        <v>Corriger</v>
      </c>
      <c r="AS283" s="81" t="str">
        <f t="shared" si="220"/>
        <v>Corriger</v>
      </c>
      <c r="AT283" s="81">
        <f>BerM1!AO283+BerM2!AO283+BerM3!AO283</f>
        <v>0</v>
      </c>
      <c r="AU283" s="81" t="str">
        <f t="shared" si="221"/>
        <v>Corriger</v>
      </c>
      <c r="AV283" s="81" t="str">
        <f t="shared" si="222"/>
        <v>Corriger</v>
      </c>
      <c r="AW283" s="81" t="str">
        <f>IF(A283&gt;1,"Corriger",MIN(gmk,BerM1!AQ283+BerM2!AQ283+BerM3!AQ283))</f>
        <v>Corriger</v>
      </c>
      <c r="AX283" s="81" t="str">
        <f t="shared" si="223"/>
        <v>Corriger</v>
      </c>
      <c r="AY283" s="81" t="str">
        <f t="shared" si="224"/>
        <v>Corriger</v>
      </c>
      <c r="AZ283" s="81" t="str">
        <f>IF(A283&gt;1,"Corriger",ROUND(AW283*pabij/100,2)+ROUND(AW283*wnbij/100,2))</f>
        <v>Corriger</v>
      </c>
      <c r="BA283" s="81">
        <f t="shared" si="225"/>
        <v>0</v>
      </c>
      <c r="BB283" s="81">
        <f t="shared" si="226"/>
        <v>0</v>
      </c>
      <c r="BC283" s="104">
        <f t="shared" si="227"/>
        <v>1</v>
      </c>
      <c r="BD283" s="81" t="str">
        <f t="shared" si="228"/>
        <v>Corriger</v>
      </c>
      <c r="BE283" s="34" t="str">
        <f t="shared" si="229"/>
        <v>Corriger</v>
      </c>
      <c r="BF283" s="81" t="str">
        <f>IF(A283&gt;1,"Corriger",MIN(AY283,BerM1!AT283+BerM2!AT283+BerM3!AT283))</f>
        <v>Corriger</v>
      </c>
      <c r="BG283" s="81" t="e">
        <f t="shared" si="230"/>
        <v>#VALUE!</v>
      </c>
      <c r="BH283" s="81" t="str">
        <f t="shared" si="231"/>
        <v>Corriger</v>
      </c>
      <c r="BI283" s="81" t="str">
        <f t="shared" si="232"/>
        <v>Corriger</v>
      </c>
      <c r="BJ283" s="81" t="e">
        <f t="shared" si="233"/>
        <v>#VALUE!</v>
      </c>
      <c r="BK283" s="81" t="e">
        <f ca="1">IF(A283=1,Corriger,ROUND(AW283*fsobij/100,2))</f>
        <v>#VALUE!</v>
      </c>
      <c r="BL283" s="25" t="str">
        <f t="shared" si="234"/>
        <v>Corriger</v>
      </c>
      <c r="BM283" s="81" t="str">
        <f t="shared" si="235"/>
        <v>Corriger</v>
      </c>
      <c r="BN283" s="81" t="str">
        <f t="shared" si="236"/>
        <v>Corriger</v>
      </c>
      <c r="BO283" s="81" t="str">
        <f t="shared" si="237"/>
        <v>OK</v>
      </c>
      <c r="BP283" s="81" t="b">
        <f t="shared" si="238"/>
        <v>0</v>
      </c>
      <c r="BQ283" s="105"/>
      <c r="BR283" s="105" t="e">
        <f ca="1">IF(A283=1,Corriger,ROUND(AW283*bijdrage255/100,2))</f>
        <v>#VALUE!</v>
      </c>
      <c r="BS283" s="105" t="e">
        <f ca="1">IF(A283=1,Corriger,ROUND(AW283*bijdrage256/100,2))</f>
        <v>#VALUE!</v>
      </c>
      <c r="BT283" s="105"/>
      <c r="BU283" s="105" t="str">
        <f t="shared" si="239"/>
        <v>Corriger</v>
      </c>
      <c r="BV283" s="105"/>
      <c r="BW283" s="81" t="e">
        <f t="shared" si="240"/>
        <v>#VALUE!</v>
      </c>
      <c r="BX283" s="81" t="e">
        <f t="shared" si="241"/>
        <v>#VALUE!</v>
      </c>
      <c r="BY283" s="81" t="e">
        <f t="shared" si="242"/>
        <v>#VALUE!</v>
      </c>
      <c r="CA283" s="81" t="e">
        <f ca="1">BN283-ROUND(((FTP!AP283+FTP!BB283+FTP!BF283+FTP!AT283+FTP!AX283)-(FTP!BH283+FTP!BJ283))/100,2)</f>
        <v>#VALUE!</v>
      </c>
    </row>
    <row r="284" spans="1:79" x14ac:dyDescent="0.2">
      <c r="A284" s="25">
        <f>IF(OR(BerM1!V284=1,BerM2!V284=1,BerM3!V284=1),1,IF(ISBLANK(wg_cat),2,IF(AND(kwnr&gt;=76,user_wg_cat=958),3,0)))</f>
        <v>2</v>
      </c>
      <c r="B284" s="101"/>
      <c r="C284" s="106">
        <f>IF(NOT(ISBLANK(Ident!E284)),IF(Ident!E284&lt;Kal!A$11,Kal!A$11,Ident!E284),Kal!A$11)</f>
        <v>45383</v>
      </c>
      <c r="D284" s="25">
        <f>Ident!F284-C284+1-(INT((CHOOSE(WEEKDAY(C284),0,1,2,3,4,5,6)+(Ident!F284-C284+1))/7))-(INT((CHOOSE(WEEKDAY(C284),6,0,1,2,3,4,5)+(Ident!F284-C284+1))/7))</f>
        <v>-32415</v>
      </c>
      <c r="E284" s="25">
        <f>Kal!B$13-C284+1-(INT((CHOOSE(WEEKDAY(C284),0,1,2,3,4,5,6)+(Kal!B$13-C284+1))/7))-(INT((CHOOSE(WEEKDAY(C284),6,0,1,2,3,4,5)+(Kal!B$13-C284+1))/7))</f>
        <v>65</v>
      </c>
      <c r="F284" s="25">
        <f>Ident!F284-Kal!A$11+1-(INT((CHOOSE(WEEKDAY(Kal!A$11),0,1,2,3,4,5,6)+(Ident!F284-Kal!A$11+1))/7))-(INT((CHOOSE(WEEKDAY(Kal!A$11),6,0,1,2,3,4,5)+(Ident!F284-Kal!A$11+1))/7))</f>
        <v>-32415</v>
      </c>
      <c r="G284" s="25">
        <f>IF(AND(Ident!E284&lt;&gt;0,Ident!F284&lt;&gt;0),D284,IF(AND(Ident!E284&lt;&gt;0,Ident!F284=0),E284,IF(AND(Ident!E284=0,Ident!F284&lt;&gt;0),F284,ad5kw)))</f>
        <v>65</v>
      </c>
      <c r="H284" s="24">
        <f>ROUND(G284*Ident!L284,2)</f>
        <v>0</v>
      </c>
      <c r="I284" s="102"/>
      <c r="J284" s="103">
        <f>BerM1!W284+BerM2!W284+BerM3!W284</f>
        <v>0</v>
      </c>
      <c r="K284" s="103">
        <f t="shared" si="202"/>
        <v>0</v>
      </c>
      <c r="L284" s="103" t="str">
        <f t="shared" si="203"/>
        <v>Corriger</v>
      </c>
      <c r="M284" s="81">
        <f>BerM1!AB284+BerM2!AB284+BerM3!AB284</f>
        <v>0</v>
      </c>
      <c r="N284" s="81">
        <f t="shared" si="204"/>
        <v>0</v>
      </c>
      <c r="O284" s="4">
        <f>IF(BerM1!S284+BerM2!S284+BerM3!S284=0,0,MIN(Ident!L284*fuf,MAX((Ident!L284-1)*fuf,ROUND(N284/(BerM1!S284+BerM2!S284+BerM3!S284),2))))</f>
        <v>0</v>
      </c>
      <c r="P284" s="81">
        <f>ROUND((BerM1!I284+BerM2!I284+BerM3!I284)/(malu1+malu2+malu3),2)</f>
        <v>0</v>
      </c>
      <c r="Q284" s="81">
        <f>ROUND((BerM1!J284+BerM2!J284+BerM3!J284)/(dima1+dima2+dima3),2)</f>
        <v>0</v>
      </c>
      <c r="R284" s="81">
        <f>ROUND((BerM1!K284+BerM2!K284+BerM3!K284)/(wome1+wome2+wome3),2)</f>
        <v>0</v>
      </c>
      <c r="S284" s="81">
        <f>ROUND((BerM1!L284+BerM2!L284+BerM3!L284)/(doje1+doje2+doje3),2)</f>
        <v>0</v>
      </c>
      <c r="T284" s="81">
        <f>ROUND((BerM1!M284+BerM2!M284+BerM3!M284)/(vrve1+vrve2+vrve3),2)</f>
        <v>0</v>
      </c>
      <c r="U284" s="81">
        <f>ROUND((BerM1!N284+BerM2!N284+BerM3!N284)/(zasa1+zasa2+zasa3),2)</f>
        <v>0</v>
      </c>
      <c r="V284" s="81">
        <f>ROUND((BerM1!O284+BerM2!O284+BerM3!O284)/(zodi1+zodi2+zodi3),2)</f>
        <v>0</v>
      </c>
      <c r="W284" s="81">
        <f>ROUND(('M1-In'!U284+'M2-In'!U284+'M3-In'!U284)*7/(malu1+malu2+malu3+dima1+dima2+dima3+wome1+wome2+wome3+doje1+doje2+doje3+vrve1+vrve2+vrve3+zasa1+zasa2+zasa3+zodi1+zodi2+zodi3),2)</f>
        <v>0</v>
      </c>
      <c r="X284" s="81">
        <f t="shared" si="205"/>
        <v>0</v>
      </c>
      <c r="Y284" s="81" t="str">
        <f t="shared" si="206"/>
        <v>REMPLIR CAT.D'EMPLOYEUR!</v>
      </c>
      <c r="Z284" s="34">
        <f t="shared" si="207"/>
        <v>0</v>
      </c>
      <c r="AA284" s="81" t="str">
        <f t="shared" si="208"/>
        <v>T. plein</v>
      </c>
      <c r="AB284" s="81">
        <f>'M1-In'!AD284+'M1-In'!AE284+'M2-In'!AD284+'M2-In'!AE284+'M3-In'!AD284+'M3-In'!AE284</f>
        <v>0</v>
      </c>
      <c r="AC284" s="81" t="str">
        <f t="shared" si="209"/>
        <v>Corriger</v>
      </c>
      <c r="AD284" s="81" t="str">
        <f t="shared" si="210"/>
        <v>Corriger</v>
      </c>
      <c r="AE284" s="81">
        <f>'M1-In'!AF284+'M2-In'!AF284+'M3-In'!AF284</f>
        <v>0</v>
      </c>
      <c r="AF284" s="81" t="str">
        <f t="shared" si="211"/>
        <v>Corriger</v>
      </c>
      <c r="AG284" s="81" t="str">
        <f t="shared" si="212"/>
        <v>Corriger</v>
      </c>
      <c r="AH284" s="81">
        <f>'M1-In'!AG284+'M2-In'!AG284+'M3-In'!AG284</f>
        <v>0</v>
      </c>
      <c r="AI284" s="81" t="str">
        <f t="shared" si="213"/>
        <v>Corriger</v>
      </c>
      <c r="AJ284" s="81" t="str">
        <f t="shared" si="214"/>
        <v>Corriger</v>
      </c>
      <c r="AK284" s="81">
        <f>'M1-In'!AH284+'M2-In'!AH284+'M3-In'!AH284</f>
        <v>0</v>
      </c>
      <c r="AL284" s="81" t="str">
        <f t="shared" si="215"/>
        <v>Corriger</v>
      </c>
      <c r="AM284" s="81" t="str">
        <f t="shared" si="216"/>
        <v>Corriger</v>
      </c>
      <c r="AN284" s="81">
        <f>'M1-In'!AI284+'M2-In'!AI284+'M3-In'!AI284</f>
        <v>0</v>
      </c>
      <c r="AO284" s="81" t="str">
        <f t="shared" si="217"/>
        <v>Corriger</v>
      </c>
      <c r="AP284" s="81" t="str">
        <f t="shared" si="218"/>
        <v>Corriger</v>
      </c>
      <c r="AQ284" s="81">
        <f>'M1-In'!AJ284+'M2-In'!AJ284+'M3-In'!AJ284</f>
        <v>0</v>
      </c>
      <c r="AR284" s="81" t="str">
        <f t="shared" si="219"/>
        <v>Corriger</v>
      </c>
      <c r="AS284" s="81" t="str">
        <f t="shared" si="220"/>
        <v>Corriger</v>
      </c>
      <c r="AT284" s="81">
        <f>BerM1!AO284+BerM2!AO284+BerM3!AO284</f>
        <v>0</v>
      </c>
      <c r="AU284" s="81" t="str">
        <f t="shared" si="221"/>
        <v>Corriger</v>
      </c>
      <c r="AV284" s="81" t="str">
        <f t="shared" si="222"/>
        <v>Corriger</v>
      </c>
      <c r="AW284" s="81" t="str">
        <f>IF(A284&gt;1,"Corriger",MIN(gmk,BerM1!AQ284+BerM2!AQ284+BerM3!AQ284))</f>
        <v>Corriger</v>
      </c>
      <c r="AX284" s="81" t="str">
        <f t="shared" si="223"/>
        <v>Corriger</v>
      </c>
      <c r="AY284" s="81" t="str">
        <f t="shared" si="224"/>
        <v>Corriger</v>
      </c>
      <c r="AZ284" s="81" t="str">
        <f>IF(A284&gt;1,"Corriger",ROUND(AW284*pabij/100,2)+ROUND(AW284*wnbij/100,2))</f>
        <v>Corriger</v>
      </c>
      <c r="BA284" s="81">
        <f t="shared" si="225"/>
        <v>0</v>
      </c>
      <c r="BB284" s="81">
        <f t="shared" si="226"/>
        <v>0</v>
      </c>
      <c r="BC284" s="104">
        <f t="shared" si="227"/>
        <v>1</v>
      </c>
      <c r="BD284" s="81" t="str">
        <f t="shared" si="228"/>
        <v>Corriger</v>
      </c>
      <c r="BE284" s="34" t="str">
        <f t="shared" si="229"/>
        <v>Corriger</v>
      </c>
      <c r="BF284" s="81" t="str">
        <f>IF(A284&gt;1,"Corriger",MIN(AY284,BerM1!AT284+BerM2!AT284+BerM3!AT284))</f>
        <v>Corriger</v>
      </c>
      <c r="BG284" s="81" t="e">
        <f t="shared" si="230"/>
        <v>#VALUE!</v>
      </c>
      <c r="BH284" s="81" t="str">
        <f t="shared" si="231"/>
        <v>Corriger</v>
      </c>
      <c r="BI284" s="81" t="str">
        <f t="shared" si="232"/>
        <v>Corriger</v>
      </c>
      <c r="BJ284" s="81" t="e">
        <f t="shared" si="233"/>
        <v>#VALUE!</v>
      </c>
      <c r="BK284" s="81" t="e">
        <f ca="1">IF(A284=1,Corriger,ROUND(AW284*fsobij/100,2))</f>
        <v>#VALUE!</v>
      </c>
      <c r="BL284" s="25" t="str">
        <f t="shared" si="234"/>
        <v>Corriger</v>
      </c>
      <c r="BM284" s="81" t="str">
        <f t="shared" si="235"/>
        <v>Corriger</v>
      </c>
      <c r="BN284" s="81" t="str">
        <f t="shared" si="236"/>
        <v>Corriger</v>
      </c>
      <c r="BO284" s="81" t="str">
        <f t="shared" si="237"/>
        <v>OK</v>
      </c>
      <c r="BP284" s="81" t="b">
        <f t="shared" si="238"/>
        <v>0</v>
      </c>
      <c r="BQ284" s="105"/>
      <c r="BR284" s="105" t="e">
        <f ca="1">IF(A284=1,Corriger,ROUND(AW284*bijdrage255/100,2))</f>
        <v>#VALUE!</v>
      </c>
      <c r="BS284" s="105" t="e">
        <f ca="1">IF(A284=1,Corriger,ROUND(AW284*bijdrage256/100,2))</f>
        <v>#VALUE!</v>
      </c>
      <c r="BT284" s="105"/>
      <c r="BU284" s="105" t="str">
        <f t="shared" si="239"/>
        <v>Corriger</v>
      </c>
      <c r="BV284" s="105"/>
      <c r="BW284" s="81" t="e">
        <f t="shared" si="240"/>
        <v>#VALUE!</v>
      </c>
      <c r="BX284" s="81" t="e">
        <f t="shared" si="241"/>
        <v>#VALUE!</v>
      </c>
      <c r="BY284" s="81" t="e">
        <f t="shared" si="242"/>
        <v>#VALUE!</v>
      </c>
      <c r="CA284" s="81" t="e">
        <f ca="1">BN284-ROUND(((FTP!AP284+FTP!BB284+FTP!BF284+FTP!AT284+FTP!AX284)-(FTP!BH284+FTP!BJ284))/100,2)</f>
        <v>#VALUE!</v>
      </c>
    </row>
    <row r="285" spans="1:79" x14ac:dyDescent="0.2">
      <c r="A285" s="25">
        <f>IF(OR(BerM1!V285=1,BerM2!V285=1,BerM3!V285=1),1,IF(ISBLANK(wg_cat),2,IF(AND(kwnr&gt;=76,user_wg_cat=958),3,0)))</f>
        <v>2</v>
      </c>
      <c r="B285" s="101"/>
      <c r="C285" s="106">
        <f>IF(NOT(ISBLANK(Ident!E285)),IF(Ident!E285&lt;Kal!A$11,Kal!A$11,Ident!E285),Kal!A$11)</f>
        <v>45383</v>
      </c>
      <c r="D285" s="25">
        <f>Ident!F285-C285+1-(INT((CHOOSE(WEEKDAY(C285),0,1,2,3,4,5,6)+(Ident!F285-C285+1))/7))-(INT((CHOOSE(WEEKDAY(C285),6,0,1,2,3,4,5)+(Ident!F285-C285+1))/7))</f>
        <v>-32415</v>
      </c>
      <c r="E285" s="25">
        <f>Kal!B$13-C285+1-(INT((CHOOSE(WEEKDAY(C285),0,1,2,3,4,5,6)+(Kal!B$13-C285+1))/7))-(INT((CHOOSE(WEEKDAY(C285),6,0,1,2,3,4,5)+(Kal!B$13-C285+1))/7))</f>
        <v>65</v>
      </c>
      <c r="F285" s="25">
        <f>Ident!F285-Kal!A$11+1-(INT((CHOOSE(WEEKDAY(Kal!A$11),0,1,2,3,4,5,6)+(Ident!F285-Kal!A$11+1))/7))-(INT((CHOOSE(WEEKDAY(Kal!A$11),6,0,1,2,3,4,5)+(Ident!F285-Kal!A$11+1))/7))</f>
        <v>-32415</v>
      </c>
      <c r="G285" s="25">
        <f>IF(AND(Ident!E285&lt;&gt;0,Ident!F285&lt;&gt;0),D285,IF(AND(Ident!E285&lt;&gt;0,Ident!F285=0),E285,IF(AND(Ident!E285=0,Ident!F285&lt;&gt;0),F285,ad5kw)))</f>
        <v>65</v>
      </c>
      <c r="H285" s="24">
        <f>ROUND(G285*Ident!L285,2)</f>
        <v>0</v>
      </c>
      <c r="I285" s="102"/>
      <c r="J285" s="103">
        <f>BerM1!W285+BerM2!W285+BerM3!W285</f>
        <v>0</v>
      </c>
      <c r="K285" s="103">
        <f t="shared" si="202"/>
        <v>0</v>
      </c>
      <c r="L285" s="103" t="str">
        <f t="shared" si="203"/>
        <v>Corriger</v>
      </c>
      <c r="M285" s="81">
        <f>BerM1!AB285+BerM2!AB285+BerM3!AB285</f>
        <v>0</v>
      </c>
      <c r="N285" s="81">
        <f t="shared" si="204"/>
        <v>0</v>
      </c>
      <c r="O285" s="4">
        <f>IF(BerM1!S285+BerM2!S285+BerM3!S285=0,0,MIN(Ident!L285*fuf,MAX((Ident!L285-1)*fuf,ROUND(N285/(BerM1!S285+BerM2!S285+BerM3!S285),2))))</f>
        <v>0</v>
      </c>
      <c r="P285" s="81">
        <f>ROUND((BerM1!I285+BerM2!I285+BerM3!I285)/(malu1+malu2+malu3),2)</f>
        <v>0</v>
      </c>
      <c r="Q285" s="81">
        <f>ROUND((BerM1!J285+BerM2!J285+BerM3!J285)/(dima1+dima2+dima3),2)</f>
        <v>0</v>
      </c>
      <c r="R285" s="81">
        <f>ROUND((BerM1!K285+BerM2!K285+BerM3!K285)/(wome1+wome2+wome3),2)</f>
        <v>0</v>
      </c>
      <c r="S285" s="81">
        <f>ROUND((BerM1!L285+BerM2!L285+BerM3!L285)/(doje1+doje2+doje3),2)</f>
        <v>0</v>
      </c>
      <c r="T285" s="81">
        <f>ROUND((BerM1!M285+BerM2!M285+BerM3!M285)/(vrve1+vrve2+vrve3),2)</f>
        <v>0</v>
      </c>
      <c r="U285" s="81">
        <f>ROUND((BerM1!N285+BerM2!N285+BerM3!N285)/(zasa1+zasa2+zasa3),2)</f>
        <v>0</v>
      </c>
      <c r="V285" s="81">
        <f>ROUND((BerM1!O285+BerM2!O285+BerM3!O285)/(zodi1+zodi2+zodi3),2)</f>
        <v>0</v>
      </c>
      <c r="W285" s="81">
        <f>ROUND(('M1-In'!U285+'M2-In'!U285+'M3-In'!U285)*7/(malu1+malu2+malu3+dima1+dima2+dima3+wome1+wome2+wome3+doje1+doje2+doje3+vrve1+vrve2+vrve3+zasa1+zasa2+zasa3+zodi1+zodi2+zodi3),2)</f>
        <v>0</v>
      </c>
      <c r="X285" s="81">
        <f t="shared" si="205"/>
        <v>0</v>
      </c>
      <c r="Y285" s="81" t="str">
        <f t="shared" si="206"/>
        <v>REMPLIR CAT.D'EMPLOYEUR!</v>
      </c>
      <c r="Z285" s="34">
        <f t="shared" si="207"/>
        <v>0</v>
      </c>
      <c r="AA285" s="81" t="str">
        <f t="shared" si="208"/>
        <v>T. plein</v>
      </c>
      <c r="AB285" s="81">
        <f>'M1-In'!AD285+'M1-In'!AE285+'M2-In'!AD285+'M2-In'!AE285+'M3-In'!AD285+'M3-In'!AE285</f>
        <v>0</v>
      </c>
      <c r="AC285" s="81" t="str">
        <f t="shared" si="209"/>
        <v>Corriger</v>
      </c>
      <c r="AD285" s="81" t="str">
        <f t="shared" si="210"/>
        <v>Corriger</v>
      </c>
      <c r="AE285" s="81">
        <f>'M1-In'!AF285+'M2-In'!AF285+'M3-In'!AF285</f>
        <v>0</v>
      </c>
      <c r="AF285" s="81" t="str">
        <f t="shared" si="211"/>
        <v>Corriger</v>
      </c>
      <c r="AG285" s="81" t="str">
        <f t="shared" si="212"/>
        <v>Corriger</v>
      </c>
      <c r="AH285" s="81">
        <f>'M1-In'!AG285+'M2-In'!AG285+'M3-In'!AG285</f>
        <v>0</v>
      </c>
      <c r="AI285" s="81" t="str">
        <f t="shared" si="213"/>
        <v>Corriger</v>
      </c>
      <c r="AJ285" s="81" t="str">
        <f t="shared" si="214"/>
        <v>Corriger</v>
      </c>
      <c r="AK285" s="81">
        <f>'M1-In'!AH285+'M2-In'!AH285+'M3-In'!AH285</f>
        <v>0</v>
      </c>
      <c r="AL285" s="81" t="str">
        <f t="shared" si="215"/>
        <v>Corriger</v>
      </c>
      <c r="AM285" s="81" t="str">
        <f t="shared" si="216"/>
        <v>Corriger</v>
      </c>
      <c r="AN285" s="81">
        <f>'M1-In'!AI285+'M2-In'!AI285+'M3-In'!AI285</f>
        <v>0</v>
      </c>
      <c r="AO285" s="81" t="str">
        <f t="shared" si="217"/>
        <v>Corriger</v>
      </c>
      <c r="AP285" s="81" t="str">
        <f t="shared" si="218"/>
        <v>Corriger</v>
      </c>
      <c r="AQ285" s="81">
        <f>'M1-In'!AJ285+'M2-In'!AJ285+'M3-In'!AJ285</f>
        <v>0</v>
      </c>
      <c r="AR285" s="81" t="str">
        <f t="shared" si="219"/>
        <v>Corriger</v>
      </c>
      <c r="AS285" s="81" t="str">
        <f t="shared" si="220"/>
        <v>Corriger</v>
      </c>
      <c r="AT285" s="81">
        <f>BerM1!AO285+BerM2!AO285+BerM3!AO285</f>
        <v>0</v>
      </c>
      <c r="AU285" s="81" t="str">
        <f t="shared" si="221"/>
        <v>Corriger</v>
      </c>
      <c r="AV285" s="81" t="str">
        <f t="shared" si="222"/>
        <v>Corriger</v>
      </c>
      <c r="AW285" s="81" t="str">
        <f>IF(A285&gt;1,"Corriger",MIN(gmk,BerM1!AQ285+BerM2!AQ285+BerM3!AQ285))</f>
        <v>Corriger</v>
      </c>
      <c r="AX285" s="81" t="str">
        <f t="shared" si="223"/>
        <v>Corriger</v>
      </c>
      <c r="AY285" s="81" t="str">
        <f t="shared" si="224"/>
        <v>Corriger</v>
      </c>
      <c r="AZ285" s="81" t="str">
        <f>IF(A285&gt;1,"Corriger",ROUND(AW285*pabij/100,2)+ROUND(AW285*wnbij/100,2))</f>
        <v>Corriger</v>
      </c>
      <c r="BA285" s="81">
        <f t="shared" si="225"/>
        <v>0</v>
      </c>
      <c r="BB285" s="81">
        <f t="shared" si="226"/>
        <v>0</v>
      </c>
      <c r="BC285" s="104">
        <f t="shared" si="227"/>
        <v>1</v>
      </c>
      <c r="BD285" s="81" t="str">
        <f t="shared" si="228"/>
        <v>Corriger</v>
      </c>
      <c r="BE285" s="34" t="str">
        <f t="shared" si="229"/>
        <v>Corriger</v>
      </c>
      <c r="BF285" s="81" t="str">
        <f>IF(A285&gt;1,"Corriger",MIN(AY285,BerM1!AT285+BerM2!AT285+BerM3!AT285))</f>
        <v>Corriger</v>
      </c>
      <c r="BG285" s="81" t="e">
        <f t="shared" si="230"/>
        <v>#VALUE!</v>
      </c>
      <c r="BH285" s="81" t="str">
        <f t="shared" si="231"/>
        <v>Corriger</v>
      </c>
      <c r="BI285" s="81" t="str">
        <f t="shared" si="232"/>
        <v>Corriger</v>
      </c>
      <c r="BJ285" s="81" t="e">
        <f t="shared" si="233"/>
        <v>#VALUE!</v>
      </c>
      <c r="BK285" s="81" t="e">
        <f ca="1">IF(A285=1,Corriger,ROUND(AW285*fsobij/100,2))</f>
        <v>#VALUE!</v>
      </c>
      <c r="BL285" s="25" t="str">
        <f t="shared" si="234"/>
        <v>Corriger</v>
      </c>
      <c r="BM285" s="81" t="str">
        <f t="shared" si="235"/>
        <v>Corriger</v>
      </c>
      <c r="BN285" s="81" t="str">
        <f t="shared" si="236"/>
        <v>Corriger</v>
      </c>
      <c r="BO285" s="81" t="str">
        <f t="shared" si="237"/>
        <v>OK</v>
      </c>
      <c r="BP285" s="81" t="b">
        <f t="shared" si="238"/>
        <v>0</v>
      </c>
      <c r="BQ285" s="105"/>
      <c r="BR285" s="105" t="e">
        <f ca="1">IF(A285=1,Corriger,ROUND(AW285*bijdrage255/100,2))</f>
        <v>#VALUE!</v>
      </c>
      <c r="BS285" s="105" t="e">
        <f ca="1">IF(A285=1,Corriger,ROUND(AW285*bijdrage256/100,2))</f>
        <v>#VALUE!</v>
      </c>
      <c r="BT285" s="105"/>
      <c r="BU285" s="105" t="str">
        <f t="shared" si="239"/>
        <v>Corriger</v>
      </c>
      <c r="BV285" s="105"/>
      <c r="BW285" s="81" t="e">
        <f t="shared" si="240"/>
        <v>#VALUE!</v>
      </c>
      <c r="BX285" s="81" t="e">
        <f t="shared" si="241"/>
        <v>#VALUE!</v>
      </c>
      <c r="BY285" s="81" t="e">
        <f t="shared" si="242"/>
        <v>#VALUE!</v>
      </c>
      <c r="CA285" s="81" t="e">
        <f ca="1">BN285-ROUND(((FTP!AP285+FTP!BB285+FTP!BF285+FTP!AT285+FTP!AX285)-(FTP!BH285+FTP!BJ285))/100,2)</f>
        <v>#VALUE!</v>
      </c>
    </row>
    <row r="286" spans="1:79" x14ac:dyDescent="0.2">
      <c r="A286" s="25">
        <f>IF(OR(BerM1!V286=1,BerM2!V286=1,BerM3!V286=1),1,IF(ISBLANK(wg_cat),2,IF(AND(kwnr&gt;=76,user_wg_cat=958),3,0)))</f>
        <v>2</v>
      </c>
      <c r="B286" s="101"/>
      <c r="C286" s="106">
        <f>IF(NOT(ISBLANK(Ident!E286)),IF(Ident!E286&lt;Kal!A$11,Kal!A$11,Ident!E286),Kal!A$11)</f>
        <v>45383</v>
      </c>
      <c r="D286" s="25">
        <f>Ident!F286-C286+1-(INT((CHOOSE(WEEKDAY(C286),0,1,2,3,4,5,6)+(Ident!F286-C286+1))/7))-(INT((CHOOSE(WEEKDAY(C286),6,0,1,2,3,4,5)+(Ident!F286-C286+1))/7))</f>
        <v>-32415</v>
      </c>
      <c r="E286" s="25">
        <f>Kal!B$13-C286+1-(INT((CHOOSE(WEEKDAY(C286),0,1,2,3,4,5,6)+(Kal!B$13-C286+1))/7))-(INT((CHOOSE(WEEKDAY(C286),6,0,1,2,3,4,5)+(Kal!B$13-C286+1))/7))</f>
        <v>65</v>
      </c>
      <c r="F286" s="25">
        <f>Ident!F286-Kal!A$11+1-(INT((CHOOSE(WEEKDAY(Kal!A$11),0,1,2,3,4,5,6)+(Ident!F286-Kal!A$11+1))/7))-(INT((CHOOSE(WEEKDAY(Kal!A$11),6,0,1,2,3,4,5)+(Ident!F286-Kal!A$11+1))/7))</f>
        <v>-32415</v>
      </c>
      <c r="G286" s="25">
        <f>IF(AND(Ident!E286&lt;&gt;0,Ident!F286&lt;&gt;0),D286,IF(AND(Ident!E286&lt;&gt;0,Ident!F286=0),E286,IF(AND(Ident!E286=0,Ident!F286&lt;&gt;0),F286,ad5kw)))</f>
        <v>65</v>
      </c>
      <c r="H286" s="24">
        <f>ROUND(G286*Ident!L286,2)</f>
        <v>0</v>
      </c>
      <c r="I286" s="102"/>
      <c r="J286" s="103">
        <f>BerM1!W286+BerM2!W286+BerM3!W286</f>
        <v>0</v>
      </c>
      <c r="K286" s="103">
        <f t="shared" si="202"/>
        <v>0</v>
      </c>
      <c r="L286" s="103" t="str">
        <f t="shared" si="203"/>
        <v>Corriger</v>
      </c>
      <c r="M286" s="81">
        <f>BerM1!AB286+BerM2!AB286+BerM3!AB286</f>
        <v>0</v>
      </c>
      <c r="N286" s="81">
        <f t="shared" si="204"/>
        <v>0</v>
      </c>
      <c r="O286" s="4">
        <f>IF(BerM1!S286+BerM2!S286+BerM3!S286=0,0,MIN(Ident!L286*fuf,MAX((Ident!L286-1)*fuf,ROUND(N286/(BerM1!S286+BerM2!S286+BerM3!S286),2))))</f>
        <v>0</v>
      </c>
      <c r="P286" s="81">
        <f>ROUND((BerM1!I286+BerM2!I286+BerM3!I286)/(malu1+malu2+malu3),2)</f>
        <v>0</v>
      </c>
      <c r="Q286" s="81">
        <f>ROUND((BerM1!J286+BerM2!J286+BerM3!J286)/(dima1+dima2+dima3),2)</f>
        <v>0</v>
      </c>
      <c r="R286" s="81">
        <f>ROUND((BerM1!K286+BerM2!K286+BerM3!K286)/(wome1+wome2+wome3),2)</f>
        <v>0</v>
      </c>
      <c r="S286" s="81">
        <f>ROUND((BerM1!L286+BerM2!L286+BerM3!L286)/(doje1+doje2+doje3),2)</f>
        <v>0</v>
      </c>
      <c r="T286" s="81">
        <f>ROUND((BerM1!M286+BerM2!M286+BerM3!M286)/(vrve1+vrve2+vrve3),2)</f>
        <v>0</v>
      </c>
      <c r="U286" s="81">
        <f>ROUND((BerM1!N286+BerM2!N286+BerM3!N286)/(zasa1+zasa2+zasa3),2)</f>
        <v>0</v>
      </c>
      <c r="V286" s="81">
        <f>ROUND((BerM1!O286+BerM2!O286+BerM3!O286)/(zodi1+zodi2+zodi3),2)</f>
        <v>0</v>
      </c>
      <c r="W286" s="81">
        <f>ROUND(('M1-In'!U286+'M2-In'!U286+'M3-In'!U286)*7/(malu1+malu2+malu3+dima1+dima2+dima3+wome1+wome2+wome3+doje1+doje2+doje3+vrve1+vrve2+vrve3+zasa1+zasa2+zasa3+zodi1+zodi2+zodi3),2)</f>
        <v>0</v>
      </c>
      <c r="X286" s="81">
        <f t="shared" si="205"/>
        <v>0</v>
      </c>
      <c r="Y286" s="81" t="str">
        <f t="shared" si="206"/>
        <v>REMPLIR CAT.D'EMPLOYEUR!</v>
      </c>
      <c r="Z286" s="34">
        <f t="shared" si="207"/>
        <v>0</v>
      </c>
      <c r="AA286" s="81" t="str">
        <f t="shared" si="208"/>
        <v>T. plein</v>
      </c>
      <c r="AB286" s="81">
        <f>'M1-In'!AD286+'M1-In'!AE286+'M2-In'!AD286+'M2-In'!AE286+'M3-In'!AD286+'M3-In'!AE286</f>
        <v>0</v>
      </c>
      <c r="AC286" s="81" t="str">
        <f t="shared" si="209"/>
        <v>Corriger</v>
      </c>
      <c r="AD286" s="81" t="str">
        <f t="shared" si="210"/>
        <v>Corriger</v>
      </c>
      <c r="AE286" s="81">
        <f>'M1-In'!AF286+'M2-In'!AF286+'M3-In'!AF286</f>
        <v>0</v>
      </c>
      <c r="AF286" s="81" t="str">
        <f t="shared" si="211"/>
        <v>Corriger</v>
      </c>
      <c r="AG286" s="81" t="str">
        <f t="shared" si="212"/>
        <v>Corriger</v>
      </c>
      <c r="AH286" s="81">
        <f>'M1-In'!AG286+'M2-In'!AG286+'M3-In'!AG286</f>
        <v>0</v>
      </c>
      <c r="AI286" s="81" t="str">
        <f t="shared" si="213"/>
        <v>Corriger</v>
      </c>
      <c r="AJ286" s="81" t="str">
        <f t="shared" si="214"/>
        <v>Corriger</v>
      </c>
      <c r="AK286" s="81">
        <f>'M1-In'!AH286+'M2-In'!AH286+'M3-In'!AH286</f>
        <v>0</v>
      </c>
      <c r="AL286" s="81" t="str">
        <f t="shared" si="215"/>
        <v>Corriger</v>
      </c>
      <c r="AM286" s="81" t="str">
        <f t="shared" si="216"/>
        <v>Corriger</v>
      </c>
      <c r="AN286" s="81">
        <f>'M1-In'!AI286+'M2-In'!AI286+'M3-In'!AI286</f>
        <v>0</v>
      </c>
      <c r="AO286" s="81" t="str">
        <f t="shared" si="217"/>
        <v>Corriger</v>
      </c>
      <c r="AP286" s="81" t="str">
        <f t="shared" si="218"/>
        <v>Corriger</v>
      </c>
      <c r="AQ286" s="81">
        <f>'M1-In'!AJ286+'M2-In'!AJ286+'M3-In'!AJ286</f>
        <v>0</v>
      </c>
      <c r="AR286" s="81" t="str">
        <f t="shared" si="219"/>
        <v>Corriger</v>
      </c>
      <c r="AS286" s="81" t="str">
        <f t="shared" si="220"/>
        <v>Corriger</v>
      </c>
      <c r="AT286" s="81">
        <f>BerM1!AO286+BerM2!AO286+BerM3!AO286</f>
        <v>0</v>
      </c>
      <c r="AU286" s="81" t="str">
        <f t="shared" si="221"/>
        <v>Corriger</v>
      </c>
      <c r="AV286" s="81" t="str">
        <f t="shared" si="222"/>
        <v>Corriger</v>
      </c>
      <c r="AW286" s="81" t="str">
        <f>IF(A286&gt;1,"Corriger",MIN(gmk,BerM1!AQ286+BerM2!AQ286+BerM3!AQ286))</f>
        <v>Corriger</v>
      </c>
      <c r="AX286" s="81" t="str">
        <f t="shared" si="223"/>
        <v>Corriger</v>
      </c>
      <c r="AY286" s="81" t="str">
        <f t="shared" si="224"/>
        <v>Corriger</v>
      </c>
      <c r="AZ286" s="81" t="str">
        <f>IF(A286&gt;1,"Corriger",ROUND(AW286*pabij/100,2)+ROUND(AW286*wnbij/100,2))</f>
        <v>Corriger</v>
      </c>
      <c r="BA286" s="81">
        <f t="shared" si="225"/>
        <v>0</v>
      </c>
      <c r="BB286" s="81">
        <f t="shared" si="226"/>
        <v>0</v>
      </c>
      <c r="BC286" s="104">
        <f t="shared" si="227"/>
        <v>1</v>
      </c>
      <c r="BD286" s="81" t="str">
        <f t="shared" si="228"/>
        <v>Corriger</v>
      </c>
      <c r="BE286" s="34" t="str">
        <f t="shared" si="229"/>
        <v>Corriger</v>
      </c>
      <c r="BF286" s="81" t="str">
        <f>IF(A286&gt;1,"Corriger",MIN(AY286,BerM1!AT286+BerM2!AT286+BerM3!AT286))</f>
        <v>Corriger</v>
      </c>
      <c r="BG286" s="81" t="e">
        <f t="shared" si="230"/>
        <v>#VALUE!</v>
      </c>
      <c r="BH286" s="81" t="str">
        <f t="shared" si="231"/>
        <v>Corriger</v>
      </c>
      <c r="BI286" s="81" t="str">
        <f t="shared" si="232"/>
        <v>Corriger</v>
      </c>
      <c r="BJ286" s="81" t="e">
        <f t="shared" si="233"/>
        <v>#VALUE!</v>
      </c>
      <c r="BK286" s="81" t="e">
        <f ca="1">IF(A286=1,Corriger,ROUND(AW286*fsobij/100,2))</f>
        <v>#VALUE!</v>
      </c>
      <c r="BL286" s="25" t="str">
        <f t="shared" si="234"/>
        <v>Corriger</v>
      </c>
      <c r="BM286" s="81" t="str">
        <f t="shared" si="235"/>
        <v>Corriger</v>
      </c>
      <c r="BN286" s="81" t="str">
        <f t="shared" si="236"/>
        <v>Corriger</v>
      </c>
      <c r="BO286" s="81" t="str">
        <f t="shared" si="237"/>
        <v>OK</v>
      </c>
      <c r="BP286" s="81" t="b">
        <f t="shared" si="238"/>
        <v>0</v>
      </c>
      <c r="BQ286" s="105"/>
      <c r="BR286" s="105" t="e">
        <f ca="1">IF(A286=1,Corriger,ROUND(AW286*bijdrage255/100,2))</f>
        <v>#VALUE!</v>
      </c>
      <c r="BS286" s="105" t="e">
        <f ca="1">IF(A286=1,Corriger,ROUND(AW286*bijdrage256/100,2))</f>
        <v>#VALUE!</v>
      </c>
      <c r="BT286" s="105"/>
      <c r="BU286" s="105" t="str">
        <f t="shared" si="239"/>
        <v>Corriger</v>
      </c>
      <c r="BV286" s="105"/>
      <c r="BW286" s="81" t="e">
        <f t="shared" si="240"/>
        <v>#VALUE!</v>
      </c>
      <c r="BX286" s="81" t="e">
        <f t="shared" si="241"/>
        <v>#VALUE!</v>
      </c>
      <c r="BY286" s="81" t="e">
        <f t="shared" si="242"/>
        <v>#VALUE!</v>
      </c>
      <c r="CA286" s="81" t="e">
        <f ca="1">BN286-ROUND(((FTP!AP286+FTP!BB286+FTP!BF286+FTP!AT286+FTP!AX286)-(FTP!BH286+FTP!BJ286))/100,2)</f>
        <v>#VALUE!</v>
      </c>
    </row>
    <row r="287" spans="1:79" x14ac:dyDescent="0.2">
      <c r="A287" s="25">
        <f>IF(OR(BerM1!V287=1,BerM2!V287=1,BerM3!V287=1),1,IF(ISBLANK(wg_cat),2,IF(AND(kwnr&gt;=76,user_wg_cat=958),3,0)))</f>
        <v>2</v>
      </c>
      <c r="B287" s="101"/>
      <c r="C287" s="106">
        <f>IF(NOT(ISBLANK(Ident!E287)),IF(Ident!E287&lt;Kal!A$11,Kal!A$11,Ident!E287),Kal!A$11)</f>
        <v>45383</v>
      </c>
      <c r="D287" s="25">
        <f>Ident!F287-C287+1-(INT((CHOOSE(WEEKDAY(C287),0,1,2,3,4,5,6)+(Ident!F287-C287+1))/7))-(INT((CHOOSE(WEEKDAY(C287),6,0,1,2,3,4,5)+(Ident!F287-C287+1))/7))</f>
        <v>-32415</v>
      </c>
      <c r="E287" s="25">
        <f>Kal!B$13-C287+1-(INT((CHOOSE(WEEKDAY(C287),0,1,2,3,4,5,6)+(Kal!B$13-C287+1))/7))-(INT((CHOOSE(WEEKDAY(C287),6,0,1,2,3,4,5)+(Kal!B$13-C287+1))/7))</f>
        <v>65</v>
      </c>
      <c r="F287" s="25">
        <f>Ident!F287-Kal!A$11+1-(INT((CHOOSE(WEEKDAY(Kal!A$11),0,1,2,3,4,5,6)+(Ident!F287-Kal!A$11+1))/7))-(INT((CHOOSE(WEEKDAY(Kal!A$11),6,0,1,2,3,4,5)+(Ident!F287-Kal!A$11+1))/7))</f>
        <v>-32415</v>
      </c>
      <c r="G287" s="25">
        <f>IF(AND(Ident!E287&lt;&gt;0,Ident!F287&lt;&gt;0),D287,IF(AND(Ident!E287&lt;&gt;0,Ident!F287=0),E287,IF(AND(Ident!E287=0,Ident!F287&lt;&gt;0),F287,ad5kw)))</f>
        <v>65</v>
      </c>
      <c r="H287" s="24">
        <f>ROUND(G287*Ident!L287,2)</f>
        <v>0</v>
      </c>
      <c r="I287" s="102"/>
      <c r="J287" s="103">
        <f>BerM1!W287+BerM2!W287+BerM3!W287</f>
        <v>0</v>
      </c>
      <c r="K287" s="103">
        <f t="shared" si="202"/>
        <v>0</v>
      </c>
      <c r="L287" s="103" t="str">
        <f t="shared" si="203"/>
        <v>Corriger</v>
      </c>
      <c r="M287" s="81">
        <f>BerM1!AB287+BerM2!AB287+BerM3!AB287</f>
        <v>0</v>
      </c>
      <c r="N287" s="81">
        <f t="shared" si="204"/>
        <v>0</v>
      </c>
      <c r="O287" s="4">
        <f>IF(BerM1!S287+BerM2!S287+BerM3!S287=0,0,MIN(Ident!L287*fuf,MAX((Ident!L287-1)*fuf,ROUND(N287/(BerM1!S287+BerM2!S287+BerM3!S287),2))))</f>
        <v>0</v>
      </c>
      <c r="P287" s="81">
        <f>ROUND((BerM1!I287+BerM2!I287+BerM3!I287)/(malu1+malu2+malu3),2)</f>
        <v>0</v>
      </c>
      <c r="Q287" s="81">
        <f>ROUND((BerM1!J287+BerM2!J287+BerM3!J287)/(dima1+dima2+dima3),2)</f>
        <v>0</v>
      </c>
      <c r="R287" s="81">
        <f>ROUND((BerM1!K287+BerM2!K287+BerM3!K287)/(wome1+wome2+wome3),2)</f>
        <v>0</v>
      </c>
      <c r="S287" s="81">
        <f>ROUND((BerM1!L287+BerM2!L287+BerM3!L287)/(doje1+doje2+doje3),2)</f>
        <v>0</v>
      </c>
      <c r="T287" s="81">
        <f>ROUND((BerM1!M287+BerM2!M287+BerM3!M287)/(vrve1+vrve2+vrve3),2)</f>
        <v>0</v>
      </c>
      <c r="U287" s="81">
        <f>ROUND((BerM1!N287+BerM2!N287+BerM3!N287)/(zasa1+zasa2+zasa3),2)</f>
        <v>0</v>
      </c>
      <c r="V287" s="81">
        <f>ROUND((BerM1!O287+BerM2!O287+BerM3!O287)/(zodi1+zodi2+zodi3),2)</f>
        <v>0</v>
      </c>
      <c r="W287" s="81">
        <f>ROUND(('M1-In'!U287+'M2-In'!U287+'M3-In'!U287)*7/(malu1+malu2+malu3+dima1+dima2+dima3+wome1+wome2+wome3+doje1+doje2+doje3+vrve1+vrve2+vrve3+zasa1+zasa2+zasa3+zodi1+zodi2+zodi3),2)</f>
        <v>0</v>
      </c>
      <c r="X287" s="81">
        <f t="shared" si="205"/>
        <v>0</v>
      </c>
      <c r="Y287" s="81" t="str">
        <f t="shared" si="206"/>
        <v>REMPLIR CAT.D'EMPLOYEUR!</v>
      </c>
      <c r="Z287" s="34">
        <f t="shared" si="207"/>
        <v>0</v>
      </c>
      <c r="AA287" s="81" t="str">
        <f t="shared" si="208"/>
        <v>T. plein</v>
      </c>
      <c r="AB287" s="81">
        <f>'M1-In'!AD287+'M1-In'!AE287+'M2-In'!AD287+'M2-In'!AE287+'M3-In'!AD287+'M3-In'!AE287</f>
        <v>0</v>
      </c>
      <c r="AC287" s="81" t="str">
        <f t="shared" si="209"/>
        <v>Corriger</v>
      </c>
      <c r="AD287" s="81" t="str">
        <f t="shared" si="210"/>
        <v>Corriger</v>
      </c>
      <c r="AE287" s="81">
        <f>'M1-In'!AF287+'M2-In'!AF287+'M3-In'!AF287</f>
        <v>0</v>
      </c>
      <c r="AF287" s="81" t="str">
        <f t="shared" si="211"/>
        <v>Corriger</v>
      </c>
      <c r="AG287" s="81" t="str">
        <f t="shared" si="212"/>
        <v>Corriger</v>
      </c>
      <c r="AH287" s="81">
        <f>'M1-In'!AG287+'M2-In'!AG287+'M3-In'!AG287</f>
        <v>0</v>
      </c>
      <c r="AI287" s="81" t="str">
        <f t="shared" si="213"/>
        <v>Corriger</v>
      </c>
      <c r="AJ287" s="81" t="str">
        <f t="shared" si="214"/>
        <v>Corriger</v>
      </c>
      <c r="AK287" s="81">
        <f>'M1-In'!AH287+'M2-In'!AH287+'M3-In'!AH287</f>
        <v>0</v>
      </c>
      <c r="AL287" s="81" t="str">
        <f t="shared" si="215"/>
        <v>Corriger</v>
      </c>
      <c r="AM287" s="81" t="str">
        <f t="shared" si="216"/>
        <v>Corriger</v>
      </c>
      <c r="AN287" s="81">
        <f>'M1-In'!AI287+'M2-In'!AI287+'M3-In'!AI287</f>
        <v>0</v>
      </c>
      <c r="AO287" s="81" t="str">
        <f t="shared" si="217"/>
        <v>Corriger</v>
      </c>
      <c r="AP287" s="81" t="str">
        <f t="shared" si="218"/>
        <v>Corriger</v>
      </c>
      <c r="AQ287" s="81">
        <f>'M1-In'!AJ287+'M2-In'!AJ287+'M3-In'!AJ287</f>
        <v>0</v>
      </c>
      <c r="AR287" s="81" t="str">
        <f t="shared" si="219"/>
        <v>Corriger</v>
      </c>
      <c r="AS287" s="81" t="str">
        <f t="shared" si="220"/>
        <v>Corriger</v>
      </c>
      <c r="AT287" s="81">
        <f>BerM1!AO287+BerM2!AO287+BerM3!AO287</f>
        <v>0</v>
      </c>
      <c r="AU287" s="81" t="str">
        <f t="shared" si="221"/>
        <v>Corriger</v>
      </c>
      <c r="AV287" s="81" t="str">
        <f t="shared" si="222"/>
        <v>Corriger</v>
      </c>
      <c r="AW287" s="81" t="str">
        <f>IF(A287&gt;1,"Corriger",MIN(gmk,BerM1!AQ287+BerM2!AQ287+BerM3!AQ287))</f>
        <v>Corriger</v>
      </c>
      <c r="AX287" s="81" t="str">
        <f t="shared" si="223"/>
        <v>Corriger</v>
      </c>
      <c r="AY287" s="81" t="str">
        <f t="shared" si="224"/>
        <v>Corriger</v>
      </c>
      <c r="AZ287" s="81" t="str">
        <f>IF(A287&gt;1,"Corriger",ROUND(AW287*pabij/100,2)+ROUND(AW287*wnbij/100,2))</f>
        <v>Corriger</v>
      </c>
      <c r="BA287" s="81">
        <f t="shared" si="225"/>
        <v>0</v>
      </c>
      <c r="BB287" s="81">
        <f t="shared" si="226"/>
        <v>0</v>
      </c>
      <c r="BC287" s="104">
        <f t="shared" si="227"/>
        <v>1</v>
      </c>
      <c r="BD287" s="81" t="str">
        <f t="shared" si="228"/>
        <v>Corriger</v>
      </c>
      <c r="BE287" s="34" t="str">
        <f t="shared" si="229"/>
        <v>Corriger</v>
      </c>
      <c r="BF287" s="81" t="str">
        <f>IF(A287&gt;1,"Corriger",MIN(AY287,BerM1!AT287+BerM2!AT287+BerM3!AT287))</f>
        <v>Corriger</v>
      </c>
      <c r="BG287" s="81" t="e">
        <f t="shared" si="230"/>
        <v>#VALUE!</v>
      </c>
      <c r="BH287" s="81" t="str">
        <f t="shared" si="231"/>
        <v>Corriger</v>
      </c>
      <c r="BI287" s="81" t="str">
        <f t="shared" si="232"/>
        <v>Corriger</v>
      </c>
      <c r="BJ287" s="81" t="e">
        <f t="shared" si="233"/>
        <v>#VALUE!</v>
      </c>
      <c r="BK287" s="81" t="e">
        <f ca="1">IF(A287=1,Corriger,ROUND(AW287*fsobij/100,2))</f>
        <v>#VALUE!</v>
      </c>
      <c r="BL287" s="25" t="str">
        <f t="shared" si="234"/>
        <v>Corriger</v>
      </c>
      <c r="BM287" s="81" t="str">
        <f t="shared" si="235"/>
        <v>Corriger</v>
      </c>
      <c r="BN287" s="81" t="str">
        <f t="shared" si="236"/>
        <v>Corriger</v>
      </c>
      <c r="BO287" s="81" t="str">
        <f t="shared" si="237"/>
        <v>OK</v>
      </c>
      <c r="BP287" s="81" t="b">
        <f t="shared" si="238"/>
        <v>0</v>
      </c>
      <c r="BQ287" s="105"/>
      <c r="BR287" s="105" t="e">
        <f ca="1">IF(A287=1,Corriger,ROUND(AW287*bijdrage255/100,2))</f>
        <v>#VALUE!</v>
      </c>
      <c r="BS287" s="105" t="e">
        <f ca="1">IF(A287=1,Corriger,ROUND(AW287*bijdrage256/100,2))</f>
        <v>#VALUE!</v>
      </c>
      <c r="BT287" s="105"/>
      <c r="BU287" s="105" t="str">
        <f t="shared" si="239"/>
        <v>Corriger</v>
      </c>
      <c r="BV287" s="105"/>
      <c r="BW287" s="81" t="e">
        <f t="shared" si="240"/>
        <v>#VALUE!</v>
      </c>
      <c r="BX287" s="81" t="e">
        <f t="shared" si="241"/>
        <v>#VALUE!</v>
      </c>
      <c r="BY287" s="81" t="e">
        <f t="shared" si="242"/>
        <v>#VALUE!</v>
      </c>
      <c r="CA287" s="81" t="e">
        <f ca="1">BN287-ROUND(((FTP!AP287+FTP!BB287+FTP!BF287+FTP!AT287+FTP!AX287)-(FTP!BH287+FTP!BJ287))/100,2)</f>
        <v>#VALUE!</v>
      </c>
    </row>
    <row r="288" spans="1:79" x14ac:dyDescent="0.2">
      <c r="A288" s="25">
        <f>IF(OR(BerM1!V288=1,BerM2!V288=1,BerM3!V288=1),1,IF(ISBLANK(wg_cat),2,IF(AND(kwnr&gt;=76,user_wg_cat=958),3,0)))</f>
        <v>2</v>
      </c>
      <c r="B288" s="101"/>
      <c r="C288" s="106">
        <f>IF(NOT(ISBLANK(Ident!E288)),IF(Ident!E288&lt;Kal!A$11,Kal!A$11,Ident!E288),Kal!A$11)</f>
        <v>45383</v>
      </c>
      <c r="D288" s="25">
        <f>Ident!F288-C288+1-(INT((CHOOSE(WEEKDAY(C288),0,1,2,3,4,5,6)+(Ident!F288-C288+1))/7))-(INT((CHOOSE(WEEKDAY(C288),6,0,1,2,3,4,5)+(Ident!F288-C288+1))/7))</f>
        <v>-32415</v>
      </c>
      <c r="E288" s="25">
        <f>Kal!B$13-C288+1-(INT((CHOOSE(WEEKDAY(C288),0,1,2,3,4,5,6)+(Kal!B$13-C288+1))/7))-(INT((CHOOSE(WEEKDAY(C288),6,0,1,2,3,4,5)+(Kal!B$13-C288+1))/7))</f>
        <v>65</v>
      </c>
      <c r="F288" s="25">
        <f>Ident!F288-Kal!A$11+1-(INT((CHOOSE(WEEKDAY(Kal!A$11),0,1,2,3,4,5,6)+(Ident!F288-Kal!A$11+1))/7))-(INT((CHOOSE(WEEKDAY(Kal!A$11),6,0,1,2,3,4,5)+(Ident!F288-Kal!A$11+1))/7))</f>
        <v>-32415</v>
      </c>
      <c r="G288" s="25">
        <f>IF(AND(Ident!E288&lt;&gt;0,Ident!F288&lt;&gt;0),D288,IF(AND(Ident!E288&lt;&gt;0,Ident!F288=0),E288,IF(AND(Ident!E288=0,Ident!F288&lt;&gt;0),F288,ad5kw)))</f>
        <v>65</v>
      </c>
      <c r="H288" s="24">
        <f>ROUND(G288*Ident!L288,2)</f>
        <v>0</v>
      </c>
      <c r="I288" s="102"/>
      <c r="J288" s="103">
        <f>BerM1!W288+BerM2!W288+BerM3!W288</f>
        <v>0</v>
      </c>
      <c r="K288" s="103">
        <f t="shared" si="202"/>
        <v>0</v>
      </c>
      <c r="L288" s="103" t="str">
        <f t="shared" si="203"/>
        <v>Corriger</v>
      </c>
      <c r="M288" s="81">
        <f>BerM1!AB288+BerM2!AB288+BerM3!AB288</f>
        <v>0</v>
      </c>
      <c r="N288" s="81">
        <f t="shared" si="204"/>
        <v>0</v>
      </c>
      <c r="O288" s="4">
        <f>IF(BerM1!S288+BerM2!S288+BerM3!S288=0,0,MIN(Ident!L288*fuf,MAX((Ident!L288-1)*fuf,ROUND(N288/(BerM1!S288+BerM2!S288+BerM3!S288),2))))</f>
        <v>0</v>
      </c>
      <c r="P288" s="81">
        <f>ROUND((BerM1!I288+BerM2!I288+BerM3!I288)/(malu1+malu2+malu3),2)</f>
        <v>0</v>
      </c>
      <c r="Q288" s="81">
        <f>ROUND((BerM1!J288+BerM2!J288+BerM3!J288)/(dima1+dima2+dima3),2)</f>
        <v>0</v>
      </c>
      <c r="R288" s="81">
        <f>ROUND((BerM1!K288+BerM2!K288+BerM3!K288)/(wome1+wome2+wome3),2)</f>
        <v>0</v>
      </c>
      <c r="S288" s="81">
        <f>ROUND((BerM1!L288+BerM2!L288+BerM3!L288)/(doje1+doje2+doje3),2)</f>
        <v>0</v>
      </c>
      <c r="T288" s="81">
        <f>ROUND((BerM1!M288+BerM2!M288+BerM3!M288)/(vrve1+vrve2+vrve3),2)</f>
        <v>0</v>
      </c>
      <c r="U288" s="81">
        <f>ROUND((BerM1!N288+BerM2!N288+BerM3!N288)/(zasa1+zasa2+zasa3),2)</f>
        <v>0</v>
      </c>
      <c r="V288" s="81">
        <f>ROUND((BerM1!O288+BerM2!O288+BerM3!O288)/(zodi1+zodi2+zodi3),2)</f>
        <v>0</v>
      </c>
      <c r="W288" s="81">
        <f>ROUND(('M1-In'!U288+'M2-In'!U288+'M3-In'!U288)*7/(malu1+malu2+malu3+dima1+dima2+dima3+wome1+wome2+wome3+doje1+doje2+doje3+vrve1+vrve2+vrve3+zasa1+zasa2+zasa3+zodi1+zodi2+zodi3),2)</f>
        <v>0</v>
      </c>
      <c r="X288" s="81">
        <f t="shared" si="205"/>
        <v>0</v>
      </c>
      <c r="Y288" s="81" t="str">
        <f t="shared" si="206"/>
        <v>REMPLIR CAT.D'EMPLOYEUR!</v>
      </c>
      <c r="Z288" s="34">
        <f t="shared" si="207"/>
        <v>0</v>
      </c>
      <c r="AA288" s="81" t="str">
        <f t="shared" si="208"/>
        <v>T. plein</v>
      </c>
      <c r="AB288" s="81">
        <f>'M1-In'!AD288+'M1-In'!AE288+'M2-In'!AD288+'M2-In'!AE288+'M3-In'!AD288+'M3-In'!AE288</f>
        <v>0</v>
      </c>
      <c r="AC288" s="81" t="str">
        <f t="shared" si="209"/>
        <v>Corriger</v>
      </c>
      <c r="AD288" s="81" t="str">
        <f t="shared" si="210"/>
        <v>Corriger</v>
      </c>
      <c r="AE288" s="81">
        <f>'M1-In'!AF288+'M2-In'!AF288+'M3-In'!AF288</f>
        <v>0</v>
      </c>
      <c r="AF288" s="81" t="str">
        <f t="shared" si="211"/>
        <v>Corriger</v>
      </c>
      <c r="AG288" s="81" t="str">
        <f t="shared" si="212"/>
        <v>Corriger</v>
      </c>
      <c r="AH288" s="81">
        <f>'M1-In'!AG288+'M2-In'!AG288+'M3-In'!AG288</f>
        <v>0</v>
      </c>
      <c r="AI288" s="81" t="str">
        <f t="shared" si="213"/>
        <v>Corriger</v>
      </c>
      <c r="AJ288" s="81" t="str">
        <f t="shared" si="214"/>
        <v>Corriger</v>
      </c>
      <c r="AK288" s="81">
        <f>'M1-In'!AH288+'M2-In'!AH288+'M3-In'!AH288</f>
        <v>0</v>
      </c>
      <c r="AL288" s="81" t="str">
        <f t="shared" si="215"/>
        <v>Corriger</v>
      </c>
      <c r="AM288" s="81" t="str">
        <f t="shared" si="216"/>
        <v>Corriger</v>
      </c>
      <c r="AN288" s="81">
        <f>'M1-In'!AI288+'M2-In'!AI288+'M3-In'!AI288</f>
        <v>0</v>
      </c>
      <c r="AO288" s="81" t="str">
        <f t="shared" si="217"/>
        <v>Corriger</v>
      </c>
      <c r="AP288" s="81" t="str">
        <f t="shared" si="218"/>
        <v>Corriger</v>
      </c>
      <c r="AQ288" s="81">
        <f>'M1-In'!AJ288+'M2-In'!AJ288+'M3-In'!AJ288</f>
        <v>0</v>
      </c>
      <c r="AR288" s="81" t="str">
        <f t="shared" si="219"/>
        <v>Corriger</v>
      </c>
      <c r="AS288" s="81" t="str">
        <f t="shared" si="220"/>
        <v>Corriger</v>
      </c>
      <c r="AT288" s="81">
        <f>BerM1!AO288+BerM2!AO288+BerM3!AO288</f>
        <v>0</v>
      </c>
      <c r="AU288" s="81" t="str">
        <f t="shared" si="221"/>
        <v>Corriger</v>
      </c>
      <c r="AV288" s="81" t="str">
        <f t="shared" si="222"/>
        <v>Corriger</v>
      </c>
      <c r="AW288" s="81" t="str">
        <f>IF(A288&gt;1,"Corriger",MIN(gmk,BerM1!AQ288+BerM2!AQ288+BerM3!AQ288))</f>
        <v>Corriger</v>
      </c>
      <c r="AX288" s="81" t="str">
        <f t="shared" si="223"/>
        <v>Corriger</v>
      </c>
      <c r="AY288" s="81" t="str">
        <f t="shared" si="224"/>
        <v>Corriger</v>
      </c>
      <c r="AZ288" s="81" t="str">
        <f>IF(A288&gt;1,"Corriger",ROUND(AW288*pabij/100,2)+ROUND(AW288*wnbij/100,2))</f>
        <v>Corriger</v>
      </c>
      <c r="BA288" s="81">
        <f t="shared" si="225"/>
        <v>0</v>
      </c>
      <c r="BB288" s="81">
        <f t="shared" si="226"/>
        <v>0</v>
      </c>
      <c r="BC288" s="104">
        <f t="shared" si="227"/>
        <v>1</v>
      </c>
      <c r="BD288" s="81" t="str">
        <f t="shared" si="228"/>
        <v>Corriger</v>
      </c>
      <c r="BE288" s="34" t="str">
        <f t="shared" si="229"/>
        <v>Corriger</v>
      </c>
      <c r="BF288" s="81" t="str">
        <f>IF(A288&gt;1,"Corriger",MIN(AY288,BerM1!AT288+BerM2!AT288+BerM3!AT288))</f>
        <v>Corriger</v>
      </c>
      <c r="BG288" s="81" t="e">
        <f t="shared" si="230"/>
        <v>#VALUE!</v>
      </c>
      <c r="BH288" s="81" t="str">
        <f t="shared" si="231"/>
        <v>Corriger</v>
      </c>
      <c r="BI288" s="81" t="str">
        <f t="shared" si="232"/>
        <v>Corriger</v>
      </c>
      <c r="BJ288" s="81" t="e">
        <f t="shared" si="233"/>
        <v>#VALUE!</v>
      </c>
      <c r="BK288" s="81" t="e">
        <f ca="1">IF(A288=1,Corriger,ROUND(AW288*fsobij/100,2))</f>
        <v>#VALUE!</v>
      </c>
      <c r="BL288" s="25" t="str">
        <f t="shared" si="234"/>
        <v>Corriger</v>
      </c>
      <c r="BM288" s="81" t="str">
        <f t="shared" si="235"/>
        <v>Corriger</v>
      </c>
      <c r="BN288" s="81" t="str">
        <f t="shared" si="236"/>
        <v>Corriger</v>
      </c>
      <c r="BO288" s="81" t="str">
        <f t="shared" si="237"/>
        <v>OK</v>
      </c>
      <c r="BP288" s="81" t="b">
        <f t="shared" si="238"/>
        <v>0</v>
      </c>
      <c r="BQ288" s="105"/>
      <c r="BR288" s="105" t="e">
        <f ca="1">IF(A288=1,Corriger,ROUND(AW288*bijdrage255/100,2))</f>
        <v>#VALUE!</v>
      </c>
      <c r="BS288" s="105" t="e">
        <f ca="1">IF(A288=1,Corriger,ROUND(AW288*bijdrage256/100,2))</f>
        <v>#VALUE!</v>
      </c>
      <c r="BT288" s="105"/>
      <c r="BU288" s="105" t="str">
        <f t="shared" si="239"/>
        <v>Corriger</v>
      </c>
      <c r="BV288" s="105"/>
      <c r="BW288" s="81" t="e">
        <f t="shared" si="240"/>
        <v>#VALUE!</v>
      </c>
      <c r="BX288" s="81" t="e">
        <f t="shared" si="241"/>
        <v>#VALUE!</v>
      </c>
      <c r="BY288" s="81" t="e">
        <f t="shared" si="242"/>
        <v>#VALUE!</v>
      </c>
      <c r="CA288" s="81" t="e">
        <f ca="1">BN288-ROUND(((FTP!AP288+FTP!BB288+FTP!BF288+FTP!AT288+FTP!AX288)-(FTP!BH288+FTP!BJ288))/100,2)</f>
        <v>#VALUE!</v>
      </c>
    </row>
    <row r="289" spans="1:79" x14ac:dyDescent="0.2">
      <c r="A289" s="25">
        <f>IF(OR(BerM1!V289=1,BerM2!V289=1,BerM3!V289=1),1,IF(ISBLANK(wg_cat),2,IF(AND(kwnr&gt;=76,user_wg_cat=958),3,0)))</f>
        <v>2</v>
      </c>
      <c r="B289" s="101"/>
      <c r="C289" s="106">
        <f>IF(NOT(ISBLANK(Ident!E289)),IF(Ident!E289&lt;Kal!A$11,Kal!A$11,Ident!E289),Kal!A$11)</f>
        <v>45383</v>
      </c>
      <c r="D289" s="25">
        <f>Ident!F289-C289+1-(INT((CHOOSE(WEEKDAY(C289),0,1,2,3,4,5,6)+(Ident!F289-C289+1))/7))-(INT((CHOOSE(WEEKDAY(C289),6,0,1,2,3,4,5)+(Ident!F289-C289+1))/7))</f>
        <v>-32415</v>
      </c>
      <c r="E289" s="25">
        <f>Kal!B$13-C289+1-(INT((CHOOSE(WEEKDAY(C289),0,1,2,3,4,5,6)+(Kal!B$13-C289+1))/7))-(INT((CHOOSE(WEEKDAY(C289),6,0,1,2,3,4,5)+(Kal!B$13-C289+1))/7))</f>
        <v>65</v>
      </c>
      <c r="F289" s="25">
        <f>Ident!F289-Kal!A$11+1-(INT((CHOOSE(WEEKDAY(Kal!A$11),0,1,2,3,4,5,6)+(Ident!F289-Kal!A$11+1))/7))-(INT((CHOOSE(WEEKDAY(Kal!A$11),6,0,1,2,3,4,5)+(Ident!F289-Kal!A$11+1))/7))</f>
        <v>-32415</v>
      </c>
      <c r="G289" s="25">
        <f>IF(AND(Ident!E289&lt;&gt;0,Ident!F289&lt;&gt;0),D289,IF(AND(Ident!E289&lt;&gt;0,Ident!F289=0),E289,IF(AND(Ident!E289=0,Ident!F289&lt;&gt;0),F289,ad5kw)))</f>
        <v>65</v>
      </c>
      <c r="H289" s="24">
        <f>ROUND(G289*Ident!L289,2)</f>
        <v>0</v>
      </c>
      <c r="I289" s="102"/>
      <c r="J289" s="103">
        <f>BerM1!W289+BerM2!W289+BerM3!W289</f>
        <v>0</v>
      </c>
      <c r="K289" s="103">
        <f t="shared" si="202"/>
        <v>0</v>
      </c>
      <c r="L289" s="103" t="str">
        <f t="shared" si="203"/>
        <v>Corriger</v>
      </c>
      <c r="M289" s="81">
        <f>BerM1!AB289+BerM2!AB289+BerM3!AB289</f>
        <v>0</v>
      </c>
      <c r="N289" s="81">
        <f t="shared" si="204"/>
        <v>0</v>
      </c>
      <c r="O289" s="4">
        <f>IF(BerM1!S289+BerM2!S289+BerM3!S289=0,0,MIN(Ident!L289*fuf,MAX((Ident!L289-1)*fuf,ROUND(N289/(BerM1!S289+BerM2!S289+BerM3!S289),2))))</f>
        <v>0</v>
      </c>
      <c r="P289" s="81">
        <f>ROUND((BerM1!I289+BerM2!I289+BerM3!I289)/(malu1+malu2+malu3),2)</f>
        <v>0</v>
      </c>
      <c r="Q289" s="81">
        <f>ROUND((BerM1!J289+BerM2!J289+BerM3!J289)/(dima1+dima2+dima3),2)</f>
        <v>0</v>
      </c>
      <c r="R289" s="81">
        <f>ROUND((BerM1!K289+BerM2!K289+BerM3!K289)/(wome1+wome2+wome3),2)</f>
        <v>0</v>
      </c>
      <c r="S289" s="81">
        <f>ROUND((BerM1!L289+BerM2!L289+BerM3!L289)/(doje1+doje2+doje3),2)</f>
        <v>0</v>
      </c>
      <c r="T289" s="81">
        <f>ROUND((BerM1!M289+BerM2!M289+BerM3!M289)/(vrve1+vrve2+vrve3),2)</f>
        <v>0</v>
      </c>
      <c r="U289" s="81">
        <f>ROUND((BerM1!N289+BerM2!N289+BerM3!N289)/(zasa1+zasa2+zasa3),2)</f>
        <v>0</v>
      </c>
      <c r="V289" s="81">
        <f>ROUND((BerM1!O289+BerM2!O289+BerM3!O289)/(zodi1+zodi2+zodi3),2)</f>
        <v>0</v>
      </c>
      <c r="W289" s="81">
        <f>ROUND(('M1-In'!U289+'M2-In'!U289+'M3-In'!U289)*7/(malu1+malu2+malu3+dima1+dima2+dima3+wome1+wome2+wome3+doje1+doje2+doje3+vrve1+vrve2+vrve3+zasa1+zasa2+zasa3+zodi1+zodi2+zodi3),2)</f>
        <v>0</v>
      </c>
      <c r="X289" s="81">
        <f t="shared" si="205"/>
        <v>0</v>
      </c>
      <c r="Y289" s="81" t="str">
        <f t="shared" si="206"/>
        <v>REMPLIR CAT.D'EMPLOYEUR!</v>
      </c>
      <c r="Z289" s="34">
        <f t="shared" si="207"/>
        <v>0</v>
      </c>
      <c r="AA289" s="81" t="str">
        <f t="shared" si="208"/>
        <v>T. plein</v>
      </c>
      <c r="AB289" s="81">
        <f>'M1-In'!AD289+'M1-In'!AE289+'M2-In'!AD289+'M2-In'!AE289+'M3-In'!AD289+'M3-In'!AE289</f>
        <v>0</v>
      </c>
      <c r="AC289" s="81" t="str">
        <f t="shared" si="209"/>
        <v>Corriger</v>
      </c>
      <c r="AD289" s="81" t="str">
        <f t="shared" si="210"/>
        <v>Corriger</v>
      </c>
      <c r="AE289" s="81">
        <f>'M1-In'!AF289+'M2-In'!AF289+'M3-In'!AF289</f>
        <v>0</v>
      </c>
      <c r="AF289" s="81" t="str">
        <f t="shared" si="211"/>
        <v>Corriger</v>
      </c>
      <c r="AG289" s="81" t="str">
        <f t="shared" si="212"/>
        <v>Corriger</v>
      </c>
      <c r="AH289" s="81">
        <f>'M1-In'!AG289+'M2-In'!AG289+'M3-In'!AG289</f>
        <v>0</v>
      </c>
      <c r="AI289" s="81" t="str">
        <f t="shared" si="213"/>
        <v>Corriger</v>
      </c>
      <c r="AJ289" s="81" t="str">
        <f t="shared" si="214"/>
        <v>Corriger</v>
      </c>
      <c r="AK289" s="81">
        <f>'M1-In'!AH289+'M2-In'!AH289+'M3-In'!AH289</f>
        <v>0</v>
      </c>
      <c r="AL289" s="81" t="str">
        <f t="shared" si="215"/>
        <v>Corriger</v>
      </c>
      <c r="AM289" s="81" t="str">
        <f t="shared" si="216"/>
        <v>Corriger</v>
      </c>
      <c r="AN289" s="81">
        <f>'M1-In'!AI289+'M2-In'!AI289+'M3-In'!AI289</f>
        <v>0</v>
      </c>
      <c r="AO289" s="81" t="str">
        <f t="shared" si="217"/>
        <v>Corriger</v>
      </c>
      <c r="AP289" s="81" t="str">
        <f t="shared" si="218"/>
        <v>Corriger</v>
      </c>
      <c r="AQ289" s="81">
        <f>'M1-In'!AJ289+'M2-In'!AJ289+'M3-In'!AJ289</f>
        <v>0</v>
      </c>
      <c r="AR289" s="81" t="str">
        <f t="shared" si="219"/>
        <v>Corriger</v>
      </c>
      <c r="AS289" s="81" t="str">
        <f t="shared" si="220"/>
        <v>Corriger</v>
      </c>
      <c r="AT289" s="81">
        <f>BerM1!AO289+BerM2!AO289+BerM3!AO289</f>
        <v>0</v>
      </c>
      <c r="AU289" s="81" t="str">
        <f t="shared" si="221"/>
        <v>Corriger</v>
      </c>
      <c r="AV289" s="81" t="str">
        <f t="shared" si="222"/>
        <v>Corriger</v>
      </c>
      <c r="AW289" s="81" t="str">
        <f>IF(A289&gt;1,"Corriger",MIN(gmk,BerM1!AQ289+BerM2!AQ289+BerM3!AQ289))</f>
        <v>Corriger</v>
      </c>
      <c r="AX289" s="81" t="str">
        <f t="shared" si="223"/>
        <v>Corriger</v>
      </c>
      <c r="AY289" s="81" t="str">
        <f t="shared" si="224"/>
        <v>Corriger</v>
      </c>
      <c r="AZ289" s="81" t="str">
        <f>IF(A289&gt;1,"Corriger",ROUND(AW289*pabij/100,2)+ROUND(AW289*wnbij/100,2))</f>
        <v>Corriger</v>
      </c>
      <c r="BA289" s="81">
        <f t="shared" si="225"/>
        <v>0</v>
      </c>
      <c r="BB289" s="81">
        <f t="shared" si="226"/>
        <v>0</v>
      </c>
      <c r="BC289" s="104">
        <f t="shared" si="227"/>
        <v>1</v>
      </c>
      <c r="BD289" s="81" t="str">
        <f t="shared" si="228"/>
        <v>Corriger</v>
      </c>
      <c r="BE289" s="34" t="str">
        <f t="shared" si="229"/>
        <v>Corriger</v>
      </c>
      <c r="BF289" s="81" t="str">
        <f>IF(A289&gt;1,"Corriger",MIN(AY289,BerM1!AT289+BerM2!AT289+BerM3!AT289))</f>
        <v>Corriger</v>
      </c>
      <c r="BG289" s="81" t="e">
        <f t="shared" si="230"/>
        <v>#VALUE!</v>
      </c>
      <c r="BH289" s="81" t="str">
        <f t="shared" si="231"/>
        <v>Corriger</v>
      </c>
      <c r="BI289" s="81" t="str">
        <f t="shared" si="232"/>
        <v>Corriger</v>
      </c>
      <c r="BJ289" s="81" t="e">
        <f t="shared" si="233"/>
        <v>#VALUE!</v>
      </c>
      <c r="BK289" s="81" t="e">
        <f ca="1">IF(A289=1,Corriger,ROUND(AW289*fsobij/100,2))</f>
        <v>#VALUE!</v>
      </c>
      <c r="BL289" s="25" t="str">
        <f t="shared" si="234"/>
        <v>Corriger</v>
      </c>
      <c r="BM289" s="81" t="str">
        <f t="shared" si="235"/>
        <v>Corriger</v>
      </c>
      <c r="BN289" s="81" t="str">
        <f t="shared" si="236"/>
        <v>Corriger</v>
      </c>
      <c r="BO289" s="81" t="str">
        <f t="shared" si="237"/>
        <v>OK</v>
      </c>
      <c r="BP289" s="81" t="b">
        <f t="shared" si="238"/>
        <v>0</v>
      </c>
      <c r="BQ289" s="105"/>
      <c r="BR289" s="105" t="e">
        <f ca="1">IF(A289=1,Corriger,ROUND(AW289*bijdrage255/100,2))</f>
        <v>#VALUE!</v>
      </c>
      <c r="BS289" s="105" t="e">
        <f ca="1">IF(A289=1,Corriger,ROUND(AW289*bijdrage256/100,2))</f>
        <v>#VALUE!</v>
      </c>
      <c r="BT289" s="105"/>
      <c r="BU289" s="105" t="str">
        <f t="shared" si="239"/>
        <v>Corriger</v>
      </c>
      <c r="BV289" s="105"/>
      <c r="BW289" s="81" t="e">
        <f t="shared" si="240"/>
        <v>#VALUE!</v>
      </c>
      <c r="BX289" s="81" t="e">
        <f t="shared" si="241"/>
        <v>#VALUE!</v>
      </c>
      <c r="BY289" s="81" t="e">
        <f t="shared" si="242"/>
        <v>#VALUE!</v>
      </c>
      <c r="CA289" s="81" t="e">
        <f ca="1">BN289-ROUND(((FTP!AP289+FTP!BB289+FTP!BF289+FTP!AT289+FTP!AX289)-(FTP!BH289+FTP!BJ289))/100,2)</f>
        <v>#VALUE!</v>
      </c>
    </row>
    <row r="290" spans="1:79" x14ac:dyDescent="0.2">
      <c r="A290" s="25">
        <f>IF(OR(BerM1!V290=1,BerM2!V290=1,BerM3!V290=1),1,IF(ISBLANK(wg_cat),2,IF(AND(kwnr&gt;=76,user_wg_cat=958),3,0)))</f>
        <v>2</v>
      </c>
      <c r="B290" s="101"/>
      <c r="C290" s="106">
        <f>IF(NOT(ISBLANK(Ident!E290)),IF(Ident!E290&lt;Kal!A$11,Kal!A$11,Ident!E290),Kal!A$11)</f>
        <v>45383</v>
      </c>
      <c r="D290" s="25">
        <f>Ident!F290-C290+1-(INT((CHOOSE(WEEKDAY(C290),0,1,2,3,4,5,6)+(Ident!F290-C290+1))/7))-(INT((CHOOSE(WEEKDAY(C290),6,0,1,2,3,4,5)+(Ident!F290-C290+1))/7))</f>
        <v>-32415</v>
      </c>
      <c r="E290" s="25">
        <f>Kal!B$13-C290+1-(INT((CHOOSE(WEEKDAY(C290),0,1,2,3,4,5,6)+(Kal!B$13-C290+1))/7))-(INT((CHOOSE(WEEKDAY(C290),6,0,1,2,3,4,5)+(Kal!B$13-C290+1))/7))</f>
        <v>65</v>
      </c>
      <c r="F290" s="25">
        <f>Ident!F290-Kal!A$11+1-(INT((CHOOSE(WEEKDAY(Kal!A$11),0,1,2,3,4,5,6)+(Ident!F290-Kal!A$11+1))/7))-(INT((CHOOSE(WEEKDAY(Kal!A$11),6,0,1,2,3,4,5)+(Ident!F290-Kal!A$11+1))/7))</f>
        <v>-32415</v>
      </c>
      <c r="G290" s="25">
        <f>IF(AND(Ident!E290&lt;&gt;0,Ident!F290&lt;&gt;0),D290,IF(AND(Ident!E290&lt;&gt;0,Ident!F290=0),E290,IF(AND(Ident!E290=0,Ident!F290&lt;&gt;0),F290,ad5kw)))</f>
        <v>65</v>
      </c>
      <c r="H290" s="24">
        <f>ROUND(G290*Ident!L290,2)</f>
        <v>0</v>
      </c>
      <c r="I290" s="102"/>
      <c r="J290" s="103">
        <f>BerM1!W290+BerM2!W290+BerM3!W290</f>
        <v>0</v>
      </c>
      <c r="K290" s="103">
        <f t="shared" si="202"/>
        <v>0</v>
      </c>
      <c r="L290" s="103" t="str">
        <f t="shared" si="203"/>
        <v>Corriger</v>
      </c>
      <c r="M290" s="81">
        <f>BerM1!AB290+BerM2!AB290+BerM3!AB290</f>
        <v>0</v>
      </c>
      <c r="N290" s="81">
        <f t="shared" si="204"/>
        <v>0</v>
      </c>
      <c r="O290" s="4">
        <f>IF(BerM1!S290+BerM2!S290+BerM3!S290=0,0,MIN(Ident!L290*fuf,MAX((Ident!L290-1)*fuf,ROUND(N290/(BerM1!S290+BerM2!S290+BerM3!S290),2))))</f>
        <v>0</v>
      </c>
      <c r="P290" s="81">
        <f>ROUND((BerM1!I290+BerM2!I290+BerM3!I290)/(malu1+malu2+malu3),2)</f>
        <v>0</v>
      </c>
      <c r="Q290" s="81">
        <f>ROUND((BerM1!J290+BerM2!J290+BerM3!J290)/(dima1+dima2+dima3),2)</f>
        <v>0</v>
      </c>
      <c r="R290" s="81">
        <f>ROUND((BerM1!K290+BerM2!K290+BerM3!K290)/(wome1+wome2+wome3),2)</f>
        <v>0</v>
      </c>
      <c r="S290" s="81">
        <f>ROUND((BerM1!L290+BerM2!L290+BerM3!L290)/(doje1+doje2+doje3),2)</f>
        <v>0</v>
      </c>
      <c r="T290" s="81">
        <f>ROUND((BerM1!M290+BerM2!M290+BerM3!M290)/(vrve1+vrve2+vrve3),2)</f>
        <v>0</v>
      </c>
      <c r="U290" s="81">
        <f>ROUND((BerM1!N290+BerM2!N290+BerM3!N290)/(zasa1+zasa2+zasa3),2)</f>
        <v>0</v>
      </c>
      <c r="V290" s="81">
        <f>ROUND((BerM1!O290+BerM2!O290+BerM3!O290)/(zodi1+zodi2+zodi3),2)</f>
        <v>0</v>
      </c>
      <c r="W290" s="81">
        <f>ROUND(('M1-In'!U290+'M2-In'!U290+'M3-In'!U290)*7/(malu1+malu2+malu3+dima1+dima2+dima3+wome1+wome2+wome3+doje1+doje2+doje3+vrve1+vrve2+vrve3+zasa1+zasa2+zasa3+zodi1+zodi2+zodi3),2)</f>
        <v>0</v>
      </c>
      <c r="X290" s="81">
        <f t="shared" si="205"/>
        <v>0</v>
      </c>
      <c r="Y290" s="81" t="str">
        <f t="shared" si="206"/>
        <v>REMPLIR CAT.D'EMPLOYEUR!</v>
      </c>
      <c r="Z290" s="34">
        <f t="shared" si="207"/>
        <v>0</v>
      </c>
      <c r="AA290" s="81" t="str">
        <f t="shared" si="208"/>
        <v>T. plein</v>
      </c>
      <c r="AB290" s="81">
        <f>'M1-In'!AD290+'M1-In'!AE290+'M2-In'!AD290+'M2-In'!AE290+'M3-In'!AD290+'M3-In'!AE290</f>
        <v>0</v>
      </c>
      <c r="AC290" s="81" t="str">
        <f t="shared" si="209"/>
        <v>Corriger</v>
      </c>
      <c r="AD290" s="81" t="str">
        <f t="shared" si="210"/>
        <v>Corriger</v>
      </c>
      <c r="AE290" s="81">
        <f>'M1-In'!AF290+'M2-In'!AF290+'M3-In'!AF290</f>
        <v>0</v>
      </c>
      <c r="AF290" s="81" t="str">
        <f t="shared" si="211"/>
        <v>Corriger</v>
      </c>
      <c r="AG290" s="81" t="str">
        <f t="shared" si="212"/>
        <v>Corriger</v>
      </c>
      <c r="AH290" s="81">
        <f>'M1-In'!AG290+'M2-In'!AG290+'M3-In'!AG290</f>
        <v>0</v>
      </c>
      <c r="AI290" s="81" t="str">
        <f t="shared" si="213"/>
        <v>Corriger</v>
      </c>
      <c r="AJ290" s="81" t="str">
        <f t="shared" si="214"/>
        <v>Corriger</v>
      </c>
      <c r="AK290" s="81">
        <f>'M1-In'!AH290+'M2-In'!AH290+'M3-In'!AH290</f>
        <v>0</v>
      </c>
      <c r="AL290" s="81" t="str">
        <f t="shared" si="215"/>
        <v>Corriger</v>
      </c>
      <c r="AM290" s="81" t="str">
        <f t="shared" si="216"/>
        <v>Corriger</v>
      </c>
      <c r="AN290" s="81">
        <f>'M1-In'!AI290+'M2-In'!AI290+'M3-In'!AI290</f>
        <v>0</v>
      </c>
      <c r="AO290" s="81" t="str">
        <f t="shared" si="217"/>
        <v>Corriger</v>
      </c>
      <c r="AP290" s="81" t="str">
        <f t="shared" si="218"/>
        <v>Corriger</v>
      </c>
      <c r="AQ290" s="81">
        <f>'M1-In'!AJ290+'M2-In'!AJ290+'M3-In'!AJ290</f>
        <v>0</v>
      </c>
      <c r="AR290" s="81" t="str">
        <f t="shared" si="219"/>
        <v>Corriger</v>
      </c>
      <c r="AS290" s="81" t="str">
        <f t="shared" si="220"/>
        <v>Corriger</v>
      </c>
      <c r="AT290" s="81">
        <f>BerM1!AO290+BerM2!AO290+BerM3!AO290</f>
        <v>0</v>
      </c>
      <c r="AU290" s="81" t="str">
        <f t="shared" si="221"/>
        <v>Corriger</v>
      </c>
      <c r="AV290" s="81" t="str">
        <f t="shared" si="222"/>
        <v>Corriger</v>
      </c>
      <c r="AW290" s="81" t="str">
        <f>IF(A290&gt;1,"Corriger",MIN(gmk,BerM1!AQ290+BerM2!AQ290+BerM3!AQ290))</f>
        <v>Corriger</v>
      </c>
      <c r="AX290" s="81" t="str">
        <f t="shared" si="223"/>
        <v>Corriger</v>
      </c>
      <c r="AY290" s="81" t="str">
        <f t="shared" si="224"/>
        <v>Corriger</v>
      </c>
      <c r="AZ290" s="81" t="str">
        <f>IF(A290&gt;1,"Corriger",ROUND(AW290*pabij/100,2)+ROUND(AW290*wnbij/100,2))</f>
        <v>Corriger</v>
      </c>
      <c r="BA290" s="81">
        <f t="shared" si="225"/>
        <v>0</v>
      </c>
      <c r="BB290" s="81">
        <f t="shared" si="226"/>
        <v>0</v>
      </c>
      <c r="BC290" s="104">
        <f t="shared" si="227"/>
        <v>1</v>
      </c>
      <c r="BD290" s="81" t="str">
        <f t="shared" si="228"/>
        <v>Corriger</v>
      </c>
      <c r="BE290" s="34" t="str">
        <f t="shared" si="229"/>
        <v>Corriger</v>
      </c>
      <c r="BF290" s="81" t="str">
        <f>IF(A290&gt;1,"Corriger",MIN(AY290,BerM1!AT290+BerM2!AT290+BerM3!AT290))</f>
        <v>Corriger</v>
      </c>
      <c r="BG290" s="81" t="e">
        <f t="shared" si="230"/>
        <v>#VALUE!</v>
      </c>
      <c r="BH290" s="81" t="str">
        <f t="shared" si="231"/>
        <v>Corriger</v>
      </c>
      <c r="BI290" s="81" t="str">
        <f t="shared" si="232"/>
        <v>Corriger</v>
      </c>
      <c r="BJ290" s="81" t="e">
        <f t="shared" si="233"/>
        <v>#VALUE!</v>
      </c>
      <c r="BK290" s="81" t="e">
        <f ca="1">IF(A290=1,Corriger,ROUND(AW290*fsobij/100,2))</f>
        <v>#VALUE!</v>
      </c>
      <c r="BL290" s="25" t="str">
        <f t="shared" si="234"/>
        <v>Corriger</v>
      </c>
      <c r="BM290" s="81" t="str">
        <f t="shared" si="235"/>
        <v>Corriger</v>
      </c>
      <c r="BN290" s="81" t="str">
        <f t="shared" si="236"/>
        <v>Corriger</v>
      </c>
      <c r="BO290" s="81" t="str">
        <f t="shared" si="237"/>
        <v>OK</v>
      </c>
      <c r="BP290" s="81" t="b">
        <f t="shared" si="238"/>
        <v>0</v>
      </c>
      <c r="BQ290" s="105"/>
      <c r="BR290" s="105" t="e">
        <f ca="1">IF(A290=1,Corriger,ROUND(AW290*bijdrage255/100,2))</f>
        <v>#VALUE!</v>
      </c>
      <c r="BS290" s="105" t="e">
        <f ca="1">IF(A290=1,Corriger,ROUND(AW290*bijdrage256/100,2))</f>
        <v>#VALUE!</v>
      </c>
      <c r="BT290" s="105"/>
      <c r="BU290" s="105" t="str">
        <f t="shared" si="239"/>
        <v>Corriger</v>
      </c>
      <c r="BV290" s="105"/>
      <c r="BW290" s="81" t="e">
        <f t="shared" si="240"/>
        <v>#VALUE!</v>
      </c>
      <c r="BX290" s="81" t="e">
        <f t="shared" si="241"/>
        <v>#VALUE!</v>
      </c>
      <c r="BY290" s="81" t="e">
        <f t="shared" si="242"/>
        <v>#VALUE!</v>
      </c>
      <c r="CA290" s="81" t="e">
        <f ca="1">BN290-ROUND(((FTP!AP290+FTP!BB290+FTP!BF290+FTP!AT290+FTP!AX290)-(FTP!BH290+FTP!BJ290))/100,2)</f>
        <v>#VALUE!</v>
      </c>
    </row>
    <row r="291" spans="1:79" x14ac:dyDescent="0.2">
      <c r="A291" s="25">
        <f>IF(OR(BerM1!V291=1,BerM2!V291=1,BerM3!V291=1),1,IF(ISBLANK(wg_cat),2,IF(AND(kwnr&gt;=76,user_wg_cat=958),3,0)))</f>
        <v>2</v>
      </c>
      <c r="B291" s="101"/>
      <c r="C291" s="106">
        <f>IF(NOT(ISBLANK(Ident!E291)),IF(Ident!E291&lt;Kal!A$11,Kal!A$11,Ident!E291),Kal!A$11)</f>
        <v>45383</v>
      </c>
      <c r="D291" s="25">
        <f>Ident!F291-C291+1-(INT((CHOOSE(WEEKDAY(C291),0,1,2,3,4,5,6)+(Ident!F291-C291+1))/7))-(INT((CHOOSE(WEEKDAY(C291),6,0,1,2,3,4,5)+(Ident!F291-C291+1))/7))</f>
        <v>-32415</v>
      </c>
      <c r="E291" s="25">
        <f>Kal!B$13-C291+1-(INT((CHOOSE(WEEKDAY(C291),0,1,2,3,4,5,6)+(Kal!B$13-C291+1))/7))-(INT((CHOOSE(WEEKDAY(C291),6,0,1,2,3,4,5)+(Kal!B$13-C291+1))/7))</f>
        <v>65</v>
      </c>
      <c r="F291" s="25">
        <f>Ident!F291-Kal!A$11+1-(INT((CHOOSE(WEEKDAY(Kal!A$11),0,1,2,3,4,5,6)+(Ident!F291-Kal!A$11+1))/7))-(INT((CHOOSE(WEEKDAY(Kal!A$11),6,0,1,2,3,4,5)+(Ident!F291-Kal!A$11+1))/7))</f>
        <v>-32415</v>
      </c>
      <c r="G291" s="25">
        <f>IF(AND(Ident!E291&lt;&gt;0,Ident!F291&lt;&gt;0),D291,IF(AND(Ident!E291&lt;&gt;0,Ident!F291=0),E291,IF(AND(Ident!E291=0,Ident!F291&lt;&gt;0),F291,ad5kw)))</f>
        <v>65</v>
      </c>
      <c r="H291" s="24">
        <f>ROUND(G291*Ident!L291,2)</f>
        <v>0</v>
      </c>
      <c r="I291" s="102"/>
      <c r="J291" s="103">
        <f>BerM1!W291+BerM2!W291+BerM3!W291</f>
        <v>0</v>
      </c>
      <c r="K291" s="103">
        <f t="shared" si="202"/>
        <v>0</v>
      </c>
      <c r="L291" s="103" t="str">
        <f t="shared" si="203"/>
        <v>Corriger</v>
      </c>
      <c r="M291" s="81">
        <f>BerM1!AB291+BerM2!AB291+BerM3!AB291</f>
        <v>0</v>
      </c>
      <c r="N291" s="81">
        <f t="shared" si="204"/>
        <v>0</v>
      </c>
      <c r="O291" s="4">
        <f>IF(BerM1!S291+BerM2!S291+BerM3!S291=0,0,MIN(Ident!L291*fuf,MAX((Ident!L291-1)*fuf,ROUND(N291/(BerM1!S291+BerM2!S291+BerM3!S291),2))))</f>
        <v>0</v>
      </c>
      <c r="P291" s="81">
        <f>ROUND((BerM1!I291+BerM2!I291+BerM3!I291)/(malu1+malu2+malu3),2)</f>
        <v>0</v>
      </c>
      <c r="Q291" s="81">
        <f>ROUND((BerM1!J291+BerM2!J291+BerM3!J291)/(dima1+dima2+dima3),2)</f>
        <v>0</v>
      </c>
      <c r="R291" s="81">
        <f>ROUND((BerM1!K291+BerM2!K291+BerM3!K291)/(wome1+wome2+wome3),2)</f>
        <v>0</v>
      </c>
      <c r="S291" s="81">
        <f>ROUND((BerM1!L291+BerM2!L291+BerM3!L291)/(doje1+doje2+doje3),2)</f>
        <v>0</v>
      </c>
      <c r="T291" s="81">
        <f>ROUND((BerM1!M291+BerM2!M291+BerM3!M291)/(vrve1+vrve2+vrve3),2)</f>
        <v>0</v>
      </c>
      <c r="U291" s="81">
        <f>ROUND((BerM1!N291+BerM2!N291+BerM3!N291)/(zasa1+zasa2+zasa3),2)</f>
        <v>0</v>
      </c>
      <c r="V291" s="81">
        <f>ROUND((BerM1!O291+BerM2!O291+BerM3!O291)/(zodi1+zodi2+zodi3),2)</f>
        <v>0</v>
      </c>
      <c r="W291" s="81">
        <f>ROUND(('M1-In'!U291+'M2-In'!U291+'M3-In'!U291)*7/(malu1+malu2+malu3+dima1+dima2+dima3+wome1+wome2+wome3+doje1+doje2+doje3+vrve1+vrve2+vrve3+zasa1+zasa2+zasa3+zodi1+zodi2+zodi3),2)</f>
        <v>0</v>
      </c>
      <c r="X291" s="81">
        <f t="shared" si="205"/>
        <v>0</v>
      </c>
      <c r="Y291" s="81" t="str">
        <f t="shared" si="206"/>
        <v>REMPLIR CAT.D'EMPLOYEUR!</v>
      </c>
      <c r="Z291" s="34">
        <f t="shared" si="207"/>
        <v>0</v>
      </c>
      <c r="AA291" s="81" t="str">
        <f t="shared" si="208"/>
        <v>T. plein</v>
      </c>
      <c r="AB291" s="81">
        <f>'M1-In'!AD291+'M1-In'!AE291+'M2-In'!AD291+'M2-In'!AE291+'M3-In'!AD291+'M3-In'!AE291</f>
        <v>0</v>
      </c>
      <c r="AC291" s="81" t="str">
        <f t="shared" si="209"/>
        <v>Corriger</v>
      </c>
      <c r="AD291" s="81" t="str">
        <f t="shared" si="210"/>
        <v>Corriger</v>
      </c>
      <c r="AE291" s="81">
        <f>'M1-In'!AF291+'M2-In'!AF291+'M3-In'!AF291</f>
        <v>0</v>
      </c>
      <c r="AF291" s="81" t="str">
        <f t="shared" si="211"/>
        <v>Corriger</v>
      </c>
      <c r="AG291" s="81" t="str">
        <f t="shared" si="212"/>
        <v>Corriger</v>
      </c>
      <c r="AH291" s="81">
        <f>'M1-In'!AG291+'M2-In'!AG291+'M3-In'!AG291</f>
        <v>0</v>
      </c>
      <c r="AI291" s="81" t="str">
        <f t="shared" si="213"/>
        <v>Corriger</v>
      </c>
      <c r="AJ291" s="81" t="str">
        <f t="shared" si="214"/>
        <v>Corriger</v>
      </c>
      <c r="AK291" s="81">
        <f>'M1-In'!AH291+'M2-In'!AH291+'M3-In'!AH291</f>
        <v>0</v>
      </c>
      <c r="AL291" s="81" t="str">
        <f t="shared" si="215"/>
        <v>Corriger</v>
      </c>
      <c r="AM291" s="81" t="str">
        <f t="shared" si="216"/>
        <v>Corriger</v>
      </c>
      <c r="AN291" s="81">
        <f>'M1-In'!AI291+'M2-In'!AI291+'M3-In'!AI291</f>
        <v>0</v>
      </c>
      <c r="AO291" s="81" t="str">
        <f t="shared" si="217"/>
        <v>Corriger</v>
      </c>
      <c r="AP291" s="81" t="str">
        <f t="shared" si="218"/>
        <v>Corriger</v>
      </c>
      <c r="AQ291" s="81">
        <f>'M1-In'!AJ291+'M2-In'!AJ291+'M3-In'!AJ291</f>
        <v>0</v>
      </c>
      <c r="AR291" s="81" t="str">
        <f t="shared" si="219"/>
        <v>Corriger</v>
      </c>
      <c r="AS291" s="81" t="str">
        <f t="shared" si="220"/>
        <v>Corriger</v>
      </c>
      <c r="AT291" s="81">
        <f>BerM1!AO291+BerM2!AO291+BerM3!AO291</f>
        <v>0</v>
      </c>
      <c r="AU291" s="81" t="str">
        <f t="shared" si="221"/>
        <v>Corriger</v>
      </c>
      <c r="AV291" s="81" t="str">
        <f t="shared" si="222"/>
        <v>Corriger</v>
      </c>
      <c r="AW291" s="81" t="str">
        <f>IF(A291&gt;1,"Corriger",MIN(gmk,BerM1!AQ291+BerM2!AQ291+BerM3!AQ291))</f>
        <v>Corriger</v>
      </c>
      <c r="AX291" s="81" t="str">
        <f t="shared" si="223"/>
        <v>Corriger</v>
      </c>
      <c r="AY291" s="81" t="str">
        <f t="shared" si="224"/>
        <v>Corriger</v>
      </c>
      <c r="AZ291" s="81" t="str">
        <f>IF(A291&gt;1,"Corriger",ROUND(AW291*pabij/100,2)+ROUND(AW291*wnbij/100,2))</f>
        <v>Corriger</v>
      </c>
      <c r="BA291" s="81">
        <f t="shared" si="225"/>
        <v>0</v>
      </c>
      <c r="BB291" s="81">
        <f t="shared" si="226"/>
        <v>0</v>
      </c>
      <c r="BC291" s="104">
        <f t="shared" si="227"/>
        <v>1</v>
      </c>
      <c r="BD291" s="81" t="str">
        <f t="shared" si="228"/>
        <v>Corriger</v>
      </c>
      <c r="BE291" s="34" t="str">
        <f t="shared" si="229"/>
        <v>Corriger</v>
      </c>
      <c r="BF291" s="81" t="str">
        <f>IF(A291&gt;1,"Corriger",MIN(AY291,BerM1!AT291+BerM2!AT291+BerM3!AT291))</f>
        <v>Corriger</v>
      </c>
      <c r="BG291" s="81" t="e">
        <f t="shared" si="230"/>
        <v>#VALUE!</v>
      </c>
      <c r="BH291" s="81" t="str">
        <f t="shared" si="231"/>
        <v>Corriger</v>
      </c>
      <c r="BI291" s="81" t="str">
        <f t="shared" si="232"/>
        <v>Corriger</v>
      </c>
      <c r="BJ291" s="81" t="e">
        <f t="shared" si="233"/>
        <v>#VALUE!</v>
      </c>
      <c r="BK291" s="81" t="e">
        <f ca="1">IF(A291=1,Corriger,ROUND(AW291*fsobij/100,2))</f>
        <v>#VALUE!</v>
      </c>
      <c r="BL291" s="25" t="str">
        <f t="shared" si="234"/>
        <v>Corriger</v>
      </c>
      <c r="BM291" s="81" t="str">
        <f t="shared" si="235"/>
        <v>Corriger</v>
      </c>
      <c r="BN291" s="81" t="str">
        <f t="shared" si="236"/>
        <v>Corriger</v>
      </c>
      <c r="BO291" s="81" t="str">
        <f t="shared" si="237"/>
        <v>OK</v>
      </c>
      <c r="BP291" s="81" t="b">
        <f t="shared" si="238"/>
        <v>0</v>
      </c>
      <c r="BQ291" s="105"/>
      <c r="BR291" s="105" t="e">
        <f ca="1">IF(A291=1,Corriger,ROUND(AW291*bijdrage255/100,2))</f>
        <v>#VALUE!</v>
      </c>
      <c r="BS291" s="105" t="e">
        <f ca="1">IF(A291=1,Corriger,ROUND(AW291*bijdrage256/100,2))</f>
        <v>#VALUE!</v>
      </c>
      <c r="BT291" s="105"/>
      <c r="BU291" s="105" t="str">
        <f t="shared" si="239"/>
        <v>Corriger</v>
      </c>
      <c r="BV291" s="105"/>
      <c r="BW291" s="81" t="e">
        <f t="shared" si="240"/>
        <v>#VALUE!</v>
      </c>
      <c r="BX291" s="81" t="e">
        <f t="shared" si="241"/>
        <v>#VALUE!</v>
      </c>
      <c r="BY291" s="81" t="e">
        <f t="shared" si="242"/>
        <v>#VALUE!</v>
      </c>
      <c r="CA291" s="81" t="e">
        <f ca="1">BN291-ROUND(((FTP!AP291+FTP!BB291+FTP!BF291+FTP!AT291+FTP!AX291)-(FTP!BH291+FTP!BJ291))/100,2)</f>
        <v>#VALUE!</v>
      </c>
    </row>
    <row r="292" spans="1:79" x14ac:dyDescent="0.2">
      <c r="A292" s="25">
        <f>IF(OR(BerM1!V292=1,BerM2!V292=1,BerM3!V292=1),1,IF(ISBLANK(wg_cat),2,IF(AND(kwnr&gt;=76,user_wg_cat=958),3,0)))</f>
        <v>2</v>
      </c>
      <c r="B292" s="101"/>
      <c r="C292" s="106">
        <f>IF(NOT(ISBLANK(Ident!E292)),IF(Ident!E292&lt;Kal!A$11,Kal!A$11,Ident!E292),Kal!A$11)</f>
        <v>45383</v>
      </c>
      <c r="D292" s="25">
        <f>Ident!F292-C292+1-(INT((CHOOSE(WEEKDAY(C292),0,1,2,3,4,5,6)+(Ident!F292-C292+1))/7))-(INT((CHOOSE(WEEKDAY(C292),6,0,1,2,3,4,5)+(Ident!F292-C292+1))/7))</f>
        <v>-32415</v>
      </c>
      <c r="E292" s="25">
        <f>Kal!B$13-C292+1-(INT((CHOOSE(WEEKDAY(C292),0,1,2,3,4,5,6)+(Kal!B$13-C292+1))/7))-(INT((CHOOSE(WEEKDAY(C292),6,0,1,2,3,4,5)+(Kal!B$13-C292+1))/7))</f>
        <v>65</v>
      </c>
      <c r="F292" s="25">
        <f>Ident!F292-Kal!A$11+1-(INT((CHOOSE(WEEKDAY(Kal!A$11),0,1,2,3,4,5,6)+(Ident!F292-Kal!A$11+1))/7))-(INT((CHOOSE(WEEKDAY(Kal!A$11),6,0,1,2,3,4,5)+(Ident!F292-Kal!A$11+1))/7))</f>
        <v>-32415</v>
      </c>
      <c r="G292" s="25">
        <f>IF(AND(Ident!E292&lt;&gt;0,Ident!F292&lt;&gt;0),D292,IF(AND(Ident!E292&lt;&gt;0,Ident!F292=0),E292,IF(AND(Ident!E292=0,Ident!F292&lt;&gt;0),F292,ad5kw)))</f>
        <v>65</v>
      </c>
      <c r="H292" s="24">
        <f>ROUND(G292*Ident!L292,2)</f>
        <v>0</v>
      </c>
      <c r="I292" s="102"/>
      <c r="J292" s="103">
        <f>BerM1!W292+BerM2!W292+BerM3!W292</f>
        <v>0</v>
      </c>
      <c r="K292" s="103">
        <f t="shared" si="202"/>
        <v>0</v>
      </c>
      <c r="L292" s="103" t="str">
        <f t="shared" si="203"/>
        <v>Corriger</v>
      </c>
      <c r="M292" s="81">
        <f>BerM1!AB292+BerM2!AB292+BerM3!AB292</f>
        <v>0</v>
      </c>
      <c r="N292" s="81">
        <f t="shared" si="204"/>
        <v>0</v>
      </c>
      <c r="O292" s="4">
        <f>IF(BerM1!S292+BerM2!S292+BerM3!S292=0,0,MIN(Ident!L292*fuf,MAX((Ident!L292-1)*fuf,ROUND(N292/(BerM1!S292+BerM2!S292+BerM3!S292),2))))</f>
        <v>0</v>
      </c>
      <c r="P292" s="81">
        <f>ROUND((BerM1!I292+BerM2!I292+BerM3!I292)/(malu1+malu2+malu3),2)</f>
        <v>0</v>
      </c>
      <c r="Q292" s="81">
        <f>ROUND((BerM1!J292+BerM2!J292+BerM3!J292)/(dima1+dima2+dima3),2)</f>
        <v>0</v>
      </c>
      <c r="R292" s="81">
        <f>ROUND((BerM1!K292+BerM2!K292+BerM3!K292)/(wome1+wome2+wome3),2)</f>
        <v>0</v>
      </c>
      <c r="S292" s="81">
        <f>ROUND((BerM1!L292+BerM2!L292+BerM3!L292)/(doje1+doje2+doje3),2)</f>
        <v>0</v>
      </c>
      <c r="T292" s="81">
        <f>ROUND((BerM1!M292+BerM2!M292+BerM3!M292)/(vrve1+vrve2+vrve3),2)</f>
        <v>0</v>
      </c>
      <c r="U292" s="81">
        <f>ROUND((BerM1!N292+BerM2!N292+BerM3!N292)/(zasa1+zasa2+zasa3),2)</f>
        <v>0</v>
      </c>
      <c r="V292" s="81">
        <f>ROUND((BerM1!O292+BerM2!O292+BerM3!O292)/(zodi1+zodi2+zodi3),2)</f>
        <v>0</v>
      </c>
      <c r="W292" s="81">
        <f>ROUND(('M1-In'!U292+'M2-In'!U292+'M3-In'!U292)*7/(malu1+malu2+malu3+dima1+dima2+dima3+wome1+wome2+wome3+doje1+doje2+doje3+vrve1+vrve2+vrve3+zasa1+zasa2+zasa3+zodi1+zodi2+zodi3),2)</f>
        <v>0</v>
      </c>
      <c r="X292" s="81">
        <f t="shared" si="205"/>
        <v>0</v>
      </c>
      <c r="Y292" s="81" t="str">
        <f t="shared" si="206"/>
        <v>REMPLIR CAT.D'EMPLOYEUR!</v>
      </c>
      <c r="Z292" s="34">
        <f t="shared" si="207"/>
        <v>0</v>
      </c>
      <c r="AA292" s="81" t="str">
        <f t="shared" si="208"/>
        <v>T. plein</v>
      </c>
      <c r="AB292" s="81">
        <f>'M1-In'!AD292+'M1-In'!AE292+'M2-In'!AD292+'M2-In'!AE292+'M3-In'!AD292+'M3-In'!AE292</f>
        <v>0</v>
      </c>
      <c r="AC292" s="81" t="str">
        <f t="shared" si="209"/>
        <v>Corriger</v>
      </c>
      <c r="AD292" s="81" t="str">
        <f t="shared" si="210"/>
        <v>Corriger</v>
      </c>
      <c r="AE292" s="81">
        <f>'M1-In'!AF292+'M2-In'!AF292+'M3-In'!AF292</f>
        <v>0</v>
      </c>
      <c r="AF292" s="81" t="str">
        <f t="shared" si="211"/>
        <v>Corriger</v>
      </c>
      <c r="AG292" s="81" t="str">
        <f t="shared" si="212"/>
        <v>Corriger</v>
      </c>
      <c r="AH292" s="81">
        <f>'M1-In'!AG292+'M2-In'!AG292+'M3-In'!AG292</f>
        <v>0</v>
      </c>
      <c r="AI292" s="81" t="str">
        <f t="shared" si="213"/>
        <v>Corriger</v>
      </c>
      <c r="AJ292" s="81" t="str">
        <f t="shared" si="214"/>
        <v>Corriger</v>
      </c>
      <c r="AK292" s="81">
        <f>'M1-In'!AH292+'M2-In'!AH292+'M3-In'!AH292</f>
        <v>0</v>
      </c>
      <c r="AL292" s="81" t="str">
        <f t="shared" si="215"/>
        <v>Corriger</v>
      </c>
      <c r="AM292" s="81" t="str">
        <f t="shared" si="216"/>
        <v>Corriger</v>
      </c>
      <c r="AN292" s="81">
        <f>'M1-In'!AI292+'M2-In'!AI292+'M3-In'!AI292</f>
        <v>0</v>
      </c>
      <c r="AO292" s="81" t="str">
        <f t="shared" si="217"/>
        <v>Corriger</v>
      </c>
      <c r="AP292" s="81" t="str">
        <f t="shared" si="218"/>
        <v>Corriger</v>
      </c>
      <c r="AQ292" s="81">
        <f>'M1-In'!AJ292+'M2-In'!AJ292+'M3-In'!AJ292</f>
        <v>0</v>
      </c>
      <c r="AR292" s="81" t="str">
        <f t="shared" si="219"/>
        <v>Corriger</v>
      </c>
      <c r="AS292" s="81" t="str">
        <f t="shared" si="220"/>
        <v>Corriger</v>
      </c>
      <c r="AT292" s="81">
        <f>BerM1!AO292+BerM2!AO292+BerM3!AO292</f>
        <v>0</v>
      </c>
      <c r="AU292" s="81" t="str">
        <f t="shared" si="221"/>
        <v>Corriger</v>
      </c>
      <c r="AV292" s="81" t="str">
        <f t="shared" si="222"/>
        <v>Corriger</v>
      </c>
      <c r="AW292" s="81" t="str">
        <f>IF(A292&gt;1,"Corriger",MIN(gmk,BerM1!AQ292+BerM2!AQ292+BerM3!AQ292))</f>
        <v>Corriger</v>
      </c>
      <c r="AX292" s="81" t="str">
        <f t="shared" si="223"/>
        <v>Corriger</v>
      </c>
      <c r="AY292" s="81" t="str">
        <f t="shared" si="224"/>
        <v>Corriger</v>
      </c>
      <c r="AZ292" s="81" t="str">
        <f>IF(A292&gt;1,"Corriger",ROUND(AW292*pabij/100,2)+ROUND(AW292*wnbij/100,2))</f>
        <v>Corriger</v>
      </c>
      <c r="BA292" s="81">
        <f t="shared" si="225"/>
        <v>0</v>
      </c>
      <c r="BB292" s="81">
        <f t="shared" si="226"/>
        <v>0</v>
      </c>
      <c r="BC292" s="104">
        <f t="shared" si="227"/>
        <v>1</v>
      </c>
      <c r="BD292" s="81" t="str">
        <f t="shared" si="228"/>
        <v>Corriger</v>
      </c>
      <c r="BE292" s="34" t="str">
        <f t="shared" si="229"/>
        <v>Corriger</v>
      </c>
      <c r="BF292" s="81" t="str">
        <f>IF(A292&gt;1,"Corriger",MIN(AY292,BerM1!AT292+BerM2!AT292+BerM3!AT292))</f>
        <v>Corriger</v>
      </c>
      <c r="BG292" s="81" t="e">
        <f t="shared" si="230"/>
        <v>#VALUE!</v>
      </c>
      <c r="BH292" s="81" t="str">
        <f t="shared" si="231"/>
        <v>Corriger</v>
      </c>
      <c r="BI292" s="81" t="str">
        <f t="shared" si="232"/>
        <v>Corriger</v>
      </c>
      <c r="BJ292" s="81" t="e">
        <f t="shared" si="233"/>
        <v>#VALUE!</v>
      </c>
      <c r="BK292" s="81" t="e">
        <f ca="1">IF(A292=1,Corriger,ROUND(AW292*fsobij/100,2))</f>
        <v>#VALUE!</v>
      </c>
      <c r="BL292" s="25" t="str">
        <f t="shared" si="234"/>
        <v>Corriger</v>
      </c>
      <c r="BM292" s="81" t="str">
        <f t="shared" si="235"/>
        <v>Corriger</v>
      </c>
      <c r="BN292" s="81" t="str">
        <f t="shared" si="236"/>
        <v>Corriger</v>
      </c>
      <c r="BO292" s="81" t="str">
        <f t="shared" si="237"/>
        <v>OK</v>
      </c>
      <c r="BP292" s="81" t="b">
        <f t="shared" si="238"/>
        <v>0</v>
      </c>
      <c r="BQ292" s="105"/>
      <c r="BR292" s="105" t="e">
        <f ca="1">IF(A292=1,Corriger,ROUND(AW292*bijdrage255/100,2))</f>
        <v>#VALUE!</v>
      </c>
      <c r="BS292" s="105" t="e">
        <f ca="1">IF(A292=1,Corriger,ROUND(AW292*bijdrage256/100,2))</f>
        <v>#VALUE!</v>
      </c>
      <c r="BT292" s="105"/>
      <c r="BU292" s="105" t="str">
        <f t="shared" si="239"/>
        <v>Corriger</v>
      </c>
      <c r="BV292" s="105"/>
      <c r="BW292" s="81" t="e">
        <f t="shared" si="240"/>
        <v>#VALUE!</v>
      </c>
      <c r="BX292" s="81" t="e">
        <f t="shared" si="241"/>
        <v>#VALUE!</v>
      </c>
      <c r="BY292" s="81" t="e">
        <f t="shared" si="242"/>
        <v>#VALUE!</v>
      </c>
      <c r="CA292" s="81" t="e">
        <f ca="1">BN292-ROUND(((FTP!AP292+FTP!BB292+FTP!BF292+FTP!AT292+FTP!AX292)-(FTP!BH292+FTP!BJ292))/100,2)</f>
        <v>#VALUE!</v>
      </c>
    </row>
    <row r="293" spans="1:79" x14ac:dyDescent="0.2">
      <c r="A293" s="25">
        <f>IF(OR(BerM1!V293=1,BerM2!V293=1,BerM3!V293=1),1,IF(ISBLANK(wg_cat),2,IF(AND(kwnr&gt;=76,user_wg_cat=958),3,0)))</f>
        <v>2</v>
      </c>
      <c r="B293" s="101"/>
      <c r="C293" s="106">
        <f>IF(NOT(ISBLANK(Ident!E293)),IF(Ident!E293&lt;Kal!A$11,Kal!A$11,Ident!E293),Kal!A$11)</f>
        <v>45383</v>
      </c>
      <c r="D293" s="25">
        <f>Ident!F293-C293+1-(INT((CHOOSE(WEEKDAY(C293),0,1,2,3,4,5,6)+(Ident!F293-C293+1))/7))-(INT((CHOOSE(WEEKDAY(C293),6,0,1,2,3,4,5)+(Ident!F293-C293+1))/7))</f>
        <v>-32415</v>
      </c>
      <c r="E293" s="25">
        <f>Kal!B$13-C293+1-(INT((CHOOSE(WEEKDAY(C293),0,1,2,3,4,5,6)+(Kal!B$13-C293+1))/7))-(INT((CHOOSE(WEEKDAY(C293),6,0,1,2,3,4,5)+(Kal!B$13-C293+1))/7))</f>
        <v>65</v>
      </c>
      <c r="F293" s="25">
        <f>Ident!F293-Kal!A$11+1-(INT((CHOOSE(WEEKDAY(Kal!A$11),0,1,2,3,4,5,6)+(Ident!F293-Kal!A$11+1))/7))-(INT((CHOOSE(WEEKDAY(Kal!A$11),6,0,1,2,3,4,5)+(Ident!F293-Kal!A$11+1))/7))</f>
        <v>-32415</v>
      </c>
      <c r="G293" s="25">
        <f>IF(AND(Ident!E293&lt;&gt;0,Ident!F293&lt;&gt;0),D293,IF(AND(Ident!E293&lt;&gt;0,Ident!F293=0),E293,IF(AND(Ident!E293=0,Ident!F293&lt;&gt;0),F293,ad5kw)))</f>
        <v>65</v>
      </c>
      <c r="H293" s="24">
        <f>ROUND(G293*Ident!L293,2)</f>
        <v>0</v>
      </c>
      <c r="I293" s="102"/>
      <c r="J293" s="103">
        <f>BerM1!W293+BerM2!W293+BerM3!W293</f>
        <v>0</v>
      </c>
      <c r="K293" s="103">
        <f t="shared" si="202"/>
        <v>0</v>
      </c>
      <c r="L293" s="103" t="str">
        <f t="shared" si="203"/>
        <v>Corriger</v>
      </c>
      <c r="M293" s="81">
        <f>BerM1!AB293+BerM2!AB293+BerM3!AB293</f>
        <v>0</v>
      </c>
      <c r="N293" s="81">
        <f t="shared" si="204"/>
        <v>0</v>
      </c>
      <c r="O293" s="4">
        <f>IF(BerM1!S293+BerM2!S293+BerM3!S293=0,0,MIN(Ident!L293*fuf,MAX((Ident!L293-1)*fuf,ROUND(N293/(BerM1!S293+BerM2!S293+BerM3!S293),2))))</f>
        <v>0</v>
      </c>
      <c r="P293" s="81">
        <f>ROUND((BerM1!I293+BerM2!I293+BerM3!I293)/(malu1+malu2+malu3),2)</f>
        <v>0</v>
      </c>
      <c r="Q293" s="81">
        <f>ROUND((BerM1!J293+BerM2!J293+BerM3!J293)/(dima1+dima2+dima3),2)</f>
        <v>0</v>
      </c>
      <c r="R293" s="81">
        <f>ROUND((BerM1!K293+BerM2!K293+BerM3!K293)/(wome1+wome2+wome3),2)</f>
        <v>0</v>
      </c>
      <c r="S293" s="81">
        <f>ROUND((BerM1!L293+BerM2!L293+BerM3!L293)/(doje1+doje2+doje3),2)</f>
        <v>0</v>
      </c>
      <c r="T293" s="81">
        <f>ROUND((BerM1!M293+BerM2!M293+BerM3!M293)/(vrve1+vrve2+vrve3),2)</f>
        <v>0</v>
      </c>
      <c r="U293" s="81">
        <f>ROUND((BerM1!N293+BerM2!N293+BerM3!N293)/(zasa1+zasa2+zasa3),2)</f>
        <v>0</v>
      </c>
      <c r="V293" s="81">
        <f>ROUND((BerM1!O293+BerM2!O293+BerM3!O293)/(zodi1+zodi2+zodi3),2)</f>
        <v>0</v>
      </c>
      <c r="W293" s="81">
        <f>ROUND(('M1-In'!U293+'M2-In'!U293+'M3-In'!U293)*7/(malu1+malu2+malu3+dima1+dima2+dima3+wome1+wome2+wome3+doje1+doje2+doje3+vrve1+vrve2+vrve3+zasa1+zasa2+zasa3+zodi1+zodi2+zodi3),2)</f>
        <v>0</v>
      </c>
      <c r="X293" s="81">
        <f t="shared" si="205"/>
        <v>0</v>
      </c>
      <c r="Y293" s="81" t="str">
        <f t="shared" si="206"/>
        <v>REMPLIR CAT.D'EMPLOYEUR!</v>
      </c>
      <c r="Z293" s="34">
        <f t="shared" si="207"/>
        <v>0</v>
      </c>
      <c r="AA293" s="81" t="str">
        <f t="shared" si="208"/>
        <v>T. plein</v>
      </c>
      <c r="AB293" s="81">
        <f>'M1-In'!AD293+'M1-In'!AE293+'M2-In'!AD293+'M2-In'!AE293+'M3-In'!AD293+'M3-In'!AE293</f>
        <v>0</v>
      </c>
      <c r="AC293" s="81" t="str">
        <f t="shared" si="209"/>
        <v>Corriger</v>
      </c>
      <c r="AD293" s="81" t="str">
        <f t="shared" si="210"/>
        <v>Corriger</v>
      </c>
      <c r="AE293" s="81">
        <f>'M1-In'!AF293+'M2-In'!AF293+'M3-In'!AF293</f>
        <v>0</v>
      </c>
      <c r="AF293" s="81" t="str">
        <f t="shared" si="211"/>
        <v>Corriger</v>
      </c>
      <c r="AG293" s="81" t="str">
        <f t="shared" si="212"/>
        <v>Corriger</v>
      </c>
      <c r="AH293" s="81">
        <f>'M1-In'!AG293+'M2-In'!AG293+'M3-In'!AG293</f>
        <v>0</v>
      </c>
      <c r="AI293" s="81" t="str">
        <f t="shared" si="213"/>
        <v>Corriger</v>
      </c>
      <c r="AJ293" s="81" t="str">
        <f t="shared" si="214"/>
        <v>Corriger</v>
      </c>
      <c r="AK293" s="81">
        <f>'M1-In'!AH293+'M2-In'!AH293+'M3-In'!AH293</f>
        <v>0</v>
      </c>
      <c r="AL293" s="81" t="str">
        <f t="shared" si="215"/>
        <v>Corriger</v>
      </c>
      <c r="AM293" s="81" t="str">
        <f t="shared" si="216"/>
        <v>Corriger</v>
      </c>
      <c r="AN293" s="81">
        <f>'M1-In'!AI293+'M2-In'!AI293+'M3-In'!AI293</f>
        <v>0</v>
      </c>
      <c r="AO293" s="81" t="str">
        <f t="shared" si="217"/>
        <v>Corriger</v>
      </c>
      <c r="AP293" s="81" t="str">
        <f t="shared" si="218"/>
        <v>Corriger</v>
      </c>
      <c r="AQ293" s="81">
        <f>'M1-In'!AJ293+'M2-In'!AJ293+'M3-In'!AJ293</f>
        <v>0</v>
      </c>
      <c r="AR293" s="81" t="str">
        <f t="shared" si="219"/>
        <v>Corriger</v>
      </c>
      <c r="AS293" s="81" t="str">
        <f t="shared" si="220"/>
        <v>Corriger</v>
      </c>
      <c r="AT293" s="81">
        <f>BerM1!AO293+BerM2!AO293+BerM3!AO293</f>
        <v>0</v>
      </c>
      <c r="AU293" s="81" t="str">
        <f t="shared" si="221"/>
        <v>Corriger</v>
      </c>
      <c r="AV293" s="81" t="str">
        <f t="shared" si="222"/>
        <v>Corriger</v>
      </c>
      <c r="AW293" s="81" t="str">
        <f>IF(A293&gt;1,"Corriger",MIN(gmk,BerM1!AQ293+BerM2!AQ293+BerM3!AQ293))</f>
        <v>Corriger</v>
      </c>
      <c r="AX293" s="81" t="str">
        <f t="shared" si="223"/>
        <v>Corriger</v>
      </c>
      <c r="AY293" s="81" t="str">
        <f t="shared" si="224"/>
        <v>Corriger</v>
      </c>
      <c r="AZ293" s="81" t="str">
        <f>IF(A293&gt;1,"Corriger",ROUND(AW293*pabij/100,2)+ROUND(AW293*wnbij/100,2))</f>
        <v>Corriger</v>
      </c>
      <c r="BA293" s="81">
        <f t="shared" si="225"/>
        <v>0</v>
      </c>
      <c r="BB293" s="81">
        <f t="shared" si="226"/>
        <v>0</v>
      </c>
      <c r="BC293" s="104">
        <f t="shared" si="227"/>
        <v>1</v>
      </c>
      <c r="BD293" s="81" t="str">
        <f t="shared" si="228"/>
        <v>Corriger</v>
      </c>
      <c r="BE293" s="34" t="str">
        <f t="shared" si="229"/>
        <v>Corriger</v>
      </c>
      <c r="BF293" s="81" t="str">
        <f>IF(A293&gt;1,"Corriger",MIN(AY293,BerM1!AT293+BerM2!AT293+BerM3!AT293))</f>
        <v>Corriger</v>
      </c>
      <c r="BG293" s="81" t="e">
        <f t="shared" si="230"/>
        <v>#VALUE!</v>
      </c>
      <c r="BH293" s="81" t="str">
        <f t="shared" si="231"/>
        <v>Corriger</v>
      </c>
      <c r="BI293" s="81" t="str">
        <f t="shared" si="232"/>
        <v>Corriger</v>
      </c>
      <c r="BJ293" s="81" t="e">
        <f t="shared" si="233"/>
        <v>#VALUE!</v>
      </c>
      <c r="BK293" s="81" t="e">
        <f ca="1">IF(A293=1,Corriger,ROUND(AW293*fsobij/100,2))</f>
        <v>#VALUE!</v>
      </c>
      <c r="BL293" s="25" t="str">
        <f t="shared" si="234"/>
        <v>Corriger</v>
      </c>
      <c r="BM293" s="81" t="str">
        <f t="shared" si="235"/>
        <v>Corriger</v>
      </c>
      <c r="BN293" s="81" t="str">
        <f t="shared" si="236"/>
        <v>Corriger</v>
      </c>
      <c r="BO293" s="81" t="str">
        <f t="shared" si="237"/>
        <v>OK</v>
      </c>
      <c r="BP293" s="81" t="b">
        <f t="shared" si="238"/>
        <v>0</v>
      </c>
      <c r="BQ293" s="105"/>
      <c r="BR293" s="105" t="e">
        <f ca="1">IF(A293=1,Corriger,ROUND(AW293*bijdrage255/100,2))</f>
        <v>#VALUE!</v>
      </c>
      <c r="BS293" s="105" t="e">
        <f ca="1">IF(A293=1,Corriger,ROUND(AW293*bijdrage256/100,2))</f>
        <v>#VALUE!</v>
      </c>
      <c r="BT293" s="105"/>
      <c r="BU293" s="105" t="str">
        <f t="shared" si="239"/>
        <v>Corriger</v>
      </c>
      <c r="BV293" s="105"/>
      <c r="BW293" s="81" t="e">
        <f t="shared" si="240"/>
        <v>#VALUE!</v>
      </c>
      <c r="BX293" s="81" t="e">
        <f t="shared" si="241"/>
        <v>#VALUE!</v>
      </c>
      <c r="BY293" s="81" t="e">
        <f t="shared" si="242"/>
        <v>#VALUE!</v>
      </c>
      <c r="CA293" s="81" t="e">
        <f ca="1">BN293-ROUND(((FTP!AP293+FTP!BB293+FTP!BF293+FTP!AT293+FTP!AX293)-(FTP!BH293+FTP!BJ293))/100,2)</f>
        <v>#VALUE!</v>
      </c>
    </row>
    <row r="294" spans="1:79" x14ac:dyDescent="0.2">
      <c r="A294" s="25">
        <f>IF(OR(BerM1!V294=1,BerM2!V294=1,BerM3!V294=1),1,IF(ISBLANK(wg_cat),2,IF(AND(kwnr&gt;=76,user_wg_cat=958),3,0)))</f>
        <v>2</v>
      </c>
      <c r="B294" s="101"/>
      <c r="C294" s="106">
        <f>IF(NOT(ISBLANK(Ident!E294)),IF(Ident!E294&lt;Kal!A$11,Kal!A$11,Ident!E294),Kal!A$11)</f>
        <v>45383</v>
      </c>
      <c r="D294" s="25">
        <f>Ident!F294-C294+1-(INT((CHOOSE(WEEKDAY(C294),0,1,2,3,4,5,6)+(Ident!F294-C294+1))/7))-(INT((CHOOSE(WEEKDAY(C294),6,0,1,2,3,4,5)+(Ident!F294-C294+1))/7))</f>
        <v>-32415</v>
      </c>
      <c r="E294" s="25">
        <f>Kal!B$13-C294+1-(INT((CHOOSE(WEEKDAY(C294),0,1,2,3,4,5,6)+(Kal!B$13-C294+1))/7))-(INT((CHOOSE(WEEKDAY(C294),6,0,1,2,3,4,5)+(Kal!B$13-C294+1))/7))</f>
        <v>65</v>
      </c>
      <c r="F294" s="25">
        <f>Ident!F294-Kal!A$11+1-(INT((CHOOSE(WEEKDAY(Kal!A$11),0,1,2,3,4,5,6)+(Ident!F294-Kal!A$11+1))/7))-(INT((CHOOSE(WEEKDAY(Kal!A$11),6,0,1,2,3,4,5)+(Ident!F294-Kal!A$11+1))/7))</f>
        <v>-32415</v>
      </c>
      <c r="G294" s="25">
        <f>IF(AND(Ident!E294&lt;&gt;0,Ident!F294&lt;&gt;0),D294,IF(AND(Ident!E294&lt;&gt;0,Ident!F294=0),E294,IF(AND(Ident!E294=0,Ident!F294&lt;&gt;0),F294,ad5kw)))</f>
        <v>65</v>
      </c>
      <c r="H294" s="24">
        <f>ROUND(G294*Ident!L294,2)</f>
        <v>0</v>
      </c>
      <c r="I294" s="102"/>
      <c r="J294" s="103">
        <f>BerM1!W294+BerM2!W294+BerM3!W294</f>
        <v>0</v>
      </c>
      <c r="K294" s="103">
        <f t="shared" si="202"/>
        <v>0</v>
      </c>
      <c r="L294" s="103" t="str">
        <f t="shared" si="203"/>
        <v>Corriger</v>
      </c>
      <c r="M294" s="81">
        <f>BerM1!AB294+BerM2!AB294+BerM3!AB294</f>
        <v>0</v>
      </c>
      <c r="N294" s="81">
        <f t="shared" si="204"/>
        <v>0</v>
      </c>
      <c r="O294" s="4">
        <f>IF(BerM1!S294+BerM2!S294+BerM3!S294=0,0,MIN(Ident!L294*fuf,MAX((Ident!L294-1)*fuf,ROUND(N294/(BerM1!S294+BerM2!S294+BerM3!S294),2))))</f>
        <v>0</v>
      </c>
      <c r="P294" s="81">
        <f>ROUND((BerM1!I294+BerM2!I294+BerM3!I294)/(malu1+malu2+malu3),2)</f>
        <v>0</v>
      </c>
      <c r="Q294" s="81">
        <f>ROUND((BerM1!J294+BerM2!J294+BerM3!J294)/(dima1+dima2+dima3),2)</f>
        <v>0</v>
      </c>
      <c r="R294" s="81">
        <f>ROUND((BerM1!K294+BerM2!K294+BerM3!K294)/(wome1+wome2+wome3),2)</f>
        <v>0</v>
      </c>
      <c r="S294" s="81">
        <f>ROUND((BerM1!L294+BerM2!L294+BerM3!L294)/(doje1+doje2+doje3),2)</f>
        <v>0</v>
      </c>
      <c r="T294" s="81">
        <f>ROUND((BerM1!M294+BerM2!M294+BerM3!M294)/(vrve1+vrve2+vrve3),2)</f>
        <v>0</v>
      </c>
      <c r="U294" s="81">
        <f>ROUND((BerM1!N294+BerM2!N294+BerM3!N294)/(zasa1+zasa2+zasa3),2)</f>
        <v>0</v>
      </c>
      <c r="V294" s="81">
        <f>ROUND((BerM1!O294+BerM2!O294+BerM3!O294)/(zodi1+zodi2+zodi3),2)</f>
        <v>0</v>
      </c>
      <c r="W294" s="81">
        <f>ROUND(('M1-In'!U294+'M2-In'!U294+'M3-In'!U294)*7/(malu1+malu2+malu3+dima1+dima2+dima3+wome1+wome2+wome3+doje1+doje2+doje3+vrve1+vrve2+vrve3+zasa1+zasa2+zasa3+zodi1+zodi2+zodi3),2)</f>
        <v>0</v>
      </c>
      <c r="X294" s="81">
        <f t="shared" si="205"/>
        <v>0</v>
      </c>
      <c r="Y294" s="81" t="str">
        <f t="shared" si="206"/>
        <v>REMPLIR CAT.D'EMPLOYEUR!</v>
      </c>
      <c r="Z294" s="34">
        <f t="shared" si="207"/>
        <v>0</v>
      </c>
      <c r="AA294" s="81" t="str">
        <f t="shared" si="208"/>
        <v>T. plein</v>
      </c>
      <c r="AB294" s="81">
        <f>'M1-In'!AD294+'M1-In'!AE294+'M2-In'!AD294+'M2-In'!AE294+'M3-In'!AD294+'M3-In'!AE294</f>
        <v>0</v>
      </c>
      <c r="AC294" s="81" t="str">
        <f t="shared" si="209"/>
        <v>Corriger</v>
      </c>
      <c r="AD294" s="81" t="str">
        <f t="shared" si="210"/>
        <v>Corriger</v>
      </c>
      <c r="AE294" s="81">
        <f>'M1-In'!AF294+'M2-In'!AF294+'M3-In'!AF294</f>
        <v>0</v>
      </c>
      <c r="AF294" s="81" t="str">
        <f t="shared" si="211"/>
        <v>Corriger</v>
      </c>
      <c r="AG294" s="81" t="str">
        <f t="shared" si="212"/>
        <v>Corriger</v>
      </c>
      <c r="AH294" s="81">
        <f>'M1-In'!AG294+'M2-In'!AG294+'M3-In'!AG294</f>
        <v>0</v>
      </c>
      <c r="AI294" s="81" t="str">
        <f t="shared" si="213"/>
        <v>Corriger</v>
      </c>
      <c r="AJ294" s="81" t="str">
        <f t="shared" si="214"/>
        <v>Corriger</v>
      </c>
      <c r="AK294" s="81">
        <f>'M1-In'!AH294+'M2-In'!AH294+'M3-In'!AH294</f>
        <v>0</v>
      </c>
      <c r="AL294" s="81" t="str">
        <f t="shared" si="215"/>
        <v>Corriger</v>
      </c>
      <c r="AM294" s="81" t="str">
        <f t="shared" si="216"/>
        <v>Corriger</v>
      </c>
      <c r="AN294" s="81">
        <f>'M1-In'!AI294+'M2-In'!AI294+'M3-In'!AI294</f>
        <v>0</v>
      </c>
      <c r="AO294" s="81" t="str">
        <f t="shared" si="217"/>
        <v>Corriger</v>
      </c>
      <c r="AP294" s="81" t="str">
        <f t="shared" si="218"/>
        <v>Corriger</v>
      </c>
      <c r="AQ294" s="81">
        <f>'M1-In'!AJ294+'M2-In'!AJ294+'M3-In'!AJ294</f>
        <v>0</v>
      </c>
      <c r="AR294" s="81" t="str">
        <f t="shared" si="219"/>
        <v>Corriger</v>
      </c>
      <c r="AS294" s="81" t="str">
        <f t="shared" si="220"/>
        <v>Corriger</v>
      </c>
      <c r="AT294" s="81">
        <f>BerM1!AO294+BerM2!AO294+BerM3!AO294</f>
        <v>0</v>
      </c>
      <c r="AU294" s="81" t="str">
        <f t="shared" si="221"/>
        <v>Corriger</v>
      </c>
      <c r="AV294" s="81" t="str">
        <f t="shared" si="222"/>
        <v>Corriger</v>
      </c>
      <c r="AW294" s="81" t="str">
        <f>IF(A294&gt;1,"Corriger",MIN(gmk,BerM1!AQ294+BerM2!AQ294+BerM3!AQ294))</f>
        <v>Corriger</v>
      </c>
      <c r="AX294" s="81" t="str">
        <f t="shared" si="223"/>
        <v>Corriger</v>
      </c>
      <c r="AY294" s="81" t="str">
        <f t="shared" si="224"/>
        <v>Corriger</v>
      </c>
      <c r="AZ294" s="81" t="str">
        <f>IF(A294&gt;1,"Corriger",ROUND(AW294*pabij/100,2)+ROUND(AW294*wnbij/100,2))</f>
        <v>Corriger</v>
      </c>
      <c r="BA294" s="81">
        <f t="shared" si="225"/>
        <v>0</v>
      </c>
      <c r="BB294" s="81">
        <f t="shared" si="226"/>
        <v>0</v>
      </c>
      <c r="BC294" s="104">
        <f t="shared" si="227"/>
        <v>1</v>
      </c>
      <c r="BD294" s="81" t="str">
        <f t="shared" si="228"/>
        <v>Corriger</v>
      </c>
      <c r="BE294" s="34" t="str">
        <f t="shared" si="229"/>
        <v>Corriger</v>
      </c>
      <c r="BF294" s="81" t="str">
        <f>IF(A294&gt;1,"Corriger",MIN(AY294,BerM1!AT294+BerM2!AT294+BerM3!AT294))</f>
        <v>Corriger</v>
      </c>
      <c r="BG294" s="81" t="e">
        <f t="shared" si="230"/>
        <v>#VALUE!</v>
      </c>
      <c r="BH294" s="81" t="str">
        <f t="shared" si="231"/>
        <v>Corriger</v>
      </c>
      <c r="BI294" s="81" t="str">
        <f t="shared" si="232"/>
        <v>Corriger</v>
      </c>
      <c r="BJ294" s="81" t="e">
        <f t="shared" si="233"/>
        <v>#VALUE!</v>
      </c>
      <c r="BK294" s="81" t="e">
        <f ca="1">IF(A294=1,Corriger,ROUND(AW294*fsobij/100,2))</f>
        <v>#VALUE!</v>
      </c>
      <c r="BL294" s="25" t="str">
        <f t="shared" si="234"/>
        <v>Corriger</v>
      </c>
      <c r="BM294" s="81" t="str">
        <f t="shared" si="235"/>
        <v>Corriger</v>
      </c>
      <c r="BN294" s="81" t="str">
        <f t="shared" si="236"/>
        <v>Corriger</v>
      </c>
      <c r="BO294" s="81" t="str">
        <f t="shared" si="237"/>
        <v>OK</v>
      </c>
      <c r="BP294" s="81" t="b">
        <f t="shared" si="238"/>
        <v>0</v>
      </c>
      <c r="BQ294" s="105"/>
      <c r="BR294" s="105" t="e">
        <f ca="1">IF(A294=1,Corriger,ROUND(AW294*bijdrage255/100,2))</f>
        <v>#VALUE!</v>
      </c>
      <c r="BS294" s="105" t="e">
        <f ca="1">IF(A294=1,Corriger,ROUND(AW294*bijdrage256/100,2))</f>
        <v>#VALUE!</v>
      </c>
      <c r="BT294" s="105"/>
      <c r="BU294" s="105" t="str">
        <f t="shared" si="239"/>
        <v>Corriger</v>
      </c>
      <c r="BV294" s="105"/>
      <c r="BW294" s="81" t="e">
        <f t="shared" si="240"/>
        <v>#VALUE!</v>
      </c>
      <c r="BX294" s="81" t="e">
        <f t="shared" si="241"/>
        <v>#VALUE!</v>
      </c>
      <c r="BY294" s="81" t="e">
        <f t="shared" si="242"/>
        <v>#VALUE!</v>
      </c>
      <c r="CA294" s="81" t="e">
        <f ca="1">BN294-ROUND(((FTP!AP294+FTP!BB294+FTP!BF294+FTP!AT294+FTP!AX294)-(FTP!BH294+FTP!BJ294))/100,2)</f>
        <v>#VALUE!</v>
      </c>
    </row>
    <row r="295" spans="1:79" x14ac:dyDescent="0.2">
      <c r="A295" s="25">
        <f>IF(OR(BerM1!V295=1,BerM2!V295=1,BerM3!V295=1),1,IF(ISBLANK(wg_cat),2,IF(AND(kwnr&gt;=76,user_wg_cat=958),3,0)))</f>
        <v>2</v>
      </c>
      <c r="B295" s="101"/>
      <c r="C295" s="106">
        <f>IF(NOT(ISBLANK(Ident!E295)),IF(Ident!E295&lt;Kal!A$11,Kal!A$11,Ident!E295),Kal!A$11)</f>
        <v>45383</v>
      </c>
      <c r="D295" s="25">
        <f>Ident!F295-C295+1-(INT((CHOOSE(WEEKDAY(C295),0,1,2,3,4,5,6)+(Ident!F295-C295+1))/7))-(INT((CHOOSE(WEEKDAY(C295),6,0,1,2,3,4,5)+(Ident!F295-C295+1))/7))</f>
        <v>-32415</v>
      </c>
      <c r="E295" s="25">
        <f>Kal!B$13-C295+1-(INT((CHOOSE(WEEKDAY(C295),0,1,2,3,4,5,6)+(Kal!B$13-C295+1))/7))-(INT((CHOOSE(WEEKDAY(C295),6,0,1,2,3,4,5)+(Kal!B$13-C295+1))/7))</f>
        <v>65</v>
      </c>
      <c r="F295" s="25">
        <f>Ident!F295-Kal!A$11+1-(INT((CHOOSE(WEEKDAY(Kal!A$11),0,1,2,3,4,5,6)+(Ident!F295-Kal!A$11+1))/7))-(INT((CHOOSE(WEEKDAY(Kal!A$11),6,0,1,2,3,4,5)+(Ident!F295-Kal!A$11+1))/7))</f>
        <v>-32415</v>
      </c>
      <c r="G295" s="25">
        <f>IF(AND(Ident!E295&lt;&gt;0,Ident!F295&lt;&gt;0),D295,IF(AND(Ident!E295&lt;&gt;0,Ident!F295=0),E295,IF(AND(Ident!E295=0,Ident!F295&lt;&gt;0),F295,ad5kw)))</f>
        <v>65</v>
      </c>
      <c r="H295" s="24">
        <f>ROUND(G295*Ident!L295,2)</f>
        <v>0</v>
      </c>
      <c r="I295" s="102"/>
      <c r="J295" s="103">
        <f>BerM1!W295+BerM2!W295+BerM3!W295</f>
        <v>0</v>
      </c>
      <c r="K295" s="103">
        <f t="shared" si="202"/>
        <v>0</v>
      </c>
      <c r="L295" s="103" t="str">
        <f t="shared" si="203"/>
        <v>Corriger</v>
      </c>
      <c r="M295" s="81">
        <f>BerM1!AB295+BerM2!AB295+BerM3!AB295</f>
        <v>0</v>
      </c>
      <c r="N295" s="81">
        <f t="shared" si="204"/>
        <v>0</v>
      </c>
      <c r="O295" s="4">
        <f>IF(BerM1!S295+BerM2!S295+BerM3!S295=0,0,MIN(Ident!L295*fuf,MAX((Ident!L295-1)*fuf,ROUND(N295/(BerM1!S295+BerM2!S295+BerM3!S295),2))))</f>
        <v>0</v>
      </c>
      <c r="P295" s="81">
        <f>ROUND((BerM1!I295+BerM2!I295+BerM3!I295)/(malu1+malu2+malu3),2)</f>
        <v>0</v>
      </c>
      <c r="Q295" s="81">
        <f>ROUND((BerM1!J295+BerM2!J295+BerM3!J295)/(dima1+dima2+dima3),2)</f>
        <v>0</v>
      </c>
      <c r="R295" s="81">
        <f>ROUND((BerM1!K295+BerM2!K295+BerM3!K295)/(wome1+wome2+wome3),2)</f>
        <v>0</v>
      </c>
      <c r="S295" s="81">
        <f>ROUND((BerM1!L295+BerM2!L295+BerM3!L295)/(doje1+doje2+doje3),2)</f>
        <v>0</v>
      </c>
      <c r="T295" s="81">
        <f>ROUND((BerM1!M295+BerM2!M295+BerM3!M295)/(vrve1+vrve2+vrve3),2)</f>
        <v>0</v>
      </c>
      <c r="U295" s="81">
        <f>ROUND((BerM1!N295+BerM2!N295+BerM3!N295)/(zasa1+zasa2+zasa3),2)</f>
        <v>0</v>
      </c>
      <c r="V295" s="81">
        <f>ROUND((BerM1!O295+BerM2!O295+BerM3!O295)/(zodi1+zodi2+zodi3),2)</f>
        <v>0</v>
      </c>
      <c r="W295" s="81">
        <f>ROUND(('M1-In'!U295+'M2-In'!U295+'M3-In'!U295)*7/(malu1+malu2+malu3+dima1+dima2+dima3+wome1+wome2+wome3+doje1+doje2+doje3+vrve1+vrve2+vrve3+zasa1+zasa2+zasa3+zodi1+zodi2+zodi3),2)</f>
        <v>0</v>
      </c>
      <c r="X295" s="81">
        <f t="shared" si="205"/>
        <v>0</v>
      </c>
      <c r="Y295" s="81" t="str">
        <f t="shared" si="206"/>
        <v>REMPLIR CAT.D'EMPLOYEUR!</v>
      </c>
      <c r="Z295" s="34">
        <f t="shared" si="207"/>
        <v>0</v>
      </c>
      <c r="AA295" s="81" t="str">
        <f t="shared" si="208"/>
        <v>T. plein</v>
      </c>
      <c r="AB295" s="81">
        <f>'M1-In'!AD295+'M1-In'!AE295+'M2-In'!AD295+'M2-In'!AE295+'M3-In'!AD295+'M3-In'!AE295</f>
        <v>0</v>
      </c>
      <c r="AC295" s="81" t="str">
        <f t="shared" si="209"/>
        <v>Corriger</v>
      </c>
      <c r="AD295" s="81" t="str">
        <f t="shared" si="210"/>
        <v>Corriger</v>
      </c>
      <c r="AE295" s="81">
        <f>'M1-In'!AF295+'M2-In'!AF295+'M3-In'!AF295</f>
        <v>0</v>
      </c>
      <c r="AF295" s="81" t="str">
        <f t="shared" si="211"/>
        <v>Corriger</v>
      </c>
      <c r="AG295" s="81" t="str">
        <f t="shared" si="212"/>
        <v>Corriger</v>
      </c>
      <c r="AH295" s="81">
        <f>'M1-In'!AG295+'M2-In'!AG295+'M3-In'!AG295</f>
        <v>0</v>
      </c>
      <c r="AI295" s="81" t="str">
        <f t="shared" si="213"/>
        <v>Corriger</v>
      </c>
      <c r="AJ295" s="81" t="str">
        <f t="shared" si="214"/>
        <v>Corriger</v>
      </c>
      <c r="AK295" s="81">
        <f>'M1-In'!AH295+'M2-In'!AH295+'M3-In'!AH295</f>
        <v>0</v>
      </c>
      <c r="AL295" s="81" t="str">
        <f t="shared" si="215"/>
        <v>Corriger</v>
      </c>
      <c r="AM295" s="81" t="str">
        <f t="shared" si="216"/>
        <v>Corriger</v>
      </c>
      <c r="AN295" s="81">
        <f>'M1-In'!AI295+'M2-In'!AI295+'M3-In'!AI295</f>
        <v>0</v>
      </c>
      <c r="AO295" s="81" t="str">
        <f t="shared" si="217"/>
        <v>Corriger</v>
      </c>
      <c r="AP295" s="81" t="str">
        <f t="shared" si="218"/>
        <v>Corriger</v>
      </c>
      <c r="AQ295" s="81">
        <f>'M1-In'!AJ295+'M2-In'!AJ295+'M3-In'!AJ295</f>
        <v>0</v>
      </c>
      <c r="AR295" s="81" t="str">
        <f t="shared" si="219"/>
        <v>Corriger</v>
      </c>
      <c r="AS295" s="81" t="str">
        <f t="shared" si="220"/>
        <v>Corriger</v>
      </c>
      <c r="AT295" s="81">
        <f>BerM1!AO295+BerM2!AO295+BerM3!AO295</f>
        <v>0</v>
      </c>
      <c r="AU295" s="81" t="str">
        <f t="shared" si="221"/>
        <v>Corriger</v>
      </c>
      <c r="AV295" s="81" t="str">
        <f t="shared" si="222"/>
        <v>Corriger</v>
      </c>
      <c r="AW295" s="81" t="str">
        <f>IF(A295&gt;1,"Corriger",MIN(gmk,BerM1!AQ295+BerM2!AQ295+BerM3!AQ295))</f>
        <v>Corriger</v>
      </c>
      <c r="AX295" s="81" t="str">
        <f t="shared" si="223"/>
        <v>Corriger</v>
      </c>
      <c r="AY295" s="81" t="str">
        <f t="shared" si="224"/>
        <v>Corriger</v>
      </c>
      <c r="AZ295" s="81" t="str">
        <f>IF(A295&gt;1,"Corriger",ROUND(AW295*pabij/100,2)+ROUND(AW295*wnbij/100,2))</f>
        <v>Corriger</v>
      </c>
      <c r="BA295" s="81">
        <f t="shared" si="225"/>
        <v>0</v>
      </c>
      <c r="BB295" s="81">
        <f t="shared" si="226"/>
        <v>0</v>
      </c>
      <c r="BC295" s="104">
        <f t="shared" si="227"/>
        <v>1</v>
      </c>
      <c r="BD295" s="81" t="str">
        <f t="shared" si="228"/>
        <v>Corriger</v>
      </c>
      <c r="BE295" s="34" t="str">
        <f t="shared" si="229"/>
        <v>Corriger</v>
      </c>
      <c r="BF295" s="81" t="str">
        <f>IF(A295&gt;1,"Corriger",MIN(AY295,BerM1!AT295+BerM2!AT295+BerM3!AT295))</f>
        <v>Corriger</v>
      </c>
      <c r="BG295" s="81" t="e">
        <f t="shared" si="230"/>
        <v>#VALUE!</v>
      </c>
      <c r="BH295" s="81" t="str">
        <f t="shared" si="231"/>
        <v>Corriger</v>
      </c>
      <c r="BI295" s="81" t="str">
        <f t="shared" si="232"/>
        <v>Corriger</v>
      </c>
      <c r="BJ295" s="81" t="e">
        <f t="shared" si="233"/>
        <v>#VALUE!</v>
      </c>
      <c r="BK295" s="81" t="e">
        <f ca="1">IF(A295=1,Corriger,ROUND(AW295*fsobij/100,2))</f>
        <v>#VALUE!</v>
      </c>
      <c r="BL295" s="25" t="str">
        <f t="shared" si="234"/>
        <v>Corriger</v>
      </c>
      <c r="BM295" s="81" t="str">
        <f t="shared" si="235"/>
        <v>Corriger</v>
      </c>
      <c r="BN295" s="81" t="str">
        <f t="shared" si="236"/>
        <v>Corriger</v>
      </c>
      <c r="BO295" s="81" t="str">
        <f t="shared" si="237"/>
        <v>OK</v>
      </c>
      <c r="BP295" s="81" t="b">
        <f t="shared" si="238"/>
        <v>0</v>
      </c>
      <c r="BQ295" s="105"/>
      <c r="BR295" s="105" t="e">
        <f ca="1">IF(A295=1,Corriger,ROUND(AW295*bijdrage255/100,2))</f>
        <v>#VALUE!</v>
      </c>
      <c r="BS295" s="105" t="e">
        <f ca="1">IF(A295=1,Corriger,ROUND(AW295*bijdrage256/100,2))</f>
        <v>#VALUE!</v>
      </c>
      <c r="BT295" s="105"/>
      <c r="BU295" s="105" t="str">
        <f t="shared" si="239"/>
        <v>Corriger</v>
      </c>
      <c r="BV295" s="105"/>
      <c r="BW295" s="81" t="e">
        <f t="shared" si="240"/>
        <v>#VALUE!</v>
      </c>
      <c r="BX295" s="81" t="e">
        <f t="shared" si="241"/>
        <v>#VALUE!</v>
      </c>
      <c r="BY295" s="81" t="e">
        <f t="shared" si="242"/>
        <v>#VALUE!</v>
      </c>
      <c r="CA295" s="81" t="e">
        <f ca="1">BN295-ROUND(((FTP!AP295+FTP!BB295+FTP!BF295+FTP!AT295+FTP!AX295)-(FTP!BH295+FTP!BJ295))/100,2)</f>
        <v>#VALUE!</v>
      </c>
    </row>
    <row r="296" spans="1:79" x14ac:dyDescent="0.2">
      <c r="A296" s="25">
        <f>IF(OR(BerM1!V296=1,BerM2!V296=1,BerM3!V296=1),1,IF(ISBLANK(wg_cat),2,IF(AND(kwnr&gt;=76,user_wg_cat=958),3,0)))</f>
        <v>2</v>
      </c>
      <c r="B296" s="101"/>
      <c r="C296" s="106">
        <f>IF(NOT(ISBLANK(Ident!E296)),IF(Ident!E296&lt;Kal!A$11,Kal!A$11,Ident!E296),Kal!A$11)</f>
        <v>45383</v>
      </c>
      <c r="D296" s="25">
        <f>Ident!F296-C296+1-(INT((CHOOSE(WEEKDAY(C296),0,1,2,3,4,5,6)+(Ident!F296-C296+1))/7))-(INT((CHOOSE(WEEKDAY(C296),6,0,1,2,3,4,5)+(Ident!F296-C296+1))/7))</f>
        <v>-32415</v>
      </c>
      <c r="E296" s="25">
        <f>Kal!B$13-C296+1-(INT((CHOOSE(WEEKDAY(C296),0,1,2,3,4,5,6)+(Kal!B$13-C296+1))/7))-(INT((CHOOSE(WEEKDAY(C296),6,0,1,2,3,4,5)+(Kal!B$13-C296+1))/7))</f>
        <v>65</v>
      </c>
      <c r="F296" s="25">
        <f>Ident!F296-Kal!A$11+1-(INT((CHOOSE(WEEKDAY(Kal!A$11),0,1,2,3,4,5,6)+(Ident!F296-Kal!A$11+1))/7))-(INT((CHOOSE(WEEKDAY(Kal!A$11),6,0,1,2,3,4,5)+(Ident!F296-Kal!A$11+1))/7))</f>
        <v>-32415</v>
      </c>
      <c r="G296" s="25">
        <f>IF(AND(Ident!E296&lt;&gt;0,Ident!F296&lt;&gt;0),D296,IF(AND(Ident!E296&lt;&gt;0,Ident!F296=0),E296,IF(AND(Ident!E296=0,Ident!F296&lt;&gt;0),F296,ad5kw)))</f>
        <v>65</v>
      </c>
      <c r="H296" s="24">
        <f>ROUND(G296*Ident!L296,2)</f>
        <v>0</v>
      </c>
      <c r="I296" s="102"/>
      <c r="J296" s="103">
        <f>BerM1!W296+BerM2!W296+BerM3!W296</f>
        <v>0</v>
      </c>
      <c r="K296" s="103">
        <f t="shared" si="202"/>
        <v>0</v>
      </c>
      <c r="L296" s="103" t="str">
        <f t="shared" si="203"/>
        <v>Corriger</v>
      </c>
      <c r="M296" s="81">
        <f>BerM1!AB296+BerM2!AB296+BerM3!AB296</f>
        <v>0</v>
      </c>
      <c r="N296" s="81">
        <f t="shared" si="204"/>
        <v>0</v>
      </c>
      <c r="O296" s="4">
        <f>IF(BerM1!S296+BerM2!S296+BerM3!S296=0,0,MIN(Ident!L296*fuf,MAX((Ident!L296-1)*fuf,ROUND(N296/(BerM1!S296+BerM2!S296+BerM3!S296),2))))</f>
        <v>0</v>
      </c>
      <c r="P296" s="81">
        <f>ROUND((BerM1!I296+BerM2!I296+BerM3!I296)/(malu1+malu2+malu3),2)</f>
        <v>0</v>
      </c>
      <c r="Q296" s="81">
        <f>ROUND((BerM1!J296+BerM2!J296+BerM3!J296)/(dima1+dima2+dima3),2)</f>
        <v>0</v>
      </c>
      <c r="R296" s="81">
        <f>ROUND((BerM1!K296+BerM2!K296+BerM3!K296)/(wome1+wome2+wome3),2)</f>
        <v>0</v>
      </c>
      <c r="S296" s="81">
        <f>ROUND((BerM1!L296+BerM2!L296+BerM3!L296)/(doje1+doje2+doje3),2)</f>
        <v>0</v>
      </c>
      <c r="T296" s="81">
        <f>ROUND((BerM1!M296+BerM2!M296+BerM3!M296)/(vrve1+vrve2+vrve3),2)</f>
        <v>0</v>
      </c>
      <c r="U296" s="81">
        <f>ROUND((BerM1!N296+BerM2!N296+BerM3!N296)/(zasa1+zasa2+zasa3),2)</f>
        <v>0</v>
      </c>
      <c r="V296" s="81">
        <f>ROUND((BerM1!O296+BerM2!O296+BerM3!O296)/(zodi1+zodi2+zodi3),2)</f>
        <v>0</v>
      </c>
      <c r="W296" s="81">
        <f>ROUND(('M1-In'!U296+'M2-In'!U296+'M3-In'!U296)*7/(malu1+malu2+malu3+dima1+dima2+dima3+wome1+wome2+wome3+doje1+doje2+doje3+vrve1+vrve2+vrve3+zasa1+zasa2+zasa3+zodi1+zodi2+zodi3),2)</f>
        <v>0</v>
      </c>
      <c r="X296" s="81">
        <f t="shared" si="205"/>
        <v>0</v>
      </c>
      <c r="Y296" s="81" t="str">
        <f t="shared" si="206"/>
        <v>REMPLIR CAT.D'EMPLOYEUR!</v>
      </c>
      <c r="Z296" s="34">
        <f t="shared" si="207"/>
        <v>0</v>
      </c>
      <c r="AA296" s="81" t="str">
        <f t="shared" si="208"/>
        <v>T. plein</v>
      </c>
      <c r="AB296" s="81">
        <f>'M1-In'!AD296+'M1-In'!AE296+'M2-In'!AD296+'M2-In'!AE296+'M3-In'!AD296+'M3-In'!AE296</f>
        <v>0</v>
      </c>
      <c r="AC296" s="81" t="str">
        <f t="shared" si="209"/>
        <v>Corriger</v>
      </c>
      <c r="AD296" s="81" t="str">
        <f t="shared" si="210"/>
        <v>Corriger</v>
      </c>
      <c r="AE296" s="81">
        <f>'M1-In'!AF296+'M2-In'!AF296+'M3-In'!AF296</f>
        <v>0</v>
      </c>
      <c r="AF296" s="81" t="str">
        <f t="shared" si="211"/>
        <v>Corriger</v>
      </c>
      <c r="AG296" s="81" t="str">
        <f t="shared" si="212"/>
        <v>Corriger</v>
      </c>
      <c r="AH296" s="81">
        <f>'M1-In'!AG296+'M2-In'!AG296+'M3-In'!AG296</f>
        <v>0</v>
      </c>
      <c r="AI296" s="81" t="str">
        <f t="shared" si="213"/>
        <v>Corriger</v>
      </c>
      <c r="AJ296" s="81" t="str">
        <f t="shared" si="214"/>
        <v>Corriger</v>
      </c>
      <c r="AK296" s="81">
        <f>'M1-In'!AH296+'M2-In'!AH296+'M3-In'!AH296</f>
        <v>0</v>
      </c>
      <c r="AL296" s="81" t="str">
        <f t="shared" si="215"/>
        <v>Corriger</v>
      </c>
      <c r="AM296" s="81" t="str">
        <f t="shared" si="216"/>
        <v>Corriger</v>
      </c>
      <c r="AN296" s="81">
        <f>'M1-In'!AI296+'M2-In'!AI296+'M3-In'!AI296</f>
        <v>0</v>
      </c>
      <c r="AO296" s="81" t="str">
        <f t="shared" si="217"/>
        <v>Corriger</v>
      </c>
      <c r="AP296" s="81" t="str">
        <f t="shared" si="218"/>
        <v>Corriger</v>
      </c>
      <c r="AQ296" s="81">
        <f>'M1-In'!AJ296+'M2-In'!AJ296+'M3-In'!AJ296</f>
        <v>0</v>
      </c>
      <c r="AR296" s="81" t="str">
        <f t="shared" si="219"/>
        <v>Corriger</v>
      </c>
      <c r="AS296" s="81" t="str">
        <f t="shared" si="220"/>
        <v>Corriger</v>
      </c>
      <c r="AT296" s="81">
        <f>BerM1!AO296+BerM2!AO296+BerM3!AO296</f>
        <v>0</v>
      </c>
      <c r="AU296" s="81" t="str">
        <f t="shared" si="221"/>
        <v>Corriger</v>
      </c>
      <c r="AV296" s="81" t="str">
        <f t="shared" si="222"/>
        <v>Corriger</v>
      </c>
      <c r="AW296" s="81" t="str">
        <f>IF(A296&gt;1,"Corriger",MIN(gmk,BerM1!AQ296+BerM2!AQ296+BerM3!AQ296))</f>
        <v>Corriger</v>
      </c>
      <c r="AX296" s="81" t="str">
        <f t="shared" si="223"/>
        <v>Corriger</v>
      </c>
      <c r="AY296" s="81" t="str">
        <f t="shared" si="224"/>
        <v>Corriger</v>
      </c>
      <c r="AZ296" s="81" t="str">
        <f>IF(A296&gt;1,"Corriger",ROUND(AW296*pabij/100,2)+ROUND(AW296*wnbij/100,2))</f>
        <v>Corriger</v>
      </c>
      <c r="BA296" s="81">
        <f t="shared" si="225"/>
        <v>0</v>
      </c>
      <c r="BB296" s="81">
        <f t="shared" si="226"/>
        <v>0</v>
      </c>
      <c r="BC296" s="104">
        <f t="shared" si="227"/>
        <v>1</v>
      </c>
      <c r="BD296" s="81" t="str">
        <f t="shared" si="228"/>
        <v>Corriger</v>
      </c>
      <c r="BE296" s="34" t="str">
        <f t="shared" si="229"/>
        <v>Corriger</v>
      </c>
      <c r="BF296" s="81" t="str">
        <f>IF(A296&gt;1,"Corriger",MIN(AY296,BerM1!AT296+BerM2!AT296+BerM3!AT296))</f>
        <v>Corriger</v>
      </c>
      <c r="BG296" s="81" t="e">
        <f t="shared" si="230"/>
        <v>#VALUE!</v>
      </c>
      <c r="BH296" s="81" t="str">
        <f t="shared" si="231"/>
        <v>Corriger</v>
      </c>
      <c r="BI296" s="81" t="str">
        <f t="shared" si="232"/>
        <v>Corriger</v>
      </c>
      <c r="BJ296" s="81" t="e">
        <f t="shared" si="233"/>
        <v>#VALUE!</v>
      </c>
      <c r="BK296" s="81" t="e">
        <f ca="1">IF(A296=1,Corriger,ROUND(AW296*fsobij/100,2))</f>
        <v>#VALUE!</v>
      </c>
      <c r="BL296" s="25" t="str">
        <f t="shared" si="234"/>
        <v>Corriger</v>
      </c>
      <c r="BM296" s="81" t="str">
        <f t="shared" si="235"/>
        <v>Corriger</v>
      </c>
      <c r="BN296" s="81" t="str">
        <f t="shared" si="236"/>
        <v>Corriger</v>
      </c>
      <c r="BO296" s="81" t="str">
        <f t="shared" si="237"/>
        <v>OK</v>
      </c>
      <c r="BP296" s="81" t="b">
        <f t="shared" si="238"/>
        <v>0</v>
      </c>
      <c r="BQ296" s="105"/>
      <c r="BR296" s="105" t="e">
        <f ca="1">IF(A296=1,Corriger,ROUND(AW296*bijdrage255/100,2))</f>
        <v>#VALUE!</v>
      </c>
      <c r="BS296" s="105" t="e">
        <f ca="1">IF(A296=1,Corriger,ROUND(AW296*bijdrage256/100,2))</f>
        <v>#VALUE!</v>
      </c>
      <c r="BT296" s="105"/>
      <c r="BU296" s="105" t="str">
        <f t="shared" si="239"/>
        <v>Corriger</v>
      </c>
      <c r="BV296" s="105"/>
      <c r="BW296" s="81" t="e">
        <f t="shared" si="240"/>
        <v>#VALUE!</v>
      </c>
      <c r="BX296" s="81" t="e">
        <f t="shared" si="241"/>
        <v>#VALUE!</v>
      </c>
      <c r="BY296" s="81" t="e">
        <f t="shared" si="242"/>
        <v>#VALUE!</v>
      </c>
      <c r="CA296" s="81" t="e">
        <f ca="1">BN296-ROUND(((FTP!AP296+FTP!BB296+FTP!BF296+FTP!AT296+FTP!AX296)-(FTP!BH296+FTP!BJ296))/100,2)</f>
        <v>#VALUE!</v>
      </c>
    </row>
    <row r="297" spans="1:79" x14ac:dyDescent="0.2">
      <c r="A297" s="25">
        <f>IF(OR(BerM1!V297=1,BerM2!V297=1,BerM3!V297=1),1,IF(ISBLANK(wg_cat),2,IF(AND(kwnr&gt;=76,user_wg_cat=958),3,0)))</f>
        <v>2</v>
      </c>
      <c r="B297" s="101"/>
      <c r="C297" s="106">
        <f>IF(NOT(ISBLANK(Ident!E297)),IF(Ident!E297&lt;Kal!A$11,Kal!A$11,Ident!E297),Kal!A$11)</f>
        <v>45383</v>
      </c>
      <c r="D297" s="25">
        <f>Ident!F297-C297+1-(INT((CHOOSE(WEEKDAY(C297),0,1,2,3,4,5,6)+(Ident!F297-C297+1))/7))-(INT((CHOOSE(WEEKDAY(C297),6,0,1,2,3,4,5)+(Ident!F297-C297+1))/7))</f>
        <v>-32415</v>
      </c>
      <c r="E297" s="25">
        <f>Kal!B$13-C297+1-(INT((CHOOSE(WEEKDAY(C297),0,1,2,3,4,5,6)+(Kal!B$13-C297+1))/7))-(INT((CHOOSE(WEEKDAY(C297),6,0,1,2,3,4,5)+(Kal!B$13-C297+1))/7))</f>
        <v>65</v>
      </c>
      <c r="F297" s="25">
        <f>Ident!F297-Kal!A$11+1-(INT((CHOOSE(WEEKDAY(Kal!A$11),0,1,2,3,4,5,6)+(Ident!F297-Kal!A$11+1))/7))-(INT((CHOOSE(WEEKDAY(Kal!A$11),6,0,1,2,3,4,5)+(Ident!F297-Kal!A$11+1))/7))</f>
        <v>-32415</v>
      </c>
      <c r="G297" s="25">
        <f>IF(AND(Ident!E297&lt;&gt;0,Ident!F297&lt;&gt;0),D297,IF(AND(Ident!E297&lt;&gt;0,Ident!F297=0),E297,IF(AND(Ident!E297=0,Ident!F297&lt;&gt;0),F297,ad5kw)))</f>
        <v>65</v>
      </c>
      <c r="H297" s="24">
        <f>ROUND(G297*Ident!L297,2)</f>
        <v>0</v>
      </c>
      <c r="I297" s="102"/>
      <c r="J297" s="103">
        <f>BerM1!W297+BerM2!W297+BerM3!W297</f>
        <v>0</v>
      </c>
      <c r="K297" s="103">
        <f t="shared" si="202"/>
        <v>0</v>
      </c>
      <c r="L297" s="103" t="str">
        <f t="shared" si="203"/>
        <v>Corriger</v>
      </c>
      <c r="M297" s="81">
        <f>BerM1!AB297+BerM2!AB297+BerM3!AB297</f>
        <v>0</v>
      </c>
      <c r="N297" s="81">
        <f t="shared" si="204"/>
        <v>0</v>
      </c>
      <c r="O297" s="4">
        <f>IF(BerM1!S297+BerM2!S297+BerM3!S297=0,0,MIN(Ident!L297*fuf,MAX((Ident!L297-1)*fuf,ROUND(N297/(BerM1!S297+BerM2!S297+BerM3!S297),2))))</f>
        <v>0</v>
      </c>
      <c r="P297" s="81">
        <f>ROUND((BerM1!I297+BerM2!I297+BerM3!I297)/(malu1+malu2+malu3),2)</f>
        <v>0</v>
      </c>
      <c r="Q297" s="81">
        <f>ROUND((BerM1!J297+BerM2!J297+BerM3!J297)/(dima1+dima2+dima3),2)</f>
        <v>0</v>
      </c>
      <c r="R297" s="81">
        <f>ROUND((BerM1!K297+BerM2!K297+BerM3!K297)/(wome1+wome2+wome3),2)</f>
        <v>0</v>
      </c>
      <c r="S297" s="81">
        <f>ROUND((BerM1!L297+BerM2!L297+BerM3!L297)/(doje1+doje2+doje3),2)</f>
        <v>0</v>
      </c>
      <c r="T297" s="81">
        <f>ROUND((BerM1!M297+BerM2!M297+BerM3!M297)/(vrve1+vrve2+vrve3),2)</f>
        <v>0</v>
      </c>
      <c r="U297" s="81">
        <f>ROUND((BerM1!N297+BerM2!N297+BerM3!N297)/(zasa1+zasa2+zasa3),2)</f>
        <v>0</v>
      </c>
      <c r="V297" s="81">
        <f>ROUND((BerM1!O297+BerM2!O297+BerM3!O297)/(zodi1+zodi2+zodi3),2)</f>
        <v>0</v>
      </c>
      <c r="W297" s="81">
        <f>ROUND(('M1-In'!U297+'M2-In'!U297+'M3-In'!U297)*7/(malu1+malu2+malu3+dima1+dima2+dima3+wome1+wome2+wome3+doje1+doje2+doje3+vrve1+vrve2+vrve3+zasa1+zasa2+zasa3+zodi1+zodi2+zodi3),2)</f>
        <v>0</v>
      </c>
      <c r="X297" s="81">
        <f t="shared" si="205"/>
        <v>0</v>
      </c>
      <c r="Y297" s="81" t="str">
        <f t="shared" si="206"/>
        <v>REMPLIR CAT.D'EMPLOYEUR!</v>
      </c>
      <c r="Z297" s="34">
        <f t="shared" si="207"/>
        <v>0</v>
      </c>
      <c r="AA297" s="81" t="str">
        <f t="shared" si="208"/>
        <v>T. plein</v>
      </c>
      <c r="AB297" s="81">
        <f>'M1-In'!AD297+'M1-In'!AE297+'M2-In'!AD297+'M2-In'!AE297+'M3-In'!AD297+'M3-In'!AE297</f>
        <v>0</v>
      </c>
      <c r="AC297" s="81" t="str">
        <f t="shared" si="209"/>
        <v>Corriger</v>
      </c>
      <c r="AD297" s="81" t="str">
        <f t="shared" si="210"/>
        <v>Corriger</v>
      </c>
      <c r="AE297" s="81">
        <f>'M1-In'!AF297+'M2-In'!AF297+'M3-In'!AF297</f>
        <v>0</v>
      </c>
      <c r="AF297" s="81" t="str">
        <f t="shared" si="211"/>
        <v>Corriger</v>
      </c>
      <c r="AG297" s="81" t="str">
        <f t="shared" si="212"/>
        <v>Corriger</v>
      </c>
      <c r="AH297" s="81">
        <f>'M1-In'!AG297+'M2-In'!AG297+'M3-In'!AG297</f>
        <v>0</v>
      </c>
      <c r="AI297" s="81" t="str">
        <f t="shared" si="213"/>
        <v>Corriger</v>
      </c>
      <c r="AJ297" s="81" t="str">
        <f t="shared" si="214"/>
        <v>Corriger</v>
      </c>
      <c r="AK297" s="81">
        <f>'M1-In'!AH297+'M2-In'!AH297+'M3-In'!AH297</f>
        <v>0</v>
      </c>
      <c r="AL297" s="81" t="str">
        <f t="shared" si="215"/>
        <v>Corriger</v>
      </c>
      <c r="AM297" s="81" t="str">
        <f t="shared" si="216"/>
        <v>Corriger</v>
      </c>
      <c r="AN297" s="81">
        <f>'M1-In'!AI297+'M2-In'!AI297+'M3-In'!AI297</f>
        <v>0</v>
      </c>
      <c r="AO297" s="81" t="str">
        <f t="shared" si="217"/>
        <v>Corriger</v>
      </c>
      <c r="AP297" s="81" t="str">
        <f t="shared" si="218"/>
        <v>Corriger</v>
      </c>
      <c r="AQ297" s="81">
        <f>'M1-In'!AJ297+'M2-In'!AJ297+'M3-In'!AJ297</f>
        <v>0</v>
      </c>
      <c r="AR297" s="81" t="str">
        <f t="shared" si="219"/>
        <v>Corriger</v>
      </c>
      <c r="AS297" s="81" t="str">
        <f t="shared" si="220"/>
        <v>Corriger</v>
      </c>
      <c r="AT297" s="81">
        <f>BerM1!AO297+BerM2!AO297+BerM3!AO297</f>
        <v>0</v>
      </c>
      <c r="AU297" s="81" t="str">
        <f t="shared" si="221"/>
        <v>Corriger</v>
      </c>
      <c r="AV297" s="81" t="str">
        <f t="shared" si="222"/>
        <v>Corriger</v>
      </c>
      <c r="AW297" s="81" t="str">
        <f>IF(A297&gt;1,"Corriger",MIN(gmk,BerM1!AQ297+BerM2!AQ297+BerM3!AQ297))</f>
        <v>Corriger</v>
      </c>
      <c r="AX297" s="81" t="str">
        <f t="shared" si="223"/>
        <v>Corriger</v>
      </c>
      <c r="AY297" s="81" t="str">
        <f t="shared" si="224"/>
        <v>Corriger</v>
      </c>
      <c r="AZ297" s="81" t="str">
        <f>IF(A297&gt;1,"Corriger",ROUND(AW297*pabij/100,2)+ROUND(AW297*wnbij/100,2))</f>
        <v>Corriger</v>
      </c>
      <c r="BA297" s="81">
        <f t="shared" si="225"/>
        <v>0</v>
      </c>
      <c r="BB297" s="81">
        <f t="shared" si="226"/>
        <v>0</v>
      </c>
      <c r="BC297" s="104">
        <f t="shared" si="227"/>
        <v>1</v>
      </c>
      <c r="BD297" s="81" t="str">
        <f t="shared" si="228"/>
        <v>Corriger</v>
      </c>
      <c r="BE297" s="34" t="str">
        <f t="shared" si="229"/>
        <v>Corriger</v>
      </c>
      <c r="BF297" s="81" t="str">
        <f>IF(A297&gt;1,"Corriger",MIN(AY297,BerM1!AT297+BerM2!AT297+BerM3!AT297))</f>
        <v>Corriger</v>
      </c>
      <c r="BG297" s="81" t="e">
        <f t="shared" si="230"/>
        <v>#VALUE!</v>
      </c>
      <c r="BH297" s="81" t="str">
        <f t="shared" si="231"/>
        <v>Corriger</v>
      </c>
      <c r="BI297" s="81" t="str">
        <f t="shared" si="232"/>
        <v>Corriger</v>
      </c>
      <c r="BJ297" s="81" t="e">
        <f t="shared" si="233"/>
        <v>#VALUE!</v>
      </c>
      <c r="BK297" s="81" t="e">
        <f ca="1">IF(A297=1,Corriger,ROUND(AW297*fsobij/100,2))</f>
        <v>#VALUE!</v>
      </c>
      <c r="BL297" s="25" t="str">
        <f t="shared" si="234"/>
        <v>Corriger</v>
      </c>
      <c r="BM297" s="81" t="str">
        <f t="shared" si="235"/>
        <v>Corriger</v>
      </c>
      <c r="BN297" s="81" t="str">
        <f t="shared" si="236"/>
        <v>Corriger</v>
      </c>
      <c r="BO297" s="81" t="str">
        <f t="shared" si="237"/>
        <v>OK</v>
      </c>
      <c r="BP297" s="81" t="b">
        <f t="shared" si="238"/>
        <v>0</v>
      </c>
      <c r="BQ297" s="105"/>
      <c r="BR297" s="105" t="e">
        <f ca="1">IF(A297=1,Corriger,ROUND(AW297*bijdrage255/100,2))</f>
        <v>#VALUE!</v>
      </c>
      <c r="BS297" s="105" t="e">
        <f ca="1">IF(A297=1,Corriger,ROUND(AW297*bijdrage256/100,2))</f>
        <v>#VALUE!</v>
      </c>
      <c r="BT297" s="105"/>
      <c r="BU297" s="105" t="str">
        <f t="shared" si="239"/>
        <v>Corriger</v>
      </c>
      <c r="BV297" s="105"/>
      <c r="BW297" s="81" t="e">
        <f t="shared" si="240"/>
        <v>#VALUE!</v>
      </c>
      <c r="BX297" s="81" t="e">
        <f t="shared" si="241"/>
        <v>#VALUE!</v>
      </c>
      <c r="BY297" s="81" t="e">
        <f t="shared" si="242"/>
        <v>#VALUE!</v>
      </c>
      <c r="CA297" s="81" t="e">
        <f ca="1">BN297-ROUND(((FTP!AP297+FTP!BB297+FTP!BF297+FTP!AT297+FTP!AX297)-(FTP!BH297+FTP!BJ297))/100,2)</f>
        <v>#VALUE!</v>
      </c>
    </row>
    <row r="298" spans="1:79" x14ac:dyDescent="0.2">
      <c r="A298" s="25">
        <f>IF(OR(BerM1!V298=1,BerM2!V298=1,BerM3!V298=1),1,IF(ISBLANK(wg_cat),2,IF(AND(kwnr&gt;=76,user_wg_cat=958),3,0)))</f>
        <v>2</v>
      </c>
      <c r="B298" s="101"/>
      <c r="C298" s="106">
        <f>IF(NOT(ISBLANK(Ident!E298)),IF(Ident!E298&lt;Kal!A$11,Kal!A$11,Ident!E298),Kal!A$11)</f>
        <v>45383</v>
      </c>
      <c r="D298" s="25">
        <f>Ident!F298-C298+1-(INT((CHOOSE(WEEKDAY(C298),0,1,2,3,4,5,6)+(Ident!F298-C298+1))/7))-(INT((CHOOSE(WEEKDAY(C298),6,0,1,2,3,4,5)+(Ident!F298-C298+1))/7))</f>
        <v>-32415</v>
      </c>
      <c r="E298" s="25">
        <f>Kal!B$13-C298+1-(INT((CHOOSE(WEEKDAY(C298),0,1,2,3,4,5,6)+(Kal!B$13-C298+1))/7))-(INT((CHOOSE(WEEKDAY(C298),6,0,1,2,3,4,5)+(Kal!B$13-C298+1))/7))</f>
        <v>65</v>
      </c>
      <c r="F298" s="25">
        <f>Ident!F298-Kal!A$11+1-(INT((CHOOSE(WEEKDAY(Kal!A$11),0,1,2,3,4,5,6)+(Ident!F298-Kal!A$11+1))/7))-(INT((CHOOSE(WEEKDAY(Kal!A$11),6,0,1,2,3,4,5)+(Ident!F298-Kal!A$11+1))/7))</f>
        <v>-32415</v>
      </c>
      <c r="G298" s="25">
        <f>IF(AND(Ident!E298&lt;&gt;0,Ident!F298&lt;&gt;0),D298,IF(AND(Ident!E298&lt;&gt;0,Ident!F298=0),E298,IF(AND(Ident!E298=0,Ident!F298&lt;&gt;0),F298,ad5kw)))</f>
        <v>65</v>
      </c>
      <c r="H298" s="24">
        <f>ROUND(G298*Ident!L298,2)</f>
        <v>0</v>
      </c>
      <c r="I298" s="102"/>
      <c r="J298" s="103">
        <f>BerM1!W298+BerM2!W298+BerM3!W298</f>
        <v>0</v>
      </c>
      <c r="K298" s="103">
        <f t="shared" si="202"/>
        <v>0</v>
      </c>
      <c r="L298" s="103" t="str">
        <f t="shared" si="203"/>
        <v>Corriger</v>
      </c>
      <c r="M298" s="81">
        <f>BerM1!AB298+BerM2!AB298+BerM3!AB298</f>
        <v>0</v>
      </c>
      <c r="N298" s="81">
        <f t="shared" si="204"/>
        <v>0</v>
      </c>
      <c r="O298" s="4">
        <f>IF(BerM1!S298+BerM2!S298+BerM3!S298=0,0,MIN(Ident!L298*fuf,MAX((Ident!L298-1)*fuf,ROUND(N298/(BerM1!S298+BerM2!S298+BerM3!S298),2))))</f>
        <v>0</v>
      </c>
      <c r="P298" s="81">
        <f>ROUND((BerM1!I298+BerM2!I298+BerM3!I298)/(malu1+malu2+malu3),2)</f>
        <v>0</v>
      </c>
      <c r="Q298" s="81">
        <f>ROUND((BerM1!J298+BerM2!J298+BerM3!J298)/(dima1+dima2+dima3),2)</f>
        <v>0</v>
      </c>
      <c r="R298" s="81">
        <f>ROUND((BerM1!K298+BerM2!K298+BerM3!K298)/(wome1+wome2+wome3),2)</f>
        <v>0</v>
      </c>
      <c r="S298" s="81">
        <f>ROUND((BerM1!L298+BerM2!L298+BerM3!L298)/(doje1+doje2+doje3),2)</f>
        <v>0</v>
      </c>
      <c r="T298" s="81">
        <f>ROUND((BerM1!M298+BerM2!M298+BerM3!M298)/(vrve1+vrve2+vrve3),2)</f>
        <v>0</v>
      </c>
      <c r="U298" s="81">
        <f>ROUND((BerM1!N298+BerM2!N298+BerM3!N298)/(zasa1+zasa2+zasa3),2)</f>
        <v>0</v>
      </c>
      <c r="V298" s="81">
        <f>ROUND((BerM1!O298+BerM2!O298+BerM3!O298)/(zodi1+zodi2+zodi3),2)</f>
        <v>0</v>
      </c>
      <c r="W298" s="81">
        <f>ROUND(('M1-In'!U298+'M2-In'!U298+'M3-In'!U298)*7/(malu1+malu2+malu3+dima1+dima2+dima3+wome1+wome2+wome3+doje1+doje2+doje3+vrve1+vrve2+vrve3+zasa1+zasa2+zasa3+zodi1+zodi2+zodi3),2)</f>
        <v>0</v>
      </c>
      <c r="X298" s="81">
        <f t="shared" si="205"/>
        <v>0</v>
      </c>
      <c r="Y298" s="81" t="str">
        <f t="shared" si="206"/>
        <v>REMPLIR CAT.D'EMPLOYEUR!</v>
      </c>
      <c r="Z298" s="34">
        <f t="shared" si="207"/>
        <v>0</v>
      </c>
      <c r="AA298" s="81" t="str">
        <f t="shared" si="208"/>
        <v>T. plein</v>
      </c>
      <c r="AB298" s="81">
        <f>'M1-In'!AD298+'M1-In'!AE298+'M2-In'!AD298+'M2-In'!AE298+'M3-In'!AD298+'M3-In'!AE298</f>
        <v>0</v>
      </c>
      <c r="AC298" s="81" t="str">
        <f t="shared" si="209"/>
        <v>Corriger</v>
      </c>
      <c r="AD298" s="81" t="str">
        <f t="shared" si="210"/>
        <v>Corriger</v>
      </c>
      <c r="AE298" s="81">
        <f>'M1-In'!AF298+'M2-In'!AF298+'M3-In'!AF298</f>
        <v>0</v>
      </c>
      <c r="AF298" s="81" t="str">
        <f t="shared" si="211"/>
        <v>Corriger</v>
      </c>
      <c r="AG298" s="81" t="str">
        <f t="shared" si="212"/>
        <v>Corriger</v>
      </c>
      <c r="AH298" s="81">
        <f>'M1-In'!AG298+'M2-In'!AG298+'M3-In'!AG298</f>
        <v>0</v>
      </c>
      <c r="AI298" s="81" t="str">
        <f t="shared" si="213"/>
        <v>Corriger</v>
      </c>
      <c r="AJ298" s="81" t="str">
        <f t="shared" si="214"/>
        <v>Corriger</v>
      </c>
      <c r="AK298" s="81">
        <f>'M1-In'!AH298+'M2-In'!AH298+'M3-In'!AH298</f>
        <v>0</v>
      </c>
      <c r="AL298" s="81" t="str">
        <f t="shared" si="215"/>
        <v>Corriger</v>
      </c>
      <c r="AM298" s="81" t="str">
        <f t="shared" si="216"/>
        <v>Corriger</v>
      </c>
      <c r="AN298" s="81">
        <f>'M1-In'!AI298+'M2-In'!AI298+'M3-In'!AI298</f>
        <v>0</v>
      </c>
      <c r="AO298" s="81" t="str">
        <f t="shared" si="217"/>
        <v>Corriger</v>
      </c>
      <c r="AP298" s="81" t="str">
        <f t="shared" si="218"/>
        <v>Corriger</v>
      </c>
      <c r="AQ298" s="81">
        <f>'M1-In'!AJ298+'M2-In'!AJ298+'M3-In'!AJ298</f>
        <v>0</v>
      </c>
      <c r="AR298" s="81" t="str">
        <f t="shared" si="219"/>
        <v>Corriger</v>
      </c>
      <c r="AS298" s="81" t="str">
        <f t="shared" si="220"/>
        <v>Corriger</v>
      </c>
      <c r="AT298" s="81">
        <f>BerM1!AO298+BerM2!AO298+BerM3!AO298</f>
        <v>0</v>
      </c>
      <c r="AU298" s="81" t="str">
        <f t="shared" si="221"/>
        <v>Corriger</v>
      </c>
      <c r="AV298" s="81" t="str">
        <f t="shared" si="222"/>
        <v>Corriger</v>
      </c>
      <c r="AW298" s="81" t="str">
        <f>IF(A298&gt;1,"Corriger",MIN(gmk,BerM1!AQ298+BerM2!AQ298+BerM3!AQ298))</f>
        <v>Corriger</v>
      </c>
      <c r="AX298" s="81" t="str">
        <f t="shared" si="223"/>
        <v>Corriger</v>
      </c>
      <c r="AY298" s="81" t="str">
        <f t="shared" si="224"/>
        <v>Corriger</v>
      </c>
      <c r="AZ298" s="81" t="str">
        <f>IF(A298&gt;1,"Corriger",ROUND(AW298*pabij/100,2)+ROUND(AW298*wnbij/100,2))</f>
        <v>Corriger</v>
      </c>
      <c r="BA298" s="81">
        <f t="shared" si="225"/>
        <v>0</v>
      </c>
      <c r="BB298" s="81">
        <f t="shared" si="226"/>
        <v>0</v>
      </c>
      <c r="BC298" s="104">
        <f t="shared" si="227"/>
        <v>1</v>
      </c>
      <c r="BD298" s="81" t="str">
        <f t="shared" si="228"/>
        <v>Corriger</v>
      </c>
      <c r="BE298" s="34" t="str">
        <f t="shared" si="229"/>
        <v>Corriger</v>
      </c>
      <c r="BF298" s="81" t="str">
        <f>IF(A298&gt;1,"Corriger",MIN(AY298,BerM1!AT298+BerM2!AT298+BerM3!AT298))</f>
        <v>Corriger</v>
      </c>
      <c r="BG298" s="81" t="e">
        <f t="shared" si="230"/>
        <v>#VALUE!</v>
      </c>
      <c r="BH298" s="81" t="str">
        <f t="shared" si="231"/>
        <v>Corriger</v>
      </c>
      <c r="BI298" s="81" t="str">
        <f t="shared" si="232"/>
        <v>Corriger</v>
      </c>
      <c r="BJ298" s="81" t="e">
        <f t="shared" si="233"/>
        <v>#VALUE!</v>
      </c>
      <c r="BK298" s="81" t="e">
        <f ca="1">IF(A298=1,Corriger,ROUND(AW298*fsobij/100,2))</f>
        <v>#VALUE!</v>
      </c>
      <c r="BL298" s="25" t="str">
        <f t="shared" si="234"/>
        <v>Corriger</v>
      </c>
      <c r="BM298" s="81" t="str">
        <f t="shared" si="235"/>
        <v>Corriger</v>
      </c>
      <c r="BN298" s="81" t="str">
        <f t="shared" si="236"/>
        <v>Corriger</v>
      </c>
      <c r="BO298" s="81" t="str">
        <f t="shared" si="237"/>
        <v>OK</v>
      </c>
      <c r="BP298" s="81" t="b">
        <f t="shared" si="238"/>
        <v>0</v>
      </c>
      <c r="BQ298" s="105"/>
      <c r="BR298" s="105" t="e">
        <f ca="1">IF(A298=1,Corriger,ROUND(AW298*bijdrage255/100,2))</f>
        <v>#VALUE!</v>
      </c>
      <c r="BS298" s="105" t="e">
        <f ca="1">IF(A298=1,Corriger,ROUND(AW298*bijdrage256/100,2))</f>
        <v>#VALUE!</v>
      </c>
      <c r="BT298" s="105"/>
      <c r="BU298" s="105" t="str">
        <f t="shared" si="239"/>
        <v>Corriger</v>
      </c>
      <c r="BV298" s="105"/>
      <c r="BW298" s="81" t="e">
        <f t="shared" si="240"/>
        <v>#VALUE!</v>
      </c>
      <c r="BX298" s="81" t="e">
        <f t="shared" si="241"/>
        <v>#VALUE!</v>
      </c>
      <c r="BY298" s="81" t="e">
        <f t="shared" si="242"/>
        <v>#VALUE!</v>
      </c>
      <c r="CA298" s="81" t="e">
        <f ca="1">BN298-ROUND(((FTP!AP298+FTP!BB298+FTP!BF298+FTP!AT298+FTP!AX298)-(FTP!BH298+FTP!BJ298))/100,2)</f>
        <v>#VALUE!</v>
      </c>
    </row>
    <row r="299" spans="1:79" x14ac:dyDescent="0.2">
      <c r="A299" s="25">
        <f>IF(OR(BerM1!V299=1,BerM2!V299=1,BerM3!V299=1),1,IF(ISBLANK(wg_cat),2,IF(AND(kwnr&gt;=76,user_wg_cat=958),3,0)))</f>
        <v>2</v>
      </c>
      <c r="B299" s="101"/>
      <c r="C299" s="106">
        <f>IF(NOT(ISBLANK(Ident!E299)),IF(Ident!E299&lt;Kal!A$11,Kal!A$11,Ident!E299),Kal!A$11)</f>
        <v>45383</v>
      </c>
      <c r="D299" s="25">
        <f>Ident!F299-C299+1-(INT((CHOOSE(WEEKDAY(C299),0,1,2,3,4,5,6)+(Ident!F299-C299+1))/7))-(INT((CHOOSE(WEEKDAY(C299),6,0,1,2,3,4,5)+(Ident!F299-C299+1))/7))</f>
        <v>-32415</v>
      </c>
      <c r="E299" s="25">
        <f>Kal!B$13-C299+1-(INT((CHOOSE(WEEKDAY(C299),0,1,2,3,4,5,6)+(Kal!B$13-C299+1))/7))-(INT((CHOOSE(WEEKDAY(C299),6,0,1,2,3,4,5)+(Kal!B$13-C299+1))/7))</f>
        <v>65</v>
      </c>
      <c r="F299" s="25">
        <f>Ident!F299-Kal!A$11+1-(INT((CHOOSE(WEEKDAY(Kal!A$11),0,1,2,3,4,5,6)+(Ident!F299-Kal!A$11+1))/7))-(INT((CHOOSE(WEEKDAY(Kal!A$11),6,0,1,2,3,4,5)+(Ident!F299-Kal!A$11+1))/7))</f>
        <v>-32415</v>
      </c>
      <c r="G299" s="25">
        <f>IF(AND(Ident!E299&lt;&gt;0,Ident!F299&lt;&gt;0),D299,IF(AND(Ident!E299&lt;&gt;0,Ident!F299=0),E299,IF(AND(Ident!E299=0,Ident!F299&lt;&gt;0),F299,ad5kw)))</f>
        <v>65</v>
      </c>
      <c r="H299" s="24">
        <f>ROUND(G299*Ident!L299,2)</f>
        <v>0</v>
      </c>
      <c r="I299" s="102"/>
      <c r="J299" s="103">
        <f>BerM1!W299+BerM2!W299+BerM3!W299</f>
        <v>0</v>
      </c>
      <c r="K299" s="103">
        <f t="shared" si="202"/>
        <v>0</v>
      </c>
      <c r="L299" s="103" t="str">
        <f t="shared" si="203"/>
        <v>Corriger</v>
      </c>
      <c r="M299" s="81">
        <f>BerM1!AB299+BerM2!AB299+BerM3!AB299</f>
        <v>0</v>
      </c>
      <c r="N299" s="81">
        <f t="shared" si="204"/>
        <v>0</v>
      </c>
      <c r="O299" s="4">
        <f>IF(BerM1!S299+BerM2!S299+BerM3!S299=0,0,MIN(Ident!L299*fuf,MAX((Ident!L299-1)*fuf,ROUND(N299/(BerM1!S299+BerM2!S299+BerM3!S299),2))))</f>
        <v>0</v>
      </c>
      <c r="P299" s="81">
        <f>ROUND((BerM1!I299+BerM2!I299+BerM3!I299)/(malu1+malu2+malu3),2)</f>
        <v>0</v>
      </c>
      <c r="Q299" s="81">
        <f>ROUND((BerM1!J299+BerM2!J299+BerM3!J299)/(dima1+dima2+dima3),2)</f>
        <v>0</v>
      </c>
      <c r="R299" s="81">
        <f>ROUND((BerM1!K299+BerM2!K299+BerM3!K299)/(wome1+wome2+wome3),2)</f>
        <v>0</v>
      </c>
      <c r="S299" s="81">
        <f>ROUND((BerM1!L299+BerM2!L299+BerM3!L299)/(doje1+doje2+doje3),2)</f>
        <v>0</v>
      </c>
      <c r="T299" s="81">
        <f>ROUND((BerM1!M299+BerM2!M299+BerM3!M299)/(vrve1+vrve2+vrve3),2)</f>
        <v>0</v>
      </c>
      <c r="U299" s="81">
        <f>ROUND((BerM1!N299+BerM2!N299+BerM3!N299)/(zasa1+zasa2+zasa3),2)</f>
        <v>0</v>
      </c>
      <c r="V299" s="81">
        <f>ROUND((BerM1!O299+BerM2!O299+BerM3!O299)/(zodi1+zodi2+zodi3),2)</f>
        <v>0</v>
      </c>
      <c r="W299" s="81">
        <f>ROUND(('M1-In'!U299+'M2-In'!U299+'M3-In'!U299)*7/(malu1+malu2+malu3+dima1+dima2+dima3+wome1+wome2+wome3+doje1+doje2+doje3+vrve1+vrve2+vrve3+zasa1+zasa2+zasa3+zodi1+zodi2+zodi3),2)</f>
        <v>0</v>
      </c>
      <c r="X299" s="81">
        <f t="shared" si="205"/>
        <v>0</v>
      </c>
      <c r="Y299" s="81" t="str">
        <f t="shared" si="206"/>
        <v>REMPLIR CAT.D'EMPLOYEUR!</v>
      </c>
      <c r="Z299" s="34">
        <f t="shared" si="207"/>
        <v>0</v>
      </c>
      <c r="AA299" s="81" t="str">
        <f t="shared" si="208"/>
        <v>T. plein</v>
      </c>
      <c r="AB299" s="81">
        <f>'M1-In'!AD299+'M1-In'!AE299+'M2-In'!AD299+'M2-In'!AE299+'M3-In'!AD299+'M3-In'!AE299</f>
        <v>0</v>
      </c>
      <c r="AC299" s="81" t="str">
        <f t="shared" si="209"/>
        <v>Corriger</v>
      </c>
      <c r="AD299" s="81" t="str">
        <f t="shared" si="210"/>
        <v>Corriger</v>
      </c>
      <c r="AE299" s="81">
        <f>'M1-In'!AF299+'M2-In'!AF299+'M3-In'!AF299</f>
        <v>0</v>
      </c>
      <c r="AF299" s="81" t="str">
        <f t="shared" si="211"/>
        <v>Corriger</v>
      </c>
      <c r="AG299" s="81" t="str">
        <f t="shared" si="212"/>
        <v>Corriger</v>
      </c>
      <c r="AH299" s="81">
        <f>'M1-In'!AG299+'M2-In'!AG299+'M3-In'!AG299</f>
        <v>0</v>
      </c>
      <c r="AI299" s="81" t="str">
        <f t="shared" si="213"/>
        <v>Corriger</v>
      </c>
      <c r="AJ299" s="81" t="str">
        <f t="shared" si="214"/>
        <v>Corriger</v>
      </c>
      <c r="AK299" s="81">
        <f>'M1-In'!AH299+'M2-In'!AH299+'M3-In'!AH299</f>
        <v>0</v>
      </c>
      <c r="AL299" s="81" t="str">
        <f t="shared" si="215"/>
        <v>Corriger</v>
      </c>
      <c r="AM299" s="81" t="str">
        <f t="shared" si="216"/>
        <v>Corriger</v>
      </c>
      <c r="AN299" s="81">
        <f>'M1-In'!AI299+'M2-In'!AI299+'M3-In'!AI299</f>
        <v>0</v>
      </c>
      <c r="AO299" s="81" t="str">
        <f t="shared" si="217"/>
        <v>Corriger</v>
      </c>
      <c r="AP299" s="81" t="str">
        <f t="shared" si="218"/>
        <v>Corriger</v>
      </c>
      <c r="AQ299" s="81">
        <f>'M1-In'!AJ299+'M2-In'!AJ299+'M3-In'!AJ299</f>
        <v>0</v>
      </c>
      <c r="AR299" s="81" t="str">
        <f t="shared" si="219"/>
        <v>Corriger</v>
      </c>
      <c r="AS299" s="81" t="str">
        <f t="shared" si="220"/>
        <v>Corriger</v>
      </c>
      <c r="AT299" s="81">
        <f>BerM1!AO299+BerM2!AO299+BerM3!AO299</f>
        <v>0</v>
      </c>
      <c r="AU299" s="81" t="str">
        <f t="shared" si="221"/>
        <v>Corriger</v>
      </c>
      <c r="AV299" s="81" t="str">
        <f t="shared" si="222"/>
        <v>Corriger</v>
      </c>
      <c r="AW299" s="81" t="str">
        <f>IF(A299&gt;1,"Corriger",MIN(gmk,BerM1!AQ299+BerM2!AQ299+BerM3!AQ299))</f>
        <v>Corriger</v>
      </c>
      <c r="AX299" s="81" t="str">
        <f t="shared" si="223"/>
        <v>Corriger</v>
      </c>
      <c r="AY299" s="81" t="str">
        <f t="shared" si="224"/>
        <v>Corriger</v>
      </c>
      <c r="AZ299" s="81" t="str">
        <f>IF(A299&gt;1,"Corriger",ROUND(AW299*pabij/100,2)+ROUND(AW299*wnbij/100,2))</f>
        <v>Corriger</v>
      </c>
      <c r="BA299" s="81">
        <f t="shared" si="225"/>
        <v>0</v>
      </c>
      <c r="BB299" s="81">
        <f t="shared" si="226"/>
        <v>0</v>
      </c>
      <c r="BC299" s="104">
        <f t="shared" si="227"/>
        <v>1</v>
      </c>
      <c r="BD299" s="81" t="str">
        <f t="shared" si="228"/>
        <v>Corriger</v>
      </c>
      <c r="BE299" s="34" t="str">
        <f t="shared" si="229"/>
        <v>Corriger</v>
      </c>
      <c r="BF299" s="81" t="str">
        <f>IF(A299&gt;1,"Corriger",MIN(AY299,BerM1!AT299+BerM2!AT299+BerM3!AT299))</f>
        <v>Corriger</v>
      </c>
      <c r="BG299" s="81" t="e">
        <f t="shared" si="230"/>
        <v>#VALUE!</v>
      </c>
      <c r="BH299" s="81" t="str">
        <f t="shared" si="231"/>
        <v>Corriger</v>
      </c>
      <c r="BI299" s="81" t="str">
        <f t="shared" si="232"/>
        <v>Corriger</v>
      </c>
      <c r="BJ299" s="81" t="e">
        <f t="shared" si="233"/>
        <v>#VALUE!</v>
      </c>
      <c r="BK299" s="81" t="e">
        <f ca="1">IF(A299=1,Corriger,ROUND(AW299*fsobij/100,2))</f>
        <v>#VALUE!</v>
      </c>
      <c r="BL299" s="25" t="str">
        <f t="shared" si="234"/>
        <v>Corriger</v>
      </c>
      <c r="BM299" s="81" t="str">
        <f t="shared" si="235"/>
        <v>Corriger</v>
      </c>
      <c r="BN299" s="81" t="str">
        <f t="shared" si="236"/>
        <v>Corriger</v>
      </c>
      <c r="BO299" s="81" t="str">
        <f t="shared" si="237"/>
        <v>OK</v>
      </c>
      <c r="BP299" s="81" t="b">
        <f t="shared" si="238"/>
        <v>0</v>
      </c>
      <c r="BQ299" s="105"/>
      <c r="BR299" s="105" t="e">
        <f ca="1">IF(A299=1,Corriger,ROUND(AW299*bijdrage255/100,2))</f>
        <v>#VALUE!</v>
      </c>
      <c r="BS299" s="105" t="e">
        <f ca="1">IF(A299=1,Corriger,ROUND(AW299*bijdrage256/100,2))</f>
        <v>#VALUE!</v>
      </c>
      <c r="BT299" s="105"/>
      <c r="BU299" s="105" t="str">
        <f t="shared" si="239"/>
        <v>Corriger</v>
      </c>
      <c r="BV299" s="105"/>
      <c r="BW299" s="81" t="e">
        <f t="shared" si="240"/>
        <v>#VALUE!</v>
      </c>
      <c r="BX299" s="81" t="e">
        <f t="shared" si="241"/>
        <v>#VALUE!</v>
      </c>
      <c r="BY299" s="81" t="e">
        <f t="shared" si="242"/>
        <v>#VALUE!</v>
      </c>
      <c r="CA299" s="81" t="e">
        <f ca="1">BN299-ROUND(((FTP!AP299+FTP!BB299+FTP!BF299+FTP!AT299+FTP!AX299)-(FTP!BH299+FTP!BJ299))/100,2)</f>
        <v>#VALUE!</v>
      </c>
    </row>
    <row r="300" spans="1:79" x14ac:dyDescent="0.2">
      <c r="A300" s="25">
        <f>IF(OR(BerM1!V300=1,BerM2!V300=1,BerM3!V300=1),1,IF(ISBLANK(wg_cat),2,IF(AND(kwnr&gt;=76,user_wg_cat=958),3,0)))</f>
        <v>2</v>
      </c>
      <c r="B300" s="101"/>
      <c r="C300" s="106">
        <f>IF(NOT(ISBLANK(Ident!E300)),IF(Ident!E300&lt;Kal!A$11,Kal!A$11,Ident!E300),Kal!A$11)</f>
        <v>45383</v>
      </c>
      <c r="D300" s="25">
        <f>Ident!F300-C300+1-(INT((CHOOSE(WEEKDAY(C300),0,1,2,3,4,5,6)+(Ident!F300-C300+1))/7))-(INT((CHOOSE(WEEKDAY(C300),6,0,1,2,3,4,5)+(Ident!F300-C300+1))/7))</f>
        <v>-32415</v>
      </c>
      <c r="E300" s="25">
        <f>Kal!B$13-C300+1-(INT((CHOOSE(WEEKDAY(C300),0,1,2,3,4,5,6)+(Kal!B$13-C300+1))/7))-(INT((CHOOSE(WEEKDAY(C300),6,0,1,2,3,4,5)+(Kal!B$13-C300+1))/7))</f>
        <v>65</v>
      </c>
      <c r="F300" s="25">
        <f>Ident!F300-Kal!A$11+1-(INT((CHOOSE(WEEKDAY(Kal!A$11),0,1,2,3,4,5,6)+(Ident!F300-Kal!A$11+1))/7))-(INT((CHOOSE(WEEKDAY(Kal!A$11),6,0,1,2,3,4,5)+(Ident!F300-Kal!A$11+1))/7))</f>
        <v>-32415</v>
      </c>
      <c r="G300" s="25">
        <f>IF(AND(Ident!E300&lt;&gt;0,Ident!F300&lt;&gt;0),D300,IF(AND(Ident!E300&lt;&gt;0,Ident!F300=0),E300,IF(AND(Ident!E300=0,Ident!F300&lt;&gt;0),F300,ad5kw)))</f>
        <v>65</v>
      </c>
      <c r="H300" s="24">
        <f>ROUND(G300*Ident!L300,2)</f>
        <v>0</v>
      </c>
      <c r="I300" s="102"/>
      <c r="J300" s="103">
        <f>BerM1!W300+BerM2!W300+BerM3!W300</f>
        <v>0</v>
      </c>
      <c r="K300" s="103">
        <f t="shared" si="202"/>
        <v>0</v>
      </c>
      <c r="L300" s="103" t="str">
        <f t="shared" si="203"/>
        <v>Corriger</v>
      </c>
      <c r="M300" s="81">
        <f>BerM1!AB300+BerM2!AB300+BerM3!AB300</f>
        <v>0</v>
      </c>
      <c r="N300" s="81">
        <f t="shared" si="204"/>
        <v>0</v>
      </c>
      <c r="O300" s="4">
        <f>IF(BerM1!S300+BerM2!S300+BerM3!S300=0,0,MIN(Ident!L300*fuf,MAX((Ident!L300-1)*fuf,ROUND(N300/(BerM1!S300+BerM2!S300+BerM3!S300),2))))</f>
        <v>0</v>
      </c>
      <c r="P300" s="81">
        <f>ROUND((BerM1!I300+BerM2!I300+BerM3!I300)/(malu1+malu2+malu3),2)</f>
        <v>0</v>
      </c>
      <c r="Q300" s="81">
        <f>ROUND((BerM1!J300+BerM2!J300+BerM3!J300)/(dima1+dima2+dima3),2)</f>
        <v>0</v>
      </c>
      <c r="R300" s="81">
        <f>ROUND((BerM1!K300+BerM2!K300+BerM3!K300)/(wome1+wome2+wome3),2)</f>
        <v>0</v>
      </c>
      <c r="S300" s="81">
        <f>ROUND((BerM1!L300+BerM2!L300+BerM3!L300)/(doje1+doje2+doje3),2)</f>
        <v>0</v>
      </c>
      <c r="T300" s="81">
        <f>ROUND((BerM1!M300+BerM2!M300+BerM3!M300)/(vrve1+vrve2+vrve3),2)</f>
        <v>0</v>
      </c>
      <c r="U300" s="81">
        <f>ROUND((BerM1!N300+BerM2!N300+BerM3!N300)/(zasa1+zasa2+zasa3),2)</f>
        <v>0</v>
      </c>
      <c r="V300" s="81">
        <f>ROUND((BerM1!O300+BerM2!O300+BerM3!O300)/(zodi1+zodi2+zodi3),2)</f>
        <v>0</v>
      </c>
      <c r="W300" s="81">
        <f>ROUND(('M1-In'!U300+'M2-In'!U300+'M3-In'!U300)*7/(malu1+malu2+malu3+dima1+dima2+dima3+wome1+wome2+wome3+doje1+doje2+doje3+vrve1+vrve2+vrve3+zasa1+zasa2+zasa3+zodi1+zodi2+zodi3),2)</f>
        <v>0</v>
      </c>
      <c r="X300" s="81">
        <f t="shared" si="205"/>
        <v>0</v>
      </c>
      <c r="Y300" s="81" t="str">
        <f t="shared" si="206"/>
        <v>REMPLIR CAT.D'EMPLOYEUR!</v>
      </c>
      <c r="Z300" s="34">
        <f t="shared" si="207"/>
        <v>0</v>
      </c>
      <c r="AA300" s="81" t="str">
        <f t="shared" si="208"/>
        <v>T. plein</v>
      </c>
      <c r="AB300" s="81">
        <f>'M1-In'!AD300+'M1-In'!AE300+'M2-In'!AD300+'M2-In'!AE300+'M3-In'!AD300+'M3-In'!AE300</f>
        <v>0</v>
      </c>
      <c r="AC300" s="81" t="str">
        <f t="shared" si="209"/>
        <v>Corriger</v>
      </c>
      <c r="AD300" s="81" t="str">
        <f t="shared" si="210"/>
        <v>Corriger</v>
      </c>
      <c r="AE300" s="81">
        <f>'M1-In'!AF300+'M2-In'!AF300+'M3-In'!AF300</f>
        <v>0</v>
      </c>
      <c r="AF300" s="81" t="str">
        <f t="shared" si="211"/>
        <v>Corriger</v>
      </c>
      <c r="AG300" s="81" t="str">
        <f t="shared" si="212"/>
        <v>Corriger</v>
      </c>
      <c r="AH300" s="81">
        <f>'M1-In'!AG300+'M2-In'!AG300+'M3-In'!AG300</f>
        <v>0</v>
      </c>
      <c r="AI300" s="81" t="str">
        <f t="shared" si="213"/>
        <v>Corriger</v>
      </c>
      <c r="AJ300" s="81" t="str">
        <f t="shared" si="214"/>
        <v>Corriger</v>
      </c>
      <c r="AK300" s="81">
        <f>'M1-In'!AH300+'M2-In'!AH300+'M3-In'!AH300</f>
        <v>0</v>
      </c>
      <c r="AL300" s="81" t="str">
        <f t="shared" si="215"/>
        <v>Corriger</v>
      </c>
      <c r="AM300" s="81" t="str">
        <f t="shared" si="216"/>
        <v>Corriger</v>
      </c>
      <c r="AN300" s="81">
        <f>'M1-In'!AI300+'M2-In'!AI300+'M3-In'!AI300</f>
        <v>0</v>
      </c>
      <c r="AO300" s="81" t="str">
        <f t="shared" si="217"/>
        <v>Corriger</v>
      </c>
      <c r="AP300" s="81" t="str">
        <f t="shared" si="218"/>
        <v>Corriger</v>
      </c>
      <c r="AQ300" s="81">
        <f>'M1-In'!AJ300+'M2-In'!AJ300+'M3-In'!AJ300</f>
        <v>0</v>
      </c>
      <c r="AR300" s="81" t="str">
        <f t="shared" si="219"/>
        <v>Corriger</v>
      </c>
      <c r="AS300" s="81" t="str">
        <f t="shared" si="220"/>
        <v>Corriger</v>
      </c>
      <c r="AT300" s="81">
        <f>BerM1!AO300+BerM2!AO300+BerM3!AO300</f>
        <v>0</v>
      </c>
      <c r="AU300" s="81" t="str">
        <f t="shared" si="221"/>
        <v>Corriger</v>
      </c>
      <c r="AV300" s="81" t="str">
        <f t="shared" si="222"/>
        <v>Corriger</v>
      </c>
      <c r="AW300" s="81" t="str">
        <f>IF(A300&gt;1,"Corriger",MIN(gmk,BerM1!AQ300+BerM2!AQ300+BerM3!AQ300))</f>
        <v>Corriger</v>
      </c>
      <c r="AX300" s="81" t="str">
        <f t="shared" si="223"/>
        <v>Corriger</v>
      </c>
      <c r="AY300" s="81" t="str">
        <f t="shared" si="224"/>
        <v>Corriger</v>
      </c>
      <c r="AZ300" s="81" t="str">
        <f>IF(A300&gt;1,"Corriger",ROUND(AW300*pabij/100,2)+ROUND(AW300*wnbij/100,2))</f>
        <v>Corriger</v>
      </c>
      <c r="BA300" s="81">
        <f t="shared" si="225"/>
        <v>0</v>
      </c>
      <c r="BB300" s="81">
        <f t="shared" si="226"/>
        <v>0</v>
      </c>
      <c r="BC300" s="104">
        <f t="shared" si="227"/>
        <v>1</v>
      </c>
      <c r="BD300" s="81" t="str">
        <f t="shared" si="228"/>
        <v>Corriger</v>
      </c>
      <c r="BE300" s="34" t="str">
        <f t="shared" si="229"/>
        <v>Corriger</v>
      </c>
      <c r="BF300" s="81" t="str">
        <f>IF(A300&gt;1,"Corriger",MIN(AY300,BerM1!AT300+BerM2!AT300+BerM3!AT300))</f>
        <v>Corriger</v>
      </c>
      <c r="BG300" s="81" t="e">
        <f t="shared" si="230"/>
        <v>#VALUE!</v>
      </c>
      <c r="BH300" s="81" t="str">
        <f t="shared" si="231"/>
        <v>Corriger</v>
      </c>
      <c r="BI300" s="81" t="str">
        <f t="shared" si="232"/>
        <v>Corriger</v>
      </c>
      <c r="BJ300" s="81" t="e">
        <f t="shared" si="233"/>
        <v>#VALUE!</v>
      </c>
      <c r="BK300" s="81" t="e">
        <f ca="1">IF(A300=1,Corriger,ROUND(AW300*fsobij/100,2))</f>
        <v>#VALUE!</v>
      </c>
      <c r="BL300" s="25" t="str">
        <f t="shared" si="234"/>
        <v>Corriger</v>
      </c>
      <c r="BM300" s="81" t="str">
        <f t="shared" si="235"/>
        <v>Corriger</v>
      </c>
      <c r="BN300" s="81" t="str">
        <f t="shared" si="236"/>
        <v>Corriger</v>
      </c>
      <c r="BO300" s="81" t="str">
        <f t="shared" si="237"/>
        <v>OK</v>
      </c>
      <c r="BP300" s="81" t="b">
        <f t="shared" si="238"/>
        <v>0</v>
      </c>
      <c r="BQ300" s="105"/>
      <c r="BR300" s="105" t="e">
        <f ca="1">IF(A300=1,Corriger,ROUND(AW300*bijdrage255/100,2))</f>
        <v>#VALUE!</v>
      </c>
      <c r="BS300" s="105" t="e">
        <f ca="1">IF(A300=1,Corriger,ROUND(AW300*bijdrage256/100,2))</f>
        <v>#VALUE!</v>
      </c>
      <c r="BT300" s="105"/>
      <c r="BU300" s="105" t="str">
        <f t="shared" si="239"/>
        <v>Corriger</v>
      </c>
      <c r="BV300" s="105"/>
      <c r="BW300" s="81" t="e">
        <f t="shared" si="240"/>
        <v>#VALUE!</v>
      </c>
      <c r="BX300" s="81" t="e">
        <f t="shared" si="241"/>
        <v>#VALUE!</v>
      </c>
      <c r="BY300" s="81" t="e">
        <f t="shared" si="242"/>
        <v>#VALUE!</v>
      </c>
      <c r="CA300" s="81" t="e">
        <f ca="1">BN300-ROUND(((FTP!AP300+FTP!BB300+FTP!BF300+FTP!AT300+FTP!AX300)-(FTP!BH300+FTP!BJ300))/100,2)</f>
        <v>#VALUE!</v>
      </c>
    </row>
    <row r="301" spans="1:79" x14ac:dyDescent="0.2">
      <c r="C301" s="108"/>
    </row>
    <row r="302" spans="1:79" x14ac:dyDescent="0.2">
      <c r="C302" s="108"/>
    </row>
    <row r="303" spans="1:79" x14ac:dyDescent="0.2">
      <c r="C303" s="108"/>
    </row>
    <row r="304" spans="1:79" x14ac:dyDescent="0.2">
      <c r="C304" s="108"/>
    </row>
    <row r="305" spans="3:3" x14ac:dyDescent="0.2">
      <c r="C305" s="108"/>
    </row>
    <row r="306" spans="3:3" x14ac:dyDescent="0.2">
      <c r="C306" s="108"/>
    </row>
    <row r="307" spans="3:3" x14ac:dyDescent="0.2">
      <c r="C307" s="108"/>
    </row>
    <row r="308" spans="3:3" x14ac:dyDescent="0.2">
      <c r="C308" s="108"/>
    </row>
    <row r="309" spans="3:3" x14ac:dyDescent="0.2">
      <c r="C309" s="108"/>
    </row>
    <row r="310" spans="3:3" x14ac:dyDescent="0.2">
      <c r="C310" s="108"/>
    </row>
    <row r="311" spans="3:3" x14ac:dyDescent="0.2">
      <c r="C311" s="108"/>
    </row>
    <row r="312" spans="3:3" x14ac:dyDescent="0.2">
      <c r="C312" s="108"/>
    </row>
    <row r="313" spans="3:3" x14ac:dyDescent="0.2">
      <c r="C313" s="108"/>
    </row>
    <row r="314" spans="3:3" x14ac:dyDescent="0.2">
      <c r="C314" s="108"/>
    </row>
    <row r="315" spans="3:3" x14ac:dyDescent="0.2">
      <c r="C315" s="108"/>
    </row>
    <row r="316" spans="3:3" x14ac:dyDescent="0.2">
      <c r="C316" s="108"/>
    </row>
    <row r="317" spans="3:3" x14ac:dyDescent="0.2">
      <c r="C317" s="108"/>
    </row>
    <row r="318" spans="3:3" x14ac:dyDescent="0.2">
      <c r="C318" s="108"/>
    </row>
    <row r="319" spans="3:3" x14ac:dyDescent="0.2">
      <c r="C319" s="108"/>
    </row>
    <row r="320" spans="3:3" x14ac:dyDescent="0.2">
      <c r="C320" s="108"/>
    </row>
    <row r="321" spans="3:3" x14ac:dyDescent="0.2">
      <c r="C321" s="108"/>
    </row>
    <row r="322" spans="3:3" x14ac:dyDescent="0.2">
      <c r="C322" s="108"/>
    </row>
    <row r="323" spans="3:3" x14ac:dyDescent="0.2">
      <c r="C323" s="108"/>
    </row>
    <row r="324" spans="3:3" x14ac:dyDescent="0.2">
      <c r="C324" s="108"/>
    </row>
    <row r="325" spans="3:3" x14ac:dyDescent="0.2">
      <c r="C325" s="108"/>
    </row>
    <row r="326" spans="3:3" x14ac:dyDescent="0.2">
      <c r="C326" s="108"/>
    </row>
    <row r="327" spans="3:3" x14ac:dyDescent="0.2">
      <c r="C327" s="108"/>
    </row>
    <row r="328" spans="3:3" x14ac:dyDescent="0.2">
      <c r="C328" s="108"/>
    </row>
    <row r="329" spans="3:3" x14ac:dyDescent="0.2">
      <c r="C329" s="108"/>
    </row>
    <row r="330" spans="3:3" x14ac:dyDescent="0.2">
      <c r="C330" s="108"/>
    </row>
    <row r="331" spans="3:3" x14ac:dyDescent="0.2">
      <c r="C331" s="108"/>
    </row>
    <row r="332" spans="3:3" x14ac:dyDescent="0.2">
      <c r="C332" s="108"/>
    </row>
    <row r="333" spans="3:3" x14ac:dyDescent="0.2">
      <c r="C333" s="108"/>
    </row>
    <row r="334" spans="3:3" x14ac:dyDescent="0.2">
      <c r="C334" s="108"/>
    </row>
    <row r="335" spans="3:3" x14ac:dyDescent="0.2">
      <c r="C335" s="108"/>
    </row>
    <row r="336" spans="3:3" x14ac:dyDescent="0.2">
      <c r="C336" s="108"/>
    </row>
    <row r="337" spans="3:3" x14ac:dyDescent="0.2">
      <c r="C337" s="108"/>
    </row>
    <row r="338" spans="3:3" x14ac:dyDescent="0.2">
      <c r="C338" s="108"/>
    </row>
    <row r="339" spans="3:3" x14ac:dyDescent="0.2">
      <c r="C339" s="108"/>
    </row>
    <row r="340" spans="3:3" x14ac:dyDescent="0.2">
      <c r="C340" s="108"/>
    </row>
    <row r="341" spans="3:3" x14ac:dyDescent="0.2">
      <c r="C341" s="108"/>
    </row>
    <row r="342" spans="3:3" x14ac:dyDescent="0.2">
      <c r="C342" s="108"/>
    </row>
    <row r="343" spans="3:3" x14ac:dyDescent="0.2">
      <c r="C343" s="108"/>
    </row>
    <row r="344" spans="3:3" x14ac:dyDescent="0.2">
      <c r="C344" s="108"/>
    </row>
    <row r="345" spans="3:3" x14ac:dyDescent="0.2">
      <c r="C345" s="108"/>
    </row>
    <row r="346" spans="3:3" x14ac:dyDescent="0.2">
      <c r="C346" s="108"/>
    </row>
    <row r="347" spans="3:3" x14ac:dyDescent="0.2">
      <c r="C347" s="108"/>
    </row>
    <row r="348" spans="3:3" x14ac:dyDescent="0.2">
      <c r="C348" s="108"/>
    </row>
    <row r="349" spans="3:3" x14ac:dyDescent="0.2">
      <c r="C349" s="108"/>
    </row>
    <row r="350" spans="3:3" x14ac:dyDescent="0.2">
      <c r="C350" s="108"/>
    </row>
    <row r="351" spans="3:3" x14ac:dyDescent="0.2">
      <c r="C351" s="108"/>
    </row>
    <row r="352" spans="3:3" x14ac:dyDescent="0.2">
      <c r="C352" s="108"/>
    </row>
    <row r="353" spans="3:3" x14ac:dyDescent="0.2">
      <c r="C353" s="108"/>
    </row>
    <row r="354" spans="3:3" x14ac:dyDescent="0.2">
      <c r="C354" s="108"/>
    </row>
    <row r="355" spans="3:3" x14ac:dyDescent="0.2">
      <c r="C355" s="108"/>
    </row>
    <row r="356" spans="3:3" x14ac:dyDescent="0.2">
      <c r="C356" s="108"/>
    </row>
    <row r="357" spans="3:3" x14ac:dyDescent="0.2">
      <c r="C357" s="108"/>
    </row>
    <row r="358" spans="3:3" x14ac:dyDescent="0.2">
      <c r="C358" s="108"/>
    </row>
    <row r="359" spans="3:3" x14ac:dyDescent="0.2">
      <c r="C359" s="108"/>
    </row>
    <row r="360" spans="3:3" x14ac:dyDescent="0.2">
      <c r="C360" s="108"/>
    </row>
    <row r="361" spans="3:3" x14ac:dyDescent="0.2">
      <c r="C361" s="108"/>
    </row>
    <row r="362" spans="3:3" x14ac:dyDescent="0.2">
      <c r="C362" s="108"/>
    </row>
    <row r="363" spans="3:3" x14ac:dyDescent="0.2">
      <c r="C363" s="108"/>
    </row>
    <row r="364" spans="3:3" x14ac:dyDescent="0.2">
      <c r="C364" s="108"/>
    </row>
    <row r="365" spans="3:3" x14ac:dyDescent="0.2">
      <c r="C365" s="108"/>
    </row>
    <row r="366" spans="3:3" x14ac:dyDescent="0.2">
      <c r="C366" s="108"/>
    </row>
    <row r="367" spans="3:3" x14ac:dyDescent="0.2">
      <c r="C367" s="108"/>
    </row>
    <row r="368" spans="3:3" x14ac:dyDescent="0.2">
      <c r="C368" s="108"/>
    </row>
    <row r="369" spans="3:3" x14ac:dyDescent="0.2">
      <c r="C369" s="108"/>
    </row>
    <row r="370" spans="3:3" x14ac:dyDescent="0.2">
      <c r="C370" s="108"/>
    </row>
    <row r="371" spans="3:3" x14ac:dyDescent="0.2">
      <c r="C371" s="108"/>
    </row>
    <row r="372" spans="3:3" x14ac:dyDescent="0.2">
      <c r="C372" s="108"/>
    </row>
    <row r="373" spans="3:3" x14ac:dyDescent="0.2">
      <c r="C373" s="108"/>
    </row>
    <row r="374" spans="3:3" x14ac:dyDescent="0.2">
      <c r="C374" s="108"/>
    </row>
    <row r="375" spans="3:3" x14ac:dyDescent="0.2">
      <c r="C375" s="108"/>
    </row>
    <row r="376" spans="3:3" x14ac:dyDescent="0.2">
      <c r="C376" s="108"/>
    </row>
    <row r="377" spans="3:3" x14ac:dyDescent="0.2">
      <c r="C377" s="108"/>
    </row>
    <row r="378" spans="3:3" x14ac:dyDescent="0.2">
      <c r="C378" s="108"/>
    </row>
    <row r="379" spans="3:3" x14ac:dyDescent="0.2">
      <c r="C379" s="108"/>
    </row>
    <row r="380" spans="3:3" x14ac:dyDescent="0.2">
      <c r="C380" s="108"/>
    </row>
    <row r="381" spans="3:3" x14ac:dyDescent="0.2">
      <c r="C381" s="108"/>
    </row>
    <row r="382" spans="3:3" x14ac:dyDescent="0.2">
      <c r="C382" s="108"/>
    </row>
    <row r="383" spans="3:3" x14ac:dyDescent="0.2">
      <c r="C383" s="108"/>
    </row>
    <row r="384" spans="3:3" x14ac:dyDescent="0.2">
      <c r="C384" s="108"/>
    </row>
    <row r="385" spans="3:3" x14ac:dyDescent="0.2">
      <c r="C385" s="108"/>
    </row>
    <row r="386" spans="3:3" x14ac:dyDescent="0.2">
      <c r="C386" s="108"/>
    </row>
    <row r="387" spans="3:3" x14ac:dyDescent="0.2">
      <c r="C387" s="108"/>
    </row>
    <row r="388" spans="3:3" x14ac:dyDescent="0.2">
      <c r="C388" s="108"/>
    </row>
    <row r="389" spans="3:3" x14ac:dyDescent="0.2">
      <c r="C389" s="108"/>
    </row>
    <row r="390" spans="3:3" x14ac:dyDescent="0.2">
      <c r="C390" s="108"/>
    </row>
    <row r="391" spans="3:3" x14ac:dyDescent="0.2">
      <c r="C391" s="108"/>
    </row>
    <row r="392" spans="3:3" x14ac:dyDescent="0.2">
      <c r="C392" s="108"/>
    </row>
    <row r="393" spans="3:3" x14ac:dyDescent="0.2">
      <c r="C393" s="108"/>
    </row>
    <row r="394" spans="3:3" x14ac:dyDescent="0.2">
      <c r="C394" s="108"/>
    </row>
    <row r="395" spans="3:3" x14ac:dyDescent="0.2">
      <c r="C395" s="108"/>
    </row>
    <row r="396" spans="3:3" x14ac:dyDescent="0.2">
      <c r="C396" s="108"/>
    </row>
    <row r="397" spans="3:3" x14ac:dyDescent="0.2">
      <c r="C397" s="108"/>
    </row>
    <row r="398" spans="3:3" x14ac:dyDescent="0.2">
      <c r="C398" s="108"/>
    </row>
    <row r="399" spans="3:3" x14ac:dyDescent="0.2">
      <c r="C399" s="108"/>
    </row>
    <row r="400" spans="3:3" x14ac:dyDescent="0.2">
      <c r="C400" s="108"/>
    </row>
    <row r="401" spans="3:3" x14ac:dyDescent="0.2">
      <c r="C401" s="108"/>
    </row>
    <row r="402" spans="3:3" x14ac:dyDescent="0.2">
      <c r="C402" s="108"/>
    </row>
    <row r="403" spans="3:3" x14ac:dyDescent="0.2">
      <c r="C403" s="108"/>
    </row>
    <row r="404" spans="3:3" x14ac:dyDescent="0.2">
      <c r="C404" s="108"/>
    </row>
    <row r="405" spans="3:3" x14ac:dyDescent="0.2">
      <c r="C405" s="108"/>
    </row>
    <row r="406" spans="3:3" x14ac:dyDescent="0.2">
      <c r="C406" s="108"/>
    </row>
    <row r="407" spans="3:3" x14ac:dyDescent="0.2">
      <c r="C407" s="108"/>
    </row>
    <row r="408" spans="3:3" x14ac:dyDescent="0.2">
      <c r="C408" s="108"/>
    </row>
    <row r="409" spans="3:3" x14ac:dyDescent="0.2">
      <c r="C409" s="108"/>
    </row>
    <row r="410" spans="3:3" x14ac:dyDescent="0.2">
      <c r="C410" s="108"/>
    </row>
    <row r="411" spans="3:3" x14ac:dyDescent="0.2">
      <c r="C411" s="108"/>
    </row>
    <row r="412" spans="3:3" x14ac:dyDescent="0.2">
      <c r="C412" s="108"/>
    </row>
    <row r="413" spans="3:3" x14ac:dyDescent="0.2">
      <c r="C413" s="108"/>
    </row>
    <row r="414" spans="3:3" x14ac:dyDescent="0.2">
      <c r="C414" s="108"/>
    </row>
    <row r="415" spans="3:3" x14ac:dyDescent="0.2">
      <c r="C415" s="108"/>
    </row>
    <row r="416" spans="3:3" x14ac:dyDescent="0.2">
      <c r="C416" s="108"/>
    </row>
    <row r="417" spans="3:3" x14ac:dyDescent="0.2">
      <c r="C417" s="108"/>
    </row>
    <row r="418" spans="3:3" x14ac:dyDescent="0.2">
      <c r="C418" s="108"/>
    </row>
    <row r="419" spans="3:3" x14ac:dyDescent="0.2">
      <c r="C419" s="108"/>
    </row>
    <row r="420" spans="3:3" x14ac:dyDescent="0.2">
      <c r="C420" s="108"/>
    </row>
    <row r="421" spans="3:3" x14ac:dyDescent="0.2">
      <c r="C421" s="108"/>
    </row>
    <row r="422" spans="3:3" x14ac:dyDescent="0.2">
      <c r="C422" s="108"/>
    </row>
    <row r="423" spans="3:3" x14ac:dyDescent="0.2">
      <c r="C423" s="108"/>
    </row>
    <row r="424" spans="3:3" x14ac:dyDescent="0.2">
      <c r="C424" s="108"/>
    </row>
    <row r="425" spans="3:3" x14ac:dyDescent="0.2">
      <c r="C425" s="108"/>
    </row>
    <row r="426" spans="3:3" x14ac:dyDescent="0.2">
      <c r="C426" s="108"/>
    </row>
    <row r="427" spans="3:3" x14ac:dyDescent="0.2">
      <c r="C427" s="108"/>
    </row>
    <row r="428" spans="3:3" x14ac:dyDescent="0.2">
      <c r="C428" s="108"/>
    </row>
    <row r="429" spans="3:3" x14ac:dyDescent="0.2">
      <c r="C429" s="108"/>
    </row>
    <row r="430" spans="3:3" x14ac:dyDescent="0.2">
      <c r="C430" s="108"/>
    </row>
    <row r="431" spans="3:3" x14ac:dyDescent="0.2">
      <c r="C431" s="108"/>
    </row>
    <row r="432" spans="3:3" x14ac:dyDescent="0.2">
      <c r="C432" s="108"/>
    </row>
    <row r="433" spans="3:3" x14ac:dyDescent="0.2">
      <c r="C433" s="108"/>
    </row>
    <row r="434" spans="3:3" x14ac:dyDescent="0.2">
      <c r="C434" s="108"/>
    </row>
    <row r="435" spans="3:3" x14ac:dyDescent="0.2">
      <c r="C435" s="108"/>
    </row>
    <row r="436" spans="3:3" x14ac:dyDescent="0.2">
      <c r="C436" s="108"/>
    </row>
    <row r="437" spans="3:3" x14ac:dyDescent="0.2">
      <c r="C437" s="108"/>
    </row>
    <row r="438" spans="3:3" x14ac:dyDescent="0.2">
      <c r="C438" s="108"/>
    </row>
    <row r="439" spans="3:3" x14ac:dyDescent="0.2">
      <c r="C439" s="108"/>
    </row>
    <row r="440" spans="3:3" x14ac:dyDescent="0.2">
      <c r="C440" s="108"/>
    </row>
    <row r="441" spans="3:3" x14ac:dyDescent="0.2">
      <c r="C441" s="108"/>
    </row>
    <row r="442" spans="3:3" x14ac:dyDescent="0.2">
      <c r="C442" s="108"/>
    </row>
    <row r="443" spans="3:3" x14ac:dyDescent="0.2">
      <c r="C443" s="108"/>
    </row>
    <row r="444" spans="3:3" x14ac:dyDescent="0.2">
      <c r="C444" s="108"/>
    </row>
    <row r="445" spans="3:3" x14ac:dyDescent="0.2">
      <c r="C445" s="108"/>
    </row>
    <row r="446" spans="3:3" x14ac:dyDescent="0.2">
      <c r="C446" s="108"/>
    </row>
    <row r="447" spans="3:3" x14ac:dyDescent="0.2">
      <c r="C447" s="108"/>
    </row>
    <row r="448" spans="3:3" x14ac:dyDescent="0.2">
      <c r="C448" s="108"/>
    </row>
    <row r="449" spans="3:3" x14ac:dyDescent="0.2">
      <c r="C449" s="108"/>
    </row>
    <row r="450" spans="3:3" x14ac:dyDescent="0.2">
      <c r="C450" s="108"/>
    </row>
    <row r="451" spans="3:3" x14ac:dyDescent="0.2">
      <c r="C451" s="108"/>
    </row>
    <row r="452" spans="3:3" x14ac:dyDescent="0.2">
      <c r="C452" s="108"/>
    </row>
    <row r="453" spans="3:3" x14ac:dyDescent="0.2">
      <c r="C453" s="108"/>
    </row>
    <row r="454" spans="3:3" x14ac:dyDescent="0.2">
      <c r="C454" s="108"/>
    </row>
    <row r="455" spans="3:3" x14ac:dyDescent="0.2">
      <c r="C455" s="108"/>
    </row>
    <row r="456" spans="3:3" x14ac:dyDescent="0.2">
      <c r="C456" s="108"/>
    </row>
    <row r="457" spans="3:3" x14ac:dyDescent="0.2">
      <c r="C457" s="108"/>
    </row>
    <row r="458" spans="3:3" x14ac:dyDescent="0.2">
      <c r="C458" s="108"/>
    </row>
    <row r="459" spans="3:3" x14ac:dyDescent="0.2">
      <c r="C459" s="108"/>
    </row>
    <row r="460" spans="3:3" x14ac:dyDescent="0.2">
      <c r="C460" s="108"/>
    </row>
    <row r="461" spans="3:3" x14ac:dyDescent="0.2">
      <c r="C461" s="108"/>
    </row>
    <row r="462" spans="3:3" x14ac:dyDescent="0.2">
      <c r="C462" s="108"/>
    </row>
    <row r="463" spans="3:3" x14ac:dyDescent="0.2">
      <c r="C463" s="108"/>
    </row>
    <row r="464" spans="3:3" x14ac:dyDescent="0.2">
      <c r="C464" s="108"/>
    </row>
    <row r="465" spans="3:3" x14ac:dyDescent="0.2">
      <c r="C465" s="108"/>
    </row>
    <row r="466" spans="3:3" x14ac:dyDescent="0.2">
      <c r="C466" s="108"/>
    </row>
    <row r="467" spans="3:3" x14ac:dyDescent="0.2">
      <c r="C467" s="108"/>
    </row>
    <row r="468" spans="3:3" x14ac:dyDescent="0.2">
      <c r="C468" s="108"/>
    </row>
    <row r="469" spans="3:3" x14ac:dyDescent="0.2">
      <c r="C469" s="108"/>
    </row>
    <row r="470" spans="3:3" x14ac:dyDescent="0.2">
      <c r="C470" s="108"/>
    </row>
    <row r="471" spans="3:3" x14ac:dyDescent="0.2">
      <c r="C471" s="108"/>
    </row>
    <row r="472" spans="3:3" x14ac:dyDescent="0.2">
      <c r="C472" s="108"/>
    </row>
    <row r="473" spans="3:3" x14ac:dyDescent="0.2">
      <c r="C473" s="108"/>
    </row>
    <row r="474" spans="3:3" x14ac:dyDescent="0.2">
      <c r="C474" s="108"/>
    </row>
    <row r="475" spans="3:3" x14ac:dyDescent="0.2">
      <c r="C475" s="108"/>
    </row>
    <row r="476" spans="3:3" x14ac:dyDescent="0.2">
      <c r="C476" s="108"/>
    </row>
    <row r="477" spans="3:3" x14ac:dyDescent="0.2">
      <c r="C477" s="108"/>
    </row>
    <row r="478" spans="3:3" x14ac:dyDescent="0.2">
      <c r="C478" s="108"/>
    </row>
    <row r="479" spans="3:3" x14ac:dyDescent="0.2">
      <c r="C479" s="108"/>
    </row>
    <row r="480" spans="3:3" x14ac:dyDescent="0.2">
      <c r="C480" s="108"/>
    </row>
    <row r="481" spans="3:3" x14ac:dyDescent="0.2">
      <c r="C481" s="108"/>
    </row>
    <row r="482" spans="3:3" x14ac:dyDescent="0.2">
      <c r="C482" s="108"/>
    </row>
    <row r="483" spans="3:3" x14ac:dyDescent="0.2">
      <c r="C483" s="108"/>
    </row>
    <row r="484" spans="3:3" x14ac:dyDescent="0.2">
      <c r="C484" s="108"/>
    </row>
    <row r="485" spans="3:3" x14ac:dyDescent="0.2">
      <c r="C485" s="108"/>
    </row>
    <row r="486" spans="3:3" x14ac:dyDescent="0.2">
      <c r="C486" s="108"/>
    </row>
    <row r="487" spans="3:3" x14ac:dyDescent="0.2">
      <c r="C487" s="108"/>
    </row>
    <row r="488" spans="3:3" x14ac:dyDescent="0.2">
      <c r="C488" s="108"/>
    </row>
    <row r="489" spans="3:3" x14ac:dyDescent="0.2">
      <c r="C489" s="108"/>
    </row>
    <row r="490" spans="3:3" x14ac:dyDescent="0.2">
      <c r="C490" s="108"/>
    </row>
    <row r="491" spans="3:3" x14ac:dyDescent="0.2">
      <c r="C491" s="108"/>
    </row>
    <row r="492" spans="3:3" x14ac:dyDescent="0.2">
      <c r="C492" s="108"/>
    </row>
    <row r="493" spans="3:3" x14ac:dyDescent="0.2">
      <c r="C493" s="108"/>
    </row>
    <row r="494" spans="3:3" x14ac:dyDescent="0.2">
      <c r="C494" s="108"/>
    </row>
    <row r="495" spans="3:3" x14ac:dyDescent="0.2">
      <c r="C495" s="108"/>
    </row>
    <row r="496" spans="3:3" x14ac:dyDescent="0.2">
      <c r="C496" s="108"/>
    </row>
    <row r="497" spans="3:3" x14ac:dyDescent="0.2">
      <c r="C497" s="108"/>
    </row>
    <row r="498" spans="3:3" x14ac:dyDescent="0.2">
      <c r="C498" s="108"/>
    </row>
    <row r="499" spans="3:3" x14ac:dyDescent="0.2">
      <c r="C499" s="108"/>
    </row>
    <row r="500" spans="3:3" x14ac:dyDescent="0.2">
      <c r="C500" s="108"/>
    </row>
    <row r="501" spans="3:3" x14ac:dyDescent="0.2">
      <c r="C501" s="108"/>
    </row>
    <row r="502" spans="3:3" x14ac:dyDescent="0.2">
      <c r="C502" s="108"/>
    </row>
    <row r="503" spans="3:3" x14ac:dyDescent="0.2">
      <c r="C503" s="108"/>
    </row>
    <row r="504" spans="3:3" x14ac:dyDescent="0.2">
      <c r="C504" s="108"/>
    </row>
    <row r="505" spans="3:3" x14ac:dyDescent="0.2">
      <c r="C505" s="108"/>
    </row>
    <row r="506" spans="3:3" x14ac:dyDescent="0.2">
      <c r="C506" s="108"/>
    </row>
    <row r="507" spans="3:3" x14ac:dyDescent="0.2">
      <c r="C507" s="108"/>
    </row>
    <row r="508" spans="3:3" x14ac:dyDescent="0.2">
      <c r="C508" s="108"/>
    </row>
    <row r="509" spans="3:3" x14ac:dyDescent="0.2">
      <c r="C509" s="108"/>
    </row>
    <row r="510" spans="3:3" x14ac:dyDescent="0.2">
      <c r="C510" s="108"/>
    </row>
    <row r="511" spans="3:3" x14ac:dyDescent="0.2">
      <c r="C511" s="108"/>
    </row>
    <row r="512" spans="3:3" x14ac:dyDescent="0.2">
      <c r="C512" s="108"/>
    </row>
    <row r="513" spans="3:3" x14ac:dyDescent="0.2">
      <c r="C513" s="108"/>
    </row>
    <row r="514" spans="3:3" x14ac:dyDescent="0.2">
      <c r="C514" s="108"/>
    </row>
    <row r="515" spans="3:3" x14ac:dyDescent="0.2">
      <c r="C515" s="108"/>
    </row>
    <row r="516" spans="3:3" x14ac:dyDescent="0.2">
      <c r="C516" s="108"/>
    </row>
    <row r="517" spans="3:3" x14ac:dyDescent="0.2">
      <c r="C517" s="108"/>
    </row>
    <row r="518" spans="3:3" x14ac:dyDescent="0.2">
      <c r="C518" s="108"/>
    </row>
    <row r="519" spans="3:3" x14ac:dyDescent="0.2">
      <c r="C519" s="108"/>
    </row>
    <row r="520" spans="3:3" x14ac:dyDescent="0.2">
      <c r="C520" s="108"/>
    </row>
    <row r="521" spans="3:3" x14ac:dyDescent="0.2">
      <c r="C521" s="108"/>
    </row>
    <row r="522" spans="3:3" x14ac:dyDescent="0.2">
      <c r="C522" s="108"/>
    </row>
    <row r="523" spans="3:3" x14ac:dyDescent="0.2">
      <c r="C523" s="108"/>
    </row>
    <row r="524" spans="3:3" x14ac:dyDescent="0.2">
      <c r="C524" s="108"/>
    </row>
    <row r="525" spans="3:3" x14ac:dyDescent="0.2">
      <c r="C525" s="108"/>
    </row>
    <row r="526" spans="3:3" x14ac:dyDescent="0.2">
      <c r="C526" s="108"/>
    </row>
    <row r="527" spans="3:3" x14ac:dyDescent="0.2">
      <c r="C527" s="108"/>
    </row>
    <row r="528" spans="3:3" x14ac:dyDescent="0.2">
      <c r="C528" s="108"/>
    </row>
    <row r="529" spans="3:3" x14ac:dyDescent="0.2">
      <c r="C529" s="108"/>
    </row>
    <row r="530" spans="3:3" x14ac:dyDescent="0.2">
      <c r="C530" s="108"/>
    </row>
    <row r="531" spans="3:3" x14ac:dyDescent="0.2">
      <c r="C531" s="108"/>
    </row>
    <row r="532" spans="3:3" x14ac:dyDescent="0.2">
      <c r="C532" s="108"/>
    </row>
    <row r="533" spans="3:3" x14ac:dyDescent="0.2">
      <c r="C533" s="108"/>
    </row>
    <row r="534" spans="3:3" x14ac:dyDescent="0.2">
      <c r="C534" s="108"/>
    </row>
    <row r="535" spans="3:3" x14ac:dyDescent="0.2">
      <c r="C535" s="108"/>
    </row>
    <row r="536" spans="3:3" x14ac:dyDescent="0.2">
      <c r="C536" s="108"/>
    </row>
    <row r="537" spans="3:3" x14ac:dyDescent="0.2">
      <c r="C537" s="108"/>
    </row>
    <row r="538" spans="3:3" x14ac:dyDescent="0.2">
      <c r="C538" s="108"/>
    </row>
    <row r="539" spans="3:3" x14ac:dyDescent="0.2">
      <c r="C539" s="108"/>
    </row>
    <row r="540" spans="3:3" x14ac:dyDescent="0.2">
      <c r="C540" s="108"/>
    </row>
    <row r="541" spans="3:3" x14ac:dyDescent="0.2">
      <c r="C541" s="108"/>
    </row>
    <row r="542" spans="3:3" x14ac:dyDescent="0.2">
      <c r="C542" s="108"/>
    </row>
    <row r="543" spans="3:3" x14ac:dyDescent="0.2">
      <c r="C543" s="108"/>
    </row>
    <row r="544" spans="3:3" x14ac:dyDescent="0.2">
      <c r="C544" s="108"/>
    </row>
    <row r="545" spans="3:3" x14ac:dyDescent="0.2">
      <c r="C545" s="108"/>
    </row>
    <row r="546" spans="3:3" x14ac:dyDescent="0.2">
      <c r="C546" s="108"/>
    </row>
    <row r="547" spans="3:3" x14ac:dyDescent="0.2">
      <c r="C547" s="108"/>
    </row>
    <row r="548" spans="3:3" x14ac:dyDescent="0.2">
      <c r="C548" s="108"/>
    </row>
    <row r="549" spans="3:3" x14ac:dyDescent="0.2">
      <c r="C549" s="108"/>
    </row>
    <row r="550" spans="3:3" x14ac:dyDescent="0.2">
      <c r="C550" s="108"/>
    </row>
    <row r="551" spans="3:3" x14ac:dyDescent="0.2">
      <c r="C551" s="108"/>
    </row>
    <row r="552" spans="3:3" x14ac:dyDescent="0.2">
      <c r="C552" s="108"/>
    </row>
    <row r="553" spans="3:3" x14ac:dyDescent="0.2">
      <c r="C553" s="108"/>
    </row>
    <row r="554" spans="3:3" x14ac:dyDescent="0.2">
      <c r="C554" s="108"/>
    </row>
    <row r="555" spans="3:3" x14ac:dyDescent="0.2">
      <c r="C555" s="108"/>
    </row>
    <row r="556" spans="3:3" x14ac:dyDescent="0.2">
      <c r="C556" s="108"/>
    </row>
    <row r="557" spans="3:3" x14ac:dyDescent="0.2">
      <c r="C557" s="108"/>
    </row>
    <row r="558" spans="3:3" x14ac:dyDescent="0.2">
      <c r="C558" s="108"/>
    </row>
    <row r="559" spans="3:3" x14ac:dyDescent="0.2">
      <c r="C559" s="108"/>
    </row>
    <row r="560" spans="3:3" x14ac:dyDescent="0.2">
      <c r="C560" s="108"/>
    </row>
    <row r="561" spans="3:3" x14ac:dyDescent="0.2">
      <c r="C561" s="108"/>
    </row>
    <row r="562" spans="3:3" x14ac:dyDescent="0.2">
      <c r="C562" s="108"/>
    </row>
    <row r="563" spans="3:3" x14ac:dyDescent="0.2">
      <c r="C563" s="108"/>
    </row>
    <row r="564" spans="3:3" x14ac:dyDescent="0.2">
      <c r="C564" s="108"/>
    </row>
    <row r="565" spans="3:3" x14ac:dyDescent="0.2">
      <c r="C565" s="108"/>
    </row>
    <row r="566" spans="3:3" x14ac:dyDescent="0.2">
      <c r="C566" s="108"/>
    </row>
    <row r="567" spans="3:3" x14ac:dyDescent="0.2">
      <c r="C567" s="108"/>
    </row>
    <row r="568" spans="3:3" x14ac:dyDescent="0.2">
      <c r="C568" s="108"/>
    </row>
    <row r="569" spans="3:3" x14ac:dyDescent="0.2">
      <c r="C569" s="108"/>
    </row>
    <row r="570" spans="3:3" x14ac:dyDescent="0.2">
      <c r="C570" s="108"/>
    </row>
    <row r="571" spans="3:3" x14ac:dyDescent="0.2">
      <c r="C571" s="108"/>
    </row>
    <row r="572" spans="3:3" x14ac:dyDescent="0.2">
      <c r="C572" s="108"/>
    </row>
    <row r="573" spans="3:3" x14ac:dyDescent="0.2">
      <c r="C573" s="108"/>
    </row>
    <row r="574" spans="3:3" x14ac:dyDescent="0.2">
      <c r="C574" s="108"/>
    </row>
    <row r="575" spans="3:3" x14ac:dyDescent="0.2">
      <c r="C575" s="108"/>
    </row>
    <row r="576" spans="3:3" x14ac:dyDescent="0.2">
      <c r="C576" s="108"/>
    </row>
    <row r="577" spans="3:3" x14ac:dyDescent="0.2">
      <c r="C577" s="108"/>
    </row>
    <row r="578" spans="3:3" x14ac:dyDescent="0.2">
      <c r="C578" s="108"/>
    </row>
    <row r="579" spans="3:3" x14ac:dyDescent="0.2">
      <c r="C579" s="108"/>
    </row>
    <row r="580" spans="3:3" x14ac:dyDescent="0.2">
      <c r="C580" s="108"/>
    </row>
    <row r="581" spans="3:3" x14ac:dyDescent="0.2">
      <c r="C581" s="108"/>
    </row>
    <row r="582" spans="3:3" x14ac:dyDescent="0.2">
      <c r="C582" s="108"/>
    </row>
    <row r="583" spans="3:3" x14ac:dyDescent="0.2">
      <c r="C583" s="108"/>
    </row>
    <row r="584" spans="3:3" x14ac:dyDescent="0.2">
      <c r="C584" s="108"/>
    </row>
    <row r="585" spans="3:3" x14ac:dyDescent="0.2">
      <c r="C585" s="108"/>
    </row>
    <row r="586" spans="3:3" x14ac:dyDescent="0.2">
      <c r="C586" s="108"/>
    </row>
    <row r="587" spans="3:3" x14ac:dyDescent="0.2">
      <c r="C587" s="108"/>
    </row>
    <row r="588" spans="3:3" x14ac:dyDescent="0.2">
      <c r="C588" s="108"/>
    </row>
    <row r="589" spans="3:3" x14ac:dyDescent="0.2">
      <c r="C589" s="108"/>
    </row>
    <row r="590" spans="3:3" x14ac:dyDescent="0.2">
      <c r="C590" s="108"/>
    </row>
    <row r="591" spans="3:3" x14ac:dyDescent="0.2">
      <c r="C591" s="108"/>
    </row>
    <row r="592" spans="3:3" x14ac:dyDescent="0.2">
      <c r="C592" s="108"/>
    </row>
    <row r="593" spans="3:3" x14ac:dyDescent="0.2">
      <c r="C593" s="108"/>
    </row>
    <row r="594" spans="3:3" x14ac:dyDescent="0.2">
      <c r="C594" s="108"/>
    </row>
    <row r="595" spans="3:3" x14ac:dyDescent="0.2">
      <c r="C595" s="108"/>
    </row>
    <row r="596" spans="3:3" x14ac:dyDescent="0.2">
      <c r="C596" s="108"/>
    </row>
    <row r="597" spans="3:3" x14ac:dyDescent="0.2">
      <c r="C597" s="108"/>
    </row>
    <row r="598" spans="3:3" x14ac:dyDescent="0.2">
      <c r="C598" s="108"/>
    </row>
    <row r="599" spans="3:3" x14ac:dyDescent="0.2">
      <c r="C599" s="108"/>
    </row>
    <row r="600" spans="3:3" x14ac:dyDescent="0.2">
      <c r="C600" s="108"/>
    </row>
    <row r="601" spans="3:3" x14ac:dyDescent="0.2">
      <c r="C601" s="108"/>
    </row>
    <row r="602" spans="3:3" x14ac:dyDescent="0.2">
      <c r="C602" s="108"/>
    </row>
    <row r="603" spans="3:3" x14ac:dyDescent="0.2">
      <c r="C603" s="108"/>
    </row>
    <row r="604" spans="3:3" x14ac:dyDescent="0.2">
      <c r="C604" s="108"/>
    </row>
    <row r="605" spans="3:3" x14ac:dyDescent="0.2">
      <c r="C605" s="108"/>
    </row>
    <row r="606" spans="3:3" x14ac:dyDescent="0.2">
      <c r="C606" s="108"/>
    </row>
    <row r="607" spans="3:3" x14ac:dyDescent="0.2">
      <c r="C607" s="108"/>
    </row>
    <row r="608" spans="3:3" x14ac:dyDescent="0.2">
      <c r="C608" s="108"/>
    </row>
    <row r="609" spans="3:3" x14ac:dyDescent="0.2">
      <c r="C609" s="108"/>
    </row>
    <row r="610" spans="3:3" x14ac:dyDescent="0.2">
      <c r="C610" s="108"/>
    </row>
    <row r="611" spans="3:3" x14ac:dyDescent="0.2">
      <c r="C611" s="108"/>
    </row>
    <row r="612" spans="3:3" x14ac:dyDescent="0.2">
      <c r="C612" s="108"/>
    </row>
    <row r="613" spans="3:3" x14ac:dyDescent="0.2">
      <c r="C613" s="108"/>
    </row>
    <row r="614" spans="3:3" x14ac:dyDescent="0.2">
      <c r="C614" s="108"/>
    </row>
    <row r="615" spans="3:3" x14ac:dyDescent="0.2">
      <c r="C615" s="108"/>
    </row>
    <row r="616" spans="3:3" x14ac:dyDescent="0.2">
      <c r="C616" s="108"/>
    </row>
    <row r="617" spans="3:3" x14ac:dyDescent="0.2">
      <c r="C617" s="108"/>
    </row>
    <row r="618" spans="3:3" x14ac:dyDescent="0.2">
      <c r="C618" s="108"/>
    </row>
    <row r="619" spans="3:3" x14ac:dyDescent="0.2">
      <c r="C619" s="108"/>
    </row>
    <row r="620" spans="3:3" x14ac:dyDescent="0.2">
      <c r="C620" s="108"/>
    </row>
    <row r="621" spans="3:3" x14ac:dyDescent="0.2">
      <c r="C621" s="108"/>
    </row>
    <row r="622" spans="3:3" x14ac:dyDescent="0.2">
      <c r="C622" s="108"/>
    </row>
    <row r="623" spans="3:3" x14ac:dyDescent="0.2">
      <c r="C623" s="108"/>
    </row>
    <row r="624" spans="3:3" x14ac:dyDescent="0.2">
      <c r="C624" s="108"/>
    </row>
    <row r="625" spans="3:3" x14ac:dyDescent="0.2">
      <c r="C625" s="108"/>
    </row>
    <row r="626" spans="3:3" x14ac:dyDescent="0.2">
      <c r="C626" s="108"/>
    </row>
    <row r="627" spans="3:3" x14ac:dyDescent="0.2">
      <c r="C627" s="108"/>
    </row>
    <row r="628" spans="3:3" x14ac:dyDescent="0.2">
      <c r="C628" s="108"/>
    </row>
    <row r="629" spans="3:3" x14ac:dyDescent="0.2">
      <c r="C629" s="108"/>
    </row>
    <row r="630" spans="3:3" x14ac:dyDescent="0.2">
      <c r="C630" s="108"/>
    </row>
    <row r="631" spans="3:3" x14ac:dyDescent="0.2">
      <c r="C631" s="108"/>
    </row>
    <row r="632" spans="3:3" x14ac:dyDescent="0.2">
      <c r="C632" s="108"/>
    </row>
    <row r="633" spans="3:3" x14ac:dyDescent="0.2">
      <c r="C633" s="108"/>
    </row>
    <row r="634" spans="3:3" x14ac:dyDescent="0.2">
      <c r="C634" s="108"/>
    </row>
    <row r="635" spans="3:3" x14ac:dyDescent="0.2">
      <c r="C635" s="108"/>
    </row>
    <row r="636" spans="3:3" x14ac:dyDescent="0.2">
      <c r="C636" s="108"/>
    </row>
    <row r="637" spans="3:3" x14ac:dyDescent="0.2">
      <c r="C637" s="108"/>
    </row>
    <row r="638" spans="3:3" x14ac:dyDescent="0.2">
      <c r="C638" s="108"/>
    </row>
    <row r="639" spans="3:3" x14ac:dyDescent="0.2">
      <c r="C639" s="108"/>
    </row>
    <row r="640" spans="3:3" x14ac:dyDescent="0.2">
      <c r="C640" s="108"/>
    </row>
    <row r="641" spans="3:3" x14ac:dyDescent="0.2">
      <c r="C641" s="108"/>
    </row>
    <row r="642" spans="3:3" x14ac:dyDescent="0.2">
      <c r="C642" s="108"/>
    </row>
    <row r="643" spans="3:3" x14ac:dyDescent="0.2">
      <c r="C643" s="108"/>
    </row>
    <row r="644" spans="3:3" x14ac:dyDescent="0.2">
      <c r="C644" s="108"/>
    </row>
    <row r="645" spans="3:3" x14ac:dyDescent="0.2">
      <c r="C645" s="108"/>
    </row>
    <row r="646" spans="3:3" x14ac:dyDescent="0.2">
      <c r="C646" s="108"/>
    </row>
    <row r="647" spans="3:3" x14ac:dyDescent="0.2">
      <c r="C647" s="108"/>
    </row>
    <row r="648" spans="3:3" x14ac:dyDescent="0.2">
      <c r="C648" s="108"/>
    </row>
    <row r="649" spans="3:3" x14ac:dyDescent="0.2">
      <c r="C649" s="108"/>
    </row>
    <row r="650" spans="3:3" x14ac:dyDescent="0.2">
      <c r="C650" s="108"/>
    </row>
    <row r="651" spans="3:3" x14ac:dyDescent="0.2">
      <c r="C651" s="108"/>
    </row>
    <row r="652" spans="3:3" x14ac:dyDescent="0.2">
      <c r="C652" s="108"/>
    </row>
    <row r="653" spans="3:3" x14ac:dyDescent="0.2">
      <c r="C653" s="108"/>
    </row>
    <row r="654" spans="3:3" x14ac:dyDescent="0.2">
      <c r="C654" s="108"/>
    </row>
    <row r="655" spans="3:3" x14ac:dyDescent="0.2">
      <c r="C655" s="108"/>
    </row>
    <row r="656" spans="3:3" x14ac:dyDescent="0.2">
      <c r="C656" s="108"/>
    </row>
    <row r="657" spans="3:3" x14ac:dyDescent="0.2">
      <c r="C657" s="108"/>
    </row>
    <row r="658" spans="3:3" x14ac:dyDescent="0.2">
      <c r="C658" s="108"/>
    </row>
    <row r="659" spans="3:3" x14ac:dyDescent="0.2">
      <c r="C659" s="108"/>
    </row>
    <row r="660" spans="3:3" x14ac:dyDescent="0.2">
      <c r="C660" s="108"/>
    </row>
    <row r="661" spans="3:3" x14ac:dyDescent="0.2">
      <c r="C661" s="108"/>
    </row>
    <row r="662" spans="3:3" x14ac:dyDescent="0.2">
      <c r="C662" s="108"/>
    </row>
    <row r="663" spans="3:3" x14ac:dyDescent="0.2">
      <c r="C663" s="108"/>
    </row>
    <row r="664" spans="3:3" x14ac:dyDescent="0.2">
      <c r="C664" s="108"/>
    </row>
    <row r="665" spans="3:3" x14ac:dyDescent="0.2">
      <c r="C665" s="108"/>
    </row>
    <row r="666" spans="3:3" x14ac:dyDescent="0.2">
      <c r="C666" s="108"/>
    </row>
    <row r="667" spans="3:3" x14ac:dyDescent="0.2">
      <c r="C667" s="108"/>
    </row>
    <row r="668" spans="3:3" x14ac:dyDescent="0.2">
      <c r="C668" s="108"/>
    </row>
    <row r="669" spans="3:3" x14ac:dyDescent="0.2">
      <c r="C669" s="108"/>
    </row>
    <row r="670" spans="3:3" x14ac:dyDescent="0.2">
      <c r="C670" s="108"/>
    </row>
    <row r="671" spans="3:3" x14ac:dyDescent="0.2">
      <c r="C671" s="108"/>
    </row>
    <row r="672" spans="3:3" x14ac:dyDescent="0.2">
      <c r="C672" s="108"/>
    </row>
    <row r="673" spans="3:3" x14ac:dyDescent="0.2">
      <c r="C673" s="108"/>
    </row>
    <row r="674" spans="3:3" x14ac:dyDescent="0.2">
      <c r="C674" s="108"/>
    </row>
    <row r="675" spans="3:3" x14ac:dyDescent="0.2">
      <c r="C675" s="108"/>
    </row>
    <row r="676" spans="3:3" x14ac:dyDescent="0.2">
      <c r="C676" s="108"/>
    </row>
    <row r="677" spans="3:3" x14ac:dyDescent="0.2">
      <c r="C677" s="108"/>
    </row>
    <row r="678" spans="3:3" x14ac:dyDescent="0.2">
      <c r="C678" s="108"/>
    </row>
    <row r="679" spans="3:3" x14ac:dyDescent="0.2">
      <c r="C679" s="108"/>
    </row>
    <row r="680" spans="3:3" x14ac:dyDescent="0.2">
      <c r="C680" s="108"/>
    </row>
    <row r="681" spans="3:3" x14ac:dyDescent="0.2">
      <c r="C681" s="108"/>
    </row>
    <row r="682" spans="3:3" x14ac:dyDescent="0.2">
      <c r="C682" s="108"/>
    </row>
    <row r="683" spans="3:3" x14ac:dyDescent="0.2">
      <c r="C683" s="108"/>
    </row>
    <row r="684" spans="3:3" x14ac:dyDescent="0.2">
      <c r="C684" s="108"/>
    </row>
    <row r="685" spans="3:3" x14ac:dyDescent="0.2">
      <c r="C685" s="108"/>
    </row>
    <row r="686" spans="3:3" x14ac:dyDescent="0.2">
      <c r="C686" s="108"/>
    </row>
    <row r="687" spans="3:3" x14ac:dyDescent="0.2">
      <c r="C687" s="108"/>
    </row>
    <row r="688" spans="3:3" x14ac:dyDescent="0.2">
      <c r="C688" s="108"/>
    </row>
    <row r="689" spans="3:3" x14ac:dyDescent="0.2">
      <c r="C689" s="108"/>
    </row>
    <row r="690" spans="3:3" x14ac:dyDescent="0.2">
      <c r="C690" s="108"/>
    </row>
    <row r="691" spans="3:3" x14ac:dyDescent="0.2">
      <c r="C691" s="108"/>
    </row>
    <row r="692" spans="3:3" x14ac:dyDescent="0.2">
      <c r="C692" s="108"/>
    </row>
    <row r="693" spans="3:3" x14ac:dyDescent="0.2">
      <c r="C693" s="108"/>
    </row>
    <row r="694" spans="3:3" x14ac:dyDescent="0.2">
      <c r="C694" s="108"/>
    </row>
    <row r="695" spans="3:3" x14ac:dyDescent="0.2">
      <c r="C695" s="108"/>
    </row>
    <row r="696" spans="3:3" x14ac:dyDescent="0.2">
      <c r="C696" s="108"/>
    </row>
    <row r="697" spans="3:3" x14ac:dyDescent="0.2">
      <c r="C697" s="108"/>
    </row>
    <row r="698" spans="3:3" x14ac:dyDescent="0.2">
      <c r="C698" s="108"/>
    </row>
    <row r="699" spans="3:3" x14ac:dyDescent="0.2">
      <c r="C699" s="108"/>
    </row>
    <row r="700" spans="3:3" x14ac:dyDescent="0.2">
      <c r="C700" s="108"/>
    </row>
    <row r="701" spans="3:3" x14ac:dyDescent="0.2">
      <c r="C701" s="108"/>
    </row>
    <row r="702" spans="3:3" x14ac:dyDescent="0.2">
      <c r="C702" s="108"/>
    </row>
    <row r="703" spans="3:3" x14ac:dyDescent="0.2">
      <c r="C703" s="108"/>
    </row>
    <row r="704" spans="3:3" x14ac:dyDescent="0.2">
      <c r="C704" s="108"/>
    </row>
    <row r="705" spans="3:3" x14ac:dyDescent="0.2">
      <c r="C705" s="108"/>
    </row>
    <row r="706" spans="3:3" x14ac:dyDescent="0.2">
      <c r="C706" s="108"/>
    </row>
    <row r="707" spans="3:3" x14ac:dyDescent="0.2">
      <c r="C707" s="108"/>
    </row>
    <row r="708" spans="3:3" x14ac:dyDescent="0.2">
      <c r="C708" s="108"/>
    </row>
    <row r="709" spans="3:3" x14ac:dyDescent="0.2">
      <c r="C709" s="108"/>
    </row>
    <row r="710" spans="3:3" x14ac:dyDescent="0.2">
      <c r="C710" s="108"/>
    </row>
    <row r="711" spans="3:3" x14ac:dyDescent="0.2">
      <c r="C711" s="108"/>
    </row>
    <row r="712" spans="3:3" x14ac:dyDescent="0.2">
      <c r="C712" s="108"/>
    </row>
    <row r="713" spans="3:3" x14ac:dyDescent="0.2">
      <c r="C713" s="108"/>
    </row>
    <row r="714" spans="3:3" x14ac:dyDescent="0.2">
      <c r="C714" s="108"/>
    </row>
    <row r="715" spans="3:3" x14ac:dyDescent="0.2">
      <c r="C715" s="108"/>
    </row>
    <row r="716" spans="3:3" x14ac:dyDescent="0.2">
      <c r="C716" s="108"/>
    </row>
    <row r="717" spans="3:3" x14ac:dyDescent="0.2">
      <c r="C717" s="108"/>
    </row>
    <row r="718" spans="3:3" x14ac:dyDescent="0.2">
      <c r="C718" s="108"/>
    </row>
    <row r="719" spans="3:3" x14ac:dyDescent="0.2">
      <c r="C719" s="108"/>
    </row>
    <row r="720" spans="3:3" x14ac:dyDescent="0.2">
      <c r="C720" s="108"/>
    </row>
    <row r="721" spans="3:3" x14ac:dyDescent="0.2">
      <c r="C721" s="108"/>
    </row>
    <row r="722" spans="3:3" x14ac:dyDescent="0.2">
      <c r="C722" s="108"/>
    </row>
    <row r="723" spans="3:3" x14ac:dyDescent="0.2">
      <c r="C723" s="108"/>
    </row>
    <row r="724" spans="3:3" x14ac:dyDescent="0.2">
      <c r="C724" s="108"/>
    </row>
    <row r="725" spans="3:3" x14ac:dyDescent="0.2">
      <c r="C725" s="108"/>
    </row>
    <row r="726" spans="3:3" x14ac:dyDescent="0.2">
      <c r="C726" s="108"/>
    </row>
    <row r="727" spans="3:3" x14ac:dyDescent="0.2">
      <c r="C727" s="108"/>
    </row>
    <row r="728" spans="3:3" x14ac:dyDescent="0.2">
      <c r="C728" s="108"/>
    </row>
    <row r="729" spans="3:3" x14ac:dyDescent="0.2">
      <c r="C729" s="108"/>
    </row>
    <row r="730" spans="3:3" x14ac:dyDescent="0.2">
      <c r="C730" s="108"/>
    </row>
    <row r="731" spans="3:3" x14ac:dyDescent="0.2">
      <c r="C731" s="108"/>
    </row>
    <row r="732" spans="3:3" x14ac:dyDescent="0.2">
      <c r="C732" s="108"/>
    </row>
    <row r="733" spans="3:3" x14ac:dyDescent="0.2">
      <c r="C733" s="108"/>
    </row>
    <row r="734" spans="3:3" x14ac:dyDescent="0.2">
      <c r="C734" s="108"/>
    </row>
    <row r="735" spans="3:3" x14ac:dyDescent="0.2">
      <c r="C735" s="108"/>
    </row>
    <row r="736" spans="3:3" x14ac:dyDescent="0.2">
      <c r="C736" s="108"/>
    </row>
    <row r="737" spans="3:3" x14ac:dyDescent="0.2">
      <c r="C737" s="108"/>
    </row>
    <row r="738" spans="3:3" x14ac:dyDescent="0.2">
      <c r="C738" s="108"/>
    </row>
    <row r="739" spans="3:3" x14ac:dyDescent="0.2">
      <c r="C739" s="108"/>
    </row>
    <row r="740" spans="3:3" x14ac:dyDescent="0.2">
      <c r="C740" s="108"/>
    </row>
    <row r="741" spans="3:3" x14ac:dyDescent="0.2">
      <c r="C741" s="108"/>
    </row>
    <row r="742" spans="3:3" x14ac:dyDescent="0.2">
      <c r="C742" s="108"/>
    </row>
    <row r="743" spans="3:3" x14ac:dyDescent="0.2">
      <c r="C743" s="108"/>
    </row>
    <row r="744" spans="3:3" x14ac:dyDescent="0.2">
      <c r="C744" s="108"/>
    </row>
    <row r="745" spans="3:3" x14ac:dyDescent="0.2">
      <c r="C745" s="108"/>
    </row>
    <row r="746" spans="3:3" x14ac:dyDescent="0.2">
      <c r="C746" s="108"/>
    </row>
    <row r="747" spans="3:3" x14ac:dyDescent="0.2">
      <c r="C747" s="108"/>
    </row>
    <row r="748" spans="3:3" x14ac:dyDescent="0.2">
      <c r="C748" s="108"/>
    </row>
    <row r="749" spans="3:3" x14ac:dyDescent="0.2">
      <c r="C749" s="108"/>
    </row>
    <row r="750" spans="3:3" x14ac:dyDescent="0.2">
      <c r="C750" s="108"/>
    </row>
    <row r="751" spans="3:3" x14ac:dyDescent="0.2">
      <c r="C751" s="108"/>
    </row>
    <row r="752" spans="3:3" x14ac:dyDescent="0.2">
      <c r="C752" s="108"/>
    </row>
    <row r="753" spans="3:3" x14ac:dyDescent="0.2">
      <c r="C753" s="108"/>
    </row>
    <row r="754" spans="3:3" x14ac:dyDescent="0.2">
      <c r="C754" s="108"/>
    </row>
    <row r="755" spans="3:3" x14ac:dyDescent="0.2">
      <c r="C755" s="108"/>
    </row>
    <row r="756" spans="3:3" x14ac:dyDescent="0.2">
      <c r="C756" s="108"/>
    </row>
    <row r="757" spans="3:3" x14ac:dyDescent="0.2">
      <c r="C757" s="108"/>
    </row>
    <row r="758" spans="3:3" x14ac:dyDescent="0.2">
      <c r="C758" s="108"/>
    </row>
    <row r="759" spans="3:3" x14ac:dyDescent="0.2">
      <c r="C759" s="108"/>
    </row>
    <row r="760" spans="3:3" x14ac:dyDescent="0.2">
      <c r="C760" s="108"/>
    </row>
    <row r="761" spans="3:3" x14ac:dyDescent="0.2">
      <c r="C761" s="108"/>
    </row>
    <row r="762" spans="3:3" x14ac:dyDescent="0.2">
      <c r="C762" s="108"/>
    </row>
    <row r="763" spans="3:3" x14ac:dyDescent="0.2">
      <c r="C763" s="108"/>
    </row>
    <row r="764" spans="3:3" x14ac:dyDescent="0.2">
      <c r="C764" s="108"/>
    </row>
    <row r="765" spans="3:3" x14ac:dyDescent="0.2">
      <c r="C765" s="108"/>
    </row>
    <row r="766" spans="3:3" x14ac:dyDescent="0.2">
      <c r="C766" s="108"/>
    </row>
    <row r="767" spans="3:3" x14ac:dyDescent="0.2">
      <c r="C767" s="108"/>
    </row>
    <row r="768" spans="3:3" x14ac:dyDescent="0.2">
      <c r="C768" s="108"/>
    </row>
    <row r="769" spans="3:3" x14ac:dyDescent="0.2">
      <c r="C769" s="108"/>
    </row>
    <row r="770" spans="3:3" x14ac:dyDescent="0.2">
      <c r="C770" s="108"/>
    </row>
    <row r="771" spans="3:3" x14ac:dyDescent="0.2">
      <c r="C771" s="108"/>
    </row>
    <row r="772" spans="3:3" x14ac:dyDescent="0.2">
      <c r="C772" s="108"/>
    </row>
    <row r="773" spans="3:3" x14ac:dyDescent="0.2">
      <c r="C773" s="108"/>
    </row>
    <row r="774" spans="3:3" x14ac:dyDescent="0.2">
      <c r="C774" s="108"/>
    </row>
    <row r="775" spans="3:3" x14ac:dyDescent="0.2">
      <c r="C775" s="108"/>
    </row>
    <row r="776" spans="3:3" x14ac:dyDescent="0.2">
      <c r="C776" s="108"/>
    </row>
    <row r="777" spans="3:3" x14ac:dyDescent="0.2">
      <c r="C777" s="108"/>
    </row>
    <row r="778" spans="3:3" x14ac:dyDescent="0.2">
      <c r="C778" s="108"/>
    </row>
    <row r="779" spans="3:3" x14ac:dyDescent="0.2">
      <c r="C779" s="108"/>
    </row>
    <row r="780" spans="3:3" x14ac:dyDescent="0.2">
      <c r="C780" s="108"/>
    </row>
    <row r="781" spans="3:3" x14ac:dyDescent="0.2">
      <c r="C781" s="108"/>
    </row>
    <row r="782" spans="3:3" x14ac:dyDescent="0.2">
      <c r="C782" s="108"/>
    </row>
    <row r="783" spans="3:3" x14ac:dyDescent="0.2">
      <c r="C783" s="108"/>
    </row>
    <row r="784" spans="3:3" x14ac:dyDescent="0.2">
      <c r="C784" s="108"/>
    </row>
    <row r="785" spans="3:3" x14ac:dyDescent="0.2">
      <c r="C785" s="108"/>
    </row>
    <row r="786" spans="3:3" x14ac:dyDescent="0.2">
      <c r="C786" s="108"/>
    </row>
    <row r="787" spans="3:3" x14ac:dyDescent="0.2">
      <c r="C787" s="108"/>
    </row>
    <row r="788" spans="3:3" x14ac:dyDescent="0.2">
      <c r="C788" s="108"/>
    </row>
    <row r="789" spans="3:3" x14ac:dyDescent="0.2">
      <c r="C789" s="108"/>
    </row>
    <row r="790" spans="3:3" x14ac:dyDescent="0.2">
      <c r="C790" s="108"/>
    </row>
    <row r="791" spans="3:3" x14ac:dyDescent="0.2">
      <c r="C791" s="108"/>
    </row>
    <row r="792" spans="3:3" x14ac:dyDescent="0.2">
      <c r="C792" s="108"/>
    </row>
    <row r="793" spans="3:3" x14ac:dyDescent="0.2">
      <c r="C793" s="108"/>
    </row>
    <row r="794" spans="3:3" x14ac:dyDescent="0.2">
      <c r="C794" s="108"/>
    </row>
    <row r="795" spans="3:3" x14ac:dyDescent="0.2">
      <c r="C795" s="108"/>
    </row>
    <row r="796" spans="3:3" x14ac:dyDescent="0.2">
      <c r="C796" s="108"/>
    </row>
    <row r="797" spans="3:3" x14ac:dyDescent="0.2">
      <c r="C797" s="108"/>
    </row>
    <row r="798" spans="3:3" x14ac:dyDescent="0.2">
      <c r="C798" s="108"/>
    </row>
    <row r="799" spans="3:3" x14ac:dyDescent="0.2">
      <c r="C799" s="108"/>
    </row>
    <row r="800" spans="3:3" x14ac:dyDescent="0.2">
      <c r="C800" s="108"/>
    </row>
    <row r="801" spans="3:3" x14ac:dyDescent="0.2">
      <c r="C801" s="108"/>
    </row>
    <row r="802" spans="3:3" x14ac:dyDescent="0.2">
      <c r="C802" s="108"/>
    </row>
    <row r="803" spans="3:3" x14ac:dyDescent="0.2">
      <c r="C803" s="108"/>
    </row>
    <row r="804" spans="3:3" x14ac:dyDescent="0.2">
      <c r="C804" s="108"/>
    </row>
    <row r="805" spans="3:3" x14ac:dyDescent="0.2">
      <c r="C805" s="108"/>
    </row>
    <row r="806" spans="3:3" x14ac:dyDescent="0.2">
      <c r="C806" s="108"/>
    </row>
    <row r="807" spans="3:3" x14ac:dyDescent="0.2">
      <c r="C807" s="108"/>
    </row>
    <row r="808" spans="3:3" x14ac:dyDescent="0.2">
      <c r="C808" s="108"/>
    </row>
    <row r="809" spans="3:3" x14ac:dyDescent="0.2">
      <c r="C809" s="108"/>
    </row>
    <row r="810" spans="3:3" x14ac:dyDescent="0.2">
      <c r="C810" s="108"/>
    </row>
    <row r="811" spans="3:3" x14ac:dyDescent="0.2">
      <c r="C811" s="108"/>
    </row>
    <row r="812" spans="3:3" x14ac:dyDescent="0.2">
      <c r="C812" s="108"/>
    </row>
    <row r="813" spans="3:3" x14ac:dyDescent="0.2">
      <c r="C813" s="108"/>
    </row>
    <row r="814" spans="3:3" x14ac:dyDescent="0.2">
      <c r="C814" s="108"/>
    </row>
    <row r="815" spans="3:3" x14ac:dyDescent="0.2">
      <c r="C815" s="108"/>
    </row>
    <row r="816" spans="3:3" x14ac:dyDescent="0.2">
      <c r="C816" s="108"/>
    </row>
    <row r="817" spans="3:3" x14ac:dyDescent="0.2">
      <c r="C817" s="108"/>
    </row>
    <row r="818" spans="3:3" x14ac:dyDescent="0.2">
      <c r="C818" s="108"/>
    </row>
    <row r="819" spans="3:3" x14ac:dyDescent="0.2">
      <c r="C819" s="108"/>
    </row>
    <row r="820" spans="3:3" x14ac:dyDescent="0.2">
      <c r="C820" s="108"/>
    </row>
    <row r="821" spans="3:3" x14ac:dyDescent="0.2">
      <c r="C821" s="108"/>
    </row>
    <row r="822" spans="3:3" x14ac:dyDescent="0.2">
      <c r="C822" s="108"/>
    </row>
    <row r="823" spans="3:3" x14ac:dyDescent="0.2">
      <c r="C823" s="108"/>
    </row>
    <row r="824" spans="3:3" x14ac:dyDescent="0.2">
      <c r="C824" s="108"/>
    </row>
    <row r="825" spans="3:3" x14ac:dyDescent="0.2">
      <c r="C825" s="108"/>
    </row>
    <row r="826" spans="3:3" x14ac:dyDescent="0.2">
      <c r="C826" s="108"/>
    </row>
    <row r="827" spans="3:3" x14ac:dyDescent="0.2">
      <c r="C827" s="108"/>
    </row>
    <row r="828" spans="3:3" x14ac:dyDescent="0.2">
      <c r="C828" s="108"/>
    </row>
    <row r="829" spans="3:3" x14ac:dyDescent="0.2">
      <c r="C829" s="108"/>
    </row>
    <row r="830" spans="3:3" x14ac:dyDescent="0.2">
      <c r="C830" s="108"/>
    </row>
    <row r="831" spans="3:3" x14ac:dyDescent="0.2">
      <c r="C831" s="108"/>
    </row>
    <row r="832" spans="3:3" x14ac:dyDescent="0.2">
      <c r="C832" s="108"/>
    </row>
    <row r="833" spans="3:3" x14ac:dyDescent="0.2">
      <c r="C833" s="108"/>
    </row>
    <row r="834" spans="3:3" x14ac:dyDescent="0.2">
      <c r="C834" s="108"/>
    </row>
    <row r="835" spans="3:3" x14ac:dyDescent="0.2">
      <c r="C835" s="108"/>
    </row>
    <row r="836" spans="3:3" x14ac:dyDescent="0.2">
      <c r="C836" s="108"/>
    </row>
    <row r="837" spans="3:3" x14ac:dyDescent="0.2">
      <c r="C837" s="108"/>
    </row>
    <row r="838" spans="3:3" x14ac:dyDescent="0.2">
      <c r="C838" s="108"/>
    </row>
    <row r="839" spans="3:3" x14ac:dyDescent="0.2">
      <c r="C839" s="108"/>
    </row>
    <row r="840" spans="3:3" x14ac:dyDescent="0.2">
      <c r="C840" s="108"/>
    </row>
    <row r="841" spans="3:3" x14ac:dyDescent="0.2">
      <c r="C841" s="108"/>
    </row>
    <row r="842" spans="3:3" x14ac:dyDescent="0.2">
      <c r="C842" s="108"/>
    </row>
    <row r="843" spans="3:3" x14ac:dyDescent="0.2">
      <c r="C843" s="108"/>
    </row>
    <row r="844" spans="3:3" x14ac:dyDescent="0.2">
      <c r="C844" s="108"/>
    </row>
    <row r="845" spans="3:3" x14ac:dyDescent="0.2">
      <c r="C845" s="108"/>
    </row>
    <row r="846" spans="3:3" x14ac:dyDescent="0.2">
      <c r="C846" s="108"/>
    </row>
    <row r="847" spans="3:3" x14ac:dyDescent="0.2">
      <c r="C847" s="108"/>
    </row>
    <row r="848" spans="3:3" x14ac:dyDescent="0.2">
      <c r="C848" s="108"/>
    </row>
    <row r="849" spans="3:3" x14ac:dyDescent="0.2">
      <c r="C849" s="108"/>
    </row>
    <row r="850" spans="3:3" x14ac:dyDescent="0.2">
      <c r="C850" s="108"/>
    </row>
    <row r="851" spans="3:3" x14ac:dyDescent="0.2">
      <c r="C851" s="108"/>
    </row>
    <row r="852" spans="3:3" x14ac:dyDescent="0.2">
      <c r="C852" s="108"/>
    </row>
    <row r="853" spans="3:3" x14ac:dyDescent="0.2">
      <c r="C853" s="108"/>
    </row>
    <row r="854" spans="3:3" x14ac:dyDescent="0.2">
      <c r="C854" s="108"/>
    </row>
    <row r="855" spans="3:3" x14ac:dyDescent="0.2">
      <c r="C855" s="108"/>
    </row>
    <row r="856" spans="3:3" x14ac:dyDescent="0.2">
      <c r="C856" s="108"/>
    </row>
    <row r="857" spans="3:3" x14ac:dyDescent="0.2">
      <c r="C857" s="108"/>
    </row>
    <row r="858" spans="3:3" x14ac:dyDescent="0.2">
      <c r="C858" s="108"/>
    </row>
    <row r="859" spans="3:3" x14ac:dyDescent="0.2">
      <c r="C859" s="108"/>
    </row>
    <row r="860" spans="3:3" x14ac:dyDescent="0.2">
      <c r="C860" s="108"/>
    </row>
    <row r="861" spans="3:3" x14ac:dyDescent="0.2">
      <c r="C861" s="108"/>
    </row>
    <row r="862" spans="3:3" x14ac:dyDescent="0.2">
      <c r="C862" s="108"/>
    </row>
    <row r="863" spans="3:3" x14ac:dyDescent="0.2">
      <c r="C863" s="108"/>
    </row>
    <row r="864" spans="3:3" x14ac:dyDescent="0.2">
      <c r="C864" s="108"/>
    </row>
    <row r="865" spans="3:3" x14ac:dyDescent="0.2">
      <c r="C865" s="108"/>
    </row>
    <row r="866" spans="3:3" x14ac:dyDescent="0.2">
      <c r="C866" s="108"/>
    </row>
    <row r="867" spans="3:3" x14ac:dyDescent="0.2">
      <c r="C867" s="108"/>
    </row>
    <row r="868" spans="3:3" x14ac:dyDescent="0.2">
      <c r="C868" s="108"/>
    </row>
    <row r="869" spans="3:3" x14ac:dyDescent="0.2">
      <c r="C869" s="108"/>
    </row>
    <row r="870" spans="3:3" x14ac:dyDescent="0.2">
      <c r="C870" s="108"/>
    </row>
    <row r="871" spans="3:3" x14ac:dyDescent="0.2">
      <c r="C871" s="108"/>
    </row>
    <row r="872" spans="3:3" x14ac:dyDescent="0.2">
      <c r="C872" s="108"/>
    </row>
    <row r="873" spans="3:3" x14ac:dyDescent="0.2">
      <c r="C873" s="108"/>
    </row>
    <row r="874" spans="3:3" x14ac:dyDescent="0.2">
      <c r="C874" s="108"/>
    </row>
    <row r="875" spans="3:3" x14ac:dyDescent="0.2">
      <c r="C875" s="108"/>
    </row>
    <row r="876" spans="3:3" x14ac:dyDescent="0.2">
      <c r="C876" s="108"/>
    </row>
    <row r="877" spans="3:3" x14ac:dyDescent="0.2">
      <c r="C877" s="108"/>
    </row>
    <row r="878" spans="3:3" x14ac:dyDescent="0.2">
      <c r="C878" s="108"/>
    </row>
    <row r="879" spans="3:3" x14ac:dyDescent="0.2">
      <c r="C879" s="108"/>
    </row>
    <row r="880" spans="3:3" x14ac:dyDescent="0.2">
      <c r="C880" s="108"/>
    </row>
    <row r="881" spans="3:3" x14ac:dyDescent="0.2">
      <c r="C881" s="108"/>
    </row>
    <row r="882" spans="3:3" x14ac:dyDescent="0.2">
      <c r="C882" s="108"/>
    </row>
    <row r="883" spans="3:3" x14ac:dyDescent="0.2">
      <c r="C883" s="108"/>
    </row>
    <row r="884" spans="3:3" x14ac:dyDescent="0.2">
      <c r="C884" s="108"/>
    </row>
    <row r="885" spans="3:3" x14ac:dyDescent="0.2">
      <c r="C885" s="108"/>
    </row>
    <row r="886" spans="3:3" x14ac:dyDescent="0.2">
      <c r="C886" s="108"/>
    </row>
    <row r="887" spans="3:3" x14ac:dyDescent="0.2">
      <c r="C887" s="108"/>
    </row>
    <row r="888" spans="3:3" x14ac:dyDescent="0.2">
      <c r="C888" s="108"/>
    </row>
    <row r="889" spans="3:3" x14ac:dyDescent="0.2">
      <c r="C889" s="108"/>
    </row>
    <row r="890" spans="3:3" x14ac:dyDescent="0.2">
      <c r="C890" s="108"/>
    </row>
    <row r="891" spans="3:3" x14ac:dyDescent="0.2">
      <c r="C891" s="108"/>
    </row>
    <row r="892" spans="3:3" x14ac:dyDescent="0.2">
      <c r="C892" s="108"/>
    </row>
    <row r="893" spans="3:3" x14ac:dyDescent="0.2">
      <c r="C893" s="108"/>
    </row>
    <row r="894" spans="3:3" x14ac:dyDescent="0.2">
      <c r="C894" s="108"/>
    </row>
    <row r="895" spans="3:3" x14ac:dyDescent="0.2">
      <c r="C895" s="108"/>
    </row>
    <row r="896" spans="3:3" x14ac:dyDescent="0.2">
      <c r="C896" s="108"/>
    </row>
    <row r="897" spans="3:3" x14ac:dyDescent="0.2">
      <c r="C897" s="108"/>
    </row>
    <row r="898" spans="3:3" x14ac:dyDescent="0.2">
      <c r="C898" s="108"/>
    </row>
    <row r="899" spans="3:3" x14ac:dyDescent="0.2">
      <c r="C899" s="108"/>
    </row>
    <row r="900" spans="3:3" x14ac:dyDescent="0.2">
      <c r="C900" s="108"/>
    </row>
    <row r="901" spans="3:3" x14ac:dyDescent="0.2">
      <c r="C901" s="108"/>
    </row>
    <row r="902" spans="3:3" x14ac:dyDescent="0.2">
      <c r="C902" s="108"/>
    </row>
    <row r="903" spans="3:3" x14ac:dyDescent="0.2">
      <c r="C903" s="108"/>
    </row>
    <row r="904" spans="3:3" x14ac:dyDescent="0.2">
      <c r="C904" s="108"/>
    </row>
    <row r="905" spans="3:3" x14ac:dyDescent="0.2">
      <c r="C905" s="108"/>
    </row>
    <row r="906" spans="3:3" x14ac:dyDescent="0.2">
      <c r="C906" s="108"/>
    </row>
    <row r="907" spans="3:3" x14ac:dyDescent="0.2">
      <c r="C907" s="108"/>
    </row>
    <row r="908" spans="3:3" x14ac:dyDescent="0.2">
      <c r="C908" s="108"/>
    </row>
    <row r="909" spans="3:3" x14ac:dyDescent="0.2">
      <c r="C909" s="108"/>
    </row>
    <row r="910" spans="3:3" x14ac:dyDescent="0.2">
      <c r="C910" s="108"/>
    </row>
    <row r="911" spans="3:3" x14ac:dyDescent="0.2">
      <c r="C911" s="108"/>
    </row>
    <row r="912" spans="3:3" x14ac:dyDescent="0.2">
      <c r="C912" s="108"/>
    </row>
    <row r="913" spans="3:3" x14ac:dyDescent="0.2">
      <c r="C913" s="108"/>
    </row>
    <row r="914" spans="3:3" x14ac:dyDescent="0.2">
      <c r="C914" s="108"/>
    </row>
    <row r="915" spans="3:3" x14ac:dyDescent="0.2">
      <c r="C915" s="108"/>
    </row>
    <row r="916" spans="3:3" x14ac:dyDescent="0.2">
      <c r="C916" s="108"/>
    </row>
    <row r="917" spans="3:3" x14ac:dyDescent="0.2">
      <c r="C917" s="108"/>
    </row>
    <row r="918" spans="3:3" x14ac:dyDescent="0.2">
      <c r="C918" s="108"/>
    </row>
    <row r="919" spans="3:3" x14ac:dyDescent="0.2">
      <c r="C919" s="108"/>
    </row>
    <row r="920" spans="3:3" x14ac:dyDescent="0.2">
      <c r="C920" s="108"/>
    </row>
    <row r="921" spans="3:3" x14ac:dyDescent="0.2">
      <c r="C921" s="108"/>
    </row>
    <row r="922" spans="3:3" x14ac:dyDescent="0.2">
      <c r="C922" s="108"/>
    </row>
    <row r="923" spans="3:3" x14ac:dyDescent="0.2">
      <c r="C923" s="108"/>
    </row>
    <row r="924" spans="3:3" x14ac:dyDescent="0.2">
      <c r="C924" s="108"/>
    </row>
    <row r="925" spans="3:3" x14ac:dyDescent="0.2">
      <c r="C925" s="108"/>
    </row>
    <row r="926" spans="3:3" x14ac:dyDescent="0.2">
      <c r="C926" s="108"/>
    </row>
    <row r="927" spans="3:3" x14ac:dyDescent="0.2">
      <c r="C927" s="108"/>
    </row>
    <row r="928" spans="3:3" x14ac:dyDescent="0.2">
      <c r="C928" s="108"/>
    </row>
    <row r="929" spans="3:3" x14ac:dyDescent="0.2">
      <c r="C929" s="108"/>
    </row>
    <row r="930" spans="3:3" x14ac:dyDescent="0.2">
      <c r="C930" s="108"/>
    </row>
    <row r="931" spans="3:3" x14ac:dyDescent="0.2">
      <c r="C931" s="108"/>
    </row>
    <row r="932" spans="3:3" x14ac:dyDescent="0.2">
      <c r="C932" s="108"/>
    </row>
    <row r="933" spans="3:3" x14ac:dyDescent="0.2">
      <c r="C933" s="108"/>
    </row>
    <row r="934" spans="3:3" x14ac:dyDescent="0.2">
      <c r="C934" s="108"/>
    </row>
    <row r="935" spans="3:3" x14ac:dyDescent="0.2">
      <c r="C935" s="108"/>
    </row>
    <row r="936" spans="3:3" x14ac:dyDescent="0.2">
      <c r="C936" s="108"/>
    </row>
    <row r="937" spans="3:3" x14ac:dyDescent="0.2">
      <c r="C937" s="108"/>
    </row>
    <row r="938" spans="3:3" x14ac:dyDescent="0.2">
      <c r="C938" s="108"/>
    </row>
    <row r="939" spans="3:3" x14ac:dyDescent="0.2">
      <c r="C939" s="108"/>
    </row>
    <row r="940" spans="3:3" x14ac:dyDescent="0.2">
      <c r="C940" s="108"/>
    </row>
    <row r="941" spans="3:3" x14ac:dyDescent="0.2">
      <c r="C941" s="108"/>
    </row>
    <row r="942" spans="3:3" x14ac:dyDescent="0.2">
      <c r="C942" s="108"/>
    </row>
    <row r="943" spans="3:3" x14ac:dyDescent="0.2">
      <c r="C943" s="108"/>
    </row>
    <row r="944" spans="3:3" x14ac:dyDescent="0.2">
      <c r="C944" s="108"/>
    </row>
    <row r="945" spans="3:3" x14ac:dyDescent="0.2">
      <c r="C945" s="108"/>
    </row>
    <row r="946" spans="3:3" x14ac:dyDescent="0.2">
      <c r="C946" s="108"/>
    </row>
    <row r="947" spans="3:3" x14ac:dyDescent="0.2">
      <c r="C947" s="108"/>
    </row>
    <row r="948" spans="3:3" x14ac:dyDescent="0.2">
      <c r="C948" s="108"/>
    </row>
    <row r="949" spans="3:3" x14ac:dyDescent="0.2">
      <c r="C949" s="108"/>
    </row>
    <row r="950" spans="3:3" x14ac:dyDescent="0.2">
      <c r="C950" s="108"/>
    </row>
    <row r="951" spans="3:3" x14ac:dyDescent="0.2">
      <c r="C951" s="108"/>
    </row>
    <row r="952" spans="3:3" x14ac:dyDescent="0.2">
      <c r="C952" s="108"/>
    </row>
    <row r="953" spans="3:3" x14ac:dyDescent="0.2">
      <c r="C953" s="108"/>
    </row>
    <row r="954" spans="3:3" x14ac:dyDescent="0.2">
      <c r="C954" s="108"/>
    </row>
    <row r="955" spans="3:3" x14ac:dyDescent="0.2">
      <c r="C955" s="108"/>
    </row>
    <row r="956" spans="3:3" x14ac:dyDescent="0.2">
      <c r="C956" s="108"/>
    </row>
    <row r="957" spans="3:3" x14ac:dyDescent="0.2">
      <c r="C957" s="108"/>
    </row>
    <row r="958" spans="3:3" x14ac:dyDescent="0.2">
      <c r="C958" s="108"/>
    </row>
    <row r="959" spans="3:3" x14ac:dyDescent="0.2">
      <c r="C959" s="108"/>
    </row>
    <row r="960" spans="3:3" x14ac:dyDescent="0.2">
      <c r="C960" s="108"/>
    </row>
    <row r="961" spans="3:3" x14ac:dyDescent="0.2">
      <c r="C961" s="108"/>
    </row>
    <row r="962" spans="3:3" x14ac:dyDescent="0.2">
      <c r="C962" s="108"/>
    </row>
    <row r="963" spans="3:3" x14ac:dyDescent="0.2">
      <c r="C963" s="108"/>
    </row>
    <row r="964" spans="3:3" x14ac:dyDescent="0.2">
      <c r="C964" s="108"/>
    </row>
    <row r="965" spans="3:3" x14ac:dyDescent="0.2">
      <c r="C965" s="108"/>
    </row>
    <row r="966" spans="3:3" x14ac:dyDescent="0.2">
      <c r="C966" s="108"/>
    </row>
    <row r="967" spans="3:3" x14ac:dyDescent="0.2">
      <c r="C967" s="108"/>
    </row>
    <row r="968" spans="3:3" x14ac:dyDescent="0.2">
      <c r="C968" s="108"/>
    </row>
    <row r="969" spans="3:3" x14ac:dyDescent="0.2">
      <c r="C969" s="108"/>
    </row>
    <row r="970" spans="3:3" x14ac:dyDescent="0.2">
      <c r="C970" s="108"/>
    </row>
    <row r="971" spans="3:3" x14ac:dyDescent="0.2">
      <c r="C971" s="108"/>
    </row>
    <row r="972" spans="3:3" x14ac:dyDescent="0.2">
      <c r="C972" s="108"/>
    </row>
    <row r="973" spans="3:3" x14ac:dyDescent="0.2">
      <c r="C973" s="108"/>
    </row>
    <row r="974" spans="3:3" x14ac:dyDescent="0.2">
      <c r="C974" s="108"/>
    </row>
    <row r="975" spans="3:3" x14ac:dyDescent="0.2">
      <c r="C975" s="108"/>
    </row>
    <row r="976" spans="3:3" x14ac:dyDescent="0.2">
      <c r="C976" s="108"/>
    </row>
    <row r="977" spans="3:3" x14ac:dyDescent="0.2">
      <c r="C977" s="108"/>
    </row>
    <row r="978" spans="3:3" x14ac:dyDescent="0.2">
      <c r="C978" s="108"/>
    </row>
    <row r="979" spans="3:3" x14ac:dyDescent="0.2">
      <c r="C979" s="108"/>
    </row>
    <row r="980" spans="3:3" x14ac:dyDescent="0.2">
      <c r="C980" s="108"/>
    </row>
    <row r="981" spans="3:3" x14ac:dyDescent="0.2">
      <c r="C981" s="108"/>
    </row>
    <row r="982" spans="3:3" x14ac:dyDescent="0.2">
      <c r="C982" s="108"/>
    </row>
    <row r="983" spans="3:3" x14ac:dyDescent="0.2">
      <c r="C983" s="108"/>
    </row>
    <row r="984" spans="3:3" x14ac:dyDescent="0.2">
      <c r="C984" s="108"/>
    </row>
    <row r="985" spans="3:3" x14ac:dyDescent="0.2">
      <c r="C985" s="108"/>
    </row>
    <row r="986" spans="3:3" x14ac:dyDescent="0.2">
      <c r="C986" s="108"/>
    </row>
    <row r="987" spans="3:3" x14ac:dyDescent="0.2">
      <c r="C987" s="108"/>
    </row>
    <row r="988" spans="3:3" x14ac:dyDescent="0.2">
      <c r="C988" s="108"/>
    </row>
    <row r="989" spans="3:3" x14ac:dyDescent="0.2">
      <c r="C989" s="108"/>
    </row>
    <row r="990" spans="3:3" x14ac:dyDescent="0.2">
      <c r="C990" s="108"/>
    </row>
    <row r="991" spans="3:3" x14ac:dyDescent="0.2">
      <c r="C991" s="108"/>
    </row>
    <row r="992" spans="3:3" x14ac:dyDescent="0.2">
      <c r="C992" s="108"/>
    </row>
    <row r="993" spans="3:3" x14ac:dyDescent="0.2">
      <c r="C993" s="108"/>
    </row>
    <row r="994" spans="3:3" x14ac:dyDescent="0.2">
      <c r="C994" s="108"/>
    </row>
    <row r="995" spans="3:3" x14ac:dyDescent="0.2">
      <c r="C995" s="108"/>
    </row>
    <row r="996" spans="3:3" x14ac:dyDescent="0.2">
      <c r="C996" s="108"/>
    </row>
    <row r="997" spans="3:3" x14ac:dyDescent="0.2">
      <c r="C997" s="108"/>
    </row>
    <row r="998" spans="3:3" x14ac:dyDescent="0.2">
      <c r="C998" s="108"/>
    </row>
    <row r="999" spans="3:3" x14ac:dyDescent="0.2">
      <c r="C999" s="108"/>
    </row>
    <row r="1000" spans="3:3" x14ac:dyDescent="0.2">
      <c r="C1000" s="108"/>
    </row>
  </sheetData>
  <sheetProtection algorithmName="SHA-512" hashValue="nYMmEr0kTpiTMVoUuyaaNGVnUE+2uZP3yKooqTtD0+LYXdXiCEYBlySWUubN6y3j9FXO3isBYCKL77eVtyQi1Q==" saltValue="Kk35Gk8Rdqj2re32kmHDSg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2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0" width="13.1640625" style="21" customWidth="1"/>
    <col min="21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24.5" style="21" customWidth="1"/>
    <col min="26" max="26" width="20" style="21" customWidth="1"/>
    <col min="27" max="27" width="16" style="21" customWidth="1"/>
    <col min="28" max="28" width="19" style="21" customWidth="1"/>
    <col min="29" max="29" width="15.5" style="21" customWidth="1"/>
    <col min="30" max="30" width="21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6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47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286</v>
      </c>
      <c r="D1" s="15">
        <f>Ident!D1</f>
        <v>0</v>
      </c>
      <c r="E1" s="57" t="s">
        <v>287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2"/>
      <c r="W1" s="58" t="s">
        <v>288</v>
      </c>
      <c r="X1" s="17"/>
      <c r="Y1" s="17"/>
      <c r="Z1" s="17"/>
      <c r="AA1" s="59" t="s">
        <v>289</v>
      </c>
      <c r="AB1" s="31"/>
      <c r="AC1" s="31"/>
      <c r="AD1" s="31"/>
      <c r="AE1" s="32"/>
      <c r="AF1" s="59" t="s">
        <v>290</v>
      </c>
      <c r="AG1" s="31"/>
      <c r="AH1" s="31"/>
      <c r="AI1" s="31"/>
      <c r="AJ1" s="31"/>
      <c r="AK1" s="31"/>
      <c r="AL1" s="31"/>
      <c r="AM1" s="31"/>
      <c r="AN1" s="32"/>
      <c r="AO1" s="57" t="s">
        <v>291</v>
      </c>
      <c r="AP1" s="31"/>
      <c r="AQ1" s="31"/>
      <c r="AR1" s="31"/>
      <c r="AS1" s="31"/>
      <c r="AT1" s="31"/>
      <c r="AU1" s="32"/>
    </row>
    <row r="2" spans="1:47" s="8" customFormat="1" ht="11.25" customHeight="1" x14ac:dyDescent="0.2">
      <c r="A2" s="60" t="s">
        <v>292</v>
      </c>
      <c r="B2" s="17"/>
      <c r="C2" s="17"/>
      <c r="D2" s="17"/>
      <c r="E2" s="61" t="s">
        <v>293</v>
      </c>
      <c r="F2" s="427" t="s">
        <v>294</v>
      </c>
      <c r="G2" s="428"/>
      <c r="H2" s="429"/>
      <c r="I2" s="427" t="s">
        <v>295</v>
      </c>
      <c r="J2" s="428"/>
      <c r="K2" s="428"/>
      <c r="L2" s="428"/>
      <c r="M2" s="428"/>
      <c r="N2" s="428"/>
      <c r="O2" s="428"/>
      <c r="P2" s="429"/>
      <c r="Q2" s="62"/>
      <c r="R2" s="63"/>
      <c r="S2" s="64"/>
      <c r="T2" s="62"/>
      <c r="U2" s="63"/>
      <c r="V2" s="65"/>
      <c r="W2" s="65"/>
      <c r="X2" s="65"/>
      <c r="Y2" s="65"/>
      <c r="Z2" s="65"/>
      <c r="AA2" s="17"/>
      <c r="AB2" s="17"/>
      <c r="AC2" s="61"/>
      <c r="AD2" s="61"/>
      <c r="AE2" s="64"/>
      <c r="AF2" s="66"/>
      <c r="AG2" s="66"/>
      <c r="AH2" s="66"/>
      <c r="AI2" s="66"/>
      <c r="AJ2" s="66"/>
      <c r="AK2" s="66"/>
      <c r="AL2" s="66"/>
      <c r="AM2" s="66"/>
      <c r="AN2" s="66"/>
      <c r="AO2" s="67"/>
      <c r="AP2" s="17"/>
      <c r="AQ2" s="17"/>
      <c r="AR2" s="17"/>
      <c r="AS2" s="17"/>
      <c r="AT2" s="17"/>
      <c r="AU2" s="17"/>
    </row>
    <row r="3" spans="1:47" s="8" customFormat="1" ht="68.099999999999994" customHeight="1" x14ac:dyDescent="0.2">
      <c r="A3" s="412" t="s">
        <v>296</v>
      </c>
      <c r="B3" s="412" t="s">
        <v>297</v>
      </c>
      <c r="C3" s="412" t="s">
        <v>298</v>
      </c>
      <c r="D3" s="412" t="s">
        <v>299</v>
      </c>
      <c r="E3" s="416"/>
      <c r="F3" s="417"/>
      <c r="G3" s="418"/>
      <c r="H3" s="419"/>
      <c r="I3" s="406" t="s">
        <v>300</v>
      </c>
      <c r="J3" s="406" t="s">
        <v>301</v>
      </c>
      <c r="K3" s="406" t="s">
        <v>302</v>
      </c>
      <c r="L3" s="406" t="s">
        <v>303</v>
      </c>
      <c r="M3" s="406" t="s">
        <v>304</v>
      </c>
      <c r="N3" s="406" t="s">
        <v>305</v>
      </c>
      <c r="O3" s="406" t="s">
        <v>306</v>
      </c>
      <c r="P3" s="406" t="s">
        <v>307</v>
      </c>
      <c r="Q3" s="420" t="s">
        <v>308</v>
      </c>
      <c r="R3" s="421"/>
      <c r="S3" s="422" t="s">
        <v>309</v>
      </c>
      <c r="T3" s="420" t="s">
        <v>310</v>
      </c>
      <c r="U3" s="421"/>
      <c r="V3" s="423" t="s">
        <v>311</v>
      </c>
      <c r="W3" s="430" t="s">
        <v>763</v>
      </c>
      <c r="X3" s="430" t="s">
        <v>764</v>
      </c>
      <c r="Y3" s="430" t="s">
        <v>765</v>
      </c>
      <c r="Z3" s="430" t="s">
        <v>766</v>
      </c>
      <c r="AA3" s="424" t="s">
        <v>315</v>
      </c>
      <c r="AB3" s="424" t="s">
        <v>316</v>
      </c>
      <c r="AC3" s="425" t="s">
        <v>317</v>
      </c>
      <c r="AD3" s="425" t="s">
        <v>318</v>
      </c>
      <c r="AE3" s="422" t="s">
        <v>319</v>
      </c>
      <c r="AF3" s="426" t="s">
        <v>320</v>
      </c>
      <c r="AG3" s="426" t="s">
        <v>321</v>
      </c>
      <c r="AH3" s="426" t="s">
        <v>322</v>
      </c>
      <c r="AI3" s="426" t="s">
        <v>323</v>
      </c>
      <c r="AJ3" s="426" t="s">
        <v>324</v>
      </c>
      <c r="AK3" s="426" t="s">
        <v>325</v>
      </c>
      <c r="AL3" s="426" t="s">
        <v>326</v>
      </c>
      <c r="AM3" s="426" t="s">
        <v>327</v>
      </c>
      <c r="AN3" s="426" t="s">
        <v>328</v>
      </c>
      <c r="AO3" s="409" t="s">
        <v>329</v>
      </c>
      <c r="AP3" s="100" t="s">
        <v>330</v>
      </c>
      <c r="AQ3" s="100" t="s">
        <v>331</v>
      </c>
      <c r="AR3" s="100" t="s">
        <v>332</v>
      </c>
      <c r="AS3" s="100" t="s">
        <v>333</v>
      </c>
      <c r="AT3" s="100" t="s">
        <v>334</v>
      </c>
      <c r="AU3" s="100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'M1-In'!F4*malu1+'M1-In'!G4*dima1+'M1-In'!H4*wome1+'M1-In'!I4*doje1+'M1-In'!J4*vrve1+'M1-In'!K4*zasa1+'M1-In'!L4*zodi1</f>
        <v>0</v>
      </c>
      <c r="F4" s="34">
        <f>IF('M1-In'!Q4&lt;0,1,0)</f>
        <v>0</v>
      </c>
      <c r="G4" s="81" t="str">
        <f t="shared" ref="G4:G67" si="0">IF(F4=1,"pas&lt;0 !","OK")</f>
        <v>OK</v>
      </c>
      <c r="H4" s="81">
        <f>IF('M1-In'!Q4&lt;0,0,'M1-In'!Q4)</f>
        <v>0</v>
      </c>
      <c r="I4" s="25">
        <f>IF('M1-In'!F4&gt;0,malu1,0)</f>
        <v>0</v>
      </c>
      <c r="J4" s="25">
        <f>IF('M1-In'!G4&gt;0,dima1,0)</f>
        <v>0</v>
      </c>
      <c r="K4" s="25">
        <f>IF('M1-In'!H4&gt;0,wome1,0)</f>
        <v>0</v>
      </c>
      <c r="L4" s="25">
        <f>IF('M1-In'!I4&gt;0,doje1,0)</f>
        <v>0</v>
      </c>
      <c r="M4" s="25">
        <f>IF('M1-In'!J4&gt;0,vrve1,0)</f>
        <v>0</v>
      </c>
      <c r="N4" s="25">
        <f>IF('M1-In'!K4&gt;0,zasa1,0)</f>
        <v>0</v>
      </c>
      <c r="O4" s="25">
        <f>IF('M1-In'!L4&gt;0,zodi1,0)</f>
        <v>0</v>
      </c>
      <c r="P4" s="25">
        <f t="shared" ref="P4:P67" si="1">I4+J4+K4+L4+M4+N4+O4</f>
        <v>0</v>
      </c>
      <c r="Q4" s="25">
        <f>IF(P4+'M1-In'!U4&gt;malu1+dima1+wome1+doje1+vrve1+zasa1+zodi1,1,0)</f>
        <v>0</v>
      </c>
      <c r="R4" s="25" t="str">
        <f t="shared" ref="R4:R67" si="2">IF(Q4=1,"Trop!","OK")</f>
        <v>OK</v>
      </c>
      <c r="S4" s="25">
        <f>MIN(P4+'M1-In'!U4,malu1+dima1+wome1+doje1+vrve1+zasa1+zodi1)</f>
        <v>0</v>
      </c>
      <c r="T4" s="25">
        <f>IF('M1-In'!AD4+'M1-In'!AE4+'M1-In'!AF4+'M1-In'!AG4+'M1-In'!AH4+'M1-In'!AI4+'M1-In'!AJ4&gt;S4,1,0)</f>
        <v>0</v>
      </c>
      <c r="U4" s="25" t="str">
        <f t="shared" ref="U4:U67" si="3">IF(T4=1,"Trop!","OK")</f>
        <v>OK</v>
      </c>
      <c r="V4" s="34">
        <f t="shared" ref="V4:V67" si="4">IF(OR(Q4=1,T4=1,F4=1),1,0)</f>
        <v>0</v>
      </c>
      <c r="W4" s="81">
        <f>ROUND('M1-In'!Y4+'M1-In'!Z4+'M1-In'!AA4*0.5+'M1-In'!AB4*0.5,2)</f>
        <v>0</v>
      </c>
      <c r="X4" s="81">
        <f>ROUND('M1-In'!Y4,2)+ROUND('M1-In'!Z4*1.5,2)+ROUND('M1-In'!AA4*0.6,2)+ROUND('M1-In'!AB4*0.9,2)</f>
        <v>0</v>
      </c>
      <c r="Y4" s="81">
        <f ca="1">IF(V4=1,"Corriger",'M1-In'!Y4* vergoedeen+'M1-In'!Z4*ROUND(vergoedeen*1.5,2)+'M1-In'!AA4*ROUND(vergoedeen*0.6,2)+'M1-In'!AB4*ROUND(vergoedeen*0.9,2))</f>
        <v>0</v>
      </c>
      <c r="Z4" s="81">
        <f t="shared" ref="Z4:Z67" ca="1" si="5">IF(V4=1,"Corriger",Y4-AU4)</f>
        <v>0</v>
      </c>
      <c r="AA4" s="81">
        <f>E4+'M1-In'!N4+'M1-In'!P4+H4</f>
        <v>0</v>
      </c>
      <c r="AB4" s="81">
        <f>E4+'M1-In'!N4+'M1-In'!P4</f>
        <v>0</v>
      </c>
      <c r="AC4" s="25">
        <f>IF(V4=1,"Corriger",MIN(AA4,ad5m1*Ident!L4))</f>
        <v>0</v>
      </c>
      <c r="AD4" s="25">
        <f>MIN(AB4,ad5m1*Ident!L4)</f>
        <v>0</v>
      </c>
      <c r="AE4" s="81">
        <f t="shared" ref="AE4:AE67" si="6">IF(V4=1,"Corriger!",IF(S4=0,0,ROUND(AD4/S4,2)))</f>
        <v>0</v>
      </c>
      <c r="AF4" s="81">
        <f t="shared" ref="AF4:AF67" si="7">IF(V4=1,"Corriger!",ROUND(W4*fuf,2))</f>
        <v>0</v>
      </c>
      <c r="AG4" s="81">
        <f>'M1-In'!AD4+'M1-In'!AE4</f>
        <v>0</v>
      </c>
      <c r="AH4" s="81">
        <f t="shared" ref="AH4:AH67" si="8">IF(V4=1,"Corriger!",ROUND(AG4*AE4*fuf,2))</f>
        <v>0</v>
      </c>
      <c r="AI4" s="81">
        <f>IF(V4=1,"Corriger!",ROUND('M1-In'!AF4*AE4*fuf,2))</f>
        <v>0</v>
      </c>
      <c r="AJ4" s="81">
        <f>IF(V4=1,"Corriger!",ROUND('M1-In'!AG4*AE4*fuf,2))</f>
        <v>0</v>
      </c>
      <c r="AK4" s="81">
        <f>IF(V4=1,"Corriger!",ROUND('M1-In'!AH4*AE4*fuf,2))</f>
        <v>0</v>
      </c>
      <c r="AL4" s="81">
        <f>IF(V4=1,"Corriger!",ROUND('M1-In'!AI4*AE4*fuf,2))</f>
        <v>0</v>
      </c>
      <c r="AM4" s="81">
        <f>IF(V4=1,"Corriger!",ROUND('M1-In'!AJ4*AE4*fuf,2))</f>
        <v>0</v>
      </c>
      <c r="AN4" s="81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1">
        <f t="shared" ref="AP4:AP67" si="10">ROUND(W4*fuf,2)</f>
        <v>0</v>
      </c>
      <c r="AQ4" s="81">
        <f t="shared" ref="AQ4:AQ67" ca="1" si="11">ROUND(fulm1*AP4,2)</f>
        <v>0</v>
      </c>
      <c r="AR4" s="81">
        <f t="shared" ref="AR4:AR67" ca="1" si="12">ROUND(AQ4*wnbij/100,2)</f>
        <v>0</v>
      </c>
      <c r="AS4" s="81">
        <f t="shared" ref="AS4:AS67" si="13">MIN(ROUND(AP4/upm_1,2),1)</f>
        <v>0</v>
      </c>
      <c r="AT4" s="81">
        <f t="shared" ref="AT4:AT67" ca="1" si="14">MIN(ROUND(bvmll1*AS4,2),AR4)</f>
        <v>0</v>
      </c>
      <c r="AU4" s="81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'M1-In'!F5*malu1+'M1-In'!G5*dima1+'M1-In'!H5*wome1+'M1-In'!I5*doje1+'M1-In'!J5*vrve1+'M1-In'!K5*zasa1+'M1-In'!L5*zodi1</f>
        <v>0</v>
      </c>
      <c r="F5" s="34">
        <f>IF('M1-In'!Q5&lt;0,1,0)</f>
        <v>0</v>
      </c>
      <c r="G5" s="81" t="str">
        <f t="shared" si="0"/>
        <v>OK</v>
      </c>
      <c r="H5" s="81">
        <f>IF('M1-In'!Q5&lt;0,0,'M1-In'!Q5)</f>
        <v>0</v>
      </c>
      <c r="I5" s="25">
        <f>IF('M1-In'!F5&gt;0,malu1,0)</f>
        <v>0</v>
      </c>
      <c r="J5" s="25">
        <f>IF('M1-In'!G5&gt;0,dima1,0)</f>
        <v>0</v>
      </c>
      <c r="K5" s="25">
        <f>IF('M1-In'!H5&gt;0,wome1,0)</f>
        <v>0</v>
      </c>
      <c r="L5" s="25">
        <f>IF('M1-In'!I5&gt;0,doje1,0)</f>
        <v>0</v>
      </c>
      <c r="M5" s="25">
        <f>IF('M1-In'!J5&gt;0,vrve1,0)</f>
        <v>0</v>
      </c>
      <c r="N5" s="25">
        <f>IF('M1-In'!K5&gt;0,zasa1,0)</f>
        <v>0</v>
      </c>
      <c r="O5" s="25">
        <f>IF('M1-In'!L5&gt;0,zodi1,0)</f>
        <v>0</v>
      </c>
      <c r="P5" s="25">
        <f t="shared" si="1"/>
        <v>0</v>
      </c>
      <c r="Q5" s="25">
        <f>IF(P5+'M1-In'!U5&gt;malu1+dima1+wome1+doje1+vrve1+zasa1+zodi1,1,0)</f>
        <v>0</v>
      </c>
      <c r="R5" s="25" t="str">
        <f t="shared" si="2"/>
        <v>OK</v>
      </c>
      <c r="S5" s="25">
        <f>MIN(P5+'M1-In'!U5,malu1+dima1+wome1+doje1+vrve1+zasa1+zodi1)</f>
        <v>0</v>
      </c>
      <c r="T5" s="25">
        <f>IF('M1-In'!AD5+'M1-In'!AE5+'M1-In'!AF5+'M1-In'!AG5+'M1-In'!AH5+'M1-In'!AI5+'M1-In'!AJ5&gt;S5,1,0)</f>
        <v>0</v>
      </c>
      <c r="U5" s="25" t="str">
        <f t="shared" si="3"/>
        <v>OK</v>
      </c>
      <c r="V5" s="34">
        <f t="shared" si="4"/>
        <v>0</v>
      </c>
      <c r="W5" s="81">
        <f>ROUND('M1-In'!Y5+'M1-In'!Z5+'M1-In'!AA5*0.5+'M1-In'!AB5*0.5,2)</f>
        <v>0</v>
      </c>
      <c r="X5" s="81">
        <f>ROUND('M1-In'!Y5,2)+ROUND('M1-In'!Z5*1.5,2)+ROUND('M1-In'!AA5*0.6,2)+ROUND('M1-In'!AB5*0.9,2)</f>
        <v>0</v>
      </c>
      <c r="Y5" s="81">
        <f ca="1">IF(V5=1,"Corriger",'M1-In'!Y5* vergoedeen+'M1-In'!Z5*ROUND(vergoedeen*1.5,2)+'M1-In'!AA5*ROUND(vergoedeen*0.6,2)+'M1-In'!AB5*ROUND(vergoedeen*0.9,2))</f>
        <v>0</v>
      </c>
      <c r="Z5" s="81">
        <f t="shared" ca="1" si="5"/>
        <v>0</v>
      </c>
      <c r="AA5" s="81">
        <f>E5+'M1-In'!N5+'M1-In'!P5+H5</f>
        <v>0</v>
      </c>
      <c r="AB5" s="81">
        <f>E5+'M1-In'!N5+'M1-In'!P5</f>
        <v>0</v>
      </c>
      <c r="AC5" s="25">
        <f>IF(V5=1,"Corriger",MIN(AA5,ad5m1*Ident!L5))</f>
        <v>0</v>
      </c>
      <c r="AD5" s="25">
        <f>MIN(AB5,ad5m1*Ident!L5)</f>
        <v>0</v>
      </c>
      <c r="AE5" s="81">
        <f t="shared" si="6"/>
        <v>0</v>
      </c>
      <c r="AF5" s="81">
        <f t="shared" si="7"/>
        <v>0</v>
      </c>
      <c r="AG5" s="81">
        <f>'M1-In'!AD5+'M1-In'!AE5</f>
        <v>0</v>
      </c>
      <c r="AH5" s="81">
        <f t="shared" si="8"/>
        <v>0</v>
      </c>
      <c r="AI5" s="81">
        <f>IF(V5=1,"Corriger!",ROUND('M1-In'!AF5*AE5*fuf,2))</f>
        <v>0</v>
      </c>
      <c r="AJ5" s="81">
        <f>IF(V5=1,"Corriger!",ROUND('M1-In'!AG5*AE5*fuf,2))</f>
        <v>0</v>
      </c>
      <c r="AK5" s="81">
        <f>IF(V5=1,"Corriger!",ROUND('M1-In'!AH5*AE5*fuf,2))</f>
        <v>0</v>
      </c>
      <c r="AL5" s="81">
        <f>IF(V5=1,"Corriger!",ROUND('M1-In'!AI5*AE5*fuf,2))</f>
        <v>0</v>
      </c>
      <c r="AM5" s="81">
        <f>IF(V5=1,"Corriger!",ROUND('M1-In'!AJ5*AE5*fuf,2))</f>
        <v>0</v>
      </c>
      <c r="AN5" s="81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81">
        <f t="shared" si="10"/>
        <v>0</v>
      </c>
      <c r="AQ5" s="81">
        <f t="shared" ca="1" si="11"/>
        <v>0</v>
      </c>
      <c r="AR5" s="81">
        <f t="shared" ca="1" si="12"/>
        <v>0</v>
      </c>
      <c r="AS5" s="81">
        <f t="shared" si="13"/>
        <v>0</v>
      </c>
      <c r="AT5" s="81">
        <f t="shared" ca="1" si="14"/>
        <v>0</v>
      </c>
      <c r="AU5" s="81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'M1-In'!F6*malu1+'M1-In'!G6*dima1+'M1-In'!H6*wome1+'M1-In'!I6*doje1+'M1-In'!J6*vrve1+'M1-In'!K6*zasa1+'M1-In'!L6*zodi1</f>
        <v>0</v>
      </c>
      <c r="F6" s="34">
        <f>IF('M1-In'!Q6&lt;0,1,0)</f>
        <v>0</v>
      </c>
      <c r="G6" s="81" t="str">
        <f t="shared" si="0"/>
        <v>OK</v>
      </c>
      <c r="H6" s="81">
        <f>IF('M1-In'!Q6&lt;0,0,'M1-In'!Q6)</f>
        <v>0</v>
      </c>
      <c r="I6" s="25">
        <f>IF('M1-In'!F6&gt;0,malu1,0)</f>
        <v>0</v>
      </c>
      <c r="J6" s="25">
        <f>IF('M1-In'!G6&gt;0,dima1,0)</f>
        <v>0</v>
      </c>
      <c r="K6" s="25">
        <f>IF('M1-In'!H6&gt;0,wome1,0)</f>
        <v>0</v>
      </c>
      <c r="L6" s="25">
        <f>IF('M1-In'!I6&gt;0,doje1,0)</f>
        <v>0</v>
      </c>
      <c r="M6" s="25">
        <f>IF('M1-In'!J6&gt;0,vrve1,0)</f>
        <v>0</v>
      </c>
      <c r="N6" s="25">
        <f>IF('M1-In'!K6&gt;0,zasa1,0)</f>
        <v>0</v>
      </c>
      <c r="O6" s="25">
        <f>IF('M1-In'!L6&gt;0,zodi1,0)</f>
        <v>0</v>
      </c>
      <c r="P6" s="25">
        <f t="shared" si="1"/>
        <v>0</v>
      </c>
      <c r="Q6" s="25">
        <f>IF(P6+'M1-In'!U6&gt;malu1+dima1+wome1+doje1+vrve1+zasa1+zodi1,1,0)</f>
        <v>0</v>
      </c>
      <c r="R6" s="25" t="str">
        <f t="shared" si="2"/>
        <v>OK</v>
      </c>
      <c r="S6" s="25">
        <f>MIN(P6+'M1-In'!U6,malu1+dima1+wome1+doje1+vrve1+zasa1+zodi1)</f>
        <v>0</v>
      </c>
      <c r="T6" s="25">
        <f>IF('M1-In'!AD6+'M1-In'!AE6+'M1-In'!AF6+'M1-In'!AG6+'M1-In'!AH6+'M1-In'!AI6+'M1-In'!AJ6&gt;S6,1,0)</f>
        <v>0</v>
      </c>
      <c r="U6" s="25" t="str">
        <f t="shared" si="3"/>
        <v>OK</v>
      </c>
      <c r="V6" s="34">
        <f t="shared" si="4"/>
        <v>0</v>
      </c>
      <c r="W6" s="81">
        <f>ROUND('M1-In'!Y6+'M1-In'!Z6+'M1-In'!AA6*0.5+'M1-In'!AB6*0.5,2)</f>
        <v>0</v>
      </c>
      <c r="X6" s="81">
        <f>ROUND('M1-In'!Y6,2)+ROUND('M1-In'!Z6*1.5,2)+ROUND('M1-In'!AA6*0.6,2)+ROUND('M1-In'!AB6*0.9,2)</f>
        <v>0</v>
      </c>
      <c r="Y6" s="81">
        <f ca="1">IF(V6=1,"Corriger",'M1-In'!Y6* vergoedeen+'M1-In'!Z6*ROUND(vergoedeen*1.5,2)+'M1-In'!AA6*ROUND(vergoedeen*0.6,2)+'M1-In'!AB6*ROUND(vergoedeen*0.9,2))</f>
        <v>0</v>
      </c>
      <c r="Z6" s="81">
        <f t="shared" ca="1" si="5"/>
        <v>0</v>
      </c>
      <c r="AA6" s="81">
        <f>E6+'M1-In'!N6+'M1-In'!P6+H6</f>
        <v>0</v>
      </c>
      <c r="AB6" s="81">
        <f>E6+'M1-In'!N6+'M1-In'!P6</f>
        <v>0</v>
      </c>
      <c r="AC6" s="25">
        <f>IF(V6=1,"Corriger",MIN(AA6,ad5m1*Ident!L6))</f>
        <v>0</v>
      </c>
      <c r="AD6" s="25">
        <f>MIN(AB6,ad5m1*Ident!L6)</f>
        <v>0</v>
      </c>
      <c r="AE6" s="81">
        <f t="shared" si="6"/>
        <v>0</v>
      </c>
      <c r="AF6" s="81">
        <f t="shared" si="7"/>
        <v>0</v>
      </c>
      <c r="AG6" s="81">
        <f>'M1-In'!AD6+'M1-In'!AE6</f>
        <v>0</v>
      </c>
      <c r="AH6" s="81">
        <f t="shared" si="8"/>
        <v>0</v>
      </c>
      <c r="AI6" s="81">
        <f>IF(V6=1,"Corriger!",ROUND('M1-In'!AF6*AE6*fuf,2))</f>
        <v>0</v>
      </c>
      <c r="AJ6" s="81">
        <f>IF(V6=1,"Corriger!",ROUND('M1-In'!AG6*AE6*fuf,2))</f>
        <v>0</v>
      </c>
      <c r="AK6" s="81">
        <f>IF(V6=1,"Corriger!",ROUND('M1-In'!AH6*AE6*fuf,2))</f>
        <v>0</v>
      </c>
      <c r="AL6" s="81">
        <f>IF(V6=1,"Corriger!",ROUND('M1-In'!AI6*AE6*fuf,2))</f>
        <v>0</v>
      </c>
      <c r="AM6" s="81">
        <f>IF(V6=1,"Corriger!",ROUND('M1-In'!AJ6*AE6*fuf,2))</f>
        <v>0</v>
      </c>
      <c r="AN6" s="81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81">
        <f t="shared" si="10"/>
        <v>0</v>
      </c>
      <c r="AQ6" s="81">
        <f t="shared" ca="1" si="11"/>
        <v>0</v>
      </c>
      <c r="AR6" s="81">
        <f t="shared" ca="1" si="12"/>
        <v>0</v>
      </c>
      <c r="AS6" s="81">
        <f t="shared" si="13"/>
        <v>0</v>
      </c>
      <c r="AT6" s="81">
        <f t="shared" ca="1" si="14"/>
        <v>0</v>
      </c>
      <c r="AU6" s="81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'M1-In'!F7*malu1+'M1-In'!G7*dima1+'M1-In'!H7*wome1+'M1-In'!I7*doje1+'M1-In'!J7*vrve1+'M1-In'!K7*zasa1+'M1-In'!L7*zodi1</f>
        <v>0</v>
      </c>
      <c r="F7" s="34">
        <f>IF('M1-In'!Q7&lt;0,1,0)</f>
        <v>0</v>
      </c>
      <c r="G7" s="81" t="str">
        <f t="shared" si="0"/>
        <v>OK</v>
      </c>
      <c r="H7" s="81">
        <f>IF('M1-In'!Q7&lt;0,0,'M1-In'!Q7)</f>
        <v>0</v>
      </c>
      <c r="I7" s="25">
        <f>IF('M1-In'!F7&gt;0,malu1,0)</f>
        <v>0</v>
      </c>
      <c r="J7" s="25">
        <f>IF('M1-In'!G7&gt;0,dima1,0)</f>
        <v>0</v>
      </c>
      <c r="K7" s="25">
        <f>IF('M1-In'!H7&gt;0,wome1,0)</f>
        <v>0</v>
      </c>
      <c r="L7" s="25">
        <f>IF('M1-In'!I7&gt;0,doje1,0)</f>
        <v>0</v>
      </c>
      <c r="M7" s="25">
        <f>IF('M1-In'!J7&gt;0,vrve1,0)</f>
        <v>0</v>
      </c>
      <c r="N7" s="25">
        <f>IF('M1-In'!K7&gt;0,zasa1,0)</f>
        <v>0</v>
      </c>
      <c r="O7" s="25">
        <f>IF('M1-In'!L7&gt;0,zodi1,0)</f>
        <v>0</v>
      </c>
      <c r="P7" s="25">
        <f t="shared" si="1"/>
        <v>0</v>
      </c>
      <c r="Q7" s="25">
        <f>IF(P7+'M1-In'!U7&gt;malu1+dima1+wome1+doje1+vrve1+zasa1+zodi1,1,0)</f>
        <v>0</v>
      </c>
      <c r="R7" s="25" t="str">
        <f t="shared" si="2"/>
        <v>OK</v>
      </c>
      <c r="S7" s="25">
        <f>MIN(P7+'M1-In'!U7,malu1+dima1+wome1+doje1+vrve1+zasa1+zodi1)</f>
        <v>0</v>
      </c>
      <c r="T7" s="25">
        <f>IF('M1-In'!AD7+'M1-In'!AE7+'M1-In'!AF7+'M1-In'!AG7+'M1-In'!AH7+'M1-In'!AI7+'M1-In'!AJ7&gt;S7,1,0)</f>
        <v>0</v>
      </c>
      <c r="U7" s="25" t="str">
        <f t="shared" si="3"/>
        <v>OK</v>
      </c>
      <c r="V7" s="34">
        <f t="shared" si="4"/>
        <v>0</v>
      </c>
      <c r="W7" s="81">
        <f>ROUND('M1-In'!Y7+'M1-In'!Z7+'M1-In'!AA7*0.5+'M1-In'!AB7*0.5,2)</f>
        <v>0</v>
      </c>
      <c r="X7" s="81">
        <f>ROUND('M1-In'!Y7,2)+ROUND('M1-In'!Z7*1.5,2)+ROUND('M1-In'!AA7*0.6,2)+ROUND('M1-In'!AB7*0.9,2)</f>
        <v>0</v>
      </c>
      <c r="Y7" s="81">
        <f ca="1">IF(V7=1,"Corriger",'M1-In'!Y7* vergoedeen+'M1-In'!Z7*ROUND(vergoedeen*1.5,2)+'M1-In'!AA7*ROUND(vergoedeen*0.6,2)+'M1-In'!AB7*ROUND(vergoedeen*0.9,2))</f>
        <v>0</v>
      </c>
      <c r="Z7" s="81">
        <f t="shared" ca="1" si="5"/>
        <v>0</v>
      </c>
      <c r="AA7" s="81">
        <f>E7+'M1-In'!N7+'M1-In'!P7+H7</f>
        <v>0</v>
      </c>
      <c r="AB7" s="81">
        <f>E7+'M1-In'!N7+'M1-In'!P7</f>
        <v>0</v>
      </c>
      <c r="AC7" s="25">
        <f>IF(V7=1,"Corriger",MIN(AA7,ad5m1*Ident!L7))</f>
        <v>0</v>
      </c>
      <c r="AD7" s="25">
        <f>MIN(AB7,ad5m1*Ident!L7)</f>
        <v>0</v>
      </c>
      <c r="AE7" s="81">
        <f t="shared" si="6"/>
        <v>0</v>
      </c>
      <c r="AF7" s="81">
        <f t="shared" si="7"/>
        <v>0</v>
      </c>
      <c r="AG7" s="81">
        <f>'M1-In'!AD7+'M1-In'!AE7</f>
        <v>0</v>
      </c>
      <c r="AH7" s="81">
        <f t="shared" si="8"/>
        <v>0</v>
      </c>
      <c r="AI7" s="81">
        <f>IF(V7=1,"Corriger!",ROUND('M1-In'!AF7*AE7*fuf,2))</f>
        <v>0</v>
      </c>
      <c r="AJ7" s="81">
        <f>IF(V7=1,"Corriger!",ROUND('M1-In'!AG7*AE7*fuf,2))</f>
        <v>0</v>
      </c>
      <c r="AK7" s="81">
        <f>IF(V7=1,"Corriger!",ROUND('M1-In'!AH7*AE7*fuf,2))</f>
        <v>0</v>
      </c>
      <c r="AL7" s="81">
        <f>IF(V7=1,"Corriger!",ROUND('M1-In'!AI7*AE7*fuf,2))</f>
        <v>0</v>
      </c>
      <c r="AM7" s="81">
        <f>IF(V7=1,"Corriger!",ROUND('M1-In'!AJ7*AE7*fuf,2))</f>
        <v>0</v>
      </c>
      <c r="AN7" s="81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81">
        <f t="shared" si="10"/>
        <v>0</v>
      </c>
      <c r="AQ7" s="81">
        <f t="shared" ca="1" si="11"/>
        <v>0</v>
      </c>
      <c r="AR7" s="81">
        <f t="shared" ca="1" si="12"/>
        <v>0</v>
      </c>
      <c r="AS7" s="81">
        <f t="shared" si="13"/>
        <v>0</v>
      </c>
      <c r="AT7" s="81">
        <f t="shared" ca="1" si="14"/>
        <v>0</v>
      </c>
      <c r="AU7" s="81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'M1-In'!F8*malu1+'M1-In'!G8*dima1+'M1-In'!H8*wome1+'M1-In'!I8*doje1+'M1-In'!J8*vrve1+'M1-In'!K8*zasa1+'M1-In'!L8*zodi1</f>
        <v>0</v>
      </c>
      <c r="F8" s="34">
        <f>IF('M1-In'!Q8&lt;0,1,0)</f>
        <v>0</v>
      </c>
      <c r="G8" s="81" t="str">
        <f t="shared" si="0"/>
        <v>OK</v>
      </c>
      <c r="H8" s="81">
        <f>IF('M1-In'!Q8&lt;0,0,'M1-In'!Q8)</f>
        <v>0</v>
      </c>
      <c r="I8" s="25">
        <f>IF('M1-In'!F8&gt;0,malu1,0)</f>
        <v>0</v>
      </c>
      <c r="J8" s="25">
        <f>IF('M1-In'!G8&gt;0,dima1,0)</f>
        <v>0</v>
      </c>
      <c r="K8" s="25">
        <f>IF('M1-In'!H8&gt;0,wome1,0)</f>
        <v>0</v>
      </c>
      <c r="L8" s="25">
        <f>IF('M1-In'!I8&gt;0,doje1,0)</f>
        <v>0</v>
      </c>
      <c r="M8" s="25">
        <f>IF('M1-In'!J8&gt;0,vrve1,0)</f>
        <v>0</v>
      </c>
      <c r="N8" s="25">
        <f>IF('M1-In'!K8&gt;0,zasa1,0)</f>
        <v>0</v>
      </c>
      <c r="O8" s="25">
        <f>IF('M1-In'!L8&gt;0,zodi1,0)</f>
        <v>0</v>
      </c>
      <c r="P8" s="25">
        <f t="shared" si="1"/>
        <v>0</v>
      </c>
      <c r="Q8" s="25">
        <f>IF(P8+'M1-In'!U8&gt;malu1+dima1+wome1+doje1+vrve1+zasa1+zodi1,1,0)</f>
        <v>0</v>
      </c>
      <c r="R8" s="25" t="str">
        <f t="shared" si="2"/>
        <v>OK</v>
      </c>
      <c r="S8" s="25">
        <f>MIN(P8+'M1-In'!U8,malu1+dima1+wome1+doje1+vrve1+zasa1+zodi1)</f>
        <v>0</v>
      </c>
      <c r="T8" s="25">
        <f>IF('M1-In'!AD8+'M1-In'!AE8+'M1-In'!AF8+'M1-In'!AG8+'M1-In'!AH8+'M1-In'!AI8+'M1-In'!AJ8&gt;S8,1,0)</f>
        <v>0</v>
      </c>
      <c r="U8" s="25" t="str">
        <f t="shared" si="3"/>
        <v>OK</v>
      </c>
      <c r="V8" s="34">
        <f t="shared" si="4"/>
        <v>0</v>
      </c>
      <c r="W8" s="81">
        <f>ROUND('M1-In'!Y8+'M1-In'!Z8+'M1-In'!AA8*0.5+'M1-In'!AB8*0.5,2)</f>
        <v>0</v>
      </c>
      <c r="X8" s="81">
        <f>ROUND('M1-In'!Y8,2)+ROUND('M1-In'!Z8*1.5,2)+ROUND('M1-In'!AA8*0.6,2)+ROUND('M1-In'!AB8*0.9,2)</f>
        <v>0</v>
      </c>
      <c r="Y8" s="81">
        <f ca="1">IF(V8=1,"Corriger",'M1-In'!Y8* vergoedeen+'M1-In'!Z8*ROUND(vergoedeen*1.5,2)+'M1-In'!AA8*ROUND(vergoedeen*0.6,2)+'M1-In'!AB8*ROUND(vergoedeen*0.9,2))</f>
        <v>0</v>
      </c>
      <c r="Z8" s="81">
        <f t="shared" ca="1" si="5"/>
        <v>0</v>
      </c>
      <c r="AA8" s="81">
        <f>E8+'M1-In'!N8+'M1-In'!P8+H8</f>
        <v>0</v>
      </c>
      <c r="AB8" s="81">
        <f>E8+'M1-In'!N8+'M1-In'!P8</f>
        <v>0</v>
      </c>
      <c r="AC8" s="25">
        <f>IF(V8=1,"Corriger",MIN(AA8,ad5m1*Ident!L8))</f>
        <v>0</v>
      </c>
      <c r="AD8" s="25">
        <f>MIN(AB8,ad5m1*Ident!L8)</f>
        <v>0</v>
      </c>
      <c r="AE8" s="81">
        <f t="shared" si="6"/>
        <v>0</v>
      </c>
      <c r="AF8" s="81">
        <f t="shared" si="7"/>
        <v>0</v>
      </c>
      <c r="AG8" s="81">
        <f>'M1-In'!AD8+'M1-In'!AE8</f>
        <v>0</v>
      </c>
      <c r="AH8" s="81">
        <f t="shared" si="8"/>
        <v>0</v>
      </c>
      <c r="AI8" s="81">
        <f>IF(V8=1,"Corriger!",ROUND('M1-In'!AF8*AE8*fuf,2))</f>
        <v>0</v>
      </c>
      <c r="AJ8" s="81">
        <f>IF(V8=1,"Corriger!",ROUND('M1-In'!AG8*AE8*fuf,2))</f>
        <v>0</v>
      </c>
      <c r="AK8" s="81">
        <f>IF(V8=1,"Corriger!",ROUND('M1-In'!AH8*AE8*fuf,2))</f>
        <v>0</v>
      </c>
      <c r="AL8" s="81">
        <f>IF(V8=1,"Corriger!",ROUND('M1-In'!AI8*AE8*fuf,2))</f>
        <v>0</v>
      </c>
      <c r="AM8" s="81">
        <f>IF(V8=1,"Corriger!",ROUND('M1-In'!AJ8*AE8*fuf,2))</f>
        <v>0</v>
      </c>
      <c r="AN8" s="81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81">
        <f t="shared" si="10"/>
        <v>0</v>
      </c>
      <c r="AQ8" s="81">
        <f t="shared" ca="1" si="11"/>
        <v>0</v>
      </c>
      <c r="AR8" s="81">
        <f t="shared" ca="1" si="12"/>
        <v>0</v>
      </c>
      <c r="AS8" s="81">
        <f t="shared" si="13"/>
        <v>0</v>
      </c>
      <c r="AT8" s="81">
        <f t="shared" ca="1" si="14"/>
        <v>0</v>
      </c>
      <c r="AU8" s="81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'M1-In'!F9*malu1+'M1-In'!G9*dima1+'M1-In'!H9*wome1+'M1-In'!I9*doje1+'M1-In'!J9*vrve1+'M1-In'!K9*zasa1+'M1-In'!L9*zodi1</f>
        <v>0</v>
      </c>
      <c r="F9" s="34">
        <f>IF('M1-In'!Q9&lt;0,1,0)</f>
        <v>0</v>
      </c>
      <c r="G9" s="81" t="str">
        <f t="shared" si="0"/>
        <v>OK</v>
      </c>
      <c r="H9" s="81">
        <f>IF('M1-In'!Q9&lt;0,0,'M1-In'!Q9)</f>
        <v>0</v>
      </c>
      <c r="I9" s="25">
        <f>IF('M1-In'!F9&gt;0,malu1,0)</f>
        <v>0</v>
      </c>
      <c r="J9" s="25">
        <f>IF('M1-In'!G9&gt;0,dima1,0)</f>
        <v>0</v>
      </c>
      <c r="K9" s="25">
        <f>IF('M1-In'!H9&gt;0,wome1,0)</f>
        <v>0</v>
      </c>
      <c r="L9" s="25">
        <f>IF('M1-In'!I9&gt;0,doje1,0)</f>
        <v>0</v>
      </c>
      <c r="M9" s="25">
        <f>IF('M1-In'!J9&gt;0,vrve1,0)</f>
        <v>0</v>
      </c>
      <c r="N9" s="25">
        <f>IF('M1-In'!K9&gt;0,zasa1,0)</f>
        <v>0</v>
      </c>
      <c r="O9" s="25">
        <f>IF('M1-In'!L9&gt;0,zodi1,0)</f>
        <v>0</v>
      </c>
      <c r="P9" s="25">
        <f t="shared" si="1"/>
        <v>0</v>
      </c>
      <c r="Q9" s="25">
        <f>IF(P9+'M1-In'!U9&gt;malu1+dima1+wome1+doje1+vrve1+zasa1+zodi1,1,0)</f>
        <v>0</v>
      </c>
      <c r="R9" s="25" t="str">
        <f t="shared" si="2"/>
        <v>OK</v>
      </c>
      <c r="S9" s="25">
        <f>MIN(P9+'M1-In'!U9,malu1+dima1+wome1+doje1+vrve1+zasa1+zodi1)</f>
        <v>0</v>
      </c>
      <c r="T9" s="25">
        <f>IF('M1-In'!AD9+'M1-In'!AE9+'M1-In'!AF9+'M1-In'!AG9+'M1-In'!AH9+'M1-In'!AI9+'M1-In'!AJ9&gt;S9,1,0)</f>
        <v>0</v>
      </c>
      <c r="U9" s="25" t="str">
        <f t="shared" si="3"/>
        <v>OK</v>
      </c>
      <c r="V9" s="34">
        <f t="shared" si="4"/>
        <v>0</v>
      </c>
      <c r="W9" s="81">
        <f>ROUND('M1-In'!Y9+'M1-In'!Z9+'M1-In'!AA9*0.5+'M1-In'!AB9*0.5,2)</f>
        <v>0</v>
      </c>
      <c r="X9" s="81">
        <f>ROUND('M1-In'!Y9,2)+ROUND('M1-In'!Z9*1.5,2)+ROUND('M1-In'!AA9*0.6,2)+ROUND('M1-In'!AB9*0.9,2)</f>
        <v>0</v>
      </c>
      <c r="Y9" s="81">
        <f ca="1">IF(V9=1,"Corriger",'M1-In'!Y9* vergoedeen+'M1-In'!Z9*ROUND(vergoedeen*1.5,2)+'M1-In'!AA9*ROUND(vergoedeen*0.6,2)+'M1-In'!AB9*ROUND(vergoedeen*0.9,2))</f>
        <v>0</v>
      </c>
      <c r="Z9" s="81">
        <f t="shared" ca="1" si="5"/>
        <v>0</v>
      </c>
      <c r="AA9" s="81">
        <f>E9+'M1-In'!N9+'M1-In'!P9+H9</f>
        <v>0</v>
      </c>
      <c r="AB9" s="81">
        <f>E9+'M1-In'!N9+'M1-In'!P9</f>
        <v>0</v>
      </c>
      <c r="AC9" s="25">
        <f>IF(V9=1,"Corriger",MIN(AA9,ad5m1*Ident!L9))</f>
        <v>0</v>
      </c>
      <c r="AD9" s="25">
        <f>MIN(AB9,ad5m1*Ident!L9)</f>
        <v>0</v>
      </c>
      <c r="AE9" s="81">
        <f t="shared" si="6"/>
        <v>0</v>
      </c>
      <c r="AF9" s="81">
        <f t="shared" si="7"/>
        <v>0</v>
      </c>
      <c r="AG9" s="81">
        <f>'M1-In'!AD9+'M1-In'!AE9</f>
        <v>0</v>
      </c>
      <c r="AH9" s="81">
        <f t="shared" si="8"/>
        <v>0</v>
      </c>
      <c r="AI9" s="81">
        <f>IF(V9=1,"Corriger!",ROUND('M1-In'!AF9*AE9*fuf,2))</f>
        <v>0</v>
      </c>
      <c r="AJ9" s="81">
        <f>IF(V9=1,"Corriger!",ROUND('M1-In'!AG9*AE9*fuf,2))</f>
        <v>0</v>
      </c>
      <c r="AK9" s="81">
        <f>IF(V9=1,"Corriger!",ROUND('M1-In'!AH9*AE9*fuf,2))</f>
        <v>0</v>
      </c>
      <c r="AL9" s="81">
        <f>IF(V9=1,"Corriger!",ROUND('M1-In'!AI9*AE9*fuf,2))</f>
        <v>0</v>
      </c>
      <c r="AM9" s="81">
        <f>IF(V9=1,"Corriger!",ROUND('M1-In'!AJ9*AE9*fuf,2))</f>
        <v>0</v>
      </c>
      <c r="AN9" s="81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81">
        <f t="shared" si="10"/>
        <v>0</v>
      </c>
      <c r="AQ9" s="81">
        <f t="shared" ca="1" si="11"/>
        <v>0</v>
      </c>
      <c r="AR9" s="81">
        <f t="shared" ca="1" si="12"/>
        <v>0</v>
      </c>
      <c r="AS9" s="81">
        <f t="shared" si="13"/>
        <v>0</v>
      </c>
      <c r="AT9" s="81">
        <f t="shared" ca="1" si="14"/>
        <v>0</v>
      </c>
      <c r="AU9" s="81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'M1-In'!F10*malu1+'M1-In'!G10*dima1+'M1-In'!H10*wome1+'M1-In'!I10*doje1+'M1-In'!J10*vrve1+'M1-In'!K10*zasa1+'M1-In'!L10*zodi1</f>
        <v>0</v>
      </c>
      <c r="F10" s="34">
        <f>IF('M1-In'!Q10&lt;0,1,0)</f>
        <v>0</v>
      </c>
      <c r="G10" s="81" t="str">
        <f t="shared" si="0"/>
        <v>OK</v>
      </c>
      <c r="H10" s="81">
        <f>IF('M1-In'!Q10&lt;0,0,'M1-In'!Q10)</f>
        <v>0</v>
      </c>
      <c r="I10" s="25">
        <f>IF('M1-In'!F10&gt;0,malu1,0)</f>
        <v>0</v>
      </c>
      <c r="J10" s="25">
        <f>IF('M1-In'!G10&gt;0,dima1,0)</f>
        <v>0</v>
      </c>
      <c r="K10" s="25">
        <f>IF('M1-In'!H10&gt;0,wome1,0)</f>
        <v>0</v>
      </c>
      <c r="L10" s="25">
        <f>IF('M1-In'!I10&gt;0,doje1,0)</f>
        <v>0</v>
      </c>
      <c r="M10" s="25">
        <f>IF('M1-In'!J10&gt;0,vrve1,0)</f>
        <v>0</v>
      </c>
      <c r="N10" s="25">
        <f>IF('M1-In'!K10&gt;0,zasa1,0)</f>
        <v>0</v>
      </c>
      <c r="O10" s="25">
        <f>IF('M1-In'!L10&gt;0,zodi1,0)</f>
        <v>0</v>
      </c>
      <c r="P10" s="25">
        <f t="shared" si="1"/>
        <v>0</v>
      </c>
      <c r="Q10" s="25">
        <f>IF(P10+'M1-In'!U10&gt;malu1+dima1+wome1+doje1+vrve1+zasa1+zodi1,1,0)</f>
        <v>0</v>
      </c>
      <c r="R10" s="25" t="str">
        <f t="shared" si="2"/>
        <v>OK</v>
      </c>
      <c r="S10" s="25">
        <f>MIN(P10+'M1-In'!U10,malu1+dima1+wome1+doje1+vrve1+zasa1+zodi1)</f>
        <v>0</v>
      </c>
      <c r="T10" s="25">
        <f>IF('M1-In'!AD10+'M1-In'!AE10+'M1-In'!AF10+'M1-In'!AG10+'M1-In'!AH10+'M1-In'!AI10+'M1-In'!AJ10&gt;S10,1,0)</f>
        <v>0</v>
      </c>
      <c r="U10" s="25" t="str">
        <f t="shared" si="3"/>
        <v>OK</v>
      </c>
      <c r="V10" s="34">
        <f t="shared" si="4"/>
        <v>0</v>
      </c>
      <c r="W10" s="81">
        <f>ROUND('M1-In'!Y10+'M1-In'!Z10+'M1-In'!AA10*0.5+'M1-In'!AB10*0.5,2)</f>
        <v>0</v>
      </c>
      <c r="X10" s="81">
        <f>ROUND('M1-In'!Y10,2)+ROUND('M1-In'!Z10*1.5,2)+ROUND('M1-In'!AA10*0.6,2)+ROUND('M1-In'!AB10*0.9,2)</f>
        <v>0</v>
      </c>
      <c r="Y10" s="81">
        <f ca="1">IF(V10=1,"Corriger",'M1-In'!Y10* vergoedeen+'M1-In'!Z10*ROUND(vergoedeen*1.5,2)+'M1-In'!AA10*ROUND(vergoedeen*0.6,2)+'M1-In'!AB10*ROUND(vergoedeen*0.9,2))</f>
        <v>0</v>
      </c>
      <c r="Z10" s="81">
        <f t="shared" ca="1" si="5"/>
        <v>0</v>
      </c>
      <c r="AA10" s="81">
        <f>E10+'M1-In'!N10+'M1-In'!P10+H10</f>
        <v>0</v>
      </c>
      <c r="AB10" s="81">
        <f>E10+'M1-In'!N10+'M1-In'!P10</f>
        <v>0</v>
      </c>
      <c r="AC10" s="25">
        <f>IF(V10=1,"Corriger",MIN(AA10,ad5m1*Ident!L10))</f>
        <v>0</v>
      </c>
      <c r="AD10" s="25">
        <f>MIN(AB10,ad5m1*Ident!L10)</f>
        <v>0</v>
      </c>
      <c r="AE10" s="81">
        <f t="shared" si="6"/>
        <v>0</v>
      </c>
      <c r="AF10" s="81">
        <f t="shared" si="7"/>
        <v>0</v>
      </c>
      <c r="AG10" s="81">
        <f>'M1-In'!AD10+'M1-In'!AE10</f>
        <v>0</v>
      </c>
      <c r="AH10" s="81">
        <f t="shared" si="8"/>
        <v>0</v>
      </c>
      <c r="AI10" s="81">
        <f>IF(V10=1,"Corriger!",ROUND('M1-In'!AF10*AE10*fuf,2))</f>
        <v>0</v>
      </c>
      <c r="AJ10" s="81">
        <f>IF(V10=1,"Corriger!",ROUND('M1-In'!AG10*AE10*fuf,2))</f>
        <v>0</v>
      </c>
      <c r="AK10" s="81">
        <f>IF(V10=1,"Corriger!",ROUND('M1-In'!AH10*AE10*fuf,2))</f>
        <v>0</v>
      </c>
      <c r="AL10" s="81">
        <f>IF(V10=1,"Corriger!",ROUND('M1-In'!AI10*AE10*fuf,2))</f>
        <v>0</v>
      </c>
      <c r="AM10" s="81">
        <f>IF(V10=1,"Corriger!",ROUND('M1-In'!AJ10*AE10*fuf,2))</f>
        <v>0</v>
      </c>
      <c r="AN10" s="81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1">
        <f t="shared" si="10"/>
        <v>0</v>
      </c>
      <c r="AQ10" s="81">
        <f t="shared" ca="1" si="11"/>
        <v>0</v>
      </c>
      <c r="AR10" s="81">
        <f t="shared" ca="1" si="12"/>
        <v>0</v>
      </c>
      <c r="AS10" s="81">
        <f t="shared" si="13"/>
        <v>0</v>
      </c>
      <c r="AT10" s="81">
        <f t="shared" ca="1" si="14"/>
        <v>0</v>
      </c>
      <c r="AU10" s="81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'M1-In'!F11*malu1+'M1-In'!G11*dima1+'M1-In'!H11*wome1+'M1-In'!I11*doje1+'M1-In'!J11*vrve1+'M1-In'!K11*zasa1+'M1-In'!L11*zodi1</f>
        <v>0</v>
      </c>
      <c r="F11" s="34">
        <f>IF('M1-In'!Q11&lt;0,1,0)</f>
        <v>0</v>
      </c>
      <c r="G11" s="81" t="str">
        <f t="shared" si="0"/>
        <v>OK</v>
      </c>
      <c r="H11" s="81">
        <f>IF('M1-In'!Q11&lt;0,0,'M1-In'!Q11)</f>
        <v>0</v>
      </c>
      <c r="I11" s="25">
        <f>IF('M1-In'!F11&gt;0,malu1,0)</f>
        <v>0</v>
      </c>
      <c r="J11" s="25">
        <f>IF('M1-In'!G11&gt;0,dima1,0)</f>
        <v>0</v>
      </c>
      <c r="K11" s="25">
        <f>IF('M1-In'!H11&gt;0,wome1,0)</f>
        <v>0</v>
      </c>
      <c r="L11" s="25">
        <f>IF('M1-In'!I11&gt;0,doje1,0)</f>
        <v>0</v>
      </c>
      <c r="M11" s="25">
        <f>IF('M1-In'!J11&gt;0,vrve1,0)</f>
        <v>0</v>
      </c>
      <c r="N11" s="25">
        <f>IF('M1-In'!K11&gt;0,zasa1,0)</f>
        <v>0</v>
      </c>
      <c r="O11" s="25">
        <f>IF('M1-In'!L11&gt;0,zodi1,0)</f>
        <v>0</v>
      </c>
      <c r="P11" s="25">
        <f t="shared" si="1"/>
        <v>0</v>
      </c>
      <c r="Q11" s="25">
        <f>IF(P11+'M1-In'!U11&gt;malu1+dima1+wome1+doje1+vrve1+zasa1+zodi1,1,0)</f>
        <v>0</v>
      </c>
      <c r="R11" s="25" t="str">
        <f t="shared" si="2"/>
        <v>OK</v>
      </c>
      <c r="S11" s="25">
        <f>MIN(P11+'M1-In'!U11,malu1+dima1+wome1+doje1+vrve1+zasa1+zodi1)</f>
        <v>0</v>
      </c>
      <c r="T11" s="25">
        <f>IF('M1-In'!AD11+'M1-In'!AE11+'M1-In'!AF11+'M1-In'!AG11+'M1-In'!AH11+'M1-In'!AI11+'M1-In'!AJ11&gt;S11,1,0)</f>
        <v>0</v>
      </c>
      <c r="U11" s="25" t="str">
        <f t="shared" si="3"/>
        <v>OK</v>
      </c>
      <c r="V11" s="34">
        <f t="shared" si="4"/>
        <v>0</v>
      </c>
      <c r="W11" s="81">
        <f>ROUND('M1-In'!Y11+'M1-In'!Z11+'M1-In'!AA11*0.5+'M1-In'!AB11*0.5,2)</f>
        <v>0</v>
      </c>
      <c r="X11" s="81">
        <f>ROUND('M1-In'!Y11,2)+ROUND('M1-In'!Z11*1.5,2)+ROUND('M1-In'!AA11*0.6,2)+ROUND('M1-In'!AB11*0.9,2)</f>
        <v>0</v>
      </c>
      <c r="Y11" s="81">
        <f ca="1">IF(V11=1,"Corriger",'M1-In'!Y11* vergoedeen+'M1-In'!Z11*ROUND(vergoedeen*1.5,2)+'M1-In'!AA11*ROUND(vergoedeen*0.6,2)+'M1-In'!AB11*ROUND(vergoedeen*0.9,2))</f>
        <v>0</v>
      </c>
      <c r="Z11" s="81">
        <f t="shared" ca="1" si="5"/>
        <v>0</v>
      </c>
      <c r="AA11" s="81">
        <f>E11+'M1-In'!N11+'M1-In'!P11+H11</f>
        <v>0</v>
      </c>
      <c r="AB11" s="81">
        <f>E11+'M1-In'!N11+'M1-In'!P11</f>
        <v>0</v>
      </c>
      <c r="AC11" s="25">
        <f>IF(V11=1,"Corriger",MIN(AA11,ad5m1*Ident!L11))</f>
        <v>0</v>
      </c>
      <c r="AD11" s="25">
        <f>MIN(AB11,ad5m1*Ident!L11)</f>
        <v>0</v>
      </c>
      <c r="AE11" s="81">
        <f t="shared" si="6"/>
        <v>0</v>
      </c>
      <c r="AF11" s="81">
        <f t="shared" si="7"/>
        <v>0</v>
      </c>
      <c r="AG11" s="81">
        <f>'M1-In'!AD11+'M1-In'!AE11</f>
        <v>0</v>
      </c>
      <c r="AH11" s="81">
        <f t="shared" si="8"/>
        <v>0</v>
      </c>
      <c r="AI11" s="81">
        <f>IF(V11=1,"Corriger!",ROUND('M1-In'!AF11*AE11*fuf,2))</f>
        <v>0</v>
      </c>
      <c r="AJ11" s="81">
        <f>IF(V11=1,"Corriger!",ROUND('M1-In'!AG11*AE11*fuf,2))</f>
        <v>0</v>
      </c>
      <c r="AK11" s="81">
        <f>IF(V11=1,"Corriger!",ROUND('M1-In'!AH11*AE11*fuf,2))</f>
        <v>0</v>
      </c>
      <c r="AL11" s="81">
        <f>IF(V11=1,"Corriger!",ROUND('M1-In'!AI11*AE11*fuf,2))</f>
        <v>0</v>
      </c>
      <c r="AM11" s="81">
        <f>IF(V11=1,"Corriger!",ROUND('M1-In'!AJ11*AE11*fuf,2))</f>
        <v>0</v>
      </c>
      <c r="AN11" s="81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1">
        <f t="shared" si="10"/>
        <v>0</v>
      </c>
      <c r="AQ11" s="81">
        <f t="shared" ca="1" si="11"/>
        <v>0</v>
      </c>
      <c r="AR11" s="81">
        <f t="shared" ca="1" si="12"/>
        <v>0</v>
      </c>
      <c r="AS11" s="81">
        <f t="shared" si="13"/>
        <v>0</v>
      </c>
      <c r="AT11" s="81">
        <f t="shared" ca="1" si="14"/>
        <v>0</v>
      </c>
      <c r="AU11" s="81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'M1-In'!F12*malu1+'M1-In'!G12*dima1+'M1-In'!H12*wome1+'M1-In'!I12*doje1+'M1-In'!J12*vrve1+'M1-In'!K12*zasa1+'M1-In'!L12*zodi1</f>
        <v>0</v>
      </c>
      <c r="F12" s="34">
        <f>IF('M1-In'!Q12&lt;0,1,0)</f>
        <v>0</v>
      </c>
      <c r="G12" s="81" t="str">
        <f t="shared" si="0"/>
        <v>OK</v>
      </c>
      <c r="H12" s="81">
        <f>IF('M1-In'!Q12&lt;0,0,'M1-In'!Q12)</f>
        <v>0</v>
      </c>
      <c r="I12" s="25">
        <f>IF('M1-In'!F12&gt;0,malu1,0)</f>
        <v>0</v>
      </c>
      <c r="J12" s="25">
        <f>IF('M1-In'!G12&gt;0,dima1,0)</f>
        <v>0</v>
      </c>
      <c r="K12" s="25">
        <f>IF('M1-In'!H12&gt;0,wome1,0)</f>
        <v>0</v>
      </c>
      <c r="L12" s="25">
        <f>IF('M1-In'!I12&gt;0,doje1,0)</f>
        <v>0</v>
      </c>
      <c r="M12" s="25">
        <f>IF('M1-In'!J12&gt;0,vrve1,0)</f>
        <v>0</v>
      </c>
      <c r="N12" s="25">
        <f>IF('M1-In'!K12&gt;0,zasa1,0)</f>
        <v>0</v>
      </c>
      <c r="O12" s="25">
        <f>IF('M1-In'!L12&gt;0,zodi1,0)</f>
        <v>0</v>
      </c>
      <c r="P12" s="25">
        <f t="shared" si="1"/>
        <v>0</v>
      </c>
      <c r="Q12" s="25">
        <f>IF(P12+'M1-In'!U12&gt;malu1+dima1+wome1+doje1+vrve1+zasa1+zodi1,1,0)</f>
        <v>0</v>
      </c>
      <c r="R12" s="25" t="str">
        <f t="shared" si="2"/>
        <v>OK</v>
      </c>
      <c r="S12" s="25">
        <f>MIN(P12+'M1-In'!U12,malu1+dima1+wome1+doje1+vrve1+zasa1+zodi1)</f>
        <v>0</v>
      </c>
      <c r="T12" s="25">
        <f>IF('M1-In'!AD12+'M1-In'!AE12+'M1-In'!AF12+'M1-In'!AG12+'M1-In'!AH12+'M1-In'!AI12+'M1-In'!AJ12&gt;S12,1,0)</f>
        <v>0</v>
      </c>
      <c r="U12" s="25" t="str">
        <f t="shared" si="3"/>
        <v>OK</v>
      </c>
      <c r="V12" s="34">
        <f t="shared" si="4"/>
        <v>0</v>
      </c>
      <c r="W12" s="81">
        <f>ROUND('M1-In'!Y12+'M1-In'!Z12+'M1-In'!AA12*0.5+'M1-In'!AB12*0.5,2)</f>
        <v>0</v>
      </c>
      <c r="X12" s="81">
        <f>ROUND('M1-In'!Y12,2)+ROUND('M1-In'!Z12*1.5,2)+ROUND('M1-In'!AA12*0.6,2)+ROUND('M1-In'!AB12*0.9,2)</f>
        <v>0</v>
      </c>
      <c r="Y12" s="81">
        <f ca="1">IF(V12=1,"Corriger",'M1-In'!Y12* vergoedeen+'M1-In'!Z12*ROUND(vergoedeen*1.5,2)+'M1-In'!AA12*ROUND(vergoedeen*0.6,2)+'M1-In'!AB12*ROUND(vergoedeen*0.9,2))</f>
        <v>0</v>
      </c>
      <c r="Z12" s="81">
        <f t="shared" ca="1" si="5"/>
        <v>0</v>
      </c>
      <c r="AA12" s="81">
        <f>E12+'M1-In'!N12+'M1-In'!P12+H12</f>
        <v>0</v>
      </c>
      <c r="AB12" s="81">
        <f>E12+'M1-In'!N12+'M1-In'!P12</f>
        <v>0</v>
      </c>
      <c r="AC12" s="25">
        <f>IF(V12=1,"Corriger",MIN(AA12,ad5m1*Ident!L12))</f>
        <v>0</v>
      </c>
      <c r="AD12" s="25">
        <f>MIN(AB12,ad5m1*Ident!L12)</f>
        <v>0</v>
      </c>
      <c r="AE12" s="81">
        <f t="shared" si="6"/>
        <v>0</v>
      </c>
      <c r="AF12" s="81">
        <f t="shared" si="7"/>
        <v>0</v>
      </c>
      <c r="AG12" s="81">
        <f>'M1-In'!AD12+'M1-In'!AE12</f>
        <v>0</v>
      </c>
      <c r="AH12" s="81">
        <f t="shared" si="8"/>
        <v>0</v>
      </c>
      <c r="AI12" s="81">
        <f>IF(V12=1,"Corriger!",ROUND('M1-In'!AF12*AE12*fuf,2))</f>
        <v>0</v>
      </c>
      <c r="AJ12" s="81">
        <f>IF(V12=1,"Corriger!",ROUND('M1-In'!AG12*AE12*fuf,2))</f>
        <v>0</v>
      </c>
      <c r="AK12" s="81">
        <f>IF(V12=1,"Corriger!",ROUND('M1-In'!AH12*AE12*fuf,2))</f>
        <v>0</v>
      </c>
      <c r="AL12" s="81">
        <f>IF(V12=1,"Corriger!",ROUND('M1-In'!AI12*AE12*fuf,2))</f>
        <v>0</v>
      </c>
      <c r="AM12" s="81">
        <f>IF(V12=1,"Corriger!",ROUND('M1-In'!AJ12*AE12*fuf,2))</f>
        <v>0</v>
      </c>
      <c r="AN12" s="81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1">
        <f t="shared" si="10"/>
        <v>0</v>
      </c>
      <c r="AQ12" s="81">
        <f t="shared" ca="1" si="11"/>
        <v>0</v>
      </c>
      <c r="AR12" s="81">
        <f t="shared" ca="1" si="12"/>
        <v>0</v>
      </c>
      <c r="AS12" s="81">
        <f t="shared" si="13"/>
        <v>0</v>
      </c>
      <c r="AT12" s="81">
        <f t="shared" ca="1" si="14"/>
        <v>0</v>
      </c>
      <c r="AU12" s="81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'M1-In'!F13*malu1+'M1-In'!G13*dima1+'M1-In'!H13*wome1+'M1-In'!I13*doje1+'M1-In'!J13*vrve1+'M1-In'!K13*zasa1+'M1-In'!L13*zodi1</f>
        <v>0</v>
      </c>
      <c r="F13" s="34">
        <f>IF('M1-In'!Q13&lt;0,1,0)</f>
        <v>0</v>
      </c>
      <c r="G13" s="81" t="str">
        <f t="shared" si="0"/>
        <v>OK</v>
      </c>
      <c r="H13" s="81">
        <f>IF('M1-In'!Q13&lt;0,0,'M1-In'!Q13)</f>
        <v>0</v>
      </c>
      <c r="I13" s="25">
        <f>IF('M1-In'!F13&gt;0,malu1,0)</f>
        <v>0</v>
      </c>
      <c r="J13" s="25">
        <f>IF('M1-In'!G13&gt;0,dima1,0)</f>
        <v>0</v>
      </c>
      <c r="K13" s="25">
        <f>IF('M1-In'!H13&gt;0,wome1,0)</f>
        <v>0</v>
      </c>
      <c r="L13" s="25">
        <f>IF('M1-In'!I13&gt;0,doje1,0)</f>
        <v>0</v>
      </c>
      <c r="M13" s="25">
        <f>IF('M1-In'!J13&gt;0,vrve1,0)</f>
        <v>0</v>
      </c>
      <c r="N13" s="25">
        <f>IF('M1-In'!K13&gt;0,zasa1,0)</f>
        <v>0</v>
      </c>
      <c r="O13" s="25">
        <f>IF('M1-In'!L13&gt;0,zodi1,0)</f>
        <v>0</v>
      </c>
      <c r="P13" s="25">
        <f t="shared" si="1"/>
        <v>0</v>
      </c>
      <c r="Q13" s="25">
        <f>IF(P13+'M1-In'!U13&gt;malu1+dima1+wome1+doje1+vrve1+zasa1+zodi1,1,0)</f>
        <v>0</v>
      </c>
      <c r="R13" s="25" t="str">
        <f t="shared" si="2"/>
        <v>OK</v>
      </c>
      <c r="S13" s="25">
        <f>MIN(P13+'M1-In'!U13,malu1+dima1+wome1+doje1+vrve1+zasa1+zodi1)</f>
        <v>0</v>
      </c>
      <c r="T13" s="25">
        <f>IF('M1-In'!AD13+'M1-In'!AE13+'M1-In'!AF13+'M1-In'!AG13+'M1-In'!AH13+'M1-In'!AI13+'M1-In'!AJ13&gt;S13,1,0)</f>
        <v>0</v>
      </c>
      <c r="U13" s="25" t="str">
        <f t="shared" si="3"/>
        <v>OK</v>
      </c>
      <c r="V13" s="34">
        <f t="shared" si="4"/>
        <v>0</v>
      </c>
      <c r="W13" s="81">
        <f>ROUND('M1-In'!Y13+'M1-In'!Z13+'M1-In'!AA13*0.5+'M1-In'!AB13*0.5,2)</f>
        <v>0</v>
      </c>
      <c r="X13" s="81">
        <f>ROUND('M1-In'!Y13,2)+ROUND('M1-In'!Z13*1.5,2)+ROUND('M1-In'!AA13*0.6,2)+ROUND('M1-In'!AB13*0.9,2)</f>
        <v>0</v>
      </c>
      <c r="Y13" s="81">
        <f ca="1">IF(V13=1,"Corriger",'M1-In'!Y13* vergoedeen+'M1-In'!Z13*ROUND(vergoedeen*1.5,2)+'M1-In'!AA13*ROUND(vergoedeen*0.6,2)+'M1-In'!AB13*ROUND(vergoedeen*0.9,2))</f>
        <v>0</v>
      </c>
      <c r="Z13" s="81">
        <f t="shared" ca="1" si="5"/>
        <v>0</v>
      </c>
      <c r="AA13" s="81">
        <f>E13+'M1-In'!N13+'M1-In'!P13+H13</f>
        <v>0</v>
      </c>
      <c r="AB13" s="81">
        <f>E13+'M1-In'!N13+'M1-In'!P13</f>
        <v>0</v>
      </c>
      <c r="AC13" s="25">
        <f>IF(V13=1,"Corriger",MIN(AA13,ad5m1*Ident!L13))</f>
        <v>0</v>
      </c>
      <c r="AD13" s="25">
        <f>MIN(AB13,ad5m1*Ident!L13)</f>
        <v>0</v>
      </c>
      <c r="AE13" s="81">
        <f t="shared" si="6"/>
        <v>0</v>
      </c>
      <c r="AF13" s="81">
        <f t="shared" si="7"/>
        <v>0</v>
      </c>
      <c r="AG13" s="81">
        <f>'M1-In'!AD13+'M1-In'!AE13</f>
        <v>0</v>
      </c>
      <c r="AH13" s="81">
        <f t="shared" si="8"/>
        <v>0</v>
      </c>
      <c r="AI13" s="81">
        <f>IF(V13=1,"Corriger!",ROUND('M1-In'!AF13*AE13*fuf,2))</f>
        <v>0</v>
      </c>
      <c r="AJ13" s="81">
        <f>IF(V13=1,"Corriger!",ROUND('M1-In'!AG13*AE13*fuf,2))</f>
        <v>0</v>
      </c>
      <c r="AK13" s="81">
        <f>IF(V13=1,"Corriger!",ROUND('M1-In'!AH13*AE13*fuf,2))</f>
        <v>0</v>
      </c>
      <c r="AL13" s="81">
        <f>IF(V13=1,"Corriger!",ROUND('M1-In'!AI13*AE13*fuf,2))</f>
        <v>0</v>
      </c>
      <c r="AM13" s="81">
        <f>IF(V13=1,"Corriger!",ROUND('M1-In'!AJ13*AE13*fuf,2))</f>
        <v>0</v>
      </c>
      <c r="AN13" s="81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1">
        <f t="shared" si="10"/>
        <v>0</v>
      </c>
      <c r="AQ13" s="81">
        <f t="shared" ca="1" si="11"/>
        <v>0</v>
      </c>
      <c r="AR13" s="81">
        <f t="shared" ca="1" si="12"/>
        <v>0</v>
      </c>
      <c r="AS13" s="81">
        <f t="shared" si="13"/>
        <v>0</v>
      </c>
      <c r="AT13" s="81">
        <f t="shared" ca="1" si="14"/>
        <v>0</v>
      </c>
      <c r="AU13" s="81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'M1-In'!F14*malu1+'M1-In'!G14*dima1+'M1-In'!H14*wome1+'M1-In'!I14*doje1+'M1-In'!J14*vrve1+'M1-In'!K14*zasa1+'M1-In'!L14*zodi1</f>
        <v>0</v>
      </c>
      <c r="F14" s="34">
        <f>IF('M1-In'!Q14&lt;0,1,0)</f>
        <v>0</v>
      </c>
      <c r="G14" s="81" t="str">
        <f t="shared" si="0"/>
        <v>OK</v>
      </c>
      <c r="H14" s="81">
        <f>IF('M1-In'!Q14&lt;0,0,'M1-In'!Q14)</f>
        <v>0</v>
      </c>
      <c r="I14" s="25">
        <f>IF('M1-In'!F14&gt;0,malu1,0)</f>
        <v>0</v>
      </c>
      <c r="J14" s="25">
        <f>IF('M1-In'!G14&gt;0,dima1,0)</f>
        <v>0</v>
      </c>
      <c r="K14" s="25">
        <f>IF('M1-In'!H14&gt;0,wome1,0)</f>
        <v>0</v>
      </c>
      <c r="L14" s="25">
        <f>IF('M1-In'!I14&gt;0,doje1,0)</f>
        <v>0</v>
      </c>
      <c r="M14" s="25">
        <f>IF('M1-In'!J14&gt;0,vrve1,0)</f>
        <v>0</v>
      </c>
      <c r="N14" s="25">
        <f>IF('M1-In'!K14&gt;0,zasa1,0)</f>
        <v>0</v>
      </c>
      <c r="O14" s="25">
        <f>IF('M1-In'!L14&gt;0,zodi1,0)</f>
        <v>0</v>
      </c>
      <c r="P14" s="25">
        <f t="shared" si="1"/>
        <v>0</v>
      </c>
      <c r="Q14" s="25">
        <f>IF(P14+'M1-In'!U14&gt;malu1+dima1+wome1+doje1+vrve1+zasa1+zodi1,1,0)</f>
        <v>0</v>
      </c>
      <c r="R14" s="25" t="str">
        <f t="shared" si="2"/>
        <v>OK</v>
      </c>
      <c r="S14" s="25">
        <f>MIN(P14+'M1-In'!U14,malu1+dima1+wome1+doje1+vrve1+zasa1+zodi1)</f>
        <v>0</v>
      </c>
      <c r="T14" s="25">
        <f>IF('M1-In'!AD14+'M1-In'!AE14+'M1-In'!AF14+'M1-In'!AG14+'M1-In'!AH14+'M1-In'!AI14+'M1-In'!AJ14&gt;S14,1,0)</f>
        <v>0</v>
      </c>
      <c r="U14" s="25" t="str">
        <f t="shared" si="3"/>
        <v>OK</v>
      </c>
      <c r="V14" s="34">
        <f t="shared" si="4"/>
        <v>0</v>
      </c>
      <c r="W14" s="81">
        <f>ROUND('M1-In'!Y14+'M1-In'!Z14+'M1-In'!AA14*0.5+'M1-In'!AB14*0.5,2)</f>
        <v>0</v>
      </c>
      <c r="X14" s="81">
        <f>ROUND('M1-In'!Y14,2)+ROUND('M1-In'!Z14*1.5,2)+ROUND('M1-In'!AA14*0.6,2)+ROUND('M1-In'!AB14*0.9,2)</f>
        <v>0</v>
      </c>
      <c r="Y14" s="81">
        <f ca="1">IF(V14=1,"Corriger",'M1-In'!Y14* vergoedeen+'M1-In'!Z14*ROUND(vergoedeen*1.5,2)+'M1-In'!AA14*ROUND(vergoedeen*0.6,2)+'M1-In'!AB14*ROUND(vergoedeen*0.9,2))</f>
        <v>0</v>
      </c>
      <c r="Z14" s="81">
        <f t="shared" ca="1" si="5"/>
        <v>0</v>
      </c>
      <c r="AA14" s="81">
        <f>E14+'M1-In'!N14+'M1-In'!P14+H14</f>
        <v>0</v>
      </c>
      <c r="AB14" s="81">
        <f>E14+'M1-In'!N14+'M1-In'!P14</f>
        <v>0</v>
      </c>
      <c r="AC14" s="25">
        <f>IF(V14=1,"Corriger",MIN(AA14,ad5m1*Ident!L14))</f>
        <v>0</v>
      </c>
      <c r="AD14" s="25">
        <f>MIN(AB14,ad5m1*Ident!L14)</f>
        <v>0</v>
      </c>
      <c r="AE14" s="81">
        <f t="shared" si="6"/>
        <v>0</v>
      </c>
      <c r="AF14" s="81">
        <f t="shared" si="7"/>
        <v>0</v>
      </c>
      <c r="AG14" s="81">
        <f>'M1-In'!AD14+'M1-In'!AE14</f>
        <v>0</v>
      </c>
      <c r="AH14" s="81">
        <f t="shared" si="8"/>
        <v>0</v>
      </c>
      <c r="AI14" s="81">
        <f>IF(V14=1,"Corriger!",ROUND('M1-In'!AF14*AE14*fuf,2))</f>
        <v>0</v>
      </c>
      <c r="AJ14" s="81">
        <f>IF(V14=1,"Corriger!",ROUND('M1-In'!AG14*AE14*fuf,2))</f>
        <v>0</v>
      </c>
      <c r="AK14" s="81">
        <f>IF(V14=1,"Corriger!",ROUND('M1-In'!AH14*AE14*fuf,2))</f>
        <v>0</v>
      </c>
      <c r="AL14" s="81">
        <f>IF(V14=1,"Corriger!",ROUND('M1-In'!AI14*AE14*fuf,2))</f>
        <v>0</v>
      </c>
      <c r="AM14" s="81">
        <f>IF(V14=1,"Corriger!",ROUND('M1-In'!AJ14*AE14*fuf,2))</f>
        <v>0</v>
      </c>
      <c r="AN14" s="81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1">
        <f t="shared" si="10"/>
        <v>0</v>
      </c>
      <c r="AQ14" s="81">
        <f t="shared" ca="1" si="11"/>
        <v>0</v>
      </c>
      <c r="AR14" s="81">
        <f t="shared" ca="1" si="12"/>
        <v>0</v>
      </c>
      <c r="AS14" s="81">
        <f t="shared" si="13"/>
        <v>0</v>
      </c>
      <c r="AT14" s="81">
        <f t="shared" ca="1" si="14"/>
        <v>0</v>
      </c>
      <c r="AU14" s="81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'M1-In'!F15*malu1+'M1-In'!G15*dima1+'M1-In'!H15*wome1+'M1-In'!I15*doje1+'M1-In'!J15*vrve1+'M1-In'!K15*zasa1+'M1-In'!L15*zodi1</f>
        <v>0</v>
      </c>
      <c r="F15" s="34">
        <f>IF('M1-In'!Q15&lt;0,1,0)</f>
        <v>0</v>
      </c>
      <c r="G15" s="81" t="str">
        <f t="shared" si="0"/>
        <v>OK</v>
      </c>
      <c r="H15" s="81">
        <f>IF('M1-In'!Q15&lt;0,0,'M1-In'!Q15)</f>
        <v>0</v>
      </c>
      <c r="I15" s="25">
        <f>IF('M1-In'!F15&gt;0,malu1,0)</f>
        <v>0</v>
      </c>
      <c r="J15" s="25">
        <f>IF('M1-In'!G15&gt;0,dima1,0)</f>
        <v>0</v>
      </c>
      <c r="K15" s="25">
        <f>IF('M1-In'!H15&gt;0,wome1,0)</f>
        <v>0</v>
      </c>
      <c r="L15" s="25">
        <f>IF('M1-In'!I15&gt;0,doje1,0)</f>
        <v>0</v>
      </c>
      <c r="M15" s="25">
        <f>IF('M1-In'!J15&gt;0,vrve1,0)</f>
        <v>0</v>
      </c>
      <c r="N15" s="25">
        <f>IF('M1-In'!K15&gt;0,zasa1,0)</f>
        <v>0</v>
      </c>
      <c r="O15" s="25">
        <f>IF('M1-In'!L15&gt;0,zodi1,0)</f>
        <v>0</v>
      </c>
      <c r="P15" s="25">
        <f t="shared" si="1"/>
        <v>0</v>
      </c>
      <c r="Q15" s="25">
        <f>IF(P15+'M1-In'!U15&gt;malu1+dima1+wome1+doje1+vrve1+zasa1+zodi1,1,0)</f>
        <v>0</v>
      </c>
      <c r="R15" s="25" t="str">
        <f t="shared" si="2"/>
        <v>OK</v>
      </c>
      <c r="S15" s="25">
        <f>MIN(P15+'M1-In'!U15,malu1+dima1+wome1+doje1+vrve1+zasa1+zodi1)</f>
        <v>0</v>
      </c>
      <c r="T15" s="25">
        <f>IF('M1-In'!AD15+'M1-In'!AE15+'M1-In'!AF15+'M1-In'!AG15+'M1-In'!AH15+'M1-In'!AI15+'M1-In'!AJ15&gt;S15,1,0)</f>
        <v>0</v>
      </c>
      <c r="U15" s="25" t="str">
        <f t="shared" si="3"/>
        <v>OK</v>
      </c>
      <c r="V15" s="34">
        <f t="shared" si="4"/>
        <v>0</v>
      </c>
      <c r="W15" s="81">
        <f>ROUND('M1-In'!Y15+'M1-In'!Z15+'M1-In'!AA15*0.5+'M1-In'!AB15*0.5,2)</f>
        <v>0</v>
      </c>
      <c r="X15" s="81">
        <f>ROUND('M1-In'!Y15,2)+ROUND('M1-In'!Z15*1.5,2)+ROUND('M1-In'!AA15*0.6,2)+ROUND('M1-In'!AB15*0.9,2)</f>
        <v>0</v>
      </c>
      <c r="Y15" s="81">
        <f ca="1">IF(V15=1,"Corriger",'M1-In'!Y15* vergoedeen+'M1-In'!Z15*ROUND(vergoedeen*1.5,2)+'M1-In'!AA15*ROUND(vergoedeen*0.6,2)+'M1-In'!AB15*ROUND(vergoedeen*0.9,2))</f>
        <v>0</v>
      </c>
      <c r="Z15" s="81">
        <f t="shared" ca="1" si="5"/>
        <v>0</v>
      </c>
      <c r="AA15" s="81">
        <f>E15+'M1-In'!N15+'M1-In'!P15+H15</f>
        <v>0</v>
      </c>
      <c r="AB15" s="81">
        <f>E15+'M1-In'!N15+'M1-In'!P15</f>
        <v>0</v>
      </c>
      <c r="AC15" s="25">
        <f>IF(V15=1,"Corriger",MIN(AA15,ad5m1*Ident!L15))</f>
        <v>0</v>
      </c>
      <c r="AD15" s="25">
        <f>MIN(AB15,ad5m1*Ident!L15)</f>
        <v>0</v>
      </c>
      <c r="AE15" s="81">
        <f t="shared" si="6"/>
        <v>0</v>
      </c>
      <c r="AF15" s="81">
        <f t="shared" si="7"/>
        <v>0</v>
      </c>
      <c r="AG15" s="81">
        <f>'M1-In'!AD15+'M1-In'!AE15</f>
        <v>0</v>
      </c>
      <c r="AH15" s="81">
        <f t="shared" si="8"/>
        <v>0</v>
      </c>
      <c r="AI15" s="81">
        <f>IF(V15=1,"Corriger!",ROUND('M1-In'!AF15*AE15*fuf,2))</f>
        <v>0</v>
      </c>
      <c r="AJ15" s="81">
        <f>IF(V15=1,"Corriger!",ROUND('M1-In'!AG15*AE15*fuf,2))</f>
        <v>0</v>
      </c>
      <c r="AK15" s="81">
        <f>IF(V15=1,"Corriger!",ROUND('M1-In'!AH15*AE15*fuf,2))</f>
        <v>0</v>
      </c>
      <c r="AL15" s="81">
        <f>IF(V15=1,"Corriger!",ROUND('M1-In'!AI15*AE15*fuf,2))</f>
        <v>0</v>
      </c>
      <c r="AM15" s="81">
        <f>IF(V15=1,"Corriger!",ROUND('M1-In'!AJ15*AE15*fuf,2))</f>
        <v>0</v>
      </c>
      <c r="AN15" s="81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1">
        <f t="shared" si="10"/>
        <v>0</v>
      </c>
      <c r="AQ15" s="81">
        <f t="shared" ca="1" si="11"/>
        <v>0</v>
      </c>
      <c r="AR15" s="81">
        <f t="shared" ca="1" si="12"/>
        <v>0</v>
      </c>
      <c r="AS15" s="81">
        <f t="shared" si="13"/>
        <v>0</v>
      </c>
      <c r="AT15" s="81">
        <f t="shared" ca="1" si="14"/>
        <v>0</v>
      </c>
      <c r="AU15" s="81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'M1-In'!F16*malu1+'M1-In'!G16*dima1+'M1-In'!H16*wome1+'M1-In'!I16*doje1+'M1-In'!J16*vrve1+'M1-In'!K16*zasa1+'M1-In'!L16*zodi1</f>
        <v>0</v>
      </c>
      <c r="F16" s="34">
        <f>IF('M1-In'!Q16&lt;0,1,0)</f>
        <v>0</v>
      </c>
      <c r="G16" s="81" t="str">
        <f t="shared" si="0"/>
        <v>OK</v>
      </c>
      <c r="H16" s="81">
        <f>IF('M1-In'!Q16&lt;0,0,'M1-In'!Q16)</f>
        <v>0</v>
      </c>
      <c r="I16" s="25">
        <f>IF('M1-In'!F16&gt;0,malu1,0)</f>
        <v>0</v>
      </c>
      <c r="J16" s="25">
        <f>IF('M1-In'!G16&gt;0,dima1,0)</f>
        <v>0</v>
      </c>
      <c r="K16" s="25">
        <f>IF('M1-In'!H16&gt;0,wome1,0)</f>
        <v>0</v>
      </c>
      <c r="L16" s="25">
        <f>IF('M1-In'!I16&gt;0,doje1,0)</f>
        <v>0</v>
      </c>
      <c r="M16" s="25">
        <f>IF('M1-In'!J16&gt;0,vrve1,0)</f>
        <v>0</v>
      </c>
      <c r="N16" s="25">
        <f>IF('M1-In'!K16&gt;0,zasa1,0)</f>
        <v>0</v>
      </c>
      <c r="O16" s="25">
        <f>IF('M1-In'!L16&gt;0,zodi1,0)</f>
        <v>0</v>
      </c>
      <c r="P16" s="25">
        <f t="shared" si="1"/>
        <v>0</v>
      </c>
      <c r="Q16" s="25">
        <f>IF(P16+'M1-In'!U16&gt;malu1+dima1+wome1+doje1+vrve1+zasa1+zodi1,1,0)</f>
        <v>0</v>
      </c>
      <c r="R16" s="25" t="str">
        <f t="shared" si="2"/>
        <v>OK</v>
      </c>
      <c r="S16" s="25">
        <f>MIN(P16+'M1-In'!U16,malu1+dima1+wome1+doje1+vrve1+zasa1+zodi1)</f>
        <v>0</v>
      </c>
      <c r="T16" s="25">
        <f>IF('M1-In'!AD16+'M1-In'!AE16+'M1-In'!AF16+'M1-In'!AG16+'M1-In'!AH16+'M1-In'!AI16+'M1-In'!AJ16&gt;S16,1,0)</f>
        <v>0</v>
      </c>
      <c r="U16" s="25" t="str">
        <f t="shared" si="3"/>
        <v>OK</v>
      </c>
      <c r="V16" s="34">
        <f t="shared" si="4"/>
        <v>0</v>
      </c>
      <c r="W16" s="81">
        <f>ROUND('M1-In'!Y16+'M1-In'!Z16+'M1-In'!AA16*0.5+'M1-In'!AB16*0.5,2)</f>
        <v>0</v>
      </c>
      <c r="X16" s="81">
        <f>ROUND('M1-In'!Y16,2)+ROUND('M1-In'!Z16*1.5,2)+ROUND('M1-In'!AA16*0.6,2)+ROUND('M1-In'!AB16*0.9,2)</f>
        <v>0</v>
      </c>
      <c r="Y16" s="81">
        <f ca="1">IF(V16=1,"Corriger",'M1-In'!Y16* vergoedeen+'M1-In'!Z16*ROUND(vergoedeen*1.5,2)+'M1-In'!AA16*ROUND(vergoedeen*0.6,2)+'M1-In'!AB16*ROUND(vergoedeen*0.9,2))</f>
        <v>0</v>
      </c>
      <c r="Z16" s="81">
        <f t="shared" ca="1" si="5"/>
        <v>0</v>
      </c>
      <c r="AA16" s="81">
        <f>E16+'M1-In'!N16+'M1-In'!P16+H16</f>
        <v>0</v>
      </c>
      <c r="AB16" s="81">
        <f>E16+'M1-In'!N16+'M1-In'!P16</f>
        <v>0</v>
      </c>
      <c r="AC16" s="25">
        <f>IF(V16=1,"Corriger",MIN(AA16,ad5m1*Ident!L16))</f>
        <v>0</v>
      </c>
      <c r="AD16" s="25">
        <f>MIN(AB16,ad5m1*Ident!L16)</f>
        <v>0</v>
      </c>
      <c r="AE16" s="81">
        <f t="shared" si="6"/>
        <v>0</v>
      </c>
      <c r="AF16" s="81">
        <f t="shared" si="7"/>
        <v>0</v>
      </c>
      <c r="AG16" s="81">
        <f>'M1-In'!AD16+'M1-In'!AE16</f>
        <v>0</v>
      </c>
      <c r="AH16" s="81">
        <f t="shared" si="8"/>
        <v>0</v>
      </c>
      <c r="AI16" s="81">
        <f>IF(V16=1,"Corriger!",ROUND('M1-In'!AF16*AE16*fuf,2))</f>
        <v>0</v>
      </c>
      <c r="AJ16" s="81">
        <f>IF(V16=1,"Corriger!",ROUND('M1-In'!AG16*AE16*fuf,2))</f>
        <v>0</v>
      </c>
      <c r="AK16" s="81">
        <f>IF(V16=1,"Corriger!",ROUND('M1-In'!AH16*AE16*fuf,2))</f>
        <v>0</v>
      </c>
      <c r="AL16" s="81">
        <f>IF(V16=1,"Corriger!",ROUND('M1-In'!AI16*AE16*fuf,2))</f>
        <v>0</v>
      </c>
      <c r="AM16" s="81">
        <f>IF(V16=1,"Corriger!",ROUND('M1-In'!AJ16*AE16*fuf,2))</f>
        <v>0</v>
      </c>
      <c r="AN16" s="81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1">
        <f t="shared" si="10"/>
        <v>0</v>
      </c>
      <c r="AQ16" s="81">
        <f t="shared" ca="1" si="11"/>
        <v>0</v>
      </c>
      <c r="AR16" s="81">
        <f t="shared" ca="1" si="12"/>
        <v>0</v>
      </c>
      <c r="AS16" s="81">
        <f t="shared" si="13"/>
        <v>0</v>
      </c>
      <c r="AT16" s="81">
        <f t="shared" ca="1" si="14"/>
        <v>0</v>
      </c>
      <c r="AU16" s="81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'M1-In'!F17*malu1+'M1-In'!G17*dima1+'M1-In'!H17*wome1+'M1-In'!I17*doje1+'M1-In'!J17*vrve1+'M1-In'!K17*zasa1+'M1-In'!L17*zodi1</f>
        <v>0</v>
      </c>
      <c r="F17" s="34">
        <f>IF('M1-In'!Q17&lt;0,1,0)</f>
        <v>0</v>
      </c>
      <c r="G17" s="81" t="str">
        <f t="shared" si="0"/>
        <v>OK</v>
      </c>
      <c r="H17" s="81">
        <f>IF('M1-In'!Q17&lt;0,0,'M1-In'!Q17)</f>
        <v>0</v>
      </c>
      <c r="I17" s="25">
        <f>IF('M1-In'!F17&gt;0,malu1,0)</f>
        <v>0</v>
      </c>
      <c r="J17" s="25">
        <f>IF('M1-In'!G17&gt;0,dima1,0)</f>
        <v>0</v>
      </c>
      <c r="K17" s="25">
        <f>IF('M1-In'!H17&gt;0,wome1,0)</f>
        <v>0</v>
      </c>
      <c r="L17" s="25">
        <f>IF('M1-In'!I17&gt;0,doje1,0)</f>
        <v>0</v>
      </c>
      <c r="M17" s="25">
        <f>IF('M1-In'!J17&gt;0,vrve1,0)</f>
        <v>0</v>
      </c>
      <c r="N17" s="25">
        <f>IF('M1-In'!K17&gt;0,zasa1,0)</f>
        <v>0</v>
      </c>
      <c r="O17" s="25">
        <f>IF('M1-In'!L17&gt;0,zodi1,0)</f>
        <v>0</v>
      </c>
      <c r="P17" s="25">
        <f t="shared" si="1"/>
        <v>0</v>
      </c>
      <c r="Q17" s="25">
        <f>IF(P17+'M1-In'!U17&gt;malu1+dima1+wome1+doje1+vrve1+zasa1+zodi1,1,0)</f>
        <v>0</v>
      </c>
      <c r="R17" s="25" t="str">
        <f t="shared" si="2"/>
        <v>OK</v>
      </c>
      <c r="S17" s="25">
        <f>MIN(P17+'M1-In'!U17,malu1+dima1+wome1+doje1+vrve1+zasa1+zodi1)</f>
        <v>0</v>
      </c>
      <c r="T17" s="25">
        <f>IF('M1-In'!AD17+'M1-In'!AE17+'M1-In'!AF17+'M1-In'!AG17+'M1-In'!AH17+'M1-In'!AI17+'M1-In'!AJ17&gt;S17,1,0)</f>
        <v>0</v>
      </c>
      <c r="U17" s="25" t="str">
        <f t="shared" si="3"/>
        <v>OK</v>
      </c>
      <c r="V17" s="34">
        <f t="shared" si="4"/>
        <v>0</v>
      </c>
      <c r="W17" s="81">
        <f>ROUND('M1-In'!Y17+'M1-In'!Z17+'M1-In'!AA17*0.5+'M1-In'!AB17*0.5,2)</f>
        <v>0</v>
      </c>
      <c r="X17" s="81">
        <f>ROUND('M1-In'!Y17,2)+ROUND('M1-In'!Z17*1.5,2)+ROUND('M1-In'!AA17*0.6,2)+ROUND('M1-In'!AB17*0.9,2)</f>
        <v>0</v>
      </c>
      <c r="Y17" s="81">
        <f ca="1">IF(V17=1,"Corriger",'M1-In'!Y17* vergoedeen+'M1-In'!Z17*ROUND(vergoedeen*1.5,2)+'M1-In'!AA17*ROUND(vergoedeen*0.6,2)+'M1-In'!AB17*ROUND(vergoedeen*0.9,2))</f>
        <v>0</v>
      </c>
      <c r="Z17" s="81">
        <f t="shared" ca="1" si="5"/>
        <v>0</v>
      </c>
      <c r="AA17" s="81">
        <f>E17+'M1-In'!N17+'M1-In'!P17+H17</f>
        <v>0</v>
      </c>
      <c r="AB17" s="81">
        <f>E17+'M1-In'!N17+'M1-In'!P17</f>
        <v>0</v>
      </c>
      <c r="AC17" s="25">
        <f>IF(V17=1,"Corriger",MIN(AA17,ad5m1*Ident!L17))</f>
        <v>0</v>
      </c>
      <c r="AD17" s="25">
        <f>MIN(AB17,ad5m1*Ident!L17)</f>
        <v>0</v>
      </c>
      <c r="AE17" s="81">
        <f t="shared" si="6"/>
        <v>0</v>
      </c>
      <c r="AF17" s="81">
        <f t="shared" si="7"/>
        <v>0</v>
      </c>
      <c r="AG17" s="81">
        <f>'M1-In'!AD17+'M1-In'!AE17</f>
        <v>0</v>
      </c>
      <c r="AH17" s="81">
        <f t="shared" si="8"/>
        <v>0</v>
      </c>
      <c r="AI17" s="81">
        <f>IF(V17=1,"Corriger!",ROUND('M1-In'!AF17*AE17*fuf,2))</f>
        <v>0</v>
      </c>
      <c r="AJ17" s="81">
        <f>IF(V17=1,"Corriger!",ROUND('M1-In'!AG17*AE17*fuf,2))</f>
        <v>0</v>
      </c>
      <c r="AK17" s="81">
        <f>IF(V17=1,"Corriger!",ROUND('M1-In'!AH17*AE17*fuf,2))</f>
        <v>0</v>
      </c>
      <c r="AL17" s="81">
        <f>IF(V17=1,"Corriger!",ROUND('M1-In'!AI17*AE17*fuf,2))</f>
        <v>0</v>
      </c>
      <c r="AM17" s="81">
        <f>IF(V17=1,"Corriger!",ROUND('M1-In'!AJ17*AE17*fuf,2))</f>
        <v>0</v>
      </c>
      <c r="AN17" s="81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1">
        <f t="shared" si="10"/>
        <v>0</v>
      </c>
      <c r="AQ17" s="81">
        <f t="shared" ca="1" si="11"/>
        <v>0</v>
      </c>
      <c r="AR17" s="81">
        <f t="shared" ca="1" si="12"/>
        <v>0</v>
      </c>
      <c r="AS17" s="81">
        <f t="shared" si="13"/>
        <v>0</v>
      </c>
      <c r="AT17" s="81">
        <f t="shared" ca="1" si="14"/>
        <v>0</v>
      </c>
      <c r="AU17" s="81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'M1-In'!F18*malu1+'M1-In'!G18*dima1+'M1-In'!H18*wome1+'M1-In'!I18*doje1+'M1-In'!J18*vrve1+'M1-In'!K18*zasa1+'M1-In'!L18*zodi1</f>
        <v>0</v>
      </c>
      <c r="F18" s="34">
        <f>IF('M1-In'!Q18&lt;0,1,0)</f>
        <v>0</v>
      </c>
      <c r="G18" s="81" t="str">
        <f t="shared" si="0"/>
        <v>OK</v>
      </c>
      <c r="H18" s="81">
        <f>IF('M1-In'!Q18&lt;0,0,'M1-In'!Q18)</f>
        <v>0</v>
      </c>
      <c r="I18" s="25">
        <f>IF('M1-In'!F18&gt;0,malu1,0)</f>
        <v>0</v>
      </c>
      <c r="J18" s="25">
        <f>IF('M1-In'!G18&gt;0,dima1,0)</f>
        <v>0</v>
      </c>
      <c r="K18" s="25">
        <f>IF('M1-In'!H18&gt;0,wome1,0)</f>
        <v>0</v>
      </c>
      <c r="L18" s="25">
        <f>IF('M1-In'!I18&gt;0,doje1,0)</f>
        <v>0</v>
      </c>
      <c r="M18" s="25">
        <f>IF('M1-In'!J18&gt;0,vrve1,0)</f>
        <v>0</v>
      </c>
      <c r="N18" s="25">
        <f>IF('M1-In'!K18&gt;0,zasa1,0)</f>
        <v>0</v>
      </c>
      <c r="O18" s="25">
        <f>IF('M1-In'!L18&gt;0,zodi1,0)</f>
        <v>0</v>
      </c>
      <c r="P18" s="25">
        <f t="shared" si="1"/>
        <v>0</v>
      </c>
      <c r="Q18" s="25">
        <f>IF(P18+'M1-In'!U18&gt;malu1+dima1+wome1+doje1+vrve1+zasa1+zodi1,1,0)</f>
        <v>0</v>
      </c>
      <c r="R18" s="25" t="str">
        <f t="shared" si="2"/>
        <v>OK</v>
      </c>
      <c r="S18" s="25">
        <f>MIN(P18+'M1-In'!U18,malu1+dima1+wome1+doje1+vrve1+zasa1+zodi1)</f>
        <v>0</v>
      </c>
      <c r="T18" s="25">
        <f>IF('M1-In'!AD18+'M1-In'!AE18+'M1-In'!AF18+'M1-In'!AG18+'M1-In'!AH18+'M1-In'!AI18+'M1-In'!AJ18&gt;S18,1,0)</f>
        <v>0</v>
      </c>
      <c r="U18" s="25" t="str">
        <f t="shared" si="3"/>
        <v>OK</v>
      </c>
      <c r="V18" s="34">
        <f t="shared" si="4"/>
        <v>0</v>
      </c>
      <c r="W18" s="81">
        <f>ROUND('M1-In'!Y18+'M1-In'!Z18+'M1-In'!AA18*0.5+'M1-In'!AB18*0.5,2)</f>
        <v>0</v>
      </c>
      <c r="X18" s="81">
        <f>ROUND('M1-In'!Y18,2)+ROUND('M1-In'!Z18*1.5,2)+ROUND('M1-In'!AA18*0.6,2)+ROUND('M1-In'!AB18*0.9,2)</f>
        <v>0</v>
      </c>
      <c r="Y18" s="81">
        <f ca="1">IF(V18=1,"Corriger",'M1-In'!Y18* vergoedeen+'M1-In'!Z18*ROUND(vergoedeen*1.5,2)+'M1-In'!AA18*ROUND(vergoedeen*0.6,2)+'M1-In'!AB18*ROUND(vergoedeen*0.9,2))</f>
        <v>0</v>
      </c>
      <c r="Z18" s="81">
        <f t="shared" ca="1" si="5"/>
        <v>0</v>
      </c>
      <c r="AA18" s="81">
        <f>E18+'M1-In'!N18+'M1-In'!P18+H18</f>
        <v>0</v>
      </c>
      <c r="AB18" s="81">
        <f>E18+'M1-In'!N18+'M1-In'!P18</f>
        <v>0</v>
      </c>
      <c r="AC18" s="25">
        <f>IF(V18=1,"Corriger",MIN(AA18,ad5m1*Ident!L18))</f>
        <v>0</v>
      </c>
      <c r="AD18" s="25">
        <f>MIN(AB18,ad5m1*Ident!L18)</f>
        <v>0</v>
      </c>
      <c r="AE18" s="81">
        <f t="shared" si="6"/>
        <v>0</v>
      </c>
      <c r="AF18" s="81">
        <f t="shared" si="7"/>
        <v>0</v>
      </c>
      <c r="AG18" s="81">
        <f>'M1-In'!AD18+'M1-In'!AE18</f>
        <v>0</v>
      </c>
      <c r="AH18" s="81">
        <f t="shared" si="8"/>
        <v>0</v>
      </c>
      <c r="AI18" s="81">
        <f>IF(V18=1,"Corriger!",ROUND('M1-In'!AF18*AE18*fuf,2))</f>
        <v>0</v>
      </c>
      <c r="AJ18" s="81">
        <f>IF(V18=1,"Corriger!",ROUND('M1-In'!AG18*AE18*fuf,2))</f>
        <v>0</v>
      </c>
      <c r="AK18" s="81">
        <f>IF(V18=1,"Corriger!",ROUND('M1-In'!AH18*AE18*fuf,2))</f>
        <v>0</v>
      </c>
      <c r="AL18" s="81">
        <f>IF(V18=1,"Corriger!",ROUND('M1-In'!AI18*AE18*fuf,2))</f>
        <v>0</v>
      </c>
      <c r="AM18" s="81">
        <f>IF(V18=1,"Corriger!",ROUND('M1-In'!AJ18*AE18*fuf,2))</f>
        <v>0</v>
      </c>
      <c r="AN18" s="81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1">
        <f t="shared" si="10"/>
        <v>0</v>
      </c>
      <c r="AQ18" s="81">
        <f t="shared" ca="1" si="11"/>
        <v>0</v>
      </c>
      <c r="AR18" s="81">
        <f t="shared" ca="1" si="12"/>
        <v>0</v>
      </c>
      <c r="AS18" s="81">
        <f t="shared" si="13"/>
        <v>0</v>
      </c>
      <c r="AT18" s="81">
        <f t="shared" ca="1" si="14"/>
        <v>0</v>
      </c>
      <c r="AU18" s="81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'M1-In'!F19*malu1+'M1-In'!G19*dima1+'M1-In'!H19*wome1+'M1-In'!I19*doje1+'M1-In'!J19*vrve1+'M1-In'!K19*zasa1+'M1-In'!L19*zodi1</f>
        <v>0</v>
      </c>
      <c r="F19" s="34">
        <f>IF('M1-In'!Q19&lt;0,1,0)</f>
        <v>0</v>
      </c>
      <c r="G19" s="81" t="str">
        <f t="shared" si="0"/>
        <v>OK</v>
      </c>
      <c r="H19" s="81">
        <f>IF('M1-In'!Q19&lt;0,0,'M1-In'!Q19)</f>
        <v>0</v>
      </c>
      <c r="I19" s="25">
        <f>IF('M1-In'!F19&gt;0,malu1,0)</f>
        <v>0</v>
      </c>
      <c r="J19" s="25">
        <f>IF('M1-In'!G19&gt;0,dima1,0)</f>
        <v>0</v>
      </c>
      <c r="K19" s="25">
        <f>IF('M1-In'!H19&gt;0,wome1,0)</f>
        <v>0</v>
      </c>
      <c r="L19" s="25">
        <f>IF('M1-In'!I19&gt;0,doje1,0)</f>
        <v>0</v>
      </c>
      <c r="M19" s="25">
        <f>IF('M1-In'!J19&gt;0,vrve1,0)</f>
        <v>0</v>
      </c>
      <c r="N19" s="25">
        <f>IF('M1-In'!K19&gt;0,zasa1,0)</f>
        <v>0</v>
      </c>
      <c r="O19" s="25">
        <f>IF('M1-In'!L19&gt;0,zodi1,0)</f>
        <v>0</v>
      </c>
      <c r="P19" s="25">
        <f t="shared" si="1"/>
        <v>0</v>
      </c>
      <c r="Q19" s="25">
        <f>IF(P19+'M1-In'!U19&gt;malu1+dima1+wome1+doje1+vrve1+zasa1+zodi1,1,0)</f>
        <v>0</v>
      </c>
      <c r="R19" s="25" t="str">
        <f t="shared" si="2"/>
        <v>OK</v>
      </c>
      <c r="S19" s="25">
        <f>MIN(P19+'M1-In'!U19,malu1+dima1+wome1+doje1+vrve1+zasa1+zodi1)</f>
        <v>0</v>
      </c>
      <c r="T19" s="25">
        <f>IF('M1-In'!AD19+'M1-In'!AE19+'M1-In'!AF19+'M1-In'!AG19+'M1-In'!AH19+'M1-In'!AI19+'M1-In'!AJ19&gt;S19,1,0)</f>
        <v>0</v>
      </c>
      <c r="U19" s="25" t="str">
        <f t="shared" si="3"/>
        <v>OK</v>
      </c>
      <c r="V19" s="34">
        <f t="shared" si="4"/>
        <v>0</v>
      </c>
      <c r="W19" s="81">
        <f>ROUND('M1-In'!Y19+'M1-In'!Z19+'M1-In'!AA19*0.5+'M1-In'!AB19*0.5,2)</f>
        <v>0</v>
      </c>
      <c r="X19" s="81">
        <f>ROUND('M1-In'!Y19,2)+ROUND('M1-In'!Z19*1.5,2)+ROUND('M1-In'!AA19*0.6,2)+ROUND('M1-In'!AB19*0.9,2)</f>
        <v>0</v>
      </c>
      <c r="Y19" s="81">
        <f ca="1">IF(V19=1,"Corriger",'M1-In'!Y19* vergoedeen+'M1-In'!Z19*ROUND(vergoedeen*1.5,2)+'M1-In'!AA19*ROUND(vergoedeen*0.6,2)+'M1-In'!AB19*ROUND(vergoedeen*0.9,2))</f>
        <v>0</v>
      </c>
      <c r="Z19" s="81">
        <f t="shared" ca="1" si="5"/>
        <v>0</v>
      </c>
      <c r="AA19" s="81">
        <f>E19+'M1-In'!N19+'M1-In'!P19+H19</f>
        <v>0</v>
      </c>
      <c r="AB19" s="81">
        <f>E19+'M1-In'!N19+'M1-In'!P19</f>
        <v>0</v>
      </c>
      <c r="AC19" s="25">
        <f>IF(V19=1,"Corriger",MIN(AA19,ad5m1*Ident!L19))</f>
        <v>0</v>
      </c>
      <c r="AD19" s="25">
        <f>MIN(AB19,ad5m1*Ident!L19)</f>
        <v>0</v>
      </c>
      <c r="AE19" s="81">
        <f t="shared" si="6"/>
        <v>0</v>
      </c>
      <c r="AF19" s="81">
        <f t="shared" si="7"/>
        <v>0</v>
      </c>
      <c r="AG19" s="81">
        <f>'M1-In'!AD19+'M1-In'!AE19</f>
        <v>0</v>
      </c>
      <c r="AH19" s="81">
        <f t="shared" si="8"/>
        <v>0</v>
      </c>
      <c r="AI19" s="81">
        <f>IF(V19=1,"Corriger!",ROUND('M1-In'!AF19*AE19*fuf,2))</f>
        <v>0</v>
      </c>
      <c r="AJ19" s="81">
        <f>IF(V19=1,"Corriger!",ROUND('M1-In'!AG19*AE19*fuf,2))</f>
        <v>0</v>
      </c>
      <c r="AK19" s="81">
        <f>IF(V19=1,"Corriger!",ROUND('M1-In'!AH19*AE19*fuf,2))</f>
        <v>0</v>
      </c>
      <c r="AL19" s="81">
        <f>IF(V19=1,"Corriger!",ROUND('M1-In'!AI19*AE19*fuf,2))</f>
        <v>0</v>
      </c>
      <c r="AM19" s="81">
        <f>IF(V19=1,"Corriger!",ROUND('M1-In'!AJ19*AE19*fuf,2))</f>
        <v>0</v>
      </c>
      <c r="AN19" s="81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1">
        <f t="shared" si="10"/>
        <v>0</v>
      </c>
      <c r="AQ19" s="81">
        <f t="shared" ca="1" si="11"/>
        <v>0</v>
      </c>
      <c r="AR19" s="81">
        <f t="shared" ca="1" si="12"/>
        <v>0</v>
      </c>
      <c r="AS19" s="81">
        <f t="shared" si="13"/>
        <v>0</v>
      </c>
      <c r="AT19" s="81">
        <f t="shared" ca="1" si="14"/>
        <v>0</v>
      </c>
      <c r="AU19" s="81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'M1-In'!F20*malu1+'M1-In'!G20*dima1+'M1-In'!H20*wome1+'M1-In'!I20*doje1+'M1-In'!J20*vrve1+'M1-In'!K20*zasa1+'M1-In'!L20*zodi1</f>
        <v>0</v>
      </c>
      <c r="F20" s="34">
        <f>IF('M1-In'!Q20&lt;0,1,0)</f>
        <v>0</v>
      </c>
      <c r="G20" s="81" t="str">
        <f t="shared" si="0"/>
        <v>OK</v>
      </c>
      <c r="H20" s="81">
        <f>IF('M1-In'!Q20&lt;0,0,'M1-In'!Q20)</f>
        <v>0</v>
      </c>
      <c r="I20" s="25">
        <f>IF('M1-In'!F20&gt;0,malu1,0)</f>
        <v>0</v>
      </c>
      <c r="J20" s="25">
        <f>IF('M1-In'!G20&gt;0,dima1,0)</f>
        <v>0</v>
      </c>
      <c r="K20" s="25">
        <f>IF('M1-In'!H20&gt;0,wome1,0)</f>
        <v>0</v>
      </c>
      <c r="L20" s="25">
        <f>IF('M1-In'!I20&gt;0,doje1,0)</f>
        <v>0</v>
      </c>
      <c r="M20" s="25">
        <f>IF('M1-In'!J20&gt;0,vrve1,0)</f>
        <v>0</v>
      </c>
      <c r="N20" s="25">
        <f>IF('M1-In'!K20&gt;0,zasa1,0)</f>
        <v>0</v>
      </c>
      <c r="O20" s="25">
        <f>IF('M1-In'!L20&gt;0,zodi1,0)</f>
        <v>0</v>
      </c>
      <c r="P20" s="25">
        <f t="shared" si="1"/>
        <v>0</v>
      </c>
      <c r="Q20" s="25">
        <f>IF(P20+'M1-In'!U20&gt;malu1+dima1+wome1+doje1+vrve1+zasa1+zodi1,1,0)</f>
        <v>0</v>
      </c>
      <c r="R20" s="25" t="str">
        <f t="shared" si="2"/>
        <v>OK</v>
      </c>
      <c r="S20" s="25">
        <f>MIN(P20+'M1-In'!U20,malu1+dima1+wome1+doje1+vrve1+zasa1+zodi1)</f>
        <v>0</v>
      </c>
      <c r="T20" s="25">
        <f>IF('M1-In'!AD20+'M1-In'!AE20+'M1-In'!AF20+'M1-In'!AG20+'M1-In'!AH20+'M1-In'!AI20+'M1-In'!AJ20&gt;S20,1,0)</f>
        <v>0</v>
      </c>
      <c r="U20" s="25" t="str">
        <f t="shared" si="3"/>
        <v>OK</v>
      </c>
      <c r="V20" s="34">
        <f t="shared" si="4"/>
        <v>0</v>
      </c>
      <c r="W20" s="81">
        <f>ROUND('M1-In'!Y20+'M1-In'!Z20+'M1-In'!AA20*0.5+'M1-In'!AB20*0.5,2)</f>
        <v>0</v>
      </c>
      <c r="X20" s="81">
        <f>ROUND('M1-In'!Y20,2)+ROUND('M1-In'!Z20*1.5,2)+ROUND('M1-In'!AA20*0.6,2)+ROUND('M1-In'!AB20*0.9,2)</f>
        <v>0</v>
      </c>
      <c r="Y20" s="81">
        <f ca="1">IF(V20=1,"Corriger",'M1-In'!Y20* vergoedeen+'M1-In'!Z20*ROUND(vergoedeen*1.5,2)+'M1-In'!AA20*ROUND(vergoedeen*0.6,2)+'M1-In'!AB20*ROUND(vergoedeen*0.9,2))</f>
        <v>0</v>
      </c>
      <c r="Z20" s="81">
        <f t="shared" ca="1" si="5"/>
        <v>0</v>
      </c>
      <c r="AA20" s="81">
        <f>E20+'M1-In'!N20+'M1-In'!P20+H20</f>
        <v>0</v>
      </c>
      <c r="AB20" s="81">
        <f>E20+'M1-In'!N20+'M1-In'!P20</f>
        <v>0</v>
      </c>
      <c r="AC20" s="25">
        <f>IF(V20=1,"Corriger",MIN(AA20,ad5m1*Ident!L20))</f>
        <v>0</v>
      </c>
      <c r="AD20" s="25">
        <f>MIN(AB20,ad5m1*Ident!L20)</f>
        <v>0</v>
      </c>
      <c r="AE20" s="81">
        <f t="shared" si="6"/>
        <v>0</v>
      </c>
      <c r="AF20" s="81">
        <f t="shared" si="7"/>
        <v>0</v>
      </c>
      <c r="AG20" s="81">
        <f>'M1-In'!AD20+'M1-In'!AE20</f>
        <v>0</v>
      </c>
      <c r="AH20" s="81">
        <f t="shared" si="8"/>
        <v>0</v>
      </c>
      <c r="AI20" s="81">
        <f>IF(V20=1,"Corriger!",ROUND('M1-In'!AF20*AE20*fuf,2))</f>
        <v>0</v>
      </c>
      <c r="AJ20" s="81">
        <f>IF(V20=1,"Corriger!",ROUND('M1-In'!AG20*AE20*fuf,2))</f>
        <v>0</v>
      </c>
      <c r="AK20" s="81">
        <f>IF(V20=1,"Corriger!",ROUND('M1-In'!AH20*AE20*fuf,2))</f>
        <v>0</v>
      </c>
      <c r="AL20" s="81">
        <f>IF(V20=1,"Corriger!",ROUND('M1-In'!AI20*AE20*fuf,2))</f>
        <v>0</v>
      </c>
      <c r="AM20" s="81">
        <f>IF(V20=1,"Corriger!",ROUND('M1-In'!AJ20*AE20*fuf,2))</f>
        <v>0</v>
      </c>
      <c r="AN20" s="81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1">
        <f t="shared" si="10"/>
        <v>0</v>
      </c>
      <c r="AQ20" s="81">
        <f t="shared" ca="1" si="11"/>
        <v>0</v>
      </c>
      <c r="AR20" s="81">
        <f t="shared" ca="1" si="12"/>
        <v>0</v>
      </c>
      <c r="AS20" s="81">
        <f t="shared" si="13"/>
        <v>0</v>
      </c>
      <c r="AT20" s="81">
        <f t="shared" ca="1" si="14"/>
        <v>0</v>
      </c>
      <c r="AU20" s="81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'M1-In'!F21*malu1+'M1-In'!G21*dima1+'M1-In'!H21*wome1+'M1-In'!I21*doje1+'M1-In'!J21*vrve1+'M1-In'!K21*zasa1+'M1-In'!L21*zodi1</f>
        <v>0</v>
      </c>
      <c r="F21" s="34">
        <f>IF('M1-In'!Q21&lt;0,1,0)</f>
        <v>0</v>
      </c>
      <c r="G21" s="81" t="str">
        <f t="shared" si="0"/>
        <v>OK</v>
      </c>
      <c r="H21" s="81">
        <f>IF('M1-In'!Q21&lt;0,0,'M1-In'!Q21)</f>
        <v>0</v>
      </c>
      <c r="I21" s="25">
        <f>IF('M1-In'!F21&gt;0,malu1,0)</f>
        <v>0</v>
      </c>
      <c r="J21" s="25">
        <f>IF('M1-In'!G21&gt;0,dima1,0)</f>
        <v>0</v>
      </c>
      <c r="K21" s="25">
        <f>IF('M1-In'!H21&gt;0,wome1,0)</f>
        <v>0</v>
      </c>
      <c r="L21" s="25">
        <f>IF('M1-In'!I21&gt;0,doje1,0)</f>
        <v>0</v>
      </c>
      <c r="M21" s="25">
        <f>IF('M1-In'!J21&gt;0,vrve1,0)</f>
        <v>0</v>
      </c>
      <c r="N21" s="25">
        <f>IF('M1-In'!K21&gt;0,zasa1,0)</f>
        <v>0</v>
      </c>
      <c r="O21" s="25">
        <f>IF('M1-In'!L21&gt;0,zodi1,0)</f>
        <v>0</v>
      </c>
      <c r="P21" s="25">
        <f t="shared" si="1"/>
        <v>0</v>
      </c>
      <c r="Q21" s="25">
        <f>IF(P21+'M1-In'!U21&gt;malu1+dima1+wome1+doje1+vrve1+zasa1+zodi1,1,0)</f>
        <v>0</v>
      </c>
      <c r="R21" s="25" t="str">
        <f t="shared" si="2"/>
        <v>OK</v>
      </c>
      <c r="S21" s="25">
        <f>MIN(P21+'M1-In'!U21,malu1+dima1+wome1+doje1+vrve1+zasa1+zodi1)</f>
        <v>0</v>
      </c>
      <c r="T21" s="25">
        <f>IF('M1-In'!AD21+'M1-In'!AE21+'M1-In'!AF21+'M1-In'!AG21+'M1-In'!AH21+'M1-In'!AI21+'M1-In'!AJ21&gt;S21,1,0)</f>
        <v>0</v>
      </c>
      <c r="U21" s="25" t="str">
        <f t="shared" si="3"/>
        <v>OK</v>
      </c>
      <c r="V21" s="34">
        <f t="shared" si="4"/>
        <v>0</v>
      </c>
      <c r="W21" s="81">
        <f>ROUND('M1-In'!Y21+'M1-In'!Z21+'M1-In'!AA21*0.5+'M1-In'!AB21*0.5,2)</f>
        <v>0</v>
      </c>
      <c r="X21" s="81">
        <f>ROUND('M1-In'!Y21,2)+ROUND('M1-In'!Z21*1.5,2)+ROUND('M1-In'!AA21*0.6,2)+ROUND('M1-In'!AB21*0.9,2)</f>
        <v>0</v>
      </c>
      <c r="Y21" s="81">
        <f ca="1">IF(V21=1,"Corriger",'M1-In'!Y21* vergoedeen+'M1-In'!Z21*ROUND(vergoedeen*1.5,2)+'M1-In'!AA21*ROUND(vergoedeen*0.6,2)+'M1-In'!AB21*ROUND(vergoedeen*0.9,2))</f>
        <v>0</v>
      </c>
      <c r="Z21" s="81">
        <f t="shared" ca="1" si="5"/>
        <v>0</v>
      </c>
      <c r="AA21" s="81">
        <f>E21+'M1-In'!N21+'M1-In'!P21+H21</f>
        <v>0</v>
      </c>
      <c r="AB21" s="81">
        <f>E21+'M1-In'!N21+'M1-In'!P21</f>
        <v>0</v>
      </c>
      <c r="AC21" s="25">
        <f>IF(V21=1,"Corriger",MIN(AA21,ad5m1*Ident!L21))</f>
        <v>0</v>
      </c>
      <c r="AD21" s="25">
        <f>MIN(AB21,ad5m1*Ident!L21)</f>
        <v>0</v>
      </c>
      <c r="AE21" s="81">
        <f t="shared" si="6"/>
        <v>0</v>
      </c>
      <c r="AF21" s="81">
        <f t="shared" si="7"/>
        <v>0</v>
      </c>
      <c r="AG21" s="81">
        <f>'M1-In'!AD21+'M1-In'!AE21</f>
        <v>0</v>
      </c>
      <c r="AH21" s="81">
        <f t="shared" si="8"/>
        <v>0</v>
      </c>
      <c r="AI21" s="81">
        <f>IF(V21=1,"Corriger!",ROUND('M1-In'!AF21*AE21*fuf,2))</f>
        <v>0</v>
      </c>
      <c r="AJ21" s="81">
        <f>IF(V21=1,"Corriger!",ROUND('M1-In'!AG21*AE21*fuf,2))</f>
        <v>0</v>
      </c>
      <c r="AK21" s="81">
        <f>IF(V21=1,"Corriger!",ROUND('M1-In'!AH21*AE21*fuf,2))</f>
        <v>0</v>
      </c>
      <c r="AL21" s="81">
        <f>IF(V21=1,"Corriger!",ROUND('M1-In'!AI21*AE21*fuf,2))</f>
        <v>0</v>
      </c>
      <c r="AM21" s="81">
        <f>IF(V21=1,"Corriger!",ROUND('M1-In'!AJ21*AE21*fuf,2))</f>
        <v>0</v>
      </c>
      <c r="AN21" s="81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1">
        <f t="shared" si="10"/>
        <v>0</v>
      </c>
      <c r="AQ21" s="81">
        <f t="shared" ca="1" si="11"/>
        <v>0</v>
      </c>
      <c r="AR21" s="81">
        <f t="shared" ca="1" si="12"/>
        <v>0</v>
      </c>
      <c r="AS21" s="81">
        <f t="shared" si="13"/>
        <v>0</v>
      </c>
      <c r="AT21" s="81">
        <f t="shared" ca="1" si="14"/>
        <v>0</v>
      </c>
      <c r="AU21" s="81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'M1-In'!F22*malu1+'M1-In'!G22*dima1+'M1-In'!H22*wome1+'M1-In'!I22*doje1+'M1-In'!J22*vrve1+'M1-In'!K22*zasa1+'M1-In'!L22*zodi1</f>
        <v>0</v>
      </c>
      <c r="F22" s="34">
        <f>IF('M1-In'!Q22&lt;0,1,0)</f>
        <v>0</v>
      </c>
      <c r="G22" s="81" t="str">
        <f t="shared" si="0"/>
        <v>OK</v>
      </c>
      <c r="H22" s="81">
        <f>IF('M1-In'!Q22&lt;0,0,'M1-In'!Q22)</f>
        <v>0</v>
      </c>
      <c r="I22" s="25">
        <f>IF('M1-In'!F22&gt;0,malu1,0)</f>
        <v>0</v>
      </c>
      <c r="J22" s="25">
        <f>IF('M1-In'!G22&gt;0,dima1,0)</f>
        <v>0</v>
      </c>
      <c r="K22" s="25">
        <f>IF('M1-In'!H22&gt;0,wome1,0)</f>
        <v>0</v>
      </c>
      <c r="L22" s="25">
        <f>IF('M1-In'!I22&gt;0,doje1,0)</f>
        <v>0</v>
      </c>
      <c r="M22" s="25">
        <f>IF('M1-In'!J22&gt;0,vrve1,0)</f>
        <v>0</v>
      </c>
      <c r="N22" s="25">
        <f>IF('M1-In'!K22&gt;0,zasa1,0)</f>
        <v>0</v>
      </c>
      <c r="O22" s="25">
        <f>IF('M1-In'!L22&gt;0,zodi1,0)</f>
        <v>0</v>
      </c>
      <c r="P22" s="25">
        <f t="shared" si="1"/>
        <v>0</v>
      </c>
      <c r="Q22" s="25">
        <f>IF(P22+'M1-In'!U22&gt;malu1+dima1+wome1+doje1+vrve1+zasa1+zodi1,1,0)</f>
        <v>0</v>
      </c>
      <c r="R22" s="25" t="str">
        <f t="shared" si="2"/>
        <v>OK</v>
      </c>
      <c r="S22" s="25">
        <f>MIN(P22+'M1-In'!U22,malu1+dima1+wome1+doje1+vrve1+zasa1+zodi1)</f>
        <v>0</v>
      </c>
      <c r="T22" s="25">
        <f>IF('M1-In'!AD22+'M1-In'!AE22+'M1-In'!AF22+'M1-In'!AG22+'M1-In'!AH22+'M1-In'!AI22+'M1-In'!AJ22&gt;S22,1,0)</f>
        <v>0</v>
      </c>
      <c r="U22" s="25" t="str">
        <f t="shared" si="3"/>
        <v>OK</v>
      </c>
      <c r="V22" s="34">
        <f t="shared" si="4"/>
        <v>0</v>
      </c>
      <c r="W22" s="81">
        <f>ROUND('M1-In'!Y22+'M1-In'!Z22+'M1-In'!AA22*0.5+'M1-In'!AB22*0.5,2)</f>
        <v>0</v>
      </c>
      <c r="X22" s="81">
        <f>ROUND('M1-In'!Y22,2)+ROUND('M1-In'!Z22*1.5,2)+ROUND('M1-In'!AA22*0.6,2)+ROUND('M1-In'!AB22*0.9,2)</f>
        <v>0</v>
      </c>
      <c r="Y22" s="81">
        <f ca="1">IF(V22=1,"Corriger",'M1-In'!Y22* vergoedeen+'M1-In'!Z22*ROUND(vergoedeen*1.5,2)+'M1-In'!AA22*ROUND(vergoedeen*0.6,2)+'M1-In'!AB22*ROUND(vergoedeen*0.9,2))</f>
        <v>0</v>
      </c>
      <c r="Z22" s="81">
        <f t="shared" ca="1" si="5"/>
        <v>0</v>
      </c>
      <c r="AA22" s="81">
        <f>E22+'M1-In'!N22+'M1-In'!P22+H22</f>
        <v>0</v>
      </c>
      <c r="AB22" s="81">
        <f>E22+'M1-In'!N22+'M1-In'!P22</f>
        <v>0</v>
      </c>
      <c r="AC22" s="25">
        <f>IF(V22=1,"Corriger",MIN(AA22,ad5m1*Ident!L22))</f>
        <v>0</v>
      </c>
      <c r="AD22" s="25">
        <f>MIN(AB22,ad5m1*Ident!L22)</f>
        <v>0</v>
      </c>
      <c r="AE22" s="81">
        <f t="shared" si="6"/>
        <v>0</v>
      </c>
      <c r="AF22" s="81">
        <f t="shared" si="7"/>
        <v>0</v>
      </c>
      <c r="AG22" s="81">
        <f>'M1-In'!AD22+'M1-In'!AE22</f>
        <v>0</v>
      </c>
      <c r="AH22" s="81">
        <f t="shared" si="8"/>
        <v>0</v>
      </c>
      <c r="AI22" s="81">
        <f>IF(V22=1,"Corriger!",ROUND('M1-In'!AF22*AE22*fuf,2))</f>
        <v>0</v>
      </c>
      <c r="AJ22" s="81">
        <f>IF(V22=1,"Corriger!",ROUND('M1-In'!AG22*AE22*fuf,2))</f>
        <v>0</v>
      </c>
      <c r="AK22" s="81">
        <f>IF(V22=1,"Corriger!",ROUND('M1-In'!AH22*AE22*fuf,2))</f>
        <v>0</v>
      </c>
      <c r="AL22" s="81">
        <f>IF(V22=1,"Corriger!",ROUND('M1-In'!AI22*AE22*fuf,2))</f>
        <v>0</v>
      </c>
      <c r="AM22" s="81">
        <f>IF(V22=1,"Corriger!",ROUND('M1-In'!AJ22*AE22*fuf,2))</f>
        <v>0</v>
      </c>
      <c r="AN22" s="81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1">
        <f t="shared" si="10"/>
        <v>0</v>
      </c>
      <c r="AQ22" s="81">
        <f t="shared" ca="1" si="11"/>
        <v>0</v>
      </c>
      <c r="AR22" s="81">
        <f t="shared" ca="1" si="12"/>
        <v>0</v>
      </c>
      <c r="AS22" s="81">
        <f t="shared" si="13"/>
        <v>0</v>
      </c>
      <c r="AT22" s="81">
        <f t="shared" ca="1" si="14"/>
        <v>0</v>
      </c>
      <c r="AU22" s="81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'M1-In'!F23*malu1+'M1-In'!G23*dima1+'M1-In'!H23*wome1+'M1-In'!I23*doje1+'M1-In'!J23*vrve1+'M1-In'!K23*zasa1+'M1-In'!L23*zodi1</f>
        <v>0</v>
      </c>
      <c r="F23" s="34">
        <f>IF('M1-In'!Q23&lt;0,1,0)</f>
        <v>0</v>
      </c>
      <c r="G23" s="81" t="str">
        <f t="shared" si="0"/>
        <v>OK</v>
      </c>
      <c r="H23" s="81">
        <f>IF('M1-In'!Q23&lt;0,0,'M1-In'!Q23)</f>
        <v>0</v>
      </c>
      <c r="I23" s="25">
        <f>IF('M1-In'!F23&gt;0,malu1,0)</f>
        <v>0</v>
      </c>
      <c r="J23" s="25">
        <f>IF('M1-In'!G23&gt;0,dima1,0)</f>
        <v>0</v>
      </c>
      <c r="K23" s="25">
        <f>IF('M1-In'!H23&gt;0,wome1,0)</f>
        <v>0</v>
      </c>
      <c r="L23" s="25">
        <f>IF('M1-In'!I23&gt;0,doje1,0)</f>
        <v>0</v>
      </c>
      <c r="M23" s="25">
        <f>IF('M1-In'!J23&gt;0,vrve1,0)</f>
        <v>0</v>
      </c>
      <c r="N23" s="25">
        <f>IF('M1-In'!K23&gt;0,zasa1,0)</f>
        <v>0</v>
      </c>
      <c r="O23" s="25">
        <f>IF('M1-In'!L23&gt;0,zodi1,0)</f>
        <v>0</v>
      </c>
      <c r="P23" s="25">
        <f t="shared" si="1"/>
        <v>0</v>
      </c>
      <c r="Q23" s="25">
        <f>IF(P23+'M1-In'!U23&gt;malu1+dima1+wome1+doje1+vrve1+zasa1+zodi1,1,0)</f>
        <v>0</v>
      </c>
      <c r="R23" s="25" t="str">
        <f t="shared" si="2"/>
        <v>OK</v>
      </c>
      <c r="S23" s="25">
        <f>MIN(P23+'M1-In'!U23,malu1+dima1+wome1+doje1+vrve1+zasa1+zodi1)</f>
        <v>0</v>
      </c>
      <c r="T23" s="25">
        <f>IF('M1-In'!AD23+'M1-In'!AE23+'M1-In'!AF23+'M1-In'!AG23+'M1-In'!AH23+'M1-In'!AI23+'M1-In'!AJ23&gt;S23,1,0)</f>
        <v>0</v>
      </c>
      <c r="U23" s="25" t="str">
        <f t="shared" si="3"/>
        <v>OK</v>
      </c>
      <c r="V23" s="34">
        <f t="shared" si="4"/>
        <v>0</v>
      </c>
      <c r="W23" s="81">
        <f>ROUND('M1-In'!Y23+'M1-In'!Z23+'M1-In'!AA23*0.5+'M1-In'!AB23*0.5,2)</f>
        <v>0</v>
      </c>
      <c r="X23" s="81">
        <f>ROUND('M1-In'!Y23,2)+ROUND('M1-In'!Z23*1.5,2)+ROUND('M1-In'!AA23*0.6,2)+ROUND('M1-In'!AB23*0.9,2)</f>
        <v>0</v>
      </c>
      <c r="Y23" s="81">
        <f ca="1">IF(V23=1,"Corriger",'M1-In'!Y23* vergoedeen+'M1-In'!Z23*ROUND(vergoedeen*1.5,2)+'M1-In'!AA23*ROUND(vergoedeen*0.6,2)+'M1-In'!AB23*ROUND(vergoedeen*0.9,2))</f>
        <v>0</v>
      </c>
      <c r="Z23" s="81">
        <f t="shared" ca="1" si="5"/>
        <v>0</v>
      </c>
      <c r="AA23" s="81">
        <f>E23+'M1-In'!N23+'M1-In'!P23+H23</f>
        <v>0</v>
      </c>
      <c r="AB23" s="81">
        <f>E23+'M1-In'!N23+'M1-In'!P23</f>
        <v>0</v>
      </c>
      <c r="AC23" s="25">
        <f>IF(V23=1,"Corriger",MIN(AA23,ad5m1*Ident!L23))</f>
        <v>0</v>
      </c>
      <c r="AD23" s="25">
        <f>MIN(AB23,ad5m1*Ident!L23)</f>
        <v>0</v>
      </c>
      <c r="AE23" s="81">
        <f t="shared" si="6"/>
        <v>0</v>
      </c>
      <c r="AF23" s="81">
        <f t="shared" si="7"/>
        <v>0</v>
      </c>
      <c r="AG23" s="81">
        <f>'M1-In'!AD23+'M1-In'!AE23</f>
        <v>0</v>
      </c>
      <c r="AH23" s="81">
        <f t="shared" si="8"/>
        <v>0</v>
      </c>
      <c r="AI23" s="81">
        <f>IF(V23=1,"Corriger!",ROUND('M1-In'!AF23*AE23*fuf,2))</f>
        <v>0</v>
      </c>
      <c r="AJ23" s="81">
        <f>IF(V23=1,"Corriger!",ROUND('M1-In'!AG23*AE23*fuf,2))</f>
        <v>0</v>
      </c>
      <c r="AK23" s="81">
        <f>IF(V23=1,"Corriger!",ROUND('M1-In'!AH23*AE23*fuf,2))</f>
        <v>0</v>
      </c>
      <c r="AL23" s="81">
        <f>IF(V23=1,"Corriger!",ROUND('M1-In'!AI23*AE23*fuf,2))</f>
        <v>0</v>
      </c>
      <c r="AM23" s="81">
        <f>IF(V23=1,"Corriger!",ROUND('M1-In'!AJ23*AE23*fuf,2))</f>
        <v>0</v>
      </c>
      <c r="AN23" s="81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1">
        <f t="shared" si="10"/>
        <v>0</v>
      </c>
      <c r="AQ23" s="81">
        <f t="shared" ca="1" si="11"/>
        <v>0</v>
      </c>
      <c r="AR23" s="81">
        <f t="shared" ca="1" si="12"/>
        <v>0</v>
      </c>
      <c r="AS23" s="81">
        <f t="shared" si="13"/>
        <v>0</v>
      </c>
      <c r="AT23" s="81">
        <f t="shared" ca="1" si="14"/>
        <v>0</v>
      </c>
      <c r="AU23" s="81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'M1-In'!F24*malu1+'M1-In'!G24*dima1+'M1-In'!H24*wome1+'M1-In'!I24*doje1+'M1-In'!J24*vrve1+'M1-In'!K24*zasa1+'M1-In'!L24*zodi1</f>
        <v>0</v>
      </c>
      <c r="F24" s="34">
        <f>IF('M1-In'!Q24&lt;0,1,0)</f>
        <v>0</v>
      </c>
      <c r="G24" s="81" t="str">
        <f t="shared" si="0"/>
        <v>OK</v>
      </c>
      <c r="H24" s="81">
        <f>IF('M1-In'!Q24&lt;0,0,'M1-In'!Q24)</f>
        <v>0</v>
      </c>
      <c r="I24" s="25">
        <f>IF('M1-In'!F24&gt;0,malu1,0)</f>
        <v>0</v>
      </c>
      <c r="J24" s="25">
        <f>IF('M1-In'!G24&gt;0,dima1,0)</f>
        <v>0</v>
      </c>
      <c r="K24" s="25">
        <f>IF('M1-In'!H24&gt;0,wome1,0)</f>
        <v>0</v>
      </c>
      <c r="L24" s="25">
        <f>IF('M1-In'!I24&gt;0,doje1,0)</f>
        <v>0</v>
      </c>
      <c r="M24" s="25">
        <f>IF('M1-In'!J24&gt;0,vrve1,0)</f>
        <v>0</v>
      </c>
      <c r="N24" s="25">
        <f>IF('M1-In'!K24&gt;0,zasa1,0)</f>
        <v>0</v>
      </c>
      <c r="O24" s="25">
        <f>IF('M1-In'!L24&gt;0,zodi1,0)</f>
        <v>0</v>
      </c>
      <c r="P24" s="25">
        <f t="shared" si="1"/>
        <v>0</v>
      </c>
      <c r="Q24" s="25">
        <f>IF(P24+'M1-In'!U24&gt;malu1+dima1+wome1+doje1+vrve1+zasa1+zodi1,1,0)</f>
        <v>0</v>
      </c>
      <c r="R24" s="25" t="str">
        <f t="shared" si="2"/>
        <v>OK</v>
      </c>
      <c r="S24" s="25">
        <f>MIN(P24+'M1-In'!U24,malu1+dima1+wome1+doje1+vrve1+zasa1+zodi1)</f>
        <v>0</v>
      </c>
      <c r="T24" s="25">
        <f>IF('M1-In'!AD24+'M1-In'!AE24+'M1-In'!AF24+'M1-In'!AG24+'M1-In'!AH24+'M1-In'!AI24+'M1-In'!AJ24&gt;S24,1,0)</f>
        <v>0</v>
      </c>
      <c r="U24" s="25" t="str">
        <f t="shared" si="3"/>
        <v>OK</v>
      </c>
      <c r="V24" s="34">
        <f t="shared" si="4"/>
        <v>0</v>
      </c>
      <c r="W24" s="81">
        <f>ROUND('M1-In'!Y24+'M1-In'!Z24+'M1-In'!AA24*0.5+'M1-In'!AB24*0.5,2)</f>
        <v>0</v>
      </c>
      <c r="X24" s="81">
        <f>ROUND('M1-In'!Y24,2)+ROUND('M1-In'!Z24*1.5,2)+ROUND('M1-In'!AA24*0.6,2)+ROUND('M1-In'!AB24*0.9,2)</f>
        <v>0</v>
      </c>
      <c r="Y24" s="81">
        <f ca="1">IF(V24=1,"Corriger",'M1-In'!Y24* vergoedeen+'M1-In'!Z24*ROUND(vergoedeen*1.5,2)+'M1-In'!AA24*ROUND(vergoedeen*0.6,2)+'M1-In'!AB24*ROUND(vergoedeen*0.9,2))</f>
        <v>0</v>
      </c>
      <c r="Z24" s="81">
        <f t="shared" ca="1" si="5"/>
        <v>0</v>
      </c>
      <c r="AA24" s="81">
        <f>E24+'M1-In'!N24+'M1-In'!P24+H24</f>
        <v>0</v>
      </c>
      <c r="AB24" s="81">
        <f>E24+'M1-In'!N24+'M1-In'!P24</f>
        <v>0</v>
      </c>
      <c r="AC24" s="25">
        <f>IF(V24=1,"Corriger",MIN(AA24,ad5m1*Ident!L24))</f>
        <v>0</v>
      </c>
      <c r="AD24" s="25">
        <f>MIN(AB24,ad5m1*Ident!L24)</f>
        <v>0</v>
      </c>
      <c r="AE24" s="81">
        <f t="shared" si="6"/>
        <v>0</v>
      </c>
      <c r="AF24" s="81">
        <f t="shared" si="7"/>
        <v>0</v>
      </c>
      <c r="AG24" s="81">
        <f>'M1-In'!AD24+'M1-In'!AE24</f>
        <v>0</v>
      </c>
      <c r="AH24" s="81">
        <f t="shared" si="8"/>
        <v>0</v>
      </c>
      <c r="AI24" s="81">
        <f>IF(V24=1,"Corriger!",ROUND('M1-In'!AF24*AE24*fuf,2))</f>
        <v>0</v>
      </c>
      <c r="AJ24" s="81">
        <f>IF(V24=1,"Corriger!",ROUND('M1-In'!AG24*AE24*fuf,2))</f>
        <v>0</v>
      </c>
      <c r="AK24" s="81">
        <f>IF(V24=1,"Corriger!",ROUND('M1-In'!AH24*AE24*fuf,2))</f>
        <v>0</v>
      </c>
      <c r="AL24" s="81">
        <f>IF(V24=1,"Corriger!",ROUND('M1-In'!AI24*AE24*fuf,2))</f>
        <v>0</v>
      </c>
      <c r="AM24" s="81">
        <f>IF(V24=1,"Corriger!",ROUND('M1-In'!AJ24*AE24*fuf,2))</f>
        <v>0</v>
      </c>
      <c r="AN24" s="81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1">
        <f t="shared" si="10"/>
        <v>0</v>
      </c>
      <c r="AQ24" s="81">
        <f t="shared" ca="1" si="11"/>
        <v>0</v>
      </c>
      <c r="AR24" s="81">
        <f t="shared" ca="1" si="12"/>
        <v>0</v>
      </c>
      <c r="AS24" s="81">
        <f t="shared" si="13"/>
        <v>0</v>
      </c>
      <c r="AT24" s="81">
        <f t="shared" ca="1" si="14"/>
        <v>0</v>
      </c>
      <c r="AU24" s="81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'M1-In'!F25*malu1+'M1-In'!G25*dima1+'M1-In'!H25*wome1+'M1-In'!I25*doje1+'M1-In'!J25*vrve1+'M1-In'!K25*zasa1+'M1-In'!L25*zodi1</f>
        <v>0</v>
      </c>
      <c r="F25" s="34">
        <f>IF('M1-In'!Q25&lt;0,1,0)</f>
        <v>0</v>
      </c>
      <c r="G25" s="81" t="str">
        <f t="shared" si="0"/>
        <v>OK</v>
      </c>
      <c r="H25" s="81">
        <f>IF('M1-In'!Q25&lt;0,0,'M1-In'!Q25)</f>
        <v>0</v>
      </c>
      <c r="I25" s="25">
        <f>IF('M1-In'!F25&gt;0,malu1,0)</f>
        <v>0</v>
      </c>
      <c r="J25" s="25">
        <f>IF('M1-In'!G25&gt;0,dima1,0)</f>
        <v>0</v>
      </c>
      <c r="K25" s="25">
        <f>IF('M1-In'!H25&gt;0,wome1,0)</f>
        <v>0</v>
      </c>
      <c r="L25" s="25">
        <f>IF('M1-In'!I25&gt;0,doje1,0)</f>
        <v>0</v>
      </c>
      <c r="M25" s="25">
        <f>IF('M1-In'!J25&gt;0,vrve1,0)</f>
        <v>0</v>
      </c>
      <c r="N25" s="25">
        <f>IF('M1-In'!K25&gt;0,zasa1,0)</f>
        <v>0</v>
      </c>
      <c r="O25" s="25">
        <f>IF('M1-In'!L25&gt;0,zodi1,0)</f>
        <v>0</v>
      </c>
      <c r="P25" s="25">
        <f t="shared" si="1"/>
        <v>0</v>
      </c>
      <c r="Q25" s="25">
        <f>IF(P25+'M1-In'!U25&gt;malu1+dima1+wome1+doje1+vrve1+zasa1+zodi1,1,0)</f>
        <v>0</v>
      </c>
      <c r="R25" s="25" t="str">
        <f t="shared" si="2"/>
        <v>OK</v>
      </c>
      <c r="S25" s="25">
        <f>MIN(P25+'M1-In'!U25,malu1+dima1+wome1+doje1+vrve1+zasa1+zodi1)</f>
        <v>0</v>
      </c>
      <c r="T25" s="25">
        <f>IF('M1-In'!AD25+'M1-In'!AE25+'M1-In'!AF25+'M1-In'!AG25+'M1-In'!AH25+'M1-In'!AI25+'M1-In'!AJ25&gt;S25,1,0)</f>
        <v>0</v>
      </c>
      <c r="U25" s="25" t="str">
        <f t="shared" si="3"/>
        <v>OK</v>
      </c>
      <c r="V25" s="34">
        <f t="shared" si="4"/>
        <v>0</v>
      </c>
      <c r="W25" s="81">
        <f>ROUND('M1-In'!Y25+'M1-In'!Z25+'M1-In'!AA25*0.5+'M1-In'!AB25*0.5,2)</f>
        <v>0</v>
      </c>
      <c r="X25" s="81">
        <f>ROUND('M1-In'!Y25,2)+ROUND('M1-In'!Z25*1.5,2)+ROUND('M1-In'!AA25*0.6,2)+ROUND('M1-In'!AB25*0.9,2)</f>
        <v>0</v>
      </c>
      <c r="Y25" s="81">
        <f ca="1">IF(V25=1,"Corriger",'M1-In'!Y25* vergoedeen+'M1-In'!Z25*ROUND(vergoedeen*1.5,2)+'M1-In'!AA25*ROUND(vergoedeen*0.6,2)+'M1-In'!AB25*ROUND(vergoedeen*0.9,2))</f>
        <v>0</v>
      </c>
      <c r="Z25" s="81">
        <f t="shared" ca="1" si="5"/>
        <v>0</v>
      </c>
      <c r="AA25" s="81">
        <f>E25+'M1-In'!N25+'M1-In'!P25+H25</f>
        <v>0</v>
      </c>
      <c r="AB25" s="81">
        <f>E25+'M1-In'!N25+'M1-In'!P25</f>
        <v>0</v>
      </c>
      <c r="AC25" s="25">
        <f>IF(V25=1,"Corriger",MIN(AA25,ad5m1*Ident!L25))</f>
        <v>0</v>
      </c>
      <c r="AD25" s="25">
        <f>MIN(AB25,ad5m1*Ident!L25)</f>
        <v>0</v>
      </c>
      <c r="AE25" s="81">
        <f t="shared" si="6"/>
        <v>0</v>
      </c>
      <c r="AF25" s="81">
        <f t="shared" si="7"/>
        <v>0</v>
      </c>
      <c r="AG25" s="81">
        <f>'M1-In'!AD25+'M1-In'!AE25</f>
        <v>0</v>
      </c>
      <c r="AH25" s="81">
        <f t="shared" si="8"/>
        <v>0</v>
      </c>
      <c r="AI25" s="81">
        <f>IF(V25=1,"Corriger!",ROUND('M1-In'!AF25*AE25*fuf,2))</f>
        <v>0</v>
      </c>
      <c r="AJ25" s="81">
        <f>IF(V25=1,"Corriger!",ROUND('M1-In'!AG25*AE25*fuf,2))</f>
        <v>0</v>
      </c>
      <c r="AK25" s="81">
        <f>IF(V25=1,"Corriger!",ROUND('M1-In'!AH25*AE25*fuf,2))</f>
        <v>0</v>
      </c>
      <c r="AL25" s="81">
        <f>IF(V25=1,"Corriger!",ROUND('M1-In'!AI25*AE25*fuf,2))</f>
        <v>0</v>
      </c>
      <c r="AM25" s="81">
        <f>IF(V25=1,"Corriger!",ROUND('M1-In'!AJ25*AE25*fuf,2))</f>
        <v>0</v>
      </c>
      <c r="AN25" s="81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1">
        <f t="shared" si="10"/>
        <v>0</v>
      </c>
      <c r="AQ25" s="81">
        <f t="shared" ca="1" si="11"/>
        <v>0</v>
      </c>
      <c r="AR25" s="81">
        <f t="shared" ca="1" si="12"/>
        <v>0</v>
      </c>
      <c r="AS25" s="81">
        <f t="shared" si="13"/>
        <v>0</v>
      </c>
      <c r="AT25" s="81">
        <f t="shared" ca="1" si="14"/>
        <v>0</v>
      </c>
      <c r="AU25" s="81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'M1-In'!F26*malu1+'M1-In'!G26*dima1+'M1-In'!H26*wome1+'M1-In'!I26*doje1+'M1-In'!J26*vrve1+'M1-In'!K26*zasa1+'M1-In'!L26*zodi1</f>
        <v>0</v>
      </c>
      <c r="F26" s="34">
        <f>IF('M1-In'!Q26&lt;0,1,0)</f>
        <v>0</v>
      </c>
      <c r="G26" s="81" t="str">
        <f t="shared" si="0"/>
        <v>OK</v>
      </c>
      <c r="H26" s="81">
        <f>IF('M1-In'!Q26&lt;0,0,'M1-In'!Q26)</f>
        <v>0</v>
      </c>
      <c r="I26" s="25">
        <f>IF('M1-In'!F26&gt;0,malu1,0)</f>
        <v>0</v>
      </c>
      <c r="J26" s="25">
        <f>IF('M1-In'!G26&gt;0,dima1,0)</f>
        <v>0</v>
      </c>
      <c r="K26" s="25">
        <f>IF('M1-In'!H26&gt;0,wome1,0)</f>
        <v>0</v>
      </c>
      <c r="L26" s="25">
        <f>IF('M1-In'!I26&gt;0,doje1,0)</f>
        <v>0</v>
      </c>
      <c r="M26" s="25">
        <f>IF('M1-In'!J26&gt;0,vrve1,0)</f>
        <v>0</v>
      </c>
      <c r="N26" s="25">
        <f>IF('M1-In'!K26&gt;0,zasa1,0)</f>
        <v>0</v>
      </c>
      <c r="O26" s="25">
        <f>IF('M1-In'!L26&gt;0,zodi1,0)</f>
        <v>0</v>
      </c>
      <c r="P26" s="25">
        <f t="shared" si="1"/>
        <v>0</v>
      </c>
      <c r="Q26" s="25">
        <f>IF(P26+'M1-In'!U26&gt;malu1+dima1+wome1+doje1+vrve1+zasa1+zodi1,1,0)</f>
        <v>0</v>
      </c>
      <c r="R26" s="25" t="str">
        <f t="shared" si="2"/>
        <v>OK</v>
      </c>
      <c r="S26" s="25">
        <f>MIN(P26+'M1-In'!U26,malu1+dima1+wome1+doje1+vrve1+zasa1+zodi1)</f>
        <v>0</v>
      </c>
      <c r="T26" s="25">
        <f>IF('M1-In'!AD26+'M1-In'!AE26+'M1-In'!AF26+'M1-In'!AG26+'M1-In'!AH26+'M1-In'!AI26+'M1-In'!AJ26&gt;S26,1,0)</f>
        <v>0</v>
      </c>
      <c r="U26" s="25" t="str">
        <f t="shared" si="3"/>
        <v>OK</v>
      </c>
      <c r="V26" s="34">
        <f t="shared" si="4"/>
        <v>0</v>
      </c>
      <c r="W26" s="81">
        <f>ROUND('M1-In'!Y26+'M1-In'!Z26+'M1-In'!AA26*0.5+'M1-In'!AB26*0.5,2)</f>
        <v>0</v>
      </c>
      <c r="X26" s="81">
        <f>ROUND('M1-In'!Y26,2)+ROUND('M1-In'!Z26*1.5,2)+ROUND('M1-In'!AA26*0.6,2)+ROUND('M1-In'!AB26*0.9,2)</f>
        <v>0</v>
      </c>
      <c r="Y26" s="81">
        <f ca="1">IF(V26=1,"Corriger",'M1-In'!Y26* vergoedeen+'M1-In'!Z26*ROUND(vergoedeen*1.5,2)+'M1-In'!AA26*ROUND(vergoedeen*0.6,2)+'M1-In'!AB26*ROUND(vergoedeen*0.9,2))</f>
        <v>0</v>
      </c>
      <c r="Z26" s="81">
        <f t="shared" ca="1" si="5"/>
        <v>0</v>
      </c>
      <c r="AA26" s="81">
        <f>E26+'M1-In'!N26+'M1-In'!P26+H26</f>
        <v>0</v>
      </c>
      <c r="AB26" s="81">
        <f>E26+'M1-In'!N26+'M1-In'!P26</f>
        <v>0</v>
      </c>
      <c r="AC26" s="25">
        <f>IF(V26=1,"Corriger",MIN(AA26,ad5m1*Ident!L26))</f>
        <v>0</v>
      </c>
      <c r="AD26" s="25">
        <f>MIN(AB26,ad5m1*Ident!L26)</f>
        <v>0</v>
      </c>
      <c r="AE26" s="81">
        <f t="shared" si="6"/>
        <v>0</v>
      </c>
      <c r="AF26" s="81">
        <f t="shared" si="7"/>
        <v>0</v>
      </c>
      <c r="AG26" s="81">
        <f>'M1-In'!AD26+'M1-In'!AE26</f>
        <v>0</v>
      </c>
      <c r="AH26" s="81">
        <f t="shared" si="8"/>
        <v>0</v>
      </c>
      <c r="AI26" s="81">
        <f>IF(V26=1,"Corriger!",ROUND('M1-In'!AF26*AE26*fuf,2))</f>
        <v>0</v>
      </c>
      <c r="AJ26" s="81">
        <f>IF(V26=1,"Corriger!",ROUND('M1-In'!AG26*AE26*fuf,2))</f>
        <v>0</v>
      </c>
      <c r="AK26" s="81">
        <f>IF(V26=1,"Corriger!",ROUND('M1-In'!AH26*AE26*fuf,2))</f>
        <v>0</v>
      </c>
      <c r="AL26" s="81">
        <f>IF(V26=1,"Corriger!",ROUND('M1-In'!AI26*AE26*fuf,2))</f>
        <v>0</v>
      </c>
      <c r="AM26" s="81">
        <f>IF(V26=1,"Corriger!",ROUND('M1-In'!AJ26*AE26*fuf,2))</f>
        <v>0</v>
      </c>
      <c r="AN26" s="81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1">
        <f t="shared" si="10"/>
        <v>0</v>
      </c>
      <c r="AQ26" s="81">
        <f t="shared" ca="1" si="11"/>
        <v>0</v>
      </c>
      <c r="AR26" s="81">
        <f t="shared" ca="1" si="12"/>
        <v>0</v>
      </c>
      <c r="AS26" s="81">
        <f t="shared" si="13"/>
        <v>0</v>
      </c>
      <c r="AT26" s="81">
        <f t="shared" ca="1" si="14"/>
        <v>0</v>
      </c>
      <c r="AU26" s="81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'M1-In'!F27*malu1+'M1-In'!G27*dima1+'M1-In'!H27*wome1+'M1-In'!I27*doje1+'M1-In'!J27*vrve1+'M1-In'!K27*zasa1+'M1-In'!L27*zodi1</f>
        <v>0</v>
      </c>
      <c r="F27" s="34">
        <f>IF('M1-In'!Q27&lt;0,1,0)</f>
        <v>0</v>
      </c>
      <c r="G27" s="81" t="str">
        <f t="shared" si="0"/>
        <v>OK</v>
      </c>
      <c r="H27" s="81">
        <f>IF('M1-In'!Q27&lt;0,0,'M1-In'!Q27)</f>
        <v>0</v>
      </c>
      <c r="I27" s="25">
        <f>IF('M1-In'!F27&gt;0,malu1,0)</f>
        <v>0</v>
      </c>
      <c r="J27" s="25">
        <f>IF('M1-In'!G27&gt;0,dima1,0)</f>
        <v>0</v>
      </c>
      <c r="K27" s="25">
        <f>IF('M1-In'!H27&gt;0,wome1,0)</f>
        <v>0</v>
      </c>
      <c r="L27" s="25">
        <f>IF('M1-In'!I27&gt;0,doje1,0)</f>
        <v>0</v>
      </c>
      <c r="M27" s="25">
        <f>IF('M1-In'!J27&gt;0,vrve1,0)</f>
        <v>0</v>
      </c>
      <c r="N27" s="25">
        <f>IF('M1-In'!K27&gt;0,zasa1,0)</f>
        <v>0</v>
      </c>
      <c r="O27" s="25">
        <f>IF('M1-In'!L27&gt;0,zodi1,0)</f>
        <v>0</v>
      </c>
      <c r="P27" s="25">
        <f t="shared" si="1"/>
        <v>0</v>
      </c>
      <c r="Q27" s="25">
        <f>IF(P27+'M1-In'!U27&gt;malu1+dima1+wome1+doje1+vrve1+zasa1+zodi1,1,0)</f>
        <v>0</v>
      </c>
      <c r="R27" s="25" t="str">
        <f t="shared" si="2"/>
        <v>OK</v>
      </c>
      <c r="S27" s="25">
        <f>MIN(P27+'M1-In'!U27,malu1+dima1+wome1+doje1+vrve1+zasa1+zodi1)</f>
        <v>0</v>
      </c>
      <c r="T27" s="25">
        <f>IF('M1-In'!AD27+'M1-In'!AE27+'M1-In'!AF27+'M1-In'!AG27+'M1-In'!AH27+'M1-In'!AI27+'M1-In'!AJ27&gt;S27,1,0)</f>
        <v>0</v>
      </c>
      <c r="U27" s="25" t="str">
        <f t="shared" si="3"/>
        <v>OK</v>
      </c>
      <c r="V27" s="34">
        <f t="shared" si="4"/>
        <v>0</v>
      </c>
      <c r="W27" s="81">
        <f>ROUND('M1-In'!Y27+'M1-In'!Z27+'M1-In'!AA27*0.5+'M1-In'!AB27*0.5,2)</f>
        <v>0</v>
      </c>
      <c r="X27" s="81">
        <f>ROUND('M1-In'!Y27,2)+ROUND('M1-In'!Z27*1.5,2)+ROUND('M1-In'!AA27*0.6,2)+ROUND('M1-In'!AB27*0.9,2)</f>
        <v>0</v>
      </c>
      <c r="Y27" s="81">
        <f ca="1">IF(V27=1,"Corriger",'M1-In'!Y27* vergoedeen+'M1-In'!Z27*ROUND(vergoedeen*1.5,2)+'M1-In'!AA27*ROUND(vergoedeen*0.6,2)+'M1-In'!AB27*ROUND(vergoedeen*0.9,2))</f>
        <v>0</v>
      </c>
      <c r="Z27" s="81">
        <f t="shared" ca="1" si="5"/>
        <v>0</v>
      </c>
      <c r="AA27" s="81">
        <f>E27+'M1-In'!N27+'M1-In'!P27+H27</f>
        <v>0</v>
      </c>
      <c r="AB27" s="81">
        <f>E27+'M1-In'!N27+'M1-In'!P27</f>
        <v>0</v>
      </c>
      <c r="AC27" s="25">
        <f>IF(V27=1,"Corriger",MIN(AA27,ad5m1*Ident!L27))</f>
        <v>0</v>
      </c>
      <c r="AD27" s="25">
        <f>MIN(AB27,ad5m1*Ident!L27)</f>
        <v>0</v>
      </c>
      <c r="AE27" s="81">
        <f t="shared" si="6"/>
        <v>0</v>
      </c>
      <c r="AF27" s="81">
        <f t="shared" si="7"/>
        <v>0</v>
      </c>
      <c r="AG27" s="81">
        <f>'M1-In'!AD27+'M1-In'!AE27</f>
        <v>0</v>
      </c>
      <c r="AH27" s="81">
        <f t="shared" si="8"/>
        <v>0</v>
      </c>
      <c r="AI27" s="81">
        <f>IF(V27=1,"Corriger!",ROUND('M1-In'!AF27*AE27*fuf,2))</f>
        <v>0</v>
      </c>
      <c r="AJ27" s="81">
        <f>IF(V27=1,"Corriger!",ROUND('M1-In'!AG27*AE27*fuf,2))</f>
        <v>0</v>
      </c>
      <c r="AK27" s="81">
        <f>IF(V27=1,"Corriger!",ROUND('M1-In'!AH27*AE27*fuf,2))</f>
        <v>0</v>
      </c>
      <c r="AL27" s="81">
        <f>IF(V27=1,"Corriger!",ROUND('M1-In'!AI27*AE27*fuf,2))</f>
        <v>0</v>
      </c>
      <c r="AM27" s="81">
        <f>IF(V27=1,"Corriger!",ROUND('M1-In'!AJ27*AE27*fuf,2))</f>
        <v>0</v>
      </c>
      <c r="AN27" s="81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1">
        <f t="shared" si="10"/>
        <v>0</v>
      </c>
      <c r="AQ27" s="81">
        <f t="shared" ca="1" si="11"/>
        <v>0</v>
      </c>
      <c r="AR27" s="81">
        <f t="shared" ca="1" si="12"/>
        <v>0</v>
      </c>
      <c r="AS27" s="81">
        <f t="shared" si="13"/>
        <v>0</v>
      </c>
      <c r="AT27" s="81">
        <f t="shared" ca="1" si="14"/>
        <v>0</v>
      </c>
      <c r="AU27" s="81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'M1-In'!F28*malu1+'M1-In'!G28*dima1+'M1-In'!H28*wome1+'M1-In'!I28*doje1+'M1-In'!J28*vrve1+'M1-In'!K28*zasa1+'M1-In'!L28*zodi1</f>
        <v>0</v>
      </c>
      <c r="F28" s="34">
        <f>IF('M1-In'!Q28&lt;0,1,0)</f>
        <v>0</v>
      </c>
      <c r="G28" s="81" t="str">
        <f t="shared" si="0"/>
        <v>OK</v>
      </c>
      <c r="H28" s="81">
        <f>IF('M1-In'!Q28&lt;0,0,'M1-In'!Q28)</f>
        <v>0</v>
      </c>
      <c r="I28" s="25">
        <f>IF('M1-In'!F28&gt;0,malu1,0)</f>
        <v>0</v>
      </c>
      <c r="J28" s="25">
        <f>IF('M1-In'!G28&gt;0,dima1,0)</f>
        <v>0</v>
      </c>
      <c r="K28" s="25">
        <f>IF('M1-In'!H28&gt;0,wome1,0)</f>
        <v>0</v>
      </c>
      <c r="L28" s="25">
        <f>IF('M1-In'!I28&gt;0,doje1,0)</f>
        <v>0</v>
      </c>
      <c r="M28" s="25">
        <f>IF('M1-In'!J28&gt;0,vrve1,0)</f>
        <v>0</v>
      </c>
      <c r="N28" s="25">
        <f>IF('M1-In'!K28&gt;0,zasa1,0)</f>
        <v>0</v>
      </c>
      <c r="O28" s="25">
        <f>IF('M1-In'!L28&gt;0,zodi1,0)</f>
        <v>0</v>
      </c>
      <c r="P28" s="25">
        <f t="shared" si="1"/>
        <v>0</v>
      </c>
      <c r="Q28" s="25">
        <f>IF(P28+'M1-In'!U28&gt;malu1+dima1+wome1+doje1+vrve1+zasa1+zodi1,1,0)</f>
        <v>0</v>
      </c>
      <c r="R28" s="25" t="str">
        <f t="shared" si="2"/>
        <v>OK</v>
      </c>
      <c r="S28" s="25">
        <f>MIN(P28+'M1-In'!U28,malu1+dima1+wome1+doje1+vrve1+zasa1+zodi1)</f>
        <v>0</v>
      </c>
      <c r="T28" s="25">
        <f>IF('M1-In'!AD28+'M1-In'!AE28+'M1-In'!AF28+'M1-In'!AG28+'M1-In'!AH28+'M1-In'!AI28+'M1-In'!AJ28&gt;S28,1,0)</f>
        <v>0</v>
      </c>
      <c r="U28" s="25" t="str">
        <f t="shared" si="3"/>
        <v>OK</v>
      </c>
      <c r="V28" s="34">
        <f t="shared" si="4"/>
        <v>0</v>
      </c>
      <c r="W28" s="81">
        <f>ROUND('M1-In'!Y28+'M1-In'!Z28+'M1-In'!AA28*0.5+'M1-In'!AB28*0.5,2)</f>
        <v>0</v>
      </c>
      <c r="X28" s="81">
        <f>ROUND('M1-In'!Y28,2)+ROUND('M1-In'!Z28*1.5,2)+ROUND('M1-In'!AA28*0.6,2)+ROUND('M1-In'!AB28*0.9,2)</f>
        <v>0</v>
      </c>
      <c r="Y28" s="81">
        <f ca="1">IF(V28=1,"Corriger",'M1-In'!Y28* vergoedeen+'M1-In'!Z28*ROUND(vergoedeen*1.5,2)+'M1-In'!AA28*ROUND(vergoedeen*0.6,2)+'M1-In'!AB28*ROUND(vergoedeen*0.9,2))</f>
        <v>0</v>
      </c>
      <c r="Z28" s="81">
        <f t="shared" ca="1" si="5"/>
        <v>0</v>
      </c>
      <c r="AA28" s="81">
        <f>E28+'M1-In'!N28+'M1-In'!P28+H28</f>
        <v>0</v>
      </c>
      <c r="AB28" s="81">
        <f>E28+'M1-In'!N28+'M1-In'!P28</f>
        <v>0</v>
      </c>
      <c r="AC28" s="25">
        <f>IF(V28=1,"Corriger",MIN(AA28,ad5m1*Ident!L28))</f>
        <v>0</v>
      </c>
      <c r="AD28" s="25">
        <f>MIN(AB28,ad5m1*Ident!L28)</f>
        <v>0</v>
      </c>
      <c r="AE28" s="81">
        <f t="shared" si="6"/>
        <v>0</v>
      </c>
      <c r="AF28" s="81">
        <f t="shared" si="7"/>
        <v>0</v>
      </c>
      <c r="AG28" s="81">
        <f>'M1-In'!AD28+'M1-In'!AE28</f>
        <v>0</v>
      </c>
      <c r="AH28" s="81">
        <f t="shared" si="8"/>
        <v>0</v>
      </c>
      <c r="AI28" s="81">
        <f>IF(V28=1,"Corriger!",ROUND('M1-In'!AF28*AE28*fuf,2))</f>
        <v>0</v>
      </c>
      <c r="AJ28" s="81">
        <f>IF(V28=1,"Corriger!",ROUND('M1-In'!AG28*AE28*fuf,2))</f>
        <v>0</v>
      </c>
      <c r="AK28" s="81">
        <f>IF(V28=1,"Corriger!",ROUND('M1-In'!AH28*AE28*fuf,2))</f>
        <v>0</v>
      </c>
      <c r="AL28" s="81">
        <f>IF(V28=1,"Corriger!",ROUND('M1-In'!AI28*AE28*fuf,2))</f>
        <v>0</v>
      </c>
      <c r="AM28" s="81">
        <f>IF(V28=1,"Corriger!",ROUND('M1-In'!AJ28*AE28*fuf,2))</f>
        <v>0</v>
      </c>
      <c r="AN28" s="81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1">
        <f t="shared" si="10"/>
        <v>0</v>
      </c>
      <c r="AQ28" s="81">
        <f t="shared" ca="1" si="11"/>
        <v>0</v>
      </c>
      <c r="AR28" s="81">
        <f t="shared" ca="1" si="12"/>
        <v>0</v>
      </c>
      <c r="AS28" s="81">
        <f t="shared" si="13"/>
        <v>0</v>
      </c>
      <c r="AT28" s="81">
        <f t="shared" ca="1" si="14"/>
        <v>0</v>
      </c>
      <c r="AU28" s="81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'M1-In'!F29*malu1+'M1-In'!G29*dima1+'M1-In'!H29*wome1+'M1-In'!I29*doje1+'M1-In'!J29*vrve1+'M1-In'!K29*zasa1+'M1-In'!L29*zodi1</f>
        <v>0</v>
      </c>
      <c r="F29" s="34">
        <f>IF('M1-In'!Q29&lt;0,1,0)</f>
        <v>0</v>
      </c>
      <c r="G29" s="81" t="str">
        <f t="shared" si="0"/>
        <v>OK</v>
      </c>
      <c r="H29" s="81">
        <f>IF('M1-In'!Q29&lt;0,0,'M1-In'!Q29)</f>
        <v>0</v>
      </c>
      <c r="I29" s="25">
        <f>IF('M1-In'!F29&gt;0,malu1,0)</f>
        <v>0</v>
      </c>
      <c r="J29" s="25">
        <f>IF('M1-In'!G29&gt;0,dima1,0)</f>
        <v>0</v>
      </c>
      <c r="K29" s="25">
        <f>IF('M1-In'!H29&gt;0,wome1,0)</f>
        <v>0</v>
      </c>
      <c r="L29" s="25">
        <f>IF('M1-In'!I29&gt;0,doje1,0)</f>
        <v>0</v>
      </c>
      <c r="M29" s="25">
        <f>IF('M1-In'!J29&gt;0,vrve1,0)</f>
        <v>0</v>
      </c>
      <c r="N29" s="25">
        <f>IF('M1-In'!K29&gt;0,zasa1,0)</f>
        <v>0</v>
      </c>
      <c r="O29" s="25">
        <f>IF('M1-In'!L29&gt;0,zodi1,0)</f>
        <v>0</v>
      </c>
      <c r="P29" s="25">
        <f t="shared" si="1"/>
        <v>0</v>
      </c>
      <c r="Q29" s="25">
        <f>IF(P29+'M1-In'!U29&gt;malu1+dima1+wome1+doje1+vrve1+zasa1+zodi1,1,0)</f>
        <v>0</v>
      </c>
      <c r="R29" s="25" t="str">
        <f t="shared" si="2"/>
        <v>OK</v>
      </c>
      <c r="S29" s="25">
        <f>MIN(P29+'M1-In'!U29,malu1+dima1+wome1+doje1+vrve1+zasa1+zodi1)</f>
        <v>0</v>
      </c>
      <c r="T29" s="25">
        <f>IF('M1-In'!AD29+'M1-In'!AE29+'M1-In'!AF29+'M1-In'!AG29+'M1-In'!AH29+'M1-In'!AI29+'M1-In'!AJ29&gt;S29,1,0)</f>
        <v>0</v>
      </c>
      <c r="U29" s="25" t="str">
        <f t="shared" si="3"/>
        <v>OK</v>
      </c>
      <c r="V29" s="34">
        <f t="shared" si="4"/>
        <v>0</v>
      </c>
      <c r="W29" s="81">
        <f>ROUND('M1-In'!Y29+'M1-In'!Z29+'M1-In'!AA29*0.5+'M1-In'!AB29*0.5,2)</f>
        <v>0</v>
      </c>
      <c r="X29" s="81">
        <f>ROUND('M1-In'!Y29,2)+ROUND('M1-In'!Z29*1.5,2)+ROUND('M1-In'!AA29*0.6,2)+ROUND('M1-In'!AB29*0.9,2)</f>
        <v>0</v>
      </c>
      <c r="Y29" s="81">
        <f ca="1">IF(V29=1,"Corriger",'M1-In'!Y29* vergoedeen+'M1-In'!Z29*ROUND(vergoedeen*1.5,2)+'M1-In'!AA29*ROUND(vergoedeen*0.6,2)+'M1-In'!AB29*ROUND(vergoedeen*0.9,2))</f>
        <v>0</v>
      </c>
      <c r="Z29" s="81">
        <f t="shared" ca="1" si="5"/>
        <v>0</v>
      </c>
      <c r="AA29" s="81">
        <f>E29+'M1-In'!N29+'M1-In'!P29+H29</f>
        <v>0</v>
      </c>
      <c r="AB29" s="81">
        <f>E29+'M1-In'!N29+'M1-In'!P29</f>
        <v>0</v>
      </c>
      <c r="AC29" s="25">
        <f>IF(V29=1,"Corriger",MIN(AA29,ad5m1*Ident!L29))</f>
        <v>0</v>
      </c>
      <c r="AD29" s="25">
        <f>MIN(AB29,ad5m1*Ident!L29)</f>
        <v>0</v>
      </c>
      <c r="AE29" s="81">
        <f t="shared" si="6"/>
        <v>0</v>
      </c>
      <c r="AF29" s="81">
        <f t="shared" si="7"/>
        <v>0</v>
      </c>
      <c r="AG29" s="81">
        <f>'M1-In'!AD29+'M1-In'!AE29</f>
        <v>0</v>
      </c>
      <c r="AH29" s="81">
        <f t="shared" si="8"/>
        <v>0</v>
      </c>
      <c r="AI29" s="81">
        <f>IF(V29=1,"Corriger!",ROUND('M1-In'!AF29*AE29*fuf,2))</f>
        <v>0</v>
      </c>
      <c r="AJ29" s="81">
        <f>IF(V29=1,"Corriger!",ROUND('M1-In'!AG29*AE29*fuf,2))</f>
        <v>0</v>
      </c>
      <c r="AK29" s="81">
        <f>IF(V29=1,"Corriger!",ROUND('M1-In'!AH29*AE29*fuf,2))</f>
        <v>0</v>
      </c>
      <c r="AL29" s="81">
        <f>IF(V29=1,"Corriger!",ROUND('M1-In'!AI29*AE29*fuf,2))</f>
        <v>0</v>
      </c>
      <c r="AM29" s="81">
        <f>IF(V29=1,"Corriger!",ROUND('M1-In'!AJ29*AE29*fuf,2))</f>
        <v>0</v>
      </c>
      <c r="AN29" s="81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1">
        <f t="shared" si="10"/>
        <v>0</v>
      </c>
      <c r="AQ29" s="81">
        <f t="shared" ca="1" si="11"/>
        <v>0</v>
      </c>
      <c r="AR29" s="81">
        <f t="shared" ca="1" si="12"/>
        <v>0</v>
      </c>
      <c r="AS29" s="81">
        <f t="shared" si="13"/>
        <v>0</v>
      </c>
      <c r="AT29" s="81">
        <f t="shared" ca="1" si="14"/>
        <v>0</v>
      </c>
      <c r="AU29" s="81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'M1-In'!F30*malu1+'M1-In'!G30*dima1+'M1-In'!H30*wome1+'M1-In'!I30*doje1+'M1-In'!J30*vrve1+'M1-In'!K30*zasa1+'M1-In'!L30*zodi1</f>
        <v>0</v>
      </c>
      <c r="F30" s="34">
        <f>IF('M1-In'!Q30&lt;0,1,0)</f>
        <v>0</v>
      </c>
      <c r="G30" s="81" t="str">
        <f t="shared" si="0"/>
        <v>OK</v>
      </c>
      <c r="H30" s="81">
        <f>IF('M1-In'!Q30&lt;0,0,'M1-In'!Q30)</f>
        <v>0</v>
      </c>
      <c r="I30" s="25">
        <f>IF('M1-In'!F30&gt;0,malu1,0)</f>
        <v>0</v>
      </c>
      <c r="J30" s="25">
        <f>IF('M1-In'!G30&gt;0,dima1,0)</f>
        <v>0</v>
      </c>
      <c r="K30" s="25">
        <f>IF('M1-In'!H30&gt;0,wome1,0)</f>
        <v>0</v>
      </c>
      <c r="L30" s="25">
        <f>IF('M1-In'!I30&gt;0,doje1,0)</f>
        <v>0</v>
      </c>
      <c r="M30" s="25">
        <f>IF('M1-In'!J30&gt;0,vrve1,0)</f>
        <v>0</v>
      </c>
      <c r="N30" s="25">
        <f>IF('M1-In'!K30&gt;0,zasa1,0)</f>
        <v>0</v>
      </c>
      <c r="O30" s="25">
        <f>IF('M1-In'!L30&gt;0,zodi1,0)</f>
        <v>0</v>
      </c>
      <c r="P30" s="25">
        <f t="shared" si="1"/>
        <v>0</v>
      </c>
      <c r="Q30" s="25">
        <f>IF(P30+'M1-In'!U30&gt;malu1+dima1+wome1+doje1+vrve1+zasa1+zodi1,1,0)</f>
        <v>0</v>
      </c>
      <c r="R30" s="25" t="str">
        <f t="shared" si="2"/>
        <v>OK</v>
      </c>
      <c r="S30" s="25">
        <f>MIN(P30+'M1-In'!U30,malu1+dima1+wome1+doje1+vrve1+zasa1+zodi1)</f>
        <v>0</v>
      </c>
      <c r="T30" s="25">
        <f>IF('M1-In'!AD30+'M1-In'!AE30+'M1-In'!AF30+'M1-In'!AG30+'M1-In'!AH30+'M1-In'!AI30+'M1-In'!AJ30&gt;S30,1,0)</f>
        <v>0</v>
      </c>
      <c r="U30" s="25" t="str">
        <f t="shared" si="3"/>
        <v>OK</v>
      </c>
      <c r="V30" s="34">
        <f t="shared" si="4"/>
        <v>0</v>
      </c>
      <c r="W30" s="81">
        <f>ROUND('M1-In'!Y30+'M1-In'!Z30+'M1-In'!AA30*0.5+'M1-In'!AB30*0.5,2)</f>
        <v>0</v>
      </c>
      <c r="X30" s="81">
        <f>ROUND('M1-In'!Y30,2)+ROUND('M1-In'!Z30*1.5,2)+ROUND('M1-In'!AA30*0.6,2)+ROUND('M1-In'!AB30*0.9,2)</f>
        <v>0</v>
      </c>
      <c r="Y30" s="81">
        <f ca="1">IF(V30=1,"Corriger",'M1-In'!Y30* vergoedeen+'M1-In'!Z30*ROUND(vergoedeen*1.5,2)+'M1-In'!AA30*ROUND(vergoedeen*0.6,2)+'M1-In'!AB30*ROUND(vergoedeen*0.9,2))</f>
        <v>0</v>
      </c>
      <c r="Z30" s="81">
        <f t="shared" ca="1" si="5"/>
        <v>0</v>
      </c>
      <c r="AA30" s="81">
        <f>E30+'M1-In'!N30+'M1-In'!P30+H30</f>
        <v>0</v>
      </c>
      <c r="AB30" s="81">
        <f>E30+'M1-In'!N30+'M1-In'!P30</f>
        <v>0</v>
      </c>
      <c r="AC30" s="25">
        <f>IF(V30=1,"Corriger",MIN(AA30,ad5m1*Ident!L30))</f>
        <v>0</v>
      </c>
      <c r="AD30" s="25">
        <f>MIN(AB30,ad5m1*Ident!L30)</f>
        <v>0</v>
      </c>
      <c r="AE30" s="81">
        <f t="shared" si="6"/>
        <v>0</v>
      </c>
      <c r="AF30" s="81">
        <f t="shared" si="7"/>
        <v>0</v>
      </c>
      <c r="AG30" s="81">
        <f>'M1-In'!AD30+'M1-In'!AE30</f>
        <v>0</v>
      </c>
      <c r="AH30" s="81">
        <f t="shared" si="8"/>
        <v>0</v>
      </c>
      <c r="AI30" s="81">
        <f>IF(V30=1,"Corriger!",ROUND('M1-In'!AF30*AE30*fuf,2))</f>
        <v>0</v>
      </c>
      <c r="AJ30" s="81">
        <f>IF(V30=1,"Corriger!",ROUND('M1-In'!AG30*AE30*fuf,2))</f>
        <v>0</v>
      </c>
      <c r="AK30" s="81">
        <f>IF(V30=1,"Corriger!",ROUND('M1-In'!AH30*AE30*fuf,2))</f>
        <v>0</v>
      </c>
      <c r="AL30" s="81">
        <f>IF(V30=1,"Corriger!",ROUND('M1-In'!AI30*AE30*fuf,2))</f>
        <v>0</v>
      </c>
      <c r="AM30" s="81">
        <f>IF(V30=1,"Corriger!",ROUND('M1-In'!AJ30*AE30*fuf,2))</f>
        <v>0</v>
      </c>
      <c r="AN30" s="81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1">
        <f t="shared" si="10"/>
        <v>0</v>
      </c>
      <c r="AQ30" s="81">
        <f t="shared" ca="1" si="11"/>
        <v>0</v>
      </c>
      <c r="AR30" s="81">
        <f t="shared" ca="1" si="12"/>
        <v>0</v>
      </c>
      <c r="AS30" s="81">
        <f t="shared" si="13"/>
        <v>0</v>
      </c>
      <c r="AT30" s="81">
        <f t="shared" ca="1" si="14"/>
        <v>0</v>
      </c>
      <c r="AU30" s="81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'M1-In'!F31*malu1+'M1-In'!G31*dima1+'M1-In'!H31*wome1+'M1-In'!I31*doje1+'M1-In'!J31*vrve1+'M1-In'!K31*zasa1+'M1-In'!L31*zodi1</f>
        <v>0</v>
      </c>
      <c r="F31" s="34">
        <f>IF('M1-In'!Q31&lt;0,1,0)</f>
        <v>0</v>
      </c>
      <c r="G31" s="81" t="str">
        <f t="shared" si="0"/>
        <v>OK</v>
      </c>
      <c r="H31" s="81">
        <f>IF('M1-In'!Q31&lt;0,0,'M1-In'!Q31)</f>
        <v>0</v>
      </c>
      <c r="I31" s="25">
        <f>IF('M1-In'!F31&gt;0,malu1,0)</f>
        <v>0</v>
      </c>
      <c r="J31" s="25">
        <f>IF('M1-In'!G31&gt;0,dima1,0)</f>
        <v>0</v>
      </c>
      <c r="K31" s="25">
        <f>IF('M1-In'!H31&gt;0,wome1,0)</f>
        <v>0</v>
      </c>
      <c r="L31" s="25">
        <f>IF('M1-In'!I31&gt;0,doje1,0)</f>
        <v>0</v>
      </c>
      <c r="M31" s="25">
        <f>IF('M1-In'!J31&gt;0,vrve1,0)</f>
        <v>0</v>
      </c>
      <c r="N31" s="25">
        <f>IF('M1-In'!K31&gt;0,zasa1,0)</f>
        <v>0</v>
      </c>
      <c r="O31" s="25">
        <f>IF('M1-In'!L31&gt;0,zodi1,0)</f>
        <v>0</v>
      </c>
      <c r="P31" s="25">
        <f t="shared" si="1"/>
        <v>0</v>
      </c>
      <c r="Q31" s="25">
        <f>IF(P31+'M1-In'!U31&gt;malu1+dima1+wome1+doje1+vrve1+zasa1+zodi1,1,0)</f>
        <v>0</v>
      </c>
      <c r="R31" s="25" t="str">
        <f t="shared" si="2"/>
        <v>OK</v>
      </c>
      <c r="S31" s="25">
        <f>MIN(P31+'M1-In'!U31,malu1+dima1+wome1+doje1+vrve1+zasa1+zodi1)</f>
        <v>0</v>
      </c>
      <c r="T31" s="25">
        <f>IF('M1-In'!AD31+'M1-In'!AE31+'M1-In'!AF31+'M1-In'!AG31+'M1-In'!AH31+'M1-In'!AI31+'M1-In'!AJ31&gt;S31,1,0)</f>
        <v>0</v>
      </c>
      <c r="U31" s="25" t="str">
        <f t="shared" si="3"/>
        <v>OK</v>
      </c>
      <c r="V31" s="34">
        <f t="shared" si="4"/>
        <v>0</v>
      </c>
      <c r="W31" s="81">
        <f>ROUND('M1-In'!Y31+'M1-In'!Z31+'M1-In'!AA31*0.5+'M1-In'!AB31*0.5,2)</f>
        <v>0</v>
      </c>
      <c r="X31" s="81">
        <f>ROUND('M1-In'!Y31,2)+ROUND('M1-In'!Z31*1.5,2)+ROUND('M1-In'!AA31*0.6,2)+ROUND('M1-In'!AB31*0.9,2)</f>
        <v>0</v>
      </c>
      <c r="Y31" s="81">
        <f ca="1">IF(V31=1,"Corriger",'M1-In'!Y31* vergoedeen+'M1-In'!Z31*ROUND(vergoedeen*1.5,2)+'M1-In'!AA31*ROUND(vergoedeen*0.6,2)+'M1-In'!AB31*ROUND(vergoedeen*0.9,2))</f>
        <v>0</v>
      </c>
      <c r="Z31" s="81">
        <f t="shared" ca="1" si="5"/>
        <v>0</v>
      </c>
      <c r="AA31" s="81">
        <f>E31+'M1-In'!N31+'M1-In'!P31+H31</f>
        <v>0</v>
      </c>
      <c r="AB31" s="81">
        <f>E31+'M1-In'!N31+'M1-In'!P31</f>
        <v>0</v>
      </c>
      <c r="AC31" s="25">
        <f>IF(V31=1,"Corriger",MIN(AA31,ad5m1*Ident!L31))</f>
        <v>0</v>
      </c>
      <c r="AD31" s="25">
        <f>MIN(AB31,ad5m1*Ident!L31)</f>
        <v>0</v>
      </c>
      <c r="AE31" s="81">
        <f t="shared" si="6"/>
        <v>0</v>
      </c>
      <c r="AF31" s="81">
        <f t="shared" si="7"/>
        <v>0</v>
      </c>
      <c r="AG31" s="81">
        <f>'M1-In'!AD31+'M1-In'!AE31</f>
        <v>0</v>
      </c>
      <c r="AH31" s="81">
        <f t="shared" si="8"/>
        <v>0</v>
      </c>
      <c r="AI31" s="81">
        <f>IF(V31=1,"Corriger!",ROUND('M1-In'!AF31*AE31*fuf,2))</f>
        <v>0</v>
      </c>
      <c r="AJ31" s="81">
        <f>IF(V31=1,"Corriger!",ROUND('M1-In'!AG31*AE31*fuf,2))</f>
        <v>0</v>
      </c>
      <c r="AK31" s="81">
        <f>IF(V31=1,"Corriger!",ROUND('M1-In'!AH31*AE31*fuf,2))</f>
        <v>0</v>
      </c>
      <c r="AL31" s="81">
        <f>IF(V31=1,"Corriger!",ROUND('M1-In'!AI31*AE31*fuf,2))</f>
        <v>0</v>
      </c>
      <c r="AM31" s="81">
        <f>IF(V31=1,"Corriger!",ROUND('M1-In'!AJ31*AE31*fuf,2))</f>
        <v>0</v>
      </c>
      <c r="AN31" s="81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1">
        <f t="shared" si="10"/>
        <v>0</v>
      </c>
      <c r="AQ31" s="81">
        <f t="shared" ca="1" si="11"/>
        <v>0</v>
      </c>
      <c r="AR31" s="81">
        <f t="shared" ca="1" si="12"/>
        <v>0</v>
      </c>
      <c r="AS31" s="81">
        <f t="shared" si="13"/>
        <v>0</v>
      </c>
      <c r="AT31" s="81">
        <f t="shared" ca="1" si="14"/>
        <v>0</v>
      </c>
      <c r="AU31" s="81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'M1-In'!F32*malu1+'M1-In'!G32*dima1+'M1-In'!H32*wome1+'M1-In'!I32*doje1+'M1-In'!J32*vrve1+'M1-In'!K32*zasa1+'M1-In'!L32*zodi1</f>
        <v>0</v>
      </c>
      <c r="F32" s="34">
        <f>IF('M1-In'!Q32&lt;0,1,0)</f>
        <v>0</v>
      </c>
      <c r="G32" s="81" t="str">
        <f t="shared" si="0"/>
        <v>OK</v>
      </c>
      <c r="H32" s="81">
        <f>IF('M1-In'!Q32&lt;0,0,'M1-In'!Q32)</f>
        <v>0</v>
      </c>
      <c r="I32" s="25">
        <f>IF('M1-In'!F32&gt;0,malu1,0)</f>
        <v>0</v>
      </c>
      <c r="J32" s="25">
        <f>IF('M1-In'!G32&gt;0,dima1,0)</f>
        <v>0</v>
      </c>
      <c r="K32" s="25">
        <f>IF('M1-In'!H32&gt;0,wome1,0)</f>
        <v>0</v>
      </c>
      <c r="L32" s="25">
        <f>IF('M1-In'!I32&gt;0,doje1,0)</f>
        <v>0</v>
      </c>
      <c r="M32" s="25">
        <f>IF('M1-In'!J32&gt;0,vrve1,0)</f>
        <v>0</v>
      </c>
      <c r="N32" s="25">
        <f>IF('M1-In'!K32&gt;0,zasa1,0)</f>
        <v>0</v>
      </c>
      <c r="O32" s="25">
        <f>IF('M1-In'!L32&gt;0,zodi1,0)</f>
        <v>0</v>
      </c>
      <c r="P32" s="25">
        <f t="shared" si="1"/>
        <v>0</v>
      </c>
      <c r="Q32" s="25">
        <f>IF(P32+'M1-In'!U32&gt;malu1+dima1+wome1+doje1+vrve1+zasa1+zodi1,1,0)</f>
        <v>0</v>
      </c>
      <c r="R32" s="25" t="str">
        <f t="shared" si="2"/>
        <v>OK</v>
      </c>
      <c r="S32" s="25">
        <f>MIN(P32+'M1-In'!U32,malu1+dima1+wome1+doje1+vrve1+zasa1+zodi1)</f>
        <v>0</v>
      </c>
      <c r="T32" s="25">
        <f>IF('M1-In'!AD32+'M1-In'!AE32+'M1-In'!AF32+'M1-In'!AG32+'M1-In'!AH32+'M1-In'!AI32+'M1-In'!AJ32&gt;S32,1,0)</f>
        <v>0</v>
      </c>
      <c r="U32" s="25" t="str">
        <f t="shared" si="3"/>
        <v>OK</v>
      </c>
      <c r="V32" s="34">
        <f t="shared" si="4"/>
        <v>0</v>
      </c>
      <c r="W32" s="81">
        <f>ROUND('M1-In'!Y32+'M1-In'!Z32+'M1-In'!AA32*0.5+'M1-In'!AB32*0.5,2)</f>
        <v>0</v>
      </c>
      <c r="X32" s="81">
        <f>ROUND('M1-In'!Y32,2)+ROUND('M1-In'!Z32*1.5,2)+ROUND('M1-In'!AA32*0.6,2)+ROUND('M1-In'!AB32*0.9,2)</f>
        <v>0</v>
      </c>
      <c r="Y32" s="81">
        <f ca="1">IF(V32=1,"Corriger",'M1-In'!Y32* vergoedeen+'M1-In'!Z32*ROUND(vergoedeen*1.5,2)+'M1-In'!AA32*ROUND(vergoedeen*0.6,2)+'M1-In'!AB32*ROUND(vergoedeen*0.9,2))</f>
        <v>0</v>
      </c>
      <c r="Z32" s="81">
        <f t="shared" ca="1" si="5"/>
        <v>0</v>
      </c>
      <c r="AA32" s="81">
        <f>E32+'M1-In'!N32+'M1-In'!P32+H32</f>
        <v>0</v>
      </c>
      <c r="AB32" s="81">
        <f>E32+'M1-In'!N32+'M1-In'!P32</f>
        <v>0</v>
      </c>
      <c r="AC32" s="25">
        <f>IF(V32=1,"Corriger",MIN(AA32,ad5m1*Ident!L32))</f>
        <v>0</v>
      </c>
      <c r="AD32" s="25">
        <f>MIN(AB32,ad5m1*Ident!L32)</f>
        <v>0</v>
      </c>
      <c r="AE32" s="81">
        <f t="shared" si="6"/>
        <v>0</v>
      </c>
      <c r="AF32" s="81">
        <f t="shared" si="7"/>
        <v>0</v>
      </c>
      <c r="AG32" s="81">
        <f>'M1-In'!AD32+'M1-In'!AE32</f>
        <v>0</v>
      </c>
      <c r="AH32" s="81">
        <f t="shared" si="8"/>
        <v>0</v>
      </c>
      <c r="AI32" s="81">
        <f>IF(V32=1,"Corriger!",ROUND('M1-In'!AF32*AE32*fuf,2))</f>
        <v>0</v>
      </c>
      <c r="AJ32" s="81">
        <f>IF(V32=1,"Corriger!",ROUND('M1-In'!AG32*AE32*fuf,2))</f>
        <v>0</v>
      </c>
      <c r="AK32" s="81">
        <f>IF(V32=1,"Corriger!",ROUND('M1-In'!AH32*AE32*fuf,2))</f>
        <v>0</v>
      </c>
      <c r="AL32" s="81">
        <f>IF(V32=1,"Corriger!",ROUND('M1-In'!AI32*AE32*fuf,2))</f>
        <v>0</v>
      </c>
      <c r="AM32" s="81">
        <f>IF(V32=1,"Corriger!",ROUND('M1-In'!AJ32*AE32*fuf,2))</f>
        <v>0</v>
      </c>
      <c r="AN32" s="81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1">
        <f t="shared" si="10"/>
        <v>0</v>
      </c>
      <c r="AQ32" s="81">
        <f t="shared" ca="1" si="11"/>
        <v>0</v>
      </c>
      <c r="AR32" s="81">
        <f t="shared" ca="1" si="12"/>
        <v>0</v>
      </c>
      <c r="AS32" s="81">
        <f t="shared" si="13"/>
        <v>0</v>
      </c>
      <c r="AT32" s="81">
        <f t="shared" ca="1" si="14"/>
        <v>0</v>
      </c>
      <c r="AU32" s="81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'M1-In'!F33*malu1+'M1-In'!G33*dima1+'M1-In'!H33*wome1+'M1-In'!I33*doje1+'M1-In'!J33*vrve1+'M1-In'!K33*zasa1+'M1-In'!L33*zodi1</f>
        <v>0</v>
      </c>
      <c r="F33" s="34">
        <f>IF('M1-In'!Q33&lt;0,1,0)</f>
        <v>0</v>
      </c>
      <c r="G33" s="81" t="str">
        <f t="shared" si="0"/>
        <v>OK</v>
      </c>
      <c r="H33" s="81">
        <f>IF('M1-In'!Q33&lt;0,0,'M1-In'!Q33)</f>
        <v>0</v>
      </c>
      <c r="I33" s="25">
        <f>IF('M1-In'!F33&gt;0,malu1,0)</f>
        <v>0</v>
      </c>
      <c r="J33" s="25">
        <f>IF('M1-In'!G33&gt;0,dima1,0)</f>
        <v>0</v>
      </c>
      <c r="K33" s="25">
        <f>IF('M1-In'!H33&gt;0,wome1,0)</f>
        <v>0</v>
      </c>
      <c r="L33" s="25">
        <f>IF('M1-In'!I33&gt;0,doje1,0)</f>
        <v>0</v>
      </c>
      <c r="M33" s="25">
        <f>IF('M1-In'!J33&gt;0,vrve1,0)</f>
        <v>0</v>
      </c>
      <c r="N33" s="25">
        <f>IF('M1-In'!K33&gt;0,zasa1,0)</f>
        <v>0</v>
      </c>
      <c r="O33" s="25">
        <f>IF('M1-In'!L33&gt;0,zodi1,0)</f>
        <v>0</v>
      </c>
      <c r="P33" s="25">
        <f t="shared" si="1"/>
        <v>0</v>
      </c>
      <c r="Q33" s="25">
        <f>IF(P33+'M1-In'!U33&gt;malu1+dima1+wome1+doje1+vrve1+zasa1+zodi1,1,0)</f>
        <v>0</v>
      </c>
      <c r="R33" s="25" t="str">
        <f t="shared" si="2"/>
        <v>OK</v>
      </c>
      <c r="S33" s="25">
        <f>MIN(P33+'M1-In'!U33,malu1+dima1+wome1+doje1+vrve1+zasa1+zodi1)</f>
        <v>0</v>
      </c>
      <c r="T33" s="25">
        <f>IF('M1-In'!AD33+'M1-In'!AE33+'M1-In'!AF33+'M1-In'!AG33+'M1-In'!AH33+'M1-In'!AI33+'M1-In'!AJ33&gt;S33,1,0)</f>
        <v>0</v>
      </c>
      <c r="U33" s="25" t="str">
        <f t="shared" si="3"/>
        <v>OK</v>
      </c>
      <c r="V33" s="34">
        <f t="shared" si="4"/>
        <v>0</v>
      </c>
      <c r="W33" s="81">
        <f>ROUND('M1-In'!Y33+'M1-In'!Z33+'M1-In'!AA33*0.5+'M1-In'!AB33*0.5,2)</f>
        <v>0</v>
      </c>
      <c r="X33" s="81">
        <f>ROUND('M1-In'!Y33,2)+ROUND('M1-In'!Z33*1.5,2)+ROUND('M1-In'!AA33*0.6,2)+ROUND('M1-In'!AB33*0.9,2)</f>
        <v>0</v>
      </c>
      <c r="Y33" s="81">
        <f ca="1">IF(V33=1,"Corriger",'M1-In'!Y33* vergoedeen+'M1-In'!Z33*ROUND(vergoedeen*1.5,2)+'M1-In'!AA33*ROUND(vergoedeen*0.6,2)+'M1-In'!AB33*ROUND(vergoedeen*0.9,2))</f>
        <v>0</v>
      </c>
      <c r="Z33" s="81">
        <f t="shared" ca="1" si="5"/>
        <v>0</v>
      </c>
      <c r="AA33" s="81">
        <f>E33+'M1-In'!N33+'M1-In'!P33+H33</f>
        <v>0</v>
      </c>
      <c r="AB33" s="81">
        <f>E33+'M1-In'!N33+'M1-In'!P33</f>
        <v>0</v>
      </c>
      <c r="AC33" s="25">
        <f>IF(V33=1,"Corriger",MIN(AA33,ad5m1*Ident!L33))</f>
        <v>0</v>
      </c>
      <c r="AD33" s="25">
        <f>MIN(AB33,ad5m1*Ident!L33)</f>
        <v>0</v>
      </c>
      <c r="AE33" s="81">
        <f t="shared" si="6"/>
        <v>0</v>
      </c>
      <c r="AF33" s="81">
        <f t="shared" si="7"/>
        <v>0</v>
      </c>
      <c r="AG33" s="81">
        <f>'M1-In'!AD33+'M1-In'!AE33</f>
        <v>0</v>
      </c>
      <c r="AH33" s="81">
        <f t="shared" si="8"/>
        <v>0</v>
      </c>
      <c r="AI33" s="81">
        <f>IF(V33=1,"Corriger!",ROUND('M1-In'!AF33*AE33*fuf,2))</f>
        <v>0</v>
      </c>
      <c r="AJ33" s="81">
        <f>IF(V33=1,"Corriger!",ROUND('M1-In'!AG33*AE33*fuf,2))</f>
        <v>0</v>
      </c>
      <c r="AK33" s="81">
        <f>IF(V33=1,"Corriger!",ROUND('M1-In'!AH33*AE33*fuf,2))</f>
        <v>0</v>
      </c>
      <c r="AL33" s="81">
        <f>IF(V33=1,"Corriger!",ROUND('M1-In'!AI33*AE33*fuf,2))</f>
        <v>0</v>
      </c>
      <c r="AM33" s="81">
        <f>IF(V33=1,"Corriger!",ROUND('M1-In'!AJ33*AE33*fuf,2))</f>
        <v>0</v>
      </c>
      <c r="AN33" s="81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1">
        <f t="shared" si="10"/>
        <v>0</v>
      </c>
      <c r="AQ33" s="81">
        <f t="shared" ca="1" si="11"/>
        <v>0</v>
      </c>
      <c r="AR33" s="81">
        <f t="shared" ca="1" si="12"/>
        <v>0</v>
      </c>
      <c r="AS33" s="81">
        <f t="shared" si="13"/>
        <v>0</v>
      </c>
      <c r="AT33" s="81">
        <f t="shared" ca="1" si="14"/>
        <v>0</v>
      </c>
      <c r="AU33" s="81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'M1-In'!F34*malu1+'M1-In'!G34*dima1+'M1-In'!H34*wome1+'M1-In'!I34*doje1+'M1-In'!J34*vrve1+'M1-In'!K34*zasa1+'M1-In'!L34*zodi1</f>
        <v>0</v>
      </c>
      <c r="F34" s="34">
        <f>IF('M1-In'!Q34&lt;0,1,0)</f>
        <v>0</v>
      </c>
      <c r="G34" s="81" t="str">
        <f t="shared" si="0"/>
        <v>OK</v>
      </c>
      <c r="H34" s="81">
        <f>IF('M1-In'!Q34&lt;0,0,'M1-In'!Q34)</f>
        <v>0</v>
      </c>
      <c r="I34" s="25">
        <f>IF('M1-In'!F34&gt;0,malu1,0)</f>
        <v>0</v>
      </c>
      <c r="J34" s="25">
        <f>IF('M1-In'!G34&gt;0,dima1,0)</f>
        <v>0</v>
      </c>
      <c r="K34" s="25">
        <f>IF('M1-In'!H34&gt;0,wome1,0)</f>
        <v>0</v>
      </c>
      <c r="L34" s="25">
        <f>IF('M1-In'!I34&gt;0,doje1,0)</f>
        <v>0</v>
      </c>
      <c r="M34" s="25">
        <f>IF('M1-In'!J34&gt;0,vrve1,0)</f>
        <v>0</v>
      </c>
      <c r="N34" s="25">
        <f>IF('M1-In'!K34&gt;0,zasa1,0)</f>
        <v>0</v>
      </c>
      <c r="O34" s="25">
        <f>IF('M1-In'!L34&gt;0,zodi1,0)</f>
        <v>0</v>
      </c>
      <c r="P34" s="25">
        <f t="shared" si="1"/>
        <v>0</v>
      </c>
      <c r="Q34" s="25">
        <f>IF(P34+'M1-In'!U34&gt;malu1+dima1+wome1+doje1+vrve1+zasa1+zodi1,1,0)</f>
        <v>0</v>
      </c>
      <c r="R34" s="25" t="str">
        <f t="shared" si="2"/>
        <v>OK</v>
      </c>
      <c r="S34" s="25">
        <f>MIN(P34+'M1-In'!U34,malu1+dima1+wome1+doje1+vrve1+zasa1+zodi1)</f>
        <v>0</v>
      </c>
      <c r="T34" s="25">
        <f>IF('M1-In'!AD34+'M1-In'!AE34+'M1-In'!AF34+'M1-In'!AG34+'M1-In'!AH34+'M1-In'!AI34+'M1-In'!AJ34&gt;S34,1,0)</f>
        <v>0</v>
      </c>
      <c r="U34" s="25" t="str">
        <f t="shared" si="3"/>
        <v>OK</v>
      </c>
      <c r="V34" s="34">
        <f t="shared" si="4"/>
        <v>0</v>
      </c>
      <c r="W34" s="81">
        <f>ROUND('M1-In'!Y34+'M1-In'!Z34+'M1-In'!AA34*0.5+'M1-In'!AB34*0.5,2)</f>
        <v>0</v>
      </c>
      <c r="X34" s="81">
        <f>ROUND('M1-In'!Y34,2)+ROUND('M1-In'!Z34*1.5,2)+ROUND('M1-In'!AA34*0.6,2)+ROUND('M1-In'!AB34*0.9,2)</f>
        <v>0</v>
      </c>
      <c r="Y34" s="81">
        <f ca="1">IF(V34=1,"Corriger",'M1-In'!Y34* vergoedeen+'M1-In'!Z34*ROUND(vergoedeen*1.5,2)+'M1-In'!AA34*ROUND(vergoedeen*0.6,2)+'M1-In'!AB34*ROUND(vergoedeen*0.9,2))</f>
        <v>0</v>
      </c>
      <c r="Z34" s="81">
        <f t="shared" ca="1" si="5"/>
        <v>0</v>
      </c>
      <c r="AA34" s="81">
        <f>E34+'M1-In'!N34+'M1-In'!P34+H34</f>
        <v>0</v>
      </c>
      <c r="AB34" s="81">
        <f>E34+'M1-In'!N34+'M1-In'!P34</f>
        <v>0</v>
      </c>
      <c r="AC34" s="25">
        <f>IF(V34=1,"Corriger",MIN(AA34,ad5m1*Ident!L34))</f>
        <v>0</v>
      </c>
      <c r="AD34" s="25">
        <f>MIN(AB34,ad5m1*Ident!L34)</f>
        <v>0</v>
      </c>
      <c r="AE34" s="81">
        <f t="shared" si="6"/>
        <v>0</v>
      </c>
      <c r="AF34" s="81">
        <f t="shared" si="7"/>
        <v>0</v>
      </c>
      <c r="AG34" s="81">
        <f>'M1-In'!AD34+'M1-In'!AE34</f>
        <v>0</v>
      </c>
      <c r="AH34" s="81">
        <f t="shared" si="8"/>
        <v>0</v>
      </c>
      <c r="AI34" s="81">
        <f>IF(V34=1,"Corriger!",ROUND('M1-In'!AF34*AE34*fuf,2))</f>
        <v>0</v>
      </c>
      <c r="AJ34" s="81">
        <f>IF(V34=1,"Corriger!",ROUND('M1-In'!AG34*AE34*fuf,2))</f>
        <v>0</v>
      </c>
      <c r="AK34" s="81">
        <f>IF(V34=1,"Corriger!",ROUND('M1-In'!AH34*AE34*fuf,2))</f>
        <v>0</v>
      </c>
      <c r="AL34" s="81">
        <f>IF(V34=1,"Corriger!",ROUND('M1-In'!AI34*AE34*fuf,2))</f>
        <v>0</v>
      </c>
      <c r="AM34" s="81">
        <f>IF(V34=1,"Corriger!",ROUND('M1-In'!AJ34*AE34*fuf,2))</f>
        <v>0</v>
      </c>
      <c r="AN34" s="81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1">
        <f t="shared" si="10"/>
        <v>0</v>
      </c>
      <c r="AQ34" s="81">
        <f t="shared" ca="1" si="11"/>
        <v>0</v>
      </c>
      <c r="AR34" s="81">
        <f t="shared" ca="1" si="12"/>
        <v>0</v>
      </c>
      <c r="AS34" s="81">
        <f t="shared" si="13"/>
        <v>0</v>
      </c>
      <c r="AT34" s="81">
        <f t="shared" ca="1" si="14"/>
        <v>0</v>
      </c>
      <c r="AU34" s="81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'M1-In'!F35*malu1+'M1-In'!G35*dima1+'M1-In'!H35*wome1+'M1-In'!I35*doje1+'M1-In'!J35*vrve1+'M1-In'!K35*zasa1+'M1-In'!L35*zodi1</f>
        <v>0</v>
      </c>
      <c r="F35" s="34">
        <f>IF('M1-In'!Q35&lt;0,1,0)</f>
        <v>0</v>
      </c>
      <c r="G35" s="81" t="str">
        <f t="shared" si="0"/>
        <v>OK</v>
      </c>
      <c r="H35" s="81">
        <f>IF('M1-In'!Q35&lt;0,0,'M1-In'!Q35)</f>
        <v>0</v>
      </c>
      <c r="I35" s="25">
        <f>IF('M1-In'!F35&gt;0,malu1,0)</f>
        <v>0</v>
      </c>
      <c r="J35" s="25">
        <f>IF('M1-In'!G35&gt;0,dima1,0)</f>
        <v>0</v>
      </c>
      <c r="K35" s="25">
        <f>IF('M1-In'!H35&gt;0,wome1,0)</f>
        <v>0</v>
      </c>
      <c r="L35" s="25">
        <f>IF('M1-In'!I35&gt;0,doje1,0)</f>
        <v>0</v>
      </c>
      <c r="M35" s="25">
        <f>IF('M1-In'!J35&gt;0,vrve1,0)</f>
        <v>0</v>
      </c>
      <c r="N35" s="25">
        <f>IF('M1-In'!K35&gt;0,zasa1,0)</f>
        <v>0</v>
      </c>
      <c r="O35" s="25">
        <f>IF('M1-In'!L35&gt;0,zodi1,0)</f>
        <v>0</v>
      </c>
      <c r="P35" s="25">
        <f t="shared" si="1"/>
        <v>0</v>
      </c>
      <c r="Q35" s="25">
        <f>IF(P35+'M1-In'!U35&gt;malu1+dima1+wome1+doje1+vrve1+zasa1+zodi1,1,0)</f>
        <v>0</v>
      </c>
      <c r="R35" s="25" t="str">
        <f t="shared" si="2"/>
        <v>OK</v>
      </c>
      <c r="S35" s="25">
        <f>MIN(P35+'M1-In'!U35,malu1+dima1+wome1+doje1+vrve1+zasa1+zodi1)</f>
        <v>0</v>
      </c>
      <c r="T35" s="25">
        <f>IF('M1-In'!AD35+'M1-In'!AE35+'M1-In'!AF35+'M1-In'!AG35+'M1-In'!AH35+'M1-In'!AI35+'M1-In'!AJ35&gt;S35,1,0)</f>
        <v>0</v>
      </c>
      <c r="U35" s="25" t="str">
        <f t="shared" si="3"/>
        <v>OK</v>
      </c>
      <c r="V35" s="34">
        <f t="shared" si="4"/>
        <v>0</v>
      </c>
      <c r="W35" s="81">
        <f>ROUND('M1-In'!Y35+'M1-In'!Z35+'M1-In'!AA35*0.5+'M1-In'!AB35*0.5,2)</f>
        <v>0</v>
      </c>
      <c r="X35" s="81">
        <f>ROUND('M1-In'!Y35,2)+ROUND('M1-In'!Z35*1.5,2)+ROUND('M1-In'!AA35*0.6,2)+ROUND('M1-In'!AB35*0.9,2)</f>
        <v>0</v>
      </c>
      <c r="Y35" s="81">
        <f ca="1">IF(V35=1,"Corriger",'M1-In'!Y35* vergoedeen+'M1-In'!Z35*ROUND(vergoedeen*1.5,2)+'M1-In'!AA35*ROUND(vergoedeen*0.6,2)+'M1-In'!AB35*ROUND(vergoedeen*0.9,2))</f>
        <v>0</v>
      </c>
      <c r="Z35" s="81">
        <f t="shared" ca="1" si="5"/>
        <v>0</v>
      </c>
      <c r="AA35" s="81">
        <f>E35+'M1-In'!N35+'M1-In'!P35+H35</f>
        <v>0</v>
      </c>
      <c r="AB35" s="81">
        <f>E35+'M1-In'!N35+'M1-In'!P35</f>
        <v>0</v>
      </c>
      <c r="AC35" s="25">
        <f>IF(V35=1,"Corriger",MIN(AA35,ad5m1*Ident!L35))</f>
        <v>0</v>
      </c>
      <c r="AD35" s="25">
        <f>MIN(AB35,ad5m1*Ident!L35)</f>
        <v>0</v>
      </c>
      <c r="AE35" s="81">
        <f t="shared" si="6"/>
        <v>0</v>
      </c>
      <c r="AF35" s="81">
        <f t="shared" si="7"/>
        <v>0</v>
      </c>
      <c r="AG35" s="81">
        <f>'M1-In'!AD35+'M1-In'!AE35</f>
        <v>0</v>
      </c>
      <c r="AH35" s="81">
        <f t="shared" si="8"/>
        <v>0</v>
      </c>
      <c r="AI35" s="81">
        <f>IF(V35=1,"Corriger!",ROUND('M1-In'!AF35*AE35*fuf,2))</f>
        <v>0</v>
      </c>
      <c r="AJ35" s="81">
        <f>IF(V35=1,"Corriger!",ROUND('M1-In'!AG35*AE35*fuf,2))</f>
        <v>0</v>
      </c>
      <c r="AK35" s="81">
        <f>IF(V35=1,"Corriger!",ROUND('M1-In'!AH35*AE35*fuf,2))</f>
        <v>0</v>
      </c>
      <c r="AL35" s="81">
        <f>IF(V35=1,"Corriger!",ROUND('M1-In'!AI35*AE35*fuf,2))</f>
        <v>0</v>
      </c>
      <c r="AM35" s="81">
        <f>IF(V35=1,"Corriger!",ROUND('M1-In'!AJ35*AE35*fuf,2))</f>
        <v>0</v>
      </c>
      <c r="AN35" s="81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1">
        <f t="shared" si="10"/>
        <v>0</v>
      </c>
      <c r="AQ35" s="81">
        <f t="shared" ca="1" si="11"/>
        <v>0</v>
      </c>
      <c r="AR35" s="81">
        <f t="shared" ca="1" si="12"/>
        <v>0</v>
      </c>
      <c r="AS35" s="81">
        <f t="shared" si="13"/>
        <v>0</v>
      </c>
      <c r="AT35" s="81">
        <f t="shared" ca="1" si="14"/>
        <v>0</v>
      </c>
      <c r="AU35" s="81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'M1-In'!F36*malu1+'M1-In'!G36*dima1+'M1-In'!H36*wome1+'M1-In'!I36*doje1+'M1-In'!J36*vrve1+'M1-In'!K36*zasa1+'M1-In'!L36*zodi1</f>
        <v>0</v>
      </c>
      <c r="F36" s="34">
        <f>IF('M1-In'!Q36&lt;0,1,0)</f>
        <v>0</v>
      </c>
      <c r="G36" s="81" t="str">
        <f t="shared" si="0"/>
        <v>OK</v>
      </c>
      <c r="H36" s="81">
        <f>IF('M1-In'!Q36&lt;0,0,'M1-In'!Q36)</f>
        <v>0</v>
      </c>
      <c r="I36" s="25">
        <f>IF('M1-In'!F36&gt;0,malu1,0)</f>
        <v>0</v>
      </c>
      <c r="J36" s="25">
        <f>IF('M1-In'!G36&gt;0,dima1,0)</f>
        <v>0</v>
      </c>
      <c r="K36" s="25">
        <f>IF('M1-In'!H36&gt;0,wome1,0)</f>
        <v>0</v>
      </c>
      <c r="L36" s="25">
        <f>IF('M1-In'!I36&gt;0,doje1,0)</f>
        <v>0</v>
      </c>
      <c r="M36" s="25">
        <f>IF('M1-In'!J36&gt;0,vrve1,0)</f>
        <v>0</v>
      </c>
      <c r="N36" s="25">
        <f>IF('M1-In'!K36&gt;0,zasa1,0)</f>
        <v>0</v>
      </c>
      <c r="O36" s="25">
        <f>IF('M1-In'!L36&gt;0,zodi1,0)</f>
        <v>0</v>
      </c>
      <c r="P36" s="25">
        <f t="shared" si="1"/>
        <v>0</v>
      </c>
      <c r="Q36" s="25">
        <f>IF(P36+'M1-In'!U36&gt;malu1+dima1+wome1+doje1+vrve1+zasa1+zodi1,1,0)</f>
        <v>0</v>
      </c>
      <c r="R36" s="25" t="str">
        <f t="shared" si="2"/>
        <v>OK</v>
      </c>
      <c r="S36" s="25">
        <f>MIN(P36+'M1-In'!U36,malu1+dima1+wome1+doje1+vrve1+zasa1+zodi1)</f>
        <v>0</v>
      </c>
      <c r="T36" s="25">
        <f>IF('M1-In'!AD36+'M1-In'!AE36+'M1-In'!AF36+'M1-In'!AG36+'M1-In'!AH36+'M1-In'!AI36+'M1-In'!AJ36&gt;S36,1,0)</f>
        <v>0</v>
      </c>
      <c r="U36" s="25" t="str">
        <f t="shared" si="3"/>
        <v>OK</v>
      </c>
      <c r="V36" s="34">
        <f t="shared" si="4"/>
        <v>0</v>
      </c>
      <c r="W36" s="81">
        <f>ROUND('M1-In'!Y36+'M1-In'!Z36+'M1-In'!AA36*0.5+'M1-In'!AB36*0.5,2)</f>
        <v>0</v>
      </c>
      <c r="X36" s="81">
        <f>ROUND('M1-In'!Y36,2)+ROUND('M1-In'!Z36*1.5,2)+ROUND('M1-In'!AA36*0.6,2)+ROUND('M1-In'!AB36*0.9,2)</f>
        <v>0</v>
      </c>
      <c r="Y36" s="81">
        <f ca="1">IF(V36=1,"Corriger",'M1-In'!Y36* vergoedeen+'M1-In'!Z36*ROUND(vergoedeen*1.5,2)+'M1-In'!AA36*ROUND(vergoedeen*0.6,2)+'M1-In'!AB36*ROUND(vergoedeen*0.9,2))</f>
        <v>0</v>
      </c>
      <c r="Z36" s="81">
        <f t="shared" ca="1" si="5"/>
        <v>0</v>
      </c>
      <c r="AA36" s="81">
        <f>E36+'M1-In'!N36+'M1-In'!P36+H36</f>
        <v>0</v>
      </c>
      <c r="AB36" s="81">
        <f>E36+'M1-In'!N36+'M1-In'!P36</f>
        <v>0</v>
      </c>
      <c r="AC36" s="25">
        <f>IF(V36=1,"Corriger",MIN(AA36,ad5m1*Ident!L36))</f>
        <v>0</v>
      </c>
      <c r="AD36" s="25">
        <f>MIN(AB36,ad5m1*Ident!L36)</f>
        <v>0</v>
      </c>
      <c r="AE36" s="81">
        <f t="shared" si="6"/>
        <v>0</v>
      </c>
      <c r="AF36" s="81">
        <f t="shared" si="7"/>
        <v>0</v>
      </c>
      <c r="AG36" s="81">
        <f>'M1-In'!AD36+'M1-In'!AE36</f>
        <v>0</v>
      </c>
      <c r="AH36" s="81">
        <f t="shared" si="8"/>
        <v>0</v>
      </c>
      <c r="AI36" s="81">
        <f>IF(V36=1,"Corriger!",ROUND('M1-In'!AF36*AE36*fuf,2))</f>
        <v>0</v>
      </c>
      <c r="AJ36" s="81">
        <f>IF(V36=1,"Corriger!",ROUND('M1-In'!AG36*AE36*fuf,2))</f>
        <v>0</v>
      </c>
      <c r="AK36" s="81">
        <f>IF(V36=1,"Corriger!",ROUND('M1-In'!AH36*AE36*fuf,2))</f>
        <v>0</v>
      </c>
      <c r="AL36" s="81">
        <f>IF(V36=1,"Corriger!",ROUND('M1-In'!AI36*AE36*fuf,2))</f>
        <v>0</v>
      </c>
      <c r="AM36" s="81">
        <f>IF(V36=1,"Corriger!",ROUND('M1-In'!AJ36*AE36*fuf,2))</f>
        <v>0</v>
      </c>
      <c r="AN36" s="81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1">
        <f t="shared" si="10"/>
        <v>0</v>
      </c>
      <c r="AQ36" s="81">
        <f t="shared" ca="1" si="11"/>
        <v>0</v>
      </c>
      <c r="AR36" s="81">
        <f t="shared" ca="1" si="12"/>
        <v>0</v>
      </c>
      <c r="AS36" s="81">
        <f t="shared" si="13"/>
        <v>0</v>
      </c>
      <c r="AT36" s="81">
        <f t="shared" ca="1" si="14"/>
        <v>0</v>
      </c>
      <c r="AU36" s="81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'M1-In'!F37*malu1+'M1-In'!G37*dima1+'M1-In'!H37*wome1+'M1-In'!I37*doje1+'M1-In'!J37*vrve1+'M1-In'!K37*zasa1+'M1-In'!L37*zodi1</f>
        <v>0</v>
      </c>
      <c r="F37" s="34">
        <f>IF('M1-In'!Q37&lt;0,1,0)</f>
        <v>0</v>
      </c>
      <c r="G37" s="81" t="str">
        <f t="shared" si="0"/>
        <v>OK</v>
      </c>
      <c r="H37" s="81">
        <f>IF('M1-In'!Q37&lt;0,0,'M1-In'!Q37)</f>
        <v>0</v>
      </c>
      <c r="I37" s="25">
        <f>IF('M1-In'!F37&gt;0,malu1,0)</f>
        <v>0</v>
      </c>
      <c r="J37" s="25">
        <f>IF('M1-In'!G37&gt;0,dima1,0)</f>
        <v>0</v>
      </c>
      <c r="K37" s="25">
        <f>IF('M1-In'!H37&gt;0,wome1,0)</f>
        <v>0</v>
      </c>
      <c r="L37" s="25">
        <f>IF('M1-In'!I37&gt;0,doje1,0)</f>
        <v>0</v>
      </c>
      <c r="M37" s="25">
        <f>IF('M1-In'!J37&gt;0,vrve1,0)</f>
        <v>0</v>
      </c>
      <c r="N37" s="25">
        <f>IF('M1-In'!K37&gt;0,zasa1,0)</f>
        <v>0</v>
      </c>
      <c r="O37" s="25">
        <f>IF('M1-In'!L37&gt;0,zodi1,0)</f>
        <v>0</v>
      </c>
      <c r="P37" s="25">
        <f t="shared" si="1"/>
        <v>0</v>
      </c>
      <c r="Q37" s="25">
        <f>IF(P37+'M1-In'!U37&gt;malu1+dima1+wome1+doje1+vrve1+zasa1+zodi1,1,0)</f>
        <v>0</v>
      </c>
      <c r="R37" s="25" t="str">
        <f t="shared" si="2"/>
        <v>OK</v>
      </c>
      <c r="S37" s="25">
        <f>MIN(P37+'M1-In'!U37,malu1+dima1+wome1+doje1+vrve1+zasa1+zodi1)</f>
        <v>0</v>
      </c>
      <c r="T37" s="25">
        <f>IF('M1-In'!AD37+'M1-In'!AE37+'M1-In'!AF37+'M1-In'!AG37+'M1-In'!AH37+'M1-In'!AI37+'M1-In'!AJ37&gt;S37,1,0)</f>
        <v>0</v>
      </c>
      <c r="U37" s="25" t="str">
        <f t="shared" si="3"/>
        <v>OK</v>
      </c>
      <c r="V37" s="34">
        <f t="shared" si="4"/>
        <v>0</v>
      </c>
      <c r="W37" s="81">
        <f>ROUND('M1-In'!Y37+'M1-In'!Z37+'M1-In'!AA37*0.5+'M1-In'!AB37*0.5,2)</f>
        <v>0</v>
      </c>
      <c r="X37" s="81">
        <f>ROUND('M1-In'!Y37,2)+ROUND('M1-In'!Z37*1.5,2)+ROUND('M1-In'!AA37*0.6,2)+ROUND('M1-In'!AB37*0.9,2)</f>
        <v>0</v>
      </c>
      <c r="Y37" s="81">
        <f ca="1">IF(V37=1,"Corriger",'M1-In'!Y37* vergoedeen+'M1-In'!Z37*ROUND(vergoedeen*1.5,2)+'M1-In'!AA37*ROUND(vergoedeen*0.6,2)+'M1-In'!AB37*ROUND(vergoedeen*0.9,2))</f>
        <v>0</v>
      </c>
      <c r="Z37" s="81">
        <f t="shared" ca="1" si="5"/>
        <v>0</v>
      </c>
      <c r="AA37" s="81">
        <f>E37+'M1-In'!N37+'M1-In'!P37+H37</f>
        <v>0</v>
      </c>
      <c r="AB37" s="81">
        <f>E37+'M1-In'!N37+'M1-In'!P37</f>
        <v>0</v>
      </c>
      <c r="AC37" s="25">
        <f>IF(V37=1,"Corriger",MIN(AA37,ad5m1*Ident!L37))</f>
        <v>0</v>
      </c>
      <c r="AD37" s="25">
        <f>MIN(AB37,ad5m1*Ident!L37)</f>
        <v>0</v>
      </c>
      <c r="AE37" s="81">
        <f t="shared" si="6"/>
        <v>0</v>
      </c>
      <c r="AF37" s="81">
        <f t="shared" si="7"/>
        <v>0</v>
      </c>
      <c r="AG37" s="81">
        <f>'M1-In'!AD37+'M1-In'!AE37</f>
        <v>0</v>
      </c>
      <c r="AH37" s="81">
        <f t="shared" si="8"/>
        <v>0</v>
      </c>
      <c r="AI37" s="81">
        <f>IF(V37=1,"Corriger!",ROUND('M1-In'!AF37*AE37*fuf,2))</f>
        <v>0</v>
      </c>
      <c r="AJ37" s="81">
        <f>IF(V37=1,"Corriger!",ROUND('M1-In'!AG37*AE37*fuf,2))</f>
        <v>0</v>
      </c>
      <c r="AK37" s="81">
        <f>IF(V37=1,"Corriger!",ROUND('M1-In'!AH37*AE37*fuf,2))</f>
        <v>0</v>
      </c>
      <c r="AL37" s="81">
        <f>IF(V37=1,"Corriger!",ROUND('M1-In'!AI37*AE37*fuf,2))</f>
        <v>0</v>
      </c>
      <c r="AM37" s="81">
        <f>IF(V37=1,"Corriger!",ROUND('M1-In'!AJ37*AE37*fuf,2))</f>
        <v>0</v>
      </c>
      <c r="AN37" s="81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1">
        <f t="shared" si="10"/>
        <v>0</v>
      </c>
      <c r="AQ37" s="81">
        <f t="shared" ca="1" si="11"/>
        <v>0</v>
      </c>
      <c r="AR37" s="81">
        <f t="shared" ca="1" si="12"/>
        <v>0</v>
      </c>
      <c r="AS37" s="81">
        <f t="shared" si="13"/>
        <v>0</v>
      </c>
      <c r="AT37" s="81">
        <f t="shared" ca="1" si="14"/>
        <v>0</v>
      </c>
      <c r="AU37" s="81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'M1-In'!F38*malu1+'M1-In'!G38*dima1+'M1-In'!H38*wome1+'M1-In'!I38*doje1+'M1-In'!J38*vrve1+'M1-In'!K38*zasa1+'M1-In'!L38*zodi1</f>
        <v>0</v>
      </c>
      <c r="F38" s="34">
        <f>IF('M1-In'!Q38&lt;0,1,0)</f>
        <v>0</v>
      </c>
      <c r="G38" s="81" t="str">
        <f t="shared" si="0"/>
        <v>OK</v>
      </c>
      <c r="H38" s="81">
        <f>IF('M1-In'!Q38&lt;0,0,'M1-In'!Q38)</f>
        <v>0</v>
      </c>
      <c r="I38" s="25">
        <f>IF('M1-In'!F38&gt;0,malu1,0)</f>
        <v>0</v>
      </c>
      <c r="J38" s="25">
        <f>IF('M1-In'!G38&gt;0,dima1,0)</f>
        <v>0</v>
      </c>
      <c r="K38" s="25">
        <f>IF('M1-In'!H38&gt;0,wome1,0)</f>
        <v>0</v>
      </c>
      <c r="L38" s="25">
        <f>IF('M1-In'!I38&gt;0,doje1,0)</f>
        <v>0</v>
      </c>
      <c r="M38" s="25">
        <f>IF('M1-In'!J38&gt;0,vrve1,0)</f>
        <v>0</v>
      </c>
      <c r="N38" s="25">
        <f>IF('M1-In'!K38&gt;0,zasa1,0)</f>
        <v>0</v>
      </c>
      <c r="O38" s="25">
        <f>IF('M1-In'!L38&gt;0,zodi1,0)</f>
        <v>0</v>
      </c>
      <c r="P38" s="25">
        <f t="shared" si="1"/>
        <v>0</v>
      </c>
      <c r="Q38" s="25">
        <f>IF(P38+'M1-In'!U38&gt;malu1+dima1+wome1+doje1+vrve1+zasa1+zodi1,1,0)</f>
        <v>0</v>
      </c>
      <c r="R38" s="25" t="str">
        <f t="shared" si="2"/>
        <v>OK</v>
      </c>
      <c r="S38" s="25">
        <f>MIN(P38+'M1-In'!U38,malu1+dima1+wome1+doje1+vrve1+zasa1+zodi1)</f>
        <v>0</v>
      </c>
      <c r="T38" s="25">
        <f>IF('M1-In'!AD38+'M1-In'!AE38+'M1-In'!AF38+'M1-In'!AG38+'M1-In'!AH38+'M1-In'!AI38+'M1-In'!AJ38&gt;S38,1,0)</f>
        <v>0</v>
      </c>
      <c r="U38" s="25" t="str">
        <f t="shared" si="3"/>
        <v>OK</v>
      </c>
      <c r="V38" s="34">
        <f t="shared" si="4"/>
        <v>0</v>
      </c>
      <c r="W38" s="81">
        <f>ROUND('M1-In'!Y38+'M1-In'!Z38+'M1-In'!AA38*0.5+'M1-In'!AB38*0.5,2)</f>
        <v>0</v>
      </c>
      <c r="X38" s="81">
        <f>ROUND('M1-In'!Y38,2)+ROUND('M1-In'!Z38*1.5,2)+ROUND('M1-In'!AA38*0.6,2)+ROUND('M1-In'!AB38*0.9,2)</f>
        <v>0</v>
      </c>
      <c r="Y38" s="81">
        <f ca="1">IF(V38=1,"Corriger",'M1-In'!Y38* vergoedeen+'M1-In'!Z38*ROUND(vergoedeen*1.5,2)+'M1-In'!AA38*ROUND(vergoedeen*0.6,2)+'M1-In'!AB38*ROUND(vergoedeen*0.9,2))</f>
        <v>0</v>
      </c>
      <c r="Z38" s="81">
        <f t="shared" ca="1" si="5"/>
        <v>0</v>
      </c>
      <c r="AA38" s="81">
        <f>E38+'M1-In'!N38+'M1-In'!P38+H38</f>
        <v>0</v>
      </c>
      <c r="AB38" s="81">
        <f>E38+'M1-In'!N38+'M1-In'!P38</f>
        <v>0</v>
      </c>
      <c r="AC38" s="25">
        <f>IF(V38=1,"Corriger",MIN(AA38,ad5m1*Ident!L38))</f>
        <v>0</v>
      </c>
      <c r="AD38" s="25">
        <f>MIN(AB38,ad5m1*Ident!L38)</f>
        <v>0</v>
      </c>
      <c r="AE38" s="81">
        <f t="shared" si="6"/>
        <v>0</v>
      </c>
      <c r="AF38" s="81">
        <f t="shared" si="7"/>
        <v>0</v>
      </c>
      <c r="AG38" s="81">
        <f>'M1-In'!AD38+'M1-In'!AE38</f>
        <v>0</v>
      </c>
      <c r="AH38" s="81">
        <f t="shared" si="8"/>
        <v>0</v>
      </c>
      <c r="AI38" s="81">
        <f>IF(V38=1,"Corriger!",ROUND('M1-In'!AF38*AE38*fuf,2))</f>
        <v>0</v>
      </c>
      <c r="AJ38" s="81">
        <f>IF(V38=1,"Corriger!",ROUND('M1-In'!AG38*AE38*fuf,2))</f>
        <v>0</v>
      </c>
      <c r="AK38" s="81">
        <f>IF(V38=1,"Corriger!",ROUND('M1-In'!AH38*AE38*fuf,2))</f>
        <v>0</v>
      </c>
      <c r="AL38" s="81">
        <f>IF(V38=1,"Corriger!",ROUND('M1-In'!AI38*AE38*fuf,2))</f>
        <v>0</v>
      </c>
      <c r="AM38" s="81">
        <f>IF(V38=1,"Corriger!",ROUND('M1-In'!AJ38*AE38*fuf,2))</f>
        <v>0</v>
      </c>
      <c r="AN38" s="81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1">
        <f t="shared" si="10"/>
        <v>0</v>
      </c>
      <c r="AQ38" s="81">
        <f t="shared" ca="1" si="11"/>
        <v>0</v>
      </c>
      <c r="AR38" s="81">
        <f t="shared" ca="1" si="12"/>
        <v>0</v>
      </c>
      <c r="AS38" s="81">
        <f t="shared" si="13"/>
        <v>0</v>
      </c>
      <c r="AT38" s="81">
        <f t="shared" ca="1" si="14"/>
        <v>0</v>
      </c>
      <c r="AU38" s="81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'M1-In'!F39*malu1+'M1-In'!G39*dima1+'M1-In'!H39*wome1+'M1-In'!I39*doje1+'M1-In'!J39*vrve1+'M1-In'!K39*zasa1+'M1-In'!L39*zodi1</f>
        <v>0</v>
      </c>
      <c r="F39" s="34">
        <f>IF('M1-In'!Q39&lt;0,1,0)</f>
        <v>0</v>
      </c>
      <c r="G39" s="81" t="str">
        <f t="shared" si="0"/>
        <v>OK</v>
      </c>
      <c r="H39" s="81">
        <f>IF('M1-In'!Q39&lt;0,0,'M1-In'!Q39)</f>
        <v>0</v>
      </c>
      <c r="I39" s="25">
        <f>IF('M1-In'!F39&gt;0,malu1,0)</f>
        <v>0</v>
      </c>
      <c r="J39" s="25">
        <f>IF('M1-In'!G39&gt;0,dima1,0)</f>
        <v>0</v>
      </c>
      <c r="K39" s="25">
        <f>IF('M1-In'!H39&gt;0,wome1,0)</f>
        <v>0</v>
      </c>
      <c r="L39" s="25">
        <f>IF('M1-In'!I39&gt;0,doje1,0)</f>
        <v>0</v>
      </c>
      <c r="M39" s="25">
        <f>IF('M1-In'!J39&gt;0,vrve1,0)</f>
        <v>0</v>
      </c>
      <c r="N39" s="25">
        <f>IF('M1-In'!K39&gt;0,zasa1,0)</f>
        <v>0</v>
      </c>
      <c r="O39" s="25">
        <f>IF('M1-In'!L39&gt;0,zodi1,0)</f>
        <v>0</v>
      </c>
      <c r="P39" s="25">
        <f t="shared" si="1"/>
        <v>0</v>
      </c>
      <c r="Q39" s="25">
        <f>IF(P39+'M1-In'!U39&gt;malu1+dima1+wome1+doje1+vrve1+zasa1+zodi1,1,0)</f>
        <v>0</v>
      </c>
      <c r="R39" s="25" t="str">
        <f t="shared" si="2"/>
        <v>OK</v>
      </c>
      <c r="S39" s="25">
        <f>MIN(P39+'M1-In'!U39,malu1+dima1+wome1+doje1+vrve1+zasa1+zodi1)</f>
        <v>0</v>
      </c>
      <c r="T39" s="25">
        <f>IF('M1-In'!AD39+'M1-In'!AE39+'M1-In'!AF39+'M1-In'!AG39+'M1-In'!AH39+'M1-In'!AI39+'M1-In'!AJ39&gt;S39,1,0)</f>
        <v>0</v>
      </c>
      <c r="U39" s="25" t="str">
        <f t="shared" si="3"/>
        <v>OK</v>
      </c>
      <c r="V39" s="34">
        <f t="shared" si="4"/>
        <v>0</v>
      </c>
      <c r="W39" s="81">
        <f>ROUND('M1-In'!Y39+'M1-In'!Z39+'M1-In'!AA39*0.5+'M1-In'!AB39*0.5,2)</f>
        <v>0</v>
      </c>
      <c r="X39" s="81">
        <f>ROUND('M1-In'!Y39,2)+ROUND('M1-In'!Z39*1.5,2)+ROUND('M1-In'!AA39*0.6,2)+ROUND('M1-In'!AB39*0.9,2)</f>
        <v>0</v>
      </c>
      <c r="Y39" s="81">
        <f ca="1">IF(V39=1,"Corriger",'M1-In'!Y39* vergoedeen+'M1-In'!Z39*ROUND(vergoedeen*1.5,2)+'M1-In'!AA39*ROUND(vergoedeen*0.6,2)+'M1-In'!AB39*ROUND(vergoedeen*0.9,2))</f>
        <v>0</v>
      </c>
      <c r="Z39" s="81">
        <f t="shared" ca="1" si="5"/>
        <v>0</v>
      </c>
      <c r="AA39" s="81">
        <f>E39+'M1-In'!N39+'M1-In'!P39+H39</f>
        <v>0</v>
      </c>
      <c r="AB39" s="81">
        <f>E39+'M1-In'!N39+'M1-In'!P39</f>
        <v>0</v>
      </c>
      <c r="AC39" s="25">
        <f>IF(V39=1,"Corriger",MIN(AA39,ad5m1*Ident!L39))</f>
        <v>0</v>
      </c>
      <c r="AD39" s="25">
        <f>MIN(AB39,ad5m1*Ident!L39)</f>
        <v>0</v>
      </c>
      <c r="AE39" s="81">
        <f t="shared" si="6"/>
        <v>0</v>
      </c>
      <c r="AF39" s="81">
        <f t="shared" si="7"/>
        <v>0</v>
      </c>
      <c r="AG39" s="81">
        <f>'M1-In'!AD39+'M1-In'!AE39</f>
        <v>0</v>
      </c>
      <c r="AH39" s="81">
        <f t="shared" si="8"/>
        <v>0</v>
      </c>
      <c r="AI39" s="81">
        <f>IF(V39=1,"Corriger!",ROUND('M1-In'!AF39*AE39*fuf,2))</f>
        <v>0</v>
      </c>
      <c r="AJ39" s="81">
        <f>IF(V39=1,"Corriger!",ROUND('M1-In'!AG39*AE39*fuf,2))</f>
        <v>0</v>
      </c>
      <c r="AK39" s="81">
        <f>IF(V39=1,"Corriger!",ROUND('M1-In'!AH39*AE39*fuf,2))</f>
        <v>0</v>
      </c>
      <c r="AL39" s="81">
        <f>IF(V39=1,"Corriger!",ROUND('M1-In'!AI39*AE39*fuf,2))</f>
        <v>0</v>
      </c>
      <c r="AM39" s="81">
        <f>IF(V39=1,"Corriger!",ROUND('M1-In'!AJ39*AE39*fuf,2))</f>
        <v>0</v>
      </c>
      <c r="AN39" s="81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1">
        <f t="shared" si="10"/>
        <v>0</v>
      </c>
      <c r="AQ39" s="81">
        <f t="shared" ca="1" si="11"/>
        <v>0</v>
      </c>
      <c r="AR39" s="81">
        <f t="shared" ca="1" si="12"/>
        <v>0</v>
      </c>
      <c r="AS39" s="81">
        <f t="shared" si="13"/>
        <v>0</v>
      </c>
      <c r="AT39" s="81">
        <f t="shared" ca="1" si="14"/>
        <v>0</v>
      </c>
      <c r="AU39" s="81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'M1-In'!F40*malu1+'M1-In'!G40*dima1+'M1-In'!H40*wome1+'M1-In'!I40*doje1+'M1-In'!J40*vrve1+'M1-In'!K40*zasa1+'M1-In'!L40*zodi1</f>
        <v>0</v>
      </c>
      <c r="F40" s="34">
        <f>IF('M1-In'!Q40&lt;0,1,0)</f>
        <v>0</v>
      </c>
      <c r="G40" s="81" t="str">
        <f t="shared" si="0"/>
        <v>OK</v>
      </c>
      <c r="H40" s="81">
        <f>IF('M1-In'!Q40&lt;0,0,'M1-In'!Q40)</f>
        <v>0</v>
      </c>
      <c r="I40" s="25">
        <f>IF('M1-In'!F40&gt;0,malu1,0)</f>
        <v>0</v>
      </c>
      <c r="J40" s="25">
        <f>IF('M1-In'!G40&gt;0,dima1,0)</f>
        <v>0</v>
      </c>
      <c r="K40" s="25">
        <f>IF('M1-In'!H40&gt;0,wome1,0)</f>
        <v>0</v>
      </c>
      <c r="L40" s="25">
        <f>IF('M1-In'!I40&gt;0,doje1,0)</f>
        <v>0</v>
      </c>
      <c r="M40" s="25">
        <f>IF('M1-In'!J40&gt;0,vrve1,0)</f>
        <v>0</v>
      </c>
      <c r="N40" s="25">
        <f>IF('M1-In'!K40&gt;0,zasa1,0)</f>
        <v>0</v>
      </c>
      <c r="O40" s="25">
        <f>IF('M1-In'!L40&gt;0,zodi1,0)</f>
        <v>0</v>
      </c>
      <c r="P40" s="25">
        <f t="shared" si="1"/>
        <v>0</v>
      </c>
      <c r="Q40" s="25">
        <f>IF(P40+'M1-In'!U40&gt;malu1+dima1+wome1+doje1+vrve1+zasa1+zodi1,1,0)</f>
        <v>0</v>
      </c>
      <c r="R40" s="25" t="str">
        <f t="shared" si="2"/>
        <v>OK</v>
      </c>
      <c r="S40" s="25">
        <f>MIN(P40+'M1-In'!U40,malu1+dima1+wome1+doje1+vrve1+zasa1+zodi1)</f>
        <v>0</v>
      </c>
      <c r="T40" s="25">
        <f>IF('M1-In'!AD40+'M1-In'!AE40+'M1-In'!AF40+'M1-In'!AG40+'M1-In'!AH40+'M1-In'!AI40+'M1-In'!AJ40&gt;S40,1,0)</f>
        <v>0</v>
      </c>
      <c r="U40" s="25" t="str">
        <f t="shared" si="3"/>
        <v>OK</v>
      </c>
      <c r="V40" s="34">
        <f t="shared" si="4"/>
        <v>0</v>
      </c>
      <c r="W40" s="81">
        <f>ROUND('M1-In'!Y40+'M1-In'!Z40+'M1-In'!AA40*0.5+'M1-In'!AB40*0.5,2)</f>
        <v>0</v>
      </c>
      <c r="X40" s="81">
        <f>ROUND('M1-In'!Y40,2)+ROUND('M1-In'!Z40*1.5,2)+ROUND('M1-In'!AA40*0.6,2)+ROUND('M1-In'!AB40*0.9,2)</f>
        <v>0</v>
      </c>
      <c r="Y40" s="81">
        <f ca="1">IF(V40=1,"Corriger",'M1-In'!Y40* vergoedeen+'M1-In'!Z40*ROUND(vergoedeen*1.5,2)+'M1-In'!AA40*ROUND(vergoedeen*0.6,2)+'M1-In'!AB40*ROUND(vergoedeen*0.9,2))</f>
        <v>0</v>
      </c>
      <c r="Z40" s="81">
        <f t="shared" ca="1" si="5"/>
        <v>0</v>
      </c>
      <c r="AA40" s="81">
        <f>E40+'M1-In'!N40+'M1-In'!P40+H40</f>
        <v>0</v>
      </c>
      <c r="AB40" s="81">
        <f>E40+'M1-In'!N40+'M1-In'!P40</f>
        <v>0</v>
      </c>
      <c r="AC40" s="25">
        <f>IF(V40=1,"Corriger",MIN(AA40,ad5m1*Ident!L40))</f>
        <v>0</v>
      </c>
      <c r="AD40" s="25">
        <f>MIN(AB40,ad5m1*Ident!L40)</f>
        <v>0</v>
      </c>
      <c r="AE40" s="81">
        <f t="shared" si="6"/>
        <v>0</v>
      </c>
      <c r="AF40" s="81">
        <f t="shared" si="7"/>
        <v>0</v>
      </c>
      <c r="AG40" s="81">
        <f>'M1-In'!AD40+'M1-In'!AE40</f>
        <v>0</v>
      </c>
      <c r="AH40" s="81">
        <f t="shared" si="8"/>
        <v>0</v>
      </c>
      <c r="AI40" s="81">
        <f>IF(V40=1,"Corriger!",ROUND('M1-In'!AF40*AE40*fuf,2))</f>
        <v>0</v>
      </c>
      <c r="AJ40" s="81">
        <f>IF(V40=1,"Corriger!",ROUND('M1-In'!AG40*AE40*fuf,2))</f>
        <v>0</v>
      </c>
      <c r="AK40" s="81">
        <f>IF(V40=1,"Corriger!",ROUND('M1-In'!AH40*AE40*fuf,2))</f>
        <v>0</v>
      </c>
      <c r="AL40" s="81">
        <f>IF(V40=1,"Corriger!",ROUND('M1-In'!AI40*AE40*fuf,2))</f>
        <v>0</v>
      </c>
      <c r="AM40" s="81">
        <f>IF(V40=1,"Corriger!",ROUND('M1-In'!AJ40*AE40*fuf,2))</f>
        <v>0</v>
      </c>
      <c r="AN40" s="81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1">
        <f t="shared" si="10"/>
        <v>0</v>
      </c>
      <c r="AQ40" s="81">
        <f t="shared" ca="1" si="11"/>
        <v>0</v>
      </c>
      <c r="AR40" s="81">
        <f t="shared" ca="1" si="12"/>
        <v>0</v>
      </c>
      <c r="AS40" s="81">
        <f t="shared" si="13"/>
        <v>0</v>
      </c>
      <c r="AT40" s="81">
        <f t="shared" ca="1" si="14"/>
        <v>0</v>
      </c>
      <c r="AU40" s="81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'M1-In'!F41*malu1+'M1-In'!G41*dima1+'M1-In'!H41*wome1+'M1-In'!I41*doje1+'M1-In'!J41*vrve1+'M1-In'!K41*zasa1+'M1-In'!L41*zodi1</f>
        <v>0</v>
      </c>
      <c r="F41" s="34">
        <f>IF('M1-In'!Q41&lt;0,1,0)</f>
        <v>0</v>
      </c>
      <c r="G41" s="81" t="str">
        <f t="shared" si="0"/>
        <v>OK</v>
      </c>
      <c r="H41" s="81">
        <f>IF('M1-In'!Q41&lt;0,0,'M1-In'!Q41)</f>
        <v>0</v>
      </c>
      <c r="I41" s="25">
        <f>IF('M1-In'!F41&gt;0,malu1,0)</f>
        <v>0</v>
      </c>
      <c r="J41" s="25">
        <f>IF('M1-In'!G41&gt;0,dima1,0)</f>
        <v>0</v>
      </c>
      <c r="K41" s="25">
        <f>IF('M1-In'!H41&gt;0,wome1,0)</f>
        <v>0</v>
      </c>
      <c r="L41" s="25">
        <f>IF('M1-In'!I41&gt;0,doje1,0)</f>
        <v>0</v>
      </c>
      <c r="M41" s="25">
        <f>IF('M1-In'!J41&gt;0,vrve1,0)</f>
        <v>0</v>
      </c>
      <c r="N41" s="25">
        <f>IF('M1-In'!K41&gt;0,zasa1,0)</f>
        <v>0</v>
      </c>
      <c r="O41" s="25">
        <f>IF('M1-In'!L41&gt;0,zodi1,0)</f>
        <v>0</v>
      </c>
      <c r="P41" s="25">
        <f t="shared" si="1"/>
        <v>0</v>
      </c>
      <c r="Q41" s="25">
        <f>IF(P41+'M1-In'!U41&gt;malu1+dima1+wome1+doje1+vrve1+zasa1+zodi1,1,0)</f>
        <v>0</v>
      </c>
      <c r="R41" s="25" t="str">
        <f t="shared" si="2"/>
        <v>OK</v>
      </c>
      <c r="S41" s="25">
        <f>MIN(P41+'M1-In'!U41,malu1+dima1+wome1+doje1+vrve1+zasa1+zodi1)</f>
        <v>0</v>
      </c>
      <c r="T41" s="25">
        <f>IF('M1-In'!AD41+'M1-In'!AE41+'M1-In'!AF41+'M1-In'!AG41+'M1-In'!AH41+'M1-In'!AI41+'M1-In'!AJ41&gt;S41,1,0)</f>
        <v>0</v>
      </c>
      <c r="U41" s="25" t="str">
        <f t="shared" si="3"/>
        <v>OK</v>
      </c>
      <c r="V41" s="34">
        <f t="shared" si="4"/>
        <v>0</v>
      </c>
      <c r="W41" s="81">
        <f>ROUND('M1-In'!Y41+'M1-In'!Z41+'M1-In'!AA41*0.5+'M1-In'!AB41*0.5,2)</f>
        <v>0</v>
      </c>
      <c r="X41" s="81">
        <f>ROUND('M1-In'!Y41,2)+ROUND('M1-In'!Z41*1.5,2)+ROUND('M1-In'!AA41*0.6,2)+ROUND('M1-In'!AB41*0.9,2)</f>
        <v>0</v>
      </c>
      <c r="Y41" s="81">
        <f ca="1">IF(V41=1,"Corriger",'M1-In'!Y41* vergoedeen+'M1-In'!Z41*ROUND(vergoedeen*1.5,2)+'M1-In'!AA41*ROUND(vergoedeen*0.6,2)+'M1-In'!AB41*ROUND(vergoedeen*0.9,2))</f>
        <v>0</v>
      </c>
      <c r="Z41" s="81">
        <f t="shared" ca="1" si="5"/>
        <v>0</v>
      </c>
      <c r="AA41" s="81">
        <f>E41+'M1-In'!N41+'M1-In'!P41+H41</f>
        <v>0</v>
      </c>
      <c r="AB41" s="81">
        <f>E41+'M1-In'!N41+'M1-In'!P41</f>
        <v>0</v>
      </c>
      <c r="AC41" s="25">
        <f>IF(V41=1,"Corriger",MIN(AA41,ad5m1*Ident!L41))</f>
        <v>0</v>
      </c>
      <c r="AD41" s="25">
        <f>MIN(AB41,ad5m1*Ident!L41)</f>
        <v>0</v>
      </c>
      <c r="AE41" s="81">
        <f t="shared" si="6"/>
        <v>0</v>
      </c>
      <c r="AF41" s="81">
        <f t="shared" si="7"/>
        <v>0</v>
      </c>
      <c r="AG41" s="81">
        <f>'M1-In'!AD41+'M1-In'!AE41</f>
        <v>0</v>
      </c>
      <c r="AH41" s="81">
        <f t="shared" si="8"/>
        <v>0</v>
      </c>
      <c r="AI41" s="81">
        <f>IF(V41=1,"Corriger!",ROUND('M1-In'!AF41*AE41*fuf,2))</f>
        <v>0</v>
      </c>
      <c r="AJ41" s="81">
        <f>IF(V41=1,"Corriger!",ROUND('M1-In'!AG41*AE41*fuf,2))</f>
        <v>0</v>
      </c>
      <c r="AK41" s="81">
        <f>IF(V41=1,"Corriger!",ROUND('M1-In'!AH41*AE41*fuf,2))</f>
        <v>0</v>
      </c>
      <c r="AL41" s="81">
        <f>IF(V41=1,"Corriger!",ROUND('M1-In'!AI41*AE41*fuf,2))</f>
        <v>0</v>
      </c>
      <c r="AM41" s="81">
        <f>IF(V41=1,"Corriger!",ROUND('M1-In'!AJ41*AE41*fuf,2))</f>
        <v>0</v>
      </c>
      <c r="AN41" s="81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1">
        <f t="shared" si="10"/>
        <v>0</v>
      </c>
      <c r="AQ41" s="81">
        <f t="shared" ca="1" si="11"/>
        <v>0</v>
      </c>
      <c r="AR41" s="81">
        <f t="shared" ca="1" si="12"/>
        <v>0</v>
      </c>
      <c r="AS41" s="81">
        <f t="shared" si="13"/>
        <v>0</v>
      </c>
      <c r="AT41" s="81">
        <f t="shared" ca="1" si="14"/>
        <v>0</v>
      </c>
      <c r="AU41" s="81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'M1-In'!F42*malu1+'M1-In'!G42*dima1+'M1-In'!H42*wome1+'M1-In'!I42*doje1+'M1-In'!J42*vrve1+'M1-In'!K42*zasa1+'M1-In'!L42*zodi1</f>
        <v>0</v>
      </c>
      <c r="F42" s="34">
        <f>IF('M1-In'!Q42&lt;0,1,0)</f>
        <v>0</v>
      </c>
      <c r="G42" s="81" t="str">
        <f t="shared" si="0"/>
        <v>OK</v>
      </c>
      <c r="H42" s="81">
        <f>IF('M1-In'!Q42&lt;0,0,'M1-In'!Q42)</f>
        <v>0</v>
      </c>
      <c r="I42" s="25">
        <f>IF('M1-In'!F42&gt;0,malu1,0)</f>
        <v>0</v>
      </c>
      <c r="J42" s="25">
        <f>IF('M1-In'!G42&gt;0,dima1,0)</f>
        <v>0</v>
      </c>
      <c r="K42" s="25">
        <f>IF('M1-In'!H42&gt;0,wome1,0)</f>
        <v>0</v>
      </c>
      <c r="L42" s="25">
        <f>IF('M1-In'!I42&gt;0,doje1,0)</f>
        <v>0</v>
      </c>
      <c r="M42" s="25">
        <f>IF('M1-In'!J42&gt;0,vrve1,0)</f>
        <v>0</v>
      </c>
      <c r="N42" s="25">
        <f>IF('M1-In'!K42&gt;0,zasa1,0)</f>
        <v>0</v>
      </c>
      <c r="O42" s="25">
        <f>IF('M1-In'!L42&gt;0,zodi1,0)</f>
        <v>0</v>
      </c>
      <c r="P42" s="25">
        <f t="shared" si="1"/>
        <v>0</v>
      </c>
      <c r="Q42" s="25">
        <f>IF(P42+'M1-In'!U42&gt;malu1+dima1+wome1+doje1+vrve1+zasa1+zodi1,1,0)</f>
        <v>0</v>
      </c>
      <c r="R42" s="25" t="str">
        <f t="shared" si="2"/>
        <v>OK</v>
      </c>
      <c r="S42" s="25">
        <f>MIN(P42+'M1-In'!U42,malu1+dima1+wome1+doje1+vrve1+zasa1+zodi1)</f>
        <v>0</v>
      </c>
      <c r="T42" s="25">
        <f>IF('M1-In'!AD42+'M1-In'!AE42+'M1-In'!AF42+'M1-In'!AG42+'M1-In'!AH42+'M1-In'!AI42+'M1-In'!AJ42&gt;S42,1,0)</f>
        <v>0</v>
      </c>
      <c r="U42" s="25" t="str">
        <f t="shared" si="3"/>
        <v>OK</v>
      </c>
      <c r="V42" s="34">
        <f t="shared" si="4"/>
        <v>0</v>
      </c>
      <c r="W42" s="81">
        <f>ROUND('M1-In'!Y42+'M1-In'!Z42+'M1-In'!AA42*0.5+'M1-In'!AB42*0.5,2)</f>
        <v>0</v>
      </c>
      <c r="X42" s="81">
        <f>ROUND('M1-In'!Y42,2)+ROUND('M1-In'!Z42*1.5,2)+ROUND('M1-In'!AA42*0.6,2)+ROUND('M1-In'!AB42*0.9,2)</f>
        <v>0</v>
      </c>
      <c r="Y42" s="81">
        <f ca="1">IF(V42=1,"Corriger",'M1-In'!Y42* vergoedeen+'M1-In'!Z42*ROUND(vergoedeen*1.5,2)+'M1-In'!AA42*ROUND(vergoedeen*0.6,2)+'M1-In'!AB42*ROUND(vergoedeen*0.9,2))</f>
        <v>0</v>
      </c>
      <c r="Z42" s="81">
        <f t="shared" ca="1" si="5"/>
        <v>0</v>
      </c>
      <c r="AA42" s="81">
        <f>E42+'M1-In'!N42+'M1-In'!P42+H42</f>
        <v>0</v>
      </c>
      <c r="AB42" s="81">
        <f>E42+'M1-In'!N42+'M1-In'!P42</f>
        <v>0</v>
      </c>
      <c r="AC42" s="25">
        <f>IF(V42=1,"Corriger",MIN(AA42,ad5m1*Ident!L42))</f>
        <v>0</v>
      </c>
      <c r="AD42" s="25">
        <f>MIN(AB42,ad5m1*Ident!L42)</f>
        <v>0</v>
      </c>
      <c r="AE42" s="81">
        <f t="shared" si="6"/>
        <v>0</v>
      </c>
      <c r="AF42" s="81">
        <f t="shared" si="7"/>
        <v>0</v>
      </c>
      <c r="AG42" s="81">
        <f>'M1-In'!AD42+'M1-In'!AE42</f>
        <v>0</v>
      </c>
      <c r="AH42" s="81">
        <f t="shared" si="8"/>
        <v>0</v>
      </c>
      <c r="AI42" s="81">
        <f>IF(V42=1,"Corriger!",ROUND('M1-In'!AF42*AE42*fuf,2))</f>
        <v>0</v>
      </c>
      <c r="AJ42" s="81">
        <f>IF(V42=1,"Corriger!",ROUND('M1-In'!AG42*AE42*fuf,2))</f>
        <v>0</v>
      </c>
      <c r="AK42" s="81">
        <f>IF(V42=1,"Corriger!",ROUND('M1-In'!AH42*AE42*fuf,2))</f>
        <v>0</v>
      </c>
      <c r="AL42" s="81">
        <f>IF(V42=1,"Corriger!",ROUND('M1-In'!AI42*AE42*fuf,2))</f>
        <v>0</v>
      </c>
      <c r="AM42" s="81">
        <f>IF(V42=1,"Corriger!",ROUND('M1-In'!AJ42*AE42*fuf,2))</f>
        <v>0</v>
      </c>
      <c r="AN42" s="81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1">
        <f t="shared" si="10"/>
        <v>0</v>
      </c>
      <c r="AQ42" s="81">
        <f t="shared" ca="1" si="11"/>
        <v>0</v>
      </c>
      <c r="AR42" s="81">
        <f t="shared" ca="1" si="12"/>
        <v>0</v>
      </c>
      <c r="AS42" s="81">
        <f t="shared" si="13"/>
        <v>0</v>
      </c>
      <c r="AT42" s="81">
        <f t="shared" ca="1" si="14"/>
        <v>0</v>
      </c>
      <c r="AU42" s="81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'M1-In'!F43*malu1+'M1-In'!G43*dima1+'M1-In'!H43*wome1+'M1-In'!I43*doje1+'M1-In'!J43*vrve1+'M1-In'!K43*zasa1+'M1-In'!L43*zodi1</f>
        <v>0</v>
      </c>
      <c r="F43" s="34">
        <f>IF('M1-In'!Q43&lt;0,1,0)</f>
        <v>0</v>
      </c>
      <c r="G43" s="81" t="str">
        <f t="shared" si="0"/>
        <v>OK</v>
      </c>
      <c r="H43" s="81">
        <f>IF('M1-In'!Q43&lt;0,0,'M1-In'!Q43)</f>
        <v>0</v>
      </c>
      <c r="I43" s="25">
        <f>IF('M1-In'!F43&gt;0,malu1,0)</f>
        <v>0</v>
      </c>
      <c r="J43" s="25">
        <f>IF('M1-In'!G43&gt;0,dima1,0)</f>
        <v>0</v>
      </c>
      <c r="K43" s="25">
        <f>IF('M1-In'!H43&gt;0,wome1,0)</f>
        <v>0</v>
      </c>
      <c r="L43" s="25">
        <f>IF('M1-In'!I43&gt;0,doje1,0)</f>
        <v>0</v>
      </c>
      <c r="M43" s="25">
        <f>IF('M1-In'!J43&gt;0,vrve1,0)</f>
        <v>0</v>
      </c>
      <c r="N43" s="25">
        <f>IF('M1-In'!K43&gt;0,zasa1,0)</f>
        <v>0</v>
      </c>
      <c r="O43" s="25">
        <f>IF('M1-In'!L43&gt;0,zodi1,0)</f>
        <v>0</v>
      </c>
      <c r="P43" s="25">
        <f t="shared" si="1"/>
        <v>0</v>
      </c>
      <c r="Q43" s="25">
        <f>IF(P43+'M1-In'!U43&gt;malu1+dima1+wome1+doje1+vrve1+zasa1+zodi1,1,0)</f>
        <v>0</v>
      </c>
      <c r="R43" s="25" t="str">
        <f t="shared" si="2"/>
        <v>OK</v>
      </c>
      <c r="S43" s="25">
        <f>MIN(P43+'M1-In'!U43,malu1+dima1+wome1+doje1+vrve1+zasa1+zodi1)</f>
        <v>0</v>
      </c>
      <c r="T43" s="25">
        <f>IF('M1-In'!AD43+'M1-In'!AE43+'M1-In'!AF43+'M1-In'!AG43+'M1-In'!AH43+'M1-In'!AI43+'M1-In'!AJ43&gt;S43,1,0)</f>
        <v>0</v>
      </c>
      <c r="U43" s="25" t="str">
        <f t="shared" si="3"/>
        <v>OK</v>
      </c>
      <c r="V43" s="34">
        <f t="shared" si="4"/>
        <v>0</v>
      </c>
      <c r="W43" s="81">
        <f>ROUND('M1-In'!Y43+'M1-In'!Z43+'M1-In'!AA43*0.5+'M1-In'!AB43*0.5,2)</f>
        <v>0</v>
      </c>
      <c r="X43" s="81">
        <f>ROUND('M1-In'!Y43,2)+ROUND('M1-In'!Z43*1.5,2)+ROUND('M1-In'!AA43*0.6,2)+ROUND('M1-In'!AB43*0.9,2)</f>
        <v>0</v>
      </c>
      <c r="Y43" s="81">
        <f ca="1">IF(V43=1,"Corriger",'M1-In'!Y43* vergoedeen+'M1-In'!Z43*ROUND(vergoedeen*1.5,2)+'M1-In'!AA43*ROUND(vergoedeen*0.6,2)+'M1-In'!AB43*ROUND(vergoedeen*0.9,2))</f>
        <v>0</v>
      </c>
      <c r="Z43" s="81">
        <f t="shared" ca="1" si="5"/>
        <v>0</v>
      </c>
      <c r="AA43" s="81">
        <f>E43+'M1-In'!N43+'M1-In'!P43+H43</f>
        <v>0</v>
      </c>
      <c r="AB43" s="81">
        <f>E43+'M1-In'!N43+'M1-In'!P43</f>
        <v>0</v>
      </c>
      <c r="AC43" s="25">
        <f>IF(V43=1,"Corriger",MIN(AA43,ad5m1*Ident!L43))</f>
        <v>0</v>
      </c>
      <c r="AD43" s="25">
        <f>MIN(AB43,ad5m1*Ident!L43)</f>
        <v>0</v>
      </c>
      <c r="AE43" s="81">
        <f t="shared" si="6"/>
        <v>0</v>
      </c>
      <c r="AF43" s="81">
        <f t="shared" si="7"/>
        <v>0</v>
      </c>
      <c r="AG43" s="81">
        <f>'M1-In'!AD43+'M1-In'!AE43</f>
        <v>0</v>
      </c>
      <c r="AH43" s="81">
        <f t="shared" si="8"/>
        <v>0</v>
      </c>
      <c r="AI43" s="81">
        <f>IF(V43=1,"Corriger!",ROUND('M1-In'!AF43*AE43*fuf,2))</f>
        <v>0</v>
      </c>
      <c r="AJ43" s="81">
        <f>IF(V43=1,"Corriger!",ROUND('M1-In'!AG43*AE43*fuf,2))</f>
        <v>0</v>
      </c>
      <c r="AK43" s="81">
        <f>IF(V43=1,"Corriger!",ROUND('M1-In'!AH43*AE43*fuf,2))</f>
        <v>0</v>
      </c>
      <c r="AL43" s="81">
        <f>IF(V43=1,"Corriger!",ROUND('M1-In'!AI43*AE43*fuf,2))</f>
        <v>0</v>
      </c>
      <c r="AM43" s="81">
        <f>IF(V43=1,"Corriger!",ROUND('M1-In'!AJ43*AE43*fuf,2))</f>
        <v>0</v>
      </c>
      <c r="AN43" s="81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1">
        <f t="shared" si="10"/>
        <v>0</v>
      </c>
      <c r="AQ43" s="81">
        <f t="shared" ca="1" si="11"/>
        <v>0</v>
      </c>
      <c r="AR43" s="81">
        <f t="shared" ca="1" si="12"/>
        <v>0</v>
      </c>
      <c r="AS43" s="81">
        <f t="shared" si="13"/>
        <v>0</v>
      </c>
      <c r="AT43" s="81">
        <f t="shared" ca="1" si="14"/>
        <v>0</v>
      </c>
      <c r="AU43" s="81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'M1-In'!F44*malu1+'M1-In'!G44*dima1+'M1-In'!H44*wome1+'M1-In'!I44*doje1+'M1-In'!J44*vrve1+'M1-In'!K44*zasa1+'M1-In'!L44*zodi1</f>
        <v>0</v>
      </c>
      <c r="F44" s="34">
        <f>IF('M1-In'!Q44&lt;0,1,0)</f>
        <v>0</v>
      </c>
      <c r="G44" s="81" t="str">
        <f t="shared" si="0"/>
        <v>OK</v>
      </c>
      <c r="H44" s="81">
        <f>IF('M1-In'!Q44&lt;0,0,'M1-In'!Q44)</f>
        <v>0</v>
      </c>
      <c r="I44" s="25">
        <f>IF('M1-In'!F44&gt;0,malu1,0)</f>
        <v>0</v>
      </c>
      <c r="J44" s="25">
        <f>IF('M1-In'!G44&gt;0,dima1,0)</f>
        <v>0</v>
      </c>
      <c r="K44" s="25">
        <f>IF('M1-In'!H44&gt;0,wome1,0)</f>
        <v>0</v>
      </c>
      <c r="L44" s="25">
        <f>IF('M1-In'!I44&gt;0,doje1,0)</f>
        <v>0</v>
      </c>
      <c r="M44" s="25">
        <f>IF('M1-In'!J44&gt;0,vrve1,0)</f>
        <v>0</v>
      </c>
      <c r="N44" s="25">
        <f>IF('M1-In'!K44&gt;0,zasa1,0)</f>
        <v>0</v>
      </c>
      <c r="O44" s="25">
        <f>IF('M1-In'!L44&gt;0,zodi1,0)</f>
        <v>0</v>
      </c>
      <c r="P44" s="25">
        <f t="shared" si="1"/>
        <v>0</v>
      </c>
      <c r="Q44" s="25">
        <f>IF(P44+'M1-In'!U44&gt;malu1+dima1+wome1+doje1+vrve1+zasa1+zodi1,1,0)</f>
        <v>0</v>
      </c>
      <c r="R44" s="25" t="str">
        <f t="shared" si="2"/>
        <v>OK</v>
      </c>
      <c r="S44" s="25">
        <f>MIN(P44+'M1-In'!U44,malu1+dima1+wome1+doje1+vrve1+zasa1+zodi1)</f>
        <v>0</v>
      </c>
      <c r="T44" s="25">
        <f>IF('M1-In'!AD44+'M1-In'!AE44+'M1-In'!AF44+'M1-In'!AG44+'M1-In'!AH44+'M1-In'!AI44+'M1-In'!AJ44&gt;S44,1,0)</f>
        <v>0</v>
      </c>
      <c r="U44" s="25" t="str">
        <f t="shared" si="3"/>
        <v>OK</v>
      </c>
      <c r="V44" s="34">
        <f t="shared" si="4"/>
        <v>0</v>
      </c>
      <c r="W44" s="81">
        <f>ROUND('M1-In'!Y44+'M1-In'!Z44+'M1-In'!AA44*0.5+'M1-In'!AB44*0.5,2)</f>
        <v>0</v>
      </c>
      <c r="X44" s="81">
        <f>ROUND('M1-In'!Y44,2)+ROUND('M1-In'!Z44*1.5,2)+ROUND('M1-In'!AA44*0.6,2)+ROUND('M1-In'!AB44*0.9,2)</f>
        <v>0</v>
      </c>
      <c r="Y44" s="81">
        <f ca="1">IF(V44=1,"Corriger",'M1-In'!Y44* vergoedeen+'M1-In'!Z44*ROUND(vergoedeen*1.5,2)+'M1-In'!AA44*ROUND(vergoedeen*0.6,2)+'M1-In'!AB44*ROUND(vergoedeen*0.9,2))</f>
        <v>0</v>
      </c>
      <c r="Z44" s="81">
        <f t="shared" ca="1" si="5"/>
        <v>0</v>
      </c>
      <c r="AA44" s="81">
        <f>E44+'M1-In'!N44+'M1-In'!P44+H44</f>
        <v>0</v>
      </c>
      <c r="AB44" s="81">
        <f>E44+'M1-In'!N44+'M1-In'!P44</f>
        <v>0</v>
      </c>
      <c r="AC44" s="25">
        <f>IF(V44=1,"Corriger",MIN(AA44,ad5m1*Ident!L44))</f>
        <v>0</v>
      </c>
      <c r="AD44" s="25">
        <f>MIN(AB44,ad5m1*Ident!L44)</f>
        <v>0</v>
      </c>
      <c r="AE44" s="81">
        <f t="shared" si="6"/>
        <v>0</v>
      </c>
      <c r="AF44" s="81">
        <f t="shared" si="7"/>
        <v>0</v>
      </c>
      <c r="AG44" s="81">
        <f>'M1-In'!AD44+'M1-In'!AE44</f>
        <v>0</v>
      </c>
      <c r="AH44" s="81">
        <f t="shared" si="8"/>
        <v>0</v>
      </c>
      <c r="AI44" s="81">
        <f>IF(V44=1,"Corriger!",ROUND('M1-In'!AF44*AE44*fuf,2))</f>
        <v>0</v>
      </c>
      <c r="AJ44" s="81">
        <f>IF(V44=1,"Corriger!",ROUND('M1-In'!AG44*AE44*fuf,2))</f>
        <v>0</v>
      </c>
      <c r="AK44" s="81">
        <f>IF(V44=1,"Corriger!",ROUND('M1-In'!AH44*AE44*fuf,2))</f>
        <v>0</v>
      </c>
      <c r="AL44" s="81">
        <f>IF(V44=1,"Corriger!",ROUND('M1-In'!AI44*AE44*fuf,2))</f>
        <v>0</v>
      </c>
      <c r="AM44" s="81">
        <f>IF(V44=1,"Corriger!",ROUND('M1-In'!AJ44*AE44*fuf,2))</f>
        <v>0</v>
      </c>
      <c r="AN44" s="81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1">
        <f t="shared" si="10"/>
        <v>0</v>
      </c>
      <c r="AQ44" s="81">
        <f t="shared" ca="1" si="11"/>
        <v>0</v>
      </c>
      <c r="AR44" s="81">
        <f t="shared" ca="1" si="12"/>
        <v>0</v>
      </c>
      <c r="AS44" s="81">
        <f t="shared" si="13"/>
        <v>0</v>
      </c>
      <c r="AT44" s="81">
        <f t="shared" ca="1" si="14"/>
        <v>0</v>
      </c>
      <c r="AU44" s="81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'M1-In'!F45*malu1+'M1-In'!G45*dima1+'M1-In'!H45*wome1+'M1-In'!I45*doje1+'M1-In'!J45*vrve1+'M1-In'!K45*zasa1+'M1-In'!L45*zodi1</f>
        <v>0</v>
      </c>
      <c r="F45" s="34">
        <f>IF('M1-In'!Q45&lt;0,1,0)</f>
        <v>0</v>
      </c>
      <c r="G45" s="81" t="str">
        <f t="shared" si="0"/>
        <v>OK</v>
      </c>
      <c r="H45" s="81">
        <f>IF('M1-In'!Q45&lt;0,0,'M1-In'!Q45)</f>
        <v>0</v>
      </c>
      <c r="I45" s="25">
        <f>IF('M1-In'!F45&gt;0,malu1,0)</f>
        <v>0</v>
      </c>
      <c r="J45" s="25">
        <f>IF('M1-In'!G45&gt;0,dima1,0)</f>
        <v>0</v>
      </c>
      <c r="K45" s="25">
        <f>IF('M1-In'!H45&gt;0,wome1,0)</f>
        <v>0</v>
      </c>
      <c r="L45" s="25">
        <f>IF('M1-In'!I45&gt;0,doje1,0)</f>
        <v>0</v>
      </c>
      <c r="M45" s="25">
        <f>IF('M1-In'!J45&gt;0,vrve1,0)</f>
        <v>0</v>
      </c>
      <c r="N45" s="25">
        <f>IF('M1-In'!K45&gt;0,zasa1,0)</f>
        <v>0</v>
      </c>
      <c r="O45" s="25">
        <f>IF('M1-In'!L45&gt;0,zodi1,0)</f>
        <v>0</v>
      </c>
      <c r="P45" s="25">
        <f t="shared" si="1"/>
        <v>0</v>
      </c>
      <c r="Q45" s="25">
        <f>IF(P45+'M1-In'!U45&gt;malu1+dima1+wome1+doje1+vrve1+zasa1+zodi1,1,0)</f>
        <v>0</v>
      </c>
      <c r="R45" s="25" t="str">
        <f t="shared" si="2"/>
        <v>OK</v>
      </c>
      <c r="S45" s="25">
        <f>MIN(P45+'M1-In'!U45,malu1+dima1+wome1+doje1+vrve1+zasa1+zodi1)</f>
        <v>0</v>
      </c>
      <c r="T45" s="25">
        <f>IF('M1-In'!AD45+'M1-In'!AE45+'M1-In'!AF45+'M1-In'!AG45+'M1-In'!AH45+'M1-In'!AI45+'M1-In'!AJ45&gt;S45,1,0)</f>
        <v>0</v>
      </c>
      <c r="U45" s="25" t="str">
        <f t="shared" si="3"/>
        <v>OK</v>
      </c>
      <c r="V45" s="34">
        <f t="shared" si="4"/>
        <v>0</v>
      </c>
      <c r="W45" s="81">
        <f>ROUND('M1-In'!Y45+'M1-In'!Z45+'M1-In'!AA45*0.5+'M1-In'!AB45*0.5,2)</f>
        <v>0</v>
      </c>
      <c r="X45" s="81">
        <f>ROUND('M1-In'!Y45,2)+ROUND('M1-In'!Z45*1.5,2)+ROUND('M1-In'!AA45*0.6,2)+ROUND('M1-In'!AB45*0.9,2)</f>
        <v>0</v>
      </c>
      <c r="Y45" s="81">
        <f ca="1">IF(V45=1,"Corriger",'M1-In'!Y45* vergoedeen+'M1-In'!Z45*ROUND(vergoedeen*1.5,2)+'M1-In'!AA45*ROUND(vergoedeen*0.6,2)+'M1-In'!AB45*ROUND(vergoedeen*0.9,2))</f>
        <v>0</v>
      </c>
      <c r="Z45" s="81">
        <f t="shared" ca="1" si="5"/>
        <v>0</v>
      </c>
      <c r="AA45" s="81">
        <f>E45+'M1-In'!N45+'M1-In'!P45+H45</f>
        <v>0</v>
      </c>
      <c r="AB45" s="81">
        <f>E45+'M1-In'!N45+'M1-In'!P45</f>
        <v>0</v>
      </c>
      <c r="AC45" s="25">
        <f>IF(V45=1,"Corriger",MIN(AA45,ad5m1*Ident!L45))</f>
        <v>0</v>
      </c>
      <c r="AD45" s="25">
        <f>MIN(AB45,ad5m1*Ident!L45)</f>
        <v>0</v>
      </c>
      <c r="AE45" s="81">
        <f t="shared" si="6"/>
        <v>0</v>
      </c>
      <c r="AF45" s="81">
        <f t="shared" si="7"/>
        <v>0</v>
      </c>
      <c r="AG45" s="81">
        <f>'M1-In'!AD45+'M1-In'!AE45</f>
        <v>0</v>
      </c>
      <c r="AH45" s="81">
        <f t="shared" si="8"/>
        <v>0</v>
      </c>
      <c r="AI45" s="81">
        <f>IF(V45=1,"Corriger!",ROUND('M1-In'!AF45*AE45*fuf,2))</f>
        <v>0</v>
      </c>
      <c r="AJ45" s="81">
        <f>IF(V45=1,"Corriger!",ROUND('M1-In'!AG45*AE45*fuf,2))</f>
        <v>0</v>
      </c>
      <c r="AK45" s="81">
        <f>IF(V45=1,"Corriger!",ROUND('M1-In'!AH45*AE45*fuf,2))</f>
        <v>0</v>
      </c>
      <c r="AL45" s="81">
        <f>IF(V45=1,"Corriger!",ROUND('M1-In'!AI45*AE45*fuf,2))</f>
        <v>0</v>
      </c>
      <c r="AM45" s="81">
        <f>IF(V45=1,"Corriger!",ROUND('M1-In'!AJ45*AE45*fuf,2))</f>
        <v>0</v>
      </c>
      <c r="AN45" s="81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1">
        <f t="shared" si="10"/>
        <v>0</v>
      </c>
      <c r="AQ45" s="81">
        <f t="shared" ca="1" si="11"/>
        <v>0</v>
      </c>
      <c r="AR45" s="81">
        <f t="shared" ca="1" si="12"/>
        <v>0</v>
      </c>
      <c r="AS45" s="81">
        <f t="shared" si="13"/>
        <v>0</v>
      </c>
      <c r="AT45" s="81">
        <f t="shared" ca="1" si="14"/>
        <v>0</v>
      </c>
      <c r="AU45" s="81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'M1-In'!F46*malu1+'M1-In'!G46*dima1+'M1-In'!H46*wome1+'M1-In'!I46*doje1+'M1-In'!J46*vrve1+'M1-In'!K46*zasa1+'M1-In'!L46*zodi1</f>
        <v>0</v>
      </c>
      <c r="F46" s="34">
        <f>IF('M1-In'!Q46&lt;0,1,0)</f>
        <v>0</v>
      </c>
      <c r="G46" s="81" t="str">
        <f t="shared" si="0"/>
        <v>OK</v>
      </c>
      <c r="H46" s="81">
        <f>IF('M1-In'!Q46&lt;0,0,'M1-In'!Q46)</f>
        <v>0</v>
      </c>
      <c r="I46" s="25">
        <f>IF('M1-In'!F46&gt;0,malu1,0)</f>
        <v>0</v>
      </c>
      <c r="J46" s="25">
        <f>IF('M1-In'!G46&gt;0,dima1,0)</f>
        <v>0</v>
      </c>
      <c r="K46" s="25">
        <f>IF('M1-In'!H46&gt;0,wome1,0)</f>
        <v>0</v>
      </c>
      <c r="L46" s="25">
        <f>IF('M1-In'!I46&gt;0,doje1,0)</f>
        <v>0</v>
      </c>
      <c r="M46" s="25">
        <f>IF('M1-In'!J46&gt;0,vrve1,0)</f>
        <v>0</v>
      </c>
      <c r="N46" s="25">
        <f>IF('M1-In'!K46&gt;0,zasa1,0)</f>
        <v>0</v>
      </c>
      <c r="O46" s="25">
        <f>IF('M1-In'!L46&gt;0,zodi1,0)</f>
        <v>0</v>
      </c>
      <c r="P46" s="25">
        <f t="shared" si="1"/>
        <v>0</v>
      </c>
      <c r="Q46" s="25">
        <f>IF(P46+'M1-In'!U46&gt;malu1+dima1+wome1+doje1+vrve1+zasa1+zodi1,1,0)</f>
        <v>0</v>
      </c>
      <c r="R46" s="25" t="str">
        <f t="shared" si="2"/>
        <v>OK</v>
      </c>
      <c r="S46" s="25">
        <f>MIN(P46+'M1-In'!U46,malu1+dima1+wome1+doje1+vrve1+zasa1+zodi1)</f>
        <v>0</v>
      </c>
      <c r="T46" s="25">
        <f>IF('M1-In'!AD46+'M1-In'!AE46+'M1-In'!AF46+'M1-In'!AG46+'M1-In'!AH46+'M1-In'!AI46+'M1-In'!AJ46&gt;S46,1,0)</f>
        <v>0</v>
      </c>
      <c r="U46" s="25" t="str">
        <f t="shared" si="3"/>
        <v>OK</v>
      </c>
      <c r="V46" s="34">
        <f t="shared" si="4"/>
        <v>0</v>
      </c>
      <c r="W46" s="81">
        <f>ROUND('M1-In'!Y46+'M1-In'!Z46+'M1-In'!AA46*0.5+'M1-In'!AB46*0.5,2)</f>
        <v>0</v>
      </c>
      <c r="X46" s="81">
        <f>ROUND('M1-In'!Y46,2)+ROUND('M1-In'!Z46*1.5,2)+ROUND('M1-In'!AA46*0.6,2)+ROUND('M1-In'!AB46*0.9,2)</f>
        <v>0</v>
      </c>
      <c r="Y46" s="81">
        <f ca="1">IF(V46=1,"Corriger",'M1-In'!Y46* vergoedeen+'M1-In'!Z46*ROUND(vergoedeen*1.5,2)+'M1-In'!AA46*ROUND(vergoedeen*0.6,2)+'M1-In'!AB46*ROUND(vergoedeen*0.9,2))</f>
        <v>0</v>
      </c>
      <c r="Z46" s="81">
        <f t="shared" ca="1" si="5"/>
        <v>0</v>
      </c>
      <c r="AA46" s="81">
        <f>E46+'M1-In'!N46+'M1-In'!P46+H46</f>
        <v>0</v>
      </c>
      <c r="AB46" s="81">
        <f>E46+'M1-In'!N46+'M1-In'!P46</f>
        <v>0</v>
      </c>
      <c r="AC46" s="25">
        <f>IF(V46=1,"Corriger",MIN(AA46,ad5m1*Ident!L46))</f>
        <v>0</v>
      </c>
      <c r="AD46" s="25">
        <f>MIN(AB46,ad5m1*Ident!L46)</f>
        <v>0</v>
      </c>
      <c r="AE46" s="81">
        <f t="shared" si="6"/>
        <v>0</v>
      </c>
      <c r="AF46" s="81">
        <f t="shared" si="7"/>
        <v>0</v>
      </c>
      <c r="AG46" s="81">
        <f>'M1-In'!AD46+'M1-In'!AE46</f>
        <v>0</v>
      </c>
      <c r="AH46" s="81">
        <f t="shared" si="8"/>
        <v>0</v>
      </c>
      <c r="AI46" s="81">
        <f>IF(V46=1,"Corriger!",ROUND('M1-In'!AF46*AE46*fuf,2))</f>
        <v>0</v>
      </c>
      <c r="AJ46" s="81">
        <f>IF(V46=1,"Corriger!",ROUND('M1-In'!AG46*AE46*fuf,2))</f>
        <v>0</v>
      </c>
      <c r="AK46" s="81">
        <f>IF(V46=1,"Corriger!",ROUND('M1-In'!AH46*AE46*fuf,2))</f>
        <v>0</v>
      </c>
      <c r="AL46" s="81">
        <f>IF(V46=1,"Corriger!",ROUND('M1-In'!AI46*AE46*fuf,2))</f>
        <v>0</v>
      </c>
      <c r="AM46" s="81">
        <f>IF(V46=1,"Corriger!",ROUND('M1-In'!AJ46*AE46*fuf,2))</f>
        <v>0</v>
      </c>
      <c r="AN46" s="81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1">
        <f t="shared" si="10"/>
        <v>0</v>
      </c>
      <c r="AQ46" s="81">
        <f t="shared" ca="1" si="11"/>
        <v>0</v>
      </c>
      <c r="AR46" s="81">
        <f t="shared" ca="1" si="12"/>
        <v>0</v>
      </c>
      <c r="AS46" s="81">
        <f t="shared" si="13"/>
        <v>0</v>
      </c>
      <c r="AT46" s="81">
        <f t="shared" ca="1" si="14"/>
        <v>0</v>
      </c>
      <c r="AU46" s="81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'M1-In'!F47*malu1+'M1-In'!G47*dima1+'M1-In'!H47*wome1+'M1-In'!I47*doje1+'M1-In'!J47*vrve1+'M1-In'!K47*zasa1+'M1-In'!L47*zodi1</f>
        <v>0</v>
      </c>
      <c r="F47" s="34">
        <f>IF('M1-In'!Q47&lt;0,1,0)</f>
        <v>0</v>
      </c>
      <c r="G47" s="81" t="str">
        <f t="shared" si="0"/>
        <v>OK</v>
      </c>
      <c r="H47" s="81">
        <f>IF('M1-In'!Q47&lt;0,0,'M1-In'!Q47)</f>
        <v>0</v>
      </c>
      <c r="I47" s="25">
        <f>IF('M1-In'!F47&gt;0,malu1,0)</f>
        <v>0</v>
      </c>
      <c r="J47" s="25">
        <f>IF('M1-In'!G47&gt;0,dima1,0)</f>
        <v>0</v>
      </c>
      <c r="K47" s="25">
        <f>IF('M1-In'!H47&gt;0,wome1,0)</f>
        <v>0</v>
      </c>
      <c r="L47" s="25">
        <f>IF('M1-In'!I47&gt;0,doje1,0)</f>
        <v>0</v>
      </c>
      <c r="M47" s="25">
        <f>IF('M1-In'!J47&gt;0,vrve1,0)</f>
        <v>0</v>
      </c>
      <c r="N47" s="25">
        <f>IF('M1-In'!K47&gt;0,zasa1,0)</f>
        <v>0</v>
      </c>
      <c r="O47" s="25">
        <f>IF('M1-In'!L47&gt;0,zodi1,0)</f>
        <v>0</v>
      </c>
      <c r="P47" s="25">
        <f t="shared" si="1"/>
        <v>0</v>
      </c>
      <c r="Q47" s="25">
        <f>IF(P47+'M1-In'!U47&gt;malu1+dima1+wome1+doje1+vrve1+zasa1+zodi1,1,0)</f>
        <v>0</v>
      </c>
      <c r="R47" s="25" t="str">
        <f t="shared" si="2"/>
        <v>OK</v>
      </c>
      <c r="S47" s="25">
        <f>MIN(P47+'M1-In'!U47,malu1+dima1+wome1+doje1+vrve1+zasa1+zodi1)</f>
        <v>0</v>
      </c>
      <c r="T47" s="25">
        <f>IF('M1-In'!AD47+'M1-In'!AE47+'M1-In'!AF47+'M1-In'!AG47+'M1-In'!AH47+'M1-In'!AI47+'M1-In'!AJ47&gt;S47,1,0)</f>
        <v>0</v>
      </c>
      <c r="U47" s="25" t="str">
        <f t="shared" si="3"/>
        <v>OK</v>
      </c>
      <c r="V47" s="34">
        <f t="shared" si="4"/>
        <v>0</v>
      </c>
      <c r="W47" s="81">
        <f>ROUND('M1-In'!Y47+'M1-In'!Z47+'M1-In'!AA47*0.5+'M1-In'!AB47*0.5,2)</f>
        <v>0</v>
      </c>
      <c r="X47" s="81">
        <f>ROUND('M1-In'!Y47,2)+ROUND('M1-In'!Z47*1.5,2)+ROUND('M1-In'!AA47*0.6,2)+ROUND('M1-In'!AB47*0.9,2)</f>
        <v>0</v>
      </c>
      <c r="Y47" s="81">
        <f ca="1">IF(V47=1,"Corriger",'M1-In'!Y47* vergoedeen+'M1-In'!Z47*ROUND(vergoedeen*1.5,2)+'M1-In'!AA47*ROUND(vergoedeen*0.6,2)+'M1-In'!AB47*ROUND(vergoedeen*0.9,2))</f>
        <v>0</v>
      </c>
      <c r="Z47" s="81">
        <f t="shared" ca="1" si="5"/>
        <v>0</v>
      </c>
      <c r="AA47" s="81">
        <f>E47+'M1-In'!N47+'M1-In'!P47+H47</f>
        <v>0</v>
      </c>
      <c r="AB47" s="81">
        <f>E47+'M1-In'!N47+'M1-In'!P47</f>
        <v>0</v>
      </c>
      <c r="AC47" s="25">
        <f>IF(V47=1,"Corriger",MIN(AA47,ad5m1*Ident!L47))</f>
        <v>0</v>
      </c>
      <c r="AD47" s="25">
        <f>MIN(AB47,ad5m1*Ident!L47)</f>
        <v>0</v>
      </c>
      <c r="AE47" s="81">
        <f t="shared" si="6"/>
        <v>0</v>
      </c>
      <c r="AF47" s="81">
        <f t="shared" si="7"/>
        <v>0</v>
      </c>
      <c r="AG47" s="81">
        <f>'M1-In'!AD47+'M1-In'!AE47</f>
        <v>0</v>
      </c>
      <c r="AH47" s="81">
        <f t="shared" si="8"/>
        <v>0</v>
      </c>
      <c r="AI47" s="81">
        <f>IF(V47=1,"Corriger!",ROUND('M1-In'!AF47*AE47*fuf,2))</f>
        <v>0</v>
      </c>
      <c r="AJ47" s="81">
        <f>IF(V47=1,"Corriger!",ROUND('M1-In'!AG47*AE47*fuf,2))</f>
        <v>0</v>
      </c>
      <c r="AK47" s="81">
        <f>IF(V47=1,"Corriger!",ROUND('M1-In'!AH47*AE47*fuf,2))</f>
        <v>0</v>
      </c>
      <c r="AL47" s="81">
        <f>IF(V47=1,"Corriger!",ROUND('M1-In'!AI47*AE47*fuf,2))</f>
        <v>0</v>
      </c>
      <c r="AM47" s="81">
        <f>IF(V47=1,"Corriger!",ROUND('M1-In'!AJ47*AE47*fuf,2))</f>
        <v>0</v>
      </c>
      <c r="AN47" s="81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1">
        <f t="shared" si="10"/>
        <v>0</v>
      </c>
      <c r="AQ47" s="81">
        <f t="shared" ca="1" si="11"/>
        <v>0</v>
      </c>
      <c r="AR47" s="81">
        <f t="shared" ca="1" si="12"/>
        <v>0</v>
      </c>
      <c r="AS47" s="81">
        <f t="shared" si="13"/>
        <v>0</v>
      </c>
      <c r="AT47" s="81">
        <f t="shared" ca="1" si="14"/>
        <v>0</v>
      </c>
      <c r="AU47" s="81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'M1-In'!F48*malu1+'M1-In'!G48*dima1+'M1-In'!H48*wome1+'M1-In'!I48*doje1+'M1-In'!J48*vrve1+'M1-In'!K48*zasa1+'M1-In'!L48*zodi1</f>
        <v>0</v>
      </c>
      <c r="F48" s="34">
        <f>IF('M1-In'!Q48&lt;0,1,0)</f>
        <v>0</v>
      </c>
      <c r="G48" s="81" t="str">
        <f t="shared" si="0"/>
        <v>OK</v>
      </c>
      <c r="H48" s="81">
        <f>IF('M1-In'!Q48&lt;0,0,'M1-In'!Q48)</f>
        <v>0</v>
      </c>
      <c r="I48" s="25">
        <f>IF('M1-In'!F48&gt;0,malu1,0)</f>
        <v>0</v>
      </c>
      <c r="J48" s="25">
        <f>IF('M1-In'!G48&gt;0,dima1,0)</f>
        <v>0</v>
      </c>
      <c r="K48" s="25">
        <f>IF('M1-In'!H48&gt;0,wome1,0)</f>
        <v>0</v>
      </c>
      <c r="L48" s="25">
        <f>IF('M1-In'!I48&gt;0,doje1,0)</f>
        <v>0</v>
      </c>
      <c r="M48" s="25">
        <f>IF('M1-In'!J48&gt;0,vrve1,0)</f>
        <v>0</v>
      </c>
      <c r="N48" s="25">
        <f>IF('M1-In'!K48&gt;0,zasa1,0)</f>
        <v>0</v>
      </c>
      <c r="O48" s="25">
        <f>IF('M1-In'!L48&gt;0,zodi1,0)</f>
        <v>0</v>
      </c>
      <c r="P48" s="25">
        <f t="shared" si="1"/>
        <v>0</v>
      </c>
      <c r="Q48" s="25">
        <f>IF(P48+'M1-In'!U48&gt;malu1+dima1+wome1+doje1+vrve1+zasa1+zodi1,1,0)</f>
        <v>0</v>
      </c>
      <c r="R48" s="25" t="str">
        <f t="shared" si="2"/>
        <v>OK</v>
      </c>
      <c r="S48" s="25">
        <f>MIN(P48+'M1-In'!U48,malu1+dima1+wome1+doje1+vrve1+zasa1+zodi1)</f>
        <v>0</v>
      </c>
      <c r="T48" s="25">
        <f>IF('M1-In'!AD48+'M1-In'!AE48+'M1-In'!AF48+'M1-In'!AG48+'M1-In'!AH48+'M1-In'!AI48+'M1-In'!AJ48&gt;S48,1,0)</f>
        <v>0</v>
      </c>
      <c r="U48" s="25" t="str">
        <f t="shared" si="3"/>
        <v>OK</v>
      </c>
      <c r="V48" s="34">
        <f t="shared" si="4"/>
        <v>0</v>
      </c>
      <c r="W48" s="81">
        <f>ROUND('M1-In'!Y48+'M1-In'!Z48+'M1-In'!AA48*0.5+'M1-In'!AB48*0.5,2)</f>
        <v>0</v>
      </c>
      <c r="X48" s="81">
        <f>ROUND('M1-In'!Y48,2)+ROUND('M1-In'!Z48*1.5,2)+ROUND('M1-In'!AA48*0.6,2)+ROUND('M1-In'!AB48*0.9,2)</f>
        <v>0</v>
      </c>
      <c r="Y48" s="81">
        <f ca="1">IF(V48=1,"Corriger",'M1-In'!Y48* vergoedeen+'M1-In'!Z48*ROUND(vergoedeen*1.5,2)+'M1-In'!AA48*ROUND(vergoedeen*0.6,2)+'M1-In'!AB48*ROUND(vergoedeen*0.9,2))</f>
        <v>0</v>
      </c>
      <c r="Z48" s="81">
        <f t="shared" ca="1" si="5"/>
        <v>0</v>
      </c>
      <c r="AA48" s="81">
        <f>E48+'M1-In'!N48+'M1-In'!P48+H48</f>
        <v>0</v>
      </c>
      <c r="AB48" s="81">
        <f>E48+'M1-In'!N48+'M1-In'!P48</f>
        <v>0</v>
      </c>
      <c r="AC48" s="25">
        <f>IF(V48=1,"Corriger",MIN(AA48,ad5m1*Ident!L48))</f>
        <v>0</v>
      </c>
      <c r="AD48" s="25">
        <f>MIN(AB48,ad5m1*Ident!L48)</f>
        <v>0</v>
      </c>
      <c r="AE48" s="81">
        <f t="shared" si="6"/>
        <v>0</v>
      </c>
      <c r="AF48" s="81">
        <f t="shared" si="7"/>
        <v>0</v>
      </c>
      <c r="AG48" s="81">
        <f>'M1-In'!AD48+'M1-In'!AE48</f>
        <v>0</v>
      </c>
      <c r="AH48" s="81">
        <f t="shared" si="8"/>
        <v>0</v>
      </c>
      <c r="AI48" s="81">
        <f>IF(V48=1,"Corriger!",ROUND('M1-In'!AF48*AE48*fuf,2))</f>
        <v>0</v>
      </c>
      <c r="AJ48" s="81">
        <f>IF(V48=1,"Corriger!",ROUND('M1-In'!AG48*AE48*fuf,2))</f>
        <v>0</v>
      </c>
      <c r="AK48" s="81">
        <f>IF(V48=1,"Corriger!",ROUND('M1-In'!AH48*AE48*fuf,2))</f>
        <v>0</v>
      </c>
      <c r="AL48" s="81">
        <f>IF(V48=1,"Corriger!",ROUND('M1-In'!AI48*AE48*fuf,2))</f>
        <v>0</v>
      </c>
      <c r="AM48" s="81">
        <f>IF(V48=1,"Corriger!",ROUND('M1-In'!AJ48*AE48*fuf,2))</f>
        <v>0</v>
      </c>
      <c r="AN48" s="81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1">
        <f t="shared" si="10"/>
        <v>0</v>
      </c>
      <c r="AQ48" s="81">
        <f t="shared" ca="1" si="11"/>
        <v>0</v>
      </c>
      <c r="AR48" s="81">
        <f t="shared" ca="1" si="12"/>
        <v>0</v>
      </c>
      <c r="AS48" s="81">
        <f t="shared" si="13"/>
        <v>0</v>
      </c>
      <c r="AT48" s="81">
        <f t="shared" ca="1" si="14"/>
        <v>0</v>
      </c>
      <c r="AU48" s="81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'M1-In'!F49*malu1+'M1-In'!G49*dima1+'M1-In'!H49*wome1+'M1-In'!I49*doje1+'M1-In'!J49*vrve1+'M1-In'!K49*zasa1+'M1-In'!L49*zodi1</f>
        <v>0</v>
      </c>
      <c r="F49" s="34">
        <f>IF('M1-In'!Q49&lt;0,1,0)</f>
        <v>0</v>
      </c>
      <c r="G49" s="81" t="str">
        <f t="shared" si="0"/>
        <v>OK</v>
      </c>
      <c r="H49" s="81">
        <f>IF('M1-In'!Q49&lt;0,0,'M1-In'!Q49)</f>
        <v>0</v>
      </c>
      <c r="I49" s="25">
        <f>IF('M1-In'!F49&gt;0,malu1,0)</f>
        <v>0</v>
      </c>
      <c r="J49" s="25">
        <f>IF('M1-In'!G49&gt;0,dima1,0)</f>
        <v>0</v>
      </c>
      <c r="K49" s="25">
        <f>IF('M1-In'!H49&gt;0,wome1,0)</f>
        <v>0</v>
      </c>
      <c r="L49" s="25">
        <f>IF('M1-In'!I49&gt;0,doje1,0)</f>
        <v>0</v>
      </c>
      <c r="M49" s="25">
        <f>IF('M1-In'!J49&gt;0,vrve1,0)</f>
        <v>0</v>
      </c>
      <c r="N49" s="25">
        <f>IF('M1-In'!K49&gt;0,zasa1,0)</f>
        <v>0</v>
      </c>
      <c r="O49" s="25">
        <f>IF('M1-In'!L49&gt;0,zodi1,0)</f>
        <v>0</v>
      </c>
      <c r="P49" s="25">
        <f t="shared" si="1"/>
        <v>0</v>
      </c>
      <c r="Q49" s="25">
        <f>IF(P49+'M1-In'!U49&gt;malu1+dima1+wome1+doje1+vrve1+zasa1+zodi1,1,0)</f>
        <v>0</v>
      </c>
      <c r="R49" s="25" t="str">
        <f t="shared" si="2"/>
        <v>OK</v>
      </c>
      <c r="S49" s="25">
        <f>MIN(P49+'M1-In'!U49,malu1+dima1+wome1+doje1+vrve1+zasa1+zodi1)</f>
        <v>0</v>
      </c>
      <c r="T49" s="25">
        <f>IF('M1-In'!AD49+'M1-In'!AE49+'M1-In'!AF49+'M1-In'!AG49+'M1-In'!AH49+'M1-In'!AI49+'M1-In'!AJ49&gt;S49,1,0)</f>
        <v>0</v>
      </c>
      <c r="U49" s="25" t="str">
        <f t="shared" si="3"/>
        <v>OK</v>
      </c>
      <c r="V49" s="34">
        <f t="shared" si="4"/>
        <v>0</v>
      </c>
      <c r="W49" s="81">
        <f>ROUND('M1-In'!Y49+'M1-In'!Z49+'M1-In'!AA49*0.5+'M1-In'!AB49*0.5,2)</f>
        <v>0</v>
      </c>
      <c r="X49" s="81">
        <f>ROUND('M1-In'!Y49,2)+ROUND('M1-In'!Z49*1.5,2)+ROUND('M1-In'!AA49*0.6,2)+ROUND('M1-In'!AB49*0.9,2)</f>
        <v>0</v>
      </c>
      <c r="Y49" s="81">
        <f ca="1">IF(V49=1,"Corriger",'M1-In'!Y49* vergoedeen+'M1-In'!Z49*ROUND(vergoedeen*1.5,2)+'M1-In'!AA49*ROUND(vergoedeen*0.6,2)+'M1-In'!AB49*ROUND(vergoedeen*0.9,2))</f>
        <v>0</v>
      </c>
      <c r="Z49" s="81">
        <f t="shared" ca="1" si="5"/>
        <v>0</v>
      </c>
      <c r="AA49" s="81">
        <f>E49+'M1-In'!N49+'M1-In'!P49+H49</f>
        <v>0</v>
      </c>
      <c r="AB49" s="81">
        <f>E49+'M1-In'!N49+'M1-In'!P49</f>
        <v>0</v>
      </c>
      <c r="AC49" s="25">
        <f>IF(V49=1,"Corriger",MIN(AA49,ad5m1*Ident!L49))</f>
        <v>0</v>
      </c>
      <c r="AD49" s="25">
        <f>MIN(AB49,ad5m1*Ident!L49)</f>
        <v>0</v>
      </c>
      <c r="AE49" s="81">
        <f t="shared" si="6"/>
        <v>0</v>
      </c>
      <c r="AF49" s="81">
        <f t="shared" si="7"/>
        <v>0</v>
      </c>
      <c r="AG49" s="81">
        <f>'M1-In'!AD49+'M1-In'!AE49</f>
        <v>0</v>
      </c>
      <c r="AH49" s="81">
        <f t="shared" si="8"/>
        <v>0</v>
      </c>
      <c r="AI49" s="81">
        <f>IF(V49=1,"Corriger!",ROUND('M1-In'!AF49*AE49*fuf,2))</f>
        <v>0</v>
      </c>
      <c r="AJ49" s="81">
        <f>IF(V49=1,"Corriger!",ROUND('M1-In'!AG49*AE49*fuf,2))</f>
        <v>0</v>
      </c>
      <c r="AK49" s="81">
        <f>IF(V49=1,"Corriger!",ROUND('M1-In'!AH49*AE49*fuf,2))</f>
        <v>0</v>
      </c>
      <c r="AL49" s="81">
        <f>IF(V49=1,"Corriger!",ROUND('M1-In'!AI49*AE49*fuf,2))</f>
        <v>0</v>
      </c>
      <c r="AM49" s="81">
        <f>IF(V49=1,"Corriger!",ROUND('M1-In'!AJ49*AE49*fuf,2))</f>
        <v>0</v>
      </c>
      <c r="AN49" s="81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1">
        <f t="shared" si="10"/>
        <v>0</v>
      </c>
      <c r="AQ49" s="81">
        <f t="shared" ca="1" si="11"/>
        <v>0</v>
      </c>
      <c r="AR49" s="81">
        <f t="shared" ca="1" si="12"/>
        <v>0</v>
      </c>
      <c r="AS49" s="81">
        <f t="shared" si="13"/>
        <v>0</v>
      </c>
      <c r="AT49" s="81">
        <f t="shared" ca="1" si="14"/>
        <v>0</v>
      </c>
      <c r="AU49" s="81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'M1-In'!F50*malu1+'M1-In'!G50*dima1+'M1-In'!H50*wome1+'M1-In'!I50*doje1+'M1-In'!J50*vrve1+'M1-In'!K50*zasa1+'M1-In'!L50*zodi1</f>
        <v>0</v>
      </c>
      <c r="F50" s="34">
        <f>IF('M1-In'!Q50&lt;0,1,0)</f>
        <v>0</v>
      </c>
      <c r="G50" s="81" t="str">
        <f t="shared" si="0"/>
        <v>OK</v>
      </c>
      <c r="H50" s="81">
        <f>IF('M1-In'!Q50&lt;0,0,'M1-In'!Q50)</f>
        <v>0</v>
      </c>
      <c r="I50" s="25">
        <f>IF('M1-In'!F50&gt;0,malu1,0)</f>
        <v>0</v>
      </c>
      <c r="J50" s="25">
        <f>IF('M1-In'!G50&gt;0,dima1,0)</f>
        <v>0</v>
      </c>
      <c r="K50" s="25">
        <f>IF('M1-In'!H50&gt;0,wome1,0)</f>
        <v>0</v>
      </c>
      <c r="L50" s="25">
        <f>IF('M1-In'!I50&gt;0,doje1,0)</f>
        <v>0</v>
      </c>
      <c r="M50" s="25">
        <f>IF('M1-In'!J50&gt;0,vrve1,0)</f>
        <v>0</v>
      </c>
      <c r="N50" s="25">
        <f>IF('M1-In'!K50&gt;0,zasa1,0)</f>
        <v>0</v>
      </c>
      <c r="O50" s="25">
        <f>IF('M1-In'!L50&gt;0,zodi1,0)</f>
        <v>0</v>
      </c>
      <c r="P50" s="25">
        <f t="shared" si="1"/>
        <v>0</v>
      </c>
      <c r="Q50" s="25">
        <f>IF(P50+'M1-In'!U50&gt;malu1+dima1+wome1+doje1+vrve1+zasa1+zodi1,1,0)</f>
        <v>0</v>
      </c>
      <c r="R50" s="25" t="str">
        <f t="shared" si="2"/>
        <v>OK</v>
      </c>
      <c r="S50" s="25">
        <f>MIN(P50+'M1-In'!U50,malu1+dima1+wome1+doje1+vrve1+zasa1+zodi1)</f>
        <v>0</v>
      </c>
      <c r="T50" s="25">
        <f>IF('M1-In'!AD50+'M1-In'!AE50+'M1-In'!AF50+'M1-In'!AG50+'M1-In'!AH50+'M1-In'!AI50+'M1-In'!AJ50&gt;S50,1,0)</f>
        <v>0</v>
      </c>
      <c r="U50" s="25" t="str">
        <f t="shared" si="3"/>
        <v>OK</v>
      </c>
      <c r="V50" s="34">
        <f t="shared" si="4"/>
        <v>0</v>
      </c>
      <c r="W50" s="81">
        <f>ROUND('M1-In'!Y50+'M1-In'!Z50+'M1-In'!AA50*0.5+'M1-In'!AB50*0.5,2)</f>
        <v>0</v>
      </c>
      <c r="X50" s="81">
        <f>ROUND('M1-In'!Y50,2)+ROUND('M1-In'!Z50*1.5,2)+ROUND('M1-In'!AA50*0.6,2)+ROUND('M1-In'!AB50*0.9,2)</f>
        <v>0</v>
      </c>
      <c r="Y50" s="81">
        <f ca="1">IF(V50=1,"Corriger",'M1-In'!Y50* vergoedeen+'M1-In'!Z50*ROUND(vergoedeen*1.5,2)+'M1-In'!AA50*ROUND(vergoedeen*0.6,2)+'M1-In'!AB50*ROUND(vergoedeen*0.9,2))</f>
        <v>0</v>
      </c>
      <c r="Z50" s="81">
        <f t="shared" ca="1" si="5"/>
        <v>0</v>
      </c>
      <c r="AA50" s="81">
        <f>E50+'M1-In'!N50+'M1-In'!P50+H50</f>
        <v>0</v>
      </c>
      <c r="AB50" s="81">
        <f>E50+'M1-In'!N50+'M1-In'!P50</f>
        <v>0</v>
      </c>
      <c r="AC50" s="25">
        <f>IF(V50=1,"Corriger",MIN(AA50,ad5m1*Ident!L50))</f>
        <v>0</v>
      </c>
      <c r="AD50" s="25">
        <f>MIN(AB50,ad5m1*Ident!L50)</f>
        <v>0</v>
      </c>
      <c r="AE50" s="81">
        <f t="shared" si="6"/>
        <v>0</v>
      </c>
      <c r="AF50" s="81">
        <f t="shared" si="7"/>
        <v>0</v>
      </c>
      <c r="AG50" s="81">
        <f>'M1-In'!AD50+'M1-In'!AE50</f>
        <v>0</v>
      </c>
      <c r="AH50" s="81">
        <f t="shared" si="8"/>
        <v>0</v>
      </c>
      <c r="AI50" s="81">
        <f>IF(V50=1,"Corriger!",ROUND('M1-In'!AF50*AE50*fuf,2))</f>
        <v>0</v>
      </c>
      <c r="AJ50" s="81">
        <f>IF(V50=1,"Corriger!",ROUND('M1-In'!AG50*AE50*fuf,2))</f>
        <v>0</v>
      </c>
      <c r="AK50" s="81">
        <f>IF(V50=1,"Corriger!",ROUND('M1-In'!AH50*AE50*fuf,2))</f>
        <v>0</v>
      </c>
      <c r="AL50" s="81">
        <f>IF(V50=1,"Corriger!",ROUND('M1-In'!AI50*AE50*fuf,2))</f>
        <v>0</v>
      </c>
      <c r="AM50" s="81">
        <f>IF(V50=1,"Corriger!",ROUND('M1-In'!AJ50*AE50*fuf,2))</f>
        <v>0</v>
      </c>
      <c r="AN50" s="81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1">
        <f t="shared" si="10"/>
        <v>0</v>
      </c>
      <c r="AQ50" s="81">
        <f t="shared" ca="1" si="11"/>
        <v>0</v>
      </c>
      <c r="AR50" s="81">
        <f t="shared" ca="1" si="12"/>
        <v>0</v>
      </c>
      <c r="AS50" s="81">
        <f t="shared" si="13"/>
        <v>0</v>
      </c>
      <c r="AT50" s="81">
        <f t="shared" ca="1" si="14"/>
        <v>0</v>
      </c>
      <c r="AU50" s="81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'M1-In'!F51*malu1+'M1-In'!G51*dima1+'M1-In'!H51*wome1+'M1-In'!I51*doje1+'M1-In'!J51*vrve1+'M1-In'!K51*zasa1+'M1-In'!L51*zodi1</f>
        <v>0</v>
      </c>
      <c r="F51" s="34">
        <f>IF('M1-In'!Q51&lt;0,1,0)</f>
        <v>0</v>
      </c>
      <c r="G51" s="81" t="str">
        <f t="shared" si="0"/>
        <v>OK</v>
      </c>
      <c r="H51" s="81">
        <f>IF('M1-In'!Q51&lt;0,0,'M1-In'!Q51)</f>
        <v>0</v>
      </c>
      <c r="I51" s="25">
        <f>IF('M1-In'!F51&gt;0,malu1,0)</f>
        <v>0</v>
      </c>
      <c r="J51" s="25">
        <f>IF('M1-In'!G51&gt;0,dima1,0)</f>
        <v>0</v>
      </c>
      <c r="K51" s="25">
        <f>IF('M1-In'!H51&gt;0,wome1,0)</f>
        <v>0</v>
      </c>
      <c r="L51" s="25">
        <f>IF('M1-In'!I51&gt;0,doje1,0)</f>
        <v>0</v>
      </c>
      <c r="M51" s="25">
        <f>IF('M1-In'!J51&gt;0,vrve1,0)</f>
        <v>0</v>
      </c>
      <c r="N51" s="25">
        <f>IF('M1-In'!K51&gt;0,zasa1,0)</f>
        <v>0</v>
      </c>
      <c r="O51" s="25">
        <f>IF('M1-In'!L51&gt;0,zodi1,0)</f>
        <v>0</v>
      </c>
      <c r="P51" s="25">
        <f t="shared" si="1"/>
        <v>0</v>
      </c>
      <c r="Q51" s="25">
        <f>IF(P51+'M1-In'!U51&gt;malu1+dima1+wome1+doje1+vrve1+zasa1+zodi1,1,0)</f>
        <v>0</v>
      </c>
      <c r="R51" s="25" t="str">
        <f t="shared" si="2"/>
        <v>OK</v>
      </c>
      <c r="S51" s="25">
        <f>MIN(P51+'M1-In'!U51,malu1+dima1+wome1+doje1+vrve1+zasa1+zodi1)</f>
        <v>0</v>
      </c>
      <c r="T51" s="25">
        <f>IF('M1-In'!AD51+'M1-In'!AE51+'M1-In'!AF51+'M1-In'!AG51+'M1-In'!AH51+'M1-In'!AI51+'M1-In'!AJ51&gt;S51,1,0)</f>
        <v>0</v>
      </c>
      <c r="U51" s="25" t="str">
        <f t="shared" si="3"/>
        <v>OK</v>
      </c>
      <c r="V51" s="34">
        <f t="shared" si="4"/>
        <v>0</v>
      </c>
      <c r="W51" s="81">
        <f>ROUND('M1-In'!Y51+'M1-In'!Z51+'M1-In'!AA51*0.5+'M1-In'!AB51*0.5,2)</f>
        <v>0</v>
      </c>
      <c r="X51" s="81">
        <f>ROUND('M1-In'!Y51,2)+ROUND('M1-In'!Z51*1.5,2)+ROUND('M1-In'!AA51*0.6,2)+ROUND('M1-In'!AB51*0.9,2)</f>
        <v>0</v>
      </c>
      <c r="Y51" s="81">
        <f ca="1">IF(V51=1,"Corriger",'M1-In'!Y51* vergoedeen+'M1-In'!Z51*ROUND(vergoedeen*1.5,2)+'M1-In'!AA51*ROUND(vergoedeen*0.6,2)+'M1-In'!AB51*ROUND(vergoedeen*0.9,2))</f>
        <v>0</v>
      </c>
      <c r="Z51" s="81">
        <f t="shared" ca="1" si="5"/>
        <v>0</v>
      </c>
      <c r="AA51" s="81">
        <f>E51+'M1-In'!N51+'M1-In'!P51+H51</f>
        <v>0</v>
      </c>
      <c r="AB51" s="81">
        <f>E51+'M1-In'!N51+'M1-In'!P51</f>
        <v>0</v>
      </c>
      <c r="AC51" s="25">
        <f>IF(V51=1,"Corriger",MIN(AA51,ad5m1*Ident!L51))</f>
        <v>0</v>
      </c>
      <c r="AD51" s="25">
        <f>MIN(AB51,ad5m1*Ident!L51)</f>
        <v>0</v>
      </c>
      <c r="AE51" s="81">
        <f t="shared" si="6"/>
        <v>0</v>
      </c>
      <c r="AF51" s="81">
        <f t="shared" si="7"/>
        <v>0</v>
      </c>
      <c r="AG51" s="81">
        <f>'M1-In'!AD51+'M1-In'!AE51</f>
        <v>0</v>
      </c>
      <c r="AH51" s="81">
        <f t="shared" si="8"/>
        <v>0</v>
      </c>
      <c r="AI51" s="81">
        <f>IF(V51=1,"Corriger!",ROUND('M1-In'!AF51*AE51*fuf,2))</f>
        <v>0</v>
      </c>
      <c r="AJ51" s="81">
        <f>IF(V51=1,"Corriger!",ROUND('M1-In'!AG51*AE51*fuf,2))</f>
        <v>0</v>
      </c>
      <c r="AK51" s="81">
        <f>IF(V51=1,"Corriger!",ROUND('M1-In'!AH51*AE51*fuf,2))</f>
        <v>0</v>
      </c>
      <c r="AL51" s="81">
        <f>IF(V51=1,"Corriger!",ROUND('M1-In'!AI51*AE51*fuf,2))</f>
        <v>0</v>
      </c>
      <c r="AM51" s="81">
        <f>IF(V51=1,"Corriger!",ROUND('M1-In'!AJ51*AE51*fuf,2))</f>
        <v>0</v>
      </c>
      <c r="AN51" s="81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1">
        <f t="shared" si="10"/>
        <v>0</v>
      </c>
      <c r="AQ51" s="81">
        <f t="shared" ca="1" si="11"/>
        <v>0</v>
      </c>
      <c r="AR51" s="81">
        <f t="shared" ca="1" si="12"/>
        <v>0</v>
      </c>
      <c r="AS51" s="81">
        <f t="shared" si="13"/>
        <v>0</v>
      </c>
      <c r="AT51" s="81">
        <f t="shared" ca="1" si="14"/>
        <v>0</v>
      </c>
      <c r="AU51" s="81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'M1-In'!F52*malu1+'M1-In'!G52*dima1+'M1-In'!H52*wome1+'M1-In'!I52*doje1+'M1-In'!J52*vrve1+'M1-In'!K52*zasa1+'M1-In'!L52*zodi1</f>
        <v>0</v>
      </c>
      <c r="F52" s="34">
        <f>IF('M1-In'!Q52&lt;0,1,0)</f>
        <v>0</v>
      </c>
      <c r="G52" s="81" t="str">
        <f t="shared" si="0"/>
        <v>OK</v>
      </c>
      <c r="H52" s="81">
        <f>IF('M1-In'!Q52&lt;0,0,'M1-In'!Q52)</f>
        <v>0</v>
      </c>
      <c r="I52" s="25">
        <f>IF('M1-In'!F52&gt;0,malu1,0)</f>
        <v>0</v>
      </c>
      <c r="J52" s="25">
        <f>IF('M1-In'!G52&gt;0,dima1,0)</f>
        <v>0</v>
      </c>
      <c r="K52" s="25">
        <f>IF('M1-In'!H52&gt;0,wome1,0)</f>
        <v>0</v>
      </c>
      <c r="L52" s="25">
        <f>IF('M1-In'!I52&gt;0,doje1,0)</f>
        <v>0</v>
      </c>
      <c r="M52" s="25">
        <f>IF('M1-In'!J52&gt;0,vrve1,0)</f>
        <v>0</v>
      </c>
      <c r="N52" s="25">
        <f>IF('M1-In'!K52&gt;0,zasa1,0)</f>
        <v>0</v>
      </c>
      <c r="O52" s="25">
        <f>IF('M1-In'!L52&gt;0,zodi1,0)</f>
        <v>0</v>
      </c>
      <c r="P52" s="25">
        <f t="shared" si="1"/>
        <v>0</v>
      </c>
      <c r="Q52" s="25">
        <f>IF(P52+'M1-In'!U52&gt;malu1+dima1+wome1+doje1+vrve1+zasa1+zodi1,1,0)</f>
        <v>0</v>
      </c>
      <c r="R52" s="25" t="str">
        <f t="shared" si="2"/>
        <v>OK</v>
      </c>
      <c r="S52" s="25">
        <f>MIN(P52+'M1-In'!U52,malu1+dima1+wome1+doje1+vrve1+zasa1+zodi1)</f>
        <v>0</v>
      </c>
      <c r="T52" s="25">
        <f>IF('M1-In'!AD52+'M1-In'!AE52+'M1-In'!AF52+'M1-In'!AG52+'M1-In'!AH52+'M1-In'!AI52+'M1-In'!AJ52&gt;S52,1,0)</f>
        <v>0</v>
      </c>
      <c r="U52" s="25" t="str">
        <f t="shared" si="3"/>
        <v>OK</v>
      </c>
      <c r="V52" s="34">
        <f t="shared" si="4"/>
        <v>0</v>
      </c>
      <c r="W52" s="81">
        <f>ROUND('M1-In'!Y52+'M1-In'!Z52+'M1-In'!AA52*0.5+'M1-In'!AB52*0.5,2)</f>
        <v>0</v>
      </c>
      <c r="X52" s="81">
        <f>ROUND('M1-In'!Y52,2)+ROUND('M1-In'!Z52*1.5,2)+ROUND('M1-In'!AA52*0.6,2)+ROUND('M1-In'!AB52*0.9,2)</f>
        <v>0</v>
      </c>
      <c r="Y52" s="81">
        <f ca="1">IF(V52=1,"Corriger",'M1-In'!Y52* vergoedeen+'M1-In'!Z52*ROUND(vergoedeen*1.5,2)+'M1-In'!AA52*ROUND(vergoedeen*0.6,2)+'M1-In'!AB52*ROUND(vergoedeen*0.9,2))</f>
        <v>0</v>
      </c>
      <c r="Z52" s="81">
        <f t="shared" ca="1" si="5"/>
        <v>0</v>
      </c>
      <c r="AA52" s="81">
        <f>E52+'M1-In'!N52+'M1-In'!P52+H52</f>
        <v>0</v>
      </c>
      <c r="AB52" s="81">
        <f>E52+'M1-In'!N52+'M1-In'!P52</f>
        <v>0</v>
      </c>
      <c r="AC52" s="25">
        <f>IF(V52=1,"Corriger",MIN(AA52,ad5m1*Ident!L52))</f>
        <v>0</v>
      </c>
      <c r="AD52" s="25">
        <f>MIN(AB52,ad5m1*Ident!L52)</f>
        <v>0</v>
      </c>
      <c r="AE52" s="81">
        <f t="shared" si="6"/>
        <v>0</v>
      </c>
      <c r="AF52" s="81">
        <f t="shared" si="7"/>
        <v>0</v>
      </c>
      <c r="AG52" s="81">
        <f>'M1-In'!AD52+'M1-In'!AE52</f>
        <v>0</v>
      </c>
      <c r="AH52" s="81">
        <f t="shared" si="8"/>
        <v>0</v>
      </c>
      <c r="AI52" s="81">
        <f>IF(V52=1,"Corriger!",ROUND('M1-In'!AF52*AE52*fuf,2))</f>
        <v>0</v>
      </c>
      <c r="AJ52" s="81">
        <f>IF(V52=1,"Corriger!",ROUND('M1-In'!AG52*AE52*fuf,2))</f>
        <v>0</v>
      </c>
      <c r="AK52" s="81">
        <f>IF(V52=1,"Corriger!",ROUND('M1-In'!AH52*AE52*fuf,2))</f>
        <v>0</v>
      </c>
      <c r="AL52" s="81">
        <f>IF(V52=1,"Corriger!",ROUND('M1-In'!AI52*AE52*fuf,2))</f>
        <v>0</v>
      </c>
      <c r="AM52" s="81">
        <f>IF(V52=1,"Corriger!",ROUND('M1-In'!AJ52*AE52*fuf,2))</f>
        <v>0</v>
      </c>
      <c r="AN52" s="81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1">
        <f t="shared" si="10"/>
        <v>0</v>
      </c>
      <c r="AQ52" s="81">
        <f t="shared" ca="1" si="11"/>
        <v>0</v>
      </c>
      <c r="AR52" s="81">
        <f t="shared" ca="1" si="12"/>
        <v>0</v>
      </c>
      <c r="AS52" s="81">
        <f t="shared" si="13"/>
        <v>0</v>
      </c>
      <c r="AT52" s="81">
        <f t="shared" ca="1" si="14"/>
        <v>0</v>
      </c>
      <c r="AU52" s="81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'M1-In'!F53*malu1+'M1-In'!G53*dima1+'M1-In'!H53*wome1+'M1-In'!I53*doje1+'M1-In'!J53*vrve1+'M1-In'!K53*zasa1+'M1-In'!L53*zodi1</f>
        <v>0</v>
      </c>
      <c r="F53" s="34">
        <f>IF('M1-In'!Q53&lt;0,1,0)</f>
        <v>0</v>
      </c>
      <c r="G53" s="81" t="str">
        <f t="shared" si="0"/>
        <v>OK</v>
      </c>
      <c r="H53" s="81">
        <f>IF('M1-In'!Q53&lt;0,0,'M1-In'!Q53)</f>
        <v>0</v>
      </c>
      <c r="I53" s="25">
        <f>IF('M1-In'!F53&gt;0,malu1,0)</f>
        <v>0</v>
      </c>
      <c r="J53" s="25">
        <f>IF('M1-In'!G53&gt;0,dima1,0)</f>
        <v>0</v>
      </c>
      <c r="K53" s="25">
        <f>IF('M1-In'!H53&gt;0,wome1,0)</f>
        <v>0</v>
      </c>
      <c r="L53" s="25">
        <f>IF('M1-In'!I53&gt;0,doje1,0)</f>
        <v>0</v>
      </c>
      <c r="M53" s="25">
        <f>IF('M1-In'!J53&gt;0,vrve1,0)</f>
        <v>0</v>
      </c>
      <c r="N53" s="25">
        <f>IF('M1-In'!K53&gt;0,zasa1,0)</f>
        <v>0</v>
      </c>
      <c r="O53" s="25">
        <f>IF('M1-In'!L53&gt;0,zodi1,0)</f>
        <v>0</v>
      </c>
      <c r="P53" s="25">
        <f t="shared" si="1"/>
        <v>0</v>
      </c>
      <c r="Q53" s="25">
        <f>IF(P53+'M1-In'!U53&gt;malu1+dima1+wome1+doje1+vrve1+zasa1+zodi1,1,0)</f>
        <v>0</v>
      </c>
      <c r="R53" s="25" t="str">
        <f t="shared" si="2"/>
        <v>OK</v>
      </c>
      <c r="S53" s="25">
        <f>MIN(P53+'M1-In'!U53,malu1+dima1+wome1+doje1+vrve1+zasa1+zodi1)</f>
        <v>0</v>
      </c>
      <c r="T53" s="25">
        <f>IF('M1-In'!AD53+'M1-In'!AE53+'M1-In'!AF53+'M1-In'!AG53+'M1-In'!AH53+'M1-In'!AI53+'M1-In'!AJ53&gt;S53,1,0)</f>
        <v>0</v>
      </c>
      <c r="U53" s="25" t="str">
        <f t="shared" si="3"/>
        <v>OK</v>
      </c>
      <c r="V53" s="34">
        <f t="shared" si="4"/>
        <v>0</v>
      </c>
      <c r="W53" s="81">
        <f>ROUND('M1-In'!Y53+'M1-In'!Z53+'M1-In'!AA53*0.5+'M1-In'!AB53*0.5,2)</f>
        <v>0</v>
      </c>
      <c r="X53" s="81">
        <f>ROUND('M1-In'!Y53,2)+ROUND('M1-In'!Z53*1.5,2)+ROUND('M1-In'!AA53*0.6,2)+ROUND('M1-In'!AB53*0.9,2)</f>
        <v>0</v>
      </c>
      <c r="Y53" s="81">
        <f ca="1">IF(V53=1,"Corriger",'M1-In'!Y53* vergoedeen+'M1-In'!Z53*ROUND(vergoedeen*1.5,2)+'M1-In'!AA53*ROUND(vergoedeen*0.6,2)+'M1-In'!AB53*ROUND(vergoedeen*0.9,2))</f>
        <v>0</v>
      </c>
      <c r="Z53" s="81">
        <f t="shared" ca="1" si="5"/>
        <v>0</v>
      </c>
      <c r="AA53" s="81">
        <f>E53+'M1-In'!N53+'M1-In'!P53+H53</f>
        <v>0</v>
      </c>
      <c r="AB53" s="81">
        <f>E53+'M1-In'!N53+'M1-In'!P53</f>
        <v>0</v>
      </c>
      <c r="AC53" s="25">
        <f>IF(V53=1,"Corriger",MIN(AA53,ad5m1*Ident!L53))</f>
        <v>0</v>
      </c>
      <c r="AD53" s="25">
        <f>MIN(AB53,ad5m1*Ident!L53)</f>
        <v>0</v>
      </c>
      <c r="AE53" s="81">
        <f t="shared" si="6"/>
        <v>0</v>
      </c>
      <c r="AF53" s="81">
        <f t="shared" si="7"/>
        <v>0</v>
      </c>
      <c r="AG53" s="81">
        <f>'M1-In'!AD53+'M1-In'!AE53</f>
        <v>0</v>
      </c>
      <c r="AH53" s="81">
        <f t="shared" si="8"/>
        <v>0</v>
      </c>
      <c r="AI53" s="81">
        <f>IF(V53=1,"Corriger!",ROUND('M1-In'!AF53*AE53*fuf,2))</f>
        <v>0</v>
      </c>
      <c r="AJ53" s="81">
        <f>IF(V53=1,"Corriger!",ROUND('M1-In'!AG53*AE53*fuf,2))</f>
        <v>0</v>
      </c>
      <c r="AK53" s="81">
        <f>IF(V53=1,"Corriger!",ROUND('M1-In'!AH53*AE53*fuf,2))</f>
        <v>0</v>
      </c>
      <c r="AL53" s="81">
        <f>IF(V53=1,"Corriger!",ROUND('M1-In'!AI53*AE53*fuf,2))</f>
        <v>0</v>
      </c>
      <c r="AM53" s="81">
        <f>IF(V53=1,"Corriger!",ROUND('M1-In'!AJ53*AE53*fuf,2))</f>
        <v>0</v>
      </c>
      <c r="AN53" s="81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1">
        <f t="shared" si="10"/>
        <v>0</v>
      </c>
      <c r="AQ53" s="81">
        <f t="shared" ca="1" si="11"/>
        <v>0</v>
      </c>
      <c r="AR53" s="81">
        <f t="shared" ca="1" si="12"/>
        <v>0</v>
      </c>
      <c r="AS53" s="81">
        <f t="shared" si="13"/>
        <v>0</v>
      </c>
      <c r="AT53" s="81">
        <f t="shared" ca="1" si="14"/>
        <v>0</v>
      </c>
      <c r="AU53" s="81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'M1-In'!F54*malu1+'M1-In'!G54*dima1+'M1-In'!H54*wome1+'M1-In'!I54*doje1+'M1-In'!J54*vrve1+'M1-In'!K54*zasa1+'M1-In'!L54*zodi1</f>
        <v>0</v>
      </c>
      <c r="F54" s="34">
        <f>IF('M1-In'!Q54&lt;0,1,0)</f>
        <v>0</v>
      </c>
      <c r="G54" s="81" t="str">
        <f t="shared" si="0"/>
        <v>OK</v>
      </c>
      <c r="H54" s="81">
        <f>IF('M1-In'!Q54&lt;0,0,'M1-In'!Q54)</f>
        <v>0</v>
      </c>
      <c r="I54" s="25">
        <f>IF('M1-In'!F54&gt;0,malu1,0)</f>
        <v>0</v>
      </c>
      <c r="J54" s="25">
        <f>IF('M1-In'!G54&gt;0,dima1,0)</f>
        <v>0</v>
      </c>
      <c r="K54" s="25">
        <f>IF('M1-In'!H54&gt;0,wome1,0)</f>
        <v>0</v>
      </c>
      <c r="L54" s="25">
        <f>IF('M1-In'!I54&gt;0,doje1,0)</f>
        <v>0</v>
      </c>
      <c r="M54" s="25">
        <f>IF('M1-In'!J54&gt;0,vrve1,0)</f>
        <v>0</v>
      </c>
      <c r="N54" s="25">
        <f>IF('M1-In'!K54&gt;0,zasa1,0)</f>
        <v>0</v>
      </c>
      <c r="O54" s="25">
        <f>IF('M1-In'!L54&gt;0,zodi1,0)</f>
        <v>0</v>
      </c>
      <c r="P54" s="25">
        <f t="shared" si="1"/>
        <v>0</v>
      </c>
      <c r="Q54" s="25">
        <f>IF(P54+'M1-In'!U54&gt;malu1+dima1+wome1+doje1+vrve1+zasa1+zodi1,1,0)</f>
        <v>0</v>
      </c>
      <c r="R54" s="25" t="str">
        <f t="shared" si="2"/>
        <v>OK</v>
      </c>
      <c r="S54" s="25">
        <f>MIN(P54+'M1-In'!U54,malu1+dima1+wome1+doje1+vrve1+zasa1+zodi1)</f>
        <v>0</v>
      </c>
      <c r="T54" s="25">
        <f>IF('M1-In'!AD54+'M1-In'!AE54+'M1-In'!AF54+'M1-In'!AG54+'M1-In'!AH54+'M1-In'!AI54+'M1-In'!AJ54&gt;S54,1,0)</f>
        <v>0</v>
      </c>
      <c r="U54" s="25" t="str">
        <f t="shared" si="3"/>
        <v>OK</v>
      </c>
      <c r="V54" s="34">
        <f t="shared" si="4"/>
        <v>0</v>
      </c>
      <c r="W54" s="81">
        <f>ROUND('M1-In'!Y54+'M1-In'!Z54+'M1-In'!AA54*0.5+'M1-In'!AB54*0.5,2)</f>
        <v>0</v>
      </c>
      <c r="X54" s="81">
        <f>ROUND('M1-In'!Y54,2)+ROUND('M1-In'!Z54*1.5,2)+ROUND('M1-In'!AA54*0.6,2)+ROUND('M1-In'!AB54*0.9,2)</f>
        <v>0</v>
      </c>
      <c r="Y54" s="81">
        <f ca="1">IF(V54=1,"Corriger",'M1-In'!Y54* vergoedeen+'M1-In'!Z54*ROUND(vergoedeen*1.5,2)+'M1-In'!AA54*ROUND(vergoedeen*0.6,2)+'M1-In'!AB54*ROUND(vergoedeen*0.9,2))</f>
        <v>0</v>
      </c>
      <c r="Z54" s="81">
        <f t="shared" ca="1" si="5"/>
        <v>0</v>
      </c>
      <c r="AA54" s="81">
        <f>E54+'M1-In'!N54+'M1-In'!P54+H54</f>
        <v>0</v>
      </c>
      <c r="AB54" s="81">
        <f>E54+'M1-In'!N54+'M1-In'!P54</f>
        <v>0</v>
      </c>
      <c r="AC54" s="25">
        <f>IF(V54=1,"Corriger",MIN(AA54,ad5m1*Ident!L54))</f>
        <v>0</v>
      </c>
      <c r="AD54" s="25">
        <f>MIN(AB54,ad5m1*Ident!L54)</f>
        <v>0</v>
      </c>
      <c r="AE54" s="81">
        <f t="shared" si="6"/>
        <v>0</v>
      </c>
      <c r="AF54" s="81">
        <f t="shared" si="7"/>
        <v>0</v>
      </c>
      <c r="AG54" s="81">
        <f>'M1-In'!AD54+'M1-In'!AE54</f>
        <v>0</v>
      </c>
      <c r="AH54" s="81">
        <f t="shared" si="8"/>
        <v>0</v>
      </c>
      <c r="AI54" s="81">
        <f>IF(V54=1,"Corriger!",ROUND('M1-In'!AF54*AE54*fuf,2))</f>
        <v>0</v>
      </c>
      <c r="AJ54" s="81">
        <f>IF(V54=1,"Corriger!",ROUND('M1-In'!AG54*AE54*fuf,2))</f>
        <v>0</v>
      </c>
      <c r="AK54" s="81">
        <f>IF(V54=1,"Corriger!",ROUND('M1-In'!AH54*AE54*fuf,2))</f>
        <v>0</v>
      </c>
      <c r="AL54" s="81">
        <f>IF(V54=1,"Corriger!",ROUND('M1-In'!AI54*AE54*fuf,2))</f>
        <v>0</v>
      </c>
      <c r="AM54" s="81">
        <f>IF(V54=1,"Corriger!",ROUND('M1-In'!AJ54*AE54*fuf,2))</f>
        <v>0</v>
      </c>
      <c r="AN54" s="81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1">
        <f t="shared" si="10"/>
        <v>0</v>
      </c>
      <c r="AQ54" s="81">
        <f t="shared" ca="1" si="11"/>
        <v>0</v>
      </c>
      <c r="AR54" s="81">
        <f t="shared" ca="1" si="12"/>
        <v>0</v>
      </c>
      <c r="AS54" s="81">
        <f t="shared" si="13"/>
        <v>0</v>
      </c>
      <c r="AT54" s="81">
        <f t="shared" ca="1" si="14"/>
        <v>0</v>
      </c>
      <c r="AU54" s="81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'M1-In'!F55*malu1+'M1-In'!G55*dima1+'M1-In'!H55*wome1+'M1-In'!I55*doje1+'M1-In'!J55*vrve1+'M1-In'!K55*zasa1+'M1-In'!L55*zodi1</f>
        <v>0</v>
      </c>
      <c r="F55" s="34">
        <f>IF('M1-In'!Q55&lt;0,1,0)</f>
        <v>0</v>
      </c>
      <c r="G55" s="81" t="str">
        <f t="shared" si="0"/>
        <v>OK</v>
      </c>
      <c r="H55" s="81">
        <f>IF('M1-In'!Q55&lt;0,0,'M1-In'!Q55)</f>
        <v>0</v>
      </c>
      <c r="I55" s="25">
        <f>IF('M1-In'!F55&gt;0,malu1,0)</f>
        <v>0</v>
      </c>
      <c r="J55" s="25">
        <f>IF('M1-In'!G55&gt;0,dima1,0)</f>
        <v>0</v>
      </c>
      <c r="K55" s="25">
        <f>IF('M1-In'!H55&gt;0,wome1,0)</f>
        <v>0</v>
      </c>
      <c r="L55" s="25">
        <f>IF('M1-In'!I55&gt;0,doje1,0)</f>
        <v>0</v>
      </c>
      <c r="M55" s="25">
        <f>IF('M1-In'!J55&gt;0,vrve1,0)</f>
        <v>0</v>
      </c>
      <c r="N55" s="25">
        <f>IF('M1-In'!K55&gt;0,zasa1,0)</f>
        <v>0</v>
      </c>
      <c r="O55" s="25">
        <f>IF('M1-In'!L55&gt;0,zodi1,0)</f>
        <v>0</v>
      </c>
      <c r="P55" s="25">
        <f t="shared" si="1"/>
        <v>0</v>
      </c>
      <c r="Q55" s="25">
        <f>IF(P55+'M1-In'!U55&gt;malu1+dima1+wome1+doje1+vrve1+zasa1+zodi1,1,0)</f>
        <v>0</v>
      </c>
      <c r="R55" s="25" t="str">
        <f t="shared" si="2"/>
        <v>OK</v>
      </c>
      <c r="S55" s="25">
        <f>MIN(P55+'M1-In'!U55,malu1+dima1+wome1+doje1+vrve1+zasa1+zodi1)</f>
        <v>0</v>
      </c>
      <c r="T55" s="25">
        <f>IF('M1-In'!AD55+'M1-In'!AE55+'M1-In'!AF55+'M1-In'!AG55+'M1-In'!AH55+'M1-In'!AI55+'M1-In'!AJ55&gt;S55,1,0)</f>
        <v>0</v>
      </c>
      <c r="U55" s="25" t="str">
        <f t="shared" si="3"/>
        <v>OK</v>
      </c>
      <c r="V55" s="34">
        <f t="shared" si="4"/>
        <v>0</v>
      </c>
      <c r="W55" s="81">
        <f>ROUND('M1-In'!Y55+'M1-In'!Z55+'M1-In'!AA55*0.5+'M1-In'!AB55*0.5,2)</f>
        <v>0</v>
      </c>
      <c r="X55" s="81">
        <f>ROUND('M1-In'!Y55,2)+ROUND('M1-In'!Z55*1.5,2)+ROUND('M1-In'!AA55*0.6,2)+ROUND('M1-In'!AB55*0.9,2)</f>
        <v>0</v>
      </c>
      <c r="Y55" s="81">
        <f ca="1">IF(V55=1,"Corriger",'M1-In'!Y55* vergoedeen+'M1-In'!Z55*ROUND(vergoedeen*1.5,2)+'M1-In'!AA55*ROUND(vergoedeen*0.6,2)+'M1-In'!AB55*ROUND(vergoedeen*0.9,2))</f>
        <v>0</v>
      </c>
      <c r="Z55" s="81">
        <f t="shared" ca="1" si="5"/>
        <v>0</v>
      </c>
      <c r="AA55" s="81">
        <f>E55+'M1-In'!N55+'M1-In'!P55+H55</f>
        <v>0</v>
      </c>
      <c r="AB55" s="81">
        <f>E55+'M1-In'!N55+'M1-In'!P55</f>
        <v>0</v>
      </c>
      <c r="AC55" s="25">
        <f>IF(V55=1,"Corriger",MIN(AA55,ad5m1*Ident!L55))</f>
        <v>0</v>
      </c>
      <c r="AD55" s="25">
        <f>MIN(AB55,ad5m1*Ident!L55)</f>
        <v>0</v>
      </c>
      <c r="AE55" s="81">
        <f t="shared" si="6"/>
        <v>0</v>
      </c>
      <c r="AF55" s="81">
        <f t="shared" si="7"/>
        <v>0</v>
      </c>
      <c r="AG55" s="81">
        <f>'M1-In'!AD55+'M1-In'!AE55</f>
        <v>0</v>
      </c>
      <c r="AH55" s="81">
        <f t="shared" si="8"/>
        <v>0</v>
      </c>
      <c r="AI55" s="81">
        <f>IF(V55=1,"Corriger!",ROUND('M1-In'!AF55*AE55*fuf,2))</f>
        <v>0</v>
      </c>
      <c r="AJ55" s="81">
        <f>IF(V55=1,"Corriger!",ROUND('M1-In'!AG55*AE55*fuf,2))</f>
        <v>0</v>
      </c>
      <c r="AK55" s="81">
        <f>IF(V55=1,"Corriger!",ROUND('M1-In'!AH55*AE55*fuf,2))</f>
        <v>0</v>
      </c>
      <c r="AL55" s="81">
        <f>IF(V55=1,"Corriger!",ROUND('M1-In'!AI55*AE55*fuf,2))</f>
        <v>0</v>
      </c>
      <c r="AM55" s="81">
        <f>IF(V55=1,"Corriger!",ROUND('M1-In'!AJ55*AE55*fuf,2))</f>
        <v>0</v>
      </c>
      <c r="AN55" s="81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1">
        <f t="shared" si="10"/>
        <v>0</v>
      </c>
      <c r="AQ55" s="81">
        <f t="shared" ca="1" si="11"/>
        <v>0</v>
      </c>
      <c r="AR55" s="81">
        <f t="shared" ca="1" si="12"/>
        <v>0</v>
      </c>
      <c r="AS55" s="81">
        <f t="shared" si="13"/>
        <v>0</v>
      </c>
      <c r="AT55" s="81">
        <f t="shared" ca="1" si="14"/>
        <v>0</v>
      </c>
      <c r="AU55" s="81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'M1-In'!F56*malu1+'M1-In'!G56*dima1+'M1-In'!H56*wome1+'M1-In'!I56*doje1+'M1-In'!J56*vrve1+'M1-In'!K56*zasa1+'M1-In'!L56*zodi1</f>
        <v>0</v>
      </c>
      <c r="F56" s="34">
        <f>IF('M1-In'!Q56&lt;0,1,0)</f>
        <v>0</v>
      </c>
      <c r="G56" s="81" t="str">
        <f t="shared" si="0"/>
        <v>OK</v>
      </c>
      <c r="H56" s="81">
        <f>IF('M1-In'!Q56&lt;0,0,'M1-In'!Q56)</f>
        <v>0</v>
      </c>
      <c r="I56" s="25">
        <f>IF('M1-In'!F56&gt;0,malu1,0)</f>
        <v>0</v>
      </c>
      <c r="J56" s="25">
        <f>IF('M1-In'!G56&gt;0,dima1,0)</f>
        <v>0</v>
      </c>
      <c r="K56" s="25">
        <f>IF('M1-In'!H56&gt;0,wome1,0)</f>
        <v>0</v>
      </c>
      <c r="L56" s="25">
        <f>IF('M1-In'!I56&gt;0,doje1,0)</f>
        <v>0</v>
      </c>
      <c r="M56" s="25">
        <f>IF('M1-In'!J56&gt;0,vrve1,0)</f>
        <v>0</v>
      </c>
      <c r="N56" s="25">
        <f>IF('M1-In'!K56&gt;0,zasa1,0)</f>
        <v>0</v>
      </c>
      <c r="O56" s="25">
        <f>IF('M1-In'!L56&gt;0,zodi1,0)</f>
        <v>0</v>
      </c>
      <c r="P56" s="25">
        <f t="shared" si="1"/>
        <v>0</v>
      </c>
      <c r="Q56" s="25">
        <f>IF(P56+'M1-In'!U56&gt;malu1+dima1+wome1+doje1+vrve1+zasa1+zodi1,1,0)</f>
        <v>0</v>
      </c>
      <c r="R56" s="25" t="str">
        <f t="shared" si="2"/>
        <v>OK</v>
      </c>
      <c r="S56" s="25">
        <f>MIN(P56+'M1-In'!U56,malu1+dima1+wome1+doje1+vrve1+zasa1+zodi1)</f>
        <v>0</v>
      </c>
      <c r="T56" s="25">
        <f>IF('M1-In'!AD56+'M1-In'!AE56+'M1-In'!AF56+'M1-In'!AG56+'M1-In'!AH56+'M1-In'!AI56+'M1-In'!AJ56&gt;S56,1,0)</f>
        <v>0</v>
      </c>
      <c r="U56" s="25" t="str">
        <f t="shared" si="3"/>
        <v>OK</v>
      </c>
      <c r="V56" s="34">
        <f t="shared" si="4"/>
        <v>0</v>
      </c>
      <c r="W56" s="81">
        <f>ROUND('M1-In'!Y56+'M1-In'!Z56+'M1-In'!AA56*0.5+'M1-In'!AB56*0.5,2)</f>
        <v>0</v>
      </c>
      <c r="X56" s="81">
        <f>ROUND('M1-In'!Y56,2)+ROUND('M1-In'!Z56*1.5,2)+ROUND('M1-In'!AA56*0.6,2)+ROUND('M1-In'!AB56*0.9,2)</f>
        <v>0</v>
      </c>
      <c r="Y56" s="81">
        <f ca="1">IF(V56=1,"Corriger",'M1-In'!Y56* vergoedeen+'M1-In'!Z56*ROUND(vergoedeen*1.5,2)+'M1-In'!AA56*ROUND(vergoedeen*0.6,2)+'M1-In'!AB56*ROUND(vergoedeen*0.9,2))</f>
        <v>0</v>
      </c>
      <c r="Z56" s="81">
        <f t="shared" ca="1" si="5"/>
        <v>0</v>
      </c>
      <c r="AA56" s="81">
        <f>E56+'M1-In'!N56+'M1-In'!P56+H56</f>
        <v>0</v>
      </c>
      <c r="AB56" s="81">
        <f>E56+'M1-In'!N56+'M1-In'!P56</f>
        <v>0</v>
      </c>
      <c r="AC56" s="25">
        <f>IF(V56=1,"Corriger",MIN(AA56,ad5m1*Ident!L56))</f>
        <v>0</v>
      </c>
      <c r="AD56" s="25">
        <f>MIN(AB56,ad5m1*Ident!L56)</f>
        <v>0</v>
      </c>
      <c r="AE56" s="81">
        <f t="shared" si="6"/>
        <v>0</v>
      </c>
      <c r="AF56" s="81">
        <f t="shared" si="7"/>
        <v>0</v>
      </c>
      <c r="AG56" s="81">
        <f>'M1-In'!AD56+'M1-In'!AE56</f>
        <v>0</v>
      </c>
      <c r="AH56" s="81">
        <f t="shared" si="8"/>
        <v>0</v>
      </c>
      <c r="AI56" s="81">
        <f>IF(V56=1,"Corriger!",ROUND('M1-In'!AF56*AE56*fuf,2))</f>
        <v>0</v>
      </c>
      <c r="AJ56" s="81">
        <f>IF(V56=1,"Corriger!",ROUND('M1-In'!AG56*AE56*fuf,2))</f>
        <v>0</v>
      </c>
      <c r="AK56" s="81">
        <f>IF(V56=1,"Corriger!",ROUND('M1-In'!AH56*AE56*fuf,2))</f>
        <v>0</v>
      </c>
      <c r="AL56" s="81">
        <f>IF(V56=1,"Corriger!",ROUND('M1-In'!AI56*AE56*fuf,2))</f>
        <v>0</v>
      </c>
      <c r="AM56" s="81">
        <f>IF(V56=1,"Corriger!",ROUND('M1-In'!AJ56*AE56*fuf,2))</f>
        <v>0</v>
      </c>
      <c r="AN56" s="81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1">
        <f t="shared" si="10"/>
        <v>0</v>
      </c>
      <c r="AQ56" s="81">
        <f t="shared" ca="1" si="11"/>
        <v>0</v>
      </c>
      <c r="AR56" s="81">
        <f t="shared" ca="1" si="12"/>
        <v>0</v>
      </c>
      <c r="AS56" s="81">
        <f t="shared" si="13"/>
        <v>0</v>
      </c>
      <c r="AT56" s="81">
        <f t="shared" ca="1" si="14"/>
        <v>0</v>
      </c>
      <c r="AU56" s="81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'M1-In'!F57*malu1+'M1-In'!G57*dima1+'M1-In'!H57*wome1+'M1-In'!I57*doje1+'M1-In'!J57*vrve1+'M1-In'!K57*zasa1+'M1-In'!L57*zodi1</f>
        <v>0</v>
      </c>
      <c r="F57" s="34">
        <f>IF('M1-In'!Q57&lt;0,1,0)</f>
        <v>0</v>
      </c>
      <c r="G57" s="81" t="str">
        <f t="shared" si="0"/>
        <v>OK</v>
      </c>
      <c r="H57" s="81">
        <f>IF('M1-In'!Q57&lt;0,0,'M1-In'!Q57)</f>
        <v>0</v>
      </c>
      <c r="I57" s="25">
        <f>IF('M1-In'!F57&gt;0,malu1,0)</f>
        <v>0</v>
      </c>
      <c r="J57" s="25">
        <f>IF('M1-In'!G57&gt;0,dima1,0)</f>
        <v>0</v>
      </c>
      <c r="K57" s="25">
        <f>IF('M1-In'!H57&gt;0,wome1,0)</f>
        <v>0</v>
      </c>
      <c r="L57" s="25">
        <f>IF('M1-In'!I57&gt;0,doje1,0)</f>
        <v>0</v>
      </c>
      <c r="M57" s="25">
        <f>IF('M1-In'!J57&gt;0,vrve1,0)</f>
        <v>0</v>
      </c>
      <c r="N57" s="25">
        <f>IF('M1-In'!K57&gt;0,zasa1,0)</f>
        <v>0</v>
      </c>
      <c r="O57" s="25">
        <f>IF('M1-In'!L57&gt;0,zodi1,0)</f>
        <v>0</v>
      </c>
      <c r="P57" s="25">
        <f t="shared" si="1"/>
        <v>0</v>
      </c>
      <c r="Q57" s="25">
        <f>IF(P57+'M1-In'!U57&gt;malu1+dima1+wome1+doje1+vrve1+zasa1+zodi1,1,0)</f>
        <v>0</v>
      </c>
      <c r="R57" s="25" t="str">
        <f t="shared" si="2"/>
        <v>OK</v>
      </c>
      <c r="S57" s="25">
        <f>MIN(P57+'M1-In'!U57,malu1+dima1+wome1+doje1+vrve1+zasa1+zodi1)</f>
        <v>0</v>
      </c>
      <c r="T57" s="25">
        <f>IF('M1-In'!AD57+'M1-In'!AE57+'M1-In'!AF57+'M1-In'!AG57+'M1-In'!AH57+'M1-In'!AI57+'M1-In'!AJ57&gt;S57,1,0)</f>
        <v>0</v>
      </c>
      <c r="U57" s="25" t="str">
        <f t="shared" si="3"/>
        <v>OK</v>
      </c>
      <c r="V57" s="34">
        <f t="shared" si="4"/>
        <v>0</v>
      </c>
      <c r="W57" s="81">
        <f>ROUND('M1-In'!Y57+'M1-In'!Z57+'M1-In'!AA57*0.5+'M1-In'!AB57*0.5,2)</f>
        <v>0</v>
      </c>
      <c r="X57" s="81">
        <f>ROUND('M1-In'!Y57,2)+ROUND('M1-In'!Z57*1.5,2)+ROUND('M1-In'!AA57*0.6,2)+ROUND('M1-In'!AB57*0.9,2)</f>
        <v>0</v>
      </c>
      <c r="Y57" s="81">
        <f ca="1">IF(V57=1,"Corriger",'M1-In'!Y57* vergoedeen+'M1-In'!Z57*ROUND(vergoedeen*1.5,2)+'M1-In'!AA57*ROUND(vergoedeen*0.6,2)+'M1-In'!AB57*ROUND(vergoedeen*0.9,2))</f>
        <v>0</v>
      </c>
      <c r="Z57" s="81">
        <f t="shared" ca="1" si="5"/>
        <v>0</v>
      </c>
      <c r="AA57" s="81">
        <f>E57+'M1-In'!N57+'M1-In'!P57+H57</f>
        <v>0</v>
      </c>
      <c r="AB57" s="81">
        <f>E57+'M1-In'!N57+'M1-In'!P57</f>
        <v>0</v>
      </c>
      <c r="AC57" s="25">
        <f>IF(V57=1,"Corriger",MIN(AA57,ad5m1*Ident!L57))</f>
        <v>0</v>
      </c>
      <c r="AD57" s="25">
        <f>MIN(AB57,ad5m1*Ident!L57)</f>
        <v>0</v>
      </c>
      <c r="AE57" s="81">
        <f t="shared" si="6"/>
        <v>0</v>
      </c>
      <c r="AF57" s="81">
        <f t="shared" si="7"/>
        <v>0</v>
      </c>
      <c r="AG57" s="81">
        <f>'M1-In'!AD57+'M1-In'!AE57</f>
        <v>0</v>
      </c>
      <c r="AH57" s="81">
        <f t="shared" si="8"/>
        <v>0</v>
      </c>
      <c r="AI57" s="81">
        <f>IF(V57=1,"Corriger!",ROUND('M1-In'!AF57*AE57*fuf,2))</f>
        <v>0</v>
      </c>
      <c r="AJ57" s="81">
        <f>IF(V57=1,"Corriger!",ROUND('M1-In'!AG57*AE57*fuf,2))</f>
        <v>0</v>
      </c>
      <c r="AK57" s="81">
        <f>IF(V57=1,"Corriger!",ROUND('M1-In'!AH57*AE57*fuf,2))</f>
        <v>0</v>
      </c>
      <c r="AL57" s="81">
        <f>IF(V57=1,"Corriger!",ROUND('M1-In'!AI57*AE57*fuf,2))</f>
        <v>0</v>
      </c>
      <c r="AM57" s="81">
        <f>IF(V57=1,"Corriger!",ROUND('M1-In'!AJ57*AE57*fuf,2))</f>
        <v>0</v>
      </c>
      <c r="AN57" s="81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1">
        <f t="shared" si="10"/>
        <v>0</v>
      </c>
      <c r="AQ57" s="81">
        <f t="shared" ca="1" si="11"/>
        <v>0</v>
      </c>
      <c r="AR57" s="81">
        <f t="shared" ca="1" si="12"/>
        <v>0</v>
      </c>
      <c r="AS57" s="81">
        <f t="shared" si="13"/>
        <v>0</v>
      </c>
      <c r="AT57" s="81">
        <f t="shared" ca="1" si="14"/>
        <v>0</v>
      </c>
      <c r="AU57" s="81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'M1-In'!F58*malu1+'M1-In'!G58*dima1+'M1-In'!H58*wome1+'M1-In'!I58*doje1+'M1-In'!J58*vrve1+'M1-In'!K58*zasa1+'M1-In'!L58*zodi1</f>
        <v>0</v>
      </c>
      <c r="F58" s="34">
        <f>IF('M1-In'!Q58&lt;0,1,0)</f>
        <v>0</v>
      </c>
      <c r="G58" s="81" t="str">
        <f t="shared" si="0"/>
        <v>OK</v>
      </c>
      <c r="H58" s="81">
        <f>IF('M1-In'!Q58&lt;0,0,'M1-In'!Q58)</f>
        <v>0</v>
      </c>
      <c r="I58" s="25">
        <f>IF('M1-In'!F58&gt;0,malu1,0)</f>
        <v>0</v>
      </c>
      <c r="J58" s="25">
        <f>IF('M1-In'!G58&gt;0,dima1,0)</f>
        <v>0</v>
      </c>
      <c r="K58" s="25">
        <f>IF('M1-In'!H58&gt;0,wome1,0)</f>
        <v>0</v>
      </c>
      <c r="L58" s="25">
        <f>IF('M1-In'!I58&gt;0,doje1,0)</f>
        <v>0</v>
      </c>
      <c r="M58" s="25">
        <f>IF('M1-In'!J58&gt;0,vrve1,0)</f>
        <v>0</v>
      </c>
      <c r="N58" s="25">
        <f>IF('M1-In'!K58&gt;0,zasa1,0)</f>
        <v>0</v>
      </c>
      <c r="O58" s="25">
        <f>IF('M1-In'!L58&gt;0,zodi1,0)</f>
        <v>0</v>
      </c>
      <c r="P58" s="25">
        <f t="shared" si="1"/>
        <v>0</v>
      </c>
      <c r="Q58" s="25">
        <f>IF(P58+'M1-In'!U58&gt;malu1+dima1+wome1+doje1+vrve1+zasa1+zodi1,1,0)</f>
        <v>0</v>
      </c>
      <c r="R58" s="25" t="str">
        <f t="shared" si="2"/>
        <v>OK</v>
      </c>
      <c r="S58" s="25">
        <f>MIN(P58+'M1-In'!U58,malu1+dima1+wome1+doje1+vrve1+zasa1+zodi1)</f>
        <v>0</v>
      </c>
      <c r="T58" s="25">
        <f>IF('M1-In'!AD58+'M1-In'!AE58+'M1-In'!AF58+'M1-In'!AG58+'M1-In'!AH58+'M1-In'!AI58+'M1-In'!AJ58&gt;S58,1,0)</f>
        <v>0</v>
      </c>
      <c r="U58" s="25" t="str">
        <f t="shared" si="3"/>
        <v>OK</v>
      </c>
      <c r="V58" s="34">
        <f t="shared" si="4"/>
        <v>0</v>
      </c>
      <c r="W58" s="81">
        <f>ROUND('M1-In'!Y58+'M1-In'!Z58+'M1-In'!AA58*0.5+'M1-In'!AB58*0.5,2)</f>
        <v>0</v>
      </c>
      <c r="X58" s="81">
        <f>ROUND('M1-In'!Y58,2)+ROUND('M1-In'!Z58*1.5,2)+ROUND('M1-In'!AA58*0.6,2)+ROUND('M1-In'!AB58*0.9,2)</f>
        <v>0</v>
      </c>
      <c r="Y58" s="81">
        <f ca="1">IF(V58=1,"Corriger",'M1-In'!Y58* vergoedeen+'M1-In'!Z58*ROUND(vergoedeen*1.5,2)+'M1-In'!AA58*ROUND(vergoedeen*0.6,2)+'M1-In'!AB58*ROUND(vergoedeen*0.9,2))</f>
        <v>0</v>
      </c>
      <c r="Z58" s="81">
        <f t="shared" ca="1" si="5"/>
        <v>0</v>
      </c>
      <c r="AA58" s="81">
        <f>E58+'M1-In'!N58+'M1-In'!P58+H58</f>
        <v>0</v>
      </c>
      <c r="AB58" s="81">
        <f>E58+'M1-In'!N58+'M1-In'!P58</f>
        <v>0</v>
      </c>
      <c r="AC58" s="25">
        <f>IF(V58=1,"Corriger",MIN(AA58,ad5m1*Ident!L58))</f>
        <v>0</v>
      </c>
      <c r="AD58" s="25">
        <f>MIN(AB58,ad5m1*Ident!L58)</f>
        <v>0</v>
      </c>
      <c r="AE58" s="81">
        <f t="shared" si="6"/>
        <v>0</v>
      </c>
      <c r="AF58" s="81">
        <f t="shared" si="7"/>
        <v>0</v>
      </c>
      <c r="AG58" s="81">
        <f>'M1-In'!AD58+'M1-In'!AE58</f>
        <v>0</v>
      </c>
      <c r="AH58" s="81">
        <f t="shared" si="8"/>
        <v>0</v>
      </c>
      <c r="AI58" s="81">
        <f>IF(V58=1,"Corriger!",ROUND('M1-In'!AF58*AE58*fuf,2))</f>
        <v>0</v>
      </c>
      <c r="AJ58" s="81">
        <f>IF(V58=1,"Corriger!",ROUND('M1-In'!AG58*AE58*fuf,2))</f>
        <v>0</v>
      </c>
      <c r="AK58" s="81">
        <f>IF(V58=1,"Corriger!",ROUND('M1-In'!AH58*AE58*fuf,2))</f>
        <v>0</v>
      </c>
      <c r="AL58" s="81">
        <f>IF(V58=1,"Corriger!",ROUND('M1-In'!AI58*AE58*fuf,2))</f>
        <v>0</v>
      </c>
      <c r="AM58" s="81">
        <f>IF(V58=1,"Corriger!",ROUND('M1-In'!AJ58*AE58*fuf,2))</f>
        <v>0</v>
      </c>
      <c r="AN58" s="81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1">
        <f t="shared" si="10"/>
        <v>0</v>
      </c>
      <c r="AQ58" s="81">
        <f t="shared" ca="1" si="11"/>
        <v>0</v>
      </c>
      <c r="AR58" s="81">
        <f t="shared" ca="1" si="12"/>
        <v>0</v>
      </c>
      <c r="AS58" s="81">
        <f t="shared" si="13"/>
        <v>0</v>
      </c>
      <c r="AT58" s="81">
        <f t="shared" ca="1" si="14"/>
        <v>0</v>
      </c>
      <c r="AU58" s="81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'M1-In'!F59*malu1+'M1-In'!G59*dima1+'M1-In'!H59*wome1+'M1-In'!I59*doje1+'M1-In'!J59*vrve1+'M1-In'!K59*zasa1+'M1-In'!L59*zodi1</f>
        <v>0</v>
      </c>
      <c r="F59" s="34">
        <f>IF('M1-In'!Q59&lt;0,1,0)</f>
        <v>0</v>
      </c>
      <c r="G59" s="81" t="str">
        <f t="shared" si="0"/>
        <v>OK</v>
      </c>
      <c r="H59" s="81">
        <f>IF('M1-In'!Q59&lt;0,0,'M1-In'!Q59)</f>
        <v>0</v>
      </c>
      <c r="I59" s="25">
        <f>IF('M1-In'!F59&gt;0,malu1,0)</f>
        <v>0</v>
      </c>
      <c r="J59" s="25">
        <f>IF('M1-In'!G59&gt;0,dima1,0)</f>
        <v>0</v>
      </c>
      <c r="K59" s="25">
        <f>IF('M1-In'!H59&gt;0,wome1,0)</f>
        <v>0</v>
      </c>
      <c r="L59" s="25">
        <f>IF('M1-In'!I59&gt;0,doje1,0)</f>
        <v>0</v>
      </c>
      <c r="M59" s="25">
        <f>IF('M1-In'!J59&gt;0,vrve1,0)</f>
        <v>0</v>
      </c>
      <c r="N59" s="25">
        <f>IF('M1-In'!K59&gt;0,zasa1,0)</f>
        <v>0</v>
      </c>
      <c r="O59" s="25">
        <f>IF('M1-In'!L59&gt;0,zodi1,0)</f>
        <v>0</v>
      </c>
      <c r="P59" s="25">
        <f t="shared" si="1"/>
        <v>0</v>
      </c>
      <c r="Q59" s="25">
        <f>IF(P59+'M1-In'!U59&gt;malu1+dima1+wome1+doje1+vrve1+zasa1+zodi1,1,0)</f>
        <v>0</v>
      </c>
      <c r="R59" s="25" t="str">
        <f t="shared" si="2"/>
        <v>OK</v>
      </c>
      <c r="S59" s="25">
        <f>MIN(P59+'M1-In'!U59,malu1+dima1+wome1+doje1+vrve1+zasa1+zodi1)</f>
        <v>0</v>
      </c>
      <c r="T59" s="25">
        <f>IF('M1-In'!AD59+'M1-In'!AE59+'M1-In'!AF59+'M1-In'!AG59+'M1-In'!AH59+'M1-In'!AI59+'M1-In'!AJ59&gt;S59,1,0)</f>
        <v>0</v>
      </c>
      <c r="U59" s="25" t="str">
        <f t="shared" si="3"/>
        <v>OK</v>
      </c>
      <c r="V59" s="34">
        <f t="shared" si="4"/>
        <v>0</v>
      </c>
      <c r="W59" s="81">
        <f>ROUND('M1-In'!Y59+'M1-In'!Z59+'M1-In'!AA59*0.5+'M1-In'!AB59*0.5,2)</f>
        <v>0</v>
      </c>
      <c r="X59" s="81">
        <f>ROUND('M1-In'!Y59,2)+ROUND('M1-In'!Z59*1.5,2)+ROUND('M1-In'!AA59*0.6,2)+ROUND('M1-In'!AB59*0.9,2)</f>
        <v>0</v>
      </c>
      <c r="Y59" s="81">
        <f ca="1">IF(V59=1,"Corriger",'M1-In'!Y59* vergoedeen+'M1-In'!Z59*ROUND(vergoedeen*1.5,2)+'M1-In'!AA59*ROUND(vergoedeen*0.6,2)+'M1-In'!AB59*ROUND(vergoedeen*0.9,2))</f>
        <v>0</v>
      </c>
      <c r="Z59" s="81">
        <f t="shared" ca="1" si="5"/>
        <v>0</v>
      </c>
      <c r="AA59" s="81">
        <f>E59+'M1-In'!N59+'M1-In'!P59+H59</f>
        <v>0</v>
      </c>
      <c r="AB59" s="81">
        <f>E59+'M1-In'!N59+'M1-In'!P59</f>
        <v>0</v>
      </c>
      <c r="AC59" s="25">
        <f>IF(V59=1,"Corriger",MIN(AA59,ad5m1*Ident!L59))</f>
        <v>0</v>
      </c>
      <c r="AD59" s="25">
        <f>MIN(AB59,ad5m1*Ident!L59)</f>
        <v>0</v>
      </c>
      <c r="AE59" s="81">
        <f t="shared" si="6"/>
        <v>0</v>
      </c>
      <c r="AF59" s="81">
        <f t="shared" si="7"/>
        <v>0</v>
      </c>
      <c r="AG59" s="81">
        <f>'M1-In'!AD59+'M1-In'!AE59</f>
        <v>0</v>
      </c>
      <c r="AH59" s="81">
        <f t="shared" si="8"/>
        <v>0</v>
      </c>
      <c r="AI59" s="81">
        <f>IF(V59=1,"Corriger!",ROUND('M1-In'!AF59*AE59*fuf,2))</f>
        <v>0</v>
      </c>
      <c r="AJ59" s="81">
        <f>IF(V59=1,"Corriger!",ROUND('M1-In'!AG59*AE59*fuf,2))</f>
        <v>0</v>
      </c>
      <c r="AK59" s="81">
        <f>IF(V59=1,"Corriger!",ROUND('M1-In'!AH59*AE59*fuf,2))</f>
        <v>0</v>
      </c>
      <c r="AL59" s="81">
        <f>IF(V59=1,"Corriger!",ROUND('M1-In'!AI59*AE59*fuf,2))</f>
        <v>0</v>
      </c>
      <c r="AM59" s="81">
        <f>IF(V59=1,"Corriger!",ROUND('M1-In'!AJ59*AE59*fuf,2))</f>
        <v>0</v>
      </c>
      <c r="AN59" s="81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1">
        <f t="shared" si="10"/>
        <v>0</v>
      </c>
      <c r="AQ59" s="81">
        <f t="shared" ca="1" si="11"/>
        <v>0</v>
      </c>
      <c r="AR59" s="81">
        <f t="shared" ca="1" si="12"/>
        <v>0</v>
      </c>
      <c r="AS59" s="81">
        <f t="shared" si="13"/>
        <v>0</v>
      </c>
      <c r="AT59" s="81">
        <f t="shared" ca="1" si="14"/>
        <v>0</v>
      </c>
      <c r="AU59" s="81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'M1-In'!F60*malu1+'M1-In'!G60*dima1+'M1-In'!H60*wome1+'M1-In'!I60*doje1+'M1-In'!J60*vrve1+'M1-In'!K60*zasa1+'M1-In'!L60*zodi1</f>
        <v>0</v>
      </c>
      <c r="F60" s="34">
        <f>IF('M1-In'!Q60&lt;0,1,0)</f>
        <v>0</v>
      </c>
      <c r="G60" s="81" t="str">
        <f t="shared" si="0"/>
        <v>OK</v>
      </c>
      <c r="H60" s="81">
        <f>IF('M1-In'!Q60&lt;0,0,'M1-In'!Q60)</f>
        <v>0</v>
      </c>
      <c r="I60" s="25">
        <f>IF('M1-In'!F60&gt;0,malu1,0)</f>
        <v>0</v>
      </c>
      <c r="J60" s="25">
        <f>IF('M1-In'!G60&gt;0,dima1,0)</f>
        <v>0</v>
      </c>
      <c r="K60" s="25">
        <f>IF('M1-In'!H60&gt;0,wome1,0)</f>
        <v>0</v>
      </c>
      <c r="L60" s="25">
        <f>IF('M1-In'!I60&gt;0,doje1,0)</f>
        <v>0</v>
      </c>
      <c r="M60" s="25">
        <f>IF('M1-In'!J60&gt;0,vrve1,0)</f>
        <v>0</v>
      </c>
      <c r="N60" s="25">
        <f>IF('M1-In'!K60&gt;0,zasa1,0)</f>
        <v>0</v>
      </c>
      <c r="O60" s="25">
        <f>IF('M1-In'!L60&gt;0,zodi1,0)</f>
        <v>0</v>
      </c>
      <c r="P60" s="25">
        <f t="shared" si="1"/>
        <v>0</v>
      </c>
      <c r="Q60" s="25">
        <f>IF(P60+'M1-In'!U60&gt;malu1+dima1+wome1+doje1+vrve1+zasa1+zodi1,1,0)</f>
        <v>0</v>
      </c>
      <c r="R60" s="25" t="str">
        <f t="shared" si="2"/>
        <v>OK</v>
      </c>
      <c r="S60" s="25">
        <f>MIN(P60+'M1-In'!U60,malu1+dima1+wome1+doje1+vrve1+zasa1+zodi1)</f>
        <v>0</v>
      </c>
      <c r="T60" s="25">
        <f>IF('M1-In'!AD60+'M1-In'!AE60+'M1-In'!AF60+'M1-In'!AG60+'M1-In'!AH60+'M1-In'!AI60+'M1-In'!AJ60&gt;S60,1,0)</f>
        <v>0</v>
      </c>
      <c r="U60" s="25" t="str">
        <f t="shared" si="3"/>
        <v>OK</v>
      </c>
      <c r="V60" s="34">
        <f t="shared" si="4"/>
        <v>0</v>
      </c>
      <c r="W60" s="81">
        <f>ROUND('M1-In'!Y60+'M1-In'!Z60+'M1-In'!AA60*0.5+'M1-In'!AB60*0.5,2)</f>
        <v>0</v>
      </c>
      <c r="X60" s="81">
        <f>ROUND('M1-In'!Y60,2)+ROUND('M1-In'!Z60*1.5,2)+ROUND('M1-In'!AA60*0.6,2)+ROUND('M1-In'!AB60*0.9,2)</f>
        <v>0</v>
      </c>
      <c r="Y60" s="81">
        <f ca="1">IF(V60=1,"Corriger",'M1-In'!Y60* vergoedeen+'M1-In'!Z60*ROUND(vergoedeen*1.5,2)+'M1-In'!AA60*ROUND(vergoedeen*0.6,2)+'M1-In'!AB60*ROUND(vergoedeen*0.9,2))</f>
        <v>0</v>
      </c>
      <c r="Z60" s="81">
        <f t="shared" ca="1" si="5"/>
        <v>0</v>
      </c>
      <c r="AA60" s="81">
        <f>E60+'M1-In'!N60+'M1-In'!P60+H60</f>
        <v>0</v>
      </c>
      <c r="AB60" s="81">
        <f>E60+'M1-In'!N60+'M1-In'!P60</f>
        <v>0</v>
      </c>
      <c r="AC60" s="25">
        <f>IF(V60=1,"Corriger",MIN(AA60,ad5m1*Ident!L60))</f>
        <v>0</v>
      </c>
      <c r="AD60" s="25">
        <f>MIN(AB60,ad5m1*Ident!L60)</f>
        <v>0</v>
      </c>
      <c r="AE60" s="81">
        <f t="shared" si="6"/>
        <v>0</v>
      </c>
      <c r="AF60" s="81">
        <f t="shared" si="7"/>
        <v>0</v>
      </c>
      <c r="AG60" s="81">
        <f>'M1-In'!AD60+'M1-In'!AE60</f>
        <v>0</v>
      </c>
      <c r="AH60" s="81">
        <f t="shared" si="8"/>
        <v>0</v>
      </c>
      <c r="AI60" s="81">
        <f>IF(V60=1,"Corriger!",ROUND('M1-In'!AF60*AE60*fuf,2))</f>
        <v>0</v>
      </c>
      <c r="AJ60" s="81">
        <f>IF(V60=1,"Corriger!",ROUND('M1-In'!AG60*AE60*fuf,2))</f>
        <v>0</v>
      </c>
      <c r="AK60" s="81">
        <f>IF(V60=1,"Corriger!",ROUND('M1-In'!AH60*AE60*fuf,2))</f>
        <v>0</v>
      </c>
      <c r="AL60" s="81">
        <f>IF(V60=1,"Corriger!",ROUND('M1-In'!AI60*AE60*fuf,2))</f>
        <v>0</v>
      </c>
      <c r="AM60" s="81">
        <f>IF(V60=1,"Corriger!",ROUND('M1-In'!AJ60*AE60*fuf,2))</f>
        <v>0</v>
      </c>
      <c r="AN60" s="81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1">
        <f t="shared" si="10"/>
        <v>0</v>
      </c>
      <c r="AQ60" s="81">
        <f t="shared" ca="1" si="11"/>
        <v>0</v>
      </c>
      <c r="AR60" s="81">
        <f t="shared" ca="1" si="12"/>
        <v>0</v>
      </c>
      <c r="AS60" s="81">
        <f t="shared" si="13"/>
        <v>0</v>
      </c>
      <c r="AT60" s="81">
        <f t="shared" ca="1" si="14"/>
        <v>0</v>
      </c>
      <c r="AU60" s="81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'M1-In'!F61*malu1+'M1-In'!G61*dima1+'M1-In'!H61*wome1+'M1-In'!I61*doje1+'M1-In'!J61*vrve1+'M1-In'!K61*zasa1+'M1-In'!L61*zodi1</f>
        <v>0</v>
      </c>
      <c r="F61" s="34">
        <f>IF('M1-In'!Q61&lt;0,1,0)</f>
        <v>0</v>
      </c>
      <c r="G61" s="81" t="str">
        <f t="shared" si="0"/>
        <v>OK</v>
      </c>
      <c r="H61" s="81">
        <f>IF('M1-In'!Q61&lt;0,0,'M1-In'!Q61)</f>
        <v>0</v>
      </c>
      <c r="I61" s="25">
        <f>IF('M1-In'!F61&gt;0,malu1,0)</f>
        <v>0</v>
      </c>
      <c r="J61" s="25">
        <f>IF('M1-In'!G61&gt;0,dima1,0)</f>
        <v>0</v>
      </c>
      <c r="K61" s="25">
        <f>IF('M1-In'!H61&gt;0,wome1,0)</f>
        <v>0</v>
      </c>
      <c r="L61" s="25">
        <f>IF('M1-In'!I61&gt;0,doje1,0)</f>
        <v>0</v>
      </c>
      <c r="M61" s="25">
        <f>IF('M1-In'!J61&gt;0,vrve1,0)</f>
        <v>0</v>
      </c>
      <c r="N61" s="25">
        <f>IF('M1-In'!K61&gt;0,zasa1,0)</f>
        <v>0</v>
      </c>
      <c r="O61" s="25">
        <f>IF('M1-In'!L61&gt;0,zodi1,0)</f>
        <v>0</v>
      </c>
      <c r="P61" s="25">
        <f t="shared" si="1"/>
        <v>0</v>
      </c>
      <c r="Q61" s="25">
        <f>IF(P61+'M1-In'!U61&gt;malu1+dima1+wome1+doje1+vrve1+zasa1+zodi1,1,0)</f>
        <v>0</v>
      </c>
      <c r="R61" s="25" t="str">
        <f t="shared" si="2"/>
        <v>OK</v>
      </c>
      <c r="S61" s="25">
        <f>MIN(P61+'M1-In'!U61,malu1+dima1+wome1+doje1+vrve1+zasa1+zodi1)</f>
        <v>0</v>
      </c>
      <c r="T61" s="25">
        <f>IF('M1-In'!AD61+'M1-In'!AE61+'M1-In'!AF61+'M1-In'!AG61+'M1-In'!AH61+'M1-In'!AI61+'M1-In'!AJ61&gt;S61,1,0)</f>
        <v>0</v>
      </c>
      <c r="U61" s="25" t="str">
        <f t="shared" si="3"/>
        <v>OK</v>
      </c>
      <c r="V61" s="34">
        <f t="shared" si="4"/>
        <v>0</v>
      </c>
      <c r="W61" s="81">
        <f>ROUND('M1-In'!Y61+'M1-In'!Z61+'M1-In'!AA61*0.5+'M1-In'!AB61*0.5,2)</f>
        <v>0</v>
      </c>
      <c r="X61" s="81">
        <f>ROUND('M1-In'!Y61,2)+ROUND('M1-In'!Z61*1.5,2)+ROUND('M1-In'!AA61*0.6,2)+ROUND('M1-In'!AB61*0.9,2)</f>
        <v>0</v>
      </c>
      <c r="Y61" s="81">
        <f ca="1">IF(V61=1,"Corriger",'M1-In'!Y61* vergoedeen+'M1-In'!Z61*ROUND(vergoedeen*1.5,2)+'M1-In'!AA61*ROUND(vergoedeen*0.6,2)+'M1-In'!AB61*ROUND(vergoedeen*0.9,2))</f>
        <v>0</v>
      </c>
      <c r="Z61" s="81">
        <f t="shared" ca="1" si="5"/>
        <v>0</v>
      </c>
      <c r="AA61" s="81">
        <f>E61+'M1-In'!N61+'M1-In'!P61+H61</f>
        <v>0</v>
      </c>
      <c r="AB61" s="81">
        <f>E61+'M1-In'!N61+'M1-In'!P61</f>
        <v>0</v>
      </c>
      <c r="AC61" s="25">
        <f>IF(V61=1,"Corriger",MIN(AA61,ad5m1*Ident!L61))</f>
        <v>0</v>
      </c>
      <c r="AD61" s="25">
        <f>MIN(AB61,ad5m1*Ident!L61)</f>
        <v>0</v>
      </c>
      <c r="AE61" s="81">
        <f t="shared" si="6"/>
        <v>0</v>
      </c>
      <c r="AF61" s="81">
        <f t="shared" si="7"/>
        <v>0</v>
      </c>
      <c r="AG61" s="81">
        <f>'M1-In'!AD61+'M1-In'!AE61</f>
        <v>0</v>
      </c>
      <c r="AH61" s="81">
        <f t="shared" si="8"/>
        <v>0</v>
      </c>
      <c r="AI61" s="81">
        <f>IF(V61=1,"Corriger!",ROUND('M1-In'!AF61*AE61*fuf,2))</f>
        <v>0</v>
      </c>
      <c r="AJ61" s="81">
        <f>IF(V61=1,"Corriger!",ROUND('M1-In'!AG61*AE61*fuf,2))</f>
        <v>0</v>
      </c>
      <c r="AK61" s="81">
        <f>IF(V61=1,"Corriger!",ROUND('M1-In'!AH61*AE61*fuf,2))</f>
        <v>0</v>
      </c>
      <c r="AL61" s="81">
        <f>IF(V61=1,"Corriger!",ROUND('M1-In'!AI61*AE61*fuf,2))</f>
        <v>0</v>
      </c>
      <c r="AM61" s="81">
        <f>IF(V61=1,"Corriger!",ROUND('M1-In'!AJ61*AE61*fuf,2))</f>
        <v>0</v>
      </c>
      <c r="AN61" s="81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1">
        <f t="shared" si="10"/>
        <v>0</v>
      </c>
      <c r="AQ61" s="81">
        <f t="shared" ca="1" si="11"/>
        <v>0</v>
      </c>
      <c r="AR61" s="81">
        <f t="shared" ca="1" si="12"/>
        <v>0</v>
      </c>
      <c r="AS61" s="81">
        <f t="shared" si="13"/>
        <v>0</v>
      </c>
      <c r="AT61" s="81">
        <f t="shared" ca="1" si="14"/>
        <v>0</v>
      </c>
      <c r="AU61" s="81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'M1-In'!F62*malu1+'M1-In'!G62*dima1+'M1-In'!H62*wome1+'M1-In'!I62*doje1+'M1-In'!J62*vrve1+'M1-In'!K62*zasa1+'M1-In'!L62*zodi1</f>
        <v>0</v>
      </c>
      <c r="F62" s="34">
        <f>IF('M1-In'!Q62&lt;0,1,0)</f>
        <v>0</v>
      </c>
      <c r="G62" s="81" t="str">
        <f t="shared" si="0"/>
        <v>OK</v>
      </c>
      <c r="H62" s="81">
        <f>IF('M1-In'!Q62&lt;0,0,'M1-In'!Q62)</f>
        <v>0</v>
      </c>
      <c r="I62" s="25">
        <f>IF('M1-In'!F62&gt;0,malu1,0)</f>
        <v>0</v>
      </c>
      <c r="J62" s="25">
        <f>IF('M1-In'!G62&gt;0,dima1,0)</f>
        <v>0</v>
      </c>
      <c r="K62" s="25">
        <f>IF('M1-In'!H62&gt;0,wome1,0)</f>
        <v>0</v>
      </c>
      <c r="L62" s="25">
        <f>IF('M1-In'!I62&gt;0,doje1,0)</f>
        <v>0</v>
      </c>
      <c r="M62" s="25">
        <f>IF('M1-In'!J62&gt;0,vrve1,0)</f>
        <v>0</v>
      </c>
      <c r="N62" s="25">
        <f>IF('M1-In'!K62&gt;0,zasa1,0)</f>
        <v>0</v>
      </c>
      <c r="O62" s="25">
        <f>IF('M1-In'!L62&gt;0,zodi1,0)</f>
        <v>0</v>
      </c>
      <c r="P62" s="25">
        <f t="shared" si="1"/>
        <v>0</v>
      </c>
      <c r="Q62" s="25">
        <f>IF(P62+'M1-In'!U62&gt;malu1+dima1+wome1+doje1+vrve1+zasa1+zodi1,1,0)</f>
        <v>0</v>
      </c>
      <c r="R62" s="25" t="str">
        <f t="shared" si="2"/>
        <v>OK</v>
      </c>
      <c r="S62" s="25">
        <f>MIN(P62+'M1-In'!U62,malu1+dima1+wome1+doje1+vrve1+zasa1+zodi1)</f>
        <v>0</v>
      </c>
      <c r="T62" s="25">
        <f>IF('M1-In'!AD62+'M1-In'!AE62+'M1-In'!AF62+'M1-In'!AG62+'M1-In'!AH62+'M1-In'!AI62+'M1-In'!AJ62&gt;S62,1,0)</f>
        <v>0</v>
      </c>
      <c r="U62" s="25" t="str">
        <f t="shared" si="3"/>
        <v>OK</v>
      </c>
      <c r="V62" s="34">
        <f t="shared" si="4"/>
        <v>0</v>
      </c>
      <c r="W62" s="81">
        <f>ROUND('M1-In'!Y62+'M1-In'!Z62+'M1-In'!AA62*0.5+'M1-In'!AB62*0.5,2)</f>
        <v>0</v>
      </c>
      <c r="X62" s="81">
        <f>ROUND('M1-In'!Y62,2)+ROUND('M1-In'!Z62*1.5,2)+ROUND('M1-In'!AA62*0.6,2)+ROUND('M1-In'!AB62*0.9,2)</f>
        <v>0</v>
      </c>
      <c r="Y62" s="81">
        <f ca="1">IF(V62=1,"Corriger",'M1-In'!Y62* vergoedeen+'M1-In'!Z62*ROUND(vergoedeen*1.5,2)+'M1-In'!AA62*ROUND(vergoedeen*0.6,2)+'M1-In'!AB62*ROUND(vergoedeen*0.9,2))</f>
        <v>0</v>
      </c>
      <c r="Z62" s="81">
        <f t="shared" ca="1" si="5"/>
        <v>0</v>
      </c>
      <c r="AA62" s="81">
        <f>E62+'M1-In'!N62+'M1-In'!P62+H62</f>
        <v>0</v>
      </c>
      <c r="AB62" s="81">
        <f>E62+'M1-In'!N62+'M1-In'!P62</f>
        <v>0</v>
      </c>
      <c r="AC62" s="25">
        <f>IF(V62=1,"Corriger",MIN(AA62,ad5m1*Ident!L62))</f>
        <v>0</v>
      </c>
      <c r="AD62" s="25">
        <f>MIN(AB62,ad5m1*Ident!L62)</f>
        <v>0</v>
      </c>
      <c r="AE62" s="81">
        <f t="shared" si="6"/>
        <v>0</v>
      </c>
      <c r="AF62" s="81">
        <f t="shared" si="7"/>
        <v>0</v>
      </c>
      <c r="AG62" s="81">
        <f>'M1-In'!AD62+'M1-In'!AE62</f>
        <v>0</v>
      </c>
      <c r="AH62" s="81">
        <f t="shared" si="8"/>
        <v>0</v>
      </c>
      <c r="AI62" s="81">
        <f>IF(V62=1,"Corriger!",ROUND('M1-In'!AF62*AE62*fuf,2))</f>
        <v>0</v>
      </c>
      <c r="AJ62" s="81">
        <f>IF(V62=1,"Corriger!",ROUND('M1-In'!AG62*AE62*fuf,2))</f>
        <v>0</v>
      </c>
      <c r="AK62" s="81">
        <f>IF(V62=1,"Corriger!",ROUND('M1-In'!AH62*AE62*fuf,2))</f>
        <v>0</v>
      </c>
      <c r="AL62" s="81">
        <f>IF(V62=1,"Corriger!",ROUND('M1-In'!AI62*AE62*fuf,2))</f>
        <v>0</v>
      </c>
      <c r="AM62" s="81">
        <f>IF(V62=1,"Corriger!",ROUND('M1-In'!AJ62*AE62*fuf,2))</f>
        <v>0</v>
      </c>
      <c r="AN62" s="81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1">
        <f t="shared" si="10"/>
        <v>0</v>
      </c>
      <c r="AQ62" s="81">
        <f t="shared" ca="1" si="11"/>
        <v>0</v>
      </c>
      <c r="AR62" s="81">
        <f t="shared" ca="1" si="12"/>
        <v>0</v>
      </c>
      <c r="AS62" s="81">
        <f t="shared" si="13"/>
        <v>0</v>
      </c>
      <c r="AT62" s="81">
        <f t="shared" ca="1" si="14"/>
        <v>0</v>
      </c>
      <c r="AU62" s="81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'M1-In'!F63*malu1+'M1-In'!G63*dima1+'M1-In'!H63*wome1+'M1-In'!I63*doje1+'M1-In'!J63*vrve1+'M1-In'!K63*zasa1+'M1-In'!L63*zodi1</f>
        <v>0</v>
      </c>
      <c r="F63" s="34">
        <f>IF('M1-In'!Q63&lt;0,1,0)</f>
        <v>0</v>
      </c>
      <c r="G63" s="81" t="str">
        <f t="shared" si="0"/>
        <v>OK</v>
      </c>
      <c r="H63" s="81">
        <f>IF('M1-In'!Q63&lt;0,0,'M1-In'!Q63)</f>
        <v>0</v>
      </c>
      <c r="I63" s="25">
        <f>IF('M1-In'!F63&gt;0,malu1,0)</f>
        <v>0</v>
      </c>
      <c r="J63" s="25">
        <f>IF('M1-In'!G63&gt;0,dima1,0)</f>
        <v>0</v>
      </c>
      <c r="K63" s="25">
        <f>IF('M1-In'!H63&gt;0,wome1,0)</f>
        <v>0</v>
      </c>
      <c r="L63" s="25">
        <f>IF('M1-In'!I63&gt;0,doje1,0)</f>
        <v>0</v>
      </c>
      <c r="M63" s="25">
        <f>IF('M1-In'!J63&gt;0,vrve1,0)</f>
        <v>0</v>
      </c>
      <c r="N63" s="25">
        <f>IF('M1-In'!K63&gt;0,zasa1,0)</f>
        <v>0</v>
      </c>
      <c r="O63" s="25">
        <f>IF('M1-In'!L63&gt;0,zodi1,0)</f>
        <v>0</v>
      </c>
      <c r="P63" s="25">
        <f t="shared" si="1"/>
        <v>0</v>
      </c>
      <c r="Q63" s="25">
        <f>IF(P63+'M1-In'!U63&gt;malu1+dima1+wome1+doje1+vrve1+zasa1+zodi1,1,0)</f>
        <v>0</v>
      </c>
      <c r="R63" s="25" t="str">
        <f t="shared" si="2"/>
        <v>OK</v>
      </c>
      <c r="S63" s="25">
        <f>MIN(P63+'M1-In'!U63,malu1+dima1+wome1+doje1+vrve1+zasa1+zodi1)</f>
        <v>0</v>
      </c>
      <c r="T63" s="25">
        <f>IF('M1-In'!AD63+'M1-In'!AE63+'M1-In'!AF63+'M1-In'!AG63+'M1-In'!AH63+'M1-In'!AI63+'M1-In'!AJ63&gt;S63,1,0)</f>
        <v>0</v>
      </c>
      <c r="U63" s="25" t="str">
        <f t="shared" si="3"/>
        <v>OK</v>
      </c>
      <c r="V63" s="34">
        <f t="shared" si="4"/>
        <v>0</v>
      </c>
      <c r="W63" s="81">
        <f>ROUND('M1-In'!Y63+'M1-In'!Z63+'M1-In'!AA63*0.5+'M1-In'!AB63*0.5,2)</f>
        <v>0</v>
      </c>
      <c r="X63" s="81">
        <f>ROUND('M1-In'!Y63,2)+ROUND('M1-In'!Z63*1.5,2)+ROUND('M1-In'!AA63*0.6,2)+ROUND('M1-In'!AB63*0.9,2)</f>
        <v>0</v>
      </c>
      <c r="Y63" s="81">
        <f ca="1">IF(V63=1,"Corriger",'M1-In'!Y63* vergoedeen+'M1-In'!Z63*ROUND(vergoedeen*1.5,2)+'M1-In'!AA63*ROUND(vergoedeen*0.6,2)+'M1-In'!AB63*ROUND(vergoedeen*0.9,2))</f>
        <v>0</v>
      </c>
      <c r="Z63" s="81">
        <f t="shared" ca="1" si="5"/>
        <v>0</v>
      </c>
      <c r="AA63" s="81">
        <f>E63+'M1-In'!N63+'M1-In'!P63+H63</f>
        <v>0</v>
      </c>
      <c r="AB63" s="81">
        <f>E63+'M1-In'!N63+'M1-In'!P63</f>
        <v>0</v>
      </c>
      <c r="AC63" s="25">
        <f>IF(V63=1,"Corriger",MIN(AA63,ad5m1*Ident!L63))</f>
        <v>0</v>
      </c>
      <c r="AD63" s="25">
        <f>MIN(AB63,ad5m1*Ident!L63)</f>
        <v>0</v>
      </c>
      <c r="AE63" s="81">
        <f t="shared" si="6"/>
        <v>0</v>
      </c>
      <c r="AF63" s="81">
        <f t="shared" si="7"/>
        <v>0</v>
      </c>
      <c r="AG63" s="81">
        <f>'M1-In'!AD63+'M1-In'!AE63</f>
        <v>0</v>
      </c>
      <c r="AH63" s="81">
        <f t="shared" si="8"/>
        <v>0</v>
      </c>
      <c r="AI63" s="81">
        <f>IF(V63=1,"Corriger!",ROUND('M1-In'!AF63*AE63*fuf,2))</f>
        <v>0</v>
      </c>
      <c r="AJ63" s="81">
        <f>IF(V63=1,"Corriger!",ROUND('M1-In'!AG63*AE63*fuf,2))</f>
        <v>0</v>
      </c>
      <c r="AK63" s="81">
        <f>IF(V63=1,"Corriger!",ROUND('M1-In'!AH63*AE63*fuf,2))</f>
        <v>0</v>
      </c>
      <c r="AL63" s="81">
        <f>IF(V63=1,"Corriger!",ROUND('M1-In'!AI63*AE63*fuf,2))</f>
        <v>0</v>
      </c>
      <c r="AM63" s="81">
        <f>IF(V63=1,"Corriger!",ROUND('M1-In'!AJ63*AE63*fuf,2))</f>
        <v>0</v>
      </c>
      <c r="AN63" s="81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1">
        <f t="shared" si="10"/>
        <v>0</v>
      </c>
      <c r="AQ63" s="81">
        <f t="shared" ca="1" si="11"/>
        <v>0</v>
      </c>
      <c r="AR63" s="81">
        <f t="shared" ca="1" si="12"/>
        <v>0</v>
      </c>
      <c r="AS63" s="81">
        <f t="shared" si="13"/>
        <v>0</v>
      </c>
      <c r="AT63" s="81">
        <f t="shared" ca="1" si="14"/>
        <v>0</v>
      </c>
      <c r="AU63" s="81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'M1-In'!F64*malu1+'M1-In'!G64*dima1+'M1-In'!H64*wome1+'M1-In'!I64*doje1+'M1-In'!J64*vrve1+'M1-In'!K64*zasa1+'M1-In'!L64*zodi1</f>
        <v>0</v>
      </c>
      <c r="F64" s="34">
        <f>IF('M1-In'!Q64&lt;0,1,0)</f>
        <v>0</v>
      </c>
      <c r="G64" s="81" t="str">
        <f t="shared" si="0"/>
        <v>OK</v>
      </c>
      <c r="H64" s="81">
        <f>IF('M1-In'!Q64&lt;0,0,'M1-In'!Q64)</f>
        <v>0</v>
      </c>
      <c r="I64" s="25">
        <f>IF('M1-In'!F64&gt;0,malu1,0)</f>
        <v>0</v>
      </c>
      <c r="J64" s="25">
        <f>IF('M1-In'!G64&gt;0,dima1,0)</f>
        <v>0</v>
      </c>
      <c r="K64" s="25">
        <f>IF('M1-In'!H64&gt;0,wome1,0)</f>
        <v>0</v>
      </c>
      <c r="L64" s="25">
        <f>IF('M1-In'!I64&gt;0,doje1,0)</f>
        <v>0</v>
      </c>
      <c r="M64" s="25">
        <f>IF('M1-In'!J64&gt;0,vrve1,0)</f>
        <v>0</v>
      </c>
      <c r="N64" s="25">
        <f>IF('M1-In'!K64&gt;0,zasa1,0)</f>
        <v>0</v>
      </c>
      <c r="O64" s="25">
        <f>IF('M1-In'!L64&gt;0,zodi1,0)</f>
        <v>0</v>
      </c>
      <c r="P64" s="25">
        <f t="shared" si="1"/>
        <v>0</v>
      </c>
      <c r="Q64" s="25">
        <f>IF(P64+'M1-In'!U64&gt;malu1+dima1+wome1+doje1+vrve1+zasa1+zodi1,1,0)</f>
        <v>0</v>
      </c>
      <c r="R64" s="25" t="str">
        <f t="shared" si="2"/>
        <v>OK</v>
      </c>
      <c r="S64" s="25">
        <f>MIN(P64+'M1-In'!U64,malu1+dima1+wome1+doje1+vrve1+zasa1+zodi1)</f>
        <v>0</v>
      </c>
      <c r="T64" s="25">
        <f>IF('M1-In'!AD64+'M1-In'!AE64+'M1-In'!AF64+'M1-In'!AG64+'M1-In'!AH64+'M1-In'!AI64+'M1-In'!AJ64&gt;S64,1,0)</f>
        <v>0</v>
      </c>
      <c r="U64" s="25" t="str">
        <f t="shared" si="3"/>
        <v>OK</v>
      </c>
      <c r="V64" s="34">
        <f t="shared" si="4"/>
        <v>0</v>
      </c>
      <c r="W64" s="81">
        <f>ROUND('M1-In'!Y64+'M1-In'!Z64+'M1-In'!AA64*0.5+'M1-In'!AB64*0.5,2)</f>
        <v>0</v>
      </c>
      <c r="X64" s="81">
        <f>ROUND('M1-In'!Y64,2)+ROUND('M1-In'!Z64*1.5,2)+ROUND('M1-In'!AA64*0.6,2)+ROUND('M1-In'!AB64*0.9,2)</f>
        <v>0</v>
      </c>
      <c r="Y64" s="81">
        <f ca="1">IF(V64=1,"Corriger",'M1-In'!Y64* vergoedeen+'M1-In'!Z64*ROUND(vergoedeen*1.5,2)+'M1-In'!AA64*ROUND(vergoedeen*0.6,2)+'M1-In'!AB64*ROUND(vergoedeen*0.9,2))</f>
        <v>0</v>
      </c>
      <c r="Z64" s="81">
        <f t="shared" ca="1" si="5"/>
        <v>0</v>
      </c>
      <c r="AA64" s="81">
        <f>E64+'M1-In'!N64+'M1-In'!P64+H64</f>
        <v>0</v>
      </c>
      <c r="AB64" s="81">
        <f>E64+'M1-In'!N64+'M1-In'!P64</f>
        <v>0</v>
      </c>
      <c r="AC64" s="25">
        <f>IF(V64=1,"Corriger",MIN(AA64,ad5m1*Ident!L64))</f>
        <v>0</v>
      </c>
      <c r="AD64" s="25">
        <f>MIN(AB64,ad5m1*Ident!L64)</f>
        <v>0</v>
      </c>
      <c r="AE64" s="81">
        <f t="shared" si="6"/>
        <v>0</v>
      </c>
      <c r="AF64" s="81">
        <f t="shared" si="7"/>
        <v>0</v>
      </c>
      <c r="AG64" s="81">
        <f>'M1-In'!AD64+'M1-In'!AE64</f>
        <v>0</v>
      </c>
      <c r="AH64" s="81">
        <f t="shared" si="8"/>
        <v>0</v>
      </c>
      <c r="AI64" s="81">
        <f>IF(V64=1,"Corriger!",ROUND('M1-In'!AF64*AE64*fuf,2))</f>
        <v>0</v>
      </c>
      <c r="AJ64" s="81">
        <f>IF(V64=1,"Corriger!",ROUND('M1-In'!AG64*AE64*fuf,2))</f>
        <v>0</v>
      </c>
      <c r="AK64" s="81">
        <f>IF(V64=1,"Corriger!",ROUND('M1-In'!AH64*AE64*fuf,2))</f>
        <v>0</v>
      </c>
      <c r="AL64" s="81">
        <f>IF(V64=1,"Corriger!",ROUND('M1-In'!AI64*AE64*fuf,2))</f>
        <v>0</v>
      </c>
      <c r="AM64" s="81">
        <f>IF(V64=1,"Corriger!",ROUND('M1-In'!AJ64*AE64*fuf,2))</f>
        <v>0</v>
      </c>
      <c r="AN64" s="81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1">
        <f t="shared" si="10"/>
        <v>0</v>
      </c>
      <c r="AQ64" s="81">
        <f t="shared" ca="1" si="11"/>
        <v>0</v>
      </c>
      <c r="AR64" s="81">
        <f t="shared" ca="1" si="12"/>
        <v>0</v>
      </c>
      <c r="AS64" s="81">
        <f t="shared" si="13"/>
        <v>0</v>
      </c>
      <c r="AT64" s="81">
        <f t="shared" ca="1" si="14"/>
        <v>0</v>
      </c>
      <c r="AU64" s="81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'M1-In'!F65*malu1+'M1-In'!G65*dima1+'M1-In'!H65*wome1+'M1-In'!I65*doje1+'M1-In'!J65*vrve1+'M1-In'!K65*zasa1+'M1-In'!L65*zodi1</f>
        <v>0</v>
      </c>
      <c r="F65" s="34">
        <f>IF('M1-In'!Q65&lt;0,1,0)</f>
        <v>0</v>
      </c>
      <c r="G65" s="81" t="str">
        <f t="shared" si="0"/>
        <v>OK</v>
      </c>
      <c r="H65" s="81">
        <f>IF('M1-In'!Q65&lt;0,0,'M1-In'!Q65)</f>
        <v>0</v>
      </c>
      <c r="I65" s="25">
        <f>IF('M1-In'!F65&gt;0,malu1,0)</f>
        <v>0</v>
      </c>
      <c r="J65" s="25">
        <f>IF('M1-In'!G65&gt;0,dima1,0)</f>
        <v>0</v>
      </c>
      <c r="K65" s="25">
        <f>IF('M1-In'!H65&gt;0,wome1,0)</f>
        <v>0</v>
      </c>
      <c r="L65" s="25">
        <f>IF('M1-In'!I65&gt;0,doje1,0)</f>
        <v>0</v>
      </c>
      <c r="M65" s="25">
        <f>IF('M1-In'!J65&gt;0,vrve1,0)</f>
        <v>0</v>
      </c>
      <c r="N65" s="25">
        <f>IF('M1-In'!K65&gt;0,zasa1,0)</f>
        <v>0</v>
      </c>
      <c r="O65" s="25">
        <f>IF('M1-In'!L65&gt;0,zodi1,0)</f>
        <v>0</v>
      </c>
      <c r="P65" s="25">
        <f t="shared" si="1"/>
        <v>0</v>
      </c>
      <c r="Q65" s="25">
        <f>IF(P65+'M1-In'!U65&gt;malu1+dima1+wome1+doje1+vrve1+zasa1+zodi1,1,0)</f>
        <v>0</v>
      </c>
      <c r="R65" s="25" t="str">
        <f t="shared" si="2"/>
        <v>OK</v>
      </c>
      <c r="S65" s="25">
        <f>MIN(P65+'M1-In'!U65,malu1+dima1+wome1+doje1+vrve1+zasa1+zodi1)</f>
        <v>0</v>
      </c>
      <c r="T65" s="25">
        <f>IF('M1-In'!AD65+'M1-In'!AE65+'M1-In'!AF65+'M1-In'!AG65+'M1-In'!AH65+'M1-In'!AI65+'M1-In'!AJ65&gt;S65,1,0)</f>
        <v>0</v>
      </c>
      <c r="U65" s="25" t="str">
        <f t="shared" si="3"/>
        <v>OK</v>
      </c>
      <c r="V65" s="34">
        <f t="shared" si="4"/>
        <v>0</v>
      </c>
      <c r="W65" s="81">
        <f>ROUND('M1-In'!Y65+'M1-In'!Z65+'M1-In'!AA65*0.5+'M1-In'!AB65*0.5,2)</f>
        <v>0</v>
      </c>
      <c r="X65" s="81">
        <f>ROUND('M1-In'!Y65,2)+ROUND('M1-In'!Z65*1.5,2)+ROUND('M1-In'!AA65*0.6,2)+ROUND('M1-In'!AB65*0.9,2)</f>
        <v>0</v>
      </c>
      <c r="Y65" s="81">
        <f ca="1">IF(V65=1,"Corriger",'M1-In'!Y65* vergoedeen+'M1-In'!Z65*ROUND(vergoedeen*1.5,2)+'M1-In'!AA65*ROUND(vergoedeen*0.6,2)+'M1-In'!AB65*ROUND(vergoedeen*0.9,2))</f>
        <v>0</v>
      </c>
      <c r="Z65" s="81">
        <f t="shared" ca="1" si="5"/>
        <v>0</v>
      </c>
      <c r="AA65" s="81">
        <f>E65+'M1-In'!N65+'M1-In'!P65+H65</f>
        <v>0</v>
      </c>
      <c r="AB65" s="81">
        <f>E65+'M1-In'!N65+'M1-In'!P65</f>
        <v>0</v>
      </c>
      <c r="AC65" s="25">
        <f>IF(V65=1,"Corriger",MIN(AA65,ad5m1*Ident!L65))</f>
        <v>0</v>
      </c>
      <c r="AD65" s="25">
        <f>MIN(AB65,ad5m1*Ident!L65)</f>
        <v>0</v>
      </c>
      <c r="AE65" s="81">
        <f t="shared" si="6"/>
        <v>0</v>
      </c>
      <c r="AF65" s="81">
        <f t="shared" si="7"/>
        <v>0</v>
      </c>
      <c r="AG65" s="81">
        <f>'M1-In'!AD65+'M1-In'!AE65</f>
        <v>0</v>
      </c>
      <c r="AH65" s="81">
        <f t="shared" si="8"/>
        <v>0</v>
      </c>
      <c r="AI65" s="81">
        <f>IF(V65=1,"Corriger!",ROUND('M1-In'!AF65*AE65*fuf,2))</f>
        <v>0</v>
      </c>
      <c r="AJ65" s="81">
        <f>IF(V65=1,"Corriger!",ROUND('M1-In'!AG65*AE65*fuf,2))</f>
        <v>0</v>
      </c>
      <c r="AK65" s="81">
        <f>IF(V65=1,"Corriger!",ROUND('M1-In'!AH65*AE65*fuf,2))</f>
        <v>0</v>
      </c>
      <c r="AL65" s="81">
        <f>IF(V65=1,"Corriger!",ROUND('M1-In'!AI65*AE65*fuf,2))</f>
        <v>0</v>
      </c>
      <c r="AM65" s="81">
        <f>IF(V65=1,"Corriger!",ROUND('M1-In'!AJ65*AE65*fuf,2))</f>
        <v>0</v>
      </c>
      <c r="AN65" s="81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1">
        <f t="shared" si="10"/>
        <v>0</v>
      </c>
      <c r="AQ65" s="81">
        <f t="shared" ca="1" si="11"/>
        <v>0</v>
      </c>
      <c r="AR65" s="81">
        <f t="shared" ca="1" si="12"/>
        <v>0</v>
      </c>
      <c r="AS65" s="81">
        <f t="shared" si="13"/>
        <v>0</v>
      </c>
      <c r="AT65" s="81">
        <f t="shared" ca="1" si="14"/>
        <v>0</v>
      </c>
      <c r="AU65" s="81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'M1-In'!F66*malu1+'M1-In'!G66*dima1+'M1-In'!H66*wome1+'M1-In'!I66*doje1+'M1-In'!J66*vrve1+'M1-In'!K66*zasa1+'M1-In'!L66*zodi1</f>
        <v>0</v>
      </c>
      <c r="F66" s="34">
        <f>IF('M1-In'!Q66&lt;0,1,0)</f>
        <v>0</v>
      </c>
      <c r="G66" s="81" t="str">
        <f t="shared" si="0"/>
        <v>OK</v>
      </c>
      <c r="H66" s="81">
        <f>IF('M1-In'!Q66&lt;0,0,'M1-In'!Q66)</f>
        <v>0</v>
      </c>
      <c r="I66" s="25">
        <f>IF('M1-In'!F66&gt;0,malu1,0)</f>
        <v>0</v>
      </c>
      <c r="J66" s="25">
        <f>IF('M1-In'!G66&gt;0,dima1,0)</f>
        <v>0</v>
      </c>
      <c r="K66" s="25">
        <f>IF('M1-In'!H66&gt;0,wome1,0)</f>
        <v>0</v>
      </c>
      <c r="L66" s="25">
        <f>IF('M1-In'!I66&gt;0,doje1,0)</f>
        <v>0</v>
      </c>
      <c r="M66" s="25">
        <f>IF('M1-In'!J66&gt;0,vrve1,0)</f>
        <v>0</v>
      </c>
      <c r="N66" s="25">
        <f>IF('M1-In'!K66&gt;0,zasa1,0)</f>
        <v>0</v>
      </c>
      <c r="O66" s="25">
        <f>IF('M1-In'!L66&gt;0,zodi1,0)</f>
        <v>0</v>
      </c>
      <c r="P66" s="25">
        <f t="shared" si="1"/>
        <v>0</v>
      </c>
      <c r="Q66" s="25">
        <f>IF(P66+'M1-In'!U66&gt;malu1+dima1+wome1+doje1+vrve1+zasa1+zodi1,1,0)</f>
        <v>0</v>
      </c>
      <c r="R66" s="25" t="str">
        <f t="shared" si="2"/>
        <v>OK</v>
      </c>
      <c r="S66" s="25">
        <f>MIN(P66+'M1-In'!U66,malu1+dima1+wome1+doje1+vrve1+zasa1+zodi1)</f>
        <v>0</v>
      </c>
      <c r="T66" s="25">
        <f>IF('M1-In'!AD66+'M1-In'!AE66+'M1-In'!AF66+'M1-In'!AG66+'M1-In'!AH66+'M1-In'!AI66+'M1-In'!AJ66&gt;S66,1,0)</f>
        <v>0</v>
      </c>
      <c r="U66" s="25" t="str">
        <f t="shared" si="3"/>
        <v>OK</v>
      </c>
      <c r="V66" s="34">
        <f t="shared" si="4"/>
        <v>0</v>
      </c>
      <c r="W66" s="81">
        <f>ROUND('M1-In'!Y66+'M1-In'!Z66+'M1-In'!AA66*0.5+'M1-In'!AB66*0.5,2)</f>
        <v>0</v>
      </c>
      <c r="X66" s="81">
        <f>ROUND('M1-In'!Y66,2)+ROUND('M1-In'!Z66*1.5,2)+ROUND('M1-In'!AA66*0.6,2)+ROUND('M1-In'!AB66*0.9,2)</f>
        <v>0</v>
      </c>
      <c r="Y66" s="81">
        <f ca="1">IF(V66=1,"Corriger",'M1-In'!Y66* vergoedeen+'M1-In'!Z66*ROUND(vergoedeen*1.5,2)+'M1-In'!AA66*ROUND(vergoedeen*0.6,2)+'M1-In'!AB66*ROUND(vergoedeen*0.9,2))</f>
        <v>0</v>
      </c>
      <c r="Z66" s="81">
        <f t="shared" ca="1" si="5"/>
        <v>0</v>
      </c>
      <c r="AA66" s="81">
        <f>E66+'M1-In'!N66+'M1-In'!P66+H66</f>
        <v>0</v>
      </c>
      <c r="AB66" s="81">
        <f>E66+'M1-In'!N66+'M1-In'!P66</f>
        <v>0</v>
      </c>
      <c r="AC66" s="25">
        <f>IF(V66=1,"Corriger",MIN(AA66,ad5m1*Ident!L66))</f>
        <v>0</v>
      </c>
      <c r="AD66" s="25">
        <f>MIN(AB66,ad5m1*Ident!L66)</f>
        <v>0</v>
      </c>
      <c r="AE66" s="81">
        <f t="shared" si="6"/>
        <v>0</v>
      </c>
      <c r="AF66" s="81">
        <f t="shared" si="7"/>
        <v>0</v>
      </c>
      <c r="AG66" s="81">
        <f>'M1-In'!AD66+'M1-In'!AE66</f>
        <v>0</v>
      </c>
      <c r="AH66" s="81">
        <f t="shared" si="8"/>
        <v>0</v>
      </c>
      <c r="AI66" s="81">
        <f>IF(V66=1,"Corriger!",ROUND('M1-In'!AF66*AE66*fuf,2))</f>
        <v>0</v>
      </c>
      <c r="AJ66" s="81">
        <f>IF(V66=1,"Corriger!",ROUND('M1-In'!AG66*AE66*fuf,2))</f>
        <v>0</v>
      </c>
      <c r="AK66" s="81">
        <f>IF(V66=1,"Corriger!",ROUND('M1-In'!AH66*AE66*fuf,2))</f>
        <v>0</v>
      </c>
      <c r="AL66" s="81">
        <f>IF(V66=1,"Corriger!",ROUND('M1-In'!AI66*AE66*fuf,2))</f>
        <v>0</v>
      </c>
      <c r="AM66" s="81">
        <f>IF(V66=1,"Corriger!",ROUND('M1-In'!AJ66*AE66*fuf,2))</f>
        <v>0</v>
      </c>
      <c r="AN66" s="81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1">
        <f t="shared" si="10"/>
        <v>0</v>
      </c>
      <c r="AQ66" s="81">
        <f t="shared" ca="1" si="11"/>
        <v>0</v>
      </c>
      <c r="AR66" s="81">
        <f t="shared" ca="1" si="12"/>
        <v>0</v>
      </c>
      <c r="AS66" s="81">
        <f t="shared" si="13"/>
        <v>0</v>
      </c>
      <c r="AT66" s="81">
        <f t="shared" ca="1" si="14"/>
        <v>0</v>
      </c>
      <c r="AU66" s="81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'M1-In'!F67*malu1+'M1-In'!G67*dima1+'M1-In'!H67*wome1+'M1-In'!I67*doje1+'M1-In'!J67*vrve1+'M1-In'!K67*zasa1+'M1-In'!L67*zodi1</f>
        <v>0</v>
      </c>
      <c r="F67" s="34">
        <f>IF('M1-In'!Q67&lt;0,1,0)</f>
        <v>0</v>
      </c>
      <c r="G67" s="81" t="str">
        <f t="shared" si="0"/>
        <v>OK</v>
      </c>
      <c r="H67" s="81">
        <f>IF('M1-In'!Q67&lt;0,0,'M1-In'!Q67)</f>
        <v>0</v>
      </c>
      <c r="I67" s="25">
        <f>IF('M1-In'!F67&gt;0,malu1,0)</f>
        <v>0</v>
      </c>
      <c r="J67" s="25">
        <f>IF('M1-In'!G67&gt;0,dima1,0)</f>
        <v>0</v>
      </c>
      <c r="K67" s="25">
        <f>IF('M1-In'!H67&gt;0,wome1,0)</f>
        <v>0</v>
      </c>
      <c r="L67" s="25">
        <f>IF('M1-In'!I67&gt;0,doje1,0)</f>
        <v>0</v>
      </c>
      <c r="M67" s="25">
        <f>IF('M1-In'!J67&gt;0,vrve1,0)</f>
        <v>0</v>
      </c>
      <c r="N67" s="25">
        <f>IF('M1-In'!K67&gt;0,zasa1,0)</f>
        <v>0</v>
      </c>
      <c r="O67" s="25">
        <f>IF('M1-In'!L67&gt;0,zodi1,0)</f>
        <v>0</v>
      </c>
      <c r="P67" s="25">
        <f t="shared" si="1"/>
        <v>0</v>
      </c>
      <c r="Q67" s="25">
        <f>IF(P67+'M1-In'!U67&gt;malu1+dima1+wome1+doje1+vrve1+zasa1+zodi1,1,0)</f>
        <v>0</v>
      </c>
      <c r="R67" s="25" t="str">
        <f t="shared" si="2"/>
        <v>OK</v>
      </c>
      <c r="S67" s="25">
        <f>MIN(P67+'M1-In'!U67,malu1+dima1+wome1+doje1+vrve1+zasa1+zodi1)</f>
        <v>0</v>
      </c>
      <c r="T67" s="25">
        <f>IF('M1-In'!AD67+'M1-In'!AE67+'M1-In'!AF67+'M1-In'!AG67+'M1-In'!AH67+'M1-In'!AI67+'M1-In'!AJ67&gt;S67,1,0)</f>
        <v>0</v>
      </c>
      <c r="U67" s="25" t="str">
        <f t="shared" si="3"/>
        <v>OK</v>
      </c>
      <c r="V67" s="34">
        <f t="shared" si="4"/>
        <v>0</v>
      </c>
      <c r="W67" s="81">
        <f>ROUND('M1-In'!Y67+'M1-In'!Z67+'M1-In'!AA67*0.5+'M1-In'!AB67*0.5,2)</f>
        <v>0</v>
      </c>
      <c r="X67" s="81">
        <f>ROUND('M1-In'!Y67,2)+ROUND('M1-In'!Z67*1.5,2)+ROUND('M1-In'!AA67*0.6,2)+ROUND('M1-In'!AB67*0.9,2)</f>
        <v>0</v>
      </c>
      <c r="Y67" s="81">
        <f ca="1">IF(V67=1,"Corriger",'M1-In'!Y67* vergoedeen+'M1-In'!Z67*ROUND(vergoedeen*1.5,2)+'M1-In'!AA67*ROUND(vergoedeen*0.6,2)+'M1-In'!AB67*ROUND(vergoedeen*0.9,2))</f>
        <v>0</v>
      </c>
      <c r="Z67" s="81">
        <f t="shared" ca="1" si="5"/>
        <v>0</v>
      </c>
      <c r="AA67" s="81">
        <f>E67+'M1-In'!N67+'M1-In'!P67+H67</f>
        <v>0</v>
      </c>
      <c r="AB67" s="81">
        <f>E67+'M1-In'!N67+'M1-In'!P67</f>
        <v>0</v>
      </c>
      <c r="AC67" s="25">
        <f>IF(V67=1,"Corriger",MIN(AA67,ad5m1*Ident!L67))</f>
        <v>0</v>
      </c>
      <c r="AD67" s="25">
        <f>MIN(AB67,ad5m1*Ident!L67)</f>
        <v>0</v>
      </c>
      <c r="AE67" s="81">
        <f t="shared" si="6"/>
        <v>0</v>
      </c>
      <c r="AF67" s="81">
        <f t="shared" si="7"/>
        <v>0</v>
      </c>
      <c r="AG67" s="81">
        <f>'M1-In'!AD67+'M1-In'!AE67</f>
        <v>0</v>
      </c>
      <c r="AH67" s="81">
        <f t="shared" si="8"/>
        <v>0</v>
      </c>
      <c r="AI67" s="81">
        <f>IF(V67=1,"Corriger!",ROUND('M1-In'!AF67*AE67*fuf,2))</f>
        <v>0</v>
      </c>
      <c r="AJ67" s="81">
        <f>IF(V67=1,"Corriger!",ROUND('M1-In'!AG67*AE67*fuf,2))</f>
        <v>0</v>
      </c>
      <c r="AK67" s="81">
        <f>IF(V67=1,"Corriger!",ROUND('M1-In'!AH67*AE67*fuf,2))</f>
        <v>0</v>
      </c>
      <c r="AL67" s="81">
        <f>IF(V67=1,"Corriger!",ROUND('M1-In'!AI67*AE67*fuf,2))</f>
        <v>0</v>
      </c>
      <c r="AM67" s="81">
        <f>IF(V67=1,"Corriger!",ROUND('M1-In'!AJ67*AE67*fuf,2))</f>
        <v>0</v>
      </c>
      <c r="AN67" s="81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1">
        <f t="shared" si="10"/>
        <v>0</v>
      </c>
      <c r="AQ67" s="81">
        <f t="shared" ca="1" si="11"/>
        <v>0</v>
      </c>
      <c r="AR67" s="81">
        <f t="shared" ca="1" si="12"/>
        <v>0</v>
      </c>
      <c r="AS67" s="81">
        <f t="shared" si="13"/>
        <v>0</v>
      </c>
      <c r="AT67" s="81">
        <f t="shared" ca="1" si="14"/>
        <v>0</v>
      </c>
      <c r="AU67" s="81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'M1-In'!F68*malu1+'M1-In'!G68*dima1+'M1-In'!H68*wome1+'M1-In'!I68*doje1+'M1-In'!J68*vrve1+'M1-In'!K68*zasa1+'M1-In'!L68*zodi1</f>
        <v>0</v>
      </c>
      <c r="F68" s="34">
        <f>IF('M1-In'!Q68&lt;0,1,0)</f>
        <v>0</v>
      </c>
      <c r="G68" s="81" t="str">
        <f t="shared" ref="G68:G131" si="16">IF(F68=1,"pas&lt;0 !","OK")</f>
        <v>OK</v>
      </c>
      <c r="H68" s="81">
        <f>IF('M1-In'!Q68&lt;0,0,'M1-In'!Q68)</f>
        <v>0</v>
      </c>
      <c r="I68" s="25">
        <f>IF('M1-In'!F68&gt;0,malu1,0)</f>
        <v>0</v>
      </c>
      <c r="J68" s="25">
        <f>IF('M1-In'!G68&gt;0,dima1,0)</f>
        <v>0</v>
      </c>
      <c r="K68" s="25">
        <f>IF('M1-In'!H68&gt;0,wome1,0)</f>
        <v>0</v>
      </c>
      <c r="L68" s="25">
        <f>IF('M1-In'!I68&gt;0,doje1,0)</f>
        <v>0</v>
      </c>
      <c r="M68" s="25">
        <f>IF('M1-In'!J68&gt;0,vrve1,0)</f>
        <v>0</v>
      </c>
      <c r="N68" s="25">
        <f>IF('M1-In'!K68&gt;0,zasa1,0)</f>
        <v>0</v>
      </c>
      <c r="O68" s="25">
        <f>IF('M1-In'!L68&gt;0,zodi1,0)</f>
        <v>0</v>
      </c>
      <c r="P68" s="25">
        <f t="shared" ref="P68:P131" si="17">I68+J68+K68+L68+M68+N68+O68</f>
        <v>0</v>
      </c>
      <c r="Q68" s="25">
        <f>IF(P68+'M1-In'!U68&gt;malu1+dima1+wome1+doje1+vrve1+zasa1+zodi1,1,0)</f>
        <v>0</v>
      </c>
      <c r="R68" s="25" t="str">
        <f t="shared" ref="R68:R131" si="18">IF(Q68=1,"Trop!","OK")</f>
        <v>OK</v>
      </c>
      <c r="S68" s="25">
        <f>MIN(P68+'M1-In'!U68,malu1+dima1+wome1+doje1+vrve1+zasa1+zodi1)</f>
        <v>0</v>
      </c>
      <c r="T68" s="25">
        <f>IF('M1-In'!AD68+'M1-In'!AE68+'M1-In'!AF68+'M1-In'!AG68+'M1-In'!AH68+'M1-In'!AI68+'M1-In'!AJ68&gt;S68,1,0)</f>
        <v>0</v>
      </c>
      <c r="U68" s="25" t="str">
        <f t="shared" ref="U68:U131" si="19">IF(T68=1,"Trop!","OK")</f>
        <v>OK</v>
      </c>
      <c r="V68" s="34">
        <f t="shared" ref="V68:V131" si="20">IF(OR(Q68=1,T68=1,F68=1),1,0)</f>
        <v>0</v>
      </c>
      <c r="W68" s="81">
        <f>ROUND('M1-In'!Y68+'M1-In'!Z68+'M1-In'!AA68*0.5+'M1-In'!AB68*0.5,2)</f>
        <v>0</v>
      </c>
      <c r="X68" s="81">
        <f>ROUND('M1-In'!Y68,2)+ROUND('M1-In'!Z68*1.5,2)+ROUND('M1-In'!AA68*0.6,2)+ROUND('M1-In'!AB68*0.9,2)</f>
        <v>0</v>
      </c>
      <c r="Y68" s="81">
        <f ca="1">IF(V68=1,"Corriger",'M1-In'!Y68* vergoedeen+'M1-In'!Z68*ROUND(vergoedeen*1.5,2)+'M1-In'!AA68*ROUND(vergoedeen*0.6,2)+'M1-In'!AB68*ROUND(vergoedeen*0.9,2))</f>
        <v>0</v>
      </c>
      <c r="Z68" s="81">
        <f t="shared" ref="Z68:Z131" ca="1" si="21">IF(V68=1,"Corriger",Y68-AU68)</f>
        <v>0</v>
      </c>
      <c r="AA68" s="81">
        <f>E68+'M1-In'!N68+'M1-In'!P68+H68</f>
        <v>0</v>
      </c>
      <c r="AB68" s="81">
        <f>E68+'M1-In'!N68+'M1-In'!P68</f>
        <v>0</v>
      </c>
      <c r="AC68" s="25">
        <f>IF(V68=1,"Corriger",MIN(AA68,ad5m1*Ident!L68))</f>
        <v>0</v>
      </c>
      <c r="AD68" s="25">
        <f>MIN(AB68,ad5m1*Ident!L68)</f>
        <v>0</v>
      </c>
      <c r="AE68" s="81">
        <f t="shared" ref="AE68:AE131" si="22">IF(V68=1,"Corriger!",IF(S68=0,0,ROUND(AD68/S68,2)))</f>
        <v>0</v>
      </c>
      <c r="AF68" s="81">
        <f t="shared" ref="AF68:AF131" si="23">IF(V68=1,"Corriger!",ROUND(W68*fuf,2))</f>
        <v>0</v>
      </c>
      <c r="AG68" s="81">
        <f>'M1-In'!AD68+'M1-In'!AE68</f>
        <v>0</v>
      </c>
      <c r="AH68" s="81">
        <f t="shared" ref="AH68:AH131" si="24">IF(V68=1,"Corriger!",ROUND(AG68*AE68*fuf,2))</f>
        <v>0</v>
      </c>
      <c r="AI68" s="81">
        <f>IF(V68=1,"Corriger!",ROUND('M1-In'!AF68*AE68*fuf,2))</f>
        <v>0</v>
      </c>
      <c r="AJ68" s="81">
        <f>IF(V68=1,"Corriger!",ROUND('M1-In'!AG68*AE68*fuf,2))</f>
        <v>0</v>
      </c>
      <c r="AK68" s="81">
        <f>IF(V68=1,"Corriger!",ROUND('M1-In'!AH68*AE68*fuf,2))</f>
        <v>0</v>
      </c>
      <c r="AL68" s="81">
        <f>IF(V68=1,"Corriger!",ROUND('M1-In'!AI68*AE68*fuf,2))</f>
        <v>0</v>
      </c>
      <c r="AM68" s="81">
        <f>IF(V68=1,"Corriger!",ROUND('M1-In'!AJ68*AE68*fuf,2))</f>
        <v>0</v>
      </c>
      <c r="AN68" s="81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1">
        <f t="shared" ref="AP68:AP131" si="26">ROUND(W68*fuf,2)</f>
        <v>0</v>
      </c>
      <c r="AQ68" s="81">
        <f t="shared" ref="AQ68:AQ131" ca="1" si="27">ROUND(fulm1*AP68,2)</f>
        <v>0</v>
      </c>
      <c r="AR68" s="81">
        <f t="shared" ref="AR68:AR131" ca="1" si="28">ROUND(AQ68*wnbij/100,2)</f>
        <v>0</v>
      </c>
      <c r="AS68" s="81">
        <f t="shared" ref="AS68:AS131" si="29">MIN(ROUND(AP68/upm_1,2),1)</f>
        <v>0</v>
      </c>
      <c r="AT68" s="81">
        <f t="shared" ref="AT68:AT131" ca="1" si="30">MIN(ROUND(bvmll1*AS68,2),AR68)</f>
        <v>0</v>
      </c>
      <c r="AU68" s="81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'M1-In'!F69*malu1+'M1-In'!G69*dima1+'M1-In'!H69*wome1+'M1-In'!I69*doje1+'M1-In'!J69*vrve1+'M1-In'!K69*zasa1+'M1-In'!L69*zodi1</f>
        <v>0</v>
      </c>
      <c r="F69" s="34">
        <f>IF('M1-In'!Q69&lt;0,1,0)</f>
        <v>0</v>
      </c>
      <c r="G69" s="81" t="str">
        <f t="shared" si="16"/>
        <v>OK</v>
      </c>
      <c r="H69" s="81">
        <f>IF('M1-In'!Q69&lt;0,0,'M1-In'!Q69)</f>
        <v>0</v>
      </c>
      <c r="I69" s="25">
        <f>IF('M1-In'!F69&gt;0,malu1,0)</f>
        <v>0</v>
      </c>
      <c r="J69" s="25">
        <f>IF('M1-In'!G69&gt;0,dima1,0)</f>
        <v>0</v>
      </c>
      <c r="K69" s="25">
        <f>IF('M1-In'!H69&gt;0,wome1,0)</f>
        <v>0</v>
      </c>
      <c r="L69" s="25">
        <f>IF('M1-In'!I69&gt;0,doje1,0)</f>
        <v>0</v>
      </c>
      <c r="M69" s="25">
        <f>IF('M1-In'!J69&gt;0,vrve1,0)</f>
        <v>0</v>
      </c>
      <c r="N69" s="25">
        <f>IF('M1-In'!K69&gt;0,zasa1,0)</f>
        <v>0</v>
      </c>
      <c r="O69" s="25">
        <f>IF('M1-In'!L69&gt;0,zodi1,0)</f>
        <v>0</v>
      </c>
      <c r="P69" s="25">
        <f t="shared" si="17"/>
        <v>0</v>
      </c>
      <c r="Q69" s="25">
        <f>IF(P69+'M1-In'!U69&gt;malu1+dima1+wome1+doje1+vrve1+zasa1+zodi1,1,0)</f>
        <v>0</v>
      </c>
      <c r="R69" s="25" t="str">
        <f t="shared" si="18"/>
        <v>OK</v>
      </c>
      <c r="S69" s="25">
        <f>MIN(P69+'M1-In'!U69,malu1+dima1+wome1+doje1+vrve1+zasa1+zodi1)</f>
        <v>0</v>
      </c>
      <c r="T69" s="25">
        <f>IF('M1-In'!AD69+'M1-In'!AE69+'M1-In'!AF69+'M1-In'!AG69+'M1-In'!AH69+'M1-In'!AI69+'M1-In'!AJ69&gt;S69,1,0)</f>
        <v>0</v>
      </c>
      <c r="U69" s="25" t="str">
        <f t="shared" si="19"/>
        <v>OK</v>
      </c>
      <c r="V69" s="34">
        <f t="shared" si="20"/>
        <v>0</v>
      </c>
      <c r="W69" s="81">
        <f>ROUND('M1-In'!Y69+'M1-In'!Z69+'M1-In'!AA69*0.5+'M1-In'!AB69*0.5,2)</f>
        <v>0</v>
      </c>
      <c r="X69" s="81">
        <f>ROUND('M1-In'!Y69,2)+ROUND('M1-In'!Z69*1.5,2)+ROUND('M1-In'!AA69*0.6,2)+ROUND('M1-In'!AB69*0.9,2)</f>
        <v>0</v>
      </c>
      <c r="Y69" s="81">
        <f ca="1">IF(V69=1,"Corriger",'M1-In'!Y69* vergoedeen+'M1-In'!Z69*ROUND(vergoedeen*1.5,2)+'M1-In'!AA69*ROUND(vergoedeen*0.6,2)+'M1-In'!AB69*ROUND(vergoedeen*0.9,2))</f>
        <v>0</v>
      </c>
      <c r="Z69" s="81">
        <f t="shared" ca="1" si="21"/>
        <v>0</v>
      </c>
      <c r="AA69" s="81">
        <f>E69+'M1-In'!N69+'M1-In'!P69+H69</f>
        <v>0</v>
      </c>
      <c r="AB69" s="81">
        <f>E69+'M1-In'!N69+'M1-In'!P69</f>
        <v>0</v>
      </c>
      <c r="AC69" s="25">
        <f>IF(V69=1,"Corriger",MIN(AA69,ad5m1*Ident!L69))</f>
        <v>0</v>
      </c>
      <c r="AD69" s="25">
        <f>MIN(AB69,ad5m1*Ident!L69)</f>
        <v>0</v>
      </c>
      <c r="AE69" s="81">
        <f t="shared" si="22"/>
        <v>0</v>
      </c>
      <c r="AF69" s="81">
        <f t="shared" si="23"/>
        <v>0</v>
      </c>
      <c r="AG69" s="81">
        <f>'M1-In'!AD69+'M1-In'!AE69</f>
        <v>0</v>
      </c>
      <c r="AH69" s="81">
        <f t="shared" si="24"/>
        <v>0</v>
      </c>
      <c r="AI69" s="81">
        <f>IF(V69=1,"Corriger!",ROUND('M1-In'!AF69*AE69*fuf,2))</f>
        <v>0</v>
      </c>
      <c r="AJ69" s="81">
        <f>IF(V69=1,"Corriger!",ROUND('M1-In'!AG69*AE69*fuf,2))</f>
        <v>0</v>
      </c>
      <c r="AK69" s="81">
        <f>IF(V69=1,"Corriger!",ROUND('M1-In'!AH69*AE69*fuf,2))</f>
        <v>0</v>
      </c>
      <c r="AL69" s="81">
        <f>IF(V69=1,"Corriger!",ROUND('M1-In'!AI69*AE69*fuf,2))</f>
        <v>0</v>
      </c>
      <c r="AM69" s="81">
        <f>IF(V69=1,"Corriger!",ROUND('M1-In'!AJ69*AE69*fuf,2))</f>
        <v>0</v>
      </c>
      <c r="AN69" s="81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1">
        <f t="shared" si="26"/>
        <v>0</v>
      </c>
      <c r="AQ69" s="81">
        <f t="shared" ca="1" si="27"/>
        <v>0</v>
      </c>
      <c r="AR69" s="81">
        <f t="shared" ca="1" si="28"/>
        <v>0</v>
      </c>
      <c r="AS69" s="81">
        <f t="shared" si="29"/>
        <v>0</v>
      </c>
      <c r="AT69" s="81">
        <f t="shared" ca="1" si="30"/>
        <v>0</v>
      </c>
      <c r="AU69" s="81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'M1-In'!F70*malu1+'M1-In'!G70*dima1+'M1-In'!H70*wome1+'M1-In'!I70*doje1+'M1-In'!J70*vrve1+'M1-In'!K70*zasa1+'M1-In'!L70*zodi1</f>
        <v>0</v>
      </c>
      <c r="F70" s="34">
        <f>IF('M1-In'!Q70&lt;0,1,0)</f>
        <v>0</v>
      </c>
      <c r="G70" s="81" t="str">
        <f t="shared" si="16"/>
        <v>OK</v>
      </c>
      <c r="H70" s="81">
        <f>IF('M1-In'!Q70&lt;0,0,'M1-In'!Q70)</f>
        <v>0</v>
      </c>
      <c r="I70" s="25">
        <f>IF('M1-In'!F70&gt;0,malu1,0)</f>
        <v>0</v>
      </c>
      <c r="J70" s="25">
        <f>IF('M1-In'!G70&gt;0,dima1,0)</f>
        <v>0</v>
      </c>
      <c r="K70" s="25">
        <f>IF('M1-In'!H70&gt;0,wome1,0)</f>
        <v>0</v>
      </c>
      <c r="L70" s="25">
        <f>IF('M1-In'!I70&gt;0,doje1,0)</f>
        <v>0</v>
      </c>
      <c r="M70" s="25">
        <f>IF('M1-In'!J70&gt;0,vrve1,0)</f>
        <v>0</v>
      </c>
      <c r="N70" s="25">
        <f>IF('M1-In'!K70&gt;0,zasa1,0)</f>
        <v>0</v>
      </c>
      <c r="O70" s="25">
        <f>IF('M1-In'!L70&gt;0,zodi1,0)</f>
        <v>0</v>
      </c>
      <c r="P70" s="25">
        <f t="shared" si="17"/>
        <v>0</v>
      </c>
      <c r="Q70" s="25">
        <f>IF(P70+'M1-In'!U70&gt;malu1+dima1+wome1+doje1+vrve1+zasa1+zodi1,1,0)</f>
        <v>0</v>
      </c>
      <c r="R70" s="25" t="str">
        <f t="shared" si="18"/>
        <v>OK</v>
      </c>
      <c r="S70" s="25">
        <f>MIN(P70+'M1-In'!U70,malu1+dima1+wome1+doje1+vrve1+zasa1+zodi1)</f>
        <v>0</v>
      </c>
      <c r="T70" s="25">
        <f>IF('M1-In'!AD70+'M1-In'!AE70+'M1-In'!AF70+'M1-In'!AG70+'M1-In'!AH70+'M1-In'!AI70+'M1-In'!AJ70&gt;S70,1,0)</f>
        <v>0</v>
      </c>
      <c r="U70" s="25" t="str">
        <f t="shared" si="19"/>
        <v>OK</v>
      </c>
      <c r="V70" s="34">
        <f t="shared" si="20"/>
        <v>0</v>
      </c>
      <c r="W70" s="81">
        <f>ROUND('M1-In'!Y70+'M1-In'!Z70+'M1-In'!AA70*0.5+'M1-In'!AB70*0.5,2)</f>
        <v>0</v>
      </c>
      <c r="X70" s="81">
        <f>ROUND('M1-In'!Y70,2)+ROUND('M1-In'!Z70*1.5,2)+ROUND('M1-In'!AA70*0.6,2)+ROUND('M1-In'!AB70*0.9,2)</f>
        <v>0</v>
      </c>
      <c r="Y70" s="81">
        <f ca="1">IF(V70=1,"Corriger",'M1-In'!Y70* vergoedeen+'M1-In'!Z70*ROUND(vergoedeen*1.5,2)+'M1-In'!AA70*ROUND(vergoedeen*0.6,2)+'M1-In'!AB70*ROUND(vergoedeen*0.9,2))</f>
        <v>0</v>
      </c>
      <c r="Z70" s="81">
        <f t="shared" ca="1" si="21"/>
        <v>0</v>
      </c>
      <c r="AA70" s="81">
        <f>E70+'M1-In'!N70+'M1-In'!P70+H70</f>
        <v>0</v>
      </c>
      <c r="AB70" s="81">
        <f>E70+'M1-In'!N70+'M1-In'!P70</f>
        <v>0</v>
      </c>
      <c r="AC70" s="25">
        <f>IF(V70=1,"Corriger",MIN(AA70,ad5m1*Ident!L70))</f>
        <v>0</v>
      </c>
      <c r="AD70" s="25">
        <f>MIN(AB70,ad5m1*Ident!L70)</f>
        <v>0</v>
      </c>
      <c r="AE70" s="81">
        <f t="shared" si="22"/>
        <v>0</v>
      </c>
      <c r="AF70" s="81">
        <f t="shared" si="23"/>
        <v>0</v>
      </c>
      <c r="AG70" s="81">
        <f>'M1-In'!AD70+'M1-In'!AE70</f>
        <v>0</v>
      </c>
      <c r="AH70" s="81">
        <f t="shared" si="24"/>
        <v>0</v>
      </c>
      <c r="AI70" s="81">
        <f>IF(V70=1,"Corriger!",ROUND('M1-In'!AF70*AE70*fuf,2))</f>
        <v>0</v>
      </c>
      <c r="AJ70" s="81">
        <f>IF(V70=1,"Corriger!",ROUND('M1-In'!AG70*AE70*fuf,2))</f>
        <v>0</v>
      </c>
      <c r="AK70" s="81">
        <f>IF(V70=1,"Corriger!",ROUND('M1-In'!AH70*AE70*fuf,2))</f>
        <v>0</v>
      </c>
      <c r="AL70" s="81">
        <f>IF(V70=1,"Corriger!",ROUND('M1-In'!AI70*AE70*fuf,2))</f>
        <v>0</v>
      </c>
      <c r="AM70" s="81">
        <f>IF(V70=1,"Corriger!",ROUND('M1-In'!AJ70*AE70*fuf,2))</f>
        <v>0</v>
      </c>
      <c r="AN70" s="81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1">
        <f t="shared" si="26"/>
        <v>0</v>
      </c>
      <c r="AQ70" s="81">
        <f t="shared" ca="1" si="27"/>
        <v>0</v>
      </c>
      <c r="AR70" s="81">
        <f t="shared" ca="1" si="28"/>
        <v>0</v>
      </c>
      <c r="AS70" s="81">
        <f t="shared" si="29"/>
        <v>0</v>
      </c>
      <c r="AT70" s="81">
        <f t="shared" ca="1" si="30"/>
        <v>0</v>
      </c>
      <c r="AU70" s="81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'M1-In'!F71*malu1+'M1-In'!G71*dima1+'M1-In'!H71*wome1+'M1-In'!I71*doje1+'M1-In'!J71*vrve1+'M1-In'!K71*zasa1+'M1-In'!L71*zodi1</f>
        <v>0</v>
      </c>
      <c r="F71" s="34">
        <f>IF('M1-In'!Q71&lt;0,1,0)</f>
        <v>0</v>
      </c>
      <c r="G71" s="81" t="str">
        <f t="shared" si="16"/>
        <v>OK</v>
      </c>
      <c r="H71" s="81">
        <f>IF('M1-In'!Q71&lt;0,0,'M1-In'!Q71)</f>
        <v>0</v>
      </c>
      <c r="I71" s="25">
        <f>IF('M1-In'!F71&gt;0,malu1,0)</f>
        <v>0</v>
      </c>
      <c r="J71" s="25">
        <f>IF('M1-In'!G71&gt;0,dima1,0)</f>
        <v>0</v>
      </c>
      <c r="K71" s="25">
        <f>IF('M1-In'!H71&gt;0,wome1,0)</f>
        <v>0</v>
      </c>
      <c r="L71" s="25">
        <f>IF('M1-In'!I71&gt;0,doje1,0)</f>
        <v>0</v>
      </c>
      <c r="M71" s="25">
        <f>IF('M1-In'!J71&gt;0,vrve1,0)</f>
        <v>0</v>
      </c>
      <c r="N71" s="25">
        <f>IF('M1-In'!K71&gt;0,zasa1,0)</f>
        <v>0</v>
      </c>
      <c r="O71" s="25">
        <f>IF('M1-In'!L71&gt;0,zodi1,0)</f>
        <v>0</v>
      </c>
      <c r="P71" s="25">
        <f t="shared" si="17"/>
        <v>0</v>
      </c>
      <c r="Q71" s="25">
        <f>IF(P71+'M1-In'!U71&gt;malu1+dima1+wome1+doje1+vrve1+zasa1+zodi1,1,0)</f>
        <v>0</v>
      </c>
      <c r="R71" s="25" t="str">
        <f t="shared" si="18"/>
        <v>OK</v>
      </c>
      <c r="S71" s="25">
        <f>MIN(P71+'M1-In'!U71,malu1+dima1+wome1+doje1+vrve1+zasa1+zodi1)</f>
        <v>0</v>
      </c>
      <c r="T71" s="25">
        <f>IF('M1-In'!AD71+'M1-In'!AE71+'M1-In'!AF71+'M1-In'!AG71+'M1-In'!AH71+'M1-In'!AI71+'M1-In'!AJ71&gt;S71,1,0)</f>
        <v>0</v>
      </c>
      <c r="U71" s="25" t="str">
        <f t="shared" si="19"/>
        <v>OK</v>
      </c>
      <c r="V71" s="34">
        <f t="shared" si="20"/>
        <v>0</v>
      </c>
      <c r="W71" s="81">
        <f>ROUND('M1-In'!Y71+'M1-In'!Z71+'M1-In'!AA71*0.5+'M1-In'!AB71*0.5,2)</f>
        <v>0</v>
      </c>
      <c r="X71" s="81">
        <f>ROUND('M1-In'!Y71,2)+ROUND('M1-In'!Z71*1.5,2)+ROUND('M1-In'!AA71*0.6,2)+ROUND('M1-In'!AB71*0.9,2)</f>
        <v>0</v>
      </c>
      <c r="Y71" s="81">
        <f ca="1">IF(V71=1,"Corriger",'M1-In'!Y71* vergoedeen+'M1-In'!Z71*ROUND(vergoedeen*1.5,2)+'M1-In'!AA71*ROUND(vergoedeen*0.6,2)+'M1-In'!AB71*ROUND(vergoedeen*0.9,2))</f>
        <v>0</v>
      </c>
      <c r="Z71" s="81">
        <f t="shared" ca="1" si="21"/>
        <v>0</v>
      </c>
      <c r="AA71" s="81">
        <f>E71+'M1-In'!N71+'M1-In'!P71+H71</f>
        <v>0</v>
      </c>
      <c r="AB71" s="81">
        <f>E71+'M1-In'!N71+'M1-In'!P71</f>
        <v>0</v>
      </c>
      <c r="AC71" s="25">
        <f>IF(V71=1,"Corriger",MIN(AA71,ad5m1*Ident!L71))</f>
        <v>0</v>
      </c>
      <c r="AD71" s="25">
        <f>MIN(AB71,ad5m1*Ident!L71)</f>
        <v>0</v>
      </c>
      <c r="AE71" s="81">
        <f t="shared" si="22"/>
        <v>0</v>
      </c>
      <c r="AF71" s="81">
        <f t="shared" si="23"/>
        <v>0</v>
      </c>
      <c r="AG71" s="81">
        <f>'M1-In'!AD71+'M1-In'!AE71</f>
        <v>0</v>
      </c>
      <c r="AH71" s="81">
        <f t="shared" si="24"/>
        <v>0</v>
      </c>
      <c r="AI71" s="81">
        <f>IF(V71=1,"Corriger!",ROUND('M1-In'!AF71*AE71*fuf,2))</f>
        <v>0</v>
      </c>
      <c r="AJ71" s="81">
        <f>IF(V71=1,"Corriger!",ROUND('M1-In'!AG71*AE71*fuf,2))</f>
        <v>0</v>
      </c>
      <c r="AK71" s="81">
        <f>IF(V71=1,"Corriger!",ROUND('M1-In'!AH71*AE71*fuf,2))</f>
        <v>0</v>
      </c>
      <c r="AL71" s="81">
        <f>IF(V71=1,"Corriger!",ROUND('M1-In'!AI71*AE71*fuf,2))</f>
        <v>0</v>
      </c>
      <c r="AM71" s="81">
        <f>IF(V71=1,"Corriger!",ROUND('M1-In'!AJ71*AE71*fuf,2))</f>
        <v>0</v>
      </c>
      <c r="AN71" s="81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1">
        <f t="shared" si="26"/>
        <v>0</v>
      </c>
      <c r="AQ71" s="81">
        <f t="shared" ca="1" si="27"/>
        <v>0</v>
      </c>
      <c r="AR71" s="81">
        <f t="shared" ca="1" si="28"/>
        <v>0</v>
      </c>
      <c r="AS71" s="81">
        <f t="shared" si="29"/>
        <v>0</v>
      </c>
      <c r="AT71" s="81">
        <f t="shared" ca="1" si="30"/>
        <v>0</v>
      </c>
      <c r="AU71" s="81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'M1-In'!F72*malu1+'M1-In'!G72*dima1+'M1-In'!H72*wome1+'M1-In'!I72*doje1+'M1-In'!J72*vrve1+'M1-In'!K72*zasa1+'M1-In'!L72*zodi1</f>
        <v>0</v>
      </c>
      <c r="F72" s="34">
        <f>IF('M1-In'!Q72&lt;0,1,0)</f>
        <v>0</v>
      </c>
      <c r="G72" s="81" t="str">
        <f t="shared" si="16"/>
        <v>OK</v>
      </c>
      <c r="H72" s="81">
        <f>IF('M1-In'!Q72&lt;0,0,'M1-In'!Q72)</f>
        <v>0</v>
      </c>
      <c r="I72" s="25">
        <f>IF('M1-In'!F72&gt;0,malu1,0)</f>
        <v>0</v>
      </c>
      <c r="J72" s="25">
        <f>IF('M1-In'!G72&gt;0,dima1,0)</f>
        <v>0</v>
      </c>
      <c r="K72" s="25">
        <f>IF('M1-In'!H72&gt;0,wome1,0)</f>
        <v>0</v>
      </c>
      <c r="L72" s="25">
        <f>IF('M1-In'!I72&gt;0,doje1,0)</f>
        <v>0</v>
      </c>
      <c r="M72" s="25">
        <f>IF('M1-In'!J72&gt;0,vrve1,0)</f>
        <v>0</v>
      </c>
      <c r="N72" s="25">
        <f>IF('M1-In'!K72&gt;0,zasa1,0)</f>
        <v>0</v>
      </c>
      <c r="O72" s="25">
        <f>IF('M1-In'!L72&gt;0,zodi1,0)</f>
        <v>0</v>
      </c>
      <c r="P72" s="25">
        <f t="shared" si="17"/>
        <v>0</v>
      </c>
      <c r="Q72" s="25">
        <f>IF(P72+'M1-In'!U72&gt;malu1+dima1+wome1+doje1+vrve1+zasa1+zodi1,1,0)</f>
        <v>0</v>
      </c>
      <c r="R72" s="25" t="str">
        <f t="shared" si="18"/>
        <v>OK</v>
      </c>
      <c r="S72" s="25">
        <f>MIN(P72+'M1-In'!U72,malu1+dima1+wome1+doje1+vrve1+zasa1+zodi1)</f>
        <v>0</v>
      </c>
      <c r="T72" s="25">
        <f>IF('M1-In'!AD72+'M1-In'!AE72+'M1-In'!AF72+'M1-In'!AG72+'M1-In'!AH72+'M1-In'!AI72+'M1-In'!AJ72&gt;S72,1,0)</f>
        <v>0</v>
      </c>
      <c r="U72" s="25" t="str">
        <f t="shared" si="19"/>
        <v>OK</v>
      </c>
      <c r="V72" s="34">
        <f t="shared" si="20"/>
        <v>0</v>
      </c>
      <c r="W72" s="81">
        <f>ROUND('M1-In'!Y72+'M1-In'!Z72+'M1-In'!AA72*0.5+'M1-In'!AB72*0.5,2)</f>
        <v>0</v>
      </c>
      <c r="X72" s="81">
        <f>ROUND('M1-In'!Y72,2)+ROUND('M1-In'!Z72*1.5,2)+ROUND('M1-In'!AA72*0.6,2)+ROUND('M1-In'!AB72*0.9,2)</f>
        <v>0</v>
      </c>
      <c r="Y72" s="81">
        <f ca="1">IF(V72=1,"Corriger",'M1-In'!Y72* vergoedeen+'M1-In'!Z72*ROUND(vergoedeen*1.5,2)+'M1-In'!AA72*ROUND(vergoedeen*0.6,2)+'M1-In'!AB72*ROUND(vergoedeen*0.9,2))</f>
        <v>0</v>
      </c>
      <c r="Z72" s="81">
        <f t="shared" ca="1" si="21"/>
        <v>0</v>
      </c>
      <c r="AA72" s="81">
        <f>E72+'M1-In'!N72+'M1-In'!P72+H72</f>
        <v>0</v>
      </c>
      <c r="AB72" s="81">
        <f>E72+'M1-In'!N72+'M1-In'!P72</f>
        <v>0</v>
      </c>
      <c r="AC72" s="25">
        <f>IF(V72=1,"Corriger",MIN(AA72,ad5m1*Ident!L72))</f>
        <v>0</v>
      </c>
      <c r="AD72" s="25">
        <f>MIN(AB72,ad5m1*Ident!L72)</f>
        <v>0</v>
      </c>
      <c r="AE72" s="81">
        <f t="shared" si="22"/>
        <v>0</v>
      </c>
      <c r="AF72" s="81">
        <f t="shared" si="23"/>
        <v>0</v>
      </c>
      <c r="AG72" s="81">
        <f>'M1-In'!AD72+'M1-In'!AE72</f>
        <v>0</v>
      </c>
      <c r="AH72" s="81">
        <f t="shared" si="24"/>
        <v>0</v>
      </c>
      <c r="AI72" s="81">
        <f>IF(V72=1,"Corriger!",ROUND('M1-In'!AF72*AE72*fuf,2))</f>
        <v>0</v>
      </c>
      <c r="AJ72" s="81">
        <f>IF(V72=1,"Corriger!",ROUND('M1-In'!AG72*AE72*fuf,2))</f>
        <v>0</v>
      </c>
      <c r="AK72" s="81">
        <f>IF(V72=1,"Corriger!",ROUND('M1-In'!AH72*AE72*fuf,2))</f>
        <v>0</v>
      </c>
      <c r="AL72" s="81">
        <f>IF(V72=1,"Corriger!",ROUND('M1-In'!AI72*AE72*fuf,2))</f>
        <v>0</v>
      </c>
      <c r="AM72" s="81">
        <f>IF(V72=1,"Corriger!",ROUND('M1-In'!AJ72*AE72*fuf,2))</f>
        <v>0</v>
      </c>
      <c r="AN72" s="81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1">
        <f t="shared" si="26"/>
        <v>0</v>
      </c>
      <c r="AQ72" s="81">
        <f t="shared" ca="1" si="27"/>
        <v>0</v>
      </c>
      <c r="AR72" s="81">
        <f t="shared" ca="1" si="28"/>
        <v>0</v>
      </c>
      <c r="AS72" s="81">
        <f t="shared" si="29"/>
        <v>0</v>
      </c>
      <c r="AT72" s="81">
        <f t="shared" ca="1" si="30"/>
        <v>0</v>
      </c>
      <c r="AU72" s="81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'M1-In'!F73*malu1+'M1-In'!G73*dima1+'M1-In'!H73*wome1+'M1-In'!I73*doje1+'M1-In'!J73*vrve1+'M1-In'!K73*zasa1+'M1-In'!L73*zodi1</f>
        <v>0</v>
      </c>
      <c r="F73" s="34">
        <f>IF('M1-In'!Q73&lt;0,1,0)</f>
        <v>0</v>
      </c>
      <c r="G73" s="81" t="str">
        <f t="shared" si="16"/>
        <v>OK</v>
      </c>
      <c r="H73" s="81">
        <f>IF('M1-In'!Q73&lt;0,0,'M1-In'!Q73)</f>
        <v>0</v>
      </c>
      <c r="I73" s="25">
        <f>IF('M1-In'!F73&gt;0,malu1,0)</f>
        <v>0</v>
      </c>
      <c r="J73" s="25">
        <f>IF('M1-In'!G73&gt;0,dima1,0)</f>
        <v>0</v>
      </c>
      <c r="K73" s="25">
        <f>IF('M1-In'!H73&gt;0,wome1,0)</f>
        <v>0</v>
      </c>
      <c r="L73" s="25">
        <f>IF('M1-In'!I73&gt;0,doje1,0)</f>
        <v>0</v>
      </c>
      <c r="M73" s="25">
        <f>IF('M1-In'!J73&gt;0,vrve1,0)</f>
        <v>0</v>
      </c>
      <c r="N73" s="25">
        <f>IF('M1-In'!K73&gt;0,zasa1,0)</f>
        <v>0</v>
      </c>
      <c r="O73" s="25">
        <f>IF('M1-In'!L73&gt;0,zodi1,0)</f>
        <v>0</v>
      </c>
      <c r="P73" s="25">
        <f t="shared" si="17"/>
        <v>0</v>
      </c>
      <c r="Q73" s="25">
        <f>IF(P73+'M1-In'!U73&gt;malu1+dima1+wome1+doje1+vrve1+zasa1+zodi1,1,0)</f>
        <v>0</v>
      </c>
      <c r="R73" s="25" t="str">
        <f t="shared" si="18"/>
        <v>OK</v>
      </c>
      <c r="S73" s="25">
        <f>MIN(P73+'M1-In'!U73,malu1+dima1+wome1+doje1+vrve1+zasa1+zodi1)</f>
        <v>0</v>
      </c>
      <c r="T73" s="25">
        <f>IF('M1-In'!AD73+'M1-In'!AE73+'M1-In'!AF73+'M1-In'!AG73+'M1-In'!AH73+'M1-In'!AI73+'M1-In'!AJ73&gt;S73,1,0)</f>
        <v>0</v>
      </c>
      <c r="U73" s="25" t="str">
        <f t="shared" si="19"/>
        <v>OK</v>
      </c>
      <c r="V73" s="34">
        <f t="shared" si="20"/>
        <v>0</v>
      </c>
      <c r="W73" s="81">
        <f>ROUND('M1-In'!Y73+'M1-In'!Z73+'M1-In'!AA73*0.5+'M1-In'!AB73*0.5,2)</f>
        <v>0</v>
      </c>
      <c r="X73" s="81">
        <f>ROUND('M1-In'!Y73,2)+ROUND('M1-In'!Z73*1.5,2)+ROUND('M1-In'!AA73*0.6,2)+ROUND('M1-In'!AB73*0.9,2)</f>
        <v>0</v>
      </c>
      <c r="Y73" s="81">
        <f ca="1">IF(V73=1,"Corriger",'M1-In'!Y73* vergoedeen+'M1-In'!Z73*ROUND(vergoedeen*1.5,2)+'M1-In'!AA73*ROUND(vergoedeen*0.6,2)+'M1-In'!AB73*ROUND(vergoedeen*0.9,2))</f>
        <v>0</v>
      </c>
      <c r="Z73" s="81">
        <f t="shared" ca="1" si="21"/>
        <v>0</v>
      </c>
      <c r="AA73" s="81">
        <f>E73+'M1-In'!N73+'M1-In'!P73+H73</f>
        <v>0</v>
      </c>
      <c r="AB73" s="81">
        <f>E73+'M1-In'!N73+'M1-In'!P73</f>
        <v>0</v>
      </c>
      <c r="AC73" s="25">
        <f>IF(V73=1,"Corriger",MIN(AA73,ad5m1*Ident!L73))</f>
        <v>0</v>
      </c>
      <c r="AD73" s="25">
        <f>MIN(AB73,ad5m1*Ident!L73)</f>
        <v>0</v>
      </c>
      <c r="AE73" s="81">
        <f t="shared" si="22"/>
        <v>0</v>
      </c>
      <c r="AF73" s="81">
        <f t="shared" si="23"/>
        <v>0</v>
      </c>
      <c r="AG73" s="81">
        <f>'M1-In'!AD73+'M1-In'!AE73</f>
        <v>0</v>
      </c>
      <c r="AH73" s="81">
        <f t="shared" si="24"/>
        <v>0</v>
      </c>
      <c r="AI73" s="81">
        <f>IF(V73=1,"Corriger!",ROUND('M1-In'!AF73*AE73*fuf,2))</f>
        <v>0</v>
      </c>
      <c r="AJ73" s="81">
        <f>IF(V73=1,"Corriger!",ROUND('M1-In'!AG73*AE73*fuf,2))</f>
        <v>0</v>
      </c>
      <c r="AK73" s="81">
        <f>IF(V73=1,"Corriger!",ROUND('M1-In'!AH73*AE73*fuf,2))</f>
        <v>0</v>
      </c>
      <c r="AL73" s="81">
        <f>IF(V73=1,"Corriger!",ROUND('M1-In'!AI73*AE73*fuf,2))</f>
        <v>0</v>
      </c>
      <c r="AM73" s="81">
        <f>IF(V73=1,"Corriger!",ROUND('M1-In'!AJ73*AE73*fuf,2))</f>
        <v>0</v>
      </c>
      <c r="AN73" s="81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1">
        <f t="shared" si="26"/>
        <v>0</v>
      </c>
      <c r="AQ73" s="81">
        <f t="shared" ca="1" si="27"/>
        <v>0</v>
      </c>
      <c r="AR73" s="81">
        <f t="shared" ca="1" si="28"/>
        <v>0</v>
      </c>
      <c r="AS73" s="81">
        <f t="shared" si="29"/>
        <v>0</v>
      </c>
      <c r="AT73" s="81">
        <f t="shared" ca="1" si="30"/>
        <v>0</v>
      </c>
      <c r="AU73" s="81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'M1-In'!F74*malu1+'M1-In'!G74*dima1+'M1-In'!H74*wome1+'M1-In'!I74*doje1+'M1-In'!J74*vrve1+'M1-In'!K74*zasa1+'M1-In'!L74*zodi1</f>
        <v>0</v>
      </c>
      <c r="F74" s="34">
        <f>IF('M1-In'!Q74&lt;0,1,0)</f>
        <v>0</v>
      </c>
      <c r="G74" s="81" t="str">
        <f t="shared" si="16"/>
        <v>OK</v>
      </c>
      <c r="H74" s="81">
        <f>IF('M1-In'!Q74&lt;0,0,'M1-In'!Q74)</f>
        <v>0</v>
      </c>
      <c r="I74" s="25">
        <f>IF('M1-In'!F74&gt;0,malu1,0)</f>
        <v>0</v>
      </c>
      <c r="J74" s="25">
        <f>IF('M1-In'!G74&gt;0,dima1,0)</f>
        <v>0</v>
      </c>
      <c r="K74" s="25">
        <f>IF('M1-In'!H74&gt;0,wome1,0)</f>
        <v>0</v>
      </c>
      <c r="L74" s="25">
        <f>IF('M1-In'!I74&gt;0,doje1,0)</f>
        <v>0</v>
      </c>
      <c r="M74" s="25">
        <f>IF('M1-In'!J74&gt;0,vrve1,0)</f>
        <v>0</v>
      </c>
      <c r="N74" s="25">
        <f>IF('M1-In'!K74&gt;0,zasa1,0)</f>
        <v>0</v>
      </c>
      <c r="O74" s="25">
        <f>IF('M1-In'!L74&gt;0,zodi1,0)</f>
        <v>0</v>
      </c>
      <c r="P74" s="25">
        <f t="shared" si="17"/>
        <v>0</v>
      </c>
      <c r="Q74" s="25">
        <f>IF(P74+'M1-In'!U74&gt;malu1+dima1+wome1+doje1+vrve1+zasa1+zodi1,1,0)</f>
        <v>0</v>
      </c>
      <c r="R74" s="25" t="str">
        <f t="shared" si="18"/>
        <v>OK</v>
      </c>
      <c r="S74" s="25">
        <f>MIN(P74+'M1-In'!U74,malu1+dima1+wome1+doje1+vrve1+zasa1+zodi1)</f>
        <v>0</v>
      </c>
      <c r="T74" s="25">
        <f>IF('M1-In'!AD74+'M1-In'!AE74+'M1-In'!AF74+'M1-In'!AG74+'M1-In'!AH74+'M1-In'!AI74+'M1-In'!AJ74&gt;S74,1,0)</f>
        <v>0</v>
      </c>
      <c r="U74" s="25" t="str">
        <f t="shared" si="19"/>
        <v>OK</v>
      </c>
      <c r="V74" s="34">
        <f t="shared" si="20"/>
        <v>0</v>
      </c>
      <c r="W74" s="81">
        <f>ROUND('M1-In'!Y74+'M1-In'!Z74+'M1-In'!AA74*0.5+'M1-In'!AB74*0.5,2)</f>
        <v>0</v>
      </c>
      <c r="X74" s="81">
        <f>ROUND('M1-In'!Y74,2)+ROUND('M1-In'!Z74*1.5,2)+ROUND('M1-In'!AA74*0.6,2)+ROUND('M1-In'!AB74*0.9,2)</f>
        <v>0</v>
      </c>
      <c r="Y74" s="81">
        <f ca="1">IF(V74=1,"Corriger",'M1-In'!Y74* vergoedeen+'M1-In'!Z74*ROUND(vergoedeen*1.5,2)+'M1-In'!AA74*ROUND(vergoedeen*0.6,2)+'M1-In'!AB74*ROUND(vergoedeen*0.9,2))</f>
        <v>0</v>
      </c>
      <c r="Z74" s="81">
        <f t="shared" ca="1" si="21"/>
        <v>0</v>
      </c>
      <c r="AA74" s="81">
        <f>E74+'M1-In'!N74+'M1-In'!P74+H74</f>
        <v>0</v>
      </c>
      <c r="AB74" s="81">
        <f>E74+'M1-In'!N74+'M1-In'!P74</f>
        <v>0</v>
      </c>
      <c r="AC74" s="25">
        <f>IF(V74=1,"Corriger",MIN(AA74,ad5m1*Ident!L74))</f>
        <v>0</v>
      </c>
      <c r="AD74" s="25">
        <f>MIN(AB74,ad5m1*Ident!L74)</f>
        <v>0</v>
      </c>
      <c r="AE74" s="81">
        <f t="shared" si="22"/>
        <v>0</v>
      </c>
      <c r="AF74" s="81">
        <f t="shared" si="23"/>
        <v>0</v>
      </c>
      <c r="AG74" s="81">
        <f>'M1-In'!AD74+'M1-In'!AE74</f>
        <v>0</v>
      </c>
      <c r="AH74" s="81">
        <f t="shared" si="24"/>
        <v>0</v>
      </c>
      <c r="AI74" s="81">
        <f>IF(V74=1,"Corriger!",ROUND('M1-In'!AF74*AE74*fuf,2))</f>
        <v>0</v>
      </c>
      <c r="AJ74" s="81">
        <f>IF(V74=1,"Corriger!",ROUND('M1-In'!AG74*AE74*fuf,2))</f>
        <v>0</v>
      </c>
      <c r="AK74" s="81">
        <f>IF(V74=1,"Corriger!",ROUND('M1-In'!AH74*AE74*fuf,2))</f>
        <v>0</v>
      </c>
      <c r="AL74" s="81">
        <f>IF(V74=1,"Corriger!",ROUND('M1-In'!AI74*AE74*fuf,2))</f>
        <v>0</v>
      </c>
      <c r="AM74" s="81">
        <f>IF(V74=1,"Corriger!",ROUND('M1-In'!AJ74*AE74*fuf,2))</f>
        <v>0</v>
      </c>
      <c r="AN74" s="81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1">
        <f t="shared" si="26"/>
        <v>0</v>
      </c>
      <c r="AQ74" s="81">
        <f t="shared" ca="1" si="27"/>
        <v>0</v>
      </c>
      <c r="AR74" s="81">
        <f t="shared" ca="1" si="28"/>
        <v>0</v>
      </c>
      <c r="AS74" s="81">
        <f t="shared" si="29"/>
        <v>0</v>
      </c>
      <c r="AT74" s="81">
        <f t="shared" ca="1" si="30"/>
        <v>0</v>
      </c>
      <c r="AU74" s="81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'M1-In'!F75*malu1+'M1-In'!G75*dima1+'M1-In'!H75*wome1+'M1-In'!I75*doje1+'M1-In'!J75*vrve1+'M1-In'!K75*zasa1+'M1-In'!L75*zodi1</f>
        <v>0</v>
      </c>
      <c r="F75" s="34">
        <f>IF('M1-In'!Q75&lt;0,1,0)</f>
        <v>0</v>
      </c>
      <c r="G75" s="81" t="str">
        <f t="shared" si="16"/>
        <v>OK</v>
      </c>
      <c r="H75" s="81">
        <f>IF('M1-In'!Q75&lt;0,0,'M1-In'!Q75)</f>
        <v>0</v>
      </c>
      <c r="I75" s="25">
        <f>IF('M1-In'!F75&gt;0,malu1,0)</f>
        <v>0</v>
      </c>
      <c r="J75" s="25">
        <f>IF('M1-In'!G75&gt;0,dima1,0)</f>
        <v>0</v>
      </c>
      <c r="K75" s="25">
        <f>IF('M1-In'!H75&gt;0,wome1,0)</f>
        <v>0</v>
      </c>
      <c r="L75" s="25">
        <f>IF('M1-In'!I75&gt;0,doje1,0)</f>
        <v>0</v>
      </c>
      <c r="M75" s="25">
        <f>IF('M1-In'!J75&gt;0,vrve1,0)</f>
        <v>0</v>
      </c>
      <c r="N75" s="25">
        <f>IF('M1-In'!K75&gt;0,zasa1,0)</f>
        <v>0</v>
      </c>
      <c r="O75" s="25">
        <f>IF('M1-In'!L75&gt;0,zodi1,0)</f>
        <v>0</v>
      </c>
      <c r="P75" s="25">
        <f t="shared" si="17"/>
        <v>0</v>
      </c>
      <c r="Q75" s="25">
        <f>IF(P75+'M1-In'!U75&gt;malu1+dima1+wome1+doje1+vrve1+zasa1+zodi1,1,0)</f>
        <v>0</v>
      </c>
      <c r="R75" s="25" t="str">
        <f t="shared" si="18"/>
        <v>OK</v>
      </c>
      <c r="S75" s="25">
        <f>MIN(P75+'M1-In'!U75,malu1+dima1+wome1+doje1+vrve1+zasa1+zodi1)</f>
        <v>0</v>
      </c>
      <c r="T75" s="25">
        <f>IF('M1-In'!AD75+'M1-In'!AE75+'M1-In'!AF75+'M1-In'!AG75+'M1-In'!AH75+'M1-In'!AI75+'M1-In'!AJ75&gt;S75,1,0)</f>
        <v>0</v>
      </c>
      <c r="U75" s="25" t="str">
        <f t="shared" si="19"/>
        <v>OK</v>
      </c>
      <c r="V75" s="34">
        <f t="shared" si="20"/>
        <v>0</v>
      </c>
      <c r="W75" s="81">
        <f>ROUND('M1-In'!Y75+'M1-In'!Z75+'M1-In'!AA75*0.5+'M1-In'!AB75*0.5,2)</f>
        <v>0</v>
      </c>
      <c r="X75" s="81">
        <f>ROUND('M1-In'!Y75,2)+ROUND('M1-In'!Z75*1.5,2)+ROUND('M1-In'!AA75*0.6,2)+ROUND('M1-In'!AB75*0.9,2)</f>
        <v>0</v>
      </c>
      <c r="Y75" s="81">
        <f ca="1">IF(V75=1,"Corriger",'M1-In'!Y75* vergoedeen+'M1-In'!Z75*ROUND(vergoedeen*1.5,2)+'M1-In'!AA75*ROUND(vergoedeen*0.6,2)+'M1-In'!AB75*ROUND(vergoedeen*0.9,2))</f>
        <v>0</v>
      </c>
      <c r="Z75" s="81">
        <f t="shared" ca="1" si="21"/>
        <v>0</v>
      </c>
      <c r="AA75" s="81">
        <f>E75+'M1-In'!N75+'M1-In'!P75+H75</f>
        <v>0</v>
      </c>
      <c r="AB75" s="81">
        <f>E75+'M1-In'!N75+'M1-In'!P75</f>
        <v>0</v>
      </c>
      <c r="AC75" s="25">
        <f>IF(V75=1,"Corriger",MIN(AA75,ad5m1*Ident!L75))</f>
        <v>0</v>
      </c>
      <c r="AD75" s="25">
        <f>MIN(AB75,ad5m1*Ident!L75)</f>
        <v>0</v>
      </c>
      <c r="AE75" s="81">
        <f t="shared" si="22"/>
        <v>0</v>
      </c>
      <c r="AF75" s="81">
        <f t="shared" si="23"/>
        <v>0</v>
      </c>
      <c r="AG75" s="81">
        <f>'M1-In'!AD75+'M1-In'!AE75</f>
        <v>0</v>
      </c>
      <c r="AH75" s="81">
        <f t="shared" si="24"/>
        <v>0</v>
      </c>
      <c r="AI75" s="81">
        <f>IF(V75=1,"Corriger!",ROUND('M1-In'!AF75*AE75*fuf,2))</f>
        <v>0</v>
      </c>
      <c r="AJ75" s="81">
        <f>IF(V75=1,"Corriger!",ROUND('M1-In'!AG75*AE75*fuf,2))</f>
        <v>0</v>
      </c>
      <c r="AK75" s="81">
        <f>IF(V75=1,"Corriger!",ROUND('M1-In'!AH75*AE75*fuf,2))</f>
        <v>0</v>
      </c>
      <c r="AL75" s="81">
        <f>IF(V75=1,"Corriger!",ROUND('M1-In'!AI75*AE75*fuf,2))</f>
        <v>0</v>
      </c>
      <c r="AM75" s="81">
        <f>IF(V75=1,"Corriger!",ROUND('M1-In'!AJ75*AE75*fuf,2))</f>
        <v>0</v>
      </c>
      <c r="AN75" s="81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1">
        <f t="shared" si="26"/>
        <v>0</v>
      </c>
      <c r="AQ75" s="81">
        <f t="shared" ca="1" si="27"/>
        <v>0</v>
      </c>
      <c r="AR75" s="81">
        <f t="shared" ca="1" si="28"/>
        <v>0</v>
      </c>
      <c r="AS75" s="81">
        <f t="shared" si="29"/>
        <v>0</v>
      </c>
      <c r="AT75" s="81">
        <f t="shared" ca="1" si="30"/>
        <v>0</v>
      </c>
      <c r="AU75" s="81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'M1-In'!F76*malu1+'M1-In'!G76*dima1+'M1-In'!H76*wome1+'M1-In'!I76*doje1+'M1-In'!J76*vrve1+'M1-In'!K76*zasa1+'M1-In'!L76*zodi1</f>
        <v>0</v>
      </c>
      <c r="F76" s="34">
        <f>IF('M1-In'!Q76&lt;0,1,0)</f>
        <v>0</v>
      </c>
      <c r="G76" s="81" t="str">
        <f t="shared" si="16"/>
        <v>OK</v>
      </c>
      <c r="H76" s="81">
        <f>IF('M1-In'!Q76&lt;0,0,'M1-In'!Q76)</f>
        <v>0</v>
      </c>
      <c r="I76" s="25">
        <f>IF('M1-In'!F76&gt;0,malu1,0)</f>
        <v>0</v>
      </c>
      <c r="J76" s="25">
        <f>IF('M1-In'!G76&gt;0,dima1,0)</f>
        <v>0</v>
      </c>
      <c r="K76" s="25">
        <f>IF('M1-In'!H76&gt;0,wome1,0)</f>
        <v>0</v>
      </c>
      <c r="L76" s="25">
        <f>IF('M1-In'!I76&gt;0,doje1,0)</f>
        <v>0</v>
      </c>
      <c r="M76" s="25">
        <f>IF('M1-In'!J76&gt;0,vrve1,0)</f>
        <v>0</v>
      </c>
      <c r="N76" s="25">
        <f>IF('M1-In'!K76&gt;0,zasa1,0)</f>
        <v>0</v>
      </c>
      <c r="O76" s="25">
        <f>IF('M1-In'!L76&gt;0,zodi1,0)</f>
        <v>0</v>
      </c>
      <c r="P76" s="25">
        <f t="shared" si="17"/>
        <v>0</v>
      </c>
      <c r="Q76" s="25">
        <f>IF(P76+'M1-In'!U76&gt;malu1+dima1+wome1+doje1+vrve1+zasa1+zodi1,1,0)</f>
        <v>0</v>
      </c>
      <c r="R76" s="25" t="str">
        <f t="shared" si="18"/>
        <v>OK</v>
      </c>
      <c r="S76" s="25">
        <f>MIN(P76+'M1-In'!U76,malu1+dima1+wome1+doje1+vrve1+zasa1+zodi1)</f>
        <v>0</v>
      </c>
      <c r="T76" s="25">
        <f>IF('M1-In'!AD76+'M1-In'!AE76+'M1-In'!AF76+'M1-In'!AG76+'M1-In'!AH76+'M1-In'!AI76+'M1-In'!AJ76&gt;S76,1,0)</f>
        <v>0</v>
      </c>
      <c r="U76" s="25" t="str">
        <f t="shared" si="19"/>
        <v>OK</v>
      </c>
      <c r="V76" s="34">
        <f t="shared" si="20"/>
        <v>0</v>
      </c>
      <c r="W76" s="81">
        <f>ROUND('M1-In'!Y76+'M1-In'!Z76+'M1-In'!AA76*0.5+'M1-In'!AB76*0.5,2)</f>
        <v>0</v>
      </c>
      <c r="X76" s="81">
        <f>ROUND('M1-In'!Y76,2)+ROUND('M1-In'!Z76*1.5,2)+ROUND('M1-In'!AA76*0.6,2)+ROUND('M1-In'!AB76*0.9,2)</f>
        <v>0</v>
      </c>
      <c r="Y76" s="81">
        <f ca="1">IF(V76=1,"Corriger",'M1-In'!Y76* vergoedeen+'M1-In'!Z76*ROUND(vergoedeen*1.5,2)+'M1-In'!AA76*ROUND(vergoedeen*0.6,2)+'M1-In'!AB76*ROUND(vergoedeen*0.9,2))</f>
        <v>0</v>
      </c>
      <c r="Z76" s="81">
        <f t="shared" ca="1" si="21"/>
        <v>0</v>
      </c>
      <c r="AA76" s="81">
        <f>E76+'M1-In'!N76+'M1-In'!P76+H76</f>
        <v>0</v>
      </c>
      <c r="AB76" s="81">
        <f>E76+'M1-In'!N76+'M1-In'!P76</f>
        <v>0</v>
      </c>
      <c r="AC76" s="25">
        <f>IF(V76=1,"Corriger",MIN(AA76,ad5m1*Ident!L76))</f>
        <v>0</v>
      </c>
      <c r="AD76" s="25">
        <f>MIN(AB76,ad5m1*Ident!L76)</f>
        <v>0</v>
      </c>
      <c r="AE76" s="81">
        <f t="shared" si="22"/>
        <v>0</v>
      </c>
      <c r="AF76" s="81">
        <f t="shared" si="23"/>
        <v>0</v>
      </c>
      <c r="AG76" s="81">
        <f>'M1-In'!AD76+'M1-In'!AE76</f>
        <v>0</v>
      </c>
      <c r="AH76" s="81">
        <f t="shared" si="24"/>
        <v>0</v>
      </c>
      <c r="AI76" s="81">
        <f>IF(V76=1,"Corriger!",ROUND('M1-In'!AF76*AE76*fuf,2))</f>
        <v>0</v>
      </c>
      <c r="AJ76" s="81">
        <f>IF(V76=1,"Corriger!",ROUND('M1-In'!AG76*AE76*fuf,2))</f>
        <v>0</v>
      </c>
      <c r="AK76" s="81">
        <f>IF(V76=1,"Corriger!",ROUND('M1-In'!AH76*AE76*fuf,2))</f>
        <v>0</v>
      </c>
      <c r="AL76" s="81">
        <f>IF(V76=1,"Corriger!",ROUND('M1-In'!AI76*AE76*fuf,2))</f>
        <v>0</v>
      </c>
      <c r="AM76" s="81">
        <f>IF(V76=1,"Corriger!",ROUND('M1-In'!AJ76*AE76*fuf,2))</f>
        <v>0</v>
      </c>
      <c r="AN76" s="81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1">
        <f t="shared" si="26"/>
        <v>0</v>
      </c>
      <c r="AQ76" s="81">
        <f t="shared" ca="1" si="27"/>
        <v>0</v>
      </c>
      <c r="AR76" s="81">
        <f t="shared" ca="1" si="28"/>
        <v>0</v>
      </c>
      <c r="AS76" s="81">
        <f t="shared" si="29"/>
        <v>0</v>
      </c>
      <c r="AT76" s="81">
        <f t="shared" ca="1" si="30"/>
        <v>0</v>
      </c>
      <c r="AU76" s="81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'M1-In'!F77*malu1+'M1-In'!G77*dima1+'M1-In'!H77*wome1+'M1-In'!I77*doje1+'M1-In'!J77*vrve1+'M1-In'!K77*zasa1+'M1-In'!L77*zodi1</f>
        <v>0</v>
      </c>
      <c r="F77" s="34">
        <f>IF('M1-In'!Q77&lt;0,1,0)</f>
        <v>0</v>
      </c>
      <c r="G77" s="81" t="str">
        <f t="shared" si="16"/>
        <v>OK</v>
      </c>
      <c r="H77" s="81">
        <f>IF('M1-In'!Q77&lt;0,0,'M1-In'!Q77)</f>
        <v>0</v>
      </c>
      <c r="I77" s="25">
        <f>IF('M1-In'!F77&gt;0,malu1,0)</f>
        <v>0</v>
      </c>
      <c r="J77" s="25">
        <f>IF('M1-In'!G77&gt;0,dima1,0)</f>
        <v>0</v>
      </c>
      <c r="K77" s="25">
        <f>IF('M1-In'!H77&gt;0,wome1,0)</f>
        <v>0</v>
      </c>
      <c r="L77" s="25">
        <f>IF('M1-In'!I77&gt;0,doje1,0)</f>
        <v>0</v>
      </c>
      <c r="M77" s="25">
        <f>IF('M1-In'!J77&gt;0,vrve1,0)</f>
        <v>0</v>
      </c>
      <c r="N77" s="25">
        <f>IF('M1-In'!K77&gt;0,zasa1,0)</f>
        <v>0</v>
      </c>
      <c r="O77" s="25">
        <f>IF('M1-In'!L77&gt;0,zodi1,0)</f>
        <v>0</v>
      </c>
      <c r="P77" s="25">
        <f t="shared" si="17"/>
        <v>0</v>
      </c>
      <c r="Q77" s="25">
        <f>IF(P77+'M1-In'!U77&gt;malu1+dima1+wome1+doje1+vrve1+zasa1+zodi1,1,0)</f>
        <v>0</v>
      </c>
      <c r="R77" s="25" t="str">
        <f t="shared" si="18"/>
        <v>OK</v>
      </c>
      <c r="S77" s="25">
        <f>MIN(P77+'M1-In'!U77,malu1+dima1+wome1+doje1+vrve1+zasa1+zodi1)</f>
        <v>0</v>
      </c>
      <c r="T77" s="25">
        <f>IF('M1-In'!AD77+'M1-In'!AE77+'M1-In'!AF77+'M1-In'!AG77+'M1-In'!AH77+'M1-In'!AI77+'M1-In'!AJ77&gt;S77,1,0)</f>
        <v>0</v>
      </c>
      <c r="U77" s="25" t="str">
        <f t="shared" si="19"/>
        <v>OK</v>
      </c>
      <c r="V77" s="34">
        <f t="shared" si="20"/>
        <v>0</v>
      </c>
      <c r="W77" s="81">
        <f>ROUND('M1-In'!Y77+'M1-In'!Z77+'M1-In'!AA77*0.5+'M1-In'!AB77*0.5,2)</f>
        <v>0</v>
      </c>
      <c r="X77" s="81">
        <f>ROUND('M1-In'!Y77,2)+ROUND('M1-In'!Z77*1.5,2)+ROUND('M1-In'!AA77*0.6,2)+ROUND('M1-In'!AB77*0.9,2)</f>
        <v>0</v>
      </c>
      <c r="Y77" s="81">
        <f ca="1">IF(V77=1,"Corriger",'M1-In'!Y77* vergoedeen+'M1-In'!Z77*ROUND(vergoedeen*1.5,2)+'M1-In'!AA77*ROUND(vergoedeen*0.6,2)+'M1-In'!AB77*ROUND(vergoedeen*0.9,2))</f>
        <v>0</v>
      </c>
      <c r="Z77" s="81">
        <f t="shared" ca="1" si="21"/>
        <v>0</v>
      </c>
      <c r="AA77" s="81">
        <f>E77+'M1-In'!N77+'M1-In'!P77+H77</f>
        <v>0</v>
      </c>
      <c r="AB77" s="81">
        <f>E77+'M1-In'!N77+'M1-In'!P77</f>
        <v>0</v>
      </c>
      <c r="AC77" s="25">
        <f>IF(V77=1,"Corriger",MIN(AA77,ad5m1*Ident!L77))</f>
        <v>0</v>
      </c>
      <c r="AD77" s="25">
        <f>MIN(AB77,ad5m1*Ident!L77)</f>
        <v>0</v>
      </c>
      <c r="AE77" s="81">
        <f t="shared" si="22"/>
        <v>0</v>
      </c>
      <c r="AF77" s="81">
        <f t="shared" si="23"/>
        <v>0</v>
      </c>
      <c r="AG77" s="81">
        <f>'M1-In'!AD77+'M1-In'!AE77</f>
        <v>0</v>
      </c>
      <c r="AH77" s="81">
        <f t="shared" si="24"/>
        <v>0</v>
      </c>
      <c r="AI77" s="81">
        <f>IF(V77=1,"Corriger!",ROUND('M1-In'!AF77*AE77*fuf,2))</f>
        <v>0</v>
      </c>
      <c r="AJ77" s="81">
        <f>IF(V77=1,"Corriger!",ROUND('M1-In'!AG77*AE77*fuf,2))</f>
        <v>0</v>
      </c>
      <c r="AK77" s="81">
        <f>IF(V77=1,"Corriger!",ROUND('M1-In'!AH77*AE77*fuf,2))</f>
        <v>0</v>
      </c>
      <c r="AL77" s="81">
        <f>IF(V77=1,"Corriger!",ROUND('M1-In'!AI77*AE77*fuf,2))</f>
        <v>0</v>
      </c>
      <c r="AM77" s="81">
        <f>IF(V77=1,"Corriger!",ROUND('M1-In'!AJ77*AE77*fuf,2))</f>
        <v>0</v>
      </c>
      <c r="AN77" s="81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1">
        <f t="shared" si="26"/>
        <v>0</v>
      </c>
      <c r="AQ77" s="81">
        <f t="shared" ca="1" si="27"/>
        <v>0</v>
      </c>
      <c r="AR77" s="81">
        <f t="shared" ca="1" si="28"/>
        <v>0</v>
      </c>
      <c r="AS77" s="81">
        <f t="shared" si="29"/>
        <v>0</v>
      </c>
      <c r="AT77" s="81">
        <f t="shared" ca="1" si="30"/>
        <v>0</v>
      </c>
      <c r="AU77" s="81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'M1-In'!F78*malu1+'M1-In'!G78*dima1+'M1-In'!H78*wome1+'M1-In'!I78*doje1+'M1-In'!J78*vrve1+'M1-In'!K78*zasa1+'M1-In'!L78*zodi1</f>
        <v>0</v>
      </c>
      <c r="F78" s="34">
        <f>IF('M1-In'!Q78&lt;0,1,0)</f>
        <v>0</v>
      </c>
      <c r="G78" s="81" t="str">
        <f t="shared" si="16"/>
        <v>OK</v>
      </c>
      <c r="H78" s="81">
        <f>IF('M1-In'!Q78&lt;0,0,'M1-In'!Q78)</f>
        <v>0</v>
      </c>
      <c r="I78" s="25">
        <f>IF('M1-In'!F78&gt;0,malu1,0)</f>
        <v>0</v>
      </c>
      <c r="J78" s="25">
        <f>IF('M1-In'!G78&gt;0,dima1,0)</f>
        <v>0</v>
      </c>
      <c r="K78" s="25">
        <f>IF('M1-In'!H78&gt;0,wome1,0)</f>
        <v>0</v>
      </c>
      <c r="L78" s="25">
        <f>IF('M1-In'!I78&gt;0,doje1,0)</f>
        <v>0</v>
      </c>
      <c r="M78" s="25">
        <f>IF('M1-In'!J78&gt;0,vrve1,0)</f>
        <v>0</v>
      </c>
      <c r="N78" s="25">
        <f>IF('M1-In'!K78&gt;0,zasa1,0)</f>
        <v>0</v>
      </c>
      <c r="O78" s="25">
        <f>IF('M1-In'!L78&gt;0,zodi1,0)</f>
        <v>0</v>
      </c>
      <c r="P78" s="25">
        <f t="shared" si="17"/>
        <v>0</v>
      </c>
      <c r="Q78" s="25">
        <f>IF(P78+'M1-In'!U78&gt;malu1+dima1+wome1+doje1+vrve1+zasa1+zodi1,1,0)</f>
        <v>0</v>
      </c>
      <c r="R78" s="25" t="str">
        <f t="shared" si="18"/>
        <v>OK</v>
      </c>
      <c r="S78" s="25">
        <f>MIN(P78+'M1-In'!U78,malu1+dima1+wome1+doje1+vrve1+zasa1+zodi1)</f>
        <v>0</v>
      </c>
      <c r="T78" s="25">
        <f>IF('M1-In'!AD78+'M1-In'!AE78+'M1-In'!AF78+'M1-In'!AG78+'M1-In'!AH78+'M1-In'!AI78+'M1-In'!AJ78&gt;S78,1,0)</f>
        <v>0</v>
      </c>
      <c r="U78" s="25" t="str">
        <f t="shared" si="19"/>
        <v>OK</v>
      </c>
      <c r="V78" s="34">
        <f t="shared" si="20"/>
        <v>0</v>
      </c>
      <c r="W78" s="81">
        <f>ROUND('M1-In'!Y78+'M1-In'!Z78+'M1-In'!AA78*0.5+'M1-In'!AB78*0.5,2)</f>
        <v>0</v>
      </c>
      <c r="X78" s="81">
        <f>ROUND('M1-In'!Y78,2)+ROUND('M1-In'!Z78*1.5,2)+ROUND('M1-In'!AA78*0.6,2)+ROUND('M1-In'!AB78*0.9,2)</f>
        <v>0</v>
      </c>
      <c r="Y78" s="81">
        <f ca="1">IF(V78=1,"Corriger",'M1-In'!Y78* vergoedeen+'M1-In'!Z78*ROUND(vergoedeen*1.5,2)+'M1-In'!AA78*ROUND(vergoedeen*0.6,2)+'M1-In'!AB78*ROUND(vergoedeen*0.9,2))</f>
        <v>0</v>
      </c>
      <c r="Z78" s="81">
        <f t="shared" ca="1" si="21"/>
        <v>0</v>
      </c>
      <c r="AA78" s="81">
        <f>E78+'M1-In'!N78+'M1-In'!P78+H78</f>
        <v>0</v>
      </c>
      <c r="AB78" s="81">
        <f>E78+'M1-In'!N78+'M1-In'!P78</f>
        <v>0</v>
      </c>
      <c r="AC78" s="25">
        <f>IF(V78=1,"Corriger",MIN(AA78,ad5m1*Ident!L78))</f>
        <v>0</v>
      </c>
      <c r="AD78" s="25">
        <f>MIN(AB78,ad5m1*Ident!L78)</f>
        <v>0</v>
      </c>
      <c r="AE78" s="81">
        <f t="shared" si="22"/>
        <v>0</v>
      </c>
      <c r="AF78" s="81">
        <f t="shared" si="23"/>
        <v>0</v>
      </c>
      <c r="AG78" s="81">
        <f>'M1-In'!AD78+'M1-In'!AE78</f>
        <v>0</v>
      </c>
      <c r="AH78" s="81">
        <f t="shared" si="24"/>
        <v>0</v>
      </c>
      <c r="AI78" s="81">
        <f>IF(V78=1,"Corriger!",ROUND('M1-In'!AF78*AE78*fuf,2))</f>
        <v>0</v>
      </c>
      <c r="AJ78" s="81">
        <f>IF(V78=1,"Corriger!",ROUND('M1-In'!AG78*AE78*fuf,2))</f>
        <v>0</v>
      </c>
      <c r="AK78" s="81">
        <f>IF(V78=1,"Corriger!",ROUND('M1-In'!AH78*AE78*fuf,2))</f>
        <v>0</v>
      </c>
      <c r="AL78" s="81">
        <f>IF(V78=1,"Corriger!",ROUND('M1-In'!AI78*AE78*fuf,2))</f>
        <v>0</v>
      </c>
      <c r="AM78" s="81">
        <f>IF(V78=1,"Corriger!",ROUND('M1-In'!AJ78*AE78*fuf,2))</f>
        <v>0</v>
      </c>
      <c r="AN78" s="81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1">
        <f t="shared" si="26"/>
        <v>0</v>
      </c>
      <c r="AQ78" s="81">
        <f t="shared" ca="1" si="27"/>
        <v>0</v>
      </c>
      <c r="AR78" s="81">
        <f t="shared" ca="1" si="28"/>
        <v>0</v>
      </c>
      <c r="AS78" s="81">
        <f t="shared" si="29"/>
        <v>0</v>
      </c>
      <c r="AT78" s="81">
        <f t="shared" ca="1" si="30"/>
        <v>0</v>
      </c>
      <c r="AU78" s="81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'M1-In'!F79*malu1+'M1-In'!G79*dima1+'M1-In'!H79*wome1+'M1-In'!I79*doje1+'M1-In'!J79*vrve1+'M1-In'!K79*zasa1+'M1-In'!L79*zodi1</f>
        <v>0</v>
      </c>
      <c r="F79" s="34">
        <f>IF('M1-In'!Q79&lt;0,1,0)</f>
        <v>0</v>
      </c>
      <c r="G79" s="81" t="str">
        <f t="shared" si="16"/>
        <v>OK</v>
      </c>
      <c r="H79" s="81">
        <f>IF('M1-In'!Q79&lt;0,0,'M1-In'!Q79)</f>
        <v>0</v>
      </c>
      <c r="I79" s="25">
        <f>IF('M1-In'!F79&gt;0,malu1,0)</f>
        <v>0</v>
      </c>
      <c r="J79" s="25">
        <f>IF('M1-In'!G79&gt;0,dima1,0)</f>
        <v>0</v>
      </c>
      <c r="K79" s="25">
        <f>IF('M1-In'!H79&gt;0,wome1,0)</f>
        <v>0</v>
      </c>
      <c r="L79" s="25">
        <f>IF('M1-In'!I79&gt;0,doje1,0)</f>
        <v>0</v>
      </c>
      <c r="M79" s="25">
        <f>IF('M1-In'!J79&gt;0,vrve1,0)</f>
        <v>0</v>
      </c>
      <c r="N79" s="25">
        <f>IF('M1-In'!K79&gt;0,zasa1,0)</f>
        <v>0</v>
      </c>
      <c r="O79" s="25">
        <f>IF('M1-In'!L79&gt;0,zodi1,0)</f>
        <v>0</v>
      </c>
      <c r="P79" s="25">
        <f t="shared" si="17"/>
        <v>0</v>
      </c>
      <c r="Q79" s="25">
        <f>IF(P79+'M1-In'!U79&gt;malu1+dima1+wome1+doje1+vrve1+zasa1+zodi1,1,0)</f>
        <v>0</v>
      </c>
      <c r="R79" s="25" t="str">
        <f t="shared" si="18"/>
        <v>OK</v>
      </c>
      <c r="S79" s="25">
        <f>MIN(P79+'M1-In'!U79,malu1+dima1+wome1+doje1+vrve1+zasa1+zodi1)</f>
        <v>0</v>
      </c>
      <c r="T79" s="25">
        <f>IF('M1-In'!AD79+'M1-In'!AE79+'M1-In'!AF79+'M1-In'!AG79+'M1-In'!AH79+'M1-In'!AI79+'M1-In'!AJ79&gt;S79,1,0)</f>
        <v>0</v>
      </c>
      <c r="U79" s="25" t="str">
        <f t="shared" si="19"/>
        <v>OK</v>
      </c>
      <c r="V79" s="34">
        <f t="shared" si="20"/>
        <v>0</v>
      </c>
      <c r="W79" s="81">
        <f>ROUND('M1-In'!Y79+'M1-In'!Z79+'M1-In'!AA79*0.5+'M1-In'!AB79*0.5,2)</f>
        <v>0</v>
      </c>
      <c r="X79" s="81">
        <f>ROUND('M1-In'!Y79,2)+ROUND('M1-In'!Z79*1.5,2)+ROUND('M1-In'!AA79*0.6,2)+ROUND('M1-In'!AB79*0.9,2)</f>
        <v>0</v>
      </c>
      <c r="Y79" s="81">
        <f ca="1">IF(V79=1,"Corriger",'M1-In'!Y79* vergoedeen+'M1-In'!Z79*ROUND(vergoedeen*1.5,2)+'M1-In'!AA79*ROUND(vergoedeen*0.6,2)+'M1-In'!AB79*ROUND(vergoedeen*0.9,2))</f>
        <v>0</v>
      </c>
      <c r="Z79" s="81">
        <f t="shared" ca="1" si="21"/>
        <v>0</v>
      </c>
      <c r="AA79" s="81">
        <f>E79+'M1-In'!N79+'M1-In'!P79+H79</f>
        <v>0</v>
      </c>
      <c r="AB79" s="81">
        <f>E79+'M1-In'!N79+'M1-In'!P79</f>
        <v>0</v>
      </c>
      <c r="AC79" s="25">
        <f>IF(V79=1,"Corriger",MIN(AA79,ad5m1*Ident!L79))</f>
        <v>0</v>
      </c>
      <c r="AD79" s="25">
        <f>MIN(AB79,ad5m1*Ident!L79)</f>
        <v>0</v>
      </c>
      <c r="AE79" s="81">
        <f t="shared" si="22"/>
        <v>0</v>
      </c>
      <c r="AF79" s="81">
        <f t="shared" si="23"/>
        <v>0</v>
      </c>
      <c r="AG79" s="81">
        <f>'M1-In'!AD79+'M1-In'!AE79</f>
        <v>0</v>
      </c>
      <c r="AH79" s="81">
        <f t="shared" si="24"/>
        <v>0</v>
      </c>
      <c r="AI79" s="81">
        <f>IF(V79=1,"Corriger!",ROUND('M1-In'!AF79*AE79*fuf,2))</f>
        <v>0</v>
      </c>
      <c r="AJ79" s="81">
        <f>IF(V79=1,"Corriger!",ROUND('M1-In'!AG79*AE79*fuf,2))</f>
        <v>0</v>
      </c>
      <c r="AK79" s="81">
        <f>IF(V79=1,"Corriger!",ROUND('M1-In'!AH79*AE79*fuf,2))</f>
        <v>0</v>
      </c>
      <c r="AL79" s="81">
        <f>IF(V79=1,"Corriger!",ROUND('M1-In'!AI79*AE79*fuf,2))</f>
        <v>0</v>
      </c>
      <c r="AM79" s="81">
        <f>IF(V79=1,"Corriger!",ROUND('M1-In'!AJ79*AE79*fuf,2))</f>
        <v>0</v>
      </c>
      <c r="AN79" s="81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1">
        <f t="shared" si="26"/>
        <v>0</v>
      </c>
      <c r="AQ79" s="81">
        <f t="shared" ca="1" si="27"/>
        <v>0</v>
      </c>
      <c r="AR79" s="81">
        <f t="shared" ca="1" si="28"/>
        <v>0</v>
      </c>
      <c r="AS79" s="81">
        <f t="shared" si="29"/>
        <v>0</v>
      </c>
      <c r="AT79" s="81">
        <f t="shared" ca="1" si="30"/>
        <v>0</v>
      </c>
      <c r="AU79" s="81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'M1-In'!F80*malu1+'M1-In'!G80*dima1+'M1-In'!H80*wome1+'M1-In'!I80*doje1+'M1-In'!J80*vrve1+'M1-In'!K80*zasa1+'M1-In'!L80*zodi1</f>
        <v>0</v>
      </c>
      <c r="F80" s="34">
        <f>IF('M1-In'!Q80&lt;0,1,0)</f>
        <v>0</v>
      </c>
      <c r="G80" s="81" t="str">
        <f t="shared" si="16"/>
        <v>OK</v>
      </c>
      <c r="H80" s="81">
        <f>IF('M1-In'!Q80&lt;0,0,'M1-In'!Q80)</f>
        <v>0</v>
      </c>
      <c r="I80" s="25">
        <f>IF('M1-In'!F80&gt;0,malu1,0)</f>
        <v>0</v>
      </c>
      <c r="J80" s="25">
        <f>IF('M1-In'!G80&gt;0,dima1,0)</f>
        <v>0</v>
      </c>
      <c r="K80" s="25">
        <f>IF('M1-In'!H80&gt;0,wome1,0)</f>
        <v>0</v>
      </c>
      <c r="L80" s="25">
        <f>IF('M1-In'!I80&gt;0,doje1,0)</f>
        <v>0</v>
      </c>
      <c r="M80" s="25">
        <f>IF('M1-In'!J80&gt;0,vrve1,0)</f>
        <v>0</v>
      </c>
      <c r="N80" s="25">
        <f>IF('M1-In'!K80&gt;0,zasa1,0)</f>
        <v>0</v>
      </c>
      <c r="O80" s="25">
        <f>IF('M1-In'!L80&gt;0,zodi1,0)</f>
        <v>0</v>
      </c>
      <c r="P80" s="25">
        <f t="shared" si="17"/>
        <v>0</v>
      </c>
      <c r="Q80" s="25">
        <f>IF(P80+'M1-In'!U80&gt;malu1+dima1+wome1+doje1+vrve1+zasa1+zodi1,1,0)</f>
        <v>0</v>
      </c>
      <c r="R80" s="25" t="str">
        <f t="shared" si="18"/>
        <v>OK</v>
      </c>
      <c r="S80" s="25">
        <f>MIN(P80+'M1-In'!U80,malu1+dima1+wome1+doje1+vrve1+zasa1+zodi1)</f>
        <v>0</v>
      </c>
      <c r="T80" s="25">
        <f>IF('M1-In'!AD80+'M1-In'!AE80+'M1-In'!AF80+'M1-In'!AG80+'M1-In'!AH80+'M1-In'!AI80+'M1-In'!AJ80&gt;S80,1,0)</f>
        <v>0</v>
      </c>
      <c r="U80" s="25" t="str">
        <f t="shared" si="19"/>
        <v>OK</v>
      </c>
      <c r="V80" s="34">
        <f t="shared" si="20"/>
        <v>0</v>
      </c>
      <c r="W80" s="81">
        <f>ROUND('M1-In'!Y80+'M1-In'!Z80+'M1-In'!AA80*0.5+'M1-In'!AB80*0.5,2)</f>
        <v>0</v>
      </c>
      <c r="X80" s="81">
        <f>ROUND('M1-In'!Y80,2)+ROUND('M1-In'!Z80*1.5,2)+ROUND('M1-In'!AA80*0.6,2)+ROUND('M1-In'!AB80*0.9,2)</f>
        <v>0</v>
      </c>
      <c r="Y80" s="81">
        <f ca="1">IF(V80=1,"Corriger",'M1-In'!Y80* vergoedeen+'M1-In'!Z80*ROUND(vergoedeen*1.5,2)+'M1-In'!AA80*ROUND(vergoedeen*0.6,2)+'M1-In'!AB80*ROUND(vergoedeen*0.9,2))</f>
        <v>0</v>
      </c>
      <c r="Z80" s="81">
        <f t="shared" ca="1" si="21"/>
        <v>0</v>
      </c>
      <c r="AA80" s="81">
        <f>E80+'M1-In'!N80+'M1-In'!P80+H80</f>
        <v>0</v>
      </c>
      <c r="AB80" s="81">
        <f>E80+'M1-In'!N80+'M1-In'!P80</f>
        <v>0</v>
      </c>
      <c r="AC80" s="25">
        <f>IF(V80=1,"Corriger",MIN(AA80,ad5m1*Ident!L80))</f>
        <v>0</v>
      </c>
      <c r="AD80" s="25">
        <f>MIN(AB80,ad5m1*Ident!L80)</f>
        <v>0</v>
      </c>
      <c r="AE80" s="81">
        <f t="shared" si="22"/>
        <v>0</v>
      </c>
      <c r="AF80" s="81">
        <f t="shared" si="23"/>
        <v>0</v>
      </c>
      <c r="AG80" s="81">
        <f>'M1-In'!AD80+'M1-In'!AE80</f>
        <v>0</v>
      </c>
      <c r="AH80" s="81">
        <f t="shared" si="24"/>
        <v>0</v>
      </c>
      <c r="AI80" s="81">
        <f>IF(V80=1,"Corriger!",ROUND('M1-In'!AF80*AE80*fuf,2))</f>
        <v>0</v>
      </c>
      <c r="AJ80" s="81">
        <f>IF(V80=1,"Corriger!",ROUND('M1-In'!AG80*AE80*fuf,2))</f>
        <v>0</v>
      </c>
      <c r="AK80" s="81">
        <f>IF(V80=1,"Corriger!",ROUND('M1-In'!AH80*AE80*fuf,2))</f>
        <v>0</v>
      </c>
      <c r="AL80" s="81">
        <f>IF(V80=1,"Corriger!",ROUND('M1-In'!AI80*AE80*fuf,2))</f>
        <v>0</v>
      </c>
      <c r="AM80" s="81">
        <f>IF(V80=1,"Corriger!",ROUND('M1-In'!AJ80*AE80*fuf,2))</f>
        <v>0</v>
      </c>
      <c r="AN80" s="81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1">
        <f t="shared" si="26"/>
        <v>0</v>
      </c>
      <c r="AQ80" s="81">
        <f t="shared" ca="1" si="27"/>
        <v>0</v>
      </c>
      <c r="AR80" s="81">
        <f t="shared" ca="1" si="28"/>
        <v>0</v>
      </c>
      <c r="AS80" s="81">
        <f t="shared" si="29"/>
        <v>0</v>
      </c>
      <c r="AT80" s="81">
        <f t="shared" ca="1" si="30"/>
        <v>0</v>
      </c>
      <c r="AU80" s="81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'M1-In'!F81*malu1+'M1-In'!G81*dima1+'M1-In'!H81*wome1+'M1-In'!I81*doje1+'M1-In'!J81*vrve1+'M1-In'!K81*zasa1+'M1-In'!L81*zodi1</f>
        <v>0</v>
      </c>
      <c r="F81" s="34">
        <f>IF('M1-In'!Q81&lt;0,1,0)</f>
        <v>0</v>
      </c>
      <c r="G81" s="81" t="str">
        <f t="shared" si="16"/>
        <v>OK</v>
      </c>
      <c r="H81" s="81">
        <f>IF('M1-In'!Q81&lt;0,0,'M1-In'!Q81)</f>
        <v>0</v>
      </c>
      <c r="I81" s="25">
        <f>IF('M1-In'!F81&gt;0,malu1,0)</f>
        <v>0</v>
      </c>
      <c r="J81" s="25">
        <f>IF('M1-In'!G81&gt;0,dima1,0)</f>
        <v>0</v>
      </c>
      <c r="K81" s="25">
        <f>IF('M1-In'!H81&gt;0,wome1,0)</f>
        <v>0</v>
      </c>
      <c r="L81" s="25">
        <f>IF('M1-In'!I81&gt;0,doje1,0)</f>
        <v>0</v>
      </c>
      <c r="M81" s="25">
        <f>IF('M1-In'!J81&gt;0,vrve1,0)</f>
        <v>0</v>
      </c>
      <c r="N81" s="25">
        <f>IF('M1-In'!K81&gt;0,zasa1,0)</f>
        <v>0</v>
      </c>
      <c r="O81" s="25">
        <f>IF('M1-In'!L81&gt;0,zodi1,0)</f>
        <v>0</v>
      </c>
      <c r="P81" s="25">
        <f t="shared" si="17"/>
        <v>0</v>
      </c>
      <c r="Q81" s="25">
        <f>IF(P81+'M1-In'!U81&gt;malu1+dima1+wome1+doje1+vrve1+zasa1+zodi1,1,0)</f>
        <v>0</v>
      </c>
      <c r="R81" s="25" t="str">
        <f t="shared" si="18"/>
        <v>OK</v>
      </c>
      <c r="S81" s="25">
        <f>MIN(P81+'M1-In'!U81,malu1+dima1+wome1+doje1+vrve1+zasa1+zodi1)</f>
        <v>0</v>
      </c>
      <c r="T81" s="25">
        <f>IF('M1-In'!AD81+'M1-In'!AE81+'M1-In'!AF81+'M1-In'!AG81+'M1-In'!AH81+'M1-In'!AI81+'M1-In'!AJ81&gt;S81,1,0)</f>
        <v>0</v>
      </c>
      <c r="U81" s="25" t="str">
        <f t="shared" si="19"/>
        <v>OK</v>
      </c>
      <c r="V81" s="34">
        <f t="shared" si="20"/>
        <v>0</v>
      </c>
      <c r="W81" s="81">
        <f>ROUND('M1-In'!Y81+'M1-In'!Z81+'M1-In'!AA81*0.5+'M1-In'!AB81*0.5,2)</f>
        <v>0</v>
      </c>
      <c r="X81" s="81">
        <f>ROUND('M1-In'!Y81,2)+ROUND('M1-In'!Z81*1.5,2)+ROUND('M1-In'!AA81*0.6,2)+ROUND('M1-In'!AB81*0.9,2)</f>
        <v>0</v>
      </c>
      <c r="Y81" s="81">
        <f ca="1">IF(V81=1,"Corriger",'M1-In'!Y81* vergoedeen+'M1-In'!Z81*ROUND(vergoedeen*1.5,2)+'M1-In'!AA81*ROUND(vergoedeen*0.6,2)+'M1-In'!AB81*ROUND(vergoedeen*0.9,2))</f>
        <v>0</v>
      </c>
      <c r="Z81" s="81">
        <f t="shared" ca="1" si="21"/>
        <v>0</v>
      </c>
      <c r="AA81" s="81">
        <f>E81+'M1-In'!N81+'M1-In'!P81+H81</f>
        <v>0</v>
      </c>
      <c r="AB81" s="81">
        <f>E81+'M1-In'!N81+'M1-In'!P81</f>
        <v>0</v>
      </c>
      <c r="AC81" s="25">
        <f>IF(V81=1,"Corriger",MIN(AA81,ad5m1*Ident!L81))</f>
        <v>0</v>
      </c>
      <c r="AD81" s="25">
        <f>MIN(AB81,ad5m1*Ident!L81)</f>
        <v>0</v>
      </c>
      <c r="AE81" s="81">
        <f t="shared" si="22"/>
        <v>0</v>
      </c>
      <c r="AF81" s="81">
        <f t="shared" si="23"/>
        <v>0</v>
      </c>
      <c r="AG81" s="81">
        <f>'M1-In'!AD81+'M1-In'!AE81</f>
        <v>0</v>
      </c>
      <c r="AH81" s="81">
        <f t="shared" si="24"/>
        <v>0</v>
      </c>
      <c r="AI81" s="81">
        <f>IF(V81=1,"Corriger!",ROUND('M1-In'!AF81*AE81*fuf,2))</f>
        <v>0</v>
      </c>
      <c r="AJ81" s="81">
        <f>IF(V81=1,"Corriger!",ROUND('M1-In'!AG81*AE81*fuf,2))</f>
        <v>0</v>
      </c>
      <c r="AK81" s="81">
        <f>IF(V81=1,"Corriger!",ROUND('M1-In'!AH81*AE81*fuf,2))</f>
        <v>0</v>
      </c>
      <c r="AL81" s="81">
        <f>IF(V81=1,"Corriger!",ROUND('M1-In'!AI81*AE81*fuf,2))</f>
        <v>0</v>
      </c>
      <c r="AM81" s="81">
        <f>IF(V81=1,"Corriger!",ROUND('M1-In'!AJ81*AE81*fuf,2))</f>
        <v>0</v>
      </c>
      <c r="AN81" s="81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1">
        <f t="shared" si="26"/>
        <v>0</v>
      </c>
      <c r="AQ81" s="81">
        <f t="shared" ca="1" si="27"/>
        <v>0</v>
      </c>
      <c r="AR81" s="81">
        <f t="shared" ca="1" si="28"/>
        <v>0</v>
      </c>
      <c r="AS81" s="81">
        <f t="shared" si="29"/>
        <v>0</v>
      </c>
      <c r="AT81" s="81">
        <f t="shared" ca="1" si="30"/>
        <v>0</v>
      </c>
      <c r="AU81" s="81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'M1-In'!F82*malu1+'M1-In'!G82*dima1+'M1-In'!H82*wome1+'M1-In'!I82*doje1+'M1-In'!J82*vrve1+'M1-In'!K82*zasa1+'M1-In'!L82*zodi1</f>
        <v>0</v>
      </c>
      <c r="F82" s="34">
        <f>IF('M1-In'!Q82&lt;0,1,0)</f>
        <v>0</v>
      </c>
      <c r="G82" s="81" t="str">
        <f t="shared" si="16"/>
        <v>OK</v>
      </c>
      <c r="H82" s="81">
        <f>IF('M1-In'!Q82&lt;0,0,'M1-In'!Q82)</f>
        <v>0</v>
      </c>
      <c r="I82" s="25">
        <f>IF('M1-In'!F82&gt;0,malu1,0)</f>
        <v>0</v>
      </c>
      <c r="J82" s="25">
        <f>IF('M1-In'!G82&gt;0,dima1,0)</f>
        <v>0</v>
      </c>
      <c r="K82" s="25">
        <f>IF('M1-In'!H82&gt;0,wome1,0)</f>
        <v>0</v>
      </c>
      <c r="L82" s="25">
        <f>IF('M1-In'!I82&gt;0,doje1,0)</f>
        <v>0</v>
      </c>
      <c r="M82" s="25">
        <f>IF('M1-In'!J82&gt;0,vrve1,0)</f>
        <v>0</v>
      </c>
      <c r="N82" s="25">
        <f>IF('M1-In'!K82&gt;0,zasa1,0)</f>
        <v>0</v>
      </c>
      <c r="O82" s="25">
        <f>IF('M1-In'!L82&gt;0,zodi1,0)</f>
        <v>0</v>
      </c>
      <c r="P82" s="25">
        <f t="shared" si="17"/>
        <v>0</v>
      </c>
      <c r="Q82" s="25">
        <f>IF(P82+'M1-In'!U82&gt;malu1+dima1+wome1+doje1+vrve1+zasa1+zodi1,1,0)</f>
        <v>0</v>
      </c>
      <c r="R82" s="25" t="str">
        <f t="shared" si="18"/>
        <v>OK</v>
      </c>
      <c r="S82" s="25">
        <f>MIN(P82+'M1-In'!U82,malu1+dima1+wome1+doje1+vrve1+zasa1+zodi1)</f>
        <v>0</v>
      </c>
      <c r="T82" s="25">
        <f>IF('M1-In'!AD82+'M1-In'!AE82+'M1-In'!AF82+'M1-In'!AG82+'M1-In'!AH82+'M1-In'!AI82+'M1-In'!AJ82&gt;S82,1,0)</f>
        <v>0</v>
      </c>
      <c r="U82" s="25" t="str">
        <f t="shared" si="19"/>
        <v>OK</v>
      </c>
      <c r="V82" s="34">
        <f t="shared" si="20"/>
        <v>0</v>
      </c>
      <c r="W82" s="81">
        <f>ROUND('M1-In'!Y82+'M1-In'!Z82+'M1-In'!AA82*0.5+'M1-In'!AB82*0.5,2)</f>
        <v>0</v>
      </c>
      <c r="X82" s="81">
        <f>ROUND('M1-In'!Y82,2)+ROUND('M1-In'!Z82*1.5,2)+ROUND('M1-In'!AA82*0.6,2)+ROUND('M1-In'!AB82*0.9,2)</f>
        <v>0</v>
      </c>
      <c r="Y82" s="81">
        <f ca="1">IF(V82=1,"Corriger",'M1-In'!Y82* vergoedeen+'M1-In'!Z82*ROUND(vergoedeen*1.5,2)+'M1-In'!AA82*ROUND(vergoedeen*0.6,2)+'M1-In'!AB82*ROUND(vergoedeen*0.9,2))</f>
        <v>0</v>
      </c>
      <c r="Z82" s="81">
        <f t="shared" ca="1" si="21"/>
        <v>0</v>
      </c>
      <c r="AA82" s="81">
        <f>E82+'M1-In'!N82+'M1-In'!P82+H82</f>
        <v>0</v>
      </c>
      <c r="AB82" s="81">
        <f>E82+'M1-In'!N82+'M1-In'!P82</f>
        <v>0</v>
      </c>
      <c r="AC82" s="25">
        <f>IF(V82=1,"Corriger",MIN(AA82,ad5m1*Ident!L82))</f>
        <v>0</v>
      </c>
      <c r="AD82" s="25">
        <f>MIN(AB82,ad5m1*Ident!L82)</f>
        <v>0</v>
      </c>
      <c r="AE82" s="81">
        <f t="shared" si="22"/>
        <v>0</v>
      </c>
      <c r="AF82" s="81">
        <f t="shared" si="23"/>
        <v>0</v>
      </c>
      <c r="AG82" s="81">
        <f>'M1-In'!AD82+'M1-In'!AE82</f>
        <v>0</v>
      </c>
      <c r="AH82" s="81">
        <f t="shared" si="24"/>
        <v>0</v>
      </c>
      <c r="AI82" s="81">
        <f>IF(V82=1,"Corriger!",ROUND('M1-In'!AF82*AE82*fuf,2))</f>
        <v>0</v>
      </c>
      <c r="AJ82" s="81">
        <f>IF(V82=1,"Corriger!",ROUND('M1-In'!AG82*AE82*fuf,2))</f>
        <v>0</v>
      </c>
      <c r="AK82" s="81">
        <f>IF(V82=1,"Corriger!",ROUND('M1-In'!AH82*AE82*fuf,2))</f>
        <v>0</v>
      </c>
      <c r="AL82" s="81">
        <f>IF(V82=1,"Corriger!",ROUND('M1-In'!AI82*AE82*fuf,2))</f>
        <v>0</v>
      </c>
      <c r="AM82" s="81">
        <f>IF(V82=1,"Corriger!",ROUND('M1-In'!AJ82*AE82*fuf,2))</f>
        <v>0</v>
      </c>
      <c r="AN82" s="81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1">
        <f t="shared" si="26"/>
        <v>0</v>
      </c>
      <c r="AQ82" s="81">
        <f t="shared" ca="1" si="27"/>
        <v>0</v>
      </c>
      <c r="AR82" s="81">
        <f t="shared" ca="1" si="28"/>
        <v>0</v>
      </c>
      <c r="AS82" s="81">
        <f t="shared" si="29"/>
        <v>0</v>
      </c>
      <c r="AT82" s="81">
        <f t="shared" ca="1" si="30"/>
        <v>0</v>
      </c>
      <c r="AU82" s="81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'M1-In'!F83*malu1+'M1-In'!G83*dima1+'M1-In'!H83*wome1+'M1-In'!I83*doje1+'M1-In'!J83*vrve1+'M1-In'!K83*zasa1+'M1-In'!L83*zodi1</f>
        <v>0</v>
      </c>
      <c r="F83" s="34">
        <f>IF('M1-In'!Q83&lt;0,1,0)</f>
        <v>0</v>
      </c>
      <c r="G83" s="81" t="str">
        <f t="shared" si="16"/>
        <v>OK</v>
      </c>
      <c r="H83" s="81">
        <f>IF('M1-In'!Q83&lt;0,0,'M1-In'!Q83)</f>
        <v>0</v>
      </c>
      <c r="I83" s="25">
        <f>IF('M1-In'!F83&gt;0,malu1,0)</f>
        <v>0</v>
      </c>
      <c r="J83" s="25">
        <f>IF('M1-In'!G83&gt;0,dima1,0)</f>
        <v>0</v>
      </c>
      <c r="K83" s="25">
        <f>IF('M1-In'!H83&gt;0,wome1,0)</f>
        <v>0</v>
      </c>
      <c r="L83" s="25">
        <f>IF('M1-In'!I83&gt;0,doje1,0)</f>
        <v>0</v>
      </c>
      <c r="M83" s="25">
        <f>IF('M1-In'!J83&gt;0,vrve1,0)</f>
        <v>0</v>
      </c>
      <c r="N83" s="25">
        <f>IF('M1-In'!K83&gt;0,zasa1,0)</f>
        <v>0</v>
      </c>
      <c r="O83" s="25">
        <f>IF('M1-In'!L83&gt;0,zodi1,0)</f>
        <v>0</v>
      </c>
      <c r="P83" s="25">
        <f t="shared" si="17"/>
        <v>0</v>
      </c>
      <c r="Q83" s="25">
        <f>IF(P83+'M1-In'!U83&gt;malu1+dima1+wome1+doje1+vrve1+zasa1+zodi1,1,0)</f>
        <v>0</v>
      </c>
      <c r="R83" s="25" t="str">
        <f t="shared" si="18"/>
        <v>OK</v>
      </c>
      <c r="S83" s="25">
        <f>MIN(P83+'M1-In'!U83,malu1+dima1+wome1+doje1+vrve1+zasa1+zodi1)</f>
        <v>0</v>
      </c>
      <c r="T83" s="25">
        <f>IF('M1-In'!AD83+'M1-In'!AE83+'M1-In'!AF83+'M1-In'!AG83+'M1-In'!AH83+'M1-In'!AI83+'M1-In'!AJ83&gt;S83,1,0)</f>
        <v>0</v>
      </c>
      <c r="U83" s="25" t="str">
        <f t="shared" si="19"/>
        <v>OK</v>
      </c>
      <c r="V83" s="34">
        <f t="shared" si="20"/>
        <v>0</v>
      </c>
      <c r="W83" s="81">
        <f>ROUND('M1-In'!Y83+'M1-In'!Z83+'M1-In'!AA83*0.5+'M1-In'!AB83*0.5,2)</f>
        <v>0</v>
      </c>
      <c r="X83" s="81">
        <f>ROUND('M1-In'!Y83,2)+ROUND('M1-In'!Z83*1.5,2)+ROUND('M1-In'!AA83*0.6,2)+ROUND('M1-In'!AB83*0.9,2)</f>
        <v>0</v>
      </c>
      <c r="Y83" s="81">
        <f ca="1">IF(V83=1,"Corriger",'M1-In'!Y83* vergoedeen+'M1-In'!Z83*ROUND(vergoedeen*1.5,2)+'M1-In'!AA83*ROUND(vergoedeen*0.6,2)+'M1-In'!AB83*ROUND(vergoedeen*0.9,2))</f>
        <v>0</v>
      </c>
      <c r="Z83" s="81">
        <f t="shared" ca="1" si="21"/>
        <v>0</v>
      </c>
      <c r="AA83" s="81">
        <f>E83+'M1-In'!N83+'M1-In'!P83+H83</f>
        <v>0</v>
      </c>
      <c r="AB83" s="81">
        <f>E83+'M1-In'!N83+'M1-In'!P83</f>
        <v>0</v>
      </c>
      <c r="AC83" s="25">
        <f>IF(V83=1,"Corriger",MIN(AA83,ad5m1*Ident!L83))</f>
        <v>0</v>
      </c>
      <c r="AD83" s="25">
        <f>MIN(AB83,ad5m1*Ident!L83)</f>
        <v>0</v>
      </c>
      <c r="AE83" s="81">
        <f t="shared" si="22"/>
        <v>0</v>
      </c>
      <c r="AF83" s="81">
        <f t="shared" si="23"/>
        <v>0</v>
      </c>
      <c r="AG83" s="81">
        <f>'M1-In'!AD83+'M1-In'!AE83</f>
        <v>0</v>
      </c>
      <c r="AH83" s="81">
        <f t="shared" si="24"/>
        <v>0</v>
      </c>
      <c r="AI83" s="81">
        <f>IF(V83=1,"Corriger!",ROUND('M1-In'!AF83*AE83*fuf,2))</f>
        <v>0</v>
      </c>
      <c r="AJ83" s="81">
        <f>IF(V83=1,"Corriger!",ROUND('M1-In'!AG83*AE83*fuf,2))</f>
        <v>0</v>
      </c>
      <c r="AK83" s="81">
        <f>IF(V83=1,"Corriger!",ROUND('M1-In'!AH83*AE83*fuf,2))</f>
        <v>0</v>
      </c>
      <c r="AL83" s="81">
        <f>IF(V83=1,"Corriger!",ROUND('M1-In'!AI83*AE83*fuf,2))</f>
        <v>0</v>
      </c>
      <c r="AM83" s="81">
        <f>IF(V83=1,"Corriger!",ROUND('M1-In'!AJ83*AE83*fuf,2))</f>
        <v>0</v>
      </c>
      <c r="AN83" s="81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1">
        <f t="shared" si="26"/>
        <v>0</v>
      </c>
      <c r="AQ83" s="81">
        <f t="shared" ca="1" si="27"/>
        <v>0</v>
      </c>
      <c r="AR83" s="81">
        <f t="shared" ca="1" si="28"/>
        <v>0</v>
      </c>
      <c r="AS83" s="81">
        <f t="shared" si="29"/>
        <v>0</v>
      </c>
      <c r="AT83" s="81">
        <f t="shared" ca="1" si="30"/>
        <v>0</v>
      </c>
      <c r="AU83" s="81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'M1-In'!F84*malu1+'M1-In'!G84*dima1+'M1-In'!H84*wome1+'M1-In'!I84*doje1+'M1-In'!J84*vrve1+'M1-In'!K84*zasa1+'M1-In'!L84*zodi1</f>
        <v>0</v>
      </c>
      <c r="F84" s="34">
        <f>IF('M1-In'!Q84&lt;0,1,0)</f>
        <v>0</v>
      </c>
      <c r="G84" s="81" t="str">
        <f t="shared" si="16"/>
        <v>OK</v>
      </c>
      <c r="H84" s="81">
        <f>IF('M1-In'!Q84&lt;0,0,'M1-In'!Q84)</f>
        <v>0</v>
      </c>
      <c r="I84" s="25">
        <f>IF('M1-In'!F84&gt;0,malu1,0)</f>
        <v>0</v>
      </c>
      <c r="J84" s="25">
        <f>IF('M1-In'!G84&gt;0,dima1,0)</f>
        <v>0</v>
      </c>
      <c r="K84" s="25">
        <f>IF('M1-In'!H84&gt;0,wome1,0)</f>
        <v>0</v>
      </c>
      <c r="L84" s="25">
        <f>IF('M1-In'!I84&gt;0,doje1,0)</f>
        <v>0</v>
      </c>
      <c r="M84" s="25">
        <f>IF('M1-In'!J84&gt;0,vrve1,0)</f>
        <v>0</v>
      </c>
      <c r="N84" s="25">
        <f>IF('M1-In'!K84&gt;0,zasa1,0)</f>
        <v>0</v>
      </c>
      <c r="O84" s="25">
        <f>IF('M1-In'!L84&gt;0,zodi1,0)</f>
        <v>0</v>
      </c>
      <c r="P84" s="25">
        <f t="shared" si="17"/>
        <v>0</v>
      </c>
      <c r="Q84" s="25">
        <f>IF(P84+'M1-In'!U84&gt;malu1+dima1+wome1+doje1+vrve1+zasa1+zodi1,1,0)</f>
        <v>0</v>
      </c>
      <c r="R84" s="25" t="str">
        <f t="shared" si="18"/>
        <v>OK</v>
      </c>
      <c r="S84" s="25">
        <f>MIN(P84+'M1-In'!U84,malu1+dima1+wome1+doje1+vrve1+zasa1+zodi1)</f>
        <v>0</v>
      </c>
      <c r="T84" s="25">
        <f>IF('M1-In'!AD84+'M1-In'!AE84+'M1-In'!AF84+'M1-In'!AG84+'M1-In'!AH84+'M1-In'!AI84+'M1-In'!AJ84&gt;S84,1,0)</f>
        <v>0</v>
      </c>
      <c r="U84" s="25" t="str">
        <f t="shared" si="19"/>
        <v>OK</v>
      </c>
      <c r="V84" s="34">
        <f t="shared" si="20"/>
        <v>0</v>
      </c>
      <c r="W84" s="81">
        <f>ROUND('M1-In'!Y84+'M1-In'!Z84+'M1-In'!AA84*0.5+'M1-In'!AB84*0.5,2)</f>
        <v>0</v>
      </c>
      <c r="X84" s="81">
        <f>ROUND('M1-In'!Y84,2)+ROUND('M1-In'!Z84*1.5,2)+ROUND('M1-In'!AA84*0.6,2)+ROUND('M1-In'!AB84*0.9,2)</f>
        <v>0</v>
      </c>
      <c r="Y84" s="81">
        <f ca="1">IF(V84=1,"Corriger",'M1-In'!Y84* vergoedeen+'M1-In'!Z84*ROUND(vergoedeen*1.5,2)+'M1-In'!AA84*ROUND(vergoedeen*0.6,2)+'M1-In'!AB84*ROUND(vergoedeen*0.9,2))</f>
        <v>0</v>
      </c>
      <c r="Z84" s="81">
        <f t="shared" ca="1" si="21"/>
        <v>0</v>
      </c>
      <c r="AA84" s="81">
        <f>E84+'M1-In'!N84+'M1-In'!P84+H84</f>
        <v>0</v>
      </c>
      <c r="AB84" s="81">
        <f>E84+'M1-In'!N84+'M1-In'!P84</f>
        <v>0</v>
      </c>
      <c r="AC84" s="25">
        <f>IF(V84=1,"Corriger",MIN(AA84,ad5m1*Ident!L84))</f>
        <v>0</v>
      </c>
      <c r="AD84" s="25">
        <f>MIN(AB84,ad5m1*Ident!L84)</f>
        <v>0</v>
      </c>
      <c r="AE84" s="81">
        <f t="shared" si="22"/>
        <v>0</v>
      </c>
      <c r="AF84" s="81">
        <f t="shared" si="23"/>
        <v>0</v>
      </c>
      <c r="AG84" s="81">
        <f>'M1-In'!AD84+'M1-In'!AE84</f>
        <v>0</v>
      </c>
      <c r="AH84" s="81">
        <f t="shared" si="24"/>
        <v>0</v>
      </c>
      <c r="AI84" s="81">
        <f>IF(V84=1,"Corriger!",ROUND('M1-In'!AF84*AE84*fuf,2))</f>
        <v>0</v>
      </c>
      <c r="AJ84" s="81">
        <f>IF(V84=1,"Corriger!",ROUND('M1-In'!AG84*AE84*fuf,2))</f>
        <v>0</v>
      </c>
      <c r="AK84" s="81">
        <f>IF(V84=1,"Corriger!",ROUND('M1-In'!AH84*AE84*fuf,2))</f>
        <v>0</v>
      </c>
      <c r="AL84" s="81">
        <f>IF(V84=1,"Corriger!",ROUND('M1-In'!AI84*AE84*fuf,2))</f>
        <v>0</v>
      </c>
      <c r="AM84" s="81">
        <f>IF(V84=1,"Corriger!",ROUND('M1-In'!AJ84*AE84*fuf,2))</f>
        <v>0</v>
      </c>
      <c r="AN84" s="81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1">
        <f t="shared" si="26"/>
        <v>0</v>
      </c>
      <c r="AQ84" s="81">
        <f t="shared" ca="1" si="27"/>
        <v>0</v>
      </c>
      <c r="AR84" s="81">
        <f t="shared" ca="1" si="28"/>
        <v>0</v>
      </c>
      <c r="AS84" s="81">
        <f t="shared" si="29"/>
        <v>0</v>
      </c>
      <c r="AT84" s="81">
        <f t="shared" ca="1" si="30"/>
        <v>0</v>
      </c>
      <c r="AU84" s="81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'M1-In'!F85*malu1+'M1-In'!G85*dima1+'M1-In'!H85*wome1+'M1-In'!I85*doje1+'M1-In'!J85*vrve1+'M1-In'!K85*zasa1+'M1-In'!L85*zodi1</f>
        <v>0</v>
      </c>
      <c r="F85" s="34">
        <f>IF('M1-In'!Q85&lt;0,1,0)</f>
        <v>0</v>
      </c>
      <c r="G85" s="81" t="str">
        <f t="shared" si="16"/>
        <v>OK</v>
      </c>
      <c r="H85" s="81">
        <f>IF('M1-In'!Q85&lt;0,0,'M1-In'!Q85)</f>
        <v>0</v>
      </c>
      <c r="I85" s="25">
        <f>IF('M1-In'!F85&gt;0,malu1,0)</f>
        <v>0</v>
      </c>
      <c r="J85" s="25">
        <f>IF('M1-In'!G85&gt;0,dima1,0)</f>
        <v>0</v>
      </c>
      <c r="K85" s="25">
        <f>IF('M1-In'!H85&gt;0,wome1,0)</f>
        <v>0</v>
      </c>
      <c r="L85" s="25">
        <f>IF('M1-In'!I85&gt;0,doje1,0)</f>
        <v>0</v>
      </c>
      <c r="M85" s="25">
        <f>IF('M1-In'!J85&gt;0,vrve1,0)</f>
        <v>0</v>
      </c>
      <c r="N85" s="25">
        <f>IF('M1-In'!K85&gt;0,zasa1,0)</f>
        <v>0</v>
      </c>
      <c r="O85" s="25">
        <f>IF('M1-In'!L85&gt;0,zodi1,0)</f>
        <v>0</v>
      </c>
      <c r="P85" s="25">
        <f t="shared" si="17"/>
        <v>0</v>
      </c>
      <c r="Q85" s="25">
        <f>IF(P85+'M1-In'!U85&gt;malu1+dima1+wome1+doje1+vrve1+zasa1+zodi1,1,0)</f>
        <v>0</v>
      </c>
      <c r="R85" s="25" t="str">
        <f t="shared" si="18"/>
        <v>OK</v>
      </c>
      <c r="S85" s="25">
        <f>MIN(P85+'M1-In'!U85,malu1+dima1+wome1+doje1+vrve1+zasa1+zodi1)</f>
        <v>0</v>
      </c>
      <c r="T85" s="25">
        <f>IF('M1-In'!AD85+'M1-In'!AE85+'M1-In'!AF85+'M1-In'!AG85+'M1-In'!AH85+'M1-In'!AI85+'M1-In'!AJ85&gt;S85,1,0)</f>
        <v>0</v>
      </c>
      <c r="U85" s="25" t="str">
        <f t="shared" si="19"/>
        <v>OK</v>
      </c>
      <c r="V85" s="34">
        <f t="shared" si="20"/>
        <v>0</v>
      </c>
      <c r="W85" s="81">
        <f>ROUND('M1-In'!Y85+'M1-In'!Z85+'M1-In'!AA85*0.5+'M1-In'!AB85*0.5,2)</f>
        <v>0</v>
      </c>
      <c r="X85" s="81">
        <f>ROUND('M1-In'!Y85,2)+ROUND('M1-In'!Z85*1.5,2)+ROUND('M1-In'!AA85*0.6,2)+ROUND('M1-In'!AB85*0.9,2)</f>
        <v>0</v>
      </c>
      <c r="Y85" s="81">
        <f ca="1">IF(V85=1,"Corriger",'M1-In'!Y85* vergoedeen+'M1-In'!Z85*ROUND(vergoedeen*1.5,2)+'M1-In'!AA85*ROUND(vergoedeen*0.6,2)+'M1-In'!AB85*ROUND(vergoedeen*0.9,2))</f>
        <v>0</v>
      </c>
      <c r="Z85" s="81">
        <f t="shared" ca="1" si="21"/>
        <v>0</v>
      </c>
      <c r="AA85" s="81">
        <f>E85+'M1-In'!N85+'M1-In'!P85+H85</f>
        <v>0</v>
      </c>
      <c r="AB85" s="81">
        <f>E85+'M1-In'!N85+'M1-In'!P85</f>
        <v>0</v>
      </c>
      <c r="AC85" s="25">
        <f>IF(V85=1,"Corriger",MIN(AA85,ad5m1*Ident!L85))</f>
        <v>0</v>
      </c>
      <c r="AD85" s="25">
        <f>MIN(AB85,ad5m1*Ident!L85)</f>
        <v>0</v>
      </c>
      <c r="AE85" s="81">
        <f t="shared" si="22"/>
        <v>0</v>
      </c>
      <c r="AF85" s="81">
        <f t="shared" si="23"/>
        <v>0</v>
      </c>
      <c r="AG85" s="81">
        <f>'M1-In'!AD85+'M1-In'!AE85</f>
        <v>0</v>
      </c>
      <c r="AH85" s="81">
        <f t="shared" si="24"/>
        <v>0</v>
      </c>
      <c r="AI85" s="81">
        <f>IF(V85=1,"Corriger!",ROUND('M1-In'!AF85*AE85*fuf,2))</f>
        <v>0</v>
      </c>
      <c r="AJ85" s="81">
        <f>IF(V85=1,"Corriger!",ROUND('M1-In'!AG85*AE85*fuf,2))</f>
        <v>0</v>
      </c>
      <c r="AK85" s="81">
        <f>IF(V85=1,"Corriger!",ROUND('M1-In'!AH85*AE85*fuf,2))</f>
        <v>0</v>
      </c>
      <c r="AL85" s="81">
        <f>IF(V85=1,"Corriger!",ROUND('M1-In'!AI85*AE85*fuf,2))</f>
        <v>0</v>
      </c>
      <c r="AM85" s="81">
        <f>IF(V85=1,"Corriger!",ROUND('M1-In'!AJ85*AE85*fuf,2))</f>
        <v>0</v>
      </c>
      <c r="AN85" s="81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1">
        <f t="shared" si="26"/>
        <v>0</v>
      </c>
      <c r="AQ85" s="81">
        <f t="shared" ca="1" si="27"/>
        <v>0</v>
      </c>
      <c r="AR85" s="81">
        <f t="shared" ca="1" si="28"/>
        <v>0</v>
      </c>
      <c r="AS85" s="81">
        <f t="shared" si="29"/>
        <v>0</v>
      </c>
      <c r="AT85" s="81">
        <f t="shared" ca="1" si="30"/>
        <v>0</v>
      </c>
      <c r="AU85" s="81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'M1-In'!F86*malu1+'M1-In'!G86*dima1+'M1-In'!H86*wome1+'M1-In'!I86*doje1+'M1-In'!J86*vrve1+'M1-In'!K86*zasa1+'M1-In'!L86*zodi1</f>
        <v>0</v>
      </c>
      <c r="F86" s="34">
        <f>IF('M1-In'!Q86&lt;0,1,0)</f>
        <v>0</v>
      </c>
      <c r="G86" s="81" t="str">
        <f t="shared" si="16"/>
        <v>OK</v>
      </c>
      <c r="H86" s="81">
        <f>IF('M1-In'!Q86&lt;0,0,'M1-In'!Q86)</f>
        <v>0</v>
      </c>
      <c r="I86" s="25">
        <f>IF('M1-In'!F86&gt;0,malu1,0)</f>
        <v>0</v>
      </c>
      <c r="J86" s="25">
        <f>IF('M1-In'!G86&gt;0,dima1,0)</f>
        <v>0</v>
      </c>
      <c r="K86" s="25">
        <f>IF('M1-In'!H86&gt;0,wome1,0)</f>
        <v>0</v>
      </c>
      <c r="L86" s="25">
        <f>IF('M1-In'!I86&gt;0,doje1,0)</f>
        <v>0</v>
      </c>
      <c r="M86" s="25">
        <f>IF('M1-In'!J86&gt;0,vrve1,0)</f>
        <v>0</v>
      </c>
      <c r="N86" s="25">
        <f>IF('M1-In'!K86&gt;0,zasa1,0)</f>
        <v>0</v>
      </c>
      <c r="O86" s="25">
        <f>IF('M1-In'!L86&gt;0,zodi1,0)</f>
        <v>0</v>
      </c>
      <c r="P86" s="25">
        <f t="shared" si="17"/>
        <v>0</v>
      </c>
      <c r="Q86" s="25">
        <f>IF(P86+'M1-In'!U86&gt;malu1+dima1+wome1+doje1+vrve1+zasa1+zodi1,1,0)</f>
        <v>0</v>
      </c>
      <c r="R86" s="25" t="str">
        <f t="shared" si="18"/>
        <v>OK</v>
      </c>
      <c r="S86" s="25">
        <f>MIN(P86+'M1-In'!U86,malu1+dima1+wome1+doje1+vrve1+zasa1+zodi1)</f>
        <v>0</v>
      </c>
      <c r="T86" s="25">
        <f>IF('M1-In'!AD86+'M1-In'!AE86+'M1-In'!AF86+'M1-In'!AG86+'M1-In'!AH86+'M1-In'!AI86+'M1-In'!AJ86&gt;S86,1,0)</f>
        <v>0</v>
      </c>
      <c r="U86" s="25" t="str">
        <f t="shared" si="19"/>
        <v>OK</v>
      </c>
      <c r="V86" s="34">
        <f t="shared" si="20"/>
        <v>0</v>
      </c>
      <c r="W86" s="81">
        <f>ROUND('M1-In'!Y86+'M1-In'!Z86+'M1-In'!AA86*0.5+'M1-In'!AB86*0.5,2)</f>
        <v>0</v>
      </c>
      <c r="X86" s="81">
        <f>ROUND('M1-In'!Y86,2)+ROUND('M1-In'!Z86*1.5,2)+ROUND('M1-In'!AA86*0.6,2)+ROUND('M1-In'!AB86*0.9,2)</f>
        <v>0</v>
      </c>
      <c r="Y86" s="81">
        <f ca="1">IF(V86=1,"Corriger",'M1-In'!Y86* vergoedeen+'M1-In'!Z86*ROUND(vergoedeen*1.5,2)+'M1-In'!AA86*ROUND(vergoedeen*0.6,2)+'M1-In'!AB86*ROUND(vergoedeen*0.9,2))</f>
        <v>0</v>
      </c>
      <c r="Z86" s="81">
        <f t="shared" ca="1" si="21"/>
        <v>0</v>
      </c>
      <c r="AA86" s="81">
        <f>E86+'M1-In'!N86+'M1-In'!P86+H86</f>
        <v>0</v>
      </c>
      <c r="AB86" s="81">
        <f>E86+'M1-In'!N86+'M1-In'!P86</f>
        <v>0</v>
      </c>
      <c r="AC86" s="25">
        <f>IF(V86=1,"Corriger",MIN(AA86,ad5m1*Ident!L86))</f>
        <v>0</v>
      </c>
      <c r="AD86" s="25">
        <f>MIN(AB86,ad5m1*Ident!L86)</f>
        <v>0</v>
      </c>
      <c r="AE86" s="81">
        <f t="shared" si="22"/>
        <v>0</v>
      </c>
      <c r="AF86" s="81">
        <f t="shared" si="23"/>
        <v>0</v>
      </c>
      <c r="AG86" s="81">
        <f>'M1-In'!AD86+'M1-In'!AE86</f>
        <v>0</v>
      </c>
      <c r="AH86" s="81">
        <f t="shared" si="24"/>
        <v>0</v>
      </c>
      <c r="AI86" s="81">
        <f>IF(V86=1,"Corriger!",ROUND('M1-In'!AF86*AE86*fuf,2))</f>
        <v>0</v>
      </c>
      <c r="AJ86" s="81">
        <f>IF(V86=1,"Corriger!",ROUND('M1-In'!AG86*AE86*fuf,2))</f>
        <v>0</v>
      </c>
      <c r="AK86" s="81">
        <f>IF(V86=1,"Corriger!",ROUND('M1-In'!AH86*AE86*fuf,2))</f>
        <v>0</v>
      </c>
      <c r="AL86" s="81">
        <f>IF(V86=1,"Corriger!",ROUND('M1-In'!AI86*AE86*fuf,2))</f>
        <v>0</v>
      </c>
      <c r="AM86" s="81">
        <f>IF(V86=1,"Corriger!",ROUND('M1-In'!AJ86*AE86*fuf,2))</f>
        <v>0</v>
      </c>
      <c r="AN86" s="81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1">
        <f t="shared" si="26"/>
        <v>0</v>
      </c>
      <c r="AQ86" s="81">
        <f t="shared" ca="1" si="27"/>
        <v>0</v>
      </c>
      <c r="AR86" s="81">
        <f t="shared" ca="1" si="28"/>
        <v>0</v>
      </c>
      <c r="AS86" s="81">
        <f t="shared" si="29"/>
        <v>0</v>
      </c>
      <c r="AT86" s="81">
        <f t="shared" ca="1" si="30"/>
        <v>0</v>
      </c>
      <c r="AU86" s="81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'M1-In'!F87*malu1+'M1-In'!G87*dima1+'M1-In'!H87*wome1+'M1-In'!I87*doje1+'M1-In'!J87*vrve1+'M1-In'!K87*zasa1+'M1-In'!L87*zodi1</f>
        <v>0</v>
      </c>
      <c r="F87" s="34">
        <f>IF('M1-In'!Q87&lt;0,1,0)</f>
        <v>0</v>
      </c>
      <c r="G87" s="81" t="str">
        <f t="shared" si="16"/>
        <v>OK</v>
      </c>
      <c r="H87" s="81">
        <f>IF('M1-In'!Q87&lt;0,0,'M1-In'!Q87)</f>
        <v>0</v>
      </c>
      <c r="I87" s="25">
        <f>IF('M1-In'!F87&gt;0,malu1,0)</f>
        <v>0</v>
      </c>
      <c r="J87" s="25">
        <f>IF('M1-In'!G87&gt;0,dima1,0)</f>
        <v>0</v>
      </c>
      <c r="K87" s="25">
        <f>IF('M1-In'!H87&gt;0,wome1,0)</f>
        <v>0</v>
      </c>
      <c r="L87" s="25">
        <f>IF('M1-In'!I87&gt;0,doje1,0)</f>
        <v>0</v>
      </c>
      <c r="M87" s="25">
        <f>IF('M1-In'!J87&gt;0,vrve1,0)</f>
        <v>0</v>
      </c>
      <c r="N87" s="25">
        <f>IF('M1-In'!K87&gt;0,zasa1,0)</f>
        <v>0</v>
      </c>
      <c r="O87" s="25">
        <f>IF('M1-In'!L87&gt;0,zodi1,0)</f>
        <v>0</v>
      </c>
      <c r="P87" s="25">
        <f t="shared" si="17"/>
        <v>0</v>
      </c>
      <c r="Q87" s="25">
        <f>IF(P87+'M1-In'!U87&gt;malu1+dima1+wome1+doje1+vrve1+zasa1+zodi1,1,0)</f>
        <v>0</v>
      </c>
      <c r="R87" s="25" t="str">
        <f t="shared" si="18"/>
        <v>OK</v>
      </c>
      <c r="S87" s="25">
        <f>MIN(P87+'M1-In'!U87,malu1+dima1+wome1+doje1+vrve1+zasa1+zodi1)</f>
        <v>0</v>
      </c>
      <c r="T87" s="25">
        <f>IF('M1-In'!AD87+'M1-In'!AE87+'M1-In'!AF87+'M1-In'!AG87+'M1-In'!AH87+'M1-In'!AI87+'M1-In'!AJ87&gt;S87,1,0)</f>
        <v>0</v>
      </c>
      <c r="U87" s="25" t="str">
        <f t="shared" si="19"/>
        <v>OK</v>
      </c>
      <c r="V87" s="34">
        <f t="shared" si="20"/>
        <v>0</v>
      </c>
      <c r="W87" s="81">
        <f>ROUND('M1-In'!Y87+'M1-In'!Z87+'M1-In'!AA87*0.5+'M1-In'!AB87*0.5,2)</f>
        <v>0</v>
      </c>
      <c r="X87" s="81">
        <f>ROUND('M1-In'!Y87,2)+ROUND('M1-In'!Z87*1.5,2)+ROUND('M1-In'!AA87*0.6,2)+ROUND('M1-In'!AB87*0.9,2)</f>
        <v>0</v>
      </c>
      <c r="Y87" s="81">
        <f ca="1">IF(V87=1,"Corriger",'M1-In'!Y87* vergoedeen+'M1-In'!Z87*ROUND(vergoedeen*1.5,2)+'M1-In'!AA87*ROUND(vergoedeen*0.6,2)+'M1-In'!AB87*ROUND(vergoedeen*0.9,2))</f>
        <v>0</v>
      </c>
      <c r="Z87" s="81">
        <f t="shared" ca="1" si="21"/>
        <v>0</v>
      </c>
      <c r="AA87" s="81">
        <f>E87+'M1-In'!N87+'M1-In'!P87+H87</f>
        <v>0</v>
      </c>
      <c r="AB87" s="81">
        <f>E87+'M1-In'!N87+'M1-In'!P87</f>
        <v>0</v>
      </c>
      <c r="AC87" s="25">
        <f>IF(V87=1,"Corriger",MIN(AA87,ad5m1*Ident!L87))</f>
        <v>0</v>
      </c>
      <c r="AD87" s="25">
        <f>MIN(AB87,ad5m1*Ident!L87)</f>
        <v>0</v>
      </c>
      <c r="AE87" s="81">
        <f t="shared" si="22"/>
        <v>0</v>
      </c>
      <c r="AF87" s="81">
        <f t="shared" si="23"/>
        <v>0</v>
      </c>
      <c r="AG87" s="81">
        <f>'M1-In'!AD87+'M1-In'!AE87</f>
        <v>0</v>
      </c>
      <c r="AH87" s="81">
        <f t="shared" si="24"/>
        <v>0</v>
      </c>
      <c r="AI87" s="81">
        <f>IF(V87=1,"Corriger!",ROUND('M1-In'!AF87*AE87*fuf,2))</f>
        <v>0</v>
      </c>
      <c r="AJ87" s="81">
        <f>IF(V87=1,"Corriger!",ROUND('M1-In'!AG87*AE87*fuf,2))</f>
        <v>0</v>
      </c>
      <c r="AK87" s="81">
        <f>IF(V87=1,"Corriger!",ROUND('M1-In'!AH87*AE87*fuf,2))</f>
        <v>0</v>
      </c>
      <c r="AL87" s="81">
        <f>IF(V87=1,"Corriger!",ROUND('M1-In'!AI87*AE87*fuf,2))</f>
        <v>0</v>
      </c>
      <c r="AM87" s="81">
        <f>IF(V87=1,"Corriger!",ROUND('M1-In'!AJ87*AE87*fuf,2))</f>
        <v>0</v>
      </c>
      <c r="AN87" s="81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1">
        <f t="shared" si="26"/>
        <v>0</v>
      </c>
      <c r="AQ87" s="81">
        <f t="shared" ca="1" si="27"/>
        <v>0</v>
      </c>
      <c r="AR87" s="81">
        <f t="shared" ca="1" si="28"/>
        <v>0</v>
      </c>
      <c r="AS87" s="81">
        <f t="shared" si="29"/>
        <v>0</v>
      </c>
      <c r="AT87" s="81">
        <f t="shared" ca="1" si="30"/>
        <v>0</v>
      </c>
      <c r="AU87" s="81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'M1-In'!F88*malu1+'M1-In'!G88*dima1+'M1-In'!H88*wome1+'M1-In'!I88*doje1+'M1-In'!J88*vrve1+'M1-In'!K88*zasa1+'M1-In'!L88*zodi1</f>
        <v>0</v>
      </c>
      <c r="F88" s="34">
        <f>IF('M1-In'!Q88&lt;0,1,0)</f>
        <v>0</v>
      </c>
      <c r="G88" s="81" t="str">
        <f t="shared" si="16"/>
        <v>OK</v>
      </c>
      <c r="H88" s="81">
        <f>IF('M1-In'!Q88&lt;0,0,'M1-In'!Q88)</f>
        <v>0</v>
      </c>
      <c r="I88" s="25">
        <f>IF('M1-In'!F88&gt;0,malu1,0)</f>
        <v>0</v>
      </c>
      <c r="J88" s="25">
        <f>IF('M1-In'!G88&gt;0,dima1,0)</f>
        <v>0</v>
      </c>
      <c r="K88" s="25">
        <f>IF('M1-In'!H88&gt;0,wome1,0)</f>
        <v>0</v>
      </c>
      <c r="L88" s="25">
        <f>IF('M1-In'!I88&gt;0,doje1,0)</f>
        <v>0</v>
      </c>
      <c r="M88" s="25">
        <f>IF('M1-In'!J88&gt;0,vrve1,0)</f>
        <v>0</v>
      </c>
      <c r="N88" s="25">
        <f>IF('M1-In'!K88&gt;0,zasa1,0)</f>
        <v>0</v>
      </c>
      <c r="O88" s="25">
        <f>IF('M1-In'!L88&gt;0,zodi1,0)</f>
        <v>0</v>
      </c>
      <c r="P88" s="25">
        <f t="shared" si="17"/>
        <v>0</v>
      </c>
      <c r="Q88" s="25">
        <f>IF(P88+'M1-In'!U88&gt;malu1+dima1+wome1+doje1+vrve1+zasa1+zodi1,1,0)</f>
        <v>0</v>
      </c>
      <c r="R88" s="25" t="str">
        <f t="shared" si="18"/>
        <v>OK</v>
      </c>
      <c r="S88" s="25">
        <f>MIN(P88+'M1-In'!U88,malu1+dima1+wome1+doje1+vrve1+zasa1+zodi1)</f>
        <v>0</v>
      </c>
      <c r="T88" s="25">
        <f>IF('M1-In'!AD88+'M1-In'!AE88+'M1-In'!AF88+'M1-In'!AG88+'M1-In'!AH88+'M1-In'!AI88+'M1-In'!AJ88&gt;S88,1,0)</f>
        <v>0</v>
      </c>
      <c r="U88" s="25" t="str">
        <f t="shared" si="19"/>
        <v>OK</v>
      </c>
      <c r="V88" s="34">
        <f t="shared" si="20"/>
        <v>0</v>
      </c>
      <c r="W88" s="81">
        <f>ROUND('M1-In'!Y88+'M1-In'!Z88+'M1-In'!AA88*0.5+'M1-In'!AB88*0.5,2)</f>
        <v>0</v>
      </c>
      <c r="X88" s="81">
        <f>ROUND('M1-In'!Y88,2)+ROUND('M1-In'!Z88*1.5,2)+ROUND('M1-In'!AA88*0.6,2)+ROUND('M1-In'!AB88*0.9,2)</f>
        <v>0</v>
      </c>
      <c r="Y88" s="81">
        <f ca="1">IF(V88=1,"Corriger",'M1-In'!Y88* vergoedeen+'M1-In'!Z88*ROUND(vergoedeen*1.5,2)+'M1-In'!AA88*ROUND(vergoedeen*0.6,2)+'M1-In'!AB88*ROUND(vergoedeen*0.9,2))</f>
        <v>0</v>
      </c>
      <c r="Z88" s="81">
        <f t="shared" ca="1" si="21"/>
        <v>0</v>
      </c>
      <c r="AA88" s="81">
        <f>E88+'M1-In'!N88+'M1-In'!P88+H88</f>
        <v>0</v>
      </c>
      <c r="AB88" s="81">
        <f>E88+'M1-In'!N88+'M1-In'!P88</f>
        <v>0</v>
      </c>
      <c r="AC88" s="25">
        <f>IF(V88=1,"Corriger",MIN(AA88,ad5m1*Ident!L88))</f>
        <v>0</v>
      </c>
      <c r="AD88" s="25">
        <f>MIN(AB88,ad5m1*Ident!L88)</f>
        <v>0</v>
      </c>
      <c r="AE88" s="81">
        <f t="shared" si="22"/>
        <v>0</v>
      </c>
      <c r="AF88" s="81">
        <f t="shared" si="23"/>
        <v>0</v>
      </c>
      <c r="AG88" s="81">
        <f>'M1-In'!AD88+'M1-In'!AE88</f>
        <v>0</v>
      </c>
      <c r="AH88" s="81">
        <f t="shared" si="24"/>
        <v>0</v>
      </c>
      <c r="AI88" s="81">
        <f>IF(V88=1,"Corriger!",ROUND('M1-In'!AF88*AE88*fuf,2))</f>
        <v>0</v>
      </c>
      <c r="AJ88" s="81">
        <f>IF(V88=1,"Corriger!",ROUND('M1-In'!AG88*AE88*fuf,2))</f>
        <v>0</v>
      </c>
      <c r="AK88" s="81">
        <f>IF(V88=1,"Corriger!",ROUND('M1-In'!AH88*AE88*fuf,2))</f>
        <v>0</v>
      </c>
      <c r="AL88" s="81">
        <f>IF(V88=1,"Corriger!",ROUND('M1-In'!AI88*AE88*fuf,2))</f>
        <v>0</v>
      </c>
      <c r="AM88" s="81">
        <f>IF(V88=1,"Corriger!",ROUND('M1-In'!AJ88*AE88*fuf,2))</f>
        <v>0</v>
      </c>
      <c r="AN88" s="81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1">
        <f t="shared" si="26"/>
        <v>0</v>
      </c>
      <c r="AQ88" s="81">
        <f t="shared" ca="1" si="27"/>
        <v>0</v>
      </c>
      <c r="AR88" s="81">
        <f t="shared" ca="1" si="28"/>
        <v>0</v>
      </c>
      <c r="AS88" s="81">
        <f t="shared" si="29"/>
        <v>0</v>
      </c>
      <c r="AT88" s="81">
        <f t="shared" ca="1" si="30"/>
        <v>0</v>
      </c>
      <c r="AU88" s="81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'M1-In'!F89*malu1+'M1-In'!G89*dima1+'M1-In'!H89*wome1+'M1-In'!I89*doje1+'M1-In'!J89*vrve1+'M1-In'!K89*zasa1+'M1-In'!L89*zodi1</f>
        <v>0</v>
      </c>
      <c r="F89" s="34">
        <f>IF('M1-In'!Q89&lt;0,1,0)</f>
        <v>0</v>
      </c>
      <c r="G89" s="81" t="str">
        <f t="shared" si="16"/>
        <v>OK</v>
      </c>
      <c r="H89" s="81">
        <f>IF('M1-In'!Q89&lt;0,0,'M1-In'!Q89)</f>
        <v>0</v>
      </c>
      <c r="I89" s="25">
        <f>IF('M1-In'!F89&gt;0,malu1,0)</f>
        <v>0</v>
      </c>
      <c r="J89" s="25">
        <f>IF('M1-In'!G89&gt;0,dima1,0)</f>
        <v>0</v>
      </c>
      <c r="K89" s="25">
        <f>IF('M1-In'!H89&gt;0,wome1,0)</f>
        <v>0</v>
      </c>
      <c r="L89" s="25">
        <f>IF('M1-In'!I89&gt;0,doje1,0)</f>
        <v>0</v>
      </c>
      <c r="M89" s="25">
        <f>IF('M1-In'!J89&gt;0,vrve1,0)</f>
        <v>0</v>
      </c>
      <c r="N89" s="25">
        <f>IF('M1-In'!K89&gt;0,zasa1,0)</f>
        <v>0</v>
      </c>
      <c r="O89" s="25">
        <f>IF('M1-In'!L89&gt;0,zodi1,0)</f>
        <v>0</v>
      </c>
      <c r="P89" s="25">
        <f t="shared" si="17"/>
        <v>0</v>
      </c>
      <c r="Q89" s="25">
        <f>IF(P89+'M1-In'!U89&gt;malu1+dima1+wome1+doje1+vrve1+zasa1+zodi1,1,0)</f>
        <v>0</v>
      </c>
      <c r="R89" s="25" t="str">
        <f t="shared" si="18"/>
        <v>OK</v>
      </c>
      <c r="S89" s="25">
        <f>MIN(P89+'M1-In'!U89,malu1+dima1+wome1+doje1+vrve1+zasa1+zodi1)</f>
        <v>0</v>
      </c>
      <c r="T89" s="25">
        <f>IF('M1-In'!AD89+'M1-In'!AE89+'M1-In'!AF89+'M1-In'!AG89+'M1-In'!AH89+'M1-In'!AI89+'M1-In'!AJ89&gt;S89,1,0)</f>
        <v>0</v>
      </c>
      <c r="U89" s="25" t="str">
        <f t="shared" si="19"/>
        <v>OK</v>
      </c>
      <c r="V89" s="34">
        <f t="shared" si="20"/>
        <v>0</v>
      </c>
      <c r="W89" s="81">
        <f>ROUND('M1-In'!Y89+'M1-In'!Z89+'M1-In'!AA89*0.5+'M1-In'!AB89*0.5,2)</f>
        <v>0</v>
      </c>
      <c r="X89" s="81">
        <f>ROUND('M1-In'!Y89,2)+ROUND('M1-In'!Z89*1.5,2)+ROUND('M1-In'!AA89*0.6,2)+ROUND('M1-In'!AB89*0.9,2)</f>
        <v>0</v>
      </c>
      <c r="Y89" s="81">
        <f ca="1">IF(V89=1,"Corriger",'M1-In'!Y89* vergoedeen+'M1-In'!Z89*ROUND(vergoedeen*1.5,2)+'M1-In'!AA89*ROUND(vergoedeen*0.6,2)+'M1-In'!AB89*ROUND(vergoedeen*0.9,2))</f>
        <v>0</v>
      </c>
      <c r="Z89" s="81">
        <f t="shared" ca="1" si="21"/>
        <v>0</v>
      </c>
      <c r="AA89" s="81">
        <f>E89+'M1-In'!N89+'M1-In'!P89+H89</f>
        <v>0</v>
      </c>
      <c r="AB89" s="81">
        <f>E89+'M1-In'!N89+'M1-In'!P89</f>
        <v>0</v>
      </c>
      <c r="AC89" s="25">
        <f>IF(V89=1,"Corriger",MIN(AA89,ad5m1*Ident!L89))</f>
        <v>0</v>
      </c>
      <c r="AD89" s="25">
        <f>MIN(AB89,ad5m1*Ident!L89)</f>
        <v>0</v>
      </c>
      <c r="AE89" s="81">
        <f t="shared" si="22"/>
        <v>0</v>
      </c>
      <c r="AF89" s="81">
        <f t="shared" si="23"/>
        <v>0</v>
      </c>
      <c r="AG89" s="81">
        <f>'M1-In'!AD89+'M1-In'!AE89</f>
        <v>0</v>
      </c>
      <c r="AH89" s="81">
        <f t="shared" si="24"/>
        <v>0</v>
      </c>
      <c r="AI89" s="81">
        <f>IF(V89=1,"Corriger!",ROUND('M1-In'!AF89*AE89*fuf,2))</f>
        <v>0</v>
      </c>
      <c r="AJ89" s="81">
        <f>IF(V89=1,"Corriger!",ROUND('M1-In'!AG89*AE89*fuf,2))</f>
        <v>0</v>
      </c>
      <c r="AK89" s="81">
        <f>IF(V89=1,"Corriger!",ROUND('M1-In'!AH89*AE89*fuf,2))</f>
        <v>0</v>
      </c>
      <c r="AL89" s="81">
        <f>IF(V89=1,"Corriger!",ROUND('M1-In'!AI89*AE89*fuf,2))</f>
        <v>0</v>
      </c>
      <c r="AM89" s="81">
        <f>IF(V89=1,"Corriger!",ROUND('M1-In'!AJ89*AE89*fuf,2))</f>
        <v>0</v>
      </c>
      <c r="AN89" s="81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1">
        <f t="shared" si="26"/>
        <v>0</v>
      </c>
      <c r="AQ89" s="81">
        <f t="shared" ca="1" si="27"/>
        <v>0</v>
      </c>
      <c r="AR89" s="81">
        <f t="shared" ca="1" si="28"/>
        <v>0</v>
      </c>
      <c r="AS89" s="81">
        <f t="shared" si="29"/>
        <v>0</v>
      </c>
      <c r="AT89" s="81">
        <f t="shared" ca="1" si="30"/>
        <v>0</v>
      </c>
      <c r="AU89" s="81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'M1-In'!F90*malu1+'M1-In'!G90*dima1+'M1-In'!H90*wome1+'M1-In'!I90*doje1+'M1-In'!J90*vrve1+'M1-In'!K90*zasa1+'M1-In'!L90*zodi1</f>
        <v>0</v>
      </c>
      <c r="F90" s="34">
        <f>IF('M1-In'!Q90&lt;0,1,0)</f>
        <v>0</v>
      </c>
      <c r="G90" s="81" t="str">
        <f t="shared" si="16"/>
        <v>OK</v>
      </c>
      <c r="H90" s="81">
        <f>IF('M1-In'!Q90&lt;0,0,'M1-In'!Q90)</f>
        <v>0</v>
      </c>
      <c r="I90" s="25">
        <f>IF('M1-In'!F90&gt;0,malu1,0)</f>
        <v>0</v>
      </c>
      <c r="J90" s="25">
        <f>IF('M1-In'!G90&gt;0,dima1,0)</f>
        <v>0</v>
      </c>
      <c r="K90" s="25">
        <f>IF('M1-In'!H90&gt;0,wome1,0)</f>
        <v>0</v>
      </c>
      <c r="L90" s="25">
        <f>IF('M1-In'!I90&gt;0,doje1,0)</f>
        <v>0</v>
      </c>
      <c r="M90" s="25">
        <f>IF('M1-In'!J90&gt;0,vrve1,0)</f>
        <v>0</v>
      </c>
      <c r="N90" s="25">
        <f>IF('M1-In'!K90&gt;0,zasa1,0)</f>
        <v>0</v>
      </c>
      <c r="O90" s="25">
        <f>IF('M1-In'!L90&gt;0,zodi1,0)</f>
        <v>0</v>
      </c>
      <c r="P90" s="25">
        <f t="shared" si="17"/>
        <v>0</v>
      </c>
      <c r="Q90" s="25">
        <f>IF(P90+'M1-In'!U90&gt;malu1+dima1+wome1+doje1+vrve1+zasa1+zodi1,1,0)</f>
        <v>0</v>
      </c>
      <c r="R90" s="25" t="str">
        <f t="shared" si="18"/>
        <v>OK</v>
      </c>
      <c r="S90" s="25">
        <f>MIN(P90+'M1-In'!U90,malu1+dima1+wome1+doje1+vrve1+zasa1+zodi1)</f>
        <v>0</v>
      </c>
      <c r="T90" s="25">
        <f>IF('M1-In'!AD90+'M1-In'!AE90+'M1-In'!AF90+'M1-In'!AG90+'M1-In'!AH90+'M1-In'!AI90+'M1-In'!AJ90&gt;S90,1,0)</f>
        <v>0</v>
      </c>
      <c r="U90" s="25" t="str">
        <f t="shared" si="19"/>
        <v>OK</v>
      </c>
      <c r="V90" s="34">
        <f t="shared" si="20"/>
        <v>0</v>
      </c>
      <c r="W90" s="81">
        <f>ROUND('M1-In'!Y90+'M1-In'!Z90+'M1-In'!AA90*0.5+'M1-In'!AB90*0.5,2)</f>
        <v>0</v>
      </c>
      <c r="X90" s="81">
        <f>ROUND('M1-In'!Y90,2)+ROUND('M1-In'!Z90*1.5,2)+ROUND('M1-In'!AA90*0.6,2)+ROUND('M1-In'!AB90*0.9,2)</f>
        <v>0</v>
      </c>
      <c r="Y90" s="81">
        <f ca="1">IF(V90=1,"Corriger",'M1-In'!Y90* vergoedeen+'M1-In'!Z90*ROUND(vergoedeen*1.5,2)+'M1-In'!AA90*ROUND(vergoedeen*0.6,2)+'M1-In'!AB90*ROUND(vergoedeen*0.9,2))</f>
        <v>0</v>
      </c>
      <c r="Z90" s="81">
        <f t="shared" ca="1" si="21"/>
        <v>0</v>
      </c>
      <c r="AA90" s="81">
        <f>E90+'M1-In'!N90+'M1-In'!P90+H90</f>
        <v>0</v>
      </c>
      <c r="AB90" s="81">
        <f>E90+'M1-In'!N90+'M1-In'!P90</f>
        <v>0</v>
      </c>
      <c r="AC90" s="25">
        <f>IF(V90=1,"Corriger",MIN(AA90,ad5m1*Ident!L90))</f>
        <v>0</v>
      </c>
      <c r="AD90" s="25">
        <f>MIN(AB90,ad5m1*Ident!L90)</f>
        <v>0</v>
      </c>
      <c r="AE90" s="81">
        <f t="shared" si="22"/>
        <v>0</v>
      </c>
      <c r="AF90" s="81">
        <f t="shared" si="23"/>
        <v>0</v>
      </c>
      <c r="AG90" s="81">
        <f>'M1-In'!AD90+'M1-In'!AE90</f>
        <v>0</v>
      </c>
      <c r="AH90" s="81">
        <f t="shared" si="24"/>
        <v>0</v>
      </c>
      <c r="AI90" s="81">
        <f>IF(V90=1,"Corriger!",ROUND('M1-In'!AF90*AE90*fuf,2))</f>
        <v>0</v>
      </c>
      <c r="AJ90" s="81">
        <f>IF(V90=1,"Corriger!",ROUND('M1-In'!AG90*AE90*fuf,2))</f>
        <v>0</v>
      </c>
      <c r="AK90" s="81">
        <f>IF(V90=1,"Corriger!",ROUND('M1-In'!AH90*AE90*fuf,2))</f>
        <v>0</v>
      </c>
      <c r="AL90" s="81">
        <f>IF(V90=1,"Corriger!",ROUND('M1-In'!AI90*AE90*fuf,2))</f>
        <v>0</v>
      </c>
      <c r="AM90" s="81">
        <f>IF(V90=1,"Corriger!",ROUND('M1-In'!AJ90*AE90*fuf,2))</f>
        <v>0</v>
      </c>
      <c r="AN90" s="81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1">
        <f t="shared" si="26"/>
        <v>0</v>
      </c>
      <c r="AQ90" s="81">
        <f t="shared" ca="1" si="27"/>
        <v>0</v>
      </c>
      <c r="AR90" s="81">
        <f t="shared" ca="1" si="28"/>
        <v>0</v>
      </c>
      <c r="AS90" s="81">
        <f t="shared" si="29"/>
        <v>0</v>
      </c>
      <c r="AT90" s="81">
        <f t="shared" ca="1" si="30"/>
        <v>0</v>
      </c>
      <c r="AU90" s="81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'M1-In'!F91*malu1+'M1-In'!G91*dima1+'M1-In'!H91*wome1+'M1-In'!I91*doje1+'M1-In'!J91*vrve1+'M1-In'!K91*zasa1+'M1-In'!L91*zodi1</f>
        <v>0</v>
      </c>
      <c r="F91" s="34">
        <f>IF('M1-In'!Q91&lt;0,1,0)</f>
        <v>0</v>
      </c>
      <c r="G91" s="81" t="str">
        <f t="shared" si="16"/>
        <v>OK</v>
      </c>
      <c r="H91" s="81">
        <f>IF('M1-In'!Q91&lt;0,0,'M1-In'!Q91)</f>
        <v>0</v>
      </c>
      <c r="I91" s="25">
        <f>IF('M1-In'!F91&gt;0,malu1,0)</f>
        <v>0</v>
      </c>
      <c r="J91" s="25">
        <f>IF('M1-In'!G91&gt;0,dima1,0)</f>
        <v>0</v>
      </c>
      <c r="K91" s="25">
        <f>IF('M1-In'!H91&gt;0,wome1,0)</f>
        <v>0</v>
      </c>
      <c r="L91" s="25">
        <f>IF('M1-In'!I91&gt;0,doje1,0)</f>
        <v>0</v>
      </c>
      <c r="M91" s="25">
        <f>IF('M1-In'!J91&gt;0,vrve1,0)</f>
        <v>0</v>
      </c>
      <c r="N91" s="25">
        <f>IF('M1-In'!K91&gt;0,zasa1,0)</f>
        <v>0</v>
      </c>
      <c r="O91" s="25">
        <f>IF('M1-In'!L91&gt;0,zodi1,0)</f>
        <v>0</v>
      </c>
      <c r="P91" s="25">
        <f t="shared" si="17"/>
        <v>0</v>
      </c>
      <c r="Q91" s="25">
        <f>IF(P91+'M1-In'!U91&gt;malu1+dima1+wome1+doje1+vrve1+zasa1+zodi1,1,0)</f>
        <v>0</v>
      </c>
      <c r="R91" s="25" t="str">
        <f t="shared" si="18"/>
        <v>OK</v>
      </c>
      <c r="S91" s="25">
        <f>MIN(P91+'M1-In'!U91,malu1+dima1+wome1+doje1+vrve1+zasa1+zodi1)</f>
        <v>0</v>
      </c>
      <c r="T91" s="25">
        <f>IF('M1-In'!AD91+'M1-In'!AE91+'M1-In'!AF91+'M1-In'!AG91+'M1-In'!AH91+'M1-In'!AI91+'M1-In'!AJ91&gt;S91,1,0)</f>
        <v>0</v>
      </c>
      <c r="U91" s="25" t="str">
        <f t="shared" si="19"/>
        <v>OK</v>
      </c>
      <c r="V91" s="34">
        <f t="shared" si="20"/>
        <v>0</v>
      </c>
      <c r="W91" s="81">
        <f>ROUND('M1-In'!Y91+'M1-In'!Z91+'M1-In'!AA91*0.5+'M1-In'!AB91*0.5,2)</f>
        <v>0</v>
      </c>
      <c r="X91" s="81">
        <f>ROUND('M1-In'!Y91,2)+ROUND('M1-In'!Z91*1.5,2)+ROUND('M1-In'!AA91*0.6,2)+ROUND('M1-In'!AB91*0.9,2)</f>
        <v>0</v>
      </c>
      <c r="Y91" s="81">
        <f ca="1">IF(V91=1,"Corriger",'M1-In'!Y91* vergoedeen+'M1-In'!Z91*ROUND(vergoedeen*1.5,2)+'M1-In'!AA91*ROUND(vergoedeen*0.6,2)+'M1-In'!AB91*ROUND(vergoedeen*0.9,2))</f>
        <v>0</v>
      </c>
      <c r="Z91" s="81">
        <f t="shared" ca="1" si="21"/>
        <v>0</v>
      </c>
      <c r="AA91" s="81">
        <f>E91+'M1-In'!N91+'M1-In'!P91+H91</f>
        <v>0</v>
      </c>
      <c r="AB91" s="81">
        <f>E91+'M1-In'!N91+'M1-In'!P91</f>
        <v>0</v>
      </c>
      <c r="AC91" s="25">
        <f>IF(V91=1,"Corriger",MIN(AA91,ad5m1*Ident!L91))</f>
        <v>0</v>
      </c>
      <c r="AD91" s="25">
        <f>MIN(AB91,ad5m1*Ident!L91)</f>
        <v>0</v>
      </c>
      <c r="AE91" s="81">
        <f t="shared" si="22"/>
        <v>0</v>
      </c>
      <c r="AF91" s="81">
        <f t="shared" si="23"/>
        <v>0</v>
      </c>
      <c r="AG91" s="81">
        <f>'M1-In'!AD91+'M1-In'!AE91</f>
        <v>0</v>
      </c>
      <c r="AH91" s="81">
        <f t="shared" si="24"/>
        <v>0</v>
      </c>
      <c r="AI91" s="81">
        <f>IF(V91=1,"Corriger!",ROUND('M1-In'!AF91*AE91*fuf,2))</f>
        <v>0</v>
      </c>
      <c r="AJ91" s="81">
        <f>IF(V91=1,"Corriger!",ROUND('M1-In'!AG91*AE91*fuf,2))</f>
        <v>0</v>
      </c>
      <c r="AK91" s="81">
        <f>IF(V91=1,"Corriger!",ROUND('M1-In'!AH91*AE91*fuf,2))</f>
        <v>0</v>
      </c>
      <c r="AL91" s="81">
        <f>IF(V91=1,"Corriger!",ROUND('M1-In'!AI91*AE91*fuf,2))</f>
        <v>0</v>
      </c>
      <c r="AM91" s="81">
        <f>IF(V91=1,"Corriger!",ROUND('M1-In'!AJ91*AE91*fuf,2))</f>
        <v>0</v>
      </c>
      <c r="AN91" s="81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1">
        <f t="shared" si="26"/>
        <v>0</v>
      </c>
      <c r="AQ91" s="81">
        <f t="shared" ca="1" si="27"/>
        <v>0</v>
      </c>
      <c r="AR91" s="81">
        <f t="shared" ca="1" si="28"/>
        <v>0</v>
      </c>
      <c r="AS91" s="81">
        <f t="shared" si="29"/>
        <v>0</v>
      </c>
      <c r="AT91" s="81">
        <f t="shared" ca="1" si="30"/>
        <v>0</v>
      </c>
      <c r="AU91" s="81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'M1-In'!F92*malu1+'M1-In'!G92*dima1+'M1-In'!H92*wome1+'M1-In'!I92*doje1+'M1-In'!J92*vrve1+'M1-In'!K92*zasa1+'M1-In'!L92*zodi1</f>
        <v>0</v>
      </c>
      <c r="F92" s="34">
        <f>IF('M1-In'!Q92&lt;0,1,0)</f>
        <v>0</v>
      </c>
      <c r="G92" s="81" t="str">
        <f t="shared" si="16"/>
        <v>OK</v>
      </c>
      <c r="H92" s="81">
        <f>IF('M1-In'!Q92&lt;0,0,'M1-In'!Q92)</f>
        <v>0</v>
      </c>
      <c r="I92" s="25">
        <f>IF('M1-In'!F92&gt;0,malu1,0)</f>
        <v>0</v>
      </c>
      <c r="J92" s="25">
        <f>IF('M1-In'!G92&gt;0,dima1,0)</f>
        <v>0</v>
      </c>
      <c r="K92" s="25">
        <f>IF('M1-In'!H92&gt;0,wome1,0)</f>
        <v>0</v>
      </c>
      <c r="L92" s="25">
        <f>IF('M1-In'!I92&gt;0,doje1,0)</f>
        <v>0</v>
      </c>
      <c r="M92" s="25">
        <f>IF('M1-In'!J92&gt;0,vrve1,0)</f>
        <v>0</v>
      </c>
      <c r="N92" s="25">
        <f>IF('M1-In'!K92&gt;0,zasa1,0)</f>
        <v>0</v>
      </c>
      <c r="O92" s="25">
        <f>IF('M1-In'!L92&gt;0,zodi1,0)</f>
        <v>0</v>
      </c>
      <c r="P92" s="25">
        <f t="shared" si="17"/>
        <v>0</v>
      </c>
      <c r="Q92" s="25">
        <f>IF(P92+'M1-In'!U92&gt;malu1+dima1+wome1+doje1+vrve1+zasa1+zodi1,1,0)</f>
        <v>0</v>
      </c>
      <c r="R92" s="25" t="str">
        <f t="shared" si="18"/>
        <v>OK</v>
      </c>
      <c r="S92" s="25">
        <f>MIN(P92+'M1-In'!U92,malu1+dima1+wome1+doje1+vrve1+zasa1+zodi1)</f>
        <v>0</v>
      </c>
      <c r="T92" s="25">
        <f>IF('M1-In'!AD92+'M1-In'!AE92+'M1-In'!AF92+'M1-In'!AG92+'M1-In'!AH92+'M1-In'!AI92+'M1-In'!AJ92&gt;S92,1,0)</f>
        <v>0</v>
      </c>
      <c r="U92" s="25" t="str">
        <f t="shared" si="19"/>
        <v>OK</v>
      </c>
      <c r="V92" s="34">
        <f t="shared" si="20"/>
        <v>0</v>
      </c>
      <c r="W92" s="81">
        <f>ROUND('M1-In'!Y92+'M1-In'!Z92+'M1-In'!AA92*0.5+'M1-In'!AB92*0.5,2)</f>
        <v>0</v>
      </c>
      <c r="X92" s="81">
        <f>ROUND('M1-In'!Y92,2)+ROUND('M1-In'!Z92*1.5,2)+ROUND('M1-In'!AA92*0.6,2)+ROUND('M1-In'!AB92*0.9,2)</f>
        <v>0</v>
      </c>
      <c r="Y92" s="81">
        <f ca="1">IF(V92=1,"Corriger",'M1-In'!Y92* vergoedeen+'M1-In'!Z92*ROUND(vergoedeen*1.5,2)+'M1-In'!AA92*ROUND(vergoedeen*0.6,2)+'M1-In'!AB92*ROUND(vergoedeen*0.9,2))</f>
        <v>0</v>
      </c>
      <c r="Z92" s="81">
        <f t="shared" ca="1" si="21"/>
        <v>0</v>
      </c>
      <c r="AA92" s="81">
        <f>E92+'M1-In'!N92+'M1-In'!P92+H92</f>
        <v>0</v>
      </c>
      <c r="AB92" s="81">
        <f>E92+'M1-In'!N92+'M1-In'!P92</f>
        <v>0</v>
      </c>
      <c r="AC92" s="25">
        <f>IF(V92=1,"Corriger",MIN(AA92,ad5m1*Ident!L92))</f>
        <v>0</v>
      </c>
      <c r="AD92" s="25">
        <f>MIN(AB92,ad5m1*Ident!L92)</f>
        <v>0</v>
      </c>
      <c r="AE92" s="81">
        <f t="shared" si="22"/>
        <v>0</v>
      </c>
      <c r="AF92" s="81">
        <f t="shared" si="23"/>
        <v>0</v>
      </c>
      <c r="AG92" s="81">
        <f>'M1-In'!AD92+'M1-In'!AE92</f>
        <v>0</v>
      </c>
      <c r="AH92" s="81">
        <f t="shared" si="24"/>
        <v>0</v>
      </c>
      <c r="AI92" s="81">
        <f>IF(V92=1,"Corriger!",ROUND('M1-In'!AF92*AE92*fuf,2))</f>
        <v>0</v>
      </c>
      <c r="AJ92" s="81">
        <f>IF(V92=1,"Corriger!",ROUND('M1-In'!AG92*AE92*fuf,2))</f>
        <v>0</v>
      </c>
      <c r="AK92" s="81">
        <f>IF(V92=1,"Corriger!",ROUND('M1-In'!AH92*AE92*fuf,2))</f>
        <v>0</v>
      </c>
      <c r="AL92" s="81">
        <f>IF(V92=1,"Corriger!",ROUND('M1-In'!AI92*AE92*fuf,2))</f>
        <v>0</v>
      </c>
      <c r="AM92" s="81">
        <f>IF(V92=1,"Corriger!",ROUND('M1-In'!AJ92*AE92*fuf,2))</f>
        <v>0</v>
      </c>
      <c r="AN92" s="81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1">
        <f t="shared" si="26"/>
        <v>0</v>
      </c>
      <c r="AQ92" s="81">
        <f t="shared" ca="1" si="27"/>
        <v>0</v>
      </c>
      <c r="AR92" s="81">
        <f t="shared" ca="1" si="28"/>
        <v>0</v>
      </c>
      <c r="AS92" s="81">
        <f t="shared" si="29"/>
        <v>0</v>
      </c>
      <c r="AT92" s="81">
        <f t="shared" ca="1" si="30"/>
        <v>0</v>
      </c>
      <c r="AU92" s="81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'M1-In'!F93*malu1+'M1-In'!G93*dima1+'M1-In'!H93*wome1+'M1-In'!I93*doje1+'M1-In'!J93*vrve1+'M1-In'!K93*zasa1+'M1-In'!L93*zodi1</f>
        <v>0</v>
      </c>
      <c r="F93" s="34">
        <f>IF('M1-In'!Q93&lt;0,1,0)</f>
        <v>0</v>
      </c>
      <c r="G93" s="81" t="str">
        <f t="shared" si="16"/>
        <v>OK</v>
      </c>
      <c r="H93" s="81">
        <f>IF('M1-In'!Q93&lt;0,0,'M1-In'!Q93)</f>
        <v>0</v>
      </c>
      <c r="I93" s="25">
        <f>IF('M1-In'!F93&gt;0,malu1,0)</f>
        <v>0</v>
      </c>
      <c r="J93" s="25">
        <f>IF('M1-In'!G93&gt;0,dima1,0)</f>
        <v>0</v>
      </c>
      <c r="K93" s="25">
        <f>IF('M1-In'!H93&gt;0,wome1,0)</f>
        <v>0</v>
      </c>
      <c r="L93" s="25">
        <f>IF('M1-In'!I93&gt;0,doje1,0)</f>
        <v>0</v>
      </c>
      <c r="M93" s="25">
        <f>IF('M1-In'!J93&gt;0,vrve1,0)</f>
        <v>0</v>
      </c>
      <c r="N93" s="25">
        <f>IF('M1-In'!K93&gt;0,zasa1,0)</f>
        <v>0</v>
      </c>
      <c r="O93" s="25">
        <f>IF('M1-In'!L93&gt;0,zodi1,0)</f>
        <v>0</v>
      </c>
      <c r="P93" s="25">
        <f t="shared" si="17"/>
        <v>0</v>
      </c>
      <c r="Q93" s="25">
        <f>IF(P93+'M1-In'!U93&gt;malu1+dima1+wome1+doje1+vrve1+zasa1+zodi1,1,0)</f>
        <v>0</v>
      </c>
      <c r="R93" s="25" t="str">
        <f t="shared" si="18"/>
        <v>OK</v>
      </c>
      <c r="S93" s="25">
        <f>MIN(P93+'M1-In'!U93,malu1+dima1+wome1+doje1+vrve1+zasa1+zodi1)</f>
        <v>0</v>
      </c>
      <c r="T93" s="25">
        <f>IF('M1-In'!AD93+'M1-In'!AE93+'M1-In'!AF93+'M1-In'!AG93+'M1-In'!AH93+'M1-In'!AI93+'M1-In'!AJ93&gt;S93,1,0)</f>
        <v>0</v>
      </c>
      <c r="U93" s="25" t="str">
        <f t="shared" si="19"/>
        <v>OK</v>
      </c>
      <c r="V93" s="34">
        <f t="shared" si="20"/>
        <v>0</v>
      </c>
      <c r="W93" s="81">
        <f>ROUND('M1-In'!Y93+'M1-In'!Z93+'M1-In'!AA93*0.5+'M1-In'!AB93*0.5,2)</f>
        <v>0</v>
      </c>
      <c r="X93" s="81">
        <f>ROUND('M1-In'!Y93,2)+ROUND('M1-In'!Z93*1.5,2)+ROUND('M1-In'!AA93*0.6,2)+ROUND('M1-In'!AB93*0.9,2)</f>
        <v>0</v>
      </c>
      <c r="Y93" s="81">
        <f ca="1">IF(V93=1,"Corriger",'M1-In'!Y93* vergoedeen+'M1-In'!Z93*ROUND(vergoedeen*1.5,2)+'M1-In'!AA93*ROUND(vergoedeen*0.6,2)+'M1-In'!AB93*ROUND(vergoedeen*0.9,2))</f>
        <v>0</v>
      </c>
      <c r="Z93" s="81">
        <f t="shared" ca="1" si="21"/>
        <v>0</v>
      </c>
      <c r="AA93" s="81">
        <f>E93+'M1-In'!N93+'M1-In'!P93+H93</f>
        <v>0</v>
      </c>
      <c r="AB93" s="81">
        <f>E93+'M1-In'!N93+'M1-In'!P93</f>
        <v>0</v>
      </c>
      <c r="AC93" s="25">
        <f>IF(V93=1,"Corriger",MIN(AA93,ad5m1*Ident!L93))</f>
        <v>0</v>
      </c>
      <c r="AD93" s="25">
        <f>MIN(AB93,ad5m1*Ident!L93)</f>
        <v>0</v>
      </c>
      <c r="AE93" s="81">
        <f t="shared" si="22"/>
        <v>0</v>
      </c>
      <c r="AF93" s="81">
        <f t="shared" si="23"/>
        <v>0</v>
      </c>
      <c r="AG93" s="81">
        <f>'M1-In'!AD93+'M1-In'!AE93</f>
        <v>0</v>
      </c>
      <c r="AH93" s="81">
        <f t="shared" si="24"/>
        <v>0</v>
      </c>
      <c r="AI93" s="81">
        <f>IF(V93=1,"Corriger!",ROUND('M1-In'!AF93*AE93*fuf,2))</f>
        <v>0</v>
      </c>
      <c r="AJ93" s="81">
        <f>IF(V93=1,"Corriger!",ROUND('M1-In'!AG93*AE93*fuf,2))</f>
        <v>0</v>
      </c>
      <c r="AK93" s="81">
        <f>IF(V93=1,"Corriger!",ROUND('M1-In'!AH93*AE93*fuf,2))</f>
        <v>0</v>
      </c>
      <c r="AL93" s="81">
        <f>IF(V93=1,"Corriger!",ROUND('M1-In'!AI93*AE93*fuf,2))</f>
        <v>0</v>
      </c>
      <c r="AM93" s="81">
        <f>IF(V93=1,"Corriger!",ROUND('M1-In'!AJ93*AE93*fuf,2))</f>
        <v>0</v>
      </c>
      <c r="AN93" s="81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1">
        <f t="shared" si="26"/>
        <v>0</v>
      </c>
      <c r="AQ93" s="81">
        <f t="shared" ca="1" si="27"/>
        <v>0</v>
      </c>
      <c r="AR93" s="81">
        <f t="shared" ca="1" si="28"/>
        <v>0</v>
      </c>
      <c r="AS93" s="81">
        <f t="shared" si="29"/>
        <v>0</v>
      </c>
      <c r="AT93" s="81">
        <f t="shared" ca="1" si="30"/>
        <v>0</v>
      </c>
      <c r="AU93" s="81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'M1-In'!F94*malu1+'M1-In'!G94*dima1+'M1-In'!H94*wome1+'M1-In'!I94*doje1+'M1-In'!J94*vrve1+'M1-In'!K94*zasa1+'M1-In'!L94*zodi1</f>
        <v>0</v>
      </c>
      <c r="F94" s="34">
        <f>IF('M1-In'!Q94&lt;0,1,0)</f>
        <v>0</v>
      </c>
      <c r="G94" s="81" t="str">
        <f t="shared" si="16"/>
        <v>OK</v>
      </c>
      <c r="H94" s="81">
        <f>IF('M1-In'!Q94&lt;0,0,'M1-In'!Q94)</f>
        <v>0</v>
      </c>
      <c r="I94" s="25">
        <f>IF('M1-In'!F94&gt;0,malu1,0)</f>
        <v>0</v>
      </c>
      <c r="J94" s="25">
        <f>IF('M1-In'!G94&gt;0,dima1,0)</f>
        <v>0</v>
      </c>
      <c r="K94" s="25">
        <f>IF('M1-In'!H94&gt;0,wome1,0)</f>
        <v>0</v>
      </c>
      <c r="L94" s="25">
        <f>IF('M1-In'!I94&gt;0,doje1,0)</f>
        <v>0</v>
      </c>
      <c r="M94" s="25">
        <f>IF('M1-In'!J94&gt;0,vrve1,0)</f>
        <v>0</v>
      </c>
      <c r="N94" s="25">
        <f>IF('M1-In'!K94&gt;0,zasa1,0)</f>
        <v>0</v>
      </c>
      <c r="O94" s="25">
        <f>IF('M1-In'!L94&gt;0,zodi1,0)</f>
        <v>0</v>
      </c>
      <c r="P94" s="25">
        <f t="shared" si="17"/>
        <v>0</v>
      </c>
      <c r="Q94" s="25">
        <f>IF(P94+'M1-In'!U94&gt;malu1+dima1+wome1+doje1+vrve1+zasa1+zodi1,1,0)</f>
        <v>0</v>
      </c>
      <c r="R94" s="25" t="str">
        <f t="shared" si="18"/>
        <v>OK</v>
      </c>
      <c r="S94" s="25">
        <f>MIN(P94+'M1-In'!U94,malu1+dima1+wome1+doje1+vrve1+zasa1+zodi1)</f>
        <v>0</v>
      </c>
      <c r="T94" s="25">
        <f>IF('M1-In'!AD94+'M1-In'!AE94+'M1-In'!AF94+'M1-In'!AG94+'M1-In'!AH94+'M1-In'!AI94+'M1-In'!AJ94&gt;S94,1,0)</f>
        <v>0</v>
      </c>
      <c r="U94" s="25" t="str">
        <f t="shared" si="19"/>
        <v>OK</v>
      </c>
      <c r="V94" s="34">
        <f t="shared" si="20"/>
        <v>0</v>
      </c>
      <c r="W94" s="81">
        <f>ROUND('M1-In'!Y94+'M1-In'!Z94+'M1-In'!AA94*0.5+'M1-In'!AB94*0.5,2)</f>
        <v>0</v>
      </c>
      <c r="X94" s="81">
        <f>ROUND('M1-In'!Y94,2)+ROUND('M1-In'!Z94*1.5,2)+ROUND('M1-In'!AA94*0.6,2)+ROUND('M1-In'!AB94*0.9,2)</f>
        <v>0</v>
      </c>
      <c r="Y94" s="81">
        <f ca="1">IF(V94=1,"Corriger",'M1-In'!Y94* vergoedeen+'M1-In'!Z94*ROUND(vergoedeen*1.5,2)+'M1-In'!AA94*ROUND(vergoedeen*0.6,2)+'M1-In'!AB94*ROUND(vergoedeen*0.9,2))</f>
        <v>0</v>
      </c>
      <c r="Z94" s="81">
        <f t="shared" ca="1" si="21"/>
        <v>0</v>
      </c>
      <c r="AA94" s="81">
        <f>E94+'M1-In'!N94+'M1-In'!P94+H94</f>
        <v>0</v>
      </c>
      <c r="AB94" s="81">
        <f>E94+'M1-In'!N94+'M1-In'!P94</f>
        <v>0</v>
      </c>
      <c r="AC94" s="25">
        <f>IF(V94=1,"Corriger",MIN(AA94,ad5m1*Ident!L94))</f>
        <v>0</v>
      </c>
      <c r="AD94" s="25">
        <f>MIN(AB94,ad5m1*Ident!L94)</f>
        <v>0</v>
      </c>
      <c r="AE94" s="81">
        <f t="shared" si="22"/>
        <v>0</v>
      </c>
      <c r="AF94" s="81">
        <f t="shared" si="23"/>
        <v>0</v>
      </c>
      <c r="AG94" s="81">
        <f>'M1-In'!AD94+'M1-In'!AE94</f>
        <v>0</v>
      </c>
      <c r="AH94" s="81">
        <f t="shared" si="24"/>
        <v>0</v>
      </c>
      <c r="AI94" s="81">
        <f>IF(V94=1,"Corriger!",ROUND('M1-In'!AF94*AE94*fuf,2))</f>
        <v>0</v>
      </c>
      <c r="AJ94" s="81">
        <f>IF(V94=1,"Corriger!",ROUND('M1-In'!AG94*AE94*fuf,2))</f>
        <v>0</v>
      </c>
      <c r="AK94" s="81">
        <f>IF(V94=1,"Corriger!",ROUND('M1-In'!AH94*AE94*fuf,2))</f>
        <v>0</v>
      </c>
      <c r="AL94" s="81">
        <f>IF(V94=1,"Corriger!",ROUND('M1-In'!AI94*AE94*fuf,2))</f>
        <v>0</v>
      </c>
      <c r="AM94" s="81">
        <f>IF(V94=1,"Corriger!",ROUND('M1-In'!AJ94*AE94*fuf,2))</f>
        <v>0</v>
      </c>
      <c r="AN94" s="81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1">
        <f t="shared" si="26"/>
        <v>0</v>
      </c>
      <c r="AQ94" s="81">
        <f t="shared" ca="1" si="27"/>
        <v>0</v>
      </c>
      <c r="AR94" s="81">
        <f t="shared" ca="1" si="28"/>
        <v>0</v>
      </c>
      <c r="AS94" s="81">
        <f t="shared" si="29"/>
        <v>0</v>
      </c>
      <c r="AT94" s="81">
        <f t="shared" ca="1" si="30"/>
        <v>0</v>
      </c>
      <c r="AU94" s="81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'M1-In'!F95*malu1+'M1-In'!G95*dima1+'M1-In'!H95*wome1+'M1-In'!I95*doje1+'M1-In'!J95*vrve1+'M1-In'!K95*zasa1+'M1-In'!L95*zodi1</f>
        <v>0</v>
      </c>
      <c r="F95" s="34">
        <f>IF('M1-In'!Q95&lt;0,1,0)</f>
        <v>0</v>
      </c>
      <c r="G95" s="81" t="str">
        <f t="shared" si="16"/>
        <v>OK</v>
      </c>
      <c r="H95" s="81">
        <f>IF('M1-In'!Q95&lt;0,0,'M1-In'!Q95)</f>
        <v>0</v>
      </c>
      <c r="I95" s="25">
        <f>IF('M1-In'!F95&gt;0,malu1,0)</f>
        <v>0</v>
      </c>
      <c r="J95" s="25">
        <f>IF('M1-In'!G95&gt;0,dima1,0)</f>
        <v>0</v>
      </c>
      <c r="K95" s="25">
        <f>IF('M1-In'!H95&gt;0,wome1,0)</f>
        <v>0</v>
      </c>
      <c r="L95" s="25">
        <f>IF('M1-In'!I95&gt;0,doje1,0)</f>
        <v>0</v>
      </c>
      <c r="M95" s="25">
        <f>IF('M1-In'!J95&gt;0,vrve1,0)</f>
        <v>0</v>
      </c>
      <c r="N95" s="25">
        <f>IF('M1-In'!K95&gt;0,zasa1,0)</f>
        <v>0</v>
      </c>
      <c r="O95" s="25">
        <f>IF('M1-In'!L95&gt;0,zodi1,0)</f>
        <v>0</v>
      </c>
      <c r="P95" s="25">
        <f t="shared" si="17"/>
        <v>0</v>
      </c>
      <c r="Q95" s="25">
        <f>IF(P95+'M1-In'!U95&gt;malu1+dima1+wome1+doje1+vrve1+zasa1+zodi1,1,0)</f>
        <v>0</v>
      </c>
      <c r="R95" s="25" t="str">
        <f t="shared" si="18"/>
        <v>OK</v>
      </c>
      <c r="S95" s="25">
        <f>MIN(P95+'M1-In'!U95,malu1+dima1+wome1+doje1+vrve1+zasa1+zodi1)</f>
        <v>0</v>
      </c>
      <c r="T95" s="25">
        <f>IF('M1-In'!AD95+'M1-In'!AE95+'M1-In'!AF95+'M1-In'!AG95+'M1-In'!AH95+'M1-In'!AI95+'M1-In'!AJ95&gt;S95,1,0)</f>
        <v>0</v>
      </c>
      <c r="U95" s="25" t="str">
        <f t="shared" si="19"/>
        <v>OK</v>
      </c>
      <c r="V95" s="34">
        <f t="shared" si="20"/>
        <v>0</v>
      </c>
      <c r="W95" s="81">
        <f>ROUND('M1-In'!Y95+'M1-In'!Z95+'M1-In'!AA95*0.5+'M1-In'!AB95*0.5,2)</f>
        <v>0</v>
      </c>
      <c r="X95" s="81">
        <f>ROUND('M1-In'!Y95,2)+ROUND('M1-In'!Z95*1.5,2)+ROUND('M1-In'!AA95*0.6,2)+ROUND('M1-In'!AB95*0.9,2)</f>
        <v>0</v>
      </c>
      <c r="Y95" s="81">
        <f ca="1">IF(V95=1,"Corriger",'M1-In'!Y95* vergoedeen+'M1-In'!Z95*ROUND(vergoedeen*1.5,2)+'M1-In'!AA95*ROUND(vergoedeen*0.6,2)+'M1-In'!AB95*ROUND(vergoedeen*0.9,2))</f>
        <v>0</v>
      </c>
      <c r="Z95" s="81">
        <f t="shared" ca="1" si="21"/>
        <v>0</v>
      </c>
      <c r="AA95" s="81">
        <f>E95+'M1-In'!N95+'M1-In'!P95+H95</f>
        <v>0</v>
      </c>
      <c r="AB95" s="81">
        <f>E95+'M1-In'!N95+'M1-In'!P95</f>
        <v>0</v>
      </c>
      <c r="AC95" s="25">
        <f>IF(V95=1,"Corriger",MIN(AA95,ad5m1*Ident!L95))</f>
        <v>0</v>
      </c>
      <c r="AD95" s="25">
        <f>MIN(AB95,ad5m1*Ident!L95)</f>
        <v>0</v>
      </c>
      <c r="AE95" s="81">
        <f t="shared" si="22"/>
        <v>0</v>
      </c>
      <c r="AF95" s="81">
        <f t="shared" si="23"/>
        <v>0</v>
      </c>
      <c r="AG95" s="81">
        <f>'M1-In'!AD95+'M1-In'!AE95</f>
        <v>0</v>
      </c>
      <c r="AH95" s="81">
        <f t="shared" si="24"/>
        <v>0</v>
      </c>
      <c r="AI95" s="81">
        <f>IF(V95=1,"Corriger!",ROUND('M1-In'!AF95*AE95*fuf,2))</f>
        <v>0</v>
      </c>
      <c r="AJ95" s="81">
        <f>IF(V95=1,"Corriger!",ROUND('M1-In'!AG95*AE95*fuf,2))</f>
        <v>0</v>
      </c>
      <c r="AK95" s="81">
        <f>IF(V95=1,"Corriger!",ROUND('M1-In'!AH95*AE95*fuf,2))</f>
        <v>0</v>
      </c>
      <c r="AL95" s="81">
        <f>IF(V95=1,"Corriger!",ROUND('M1-In'!AI95*AE95*fuf,2))</f>
        <v>0</v>
      </c>
      <c r="AM95" s="81">
        <f>IF(V95=1,"Corriger!",ROUND('M1-In'!AJ95*AE95*fuf,2))</f>
        <v>0</v>
      </c>
      <c r="AN95" s="81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1">
        <f t="shared" si="26"/>
        <v>0</v>
      </c>
      <c r="AQ95" s="81">
        <f t="shared" ca="1" si="27"/>
        <v>0</v>
      </c>
      <c r="AR95" s="81">
        <f t="shared" ca="1" si="28"/>
        <v>0</v>
      </c>
      <c r="AS95" s="81">
        <f t="shared" si="29"/>
        <v>0</v>
      </c>
      <c r="AT95" s="81">
        <f t="shared" ca="1" si="30"/>
        <v>0</v>
      </c>
      <c r="AU95" s="81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'M1-In'!F96*malu1+'M1-In'!G96*dima1+'M1-In'!H96*wome1+'M1-In'!I96*doje1+'M1-In'!J96*vrve1+'M1-In'!K96*zasa1+'M1-In'!L96*zodi1</f>
        <v>0</v>
      </c>
      <c r="F96" s="34">
        <f>IF('M1-In'!Q96&lt;0,1,0)</f>
        <v>0</v>
      </c>
      <c r="G96" s="81" t="str">
        <f t="shared" si="16"/>
        <v>OK</v>
      </c>
      <c r="H96" s="81">
        <f>IF('M1-In'!Q96&lt;0,0,'M1-In'!Q96)</f>
        <v>0</v>
      </c>
      <c r="I96" s="25">
        <f>IF('M1-In'!F96&gt;0,malu1,0)</f>
        <v>0</v>
      </c>
      <c r="J96" s="25">
        <f>IF('M1-In'!G96&gt;0,dima1,0)</f>
        <v>0</v>
      </c>
      <c r="K96" s="25">
        <f>IF('M1-In'!H96&gt;0,wome1,0)</f>
        <v>0</v>
      </c>
      <c r="L96" s="25">
        <f>IF('M1-In'!I96&gt;0,doje1,0)</f>
        <v>0</v>
      </c>
      <c r="M96" s="25">
        <f>IF('M1-In'!J96&gt;0,vrve1,0)</f>
        <v>0</v>
      </c>
      <c r="N96" s="25">
        <f>IF('M1-In'!K96&gt;0,zasa1,0)</f>
        <v>0</v>
      </c>
      <c r="O96" s="25">
        <f>IF('M1-In'!L96&gt;0,zodi1,0)</f>
        <v>0</v>
      </c>
      <c r="P96" s="25">
        <f t="shared" si="17"/>
        <v>0</v>
      </c>
      <c r="Q96" s="25">
        <f>IF(P96+'M1-In'!U96&gt;malu1+dima1+wome1+doje1+vrve1+zasa1+zodi1,1,0)</f>
        <v>0</v>
      </c>
      <c r="R96" s="25" t="str">
        <f t="shared" si="18"/>
        <v>OK</v>
      </c>
      <c r="S96" s="25">
        <f>MIN(P96+'M1-In'!U96,malu1+dima1+wome1+doje1+vrve1+zasa1+zodi1)</f>
        <v>0</v>
      </c>
      <c r="T96" s="25">
        <f>IF('M1-In'!AD96+'M1-In'!AE96+'M1-In'!AF96+'M1-In'!AG96+'M1-In'!AH96+'M1-In'!AI96+'M1-In'!AJ96&gt;S96,1,0)</f>
        <v>0</v>
      </c>
      <c r="U96" s="25" t="str">
        <f t="shared" si="19"/>
        <v>OK</v>
      </c>
      <c r="V96" s="34">
        <f t="shared" si="20"/>
        <v>0</v>
      </c>
      <c r="W96" s="81">
        <f>ROUND('M1-In'!Y96+'M1-In'!Z96+'M1-In'!AA96*0.5+'M1-In'!AB96*0.5,2)</f>
        <v>0</v>
      </c>
      <c r="X96" s="81">
        <f>ROUND('M1-In'!Y96,2)+ROUND('M1-In'!Z96*1.5,2)+ROUND('M1-In'!AA96*0.6,2)+ROUND('M1-In'!AB96*0.9,2)</f>
        <v>0</v>
      </c>
      <c r="Y96" s="81">
        <f ca="1">IF(V96=1,"Corriger",'M1-In'!Y96* vergoedeen+'M1-In'!Z96*ROUND(vergoedeen*1.5,2)+'M1-In'!AA96*ROUND(vergoedeen*0.6,2)+'M1-In'!AB96*ROUND(vergoedeen*0.9,2))</f>
        <v>0</v>
      </c>
      <c r="Z96" s="81">
        <f t="shared" ca="1" si="21"/>
        <v>0</v>
      </c>
      <c r="AA96" s="81">
        <f>E96+'M1-In'!N96+'M1-In'!P96+H96</f>
        <v>0</v>
      </c>
      <c r="AB96" s="81">
        <f>E96+'M1-In'!N96+'M1-In'!P96</f>
        <v>0</v>
      </c>
      <c r="AC96" s="25">
        <f>IF(V96=1,"Corriger",MIN(AA96,ad5m1*Ident!L96))</f>
        <v>0</v>
      </c>
      <c r="AD96" s="25">
        <f>MIN(AB96,ad5m1*Ident!L96)</f>
        <v>0</v>
      </c>
      <c r="AE96" s="81">
        <f t="shared" si="22"/>
        <v>0</v>
      </c>
      <c r="AF96" s="81">
        <f t="shared" si="23"/>
        <v>0</v>
      </c>
      <c r="AG96" s="81">
        <f>'M1-In'!AD96+'M1-In'!AE96</f>
        <v>0</v>
      </c>
      <c r="AH96" s="81">
        <f t="shared" si="24"/>
        <v>0</v>
      </c>
      <c r="AI96" s="81">
        <f>IF(V96=1,"Corriger!",ROUND('M1-In'!AF96*AE96*fuf,2))</f>
        <v>0</v>
      </c>
      <c r="AJ96" s="81">
        <f>IF(V96=1,"Corriger!",ROUND('M1-In'!AG96*AE96*fuf,2))</f>
        <v>0</v>
      </c>
      <c r="AK96" s="81">
        <f>IF(V96=1,"Corriger!",ROUND('M1-In'!AH96*AE96*fuf,2))</f>
        <v>0</v>
      </c>
      <c r="AL96" s="81">
        <f>IF(V96=1,"Corriger!",ROUND('M1-In'!AI96*AE96*fuf,2))</f>
        <v>0</v>
      </c>
      <c r="AM96" s="81">
        <f>IF(V96=1,"Corriger!",ROUND('M1-In'!AJ96*AE96*fuf,2))</f>
        <v>0</v>
      </c>
      <c r="AN96" s="81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1">
        <f t="shared" si="26"/>
        <v>0</v>
      </c>
      <c r="AQ96" s="81">
        <f t="shared" ca="1" si="27"/>
        <v>0</v>
      </c>
      <c r="AR96" s="81">
        <f t="shared" ca="1" si="28"/>
        <v>0</v>
      </c>
      <c r="AS96" s="81">
        <f t="shared" si="29"/>
        <v>0</v>
      </c>
      <c r="AT96" s="81">
        <f t="shared" ca="1" si="30"/>
        <v>0</v>
      </c>
      <c r="AU96" s="81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'M1-In'!F97*malu1+'M1-In'!G97*dima1+'M1-In'!H97*wome1+'M1-In'!I97*doje1+'M1-In'!J97*vrve1+'M1-In'!K97*zasa1+'M1-In'!L97*zodi1</f>
        <v>0</v>
      </c>
      <c r="F97" s="34">
        <f>IF('M1-In'!Q97&lt;0,1,0)</f>
        <v>0</v>
      </c>
      <c r="G97" s="81" t="str">
        <f t="shared" si="16"/>
        <v>OK</v>
      </c>
      <c r="H97" s="81">
        <f>IF('M1-In'!Q97&lt;0,0,'M1-In'!Q97)</f>
        <v>0</v>
      </c>
      <c r="I97" s="25">
        <f>IF('M1-In'!F97&gt;0,malu1,0)</f>
        <v>0</v>
      </c>
      <c r="J97" s="25">
        <f>IF('M1-In'!G97&gt;0,dima1,0)</f>
        <v>0</v>
      </c>
      <c r="K97" s="25">
        <f>IF('M1-In'!H97&gt;0,wome1,0)</f>
        <v>0</v>
      </c>
      <c r="L97" s="25">
        <f>IF('M1-In'!I97&gt;0,doje1,0)</f>
        <v>0</v>
      </c>
      <c r="M97" s="25">
        <f>IF('M1-In'!J97&gt;0,vrve1,0)</f>
        <v>0</v>
      </c>
      <c r="N97" s="25">
        <f>IF('M1-In'!K97&gt;0,zasa1,0)</f>
        <v>0</v>
      </c>
      <c r="O97" s="25">
        <f>IF('M1-In'!L97&gt;0,zodi1,0)</f>
        <v>0</v>
      </c>
      <c r="P97" s="25">
        <f t="shared" si="17"/>
        <v>0</v>
      </c>
      <c r="Q97" s="25">
        <f>IF(P97+'M1-In'!U97&gt;malu1+dima1+wome1+doje1+vrve1+zasa1+zodi1,1,0)</f>
        <v>0</v>
      </c>
      <c r="R97" s="25" t="str">
        <f t="shared" si="18"/>
        <v>OK</v>
      </c>
      <c r="S97" s="25">
        <f>MIN(P97+'M1-In'!U97,malu1+dima1+wome1+doje1+vrve1+zasa1+zodi1)</f>
        <v>0</v>
      </c>
      <c r="T97" s="25">
        <f>IF('M1-In'!AD97+'M1-In'!AE97+'M1-In'!AF97+'M1-In'!AG97+'M1-In'!AH97+'M1-In'!AI97+'M1-In'!AJ97&gt;S97,1,0)</f>
        <v>0</v>
      </c>
      <c r="U97" s="25" t="str">
        <f t="shared" si="19"/>
        <v>OK</v>
      </c>
      <c r="V97" s="34">
        <f t="shared" si="20"/>
        <v>0</v>
      </c>
      <c r="W97" s="81">
        <f>ROUND('M1-In'!Y97+'M1-In'!Z97+'M1-In'!AA97*0.5+'M1-In'!AB97*0.5,2)</f>
        <v>0</v>
      </c>
      <c r="X97" s="81">
        <f>ROUND('M1-In'!Y97,2)+ROUND('M1-In'!Z97*1.5,2)+ROUND('M1-In'!AA97*0.6,2)+ROUND('M1-In'!AB97*0.9,2)</f>
        <v>0</v>
      </c>
      <c r="Y97" s="81">
        <f ca="1">IF(V97=1,"Corriger",'M1-In'!Y97* vergoedeen+'M1-In'!Z97*ROUND(vergoedeen*1.5,2)+'M1-In'!AA97*ROUND(vergoedeen*0.6,2)+'M1-In'!AB97*ROUND(vergoedeen*0.9,2))</f>
        <v>0</v>
      </c>
      <c r="Z97" s="81">
        <f t="shared" ca="1" si="21"/>
        <v>0</v>
      </c>
      <c r="AA97" s="81">
        <f>E97+'M1-In'!N97+'M1-In'!P97+H97</f>
        <v>0</v>
      </c>
      <c r="AB97" s="81">
        <f>E97+'M1-In'!N97+'M1-In'!P97</f>
        <v>0</v>
      </c>
      <c r="AC97" s="25">
        <f>IF(V97=1,"Corriger",MIN(AA97,ad5m1*Ident!L97))</f>
        <v>0</v>
      </c>
      <c r="AD97" s="25">
        <f>MIN(AB97,ad5m1*Ident!L97)</f>
        <v>0</v>
      </c>
      <c r="AE97" s="81">
        <f t="shared" si="22"/>
        <v>0</v>
      </c>
      <c r="AF97" s="81">
        <f t="shared" si="23"/>
        <v>0</v>
      </c>
      <c r="AG97" s="81">
        <f>'M1-In'!AD97+'M1-In'!AE97</f>
        <v>0</v>
      </c>
      <c r="AH97" s="81">
        <f t="shared" si="24"/>
        <v>0</v>
      </c>
      <c r="AI97" s="81">
        <f>IF(V97=1,"Corriger!",ROUND('M1-In'!AF97*AE97*fuf,2))</f>
        <v>0</v>
      </c>
      <c r="AJ97" s="81">
        <f>IF(V97=1,"Corriger!",ROUND('M1-In'!AG97*AE97*fuf,2))</f>
        <v>0</v>
      </c>
      <c r="AK97" s="81">
        <f>IF(V97=1,"Corriger!",ROUND('M1-In'!AH97*AE97*fuf,2))</f>
        <v>0</v>
      </c>
      <c r="AL97" s="81">
        <f>IF(V97=1,"Corriger!",ROUND('M1-In'!AI97*AE97*fuf,2))</f>
        <v>0</v>
      </c>
      <c r="AM97" s="81">
        <f>IF(V97=1,"Corriger!",ROUND('M1-In'!AJ97*AE97*fuf,2))</f>
        <v>0</v>
      </c>
      <c r="AN97" s="81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1">
        <f t="shared" si="26"/>
        <v>0</v>
      </c>
      <c r="AQ97" s="81">
        <f t="shared" ca="1" si="27"/>
        <v>0</v>
      </c>
      <c r="AR97" s="81">
        <f t="shared" ca="1" si="28"/>
        <v>0</v>
      </c>
      <c r="AS97" s="81">
        <f t="shared" si="29"/>
        <v>0</v>
      </c>
      <c r="AT97" s="81">
        <f t="shared" ca="1" si="30"/>
        <v>0</v>
      </c>
      <c r="AU97" s="81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'M1-In'!F98*malu1+'M1-In'!G98*dima1+'M1-In'!H98*wome1+'M1-In'!I98*doje1+'M1-In'!J98*vrve1+'M1-In'!K98*zasa1+'M1-In'!L98*zodi1</f>
        <v>0</v>
      </c>
      <c r="F98" s="34">
        <f>IF('M1-In'!Q98&lt;0,1,0)</f>
        <v>0</v>
      </c>
      <c r="G98" s="81" t="str">
        <f t="shared" si="16"/>
        <v>OK</v>
      </c>
      <c r="H98" s="81">
        <f>IF('M1-In'!Q98&lt;0,0,'M1-In'!Q98)</f>
        <v>0</v>
      </c>
      <c r="I98" s="25">
        <f>IF('M1-In'!F98&gt;0,malu1,0)</f>
        <v>0</v>
      </c>
      <c r="J98" s="25">
        <f>IF('M1-In'!G98&gt;0,dima1,0)</f>
        <v>0</v>
      </c>
      <c r="K98" s="25">
        <f>IF('M1-In'!H98&gt;0,wome1,0)</f>
        <v>0</v>
      </c>
      <c r="L98" s="25">
        <f>IF('M1-In'!I98&gt;0,doje1,0)</f>
        <v>0</v>
      </c>
      <c r="M98" s="25">
        <f>IF('M1-In'!J98&gt;0,vrve1,0)</f>
        <v>0</v>
      </c>
      <c r="N98" s="25">
        <f>IF('M1-In'!K98&gt;0,zasa1,0)</f>
        <v>0</v>
      </c>
      <c r="O98" s="25">
        <f>IF('M1-In'!L98&gt;0,zodi1,0)</f>
        <v>0</v>
      </c>
      <c r="P98" s="25">
        <f t="shared" si="17"/>
        <v>0</v>
      </c>
      <c r="Q98" s="25">
        <f>IF(P98+'M1-In'!U98&gt;malu1+dima1+wome1+doje1+vrve1+zasa1+zodi1,1,0)</f>
        <v>0</v>
      </c>
      <c r="R98" s="25" t="str">
        <f t="shared" si="18"/>
        <v>OK</v>
      </c>
      <c r="S98" s="25">
        <f>MIN(P98+'M1-In'!U98,malu1+dima1+wome1+doje1+vrve1+zasa1+zodi1)</f>
        <v>0</v>
      </c>
      <c r="T98" s="25">
        <f>IF('M1-In'!AD98+'M1-In'!AE98+'M1-In'!AF98+'M1-In'!AG98+'M1-In'!AH98+'M1-In'!AI98+'M1-In'!AJ98&gt;S98,1,0)</f>
        <v>0</v>
      </c>
      <c r="U98" s="25" t="str">
        <f t="shared" si="19"/>
        <v>OK</v>
      </c>
      <c r="V98" s="34">
        <f t="shared" si="20"/>
        <v>0</v>
      </c>
      <c r="W98" s="81">
        <f>ROUND('M1-In'!Y98+'M1-In'!Z98+'M1-In'!AA98*0.5+'M1-In'!AB98*0.5,2)</f>
        <v>0</v>
      </c>
      <c r="X98" s="81">
        <f>ROUND('M1-In'!Y98,2)+ROUND('M1-In'!Z98*1.5,2)+ROUND('M1-In'!AA98*0.6,2)+ROUND('M1-In'!AB98*0.9,2)</f>
        <v>0</v>
      </c>
      <c r="Y98" s="81">
        <f ca="1">IF(V98=1,"Corriger",'M1-In'!Y98* vergoedeen+'M1-In'!Z98*ROUND(vergoedeen*1.5,2)+'M1-In'!AA98*ROUND(vergoedeen*0.6,2)+'M1-In'!AB98*ROUND(vergoedeen*0.9,2))</f>
        <v>0</v>
      </c>
      <c r="Z98" s="81">
        <f t="shared" ca="1" si="21"/>
        <v>0</v>
      </c>
      <c r="AA98" s="81">
        <f>E98+'M1-In'!N98+'M1-In'!P98+H98</f>
        <v>0</v>
      </c>
      <c r="AB98" s="81">
        <f>E98+'M1-In'!N98+'M1-In'!P98</f>
        <v>0</v>
      </c>
      <c r="AC98" s="25">
        <f>IF(V98=1,"Corriger",MIN(AA98,ad5m1*Ident!L98))</f>
        <v>0</v>
      </c>
      <c r="AD98" s="25">
        <f>MIN(AB98,ad5m1*Ident!L98)</f>
        <v>0</v>
      </c>
      <c r="AE98" s="81">
        <f t="shared" si="22"/>
        <v>0</v>
      </c>
      <c r="AF98" s="81">
        <f t="shared" si="23"/>
        <v>0</v>
      </c>
      <c r="AG98" s="81">
        <f>'M1-In'!AD98+'M1-In'!AE98</f>
        <v>0</v>
      </c>
      <c r="AH98" s="81">
        <f t="shared" si="24"/>
        <v>0</v>
      </c>
      <c r="AI98" s="81">
        <f>IF(V98=1,"Corriger!",ROUND('M1-In'!AF98*AE98*fuf,2))</f>
        <v>0</v>
      </c>
      <c r="AJ98" s="81">
        <f>IF(V98=1,"Corriger!",ROUND('M1-In'!AG98*AE98*fuf,2))</f>
        <v>0</v>
      </c>
      <c r="AK98" s="81">
        <f>IF(V98=1,"Corriger!",ROUND('M1-In'!AH98*AE98*fuf,2))</f>
        <v>0</v>
      </c>
      <c r="AL98" s="81">
        <f>IF(V98=1,"Corriger!",ROUND('M1-In'!AI98*AE98*fuf,2))</f>
        <v>0</v>
      </c>
      <c r="AM98" s="81">
        <f>IF(V98=1,"Corriger!",ROUND('M1-In'!AJ98*AE98*fuf,2))</f>
        <v>0</v>
      </c>
      <c r="AN98" s="81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1">
        <f t="shared" si="26"/>
        <v>0</v>
      </c>
      <c r="AQ98" s="81">
        <f t="shared" ca="1" si="27"/>
        <v>0</v>
      </c>
      <c r="AR98" s="81">
        <f t="shared" ca="1" si="28"/>
        <v>0</v>
      </c>
      <c r="AS98" s="81">
        <f t="shared" si="29"/>
        <v>0</v>
      </c>
      <c r="AT98" s="81">
        <f t="shared" ca="1" si="30"/>
        <v>0</v>
      </c>
      <c r="AU98" s="81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'M1-In'!F99*malu1+'M1-In'!G99*dima1+'M1-In'!H99*wome1+'M1-In'!I99*doje1+'M1-In'!J99*vrve1+'M1-In'!K99*zasa1+'M1-In'!L99*zodi1</f>
        <v>0</v>
      </c>
      <c r="F99" s="34">
        <f>IF('M1-In'!Q99&lt;0,1,0)</f>
        <v>0</v>
      </c>
      <c r="G99" s="81" t="str">
        <f t="shared" si="16"/>
        <v>OK</v>
      </c>
      <c r="H99" s="81">
        <f>IF('M1-In'!Q99&lt;0,0,'M1-In'!Q99)</f>
        <v>0</v>
      </c>
      <c r="I99" s="25">
        <f>IF('M1-In'!F99&gt;0,malu1,0)</f>
        <v>0</v>
      </c>
      <c r="J99" s="25">
        <f>IF('M1-In'!G99&gt;0,dima1,0)</f>
        <v>0</v>
      </c>
      <c r="K99" s="25">
        <f>IF('M1-In'!H99&gt;0,wome1,0)</f>
        <v>0</v>
      </c>
      <c r="L99" s="25">
        <f>IF('M1-In'!I99&gt;0,doje1,0)</f>
        <v>0</v>
      </c>
      <c r="M99" s="25">
        <f>IF('M1-In'!J99&gt;0,vrve1,0)</f>
        <v>0</v>
      </c>
      <c r="N99" s="25">
        <f>IF('M1-In'!K99&gt;0,zasa1,0)</f>
        <v>0</v>
      </c>
      <c r="O99" s="25">
        <f>IF('M1-In'!L99&gt;0,zodi1,0)</f>
        <v>0</v>
      </c>
      <c r="P99" s="25">
        <f t="shared" si="17"/>
        <v>0</v>
      </c>
      <c r="Q99" s="25">
        <f>IF(P99+'M1-In'!U99&gt;malu1+dima1+wome1+doje1+vrve1+zasa1+zodi1,1,0)</f>
        <v>0</v>
      </c>
      <c r="R99" s="25" t="str">
        <f t="shared" si="18"/>
        <v>OK</v>
      </c>
      <c r="S99" s="25">
        <f>MIN(P99+'M1-In'!U99,malu1+dima1+wome1+doje1+vrve1+zasa1+zodi1)</f>
        <v>0</v>
      </c>
      <c r="T99" s="25">
        <f>IF('M1-In'!AD99+'M1-In'!AE99+'M1-In'!AF99+'M1-In'!AG99+'M1-In'!AH99+'M1-In'!AI99+'M1-In'!AJ99&gt;S99,1,0)</f>
        <v>0</v>
      </c>
      <c r="U99" s="25" t="str">
        <f t="shared" si="19"/>
        <v>OK</v>
      </c>
      <c r="V99" s="34">
        <f t="shared" si="20"/>
        <v>0</v>
      </c>
      <c r="W99" s="81">
        <f>ROUND('M1-In'!Y99+'M1-In'!Z99+'M1-In'!AA99*0.5+'M1-In'!AB99*0.5,2)</f>
        <v>0</v>
      </c>
      <c r="X99" s="81">
        <f>ROUND('M1-In'!Y99,2)+ROUND('M1-In'!Z99*1.5,2)+ROUND('M1-In'!AA99*0.6,2)+ROUND('M1-In'!AB99*0.9,2)</f>
        <v>0</v>
      </c>
      <c r="Y99" s="81">
        <f ca="1">IF(V99=1,"Corriger",'M1-In'!Y99* vergoedeen+'M1-In'!Z99*ROUND(vergoedeen*1.5,2)+'M1-In'!AA99*ROUND(vergoedeen*0.6,2)+'M1-In'!AB99*ROUND(vergoedeen*0.9,2))</f>
        <v>0</v>
      </c>
      <c r="Z99" s="81">
        <f t="shared" ca="1" si="21"/>
        <v>0</v>
      </c>
      <c r="AA99" s="81">
        <f>E99+'M1-In'!N99+'M1-In'!P99+H99</f>
        <v>0</v>
      </c>
      <c r="AB99" s="81">
        <f>E99+'M1-In'!N99+'M1-In'!P99</f>
        <v>0</v>
      </c>
      <c r="AC99" s="25">
        <f>IF(V99=1,"Corriger",MIN(AA99,ad5m1*Ident!L99))</f>
        <v>0</v>
      </c>
      <c r="AD99" s="25">
        <f>MIN(AB99,ad5m1*Ident!L99)</f>
        <v>0</v>
      </c>
      <c r="AE99" s="81">
        <f t="shared" si="22"/>
        <v>0</v>
      </c>
      <c r="AF99" s="81">
        <f t="shared" si="23"/>
        <v>0</v>
      </c>
      <c r="AG99" s="81">
        <f>'M1-In'!AD99+'M1-In'!AE99</f>
        <v>0</v>
      </c>
      <c r="AH99" s="81">
        <f t="shared" si="24"/>
        <v>0</v>
      </c>
      <c r="AI99" s="81">
        <f>IF(V99=1,"Corriger!",ROUND('M1-In'!AF99*AE99*fuf,2))</f>
        <v>0</v>
      </c>
      <c r="AJ99" s="81">
        <f>IF(V99=1,"Corriger!",ROUND('M1-In'!AG99*AE99*fuf,2))</f>
        <v>0</v>
      </c>
      <c r="AK99" s="81">
        <f>IF(V99=1,"Corriger!",ROUND('M1-In'!AH99*AE99*fuf,2))</f>
        <v>0</v>
      </c>
      <c r="AL99" s="81">
        <f>IF(V99=1,"Corriger!",ROUND('M1-In'!AI99*AE99*fuf,2))</f>
        <v>0</v>
      </c>
      <c r="AM99" s="81">
        <f>IF(V99=1,"Corriger!",ROUND('M1-In'!AJ99*AE99*fuf,2))</f>
        <v>0</v>
      </c>
      <c r="AN99" s="81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1">
        <f t="shared" si="26"/>
        <v>0</v>
      </c>
      <c r="AQ99" s="81">
        <f t="shared" ca="1" si="27"/>
        <v>0</v>
      </c>
      <c r="AR99" s="81">
        <f t="shared" ca="1" si="28"/>
        <v>0</v>
      </c>
      <c r="AS99" s="81">
        <f t="shared" si="29"/>
        <v>0</v>
      </c>
      <c r="AT99" s="81">
        <f t="shared" ca="1" si="30"/>
        <v>0</v>
      </c>
      <c r="AU99" s="81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'M1-In'!F100*malu1+'M1-In'!G100*dima1+'M1-In'!H100*wome1+'M1-In'!I100*doje1+'M1-In'!J100*vrve1+'M1-In'!K100*zasa1+'M1-In'!L100*zodi1</f>
        <v>0</v>
      </c>
      <c r="F100" s="34">
        <f>IF('M1-In'!Q100&lt;0,1,0)</f>
        <v>0</v>
      </c>
      <c r="G100" s="81" t="str">
        <f t="shared" si="16"/>
        <v>OK</v>
      </c>
      <c r="H100" s="81">
        <f>IF('M1-In'!Q100&lt;0,0,'M1-In'!Q100)</f>
        <v>0</v>
      </c>
      <c r="I100" s="25">
        <f>IF('M1-In'!F100&gt;0,malu1,0)</f>
        <v>0</v>
      </c>
      <c r="J100" s="25">
        <f>IF('M1-In'!G100&gt;0,dima1,0)</f>
        <v>0</v>
      </c>
      <c r="K100" s="25">
        <f>IF('M1-In'!H100&gt;0,wome1,0)</f>
        <v>0</v>
      </c>
      <c r="L100" s="25">
        <f>IF('M1-In'!I100&gt;0,doje1,0)</f>
        <v>0</v>
      </c>
      <c r="M100" s="25">
        <f>IF('M1-In'!J100&gt;0,vrve1,0)</f>
        <v>0</v>
      </c>
      <c r="N100" s="25">
        <f>IF('M1-In'!K100&gt;0,zasa1,0)</f>
        <v>0</v>
      </c>
      <c r="O100" s="25">
        <f>IF('M1-In'!L100&gt;0,zodi1,0)</f>
        <v>0</v>
      </c>
      <c r="P100" s="25">
        <f t="shared" si="17"/>
        <v>0</v>
      </c>
      <c r="Q100" s="25">
        <f>IF(P100+'M1-In'!U100&gt;malu1+dima1+wome1+doje1+vrve1+zasa1+zodi1,1,0)</f>
        <v>0</v>
      </c>
      <c r="R100" s="25" t="str">
        <f t="shared" si="18"/>
        <v>OK</v>
      </c>
      <c r="S100" s="25">
        <f>MIN(P100+'M1-In'!U100,malu1+dima1+wome1+doje1+vrve1+zasa1+zodi1)</f>
        <v>0</v>
      </c>
      <c r="T100" s="25">
        <f>IF('M1-In'!AD100+'M1-In'!AE100+'M1-In'!AF100+'M1-In'!AG100+'M1-In'!AH100+'M1-In'!AI100+'M1-In'!AJ100&gt;S100,1,0)</f>
        <v>0</v>
      </c>
      <c r="U100" s="25" t="str">
        <f t="shared" si="19"/>
        <v>OK</v>
      </c>
      <c r="V100" s="34">
        <f t="shared" si="20"/>
        <v>0</v>
      </c>
      <c r="W100" s="81">
        <f>ROUND('M1-In'!Y100+'M1-In'!Z100+'M1-In'!AA100*0.5+'M1-In'!AB100*0.5,2)</f>
        <v>0</v>
      </c>
      <c r="X100" s="81">
        <f>ROUND('M1-In'!Y100,2)+ROUND('M1-In'!Z100*1.5,2)+ROUND('M1-In'!AA100*0.6,2)+ROUND('M1-In'!AB100*0.9,2)</f>
        <v>0</v>
      </c>
      <c r="Y100" s="81">
        <f ca="1">IF(V100=1,"Corriger",'M1-In'!Y100* vergoedeen+'M1-In'!Z100*ROUND(vergoedeen*1.5,2)+'M1-In'!AA100*ROUND(vergoedeen*0.6,2)+'M1-In'!AB100*ROUND(vergoedeen*0.9,2))</f>
        <v>0</v>
      </c>
      <c r="Z100" s="81">
        <f t="shared" ca="1" si="21"/>
        <v>0</v>
      </c>
      <c r="AA100" s="81">
        <f>E100+'M1-In'!N100+'M1-In'!P100+H100</f>
        <v>0</v>
      </c>
      <c r="AB100" s="81">
        <f>E100+'M1-In'!N100+'M1-In'!P100</f>
        <v>0</v>
      </c>
      <c r="AC100" s="25">
        <f>IF(V100=1,"Corriger",MIN(AA100,ad5m1*Ident!L100))</f>
        <v>0</v>
      </c>
      <c r="AD100" s="25">
        <f>MIN(AB100,ad5m1*Ident!L100)</f>
        <v>0</v>
      </c>
      <c r="AE100" s="81">
        <f t="shared" si="22"/>
        <v>0</v>
      </c>
      <c r="AF100" s="81">
        <f t="shared" si="23"/>
        <v>0</v>
      </c>
      <c r="AG100" s="81">
        <f>'M1-In'!AD100+'M1-In'!AE100</f>
        <v>0</v>
      </c>
      <c r="AH100" s="81">
        <f t="shared" si="24"/>
        <v>0</v>
      </c>
      <c r="AI100" s="81">
        <f>IF(V100=1,"Corriger!",ROUND('M1-In'!AF100*AE100*fuf,2))</f>
        <v>0</v>
      </c>
      <c r="AJ100" s="81">
        <f>IF(V100=1,"Corriger!",ROUND('M1-In'!AG100*AE100*fuf,2))</f>
        <v>0</v>
      </c>
      <c r="AK100" s="81">
        <f>IF(V100=1,"Corriger!",ROUND('M1-In'!AH100*AE100*fuf,2))</f>
        <v>0</v>
      </c>
      <c r="AL100" s="81">
        <f>IF(V100=1,"Corriger!",ROUND('M1-In'!AI100*AE100*fuf,2))</f>
        <v>0</v>
      </c>
      <c r="AM100" s="81">
        <f>IF(V100=1,"Corriger!",ROUND('M1-In'!AJ100*AE100*fuf,2))</f>
        <v>0</v>
      </c>
      <c r="AN100" s="81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1">
        <f t="shared" si="26"/>
        <v>0</v>
      </c>
      <c r="AQ100" s="81">
        <f t="shared" ca="1" si="27"/>
        <v>0</v>
      </c>
      <c r="AR100" s="81">
        <f t="shared" ca="1" si="28"/>
        <v>0</v>
      </c>
      <c r="AS100" s="81">
        <f t="shared" si="29"/>
        <v>0</v>
      </c>
      <c r="AT100" s="81">
        <f t="shared" ca="1" si="30"/>
        <v>0</v>
      </c>
      <c r="AU100" s="81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'M1-In'!F101*malu1+'M1-In'!G101*dima1+'M1-In'!H101*wome1+'M1-In'!I101*doje1+'M1-In'!J101*vrve1+'M1-In'!K101*zasa1+'M1-In'!L101*zodi1</f>
        <v>0</v>
      </c>
      <c r="F101" s="34">
        <f>IF('M1-In'!Q101&lt;0,1,0)</f>
        <v>0</v>
      </c>
      <c r="G101" s="81" t="str">
        <f t="shared" si="16"/>
        <v>OK</v>
      </c>
      <c r="H101" s="81">
        <f>IF('M1-In'!Q101&lt;0,0,'M1-In'!Q101)</f>
        <v>0</v>
      </c>
      <c r="I101" s="25">
        <f>IF('M1-In'!F101&gt;0,malu1,0)</f>
        <v>0</v>
      </c>
      <c r="J101" s="25">
        <f>IF('M1-In'!G101&gt;0,dima1,0)</f>
        <v>0</v>
      </c>
      <c r="K101" s="25">
        <f>IF('M1-In'!H101&gt;0,wome1,0)</f>
        <v>0</v>
      </c>
      <c r="L101" s="25">
        <f>IF('M1-In'!I101&gt;0,doje1,0)</f>
        <v>0</v>
      </c>
      <c r="M101" s="25">
        <f>IF('M1-In'!J101&gt;0,vrve1,0)</f>
        <v>0</v>
      </c>
      <c r="N101" s="25">
        <f>IF('M1-In'!K101&gt;0,zasa1,0)</f>
        <v>0</v>
      </c>
      <c r="O101" s="25">
        <f>IF('M1-In'!L101&gt;0,zodi1,0)</f>
        <v>0</v>
      </c>
      <c r="P101" s="25">
        <f t="shared" si="17"/>
        <v>0</v>
      </c>
      <c r="Q101" s="25">
        <f>IF(P101+'M1-In'!U101&gt;malu1+dima1+wome1+doje1+vrve1+zasa1+zodi1,1,0)</f>
        <v>0</v>
      </c>
      <c r="R101" s="25" t="str">
        <f t="shared" si="18"/>
        <v>OK</v>
      </c>
      <c r="S101" s="25">
        <f>MIN(P101+'M1-In'!U101,malu1+dima1+wome1+doje1+vrve1+zasa1+zodi1)</f>
        <v>0</v>
      </c>
      <c r="T101" s="25">
        <f>IF('M1-In'!AD101+'M1-In'!AE101+'M1-In'!AF101+'M1-In'!AG101+'M1-In'!AH101+'M1-In'!AI101+'M1-In'!AJ101&gt;S101,1,0)</f>
        <v>0</v>
      </c>
      <c r="U101" s="25" t="str">
        <f t="shared" si="19"/>
        <v>OK</v>
      </c>
      <c r="V101" s="34">
        <f t="shared" si="20"/>
        <v>0</v>
      </c>
      <c r="W101" s="81">
        <f>ROUND('M1-In'!Y101+'M1-In'!Z101+'M1-In'!AA101*0.5+'M1-In'!AB101*0.5,2)</f>
        <v>0</v>
      </c>
      <c r="X101" s="81">
        <f>ROUND('M1-In'!Y101,2)+ROUND('M1-In'!Z101*1.5,2)+ROUND('M1-In'!AA101*0.6,2)+ROUND('M1-In'!AB101*0.9,2)</f>
        <v>0</v>
      </c>
      <c r="Y101" s="81">
        <f ca="1">IF(V101=1,"Corriger",'M1-In'!Y101* vergoedeen+'M1-In'!Z101*ROUND(vergoedeen*1.5,2)+'M1-In'!AA101*ROUND(vergoedeen*0.6,2)+'M1-In'!AB101*ROUND(vergoedeen*0.9,2))</f>
        <v>0</v>
      </c>
      <c r="Z101" s="81">
        <f t="shared" ca="1" si="21"/>
        <v>0</v>
      </c>
      <c r="AA101" s="81">
        <f>E101+'M1-In'!N101+'M1-In'!P101+H101</f>
        <v>0</v>
      </c>
      <c r="AB101" s="81">
        <f>E101+'M1-In'!N101+'M1-In'!P101</f>
        <v>0</v>
      </c>
      <c r="AC101" s="25">
        <f>IF(V101=1,"Corriger",MIN(AA101,ad5m1*Ident!L101))</f>
        <v>0</v>
      </c>
      <c r="AD101" s="25">
        <f>MIN(AB101,ad5m1*Ident!L101)</f>
        <v>0</v>
      </c>
      <c r="AE101" s="81">
        <f t="shared" si="22"/>
        <v>0</v>
      </c>
      <c r="AF101" s="81">
        <f t="shared" si="23"/>
        <v>0</v>
      </c>
      <c r="AG101" s="81">
        <f>'M1-In'!AD101+'M1-In'!AE101</f>
        <v>0</v>
      </c>
      <c r="AH101" s="81">
        <f t="shared" si="24"/>
        <v>0</v>
      </c>
      <c r="AI101" s="81">
        <f>IF(V101=1,"Corriger!",ROUND('M1-In'!AF101*AE101*fuf,2))</f>
        <v>0</v>
      </c>
      <c r="AJ101" s="81">
        <f>IF(V101=1,"Corriger!",ROUND('M1-In'!AG101*AE101*fuf,2))</f>
        <v>0</v>
      </c>
      <c r="AK101" s="81">
        <f>IF(V101=1,"Corriger!",ROUND('M1-In'!AH101*AE101*fuf,2))</f>
        <v>0</v>
      </c>
      <c r="AL101" s="81">
        <f>IF(V101=1,"Corriger!",ROUND('M1-In'!AI101*AE101*fuf,2))</f>
        <v>0</v>
      </c>
      <c r="AM101" s="81">
        <f>IF(V101=1,"Corriger!",ROUND('M1-In'!AJ101*AE101*fuf,2))</f>
        <v>0</v>
      </c>
      <c r="AN101" s="81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1">
        <f t="shared" si="26"/>
        <v>0</v>
      </c>
      <c r="AQ101" s="81">
        <f t="shared" ca="1" si="27"/>
        <v>0</v>
      </c>
      <c r="AR101" s="81">
        <f t="shared" ca="1" si="28"/>
        <v>0</v>
      </c>
      <c r="AS101" s="81">
        <f t="shared" si="29"/>
        <v>0</v>
      </c>
      <c r="AT101" s="81">
        <f t="shared" ca="1" si="30"/>
        <v>0</v>
      </c>
      <c r="AU101" s="81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'M1-In'!F102*malu1+'M1-In'!G102*dima1+'M1-In'!H102*wome1+'M1-In'!I102*doje1+'M1-In'!J102*vrve1+'M1-In'!K102*zasa1+'M1-In'!L102*zodi1</f>
        <v>0</v>
      </c>
      <c r="F102" s="34">
        <f>IF('M1-In'!Q102&lt;0,1,0)</f>
        <v>0</v>
      </c>
      <c r="G102" s="81" t="str">
        <f t="shared" si="16"/>
        <v>OK</v>
      </c>
      <c r="H102" s="81">
        <f>IF('M1-In'!Q102&lt;0,0,'M1-In'!Q102)</f>
        <v>0</v>
      </c>
      <c r="I102" s="25">
        <f>IF('M1-In'!F102&gt;0,malu1,0)</f>
        <v>0</v>
      </c>
      <c r="J102" s="25">
        <f>IF('M1-In'!G102&gt;0,dima1,0)</f>
        <v>0</v>
      </c>
      <c r="K102" s="25">
        <f>IF('M1-In'!H102&gt;0,wome1,0)</f>
        <v>0</v>
      </c>
      <c r="L102" s="25">
        <f>IF('M1-In'!I102&gt;0,doje1,0)</f>
        <v>0</v>
      </c>
      <c r="M102" s="25">
        <f>IF('M1-In'!J102&gt;0,vrve1,0)</f>
        <v>0</v>
      </c>
      <c r="N102" s="25">
        <f>IF('M1-In'!K102&gt;0,zasa1,0)</f>
        <v>0</v>
      </c>
      <c r="O102" s="25">
        <f>IF('M1-In'!L102&gt;0,zodi1,0)</f>
        <v>0</v>
      </c>
      <c r="P102" s="25">
        <f t="shared" si="17"/>
        <v>0</v>
      </c>
      <c r="Q102" s="25">
        <f>IF(P102+'M1-In'!U102&gt;malu1+dima1+wome1+doje1+vrve1+zasa1+zodi1,1,0)</f>
        <v>0</v>
      </c>
      <c r="R102" s="25" t="str">
        <f t="shared" si="18"/>
        <v>OK</v>
      </c>
      <c r="S102" s="25">
        <f>MIN(P102+'M1-In'!U102,malu1+dima1+wome1+doje1+vrve1+zasa1+zodi1)</f>
        <v>0</v>
      </c>
      <c r="T102" s="25">
        <f>IF('M1-In'!AD102+'M1-In'!AE102+'M1-In'!AF102+'M1-In'!AG102+'M1-In'!AH102+'M1-In'!AI102+'M1-In'!AJ102&gt;S102,1,0)</f>
        <v>0</v>
      </c>
      <c r="U102" s="25" t="str">
        <f t="shared" si="19"/>
        <v>OK</v>
      </c>
      <c r="V102" s="34">
        <f t="shared" si="20"/>
        <v>0</v>
      </c>
      <c r="W102" s="81">
        <f>ROUND('M1-In'!Y102+'M1-In'!Z102+'M1-In'!AA102*0.5+'M1-In'!AB102*0.5,2)</f>
        <v>0</v>
      </c>
      <c r="X102" s="81">
        <f>ROUND('M1-In'!Y102,2)+ROUND('M1-In'!Z102*1.5,2)+ROUND('M1-In'!AA102*0.6,2)+ROUND('M1-In'!AB102*0.9,2)</f>
        <v>0</v>
      </c>
      <c r="Y102" s="81">
        <f ca="1">IF(V102=1,"Corriger",'M1-In'!Y102* vergoedeen+'M1-In'!Z102*ROUND(vergoedeen*1.5,2)+'M1-In'!AA102*ROUND(vergoedeen*0.6,2)+'M1-In'!AB102*ROUND(vergoedeen*0.9,2))</f>
        <v>0</v>
      </c>
      <c r="Z102" s="81">
        <f t="shared" ca="1" si="21"/>
        <v>0</v>
      </c>
      <c r="AA102" s="81">
        <f>E102+'M1-In'!N102+'M1-In'!P102+H102</f>
        <v>0</v>
      </c>
      <c r="AB102" s="81">
        <f>E102+'M1-In'!N102+'M1-In'!P102</f>
        <v>0</v>
      </c>
      <c r="AC102" s="25">
        <f>IF(V102=1,"Corriger",MIN(AA102,ad5m1*Ident!L102))</f>
        <v>0</v>
      </c>
      <c r="AD102" s="25">
        <f>MIN(AB102,ad5m1*Ident!L102)</f>
        <v>0</v>
      </c>
      <c r="AE102" s="81">
        <f t="shared" si="22"/>
        <v>0</v>
      </c>
      <c r="AF102" s="81">
        <f t="shared" si="23"/>
        <v>0</v>
      </c>
      <c r="AG102" s="81">
        <f>'M1-In'!AD102+'M1-In'!AE102</f>
        <v>0</v>
      </c>
      <c r="AH102" s="81">
        <f t="shared" si="24"/>
        <v>0</v>
      </c>
      <c r="AI102" s="81">
        <f>IF(V102=1,"Corriger!",ROUND('M1-In'!AF102*AE102*fuf,2))</f>
        <v>0</v>
      </c>
      <c r="AJ102" s="81">
        <f>IF(V102=1,"Corriger!",ROUND('M1-In'!AG102*AE102*fuf,2))</f>
        <v>0</v>
      </c>
      <c r="AK102" s="81">
        <f>IF(V102=1,"Corriger!",ROUND('M1-In'!AH102*AE102*fuf,2))</f>
        <v>0</v>
      </c>
      <c r="AL102" s="81">
        <f>IF(V102=1,"Corriger!",ROUND('M1-In'!AI102*AE102*fuf,2))</f>
        <v>0</v>
      </c>
      <c r="AM102" s="81">
        <f>IF(V102=1,"Corriger!",ROUND('M1-In'!AJ102*AE102*fuf,2))</f>
        <v>0</v>
      </c>
      <c r="AN102" s="81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1">
        <f t="shared" si="26"/>
        <v>0</v>
      </c>
      <c r="AQ102" s="81">
        <f t="shared" ca="1" si="27"/>
        <v>0</v>
      </c>
      <c r="AR102" s="81">
        <f t="shared" ca="1" si="28"/>
        <v>0</v>
      </c>
      <c r="AS102" s="81">
        <f t="shared" si="29"/>
        <v>0</v>
      </c>
      <c r="AT102" s="81">
        <f t="shared" ca="1" si="30"/>
        <v>0</v>
      </c>
      <c r="AU102" s="81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'M1-In'!F103*malu1+'M1-In'!G103*dima1+'M1-In'!H103*wome1+'M1-In'!I103*doje1+'M1-In'!J103*vrve1+'M1-In'!K103*zasa1+'M1-In'!L103*zodi1</f>
        <v>0</v>
      </c>
      <c r="F103" s="34">
        <f>IF('M1-In'!Q103&lt;0,1,0)</f>
        <v>0</v>
      </c>
      <c r="G103" s="81" t="str">
        <f t="shared" si="16"/>
        <v>OK</v>
      </c>
      <c r="H103" s="81">
        <f>IF('M1-In'!Q103&lt;0,0,'M1-In'!Q103)</f>
        <v>0</v>
      </c>
      <c r="I103" s="25">
        <f>IF('M1-In'!F103&gt;0,malu1,0)</f>
        <v>0</v>
      </c>
      <c r="J103" s="25">
        <f>IF('M1-In'!G103&gt;0,dima1,0)</f>
        <v>0</v>
      </c>
      <c r="K103" s="25">
        <f>IF('M1-In'!H103&gt;0,wome1,0)</f>
        <v>0</v>
      </c>
      <c r="L103" s="25">
        <f>IF('M1-In'!I103&gt;0,doje1,0)</f>
        <v>0</v>
      </c>
      <c r="M103" s="25">
        <f>IF('M1-In'!J103&gt;0,vrve1,0)</f>
        <v>0</v>
      </c>
      <c r="N103" s="25">
        <f>IF('M1-In'!K103&gt;0,zasa1,0)</f>
        <v>0</v>
      </c>
      <c r="O103" s="25">
        <f>IF('M1-In'!L103&gt;0,zodi1,0)</f>
        <v>0</v>
      </c>
      <c r="P103" s="25">
        <f t="shared" si="17"/>
        <v>0</v>
      </c>
      <c r="Q103" s="25">
        <f>IF(P103+'M1-In'!U103&gt;malu1+dima1+wome1+doje1+vrve1+zasa1+zodi1,1,0)</f>
        <v>0</v>
      </c>
      <c r="R103" s="25" t="str">
        <f t="shared" si="18"/>
        <v>OK</v>
      </c>
      <c r="S103" s="25">
        <f>MIN(P103+'M1-In'!U103,malu1+dima1+wome1+doje1+vrve1+zasa1+zodi1)</f>
        <v>0</v>
      </c>
      <c r="T103" s="25">
        <f>IF('M1-In'!AD103+'M1-In'!AE103+'M1-In'!AF103+'M1-In'!AG103+'M1-In'!AH103+'M1-In'!AI103+'M1-In'!AJ103&gt;S103,1,0)</f>
        <v>0</v>
      </c>
      <c r="U103" s="25" t="str">
        <f t="shared" si="19"/>
        <v>OK</v>
      </c>
      <c r="V103" s="34">
        <f t="shared" si="20"/>
        <v>0</v>
      </c>
      <c r="W103" s="81">
        <f>ROUND('M1-In'!Y103+'M1-In'!Z103+'M1-In'!AA103*0.5+'M1-In'!AB103*0.5,2)</f>
        <v>0</v>
      </c>
      <c r="X103" s="81">
        <f>ROUND('M1-In'!Y103,2)+ROUND('M1-In'!Z103*1.5,2)+ROUND('M1-In'!AA103*0.6,2)+ROUND('M1-In'!AB103*0.9,2)</f>
        <v>0</v>
      </c>
      <c r="Y103" s="81">
        <f ca="1">IF(V103=1,"Corriger",'M1-In'!Y103* vergoedeen+'M1-In'!Z103*ROUND(vergoedeen*1.5,2)+'M1-In'!AA103*ROUND(vergoedeen*0.6,2)+'M1-In'!AB103*ROUND(vergoedeen*0.9,2))</f>
        <v>0</v>
      </c>
      <c r="Z103" s="81">
        <f t="shared" ca="1" si="21"/>
        <v>0</v>
      </c>
      <c r="AA103" s="81">
        <f>E103+'M1-In'!N103+'M1-In'!P103+H103</f>
        <v>0</v>
      </c>
      <c r="AB103" s="81">
        <f>E103+'M1-In'!N103+'M1-In'!P103</f>
        <v>0</v>
      </c>
      <c r="AC103" s="25">
        <f>IF(V103=1,"Corriger",MIN(AA103,ad5m1*Ident!L103))</f>
        <v>0</v>
      </c>
      <c r="AD103" s="25">
        <f>MIN(AB103,ad5m1*Ident!L103)</f>
        <v>0</v>
      </c>
      <c r="AE103" s="81">
        <f t="shared" si="22"/>
        <v>0</v>
      </c>
      <c r="AF103" s="81">
        <f t="shared" si="23"/>
        <v>0</v>
      </c>
      <c r="AG103" s="81">
        <f>'M1-In'!AD103+'M1-In'!AE103</f>
        <v>0</v>
      </c>
      <c r="AH103" s="81">
        <f t="shared" si="24"/>
        <v>0</v>
      </c>
      <c r="AI103" s="81">
        <f>IF(V103=1,"Corriger!",ROUND('M1-In'!AF103*AE103*fuf,2))</f>
        <v>0</v>
      </c>
      <c r="AJ103" s="81">
        <f>IF(V103=1,"Corriger!",ROUND('M1-In'!AG103*AE103*fuf,2))</f>
        <v>0</v>
      </c>
      <c r="AK103" s="81">
        <f>IF(V103=1,"Corriger!",ROUND('M1-In'!AH103*AE103*fuf,2))</f>
        <v>0</v>
      </c>
      <c r="AL103" s="81">
        <f>IF(V103=1,"Corriger!",ROUND('M1-In'!AI103*AE103*fuf,2))</f>
        <v>0</v>
      </c>
      <c r="AM103" s="81">
        <f>IF(V103=1,"Corriger!",ROUND('M1-In'!AJ103*AE103*fuf,2))</f>
        <v>0</v>
      </c>
      <c r="AN103" s="81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1">
        <f t="shared" si="26"/>
        <v>0</v>
      </c>
      <c r="AQ103" s="81">
        <f t="shared" ca="1" si="27"/>
        <v>0</v>
      </c>
      <c r="AR103" s="81">
        <f t="shared" ca="1" si="28"/>
        <v>0</v>
      </c>
      <c r="AS103" s="81">
        <f t="shared" si="29"/>
        <v>0</v>
      </c>
      <c r="AT103" s="81">
        <f t="shared" ca="1" si="30"/>
        <v>0</v>
      </c>
      <c r="AU103" s="81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'M1-In'!F104*malu1+'M1-In'!G104*dima1+'M1-In'!H104*wome1+'M1-In'!I104*doje1+'M1-In'!J104*vrve1+'M1-In'!K104*zasa1+'M1-In'!L104*zodi1</f>
        <v>0</v>
      </c>
      <c r="F104" s="34">
        <f>IF('M1-In'!Q104&lt;0,1,0)</f>
        <v>0</v>
      </c>
      <c r="G104" s="81" t="str">
        <f t="shared" si="16"/>
        <v>OK</v>
      </c>
      <c r="H104" s="81">
        <f>IF('M1-In'!Q104&lt;0,0,'M1-In'!Q104)</f>
        <v>0</v>
      </c>
      <c r="I104" s="25">
        <f>IF('M1-In'!F104&gt;0,malu1,0)</f>
        <v>0</v>
      </c>
      <c r="J104" s="25">
        <f>IF('M1-In'!G104&gt;0,dima1,0)</f>
        <v>0</v>
      </c>
      <c r="K104" s="25">
        <f>IF('M1-In'!H104&gt;0,wome1,0)</f>
        <v>0</v>
      </c>
      <c r="L104" s="25">
        <f>IF('M1-In'!I104&gt;0,doje1,0)</f>
        <v>0</v>
      </c>
      <c r="M104" s="25">
        <f>IF('M1-In'!J104&gt;0,vrve1,0)</f>
        <v>0</v>
      </c>
      <c r="N104" s="25">
        <f>IF('M1-In'!K104&gt;0,zasa1,0)</f>
        <v>0</v>
      </c>
      <c r="O104" s="25">
        <f>IF('M1-In'!L104&gt;0,zodi1,0)</f>
        <v>0</v>
      </c>
      <c r="P104" s="25">
        <f t="shared" si="17"/>
        <v>0</v>
      </c>
      <c r="Q104" s="25">
        <f>IF(P104+'M1-In'!U104&gt;malu1+dima1+wome1+doje1+vrve1+zasa1+zodi1,1,0)</f>
        <v>0</v>
      </c>
      <c r="R104" s="25" t="str">
        <f t="shared" si="18"/>
        <v>OK</v>
      </c>
      <c r="S104" s="25">
        <f>MIN(P104+'M1-In'!U104,malu1+dima1+wome1+doje1+vrve1+zasa1+zodi1)</f>
        <v>0</v>
      </c>
      <c r="T104" s="25">
        <f>IF('M1-In'!AD104+'M1-In'!AE104+'M1-In'!AF104+'M1-In'!AG104+'M1-In'!AH104+'M1-In'!AI104+'M1-In'!AJ104&gt;S104,1,0)</f>
        <v>0</v>
      </c>
      <c r="U104" s="25" t="str">
        <f t="shared" si="19"/>
        <v>OK</v>
      </c>
      <c r="V104" s="34">
        <f t="shared" si="20"/>
        <v>0</v>
      </c>
      <c r="W104" s="81">
        <f>ROUND('M1-In'!Y104+'M1-In'!Z104+'M1-In'!AA104*0.5+'M1-In'!AB104*0.5,2)</f>
        <v>0</v>
      </c>
      <c r="X104" s="81">
        <f>ROUND('M1-In'!Y104,2)+ROUND('M1-In'!Z104*1.5,2)+ROUND('M1-In'!AA104*0.6,2)+ROUND('M1-In'!AB104*0.9,2)</f>
        <v>0</v>
      </c>
      <c r="Y104" s="81">
        <f ca="1">IF(V104=1,"Corriger",'M1-In'!Y104* vergoedeen+'M1-In'!Z104*ROUND(vergoedeen*1.5,2)+'M1-In'!AA104*ROUND(vergoedeen*0.6,2)+'M1-In'!AB104*ROUND(vergoedeen*0.9,2))</f>
        <v>0</v>
      </c>
      <c r="Z104" s="81">
        <f t="shared" ca="1" si="21"/>
        <v>0</v>
      </c>
      <c r="AA104" s="81">
        <f>E104+'M1-In'!N104+'M1-In'!P104+H104</f>
        <v>0</v>
      </c>
      <c r="AB104" s="81">
        <f>E104+'M1-In'!N104+'M1-In'!P104</f>
        <v>0</v>
      </c>
      <c r="AC104" s="25">
        <f>IF(V104=1,"Corriger",MIN(AA104,ad5m1*Ident!L104))</f>
        <v>0</v>
      </c>
      <c r="AD104" s="25">
        <f>MIN(AB104,ad5m1*Ident!L104)</f>
        <v>0</v>
      </c>
      <c r="AE104" s="81">
        <f t="shared" si="22"/>
        <v>0</v>
      </c>
      <c r="AF104" s="81">
        <f t="shared" si="23"/>
        <v>0</v>
      </c>
      <c r="AG104" s="81">
        <f>'M1-In'!AD104+'M1-In'!AE104</f>
        <v>0</v>
      </c>
      <c r="AH104" s="81">
        <f t="shared" si="24"/>
        <v>0</v>
      </c>
      <c r="AI104" s="81">
        <f>IF(V104=1,"Corriger!",ROUND('M1-In'!AF104*AE104*fuf,2))</f>
        <v>0</v>
      </c>
      <c r="AJ104" s="81">
        <f>IF(V104=1,"Corriger!",ROUND('M1-In'!AG104*AE104*fuf,2))</f>
        <v>0</v>
      </c>
      <c r="AK104" s="81">
        <f>IF(V104=1,"Corriger!",ROUND('M1-In'!AH104*AE104*fuf,2))</f>
        <v>0</v>
      </c>
      <c r="AL104" s="81">
        <f>IF(V104=1,"Corriger!",ROUND('M1-In'!AI104*AE104*fuf,2))</f>
        <v>0</v>
      </c>
      <c r="AM104" s="81">
        <f>IF(V104=1,"Corriger!",ROUND('M1-In'!AJ104*AE104*fuf,2))</f>
        <v>0</v>
      </c>
      <c r="AN104" s="81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1">
        <f t="shared" si="26"/>
        <v>0</v>
      </c>
      <c r="AQ104" s="81">
        <f t="shared" ca="1" si="27"/>
        <v>0</v>
      </c>
      <c r="AR104" s="81">
        <f t="shared" ca="1" si="28"/>
        <v>0</v>
      </c>
      <c r="AS104" s="81">
        <f t="shared" si="29"/>
        <v>0</v>
      </c>
      <c r="AT104" s="81">
        <f t="shared" ca="1" si="30"/>
        <v>0</v>
      </c>
      <c r="AU104" s="81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'M1-In'!F105*malu1+'M1-In'!G105*dima1+'M1-In'!H105*wome1+'M1-In'!I105*doje1+'M1-In'!J105*vrve1+'M1-In'!K105*zasa1+'M1-In'!L105*zodi1</f>
        <v>0</v>
      </c>
      <c r="F105" s="34">
        <f>IF('M1-In'!Q105&lt;0,1,0)</f>
        <v>0</v>
      </c>
      <c r="G105" s="81" t="str">
        <f t="shared" si="16"/>
        <v>OK</v>
      </c>
      <c r="H105" s="81">
        <f>IF('M1-In'!Q105&lt;0,0,'M1-In'!Q105)</f>
        <v>0</v>
      </c>
      <c r="I105" s="25">
        <f>IF('M1-In'!F105&gt;0,malu1,0)</f>
        <v>0</v>
      </c>
      <c r="J105" s="25">
        <f>IF('M1-In'!G105&gt;0,dima1,0)</f>
        <v>0</v>
      </c>
      <c r="K105" s="25">
        <f>IF('M1-In'!H105&gt;0,wome1,0)</f>
        <v>0</v>
      </c>
      <c r="L105" s="25">
        <f>IF('M1-In'!I105&gt;0,doje1,0)</f>
        <v>0</v>
      </c>
      <c r="M105" s="25">
        <f>IF('M1-In'!J105&gt;0,vrve1,0)</f>
        <v>0</v>
      </c>
      <c r="N105" s="25">
        <f>IF('M1-In'!K105&gt;0,zasa1,0)</f>
        <v>0</v>
      </c>
      <c r="O105" s="25">
        <f>IF('M1-In'!L105&gt;0,zodi1,0)</f>
        <v>0</v>
      </c>
      <c r="P105" s="25">
        <f t="shared" si="17"/>
        <v>0</v>
      </c>
      <c r="Q105" s="25">
        <f>IF(P105+'M1-In'!U105&gt;malu1+dima1+wome1+doje1+vrve1+zasa1+zodi1,1,0)</f>
        <v>0</v>
      </c>
      <c r="R105" s="25" t="str">
        <f t="shared" si="18"/>
        <v>OK</v>
      </c>
      <c r="S105" s="25">
        <f>MIN(P105+'M1-In'!U105,malu1+dima1+wome1+doje1+vrve1+zasa1+zodi1)</f>
        <v>0</v>
      </c>
      <c r="T105" s="25">
        <f>IF('M1-In'!AD105+'M1-In'!AE105+'M1-In'!AF105+'M1-In'!AG105+'M1-In'!AH105+'M1-In'!AI105+'M1-In'!AJ105&gt;S105,1,0)</f>
        <v>0</v>
      </c>
      <c r="U105" s="25" t="str">
        <f t="shared" si="19"/>
        <v>OK</v>
      </c>
      <c r="V105" s="34">
        <f t="shared" si="20"/>
        <v>0</v>
      </c>
      <c r="W105" s="81">
        <f>ROUND('M1-In'!Y105+'M1-In'!Z105+'M1-In'!AA105*0.5+'M1-In'!AB105*0.5,2)</f>
        <v>0</v>
      </c>
      <c r="X105" s="81">
        <f>ROUND('M1-In'!Y105,2)+ROUND('M1-In'!Z105*1.5,2)+ROUND('M1-In'!AA105*0.6,2)+ROUND('M1-In'!AB105*0.9,2)</f>
        <v>0</v>
      </c>
      <c r="Y105" s="81">
        <f ca="1">IF(V105=1,"Corriger",'M1-In'!Y105* vergoedeen+'M1-In'!Z105*ROUND(vergoedeen*1.5,2)+'M1-In'!AA105*ROUND(vergoedeen*0.6,2)+'M1-In'!AB105*ROUND(vergoedeen*0.9,2))</f>
        <v>0</v>
      </c>
      <c r="Z105" s="81">
        <f t="shared" ca="1" si="21"/>
        <v>0</v>
      </c>
      <c r="AA105" s="81">
        <f>E105+'M1-In'!N105+'M1-In'!P105+H105</f>
        <v>0</v>
      </c>
      <c r="AB105" s="81">
        <f>E105+'M1-In'!N105+'M1-In'!P105</f>
        <v>0</v>
      </c>
      <c r="AC105" s="25">
        <f>IF(V105=1,"Corriger",MIN(AA105,ad5m1*Ident!L105))</f>
        <v>0</v>
      </c>
      <c r="AD105" s="25">
        <f>MIN(AB105,ad5m1*Ident!L105)</f>
        <v>0</v>
      </c>
      <c r="AE105" s="81">
        <f t="shared" si="22"/>
        <v>0</v>
      </c>
      <c r="AF105" s="81">
        <f t="shared" si="23"/>
        <v>0</v>
      </c>
      <c r="AG105" s="81">
        <f>'M1-In'!AD105+'M1-In'!AE105</f>
        <v>0</v>
      </c>
      <c r="AH105" s="81">
        <f t="shared" si="24"/>
        <v>0</v>
      </c>
      <c r="AI105" s="81">
        <f>IF(V105=1,"Corriger!",ROUND('M1-In'!AF105*AE105*fuf,2))</f>
        <v>0</v>
      </c>
      <c r="AJ105" s="81">
        <f>IF(V105=1,"Corriger!",ROUND('M1-In'!AG105*AE105*fuf,2))</f>
        <v>0</v>
      </c>
      <c r="AK105" s="81">
        <f>IF(V105=1,"Corriger!",ROUND('M1-In'!AH105*AE105*fuf,2))</f>
        <v>0</v>
      </c>
      <c r="AL105" s="81">
        <f>IF(V105=1,"Corriger!",ROUND('M1-In'!AI105*AE105*fuf,2))</f>
        <v>0</v>
      </c>
      <c r="AM105" s="81">
        <f>IF(V105=1,"Corriger!",ROUND('M1-In'!AJ105*AE105*fuf,2))</f>
        <v>0</v>
      </c>
      <c r="AN105" s="81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1">
        <f t="shared" si="26"/>
        <v>0</v>
      </c>
      <c r="AQ105" s="81">
        <f t="shared" ca="1" si="27"/>
        <v>0</v>
      </c>
      <c r="AR105" s="81">
        <f t="shared" ca="1" si="28"/>
        <v>0</v>
      </c>
      <c r="AS105" s="81">
        <f t="shared" si="29"/>
        <v>0</v>
      </c>
      <c r="AT105" s="81">
        <f t="shared" ca="1" si="30"/>
        <v>0</v>
      </c>
      <c r="AU105" s="81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'M1-In'!F106*malu1+'M1-In'!G106*dima1+'M1-In'!H106*wome1+'M1-In'!I106*doje1+'M1-In'!J106*vrve1+'M1-In'!K106*zasa1+'M1-In'!L106*zodi1</f>
        <v>0</v>
      </c>
      <c r="F106" s="34">
        <f>IF('M1-In'!Q106&lt;0,1,0)</f>
        <v>0</v>
      </c>
      <c r="G106" s="81" t="str">
        <f t="shared" si="16"/>
        <v>OK</v>
      </c>
      <c r="H106" s="81">
        <f>IF('M1-In'!Q106&lt;0,0,'M1-In'!Q106)</f>
        <v>0</v>
      </c>
      <c r="I106" s="25">
        <f>IF('M1-In'!F106&gt;0,malu1,0)</f>
        <v>0</v>
      </c>
      <c r="J106" s="25">
        <f>IF('M1-In'!G106&gt;0,dima1,0)</f>
        <v>0</v>
      </c>
      <c r="K106" s="25">
        <f>IF('M1-In'!H106&gt;0,wome1,0)</f>
        <v>0</v>
      </c>
      <c r="L106" s="25">
        <f>IF('M1-In'!I106&gt;0,doje1,0)</f>
        <v>0</v>
      </c>
      <c r="M106" s="25">
        <f>IF('M1-In'!J106&gt;0,vrve1,0)</f>
        <v>0</v>
      </c>
      <c r="N106" s="25">
        <f>IF('M1-In'!K106&gt;0,zasa1,0)</f>
        <v>0</v>
      </c>
      <c r="O106" s="25">
        <f>IF('M1-In'!L106&gt;0,zodi1,0)</f>
        <v>0</v>
      </c>
      <c r="P106" s="25">
        <f t="shared" si="17"/>
        <v>0</v>
      </c>
      <c r="Q106" s="25">
        <f>IF(P106+'M1-In'!U106&gt;malu1+dima1+wome1+doje1+vrve1+zasa1+zodi1,1,0)</f>
        <v>0</v>
      </c>
      <c r="R106" s="25" t="str">
        <f t="shared" si="18"/>
        <v>OK</v>
      </c>
      <c r="S106" s="25">
        <f>MIN(P106+'M1-In'!U106,malu1+dima1+wome1+doje1+vrve1+zasa1+zodi1)</f>
        <v>0</v>
      </c>
      <c r="T106" s="25">
        <f>IF('M1-In'!AD106+'M1-In'!AE106+'M1-In'!AF106+'M1-In'!AG106+'M1-In'!AH106+'M1-In'!AI106+'M1-In'!AJ106&gt;S106,1,0)</f>
        <v>0</v>
      </c>
      <c r="U106" s="25" t="str">
        <f t="shared" si="19"/>
        <v>OK</v>
      </c>
      <c r="V106" s="34">
        <f t="shared" si="20"/>
        <v>0</v>
      </c>
      <c r="W106" s="81">
        <f>ROUND('M1-In'!Y106+'M1-In'!Z106+'M1-In'!AA106*0.5+'M1-In'!AB106*0.5,2)</f>
        <v>0</v>
      </c>
      <c r="X106" s="81">
        <f>ROUND('M1-In'!Y106,2)+ROUND('M1-In'!Z106*1.5,2)+ROUND('M1-In'!AA106*0.6,2)+ROUND('M1-In'!AB106*0.9,2)</f>
        <v>0</v>
      </c>
      <c r="Y106" s="81">
        <f ca="1">IF(V106=1,"Corriger",'M1-In'!Y106* vergoedeen+'M1-In'!Z106*ROUND(vergoedeen*1.5,2)+'M1-In'!AA106*ROUND(vergoedeen*0.6,2)+'M1-In'!AB106*ROUND(vergoedeen*0.9,2))</f>
        <v>0</v>
      </c>
      <c r="Z106" s="81">
        <f t="shared" ca="1" si="21"/>
        <v>0</v>
      </c>
      <c r="AA106" s="81">
        <f>E106+'M1-In'!N106+'M1-In'!P106+H106</f>
        <v>0</v>
      </c>
      <c r="AB106" s="81">
        <f>E106+'M1-In'!N106+'M1-In'!P106</f>
        <v>0</v>
      </c>
      <c r="AC106" s="25">
        <f>IF(V106=1,"Corriger",MIN(AA106,ad5m1*Ident!L106))</f>
        <v>0</v>
      </c>
      <c r="AD106" s="25">
        <f>MIN(AB106,ad5m1*Ident!L106)</f>
        <v>0</v>
      </c>
      <c r="AE106" s="81">
        <f t="shared" si="22"/>
        <v>0</v>
      </c>
      <c r="AF106" s="81">
        <f t="shared" si="23"/>
        <v>0</v>
      </c>
      <c r="AG106" s="81">
        <f>'M1-In'!AD106+'M1-In'!AE106</f>
        <v>0</v>
      </c>
      <c r="AH106" s="81">
        <f t="shared" si="24"/>
        <v>0</v>
      </c>
      <c r="AI106" s="81">
        <f>IF(V106=1,"Corriger!",ROUND('M1-In'!AF106*AE106*fuf,2))</f>
        <v>0</v>
      </c>
      <c r="AJ106" s="81">
        <f>IF(V106=1,"Corriger!",ROUND('M1-In'!AG106*AE106*fuf,2))</f>
        <v>0</v>
      </c>
      <c r="AK106" s="81">
        <f>IF(V106=1,"Corriger!",ROUND('M1-In'!AH106*AE106*fuf,2))</f>
        <v>0</v>
      </c>
      <c r="AL106" s="81">
        <f>IF(V106=1,"Corriger!",ROUND('M1-In'!AI106*AE106*fuf,2))</f>
        <v>0</v>
      </c>
      <c r="AM106" s="81">
        <f>IF(V106=1,"Corriger!",ROUND('M1-In'!AJ106*AE106*fuf,2))</f>
        <v>0</v>
      </c>
      <c r="AN106" s="81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1">
        <f t="shared" si="26"/>
        <v>0</v>
      </c>
      <c r="AQ106" s="81">
        <f t="shared" ca="1" si="27"/>
        <v>0</v>
      </c>
      <c r="AR106" s="81">
        <f t="shared" ca="1" si="28"/>
        <v>0</v>
      </c>
      <c r="AS106" s="81">
        <f t="shared" si="29"/>
        <v>0</v>
      </c>
      <c r="AT106" s="81">
        <f t="shared" ca="1" si="30"/>
        <v>0</v>
      </c>
      <c r="AU106" s="81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'M1-In'!F107*malu1+'M1-In'!G107*dima1+'M1-In'!H107*wome1+'M1-In'!I107*doje1+'M1-In'!J107*vrve1+'M1-In'!K107*zasa1+'M1-In'!L107*zodi1</f>
        <v>0</v>
      </c>
      <c r="F107" s="34">
        <f>IF('M1-In'!Q107&lt;0,1,0)</f>
        <v>0</v>
      </c>
      <c r="G107" s="81" t="str">
        <f t="shared" si="16"/>
        <v>OK</v>
      </c>
      <c r="H107" s="81">
        <f>IF('M1-In'!Q107&lt;0,0,'M1-In'!Q107)</f>
        <v>0</v>
      </c>
      <c r="I107" s="25">
        <f>IF('M1-In'!F107&gt;0,malu1,0)</f>
        <v>0</v>
      </c>
      <c r="J107" s="25">
        <f>IF('M1-In'!G107&gt;0,dima1,0)</f>
        <v>0</v>
      </c>
      <c r="K107" s="25">
        <f>IF('M1-In'!H107&gt;0,wome1,0)</f>
        <v>0</v>
      </c>
      <c r="L107" s="25">
        <f>IF('M1-In'!I107&gt;0,doje1,0)</f>
        <v>0</v>
      </c>
      <c r="M107" s="25">
        <f>IF('M1-In'!J107&gt;0,vrve1,0)</f>
        <v>0</v>
      </c>
      <c r="N107" s="25">
        <f>IF('M1-In'!K107&gt;0,zasa1,0)</f>
        <v>0</v>
      </c>
      <c r="O107" s="25">
        <f>IF('M1-In'!L107&gt;0,zodi1,0)</f>
        <v>0</v>
      </c>
      <c r="P107" s="25">
        <f t="shared" si="17"/>
        <v>0</v>
      </c>
      <c r="Q107" s="25">
        <f>IF(P107+'M1-In'!U107&gt;malu1+dima1+wome1+doje1+vrve1+zasa1+zodi1,1,0)</f>
        <v>0</v>
      </c>
      <c r="R107" s="25" t="str">
        <f t="shared" si="18"/>
        <v>OK</v>
      </c>
      <c r="S107" s="25">
        <f>MIN(P107+'M1-In'!U107,malu1+dima1+wome1+doje1+vrve1+zasa1+zodi1)</f>
        <v>0</v>
      </c>
      <c r="T107" s="25">
        <f>IF('M1-In'!AD107+'M1-In'!AE107+'M1-In'!AF107+'M1-In'!AG107+'M1-In'!AH107+'M1-In'!AI107+'M1-In'!AJ107&gt;S107,1,0)</f>
        <v>0</v>
      </c>
      <c r="U107" s="25" t="str">
        <f t="shared" si="19"/>
        <v>OK</v>
      </c>
      <c r="V107" s="34">
        <f t="shared" si="20"/>
        <v>0</v>
      </c>
      <c r="W107" s="81">
        <f>ROUND('M1-In'!Y107+'M1-In'!Z107+'M1-In'!AA107*0.5+'M1-In'!AB107*0.5,2)</f>
        <v>0</v>
      </c>
      <c r="X107" s="81">
        <f>ROUND('M1-In'!Y107,2)+ROUND('M1-In'!Z107*1.5,2)+ROUND('M1-In'!AA107*0.6,2)+ROUND('M1-In'!AB107*0.9,2)</f>
        <v>0</v>
      </c>
      <c r="Y107" s="81">
        <f ca="1">IF(V107=1,"Corriger",'M1-In'!Y107* vergoedeen+'M1-In'!Z107*ROUND(vergoedeen*1.5,2)+'M1-In'!AA107*ROUND(vergoedeen*0.6,2)+'M1-In'!AB107*ROUND(vergoedeen*0.9,2))</f>
        <v>0</v>
      </c>
      <c r="Z107" s="81">
        <f t="shared" ca="1" si="21"/>
        <v>0</v>
      </c>
      <c r="AA107" s="81">
        <f>E107+'M1-In'!N107+'M1-In'!P107+H107</f>
        <v>0</v>
      </c>
      <c r="AB107" s="81">
        <f>E107+'M1-In'!N107+'M1-In'!P107</f>
        <v>0</v>
      </c>
      <c r="AC107" s="25">
        <f>IF(V107=1,"Corriger",MIN(AA107,ad5m1*Ident!L107))</f>
        <v>0</v>
      </c>
      <c r="AD107" s="25">
        <f>MIN(AB107,ad5m1*Ident!L107)</f>
        <v>0</v>
      </c>
      <c r="AE107" s="81">
        <f t="shared" si="22"/>
        <v>0</v>
      </c>
      <c r="AF107" s="81">
        <f t="shared" si="23"/>
        <v>0</v>
      </c>
      <c r="AG107" s="81">
        <f>'M1-In'!AD107+'M1-In'!AE107</f>
        <v>0</v>
      </c>
      <c r="AH107" s="81">
        <f t="shared" si="24"/>
        <v>0</v>
      </c>
      <c r="AI107" s="81">
        <f>IF(V107=1,"Corriger!",ROUND('M1-In'!AF107*AE107*fuf,2))</f>
        <v>0</v>
      </c>
      <c r="AJ107" s="81">
        <f>IF(V107=1,"Corriger!",ROUND('M1-In'!AG107*AE107*fuf,2))</f>
        <v>0</v>
      </c>
      <c r="AK107" s="81">
        <f>IF(V107=1,"Corriger!",ROUND('M1-In'!AH107*AE107*fuf,2))</f>
        <v>0</v>
      </c>
      <c r="AL107" s="81">
        <f>IF(V107=1,"Corriger!",ROUND('M1-In'!AI107*AE107*fuf,2))</f>
        <v>0</v>
      </c>
      <c r="AM107" s="81">
        <f>IF(V107=1,"Corriger!",ROUND('M1-In'!AJ107*AE107*fuf,2))</f>
        <v>0</v>
      </c>
      <c r="AN107" s="81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1">
        <f t="shared" si="26"/>
        <v>0</v>
      </c>
      <c r="AQ107" s="81">
        <f t="shared" ca="1" si="27"/>
        <v>0</v>
      </c>
      <c r="AR107" s="81">
        <f t="shared" ca="1" si="28"/>
        <v>0</v>
      </c>
      <c r="AS107" s="81">
        <f t="shared" si="29"/>
        <v>0</v>
      </c>
      <c r="AT107" s="81">
        <f t="shared" ca="1" si="30"/>
        <v>0</v>
      </c>
      <c r="AU107" s="81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'M1-In'!F108*malu1+'M1-In'!G108*dima1+'M1-In'!H108*wome1+'M1-In'!I108*doje1+'M1-In'!J108*vrve1+'M1-In'!K108*zasa1+'M1-In'!L108*zodi1</f>
        <v>0</v>
      </c>
      <c r="F108" s="34">
        <f>IF('M1-In'!Q108&lt;0,1,0)</f>
        <v>0</v>
      </c>
      <c r="G108" s="81" t="str">
        <f t="shared" si="16"/>
        <v>OK</v>
      </c>
      <c r="H108" s="81">
        <f>IF('M1-In'!Q108&lt;0,0,'M1-In'!Q108)</f>
        <v>0</v>
      </c>
      <c r="I108" s="25">
        <f>IF('M1-In'!F108&gt;0,malu1,0)</f>
        <v>0</v>
      </c>
      <c r="J108" s="25">
        <f>IF('M1-In'!G108&gt;0,dima1,0)</f>
        <v>0</v>
      </c>
      <c r="K108" s="25">
        <f>IF('M1-In'!H108&gt;0,wome1,0)</f>
        <v>0</v>
      </c>
      <c r="L108" s="25">
        <f>IF('M1-In'!I108&gt;0,doje1,0)</f>
        <v>0</v>
      </c>
      <c r="M108" s="25">
        <f>IF('M1-In'!J108&gt;0,vrve1,0)</f>
        <v>0</v>
      </c>
      <c r="N108" s="25">
        <f>IF('M1-In'!K108&gt;0,zasa1,0)</f>
        <v>0</v>
      </c>
      <c r="O108" s="25">
        <f>IF('M1-In'!L108&gt;0,zodi1,0)</f>
        <v>0</v>
      </c>
      <c r="P108" s="25">
        <f t="shared" si="17"/>
        <v>0</v>
      </c>
      <c r="Q108" s="25">
        <f>IF(P108+'M1-In'!U108&gt;malu1+dima1+wome1+doje1+vrve1+zasa1+zodi1,1,0)</f>
        <v>0</v>
      </c>
      <c r="R108" s="25" t="str">
        <f t="shared" si="18"/>
        <v>OK</v>
      </c>
      <c r="S108" s="25">
        <f>MIN(P108+'M1-In'!U108,malu1+dima1+wome1+doje1+vrve1+zasa1+zodi1)</f>
        <v>0</v>
      </c>
      <c r="T108" s="25">
        <f>IF('M1-In'!AD108+'M1-In'!AE108+'M1-In'!AF108+'M1-In'!AG108+'M1-In'!AH108+'M1-In'!AI108+'M1-In'!AJ108&gt;S108,1,0)</f>
        <v>0</v>
      </c>
      <c r="U108" s="25" t="str">
        <f t="shared" si="19"/>
        <v>OK</v>
      </c>
      <c r="V108" s="34">
        <f t="shared" si="20"/>
        <v>0</v>
      </c>
      <c r="W108" s="81">
        <f>ROUND('M1-In'!Y108+'M1-In'!Z108+'M1-In'!AA108*0.5+'M1-In'!AB108*0.5,2)</f>
        <v>0</v>
      </c>
      <c r="X108" s="81">
        <f>ROUND('M1-In'!Y108,2)+ROUND('M1-In'!Z108*1.5,2)+ROUND('M1-In'!AA108*0.6,2)+ROUND('M1-In'!AB108*0.9,2)</f>
        <v>0</v>
      </c>
      <c r="Y108" s="81">
        <f ca="1">IF(V108=1,"Corriger",'M1-In'!Y108* vergoedeen+'M1-In'!Z108*ROUND(vergoedeen*1.5,2)+'M1-In'!AA108*ROUND(vergoedeen*0.6,2)+'M1-In'!AB108*ROUND(vergoedeen*0.9,2))</f>
        <v>0</v>
      </c>
      <c r="Z108" s="81">
        <f t="shared" ca="1" si="21"/>
        <v>0</v>
      </c>
      <c r="AA108" s="81">
        <f>E108+'M1-In'!N108+'M1-In'!P108+H108</f>
        <v>0</v>
      </c>
      <c r="AB108" s="81">
        <f>E108+'M1-In'!N108+'M1-In'!P108</f>
        <v>0</v>
      </c>
      <c r="AC108" s="25">
        <f>IF(V108=1,"Corriger",MIN(AA108,ad5m1*Ident!L108))</f>
        <v>0</v>
      </c>
      <c r="AD108" s="25">
        <f>MIN(AB108,ad5m1*Ident!L108)</f>
        <v>0</v>
      </c>
      <c r="AE108" s="81">
        <f t="shared" si="22"/>
        <v>0</v>
      </c>
      <c r="AF108" s="81">
        <f t="shared" si="23"/>
        <v>0</v>
      </c>
      <c r="AG108" s="81">
        <f>'M1-In'!AD108+'M1-In'!AE108</f>
        <v>0</v>
      </c>
      <c r="AH108" s="81">
        <f t="shared" si="24"/>
        <v>0</v>
      </c>
      <c r="AI108" s="81">
        <f>IF(V108=1,"Corriger!",ROUND('M1-In'!AF108*AE108*fuf,2))</f>
        <v>0</v>
      </c>
      <c r="AJ108" s="81">
        <f>IF(V108=1,"Corriger!",ROUND('M1-In'!AG108*AE108*fuf,2))</f>
        <v>0</v>
      </c>
      <c r="AK108" s="81">
        <f>IF(V108=1,"Corriger!",ROUND('M1-In'!AH108*AE108*fuf,2))</f>
        <v>0</v>
      </c>
      <c r="AL108" s="81">
        <f>IF(V108=1,"Corriger!",ROUND('M1-In'!AI108*AE108*fuf,2))</f>
        <v>0</v>
      </c>
      <c r="AM108" s="81">
        <f>IF(V108=1,"Corriger!",ROUND('M1-In'!AJ108*AE108*fuf,2))</f>
        <v>0</v>
      </c>
      <c r="AN108" s="81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1">
        <f t="shared" si="26"/>
        <v>0</v>
      </c>
      <c r="AQ108" s="81">
        <f t="shared" ca="1" si="27"/>
        <v>0</v>
      </c>
      <c r="AR108" s="81">
        <f t="shared" ca="1" si="28"/>
        <v>0</v>
      </c>
      <c r="AS108" s="81">
        <f t="shared" si="29"/>
        <v>0</v>
      </c>
      <c r="AT108" s="81">
        <f t="shared" ca="1" si="30"/>
        <v>0</v>
      </c>
      <c r="AU108" s="81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'M1-In'!F109*malu1+'M1-In'!G109*dima1+'M1-In'!H109*wome1+'M1-In'!I109*doje1+'M1-In'!J109*vrve1+'M1-In'!K109*zasa1+'M1-In'!L109*zodi1</f>
        <v>0</v>
      </c>
      <c r="F109" s="34">
        <f>IF('M1-In'!Q109&lt;0,1,0)</f>
        <v>0</v>
      </c>
      <c r="G109" s="81" t="str">
        <f t="shared" si="16"/>
        <v>OK</v>
      </c>
      <c r="H109" s="81">
        <f>IF('M1-In'!Q109&lt;0,0,'M1-In'!Q109)</f>
        <v>0</v>
      </c>
      <c r="I109" s="25">
        <f>IF('M1-In'!F109&gt;0,malu1,0)</f>
        <v>0</v>
      </c>
      <c r="J109" s="25">
        <f>IF('M1-In'!G109&gt;0,dima1,0)</f>
        <v>0</v>
      </c>
      <c r="K109" s="25">
        <f>IF('M1-In'!H109&gt;0,wome1,0)</f>
        <v>0</v>
      </c>
      <c r="L109" s="25">
        <f>IF('M1-In'!I109&gt;0,doje1,0)</f>
        <v>0</v>
      </c>
      <c r="M109" s="25">
        <f>IF('M1-In'!J109&gt;0,vrve1,0)</f>
        <v>0</v>
      </c>
      <c r="N109" s="25">
        <f>IF('M1-In'!K109&gt;0,zasa1,0)</f>
        <v>0</v>
      </c>
      <c r="O109" s="25">
        <f>IF('M1-In'!L109&gt;0,zodi1,0)</f>
        <v>0</v>
      </c>
      <c r="P109" s="25">
        <f t="shared" si="17"/>
        <v>0</v>
      </c>
      <c r="Q109" s="25">
        <f>IF(P109+'M1-In'!U109&gt;malu1+dima1+wome1+doje1+vrve1+zasa1+zodi1,1,0)</f>
        <v>0</v>
      </c>
      <c r="R109" s="25" t="str">
        <f t="shared" si="18"/>
        <v>OK</v>
      </c>
      <c r="S109" s="25">
        <f>MIN(P109+'M1-In'!U109,malu1+dima1+wome1+doje1+vrve1+zasa1+zodi1)</f>
        <v>0</v>
      </c>
      <c r="T109" s="25">
        <f>IF('M1-In'!AD109+'M1-In'!AE109+'M1-In'!AF109+'M1-In'!AG109+'M1-In'!AH109+'M1-In'!AI109+'M1-In'!AJ109&gt;S109,1,0)</f>
        <v>0</v>
      </c>
      <c r="U109" s="25" t="str">
        <f t="shared" si="19"/>
        <v>OK</v>
      </c>
      <c r="V109" s="34">
        <f t="shared" si="20"/>
        <v>0</v>
      </c>
      <c r="W109" s="81">
        <f>ROUND('M1-In'!Y109+'M1-In'!Z109+'M1-In'!AA109*0.5+'M1-In'!AB109*0.5,2)</f>
        <v>0</v>
      </c>
      <c r="X109" s="81">
        <f>ROUND('M1-In'!Y109,2)+ROUND('M1-In'!Z109*1.5,2)+ROUND('M1-In'!AA109*0.6,2)+ROUND('M1-In'!AB109*0.9,2)</f>
        <v>0</v>
      </c>
      <c r="Y109" s="81">
        <f ca="1">IF(V109=1,"Corriger",'M1-In'!Y109* vergoedeen+'M1-In'!Z109*ROUND(vergoedeen*1.5,2)+'M1-In'!AA109*ROUND(vergoedeen*0.6,2)+'M1-In'!AB109*ROUND(vergoedeen*0.9,2))</f>
        <v>0</v>
      </c>
      <c r="Z109" s="81">
        <f t="shared" ca="1" si="21"/>
        <v>0</v>
      </c>
      <c r="AA109" s="81">
        <f>E109+'M1-In'!N109+'M1-In'!P109+H109</f>
        <v>0</v>
      </c>
      <c r="AB109" s="81">
        <f>E109+'M1-In'!N109+'M1-In'!P109</f>
        <v>0</v>
      </c>
      <c r="AC109" s="25">
        <f>IF(V109=1,"Corriger",MIN(AA109,ad5m1*Ident!L109))</f>
        <v>0</v>
      </c>
      <c r="AD109" s="25">
        <f>MIN(AB109,ad5m1*Ident!L109)</f>
        <v>0</v>
      </c>
      <c r="AE109" s="81">
        <f t="shared" si="22"/>
        <v>0</v>
      </c>
      <c r="AF109" s="81">
        <f t="shared" si="23"/>
        <v>0</v>
      </c>
      <c r="AG109" s="81">
        <f>'M1-In'!AD109+'M1-In'!AE109</f>
        <v>0</v>
      </c>
      <c r="AH109" s="81">
        <f t="shared" si="24"/>
        <v>0</v>
      </c>
      <c r="AI109" s="81">
        <f>IF(V109=1,"Corriger!",ROUND('M1-In'!AF109*AE109*fuf,2))</f>
        <v>0</v>
      </c>
      <c r="AJ109" s="81">
        <f>IF(V109=1,"Corriger!",ROUND('M1-In'!AG109*AE109*fuf,2))</f>
        <v>0</v>
      </c>
      <c r="AK109" s="81">
        <f>IF(V109=1,"Corriger!",ROUND('M1-In'!AH109*AE109*fuf,2))</f>
        <v>0</v>
      </c>
      <c r="AL109" s="81">
        <f>IF(V109=1,"Corriger!",ROUND('M1-In'!AI109*AE109*fuf,2))</f>
        <v>0</v>
      </c>
      <c r="AM109" s="81">
        <f>IF(V109=1,"Corriger!",ROUND('M1-In'!AJ109*AE109*fuf,2))</f>
        <v>0</v>
      </c>
      <c r="AN109" s="81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1">
        <f t="shared" si="26"/>
        <v>0</v>
      </c>
      <c r="AQ109" s="81">
        <f t="shared" ca="1" si="27"/>
        <v>0</v>
      </c>
      <c r="AR109" s="81">
        <f t="shared" ca="1" si="28"/>
        <v>0</v>
      </c>
      <c r="AS109" s="81">
        <f t="shared" si="29"/>
        <v>0</v>
      </c>
      <c r="AT109" s="81">
        <f t="shared" ca="1" si="30"/>
        <v>0</v>
      </c>
      <c r="AU109" s="81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'M1-In'!F110*malu1+'M1-In'!G110*dima1+'M1-In'!H110*wome1+'M1-In'!I110*doje1+'M1-In'!J110*vrve1+'M1-In'!K110*zasa1+'M1-In'!L110*zodi1</f>
        <v>0</v>
      </c>
      <c r="F110" s="34">
        <f>IF('M1-In'!Q110&lt;0,1,0)</f>
        <v>0</v>
      </c>
      <c r="G110" s="81" t="str">
        <f t="shared" si="16"/>
        <v>OK</v>
      </c>
      <c r="H110" s="81">
        <f>IF('M1-In'!Q110&lt;0,0,'M1-In'!Q110)</f>
        <v>0</v>
      </c>
      <c r="I110" s="25">
        <f>IF('M1-In'!F110&gt;0,malu1,0)</f>
        <v>0</v>
      </c>
      <c r="J110" s="25">
        <f>IF('M1-In'!G110&gt;0,dima1,0)</f>
        <v>0</v>
      </c>
      <c r="K110" s="25">
        <f>IF('M1-In'!H110&gt;0,wome1,0)</f>
        <v>0</v>
      </c>
      <c r="L110" s="25">
        <f>IF('M1-In'!I110&gt;0,doje1,0)</f>
        <v>0</v>
      </c>
      <c r="M110" s="25">
        <f>IF('M1-In'!J110&gt;0,vrve1,0)</f>
        <v>0</v>
      </c>
      <c r="N110" s="25">
        <f>IF('M1-In'!K110&gt;0,zasa1,0)</f>
        <v>0</v>
      </c>
      <c r="O110" s="25">
        <f>IF('M1-In'!L110&gt;0,zodi1,0)</f>
        <v>0</v>
      </c>
      <c r="P110" s="25">
        <f t="shared" si="17"/>
        <v>0</v>
      </c>
      <c r="Q110" s="25">
        <f>IF(P110+'M1-In'!U110&gt;malu1+dima1+wome1+doje1+vrve1+zasa1+zodi1,1,0)</f>
        <v>0</v>
      </c>
      <c r="R110" s="25" t="str">
        <f t="shared" si="18"/>
        <v>OK</v>
      </c>
      <c r="S110" s="25">
        <f>MIN(P110+'M1-In'!U110,malu1+dima1+wome1+doje1+vrve1+zasa1+zodi1)</f>
        <v>0</v>
      </c>
      <c r="T110" s="25">
        <f>IF('M1-In'!AD110+'M1-In'!AE110+'M1-In'!AF110+'M1-In'!AG110+'M1-In'!AH110+'M1-In'!AI110+'M1-In'!AJ110&gt;S110,1,0)</f>
        <v>0</v>
      </c>
      <c r="U110" s="25" t="str">
        <f t="shared" si="19"/>
        <v>OK</v>
      </c>
      <c r="V110" s="34">
        <f t="shared" si="20"/>
        <v>0</v>
      </c>
      <c r="W110" s="81">
        <f>ROUND('M1-In'!Y110+'M1-In'!Z110+'M1-In'!AA110*0.5+'M1-In'!AB110*0.5,2)</f>
        <v>0</v>
      </c>
      <c r="X110" s="81">
        <f>ROUND('M1-In'!Y110,2)+ROUND('M1-In'!Z110*1.5,2)+ROUND('M1-In'!AA110*0.6,2)+ROUND('M1-In'!AB110*0.9,2)</f>
        <v>0</v>
      </c>
      <c r="Y110" s="81">
        <f ca="1">IF(V110=1,"Corriger",'M1-In'!Y110* vergoedeen+'M1-In'!Z110*ROUND(vergoedeen*1.5,2)+'M1-In'!AA110*ROUND(vergoedeen*0.6,2)+'M1-In'!AB110*ROUND(vergoedeen*0.9,2))</f>
        <v>0</v>
      </c>
      <c r="Z110" s="81">
        <f t="shared" ca="1" si="21"/>
        <v>0</v>
      </c>
      <c r="AA110" s="81">
        <f>E110+'M1-In'!N110+'M1-In'!P110+H110</f>
        <v>0</v>
      </c>
      <c r="AB110" s="81">
        <f>E110+'M1-In'!N110+'M1-In'!P110</f>
        <v>0</v>
      </c>
      <c r="AC110" s="25">
        <f>IF(V110=1,"Corriger",MIN(AA110,ad5m1*Ident!L110))</f>
        <v>0</v>
      </c>
      <c r="AD110" s="25">
        <f>MIN(AB110,ad5m1*Ident!L110)</f>
        <v>0</v>
      </c>
      <c r="AE110" s="81">
        <f t="shared" si="22"/>
        <v>0</v>
      </c>
      <c r="AF110" s="81">
        <f t="shared" si="23"/>
        <v>0</v>
      </c>
      <c r="AG110" s="81">
        <f>'M1-In'!AD110+'M1-In'!AE110</f>
        <v>0</v>
      </c>
      <c r="AH110" s="81">
        <f t="shared" si="24"/>
        <v>0</v>
      </c>
      <c r="AI110" s="81">
        <f>IF(V110=1,"Corriger!",ROUND('M1-In'!AF110*AE110*fuf,2))</f>
        <v>0</v>
      </c>
      <c r="AJ110" s="81">
        <f>IF(V110=1,"Corriger!",ROUND('M1-In'!AG110*AE110*fuf,2))</f>
        <v>0</v>
      </c>
      <c r="AK110" s="81">
        <f>IF(V110=1,"Corriger!",ROUND('M1-In'!AH110*AE110*fuf,2))</f>
        <v>0</v>
      </c>
      <c r="AL110" s="81">
        <f>IF(V110=1,"Corriger!",ROUND('M1-In'!AI110*AE110*fuf,2))</f>
        <v>0</v>
      </c>
      <c r="AM110" s="81">
        <f>IF(V110=1,"Corriger!",ROUND('M1-In'!AJ110*AE110*fuf,2))</f>
        <v>0</v>
      </c>
      <c r="AN110" s="81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1">
        <f t="shared" si="26"/>
        <v>0</v>
      </c>
      <c r="AQ110" s="81">
        <f t="shared" ca="1" si="27"/>
        <v>0</v>
      </c>
      <c r="AR110" s="81">
        <f t="shared" ca="1" si="28"/>
        <v>0</v>
      </c>
      <c r="AS110" s="81">
        <f t="shared" si="29"/>
        <v>0</v>
      </c>
      <c r="AT110" s="81">
        <f t="shared" ca="1" si="30"/>
        <v>0</v>
      </c>
      <c r="AU110" s="81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'M1-In'!F111*malu1+'M1-In'!G111*dima1+'M1-In'!H111*wome1+'M1-In'!I111*doje1+'M1-In'!J111*vrve1+'M1-In'!K111*zasa1+'M1-In'!L111*zodi1</f>
        <v>0</v>
      </c>
      <c r="F111" s="34">
        <f>IF('M1-In'!Q111&lt;0,1,0)</f>
        <v>0</v>
      </c>
      <c r="G111" s="81" t="str">
        <f t="shared" si="16"/>
        <v>OK</v>
      </c>
      <c r="H111" s="81">
        <f>IF('M1-In'!Q111&lt;0,0,'M1-In'!Q111)</f>
        <v>0</v>
      </c>
      <c r="I111" s="25">
        <f>IF('M1-In'!F111&gt;0,malu1,0)</f>
        <v>0</v>
      </c>
      <c r="J111" s="25">
        <f>IF('M1-In'!G111&gt;0,dima1,0)</f>
        <v>0</v>
      </c>
      <c r="K111" s="25">
        <f>IF('M1-In'!H111&gt;0,wome1,0)</f>
        <v>0</v>
      </c>
      <c r="L111" s="25">
        <f>IF('M1-In'!I111&gt;0,doje1,0)</f>
        <v>0</v>
      </c>
      <c r="M111" s="25">
        <f>IF('M1-In'!J111&gt;0,vrve1,0)</f>
        <v>0</v>
      </c>
      <c r="N111" s="25">
        <f>IF('M1-In'!K111&gt;0,zasa1,0)</f>
        <v>0</v>
      </c>
      <c r="O111" s="25">
        <f>IF('M1-In'!L111&gt;0,zodi1,0)</f>
        <v>0</v>
      </c>
      <c r="P111" s="25">
        <f t="shared" si="17"/>
        <v>0</v>
      </c>
      <c r="Q111" s="25">
        <f>IF(P111+'M1-In'!U111&gt;malu1+dima1+wome1+doje1+vrve1+zasa1+zodi1,1,0)</f>
        <v>0</v>
      </c>
      <c r="R111" s="25" t="str">
        <f t="shared" si="18"/>
        <v>OK</v>
      </c>
      <c r="S111" s="25">
        <f>MIN(P111+'M1-In'!U111,malu1+dima1+wome1+doje1+vrve1+zasa1+zodi1)</f>
        <v>0</v>
      </c>
      <c r="T111" s="25">
        <f>IF('M1-In'!AD111+'M1-In'!AE111+'M1-In'!AF111+'M1-In'!AG111+'M1-In'!AH111+'M1-In'!AI111+'M1-In'!AJ111&gt;S111,1,0)</f>
        <v>0</v>
      </c>
      <c r="U111" s="25" t="str">
        <f t="shared" si="19"/>
        <v>OK</v>
      </c>
      <c r="V111" s="34">
        <f t="shared" si="20"/>
        <v>0</v>
      </c>
      <c r="W111" s="81">
        <f>ROUND('M1-In'!Y111+'M1-In'!Z111+'M1-In'!AA111*0.5+'M1-In'!AB111*0.5,2)</f>
        <v>0</v>
      </c>
      <c r="X111" s="81">
        <f>ROUND('M1-In'!Y111,2)+ROUND('M1-In'!Z111*1.5,2)+ROUND('M1-In'!AA111*0.6,2)+ROUND('M1-In'!AB111*0.9,2)</f>
        <v>0</v>
      </c>
      <c r="Y111" s="81">
        <f ca="1">IF(V111=1,"Corriger",'M1-In'!Y111* vergoedeen+'M1-In'!Z111*ROUND(vergoedeen*1.5,2)+'M1-In'!AA111*ROUND(vergoedeen*0.6,2)+'M1-In'!AB111*ROUND(vergoedeen*0.9,2))</f>
        <v>0</v>
      </c>
      <c r="Z111" s="81">
        <f t="shared" ca="1" si="21"/>
        <v>0</v>
      </c>
      <c r="AA111" s="81">
        <f>E111+'M1-In'!N111+'M1-In'!P111+H111</f>
        <v>0</v>
      </c>
      <c r="AB111" s="81">
        <f>E111+'M1-In'!N111+'M1-In'!P111</f>
        <v>0</v>
      </c>
      <c r="AC111" s="25">
        <f>IF(V111=1,"Corriger",MIN(AA111,ad5m1*Ident!L111))</f>
        <v>0</v>
      </c>
      <c r="AD111" s="25">
        <f>MIN(AB111,ad5m1*Ident!L111)</f>
        <v>0</v>
      </c>
      <c r="AE111" s="81">
        <f t="shared" si="22"/>
        <v>0</v>
      </c>
      <c r="AF111" s="81">
        <f t="shared" si="23"/>
        <v>0</v>
      </c>
      <c r="AG111" s="81">
        <f>'M1-In'!AD111+'M1-In'!AE111</f>
        <v>0</v>
      </c>
      <c r="AH111" s="81">
        <f t="shared" si="24"/>
        <v>0</v>
      </c>
      <c r="AI111" s="81">
        <f>IF(V111=1,"Corriger!",ROUND('M1-In'!AF111*AE111*fuf,2))</f>
        <v>0</v>
      </c>
      <c r="AJ111" s="81">
        <f>IF(V111=1,"Corriger!",ROUND('M1-In'!AG111*AE111*fuf,2))</f>
        <v>0</v>
      </c>
      <c r="AK111" s="81">
        <f>IF(V111=1,"Corriger!",ROUND('M1-In'!AH111*AE111*fuf,2))</f>
        <v>0</v>
      </c>
      <c r="AL111" s="81">
        <f>IF(V111=1,"Corriger!",ROUND('M1-In'!AI111*AE111*fuf,2))</f>
        <v>0</v>
      </c>
      <c r="AM111" s="81">
        <f>IF(V111=1,"Corriger!",ROUND('M1-In'!AJ111*AE111*fuf,2))</f>
        <v>0</v>
      </c>
      <c r="AN111" s="81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1">
        <f t="shared" si="26"/>
        <v>0</v>
      </c>
      <c r="AQ111" s="81">
        <f t="shared" ca="1" si="27"/>
        <v>0</v>
      </c>
      <c r="AR111" s="81">
        <f t="shared" ca="1" si="28"/>
        <v>0</v>
      </c>
      <c r="AS111" s="81">
        <f t="shared" si="29"/>
        <v>0</v>
      </c>
      <c r="AT111" s="81">
        <f t="shared" ca="1" si="30"/>
        <v>0</v>
      </c>
      <c r="AU111" s="81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'M1-In'!F112*malu1+'M1-In'!G112*dima1+'M1-In'!H112*wome1+'M1-In'!I112*doje1+'M1-In'!J112*vrve1+'M1-In'!K112*zasa1+'M1-In'!L112*zodi1</f>
        <v>0</v>
      </c>
      <c r="F112" s="34">
        <f>IF('M1-In'!Q112&lt;0,1,0)</f>
        <v>0</v>
      </c>
      <c r="G112" s="81" t="str">
        <f t="shared" si="16"/>
        <v>OK</v>
      </c>
      <c r="H112" s="81">
        <f>IF('M1-In'!Q112&lt;0,0,'M1-In'!Q112)</f>
        <v>0</v>
      </c>
      <c r="I112" s="25">
        <f>IF('M1-In'!F112&gt;0,malu1,0)</f>
        <v>0</v>
      </c>
      <c r="J112" s="25">
        <f>IF('M1-In'!G112&gt;0,dima1,0)</f>
        <v>0</v>
      </c>
      <c r="K112" s="25">
        <f>IF('M1-In'!H112&gt;0,wome1,0)</f>
        <v>0</v>
      </c>
      <c r="L112" s="25">
        <f>IF('M1-In'!I112&gt;0,doje1,0)</f>
        <v>0</v>
      </c>
      <c r="M112" s="25">
        <f>IF('M1-In'!J112&gt;0,vrve1,0)</f>
        <v>0</v>
      </c>
      <c r="N112" s="25">
        <f>IF('M1-In'!K112&gt;0,zasa1,0)</f>
        <v>0</v>
      </c>
      <c r="O112" s="25">
        <f>IF('M1-In'!L112&gt;0,zodi1,0)</f>
        <v>0</v>
      </c>
      <c r="P112" s="25">
        <f t="shared" si="17"/>
        <v>0</v>
      </c>
      <c r="Q112" s="25">
        <f>IF(P112+'M1-In'!U112&gt;malu1+dima1+wome1+doje1+vrve1+zasa1+zodi1,1,0)</f>
        <v>0</v>
      </c>
      <c r="R112" s="25" t="str">
        <f t="shared" si="18"/>
        <v>OK</v>
      </c>
      <c r="S112" s="25">
        <f>MIN(P112+'M1-In'!U112,malu1+dima1+wome1+doje1+vrve1+zasa1+zodi1)</f>
        <v>0</v>
      </c>
      <c r="T112" s="25">
        <f>IF('M1-In'!AD112+'M1-In'!AE112+'M1-In'!AF112+'M1-In'!AG112+'M1-In'!AH112+'M1-In'!AI112+'M1-In'!AJ112&gt;S112,1,0)</f>
        <v>0</v>
      </c>
      <c r="U112" s="25" t="str">
        <f t="shared" si="19"/>
        <v>OK</v>
      </c>
      <c r="V112" s="34">
        <f t="shared" si="20"/>
        <v>0</v>
      </c>
      <c r="W112" s="81">
        <f>ROUND('M1-In'!Y112+'M1-In'!Z112+'M1-In'!AA112*0.5+'M1-In'!AB112*0.5,2)</f>
        <v>0</v>
      </c>
      <c r="X112" s="81">
        <f>ROUND('M1-In'!Y112,2)+ROUND('M1-In'!Z112*1.5,2)+ROUND('M1-In'!AA112*0.6,2)+ROUND('M1-In'!AB112*0.9,2)</f>
        <v>0</v>
      </c>
      <c r="Y112" s="81">
        <f ca="1">IF(V112=1,"Corriger",'M1-In'!Y112* vergoedeen+'M1-In'!Z112*ROUND(vergoedeen*1.5,2)+'M1-In'!AA112*ROUND(vergoedeen*0.6,2)+'M1-In'!AB112*ROUND(vergoedeen*0.9,2))</f>
        <v>0</v>
      </c>
      <c r="Z112" s="81">
        <f t="shared" ca="1" si="21"/>
        <v>0</v>
      </c>
      <c r="AA112" s="81">
        <f>E112+'M1-In'!N112+'M1-In'!P112+H112</f>
        <v>0</v>
      </c>
      <c r="AB112" s="81">
        <f>E112+'M1-In'!N112+'M1-In'!P112</f>
        <v>0</v>
      </c>
      <c r="AC112" s="25">
        <f>IF(V112=1,"Corriger",MIN(AA112,ad5m1*Ident!L112))</f>
        <v>0</v>
      </c>
      <c r="AD112" s="25">
        <f>MIN(AB112,ad5m1*Ident!L112)</f>
        <v>0</v>
      </c>
      <c r="AE112" s="81">
        <f t="shared" si="22"/>
        <v>0</v>
      </c>
      <c r="AF112" s="81">
        <f t="shared" si="23"/>
        <v>0</v>
      </c>
      <c r="AG112" s="81">
        <f>'M1-In'!AD112+'M1-In'!AE112</f>
        <v>0</v>
      </c>
      <c r="AH112" s="81">
        <f t="shared" si="24"/>
        <v>0</v>
      </c>
      <c r="AI112" s="81">
        <f>IF(V112=1,"Corriger!",ROUND('M1-In'!AF112*AE112*fuf,2))</f>
        <v>0</v>
      </c>
      <c r="AJ112" s="81">
        <f>IF(V112=1,"Corriger!",ROUND('M1-In'!AG112*AE112*fuf,2))</f>
        <v>0</v>
      </c>
      <c r="AK112" s="81">
        <f>IF(V112=1,"Corriger!",ROUND('M1-In'!AH112*AE112*fuf,2))</f>
        <v>0</v>
      </c>
      <c r="AL112" s="81">
        <f>IF(V112=1,"Corriger!",ROUND('M1-In'!AI112*AE112*fuf,2))</f>
        <v>0</v>
      </c>
      <c r="AM112" s="81">
        <f>IF(V112=1,"Corriger!",ROUND('M1-In'!AJ112*AE112*fuf,2))</f>
        <v>0</v>
      </c>
      <c r="AN112" s="81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1">
        <f t="shared" si="26"/>
        <v>0</v>
      </c>
      <c r="AQ112" s="81">
        <f t="shared" ca="1" si="27"/>
        <v>0</v>
      </c>
      <c r="AR112" s="81">
        <f t="shared" ca="1" si="28"/>
        <v>0</v>
      </c>
      <c r="AS112" s="81">
        <f t="shared" si="29"/>
        <v>0</v>
      </c>
      <c r="AT112" s="81">
        <f t="shared" ca="1" si="30"/>
        <v>0</v>
      </c>
      <c r="AU112" s="81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'M1-In'!F113*malu1+'M1-In'!G113*dima1+'M1-In'!H113*wome1+'M1-In'!I113*doje1+'M1-In'!J113*vrve1+'M1-In'!K113*zasa1+'M1-In'!L113*zodi1</f>
        <v>0</v>
      </c>
      <c r="F113" s="34">
        <f>IF('M1-In'!Q113&lt;0,1,0)</f>
        <v>0</v>
      </c>
      <c r="G113" s="81" t="str">
        <f t="shared" si="16"/>
        <v>OK</v>
      </c>
      <c r="H113" s="81">
        <f>IF('M1-In'!Q113&lt;0,0,'M1-In'!Q113)</f>
        <v>0</v>
      </c>
      <c r="I113" s="25">
        <f>IF('M1-In'!F113&gt;0,malu1,0)</f>
        <v>0</v>
      </c>
      <c r="J113" s="25">
        <f>IF('M1-In'!G113&gt;0,dima1,0)</f>
        <v>0</v>
      </c>
      <c r="K113" s="25">
        <f>IF('M1-In'!H113&gt;0,wome1,0)</f>
        <v>0</v>
      </c>
      <c r="L113" s="25">
        <f>IF('M1-In'!I113&gt;0,doje1,0)</f>
        <v>0</v>
      </c>
      <c r="M113" s="25">
        <f>IF('M1-In'!J113&gt;0,vrve1,0)</f>
        <v>0</v>
      </c>
      <c r="N113" s="25">
        <f>IF('M1-In'!K113&gt;0,zasa1,0)</f>
        <v>0</v>
      </c>
      <c r="O113" s="25">
        <f>IF('M1-In'!L113&gt;0,zodi1,0)</f>
        <v>0</v>
      </c>
      <c r="P113" s="25">
        <f t="shared" si="17"/>
        <v>0</v>
      </c>
      <c r="Q113" s="25">
        <f>IF(P113+'M1-In'!U113&gt;malu1+dima1+wome1+doje1+vrve1+zasa1+zodi1,1,0)</f>
        <v>0</v>
      </c>
      <c r="R113" s="25" t="str">
        <f t="shared" si="18"/>
        <v>OK</v>
      </c>
      <c r="S113" s="25">
        <f>MIN(P113+'M1-In'!U113,malu1+dima1+wome1+doje1+vrve1+zasa1+zodi1)</f>
        <v>0</v>
      </c>
      <c r="T113" s="25">
        <f>IF('M1-In'!AD113+'M1-In'!AE113+'M1-In'!AF113+'M1-In'!AG113+'M1-In'!AH113+'M1-In'!AI113+'M1-In'!AJ113&gt;S113,1,0)</f>
        <v>0</v>
      </c>
      <c r="U113" s="25" t="str">
        <f t="shared" si="19"/>
        <v>OK</v>
      </c>
      <c r="V113" s="34">
        <f t="shared" si="20"/>
        <v>0</v>
      </c>
      <c r="W113" s="81">
        <f>ROUND('M1-In'!Y113+'M1-In'!Z113+'M1-In'!AA113*0.5+'M1-In'!AB113*0.5,2)</f>
        <v>0</v>
      </c>
      <c r="X113" s="81">
        <f>ROUND('M1-In'!Y113,2)+ROUND('M1-In'!Z113*1.5,2)+ROUND('M1-In'!AA113*0.6,2)+ROUND('M1-In'!AB113*0.9,2)</f>
        <v>0</v>
      </c>
      <c r="Y113" s="81">
        <f ca="1">IF(V113=1,"Corriger",'M1-In'!Y113* vergoedeen+'M1-In'!Z113*ROUND(vergoedeen*1.5,2)+'M1-In'!AA113*ROUND(vergoedeen*0.6,2)+'M1-In'!AB113*ROUND(vergoedeen*0.9,2))</f>
        <v>0</v>
      </c>
      <c r="Z113" s="81">
        <f t="shared" ca="1" si="21"/>
        <v>0</v>
      </c>
      <c r="AA113" s="81">
        <f>E113+'M1-In'!N113+'M1-In'!P113+H113</f>
        <v>0</v>
      </c>
      <c r="AB113" s="81">
        <f>E113+'M1-In'!N113+'M1-In'!P113</f>
        <v>0</v>
      </c>
      <c r="AC113" s="25">
        <f>IF(V113=1,"Corriger",MIN(AA113,ad5m1*Ident!L113))</f>
        <v>0</v>
      </c>
      <c r="AD113" s="25">
        <f>MIN(AB113,ad5m1*Ident!L113)</f>
        <v>0</v>
      </c>
      <c r="AE113" s="81">
        <f t="shared" si="22"/>
        <v>0</v>
      </c>
      <c r="AF113" s="81">
        <f t="shared" si="23"/>
        <v>0</v>
      </c>
      <c r="AG113" s="81">
        <f>'M1-In'!AD113+'M1-In'!AE113</f>
        <v>0</v>
      </c>
      <c r="AH113" s="81">
        <f t="shared" si="24"/>
        <v>0</v>
      </c>
      <c r="AI113" s="81">
        <f>IF(V113=1,"Corriger!",ROUND('M1-In'!AF113*AE113*fuf,2))</f>
        <v>0</v>
      </c>
      <c r="AJ113" s="81">
        <f>IF(V113=1,"Corriger!",ROUND('M1-In'!AG113*AE113*fuf,2))</f>
        <v>0</v>
      </c>
      <c r="AK113" s="81">
        <f>IF(V113=1,"Corriger!",ROUND('M1-In'!AH113*AE113*fuf,2))</f>
        <v>0</v>
      </c>
      <c r="AL113" s="81">
        <f>IF(V113=1,"Corriger!",ROUND('M1-In'!AI113*AE113*fuf,2))</f>
        <v>0</v>
      </c>
      <c r="AM113" s="81">
        <f>IF(V113=1,"Corriger!",ROUND('M1-In'!AJ113*AE113*fuf,2))</f>
        <v>0</v>
      </c>
      <c r="AN113" s="81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1">
        <f t="shared" si="26"/>
        <v>0</v>
      </c>
      <c r="AQ113" s="81">
        <f t="shared" ca="1" si="27"/>
        <v>0</v>
      </c>
      <c r="AR113" s="81">
        <f t="shared" ca="1" si="28"/>
        <v>0</v>
      </c>
      <c r="AS113" s="81">
        <f t="shared" si="29"/>
        <v>0</v>
      </c>
      <c r="AT113" s="81">
        <f t="shared" ca="1" si="30"/>
        <v>0</v>
      </c>
      <c r="AU113" s="81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'M1-In'!F114*malu1+'M1-In'!G114*dima1+'M1-In'!H114*wome1+'M1-In'!I114*doje1+'M1-In'!J114*vrve1+'M1-In'!K114*zasa1+'M1-In'!L114*zodi1</f>
        <v>0</v>
      </c>
      <c r="F114" s="34">
        <f>IF('M1-In'!Q114&lt;0,1,0)</f>
        <v>0</v>
      </c>
      <c r="G114" s="81" t="str">
        <f t="shared" si="16"/>
        <v>OK</v>
      </c>
      <c r="H114" s="81">
        <f>IF('M1-In'!Q114&lt;0,0,'M1-In'!Q114)</f>
        <v>0</v>
      </c>
      <c r="I114" s="25">
        <f>IF('M1-In'!F114&gt;0,malu1,0)</f>
        <v>0</v>
      </c>
      <c r="J114" s="25">
        <f>IF('M1-In'!G114&gt;0,dima1,0)</f>
        <v>0</v>
      </c>
      <c r="K114" s="25">
        <f>IF('M1-In'!H114&gt;0,wome1,0)</f>
        <v>0</v>
      </c>
      <c r="L114" s="25">
        <f>IF('M1-In'!I114&gt;0,doje1,0)</f>
        <v>0</v>
      </c>
      <c r="M114" s="25">
        <f>IF('M1-In'!J114&gt;0,vrve1,0)</f>
        <v>0</v>
      </c>
      <c r="N114" s="25">
        <f>IF('M1-In'!K114&gt;0,zasa1,0)</f>
        <v>0</v>
      </c>
      <c r="O114" s="25">
        <f>IF('M1-In'!L114&gt;0,zodi1,0)</f>
        <v>0</v>
      </c>
      <c r="P114" s="25">
        <f t="shared" si="17"/>
        <v>0</v>
      </c>
      <c r="Q114" s="25">
        <f>IF(P114+'M1-In'!U114&gt;malu1+dima1+wome1+doje1+vrve1+zasa1+zodi1,1,0)</f>
        <v>0</v>
      </c>
      <c r="R114" s="25" t="str">
        <f t="shared" si="18"/>
        <v>OK</v>
      </c>
      <c r="S114" s="25">
        <f>MIN(P114+'M1-In'!U114,malu1+dima1+wome1+doje1+vrve1+zasa1+zodi1)</f>
        <v>0</v>
      </c>
      <c r="T114" s="25">
        <f>IF('M1-In'!AD114+'M1-In'!AE114+'M1-In'!AF114+'M1-In'!AG114+'M1-In'!AH114+'M1-In'!AI114+'M1-In'!AJ114&gt;S114,1,0)</f>
        <v>0</v>
      </c>
      <c r="U114" s="25" t="str">
        <f t="shared" si="19"/>
        <v>OK</v>
      </c>
      <c r="V114" s="34">
        <f t="shared" si="20"/>
        <v>0</v>
      </c>
      <c r="W114" s="81">
        <f>ROUND('M1-In'!Y114+'M1-In'!Z114+'M1-In'!AA114*0.5+'M1-In'!AB114*0.5,2)</f>
        <v>0</v>
      </c>
      <c r="X114" s="81">
        <f>ROUND('M1-In'!Y114,2)+ROUND('M1-In'!Z114*1.5,2)+ROUND('M1-In'!AA114*0.6,2)+ROUND('M1-In'!AB114*0.9,2)</f>
        <v>0</v>
      </c>
      <c r="Y114" s="81">
        <f ca="1">IF(V114=1,"Corriger",'M1-In'!Y114* vergoedeen+'M1-In'!Z114*ROUND(vergoedeen*1.5,2)+'M1-In'!AA114*ROUND(vergoedeen*0.6,2)+'M1-In'!AB114*ROUND(vergoedeen*0.9,2))</f>
        <v>0</v>
      </c>
      <c r="Z114" s="81">
        <f t="shared" ca="1" si="21"/>
        <v>0</v>
      </c>
      <c r="AA114" s="81">
        <f>E114+'M1-In'!N114+'M1-In'!P114+H114</f>
        <v>0</v>
      </c>
      <c r="AB114" s="81">
        <f>E114+'M1-In'!N114+'M1-In'!P114</f>
        <v>0</v>
      </c>
      <c r="AC114" s="25">
        <f>IF(V114=1,"Corriger",MIN(AA114,ad5m1*Ident!L114))</f>
        <v>0</v>
      </c>
      <c r="AD114" s="25">
        <f>MIN(AB114,ad5m1*Ident!L114)</f>
        <v>0</v>
      </c>
      <c r="AE114" s="81">
        <f t="shared" si="22"/>
        <v>0</v>
      </c>
      <c r="AF114" s="81">
        <f t="shared" si="23"/>
        <v>0</v>
      </c>
      <c r="AG114" s="81">
        <f>'M1-In'!AD114+'M1-In'!AE114</f>
        <v>0</v>
      </c>
      <c r="AH114" s="81">
        <f t="shared" si="24"/>
        <v>0</v>
      </c>
      <c r="AI114" s="81">
        <f>IF(V114=1,"Corriger!",ROUND('M1-In'!AF114*AE114*fuf,2))</f>
        <v>0</v>
      </c>
      <c r="AJ114" s="81">
        <f>IF(V114=1,"Corriger!",ROUND('M1-In'!AG114*AE114*fuf,2))</f>
        <v>0</v>
      </c>
      <c r="AK114" s="81">
        <f>IF(V114=1,"Corriger!",ROUND('M1-In'!AH114*AE114*fuf,2))</f>
        <v>0</v>
      </c>
      <c r="AL114" s="81">
        <f>IF(V114=1,"Corriger!",ROUND('M1-In'!AI114*AE114*fuf,2))</f>
        <v>0</v>
      </c>
      <c r="AM114" s="81">
        <f>IF(V114=1,"Corriger!",ROUND('M1-In'!AJ114*AE114*fuf,2))</f>
        <v>0</v>
      </c>
      <c r="AN114" s="81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1">
        <f t="shared" si="26"/>
        <v>0</v>
      </c>
      <c r="AQ114" s="81">
        <f t="shared" ca="1" si="27"/>
        <v>0</v>
      </c>
      <c r="AR114" s="81">
        <f t="shared" ca="1" si="28"/>
        <v>0</v>
      </c>
      <c r="AS114" s="81">
        <f t="shared" si="29"/>
        <v>0</v>
      </c>
      <c r="AT114" s="81">
        <f t="shared" ca="1" si="30"/>
        <v>0</v>
      </c>
      <c r="AU114" s="81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'M1-In'!F115*malu1+'M1-In'!G115*dima1+'M1-In'!H115*wome1+'M1-In'!I115*doje1+'M1-In'!J115*vrve1+'M1-In'!K115*zasa1+'M1-In'!L115*zodi1</f>
        <v>0</v>
      </c>
      <c r="F115" s="34">
        <f>IF('M1-In'!Q115&lt;0,1,0)</f>
        <v>0</v>
      </c>
      <c r="G115" s="81" t="str">
        <f t="shared" si="16"/>
        <v>OK</v>
      </c>
      <c r="H115" s="81">
        <f>IF('M1-In'!Q115&lt;0,0,'M1-In'!Q115)</f>
        <v>0</v>
      </c>
      <c r="I115" s="25">
        <f>IF('M1-In'!F115&gt;0,malu1,0)</f>
        <v>0</v>
      </c>
      <c r="J115" s="25">
        <f>IF('M1-In'!G115&gt;0,dima1,0)</f>
        <v>0</v>
      </c>
      <c r="K115" s="25">
        <f>IF('M1-In'!H115&gt;0,wome1,0)</f>
        <v>0</v>
      </c>
      <c r="L115" s="25">
        <f>IF('M1-In'!I115&gt;0,doje1,0)</f>
        <v>0</v>
      </c>
      <c r="M115" s="25">
        <f>IF('M1-In'!J115&gt;0,vrve1,0)</f>
        <v>0</v>
      </c>
      <c r="N115" s="25">
        <f>IF('M1-In'!K115&gt;0,zasa1,0)</f>
        <v>0</v>
      </c>
      <c r="O115" s="25">
        <f>IF('M1-In'!L115&gt;0,zodi1,0)</f>
        <v>0</v>
      </c>
      <c r="P115" s="25">
        <f t="shared" si="17"/>
        <v>0</v>
      </c>
      <c r="Q115" s="25">
        <f>IF(P115+'M1-In'!U115&gt;malu1+dima1+wome1+doje1+vrve1+zasa1+zodi1,1,0)</f>
        <v>0</v>
      </c>
      <c r="R115" s="25" t="str">
        <f t="shared" si="18"/>
        <v>OK</v>
      </c>
      <c r="S115" s="25">
        <f>MIN(P115+'M1-In'!U115,malu1+dima1+wome1+doje1+vrve1+zasa1+zodi1)</f>
        <v>0</v>
      </c>
      <c r="T115" s="25">
        <f>IF('M1-In'!AD115+'M1-In'!AE115+'M1-In'!AF115+'M1-In'!AG115+'M1-In'!AH115+'M1-In'!AI115+'M1-In'!AJ115&gt;S115,1,0)</f>
        <v>0</v>
      </c>
      <c r="U115" s="25" t="str">
        <f t="shared" si="19"/>
        <v>OK</v>
      </c>
      <c r="V115" s="34">
        <f t="shared" si="20"/>
        <v>0</v>
      </c>
      <c r="W115" s="81">
        <f>ROUND('M1-In'!Y115+'M1-In'!Z115+'M1-In'!AA115*0.5+'M1-In'!AB115*0.5,2)</f>
        <v>0</v>
      </c>
      <c r="X115" s="81">
        <f>ROUND('M1-In'!Y115,2)+ROUND('M1-In'!Z115*1.5,2)+ROUND('M1-In'!AA115*0.6,2)+ROUND('M1-In'!AB115*0.9,2)</f>
        <v>0</v>
      </c>
      <c r="Y115" s="81">
        <f ca="1">IF(V115=1,"Corriger",'M1-In'!Y115* vergoedeen+'M1-In'!Z115*ROUND(vergoedeen*1.5,2)+'M1-In'!AA115*ROUND(vergoedeen*0.6,2)+'M1-In'!AB115*ROUND(vergoedeen*0.9,2))</f>
        <v>0</v>
      </c>
      <c r="Z115" s="81">
        <f t="shared" ca="1" si="21"/>
        <v>0</v>
      </c>
      <c r="AA115" s="81">
        <f>E115+'M1-In'!N115+'M1-In'!P115+H115</f>
        <v>0</v>
      </c>
      <c r="AB115" s="81">
        <f>E115+'M1-In'!N115+'M1-In'!P115</f>
        <v>0</v>
      </c>
      <c r="AC115" s="25">
        <f>IF(V115=1,"Corriger",MIN(AA115,ad5m1*Ident!L115))</f>
        <v>0</v>
      </c>
      <c r="AD115" s="25">
        <f>MIN(AB115,ad5m1*Ident!L115)</f>
        <v>0</v>
      </c>
      <c r="AE115" s="81">
        <f t="shared" si="22"/>
        <v>0</v>
      </c>
      <c r="AF115" s="81">
        <f t="shared" si="23"/>
        <v>0</v>
      </c>
      <c r="AG115" s="81">
        <f>'M1-In'!AD115+'M1-In'!AE115</f>
        <v>0</v>
      </c>
      <c r="AH115" s="81">
        <f t="shared" si="24"/>
        <v>0</v>
      </c>
      <c r="AI115" s="81">
        <f>IF(V115=1,"Corriger!",ROUND('M1-In'!AF115*AE115*fuf,2))</f>
        <v>0</v>
      </c>
      <c r="AJ115" s="81">
        <f>IF(V115=1,"Corriger!",ROUND('M1-In'!AG115*AE115*fuf,2))</f>
        <v>0</v>
      </c>
      <c r="AK115" s="81">
        <f>IF(V115=1,"Corriger!",ROUND('M1-In'!AH115*AE115*fuf,2))</f>
        <v>0</v>
      </c>
      <c r="AL115" s="81">
        <f>IF(V115=1,"Corriger!",ROUND('M1-In'!AI115*AE115*fuf,2))</f>
        <v>0</v>
      </c>
      <c r="AM115" s="81">
        <f>IF(V115=1,"Corriger!",ROUND('M1-In'!AJ115*AE115*fuf,2))</f>
        <v>0</v>
      </c>
      <c r="AN115" s="81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1">
        <f t="shared" si="26"/>
        <v>0</v>
      </c>
      <c r="AQ115" s="81">
        <f t="shared" ca="1" si="27"/>
        <v>0</v>
      </c>
      <c r="AR115" s="81">
        <f t="shared" ca="1" si="28"/>
        <v>0</v>
      </c>
      <c r="AS115" s="81">
        <f t="shared" si="29"/>
        <v>0</v>
      </c>
      <c r="AT115" s="81">
        <f t="shared" ca="1" si="30"/>
        <v>0</v>
      </c>
      <c r="AU115" s="81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'M1-In'!F116*malu1+'M1-In'!G116*dima1+'M1-In'!H116*wome1+'M1-In'!I116*doje1+'M1-In'!J116*vrve1+'M1-In'!K116*zasa1+'M1-In'!L116*zodi1</f>
        <v>0</v>
      </c>
      <c r="F116" s="34">
        <f>IF('M1-In'!Q116&lt;0,1,0)</f>
        <v>0</v>
      </c>
      <c r="G116" s="81" t="str">
        <f t="shared" si="16"/>
        <v>OK</v>
      </c>
      <c r="H116" s="81">
        <f>IF('M1-In'!Q116&lt;0,0,'M1-In'!Q116)</f>
        <v>0</v>
      </c>
      <c r="I116" s="25">
        <f>IF('M1-In'!F116&gt;0,malu1,0)</f>
        <v>0</v>
      </c>
      <c r="J116" s="25">
        <f>IF('M1-In'!G116&gt;0,dima1,0)</f>
        <v>0</v>
      </c>
      <c r="K116" s="25">
        <f>IF('M1-In'!H116&gt;0,wome1,0)</f>
        <v>0</v>
      </c>
      <c r="L116" s="25">
        <f>IF('M1-In'!I116&gt;0,doje1,0)</f>
        <v>0</v>
      </c>
      <c r="M116" s="25">
        <f>IF('M1-In'!J116&gt;0,vrve1,0)</f>
        <v>0</v>
      </c>
      <c r="N116" s="25">
        <f>IF('M1-In'!K116&gt;0,zasa1,0)</f>
        <v>0</v>
      </c>
      <c r="O116" s="25">
        <f>IF('M1-In'!L116&gt;0,zodi1,0)</f>
        <v>0</v>
      </c>
      <c r="P116" s="25">
        <f t="shared" si="17"/>
        <v>0</v>
      </c>
      <c r="Q116" s="25">
        <f>IF(P116+'M1-In'!U116&gt;malu1+dima1+wome1+doje1+vrve1+zasa1+zodi1,1,0)</f>
        <v>0</v>
      </c>
      <c r="R116" s="25" t="str">
        <f t="shared" si="18"/>
        <v>OK</v>
      </c>
      <c r="S116" s="25">
        <f>MIN(P116+'M1-In'!U116,malu1+dima1+wome1+doje1+vrve1+zasa1+zodi1)</f>
        <v>0</v>
      </c>
      <c r="T116" s="25">
        <f>IF('M1-In'!AD116+'M1-In'!AE116+'M1-In'!AF116+'M1-In'!AG116+'M1-In'!AH116+'M1-In'!AI116+'M1-In'!AJ116&gt;S116,1,0)</f>
        <v>0</v>
      </c>
      <c r="U116" s="25" t="str">
        <f t="shared" si="19"/>
        <v>OK</v>
      </c>
      <c r="V116" s="34">
        <f t="shared" si="20"/>
        <v>0</v>
      </c>
      <c r="W116" s="81">
        <f>ROUND('M1-In'!Y116+'M1-In'!Z116+'M1-In'!AA116*0.5+'M1-In'!AB116*0.5,2)</f>
        <v>0</v>
      </c>
      <c r="X116" s="81">
        <f>ROUND('M1-In'!Y116,2)+ROUND('M1-In'!Z116*1.5,2)+ROUND('M1-In'!AA116*0.6,2)+ROUND('M1-In'!AB116*0.9,2)</f>
        <v>0</v>
      </c>
      <c r="Y116" s="81">
        <f ca="1">IF(V116=1,"Corriger",'M1-In'!Y116* vergoedeen+'M1-In'!Z116*ROUND(vergoedeen*1.5,2)+'M1-In'!AA116*ROUND(vergoedeen*0.6,2)+'M1-In'!AB116*ROUND(vergoedeen*0.9,2))</f>
        <v>0</v>
      </c>
      <c r="Z116" s="81">
        <f t="shared" ca="1" si="21"/>
        <v>0</v>
      </c>
      <c r="AA116" s="81">
        <f>E116+'M1-In'!N116+'M1-In'!P116+H116</f>
        <v>0</v>
      </c>
      <c r="AB116" s="81">
        <f>E116+'M1-In'!N116+'M1-In'!P116</f>
        <v>0</v>
      </c>
      <c r="AC116" s="25">
        <f>IF(V116=1,"Corriger",MIN(AA116,ad5m1*Ident!L116))</f>
        <v>0</v>
      </c>
      <c r="AD116" s="25">
        <f>MIN(AB116,ad5m1*Ident!L116)</f>
        <v>0</v>
      </c>
      <c r="AE116" s="81">
        <f t="shared" si="22"/>
        <v>0</v>
      </c>
      <c r="AF116" s="81">
        <f t="shared" si="23"/>
        <v>0</v>
      </c>
      <c r="AG116" s="81">
        <f>'M1-In'!AD116+'M1-In'!AE116</f>
        <v>0</v>
      </c>
      <c r="AH116" s="81">
        <f t="shared" si="24"/>
        <v>0</v>
      </c>
      <c r="AI116" s="81">
        <f>IF(V116=1,"Corriger!",ROUND('M1-In'!AF116*AE116*fuf,2))</f>
        <v>0</v>
      </c>
      <c r="AJ116" s="81">
        <f>IF(V116=1,"Corriger!",ROUND('M1-In'!AG116*AE116*fuf,2))</f>
        <v>0</v>
      </c>
      <c r="AK116" s="81">
        <f>IF(V116=1,"Corriger!",ROUND('M1-In'!AH116*AE116*fuf,2))</f>
        <v>0</v>
      </c>
      <c r="AL116" s="81">
        <f>IF(V116=1,"Corriger!",ROUND('M1-In'!AI116*AE116*fuf,2))</f>
        <v>0</v>
      </c>
      <c r="AM116" s="81">
        <f>IF(V116=1,"Corriger!",ROUND('M1-In'!AJ116*AE116*fuf,2))</f>
        <v>0</v>
      </c>
      <c r="AN116" s="81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1">
        <f t="shared" si="26"/>
        <v>0</v>
      </c>
      <c r="AQ116" s="81">
        <f t="shared" ca="1" si="27"/>
        <v>0</v>
      </c>
      <c r="AR116" s="81">
        <f t="shared" ca="1" si="28"/>
        <v>0</v>
      </c>
      <c r="AS116" s="81">
        <f t="shared" si="29"/>
        <v>0</v>
      </c>
      <c r="AT116" s="81">
        <f t="shared" ca="1" si="30"/>
        <v>0</v>
      </c>
      <c r="AU116" s="81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'M1-In'!F117*malu1+'M1-In'!G117*dima1+'M1-In'!H117*wome1+'M1-In'!I117*doje1+'M1-In'!J117*vrve1+'M1-In'!K117*zasa1+'M1-In'!L117*zodi1</f>
        <v>0</v>
      </c>
      <c r="F117" s="34">
        <f>IF('M1-In'!Q117&lt;0,1,0)</f>
        <v>0</v>
      </c>
      <c r="G117" s="81" t="str">
        <f t="shared" si="16"/>
        <v>OK</v>
      </c>
      <c r="H117" s="81">
        <f>IF('M1-In'!Q117&lt;0,0,'M1-In'!Q117)</f>
        <v>0</v>
      </c>
      <c r="I117" s="25">
        <f>IF('M1-In'!F117&gt;0,malu1,0)</f>
        <v>0</v>
      </c>
      <c r="J117" s="25">
        <f>IF('M1-In'!G117&gt;0,dima1,0)</f>
        <v>0</v>
      </c>
      <c r="K117" s="25">
        <f>IF('M1-In'!H117&gt;0,wome1,0)</f>
        <v>0</v>
      </c>
      <c r="L117" s="25">
        <f>IF('M1-In'!I117&gt;0,doje1,0)</f>
        <v>0</v>
      </c>
      <c r="M117" s="25">
        <f>IF('M1-In'!J117&gt;0,vrve1,0)</f>
        <v>0</v>
      </c>
      <c r="N117" s="25">
        <f>IF('M1-In'!K117&gt;0,zasa1,0)</f>
        <v>0</v>
      </c>
      <c r="O117" s="25">
        <f>IF('M1-In'!L117&gt;0,zodi1,0)</f>
        <v>0</v>
      </c>
      <c r="P117" s="25">
        <f t="shared" si="17"/>
        <v>0</v>
      </c>
      <c r="Q117" s="25">
        <f>IF(P117+'M1-In'!U117&gt;malu1+dima1+wome1+doje1+vrve1+zasa1+zodi1,1,0)</f>
        <v>0</v>
      </c>
      <c r="R117" s="25" t="str">
        <f t="shared" si="18"/>
        <v>OK</v>
      </c>
      <c r="S117" s="25">
        <f>MIN(P117+'M1-In'!U117,malu1+dima1+wome1+doje1+vrve1+zasa1+zodi1)</f>
        <v>0</v>
      </c>
      <c r="T117" s="25">
        <f>IF('M1-In'!AD117+'M1-In'!AE117+'M1-In'!AF117+'M1-In'!AG117+'M1-In'!AH117+'M1-In'!AI117+'M1-In'!AJ117&gt;S117,1,0)</f>
        <v>0</v>
      </c>
      <c r="U117" s="25" t="str">
        <f t="shared" si="19"/>
        <v>OK</v>
      </c>
      <c r="V117" s="34">
        <f t="shared" si="20"/>
        <v>0</v>
      </c>
      <c r="W117" s="81">
        <f>ROUND('M1-In'!Y117+'M1-In'!Z117+'M1-In'!AA117*0.5+'M1-In'!AB117*0.5,2)</f>
        <v>0</v>
      </c>
      <c r="X117" s="81">
        <f>ROUND('M1-In'!Y117,2)+ROUND('M1-In'!Z117*1.5,2)+ROUND('M1-In'!AA117*0.6,2)+ROUND('M1-In'!AB117*0.9,2)</f>
        <v>0</v>
      </c>
      <c r="Y117" s="81">
        <f ca="1">IF(V117=1,"Corriger",'M1-In'!Y117* vergoedeen+'M1-In'!Z117*ROUND(vergoedeen*1.5,2)+'M1-In'!AA117*ROUND(vergoedeen*0.6,2)+'M1-In'!AB117*ROUND(vergoedeen*0.9,2))</f>
        <v>0</v>
      </c>
      <c r="Z117" s="81">
        <f t="shared" ca="1" si="21"/>
        <v>0</v>
      </c>
      <c r="AA117" s="81">
        <f>E117+'M1-In'!N117+'M1-In'!P117+H117</f>
        <v>0</v>
      </c>
      <c r="AB117" s="81">
        <f>E117+'M1-In'!N117+'M1-In'!P117</f>
        <v>0</v>
      </c>
      <c r="AC117" s="25">
        <f>IF(V117=1,"Corriger",MIN(AA117,ad5m1*Ident!L117))</f>
        <v>0</v>
      </c>
      <c r="AD117" s="25">
        <f>MIN(AB117,ad5m1*Ident!L117)</f>
        <v>0</v>
      </c>
      <c r="AE117" s="81">
        <f t="shared" si="22"/>
        <v>0</v>
      </c>
      <c r="AF117" s="81">
        <f t="shared" si="23"/>
        <v>0</v>
      </c>
      <c r="AG117" s="81">
        <f>'M1-In'!AD117+'M1-In'!AE117</f>
        <v>0</v>
      </c>
      <c r="AH117" s="81">
        <f t="shared" si="24"/>
        <v>0</v>
      </c>
      <c r="AI117" s="81">
        <f>IF(V117=1,"Corriger!",ROUND('M1-In'!AF117*AE117*fuf,2))</f>
        <v>0</v>
      </c>
      <c r="AJ117" s="81">
        <f>IF(V117=1,"Corriger!",ROUND('M1-In'!AG117*AE117*fuf,2))</f>
        <v>0</v>
      </c>
      <c r="AK117" s="81">
        <f>IF(V117=1,"Corriger!",ROUND('M1-In'!AH117*AE117*fuf,2))</f>
        <v>0</v>
      </c>
      <c r="AL117" s="81">
        <f>IF(V117=1,"Corriger!",ROUND('M1-In'!AI117*AE117*fuf,2))</f>
        <v>0</v>
      </c>
      <c r="AM117" s="81">
        <f>IF(V117=1,"Corriger!",ROUND('M1-In'!AJ117*AE117*fuf,2))</f>
        <v>0</v>
      </c>
      <c r="AN117" s="81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1">
        <f t="shared" si="26"/>
        <v>0</v>
      </c>
      <c r="AQ117" s="81">
        <f t="shared" ca="1" si="27"/>
        <v>0</v>
      </c>
      <c r="AR117" s="81">
        <f t="shared" ca="1" si="28"/>
        <v>0</v>
      </c>
      <c r="AS117" s="81">
        <f t="shared" si="29"/>
        <v>0</v>
      </c>
      <c r="AT117" s="81">
        <f t="shared" ca="1" si="30"/>
        <v>0</v>
      </c>
      <c r="AU117" s="81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'M1-In'!F118*malu1+'M1-In'!G118*dima1+'M1-In'!H118*wome1+'M1-In'!I118*doje1+'M1-In'!J118*vrve1+'M1-In'!K118*zasa1+'M1-In'!L118*zodi1</f>
        <v>0</v>
      </c>
      <c r="F118" s="34">
        <f>IF('M1-In'!Q118&lt;0,1,0)</f>
        <v>0</v>
      </c>
      <c r="G118" s="81" t="str">
        <f t="shared" si="16"/>
        <v>OK</v>
      </c>
      <c r="H118" s="81">
        <f>IF('M1-In'!Q118&lt;0,0,'M1-In'!Q118)</f>
        <v>0</v>
      </c>
      <c r="I118" s="25">
        <f>IF('M1-In'!F118&gt;0,malu1,0)</f>
        <v>0</v>
      </c>
      <c r="J118" s="25">
        <f>IF('M1-In'!G118&gt;0,dima1,0)</f>
        <v>0</v>
      </c>
      <c r="K118" s="25">
        <f>IF('M1-In'!H118&gt;0,wome1,0)</f>
        <v>0</v>
      </c>
      <c r="L118" s="25">
        <f>IF('M1-In'!I118&gt;0,doje1,0)</f>
        <v>0</v>
      </c>
      <c r="M118" s="25">
        <f>IF('M1-In'!J118&gt;0,vrve1,0)</f>
        <v>0</v>
      </c>
      <c r="N118" s="25">
        <f>IF('M1-In'!K118&gt;0,zasa1,0)</f>
        <v>0</v>
      </c>
      <c r="O118" s="25">
        <f>IF('M1-In'!L118&gt;0,zodi1,0)</f>
        <v>0</v>
      </c>
      <c r="P118" s="25">
        <f t="shared" si="17"/>
        <v>0</v>
      </c>
      <c r="Q118" s="25">
        <f>IF(P118+'M1-In'!U118&gt;malu1+dima1+wome1+doje1+vrve1+zasa1+zodi1,1,0)</f>
        <v>0</v>
      </c>
      <c r="R118" s="25" t="str">
        <f t="shared" si="18"/>
        <v>OK</v>
      </c>
      <c r="S118" s="25">
        <f>MIN(P118+'M1-In'!U118,malu1+dima1+wome1+doje1+vrve1+zasa1+zodi1)</f>
        <v>0</v>
      </c>
      <c r="T118" s="25">
        <f>IF('M1-In'!AD118+'M1-In'!AE118+'M1-In'!AF118+'M1-In'!AG118+'M1-In'!AH118+'M1-In'!AI118+'M1-In'!AJ118&gt;S118,1,0)</f>
        <v>0</v>
      </c>
      <c r="U118" s="25" t="str">
        <f t="shared" si="19"/>
        <v>OK</v>
      </c>
      <c r="V118" s="34">
        <f t="shared" si="20"/>
        <v>0</v>
      </c>
      <c r="W118" s="81">
        <f>ROUND('M1-In'!Y118+'M1-In'!Z118+'M1-In'!AA118*0.5+'M1-In'!AB118*0.5,2)</f>
        <v>0</v>
      </c>
      <c r="X118" s="81">
        <f>ROUND('M1-In'!Y118,2)+ROUND('M1-In'!Z118*1.5,2)+ROUND('M1-In'!AA118*0.6,2)+ROUND('M1-In'!AB118*0.9,2)</f>
        <v>0</v>
      </c>
      <c r="Y118" s="81">
        <f ca="1">IF(V118=1,"Corriger",'M1-In'!Y118* vergoedeen+'M1-In'!Z118*ROUND(vergoedeen*1.5,2)+'M1-In'!AA118*ROUND(vergoedeen*0.6,2)+'M1-In'!AB118*ROUND(vergoedeen*0.9,2))</f>
        <v>0</v>
      </c>
      <c r="Z118" s="81">
        <f t="shared" ca="1" si="21"/>
        <v>0</v>
      </c>
      <c r="AA118" s="81">
        <f>E118+'M1-In'!N118+'M1-In'!P118+H118</f>
        <v>0</v>
      </c>
      <c r="AB118" s="81">
        <f>E118+'M1-In'!N118+'M1-In'!P118</f>
        <v>0</v>
      </c>
      <c r="AC118" s="25">
        <f>IF(V118=1,"Corriger",MIN(AA118,ad5m1*Ident!L118))</f>
        <v>0</v>
      </c>
      <c r="AD118" s="25">
        <f>MIN(AB118,ad5m1*Ident!L118)</f>
        <v>0</v>
      </c>
      <c r="AE118" s="81">
        <f t="shared" si="22"/>
        <v>0</v>
      </c>
      <c r="AF118" s="81">
        <f t="shared" si="23"/>
        <v>0</v>
      </c>
      <c r="AG118" s="81">
        <f>'M1-In'!AD118+'M1-In'!AE118</f>
        <v>0</v>
      </c>
      <c r="AH118" s="81">
        <f t="shared" si="24"/>
        <v>0</v>
      </c>
      <c r="AI118" s="81">
        <f>IF(V118=1,"Corriger!",ROUND('M1-In'!AF118*AE118*fuf,2))</f>
        <v>0</v>
      </c>
      <c r="AJ118" s="81">
        <f>IF(V118=1,"Corriger!",ROUND('M1-In'!AG118*AE118*fuf,2))</f>
        <v>0</v>
      </c>
      <c r="AK118" s="81">
        <f>IF(V118=1,"Corriger!",ROUND('M1-In'!AH118*AE118*fuf,2))</f>
        <v>0</v>
      </c>
      <c r="AL118" s="81">
        <f>IF(V118=1,"Corriger!",ROUND('M1-In'!AI118*AE118*fuf,2))</f>
        <v>0</v>
      </c>
      <c r="AM118" s="81">
        <f>IF(V118=1,"Corriger!",ROUND('M1-In'!AJ118*AE118*fuf,2))</f>
        <v>0</v>
      </c>
      <c r="AN118" s="81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1">
        <f t="shared" si="26"/>
        <v>0</v>
      </c>
      <c r="AQ118" s="81">
        <f t="shared" ca="1" si="27"/>
        <v>0</v>
      </c>
      <c r="AR118" s="81">
        <f t="shared" ca="1" si="28"/>
        <v>0</v>
      </c>
      <c r="AS118" s="81">
        <f t="shared" si="29"/>
        <v>0</v>
      </c>
      <c r="AT118" s="81">
        <f t="shared" ca="1" si="30"/>
        <v>0</v>
      </c>
      <c r="AU118" s="81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'M1-In'!F119*malu1+'M1-In'!G119*dima1+'M1-In'!H119*wome1+'M1-In'!I119*doje1+'M1-In'!J119*vrve1+'M1-In'!K119*zasa1+'M1-In'!L119*zodi1</f>
        <v>0</v>
      </c>
      <c r="F119" s="34">
        <f>IF('M1-In'!Q119&lt;0,1,0)</f>
        <v>0</v>
      </c>
      <c r="G119" s="81" t="str">
        <f t="shared" si="16"/>
        <v>OK</v>
      </c>
      <c r="H119" s="81">
        <f>IF('M1-In'!Q119&lt;0,0,'M1-In'!Q119)</f>
        <v>0</v>
      </c>
      <c r="I119" s="25">
        <f>IF('M1-In'!F119&gt;0,malu1,0)</f>
        <v>0</v>
      </c>
      <c r="J119" s="25">
        <f>IF('M1-In'!G119&gt;0,dima1,0)</f>
        <v>0</v>
      </c>
      <c r="K119" s="25">
        <f>IF('M1-In'!H119&gt;0,wome1,0)</f>
        <v>0</v>
      </c>
      <c r="L119" s="25">
        <f>IF('M1-In'!I119&gt;0,doje1,0)</f>
        <v>0</v>
      </c>
      <c r="M119" s="25">
        <f>IF('M1-In'!J119&gt;0,vrve1,0)</f>
        <v>0</v>
      </c>
      <c r="N119" s="25">
        <f>IF('M1-In'!K119&gt;0,zasa1,0)</f>
        <v>0</v>
      </c>
      <c r="O119" s="25">
        <f>IF('M1-In'!L119&gt;0,zodi1,0)</f>
        <v>0</v>
      </c>
      <c r="P119" s="25">
        <f t="shared" si="17"/>
        <v>0</v>
      </c>
      <c r="Q119" s="25">
        <f>IF(P119+'M1-In'!U119&gt;malu1+dima1+wome1+doje1+vrve1+zasa1+zodi1,1,0)</f>
        <v>0</v>
      </c>
      <c r="R119" s="25" t="str">
        <f t="shared" si="18"/>
        <v>OK</v>
      </c>
      <c r="S119" s="25">
        <f>MIN(P119+'M1-In'!U119,malu1+dima1+wome1+doje1+vrve1+zasa1+zodi1)</f>
        <v>0</v>
      </c>
      <c r="T119" s="25">
        <f>IF('M1-In'!AD119+'M1-In'!AE119+'M1-In'!AF119+'M1-In'!AG119+'M1-In'!AH119+'M1-In'!AI119+'M1-In'!AJ119&gt;S119,1,0)</f>
        <v>0</v>
      </c>
      <c r="U119" s="25" t="str">
        <f t="shared" si="19"/>
        <v>OK</v>
      </c>
      <c r="V119" s="34">
        <f t="shared" si="20"/>
        <v>0</v>
      </c>
      <c r="W119" s="81">
        <f>ROUND('M1-In'!Y119+'M1-In'!Z119+'M1-In'!AA119*0.5+'M1-In'!AB119*0.5,2)</f>
        <v>0</v>
      </c>
      <c r="X119" s="81">
        <f>ROUND('M1-In'!Y119,2)+ROUND('M1-In'!Z119*1.5,2)+ROUND('M1-In'!AA119*0.6,2)+ROUND('M1-In'!AB119*0.9,2)</f>
        <v>0</v>
      </c>
      <c r="Y119" s="81">
        <f ca="1">IF(V119=1,"Corriger",'M1-In'!Y119* vergoedeen+'M1-In'!Z119*ROUND(vergoedeen*1.5,2)+'M1-In'!AA119*ROUND(vergoedeen*0.6,2)+'M1-In'!AB119*ROUND(vergoedeen*0.9,2))</f>
        <v>0</v>
      </c>
      <c r="Z119" s="81">
        <f t="shared" ca="1" si="21"/>
        <v>0</v>
      </c>
      <c r="AA119" s="81">
        <f>E119+'M1-In'!N119+'M1-In'!P119+H119</f>
        <v>0</v>
      </c>
      <c r="AB119" s="81">
        <f>E119+'M1-In'!N119+'M1-In'!P119</f>
        <v>0</v>
      </c>
      <c r="AC119" s="25">
        <f>IF(V119=1,"Corriger",MIN(AA119,ad5m1*Ident!L119))</f>
        <v>0</v>
      </c>
      <c r="AD119" s="25">
        <f>MIN(AB119,ad5m1*Ident!L119)</f>
        <v>0</v>
      </c>
      <c r="AE119" s="81">
        <f t="shared" si="22"/>
        <v>0</v>
      </c>
      <c r="AF119" s="81">
        <f t="shared" si="23"/>
        <v>0</v>
      </c>
      <c r="AG119" s="81">
        <f>'M1-In'!AD119+'M1-In'!AE119</f>
        <v>0</v>
      </c>
      <c r="AH119" s="81">
        <f t="shared" si="24"/>
        <v>0</v>
      </c>
      <c r="AI119" s="81">
        <f>IF(V119=1,"Corriger!",ROUND('M1-In'!AF119*AE119*fuf,2))</f>
        <v>0</v>
      </c>
      <c r="AJ119" s="81">
        <f>IF(V119=1,"Corriger!",ROUND('M1-In'!AG119*AE119*fuf,2))</f>
        <v>0</v>
      </c>
      <c r="AK119" s="81">
        <f>IF(V119=1,"Corriger!",ROUND('M1-In'!AH119*AE119*fuf,2))</f>
        <v>0</v>
      </c>
      <c r="AL119" s="81">
        <f>IF(V119=1,"Corriger!",ROUND('M1-In'!AI119*AE119*fuf,2))</f>
        <v>0</v>
      </c>
      <c r="AM119" s="81">
        <f>IF(V119=1,"Corriger!",ROUND('M1-In'!AJ119*AE119*fuf,2))</f>
        <v>0</v>
      </c>
      <c r="AN119" s="81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1">
        <f t="shared" si="26"/>
        <v>0</v>
      </c>
      <c r="AQ119" s="81">
        <f t="shared" ca="1" si="27"/>
        <v>0</v>
      </c>
      <c r="AR119" s="81">
        <f t="shared" ca="1" si="28"/>
        <v>0</v>
      </c>
      <c r="AS119" s="81">
        <f t="shared" si="29"/>
        <v>0</v>
      </c>
      <c r="AT119" s="81">
        <f t="shared" ca="1" si="30"/>
        <v>0</v>
      </c>
      <c r="AU119" s="81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'M1-In'!F120*malu1+'M1-In'!G120*dima1+'M1-In'!H120*wome1+'M1-In'!I120*doje1+'M1-In'!J120*vrve1+'M1-In'!K120*zasa1+'M1-In'!L120*zodi1</f>
        <v>0</v>
      </c>
      <c r="F120" s="34">
        <f>IF('M1-In'!Q120&lt;0,1,0)</f>
        <v>0</v>
      </c>
      <c r="G120" s="81" t="str">
        <f t="shared" si="16"/>
        <v>OK</v>
      </c>
      <c r="H120" s="81">
        <f>IF('M1-In'!Q120&lt;0,0,'M1-In'!Q120)</f>
        <v>0</v>
      </c>
      <c r="I120" s="25">
        <f>IF('M1-In'!F120&gt;0,malu1,0)</f>
        <v>0</v>
      </c>
      <c r="J120" s="25">
        <f>IF('M1-In'!G120&gt;0,dima1,0)</f>
        <v>0</v>
      </c>
      <c r="K120" s="25">
        <f>IF('M1-In'!H120&gt;0,wome1,0)</f>
        <v>0</v>
      </c>
      <c r="L120" s="25">
        <f>IF('M1-In'!I120&gt;0,doje1,0)</f>
        <v>0</v>
      </c>
      <c r="M120" s="25">
        <f>IF('M1-In'!J120&gt;0,vrve1,0)</f>
        <v>0</v>
      </c>
      <c r="N120" s="25">
        <f>IF('M1-In'!K120&gt;0,zasa1,0)</f>
        <v>0</v>
      </c>
      <c r="O120" s="25">
        <f>IF('M1-In'!L120&gt;0,zodi1,0)</f>
        <v>0</v>
      </c>
      <c r="P120" s="25">
        <f t="shared" si="17"/>
        <v>0</v>
      </c>
      <c r="Q120" s="25">
        <f>IF(P120+'M1-In'!U120&gt;malu1+dima1+wome1+doje1+vrve1+zasa1+zodi1,1,0)</f>
        <v>0</v>
      </c>
      <c r="R120" s="25" t="str">
        <f t="shared" si="18"/>
        <v>OK</v>
      </c>
      <c r="S120" s="25">
        <f>MIN(P120+'M1-In'!U120,malu1+dima1+wome1+doje1+vrve1+zasa1+zodi1)</f>
        <v>0</v>
      </c>
      <c r="T120" s="25">
        <f>IF('M1-In'!AD120+'M1-In'!AE120+'M1-In'!AF120+'M1-In'!AG120+'M1-In'!AH120+'M1-In'!AI120+'M1-In'!AJ120&gt;S120,1,0)</f>
        <v>0</v>
      </c>
      <c r="U120" s="25" t="str">
        <f t="shared" si="19"/>
        <v>OK</v>
      </c>
      <c r="V120" s="34">
        <f t="shared" si="20"/>
        <v>0</v>
      </c>
      <c r="W120" s="81">
        <f>ROUND('M1-In'!Y120+'M1-In'!Z120+'M1-In'!AA120*0.5+'M1-In'!AB120*0.5,2)</f>
        <v>0</v>
      </c>
      <c r="X120" s="81">
        <f>ROUND('M1-In'!Y120,2)+ROUND('M1-In'!Z120*1.5,2)+ROUND('M1-In'!AA120*0.6,2)+ROUND('M1-In'!AB120*0.9,2)</f>
        <v>0</v>
      </c>
      <c r="Y120" s="81">
        <f ca="1">IF(V120=1,"Corriger",'M1-In'!Y120* vergoedeen+'M1-In'!Z120*ROUND(vergoedeen*1.5,2)+'M1-In'!AA120*ROUND(vergoedeen*0.6,2)+'M1-In'!AB120*ROUND(vergoedeen*0.9,2))</f>
        <v>0</v>
      </c>
      <c r="Z120" s="81">
        <f t="shared" ca="1" si="21"/>
        <v>0</v>
      </c>
      <c r="AA120" s="81">
        <f>E120+'M1-In'!N120+'M1-In'!P120+H120</f>
        <v>0</v>
      </c>
      <c r="AB120" s="81">
        <f>E120+'M1-In'!N120+'M1-In'!P120</f>
        <v>0</v>
      </c>
      <c r="AC120" s="25">
        <f>IF(V120=1,"Corriger",MIN(AA120,ad5m1*Ident!L120))</f>
        <v>0</v>
      </c>
      <c r="AD120" s="25">
        <f>MIN(AB120,ad5m1*Ident!L120)</f>
        <v>0</v>
      </c>
      <c r="AE120" s="81">
        <f t="shared" si="22"/>
        <v>0</v>
      </c>
      <c r="AF120" s="81">
        <f t="shared" si="23"/>
        <v>0</v>
      </c>
      <c r="AG120" s="81">
        <f>'M1-In'!AD120+'M1-In'!AE120</f>
        <v>0</v>
      </c>
      <c r="AH120" s="81">
        <f t="shared" si="24"/>
        <v>0</v>
      </c>
      <c r="AI120" s="81">
        <f>IF(V120=1,"Corriger!",ROUND('M1-In'!AF120*AE120*fuf,2))</f>
        <v>0</v>
      </c>
      <c r="AJ120" s="81">
        <f>IF(V120=1,"Corriger!",ROUND('M1-In'!AG120*AE120*fuf,2))</f>
        <v>0</v>
      </c>
      <c r="AK120" s="81">
        <f>IF(V120=1,"Corriger!",ROUND('M1-In'!AH120*AE120*fuf,2))</f>
        <v>0</v>
      </c>
      <c r="AL120" s="81">
        <f>IF(V120=1,"Corriger!",ROUND('M1-In'!AI120*AE120*fuf,2))</f>
        <v>0</v>
      </c>
      <c r="AM120" s="81">
        <f>IF(V120=1,"Corriger!",ROUND('M1-In'!AJ120*AE120*fuf,2))</f>
        <v>0</v>
      </c>
      <c r="AN120" s="81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1">
        <f t="shared" si="26"/>
        <v>0</v>
      </c>
      <c r="AQ120" s="81">
        <f t="shared" ca="1" si="27"/>
        <v>0</v>
      </c>
      <c r="AR120" s="81">
        <f t="shared" ca="1" si="28"/>
        <v>0</v>
      </c>
      <c r="AS120" s="81">
        <f t="shared" si="29"/>
        <v>0</v>
      </c>
      <c r="AT120" s="81">
        <f t="shared" ca="1" si="30"/>
        <v>0</v>
      </c>
      <c r="AU120" s="81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'M1-In'!F121*malu1+'M1-In'!G121*dima1+'M1-In'!H121*wome1+'M1-In'!I121*doje1+'M1-In'!J121*vrve1+'M1-In'!K121*zasa1+'M1-In'!L121*zodi1</f>
        <v>0</v>
      </c>
      <c r="F121" s="34">
        <f>IF('M1-In'!Q121&lt;0,1,0)</f>
        <v>0</v>
      </c>
      <c r="G121" s="81" t="str">
        <f t="shared" si="16"/>
        <v>OK</v>
      </c>
      <c r="H121" s="81">
        <f>IF('M1-In'!Q121&lt;0,0,'M1-In'!Q121)</f>
        <v>0</v>
      </c>
      <c r="I121" s="25">
        <f>IF('M1-In'!F121&gt;0,malu1,0)</f>
        <v>0</v>
      </c>
      <c r="J121" s="25">
        <f>IF('M1-In'!G121&gt;0,dima1,0)</f>
        <v>0</v>
      </c>
      <c r="K121" s="25">
        <f>IF('M1-In'!H121&gt;0,wome1,0)</f>
        <v>0</v>
      </c>
      <c r="L121" s="25">
        <f>IF('M1-In'!I121&gt;0,doje1,0)</f>
        <v>0</v>
      </c>
      <c r="M121" s="25">
        <f>IF('M1-In'!J121&gt;0,vrve1,0)</f>
        <v>0</v>
      </c>
      <c r="N121" s="25">
        <f>IF('M1-In'!K121&gt;0,zasa1,0)</f>
        <v>0</v>
      </c>
      <c r="O121" s="25">
        <f>IF('M1-In'!L121&gt;0,zodi1,0)</f>
        <v>0</v>
      </c>
      <c r="P121" s="25">
        <f t="shared" si="17"/>
        <v>0</v>
      </c>
      <c r="Q121" s="25">
        <f>IF(P121+'M1-In'!U121&gt;malu1+dima1+wome1+doje1+vrve1+zasa1+zodi1,1,0)</f>
        <v>0</v>
      </c>
      <c r="R121" s="25" t="str">
        <f t="shared" si="18"/>
        <v>OK</v>
      </c>
      <c r="S121" s="25">
        <f>MIN(P121+'M1-In'!U121,malu1+dima1+wome1+doje1+vrve1+zasa1+zodi1)</f>
        <v>0</v>
      </c>
      <c r="T121" s="25">
        <f>IF('M1-In'!AD121+'M1-In'!AE121+'M1-In'!AF121+'M1-In'!AG121+'M1-In'!AH121+'M1-In'!AI121+'M1-In'!AJ121&gt;S121,1,0)</f>
        <v>0</v>
      </c>
      <c r="U121" s="25" t="str">
        <f t="shared" si="19"/>
        <v>OK</v>
      </c>
      <c r="V121" s="34">
        <f t="shared" si="20"/>
        <v>0</v>
      </c>
      <c r="W121" s="81">
        <f>ROUND('M1-In'!Y121+'M1-In'!Z121+'M1-In'!AA121*0.5+'M1-In'!AB121*0.5,2)</f>
        <v>0</v>
      </c>
      <c r="X121" s="81">
        <f>ROUND('M1-In'!Y121,2)+ROUND('M1-In'!Z121*1.5,2)+ROUND('M1-In'!AA121*0.6,2)+ROUND('M1-In'!AB121*0.9,2)</f>
        <v>0</v>
      </c>
      <c r="Y121" s="81">
        <f ca="1">IF(V121=1,"Corriger",'M1-In'!Y121* vergoedeen+'M1-In'!Z121*ROUND(vergoedeen*1.5,2)+'M1-In'!AA121*ROUND(vergoedeen*0.6,2)+'M1-In'!AB121*ROUND(vergoedeen*0.9,2))</f>
        <v>0</v>
      </c>
      <c r="Z121" s="81">
        <f t="shared" ca="1" si="21"/>
        <v>0</v>
      </c>
      <c r="AA121" s="81">
        <f>E121+'M1-In'!N121+'M1-In'!P121+H121</f>
        <v>0</v>
      </c>
      <c r="AB121" s="81">
        <f>E121+'M1-In'!N121+'M1-In'!P121</f>
        <v>0</v>
      </c>
      <c r="AC121" s="25">
        <f>IF(V121=1,"Corriger",MIN(AA121,ad5m1*Ident!L121))</f>
        <v>0</v>
      </c>
      <c r="AD121" s="25">
        <f>MIN(AB121,ad5m1*Ident!L121)</f>
        <v>0</v>
      </c>
      <c r="AE121" s="81">
        <f t="shared" si="22"/>
        <v>0</v>
      </c>
      <c r="AF121" s="81">
        <f t="shared" si="23"/>
        <v>0</v>
      </c>
      <c r="AG121" s="81">
        <f>'M1-In'!AD121+'M1-In'!AE121</f>
        <v>0</v>
      </c>
      <c r="AH121" s="81">
        <f t="shared" si="24"/>
        <v>0</v>
      </c>
      <c r="AI121" s="81">
        <f>IF(V121=1,"Corriger!",ROUND('M1-In'!AF121*AE121*fuf,2))</f>
        <v>0</v>
      </c>
      <c r="AJ121" s="81">
        <f>IF(V121=1,"Corriger!",ROUND('M1-In'!AG121*AE121*fuf,2))</f>
        <v>0</v>
      </c>
      <c r="AK121" s="81">
        <f>IF(V121=1,"Corriger!",ROUND('M1-In'!AH121*AE121*fuf,2))</f>
        <v>0</v>
      </c>
      <c r="AL121" s="81">
        <f>IF(V121=1,"Corriger!",ROUND('M1-In'!AI121*AE121*fuf,2))</f>
        <v>0</v>
      </c>
      <c r="AM121" s="81">
        <f>IF(V121=1,"Corriger!",ROUND('M1-In'!AJ121*AE121*fuf,2))</f>
        <v>0</v>
      </c>
      <c r="AN121" s="81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1">
        <f t="shared" si="26"/>
        <v>0</v>
      </c>
      <c r="AQ121" s="81">
        <f t="shared" ca="1" si="27"/>
        <v>0</v>
      </c>
      <c r="AR121" s="81">
        <f t="shared" ca="1" si="28"/>
        <v>0</v>
      </c>
      <c r="AS121" s="81">
        <f t="shared" si="29"/>
        <v>0</v>
      </c>
      <c r="AT121" s="81">
        <f t="shared" ca="1" si="30"/>
        <v>0</v>
      </c>
      <c r="AU121" s="81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'M1-In'!F122*malu1+'M1-In'!G122*dima1+'M1-In'!H122*wome1+'M1-In'!I122*doje1+'M1-In'!J122*vrve1+'M1-In'!K122*zasa1+'M1-In'!L122*zodi1</f>
        <v>0</v>
      </c>
      <c r="F122" s="34">
        <f>IF('M1-In'!Q122&lt;0,1,0)</f>
        <v>0</v>
      </c>
      <c r="G122" s="81" t="str">
        <f t="shared" si="16"/>
        <v>OK</v>
      </c>
      <c r="H122" s="81">
        <f>IF('M1-In'!Q122&lt;0,0,'M1-In'!Q122)</f>
        <v>0</v>
      </c>
      <c r="I122" s="25">
        <f>IF('M1-In'!F122&gt;0,malu1,0)</f>
        <v>0</v>
      </c>
      <c r="J122" s="25">
        <f>IF('M1-In'!G122&gt;0,dima1,0)</f>
        <v>0</v>
      </c>
      <c r="K122" s="25">
        <f>IF('M1-In'!H122&gt;0,wome1,0)</f>
        <v>0</v>
      </c>
      <c r="L122" s="25">
        <f>IF('M1-In'!I122&gt;0,doje1,0)</f>
        <v>0</v>
      </c>
      <c r="M122" s="25">
        <f>IF('M1-In'!J122&gt;0,vrve1,0)</f>
        <v>0</v>
      </c>
      <c r="N122" s="25">
        <f>IF('M1-In'!K122&gt;0,zasa1,0)</f>
        <v>0</v>
      </c>
      <c r="O122" s="25">
        <f>IF('M1-In'!L122&gt;0,zodi1,0)</f>
        <v>0</v>
      </c>
      <c r="P122" s="25">
        <f t="shared" si="17"/>
        <v>0</v>
      </c>
      <c r="Q122" s="25">
        <f>IF(P122+'M1-In'!U122&gt;malu1+dima1+wome1+doje1+vrve1+zasa1+zodi1,1,0)</f>
        <v>0</v>
      </c>
      <c r="R122" s="25" t="str">
        <f t="shared" si="18"/>
        <v>OK</v>
      </c>
      <c r="S122" s="25">
        <f>MIN(P122+'M1-In'!U122,malu1+dima1+wome1+doje1+vrve1+zasa1+zodi1)</f>
        <v>0</v>
      </c>
      <c r="T122" s="25">
        <f>IF('M1-In'!AD122+'M1-In'!AE122+'M1-In'!AF122+'M1-In'!AG122+'M1-In'!AH122+'M1-In'!AI122+'M1-In'!AJ122&gt;S122,1,0)</f>
        <v>0</v>
      </c>
      <c r="U122" s="25" t="str">
        <f t="shared" si="19"/>
        <v>OK</v>
      </c>
      <c r="V122" s="34">
        <f t="shared" si="20"/>
        <v>0</v>
      </c>
      <c r="W122" s="81">
        <f>ROUND('M1-In'!Y122+'M1-In'!Z122+'M1-In'!AA122*0.5+'M1-In'!AB122*0.5,2)</f>
        <v>0</v>
      </c>
      <c r="X122" s="81">
        <f>ROUND('M1-In'!Y122,2)+ROUND('M1-In'!Z122*1.5,2)+ROUND('M1-In'!AA122*0.6,2)+ROUND('M1-In'!AB122*0.9,2)</f>
        <v>0</v>
      </c>
      <c r="Y122" s="81">
        <f ca="1">IF(V122=1,"Corriger",'M1-In'!Y122* vergoedeen+'M1-In'!Z122*ROUND(vergoedeen*1.5,2)+'M1-In'!AA122*ROUND(vergoedeen*0.6,2)+'M1-In'!AB122*ROUND(vergoedeen*0.9,2))</f>
        <v>0</v>
      </c>
      <c r="Z122" s="81">
        <f t="shared" ca="1" si="21"/>
        <v>0</v>
      </c>
      <c r="AA122" s="81">
        <f>E122+'M1-In'!N122+'M1-In'!P122+H122</f>
        <v>0</v>
      </c>
      <c r="AB122" s="81">
        <f>E122+'M1-In'!N122+'M1-In'!P122</f>
        <v>0</v>
      </c>
      <c r="AC122" s="25">
        <f>IF(V122=1,"Corriger",MIN(AA122,ad5m1*Ident!L122))</f>
        <v>0</v>
      </c>
      <c r="AD122" s="25">
        <f>MIN(AB122,ad5m1*Ident!L122)</f>
        <v>0</v>
      </c>
      <c r="AE122" s="81">
        <f t="shared" si="22"/>
        <v>0</v>
      </c>
      <c r="AF122" s="81">
        <f t="shared" si="23"/>
        <v>0</v>
      </c>
      <c r="AG122" s="81">
        <f>'M1-In'!AD122+'M1-In'!AE122</f>
        <v>0</v>
      </c>
      <c r="AH122" s="81">
        <f t="shared" si="24"/>
        <v>0</v>
      </c>
      <c r="AI122" s="81">
        <f>IF(V122=1,"Corriger!",ROUND('M1-In'!AF122*AE122*fuf,2))</f>
        <v>0</v>
      </c>
      <c r="AJ122" s="81">
        <f>IF(V122=1,"Corriger!",ROUND('M1-In'!AG122*AE122*fuf,2))</f>
        <v>0</v>
      </c>
      <c r="AK122" s="81">
        <f>IF(V122=1,"Corriger!",ROUND('M1-In'!AH122*AE122*fuf,2))</f>
        <v>0</v>
      </c>
      <c r="AL122" s="81">
        <f>IF(V122=1,"Corriger!",ROUND('M1-In'!AI122*AE122*fuf,2))</f>
        <v>0</v>
      </c>
      <c r="AM122" s="81">
        <f>IF(V122=1,"Corriger!",ROUND('M1-In'!AJ122*AE122*fuf,2))</f>
        <v>0</v>
      </c>
      <c r="AN122" s="81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1">
        <f t="shared" si="26"/>
        <v>0</v>
      </c>
      <c r="AQ122" s="81">
        <f t="shared" ca="1" si="27"/>
        <v>0</v>
      </c>
      <c r="AR122" s="81">
        <f t="shared" ca="1" si="28"/>
        <v>0</v>
      </c>
      <c r="AS122" s="81">
        <f t="shared" si="29"/>
        <v>0</v>
      </c>
      <c r="AT122" s="81">
        <f t="shared" ca="1" si="30"/>
        <v>0</v>
      </c>
      <c r="AU122" s="81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'M1-In'!F123*malu1+'M1-In'!G123*dima1+'M1-In'!H123*wome1+'M1-In'!I123*doje1+'M1-In'!J123*vrve1+'M1-In'!K123*zasa1+'M1-In'!L123*zodi1</f>
        <v>0</v>
      </c>
      <c r="F123" s="34">
        <f>IF('M1-In'!Q123&lt;0,1,0)</f>
        <v>0</v>
      </c>
      <c r="G123" s="81" t="str">
        <f t="shared" si="16"/>
        <v>OK</v>
      </c>
      <c r="H123" s="81">
        <f>IF('M1-In'!Q123&lt;0,0,'M1-In'!Q123)</f>
        <v>0</v>
      </c>
      <c r="I123" s="25">
        <f>IF('M1-In'!F123&gt;0,malu1,0)</f>
        <v>0</v>
      </c>
      <c r="J123" s="25">
        <f>IF('M1-In'!G123&gt;0,dima1,0)</f>
        <v>0</v>
      </c>
      <c r="K123" s="25">
        <f>IF('M1-In'!H123&gt;0,wome1,0)</f>
        <v>0</v>
      </c>
      <c r="L123" s="25">
        <f>IF('M1-In'!I123&gt;0,doje1,0)</f>
        <v>0</v>
      </c>
      <c r="M123" s="25">
        <f>IF('M1-In'!J123&gt;0,vrve1,0)</f>
        <v>0</v>
      </c>
      <c r="N123" s="25">
        <f>IF('M1-In'!K123&gt;0,zasa1,0)</f>
        <v>0</v>
      </c>
      <c r="O123" s="25">
        <f>IF('M1-In'!L123&gt;0,zodi1,0)</f>
        <v>0</v>
      </c>
      <c r="P123" s="25">
        <f t="shared" si="17"/>
        <v>0</v>
      </c>
      <c r="Q123" s="25">
        <f>IF(P123+'M1-In'!U123&gt;malu1+dima1+wome1+doje1+vrve1+zasa1+zodi1,1,0)</f>
        <v>0</v>
      </c>
      <c r="R123" s="25" t="str">
        <f t="shared" si="18"/>
        <v>OK</v>
      </c>
      <c r="S123" s="25">
        <f>MIN(P123+'M1-In'!U123,malu1+dima1+wome1+doje1+vrve1+zasa1+zodi1)</f>
        <v>0</v>
      </c>
      <c r="T123" s="25">
        <f>IF('M1-In'!AD123+'M1-In'!AE123+'M1-In'!AF123+'M1-In'!AG123+'M1-In'!AH123+'M1-In'!AI123+'M1-In'!AJ123&gt;S123,1,0)</f>
        <v>0</v>
      </c>
      <c r="U123" s="25" t="str">
        <f t="shared" si="19"/>
        <v>OK</v>
      </c>
      <c r="V123" s="34">
        <f t="shared" si="20"/>
        <v>0</v>
      </c>
      <c r="W123" s="81">
        <f>ROUND('M1-In'!Y123+'M1-In'!Z123+'M1-In'!AA123*0.5+'M1-In'!AB123*0.5,2)</f>
        <v>0</v>
      </c>
      <c r="X123" s="81">
        <f>ROUND('M1-In'!Y123,2)+ROUND('M1-In'!Z123*1.5,2)+ROUND('M1-In'!AA123*0.6,2)+ROUND('M1-In'!AB123*0.9,2)</f>
        <v>0</v>
      </c>
      <c r="Y123" s="81">
        <f ca="1">IF(V123=1,"Corriger",'M1-In'!Y123* vergoedeen+'M1-In'!Z123*ROUND(vergoedeen*1.5,2)+'M1-In'!AA123*ROUND(vergoedeen*0.6,2)+'M1-In'!AB123*ROUND(vergoedeen*0.9,2))</f>
        <v>0</v>
      </c>
      <c r="Z123" s="81">
        <f t="shared" ca="1" si="21"/>
        <v>0</v>
      </c>
      <c r="AA123" s="81">
        <f>E123+'M1-In'!N123+'M1-In'!P123+H123</f>
        <v>0</v>
      </c>
      <c r="AB123" s="81">
        <f>E123+'M1-In'!N123+'M1-In'!P123</f>
        <v>0</v>
      </c>
      <c r="AC123" s="25">
        <f>IF(V123=1,"Corriger",MIN(AA123,ad5m1*Ident!L123))</f>
        <v>0</v>
      </c>
      <c r="AD123" s="25">
        <f>MIN(AB123,ad5m1*Ident!L123)</f>
        <v>0</v>
      </c>
      <c r="AE123" s="81">
        <f t="shared" si="22"/>
        <v>0</v>
      </c>
      <c r="AF123" s="81">
        <f t="shared" si="23"/>
        <v>0</v>
      </c>
      <c r="AG123" s="81">
        <f>'M1-In'!AD123+'M1-In'!AE123</f>
        <v>0</v>
      </c>
      <c r="AH123" s="81">
        <f t="shared" si="24"/>
        <v>0</v>
      </c>
      <c r="AI123" s="81">
        <f>IF(V123=1,"Corriger!",ROUND('M1-In'!AF123*AE123*fuf,2))</f>
        <v>0</v>
      </c>
      <c r="AJ123" s="81">
        <f>IF(V123=1,"Corriger!",ROUND('M1-In'!AG123*AE123*fuf,2))</f>
        <v>0</v>
      </c>
      <c r="AK123" s="81">
        <f>IF(V123=1,"Corriger!",ROUND('M1-In'!AH123*AE123*fuf,2))</f>
        <v>0</v>
      </c>
      <c r="AL123" s="81">
        <f>IF(V123=1,"Corriger!",ROUND('M1-In'!AI123*AE123*fuf,2))</f>
        <v>0</v>
      </c>
      <c r="AM123" s="81">
        <f>IF(V123=1,"Corriger!",ROUND('M1-In'!AJ123*AE123*fuf,2))</f>
        <v>0</v>
      </c>
      <c r="AN123" s="81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1">
        <f t="shared" si="26"/>
        <v>0</v>
      </c>
      <c r="AQ123" s="81">
        <f t="shared" ca="1" si="27"/>
        <v>0</v>
      </c>
      <c r="AR123" s="81">
        <f t="shared" ca="1" si="28"/>
        <v>0</v>
      </c>
      <c r="AS123" s="81">
        <f t="shared" si="29"/>
        <v>0</v>
      </c>
      <c r="AT123" s="81">
        <f t="shared" ca="1" si="30"/>
        <v>0</v>
      </c>
      <c r="AU123" s="81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'M1-In'!F124*malu1+'M1-In'!G124*dima1+'M1-In'!H124*wome1+'M1-In'!I124*doje1+'M1-In'!J124*vrve1+'M1-In'!K124*zasa1+'M1-In'!L124*zodi1</f>
        <v>0</v>
      </c>
      <c r="F124" s="34">
        <f>IF('M1-In'!Q124&lt;0,1,0)</f>
        <v>0</v>
      </c>
      <c r="G124" s="81" t="str">
        <f t="shared" si="16"/>
        <v>OK</v>
      </c>
      <c r="H124" s="81">
        <f>IF('M1-In'!Q124&lt;0,0,'M1-In'!Q124)</f>
        <v>0</v>
      </c>
      <c r="I124" s="25">
        <f>IF('M1-In'!F124&gt;0,malu1,0)</f>
        <v>0</v>
      </c>
      <c r="J124" s="25">
        <f>IF('M1-In'!G124&gt;0,dima1,0)</f>
        <v>0</v>
      </c>
      <c r="K124" s="25">
        <f>IF('M1-In'!H124&gt;0,wome1,0)</f>
        <v>0</v>
      </c>
      <c r="L124" s="25">
        <f>IF('M1-In'!I124&gt;0,doje1,0)</f>
        <v>0</v>
      </c>
      <c r="M124" s="25">
        <f>IF('M1-In'!J124&gt;0,vrve1,0)</f>
        <v>0</v>
      </c>
      <c r="N124" s="25">
        <f>IF('M1-In'!K124&gt;0,zasa1,0)</f>
        <v>0</v>
      </c>
      <c r="O124" s="25">
        <f>IF('M1-In'!L124&gt;0,zodi1,0)</f>
        <v>0</v>
      </c>
      <c r="P124" s="25">
        <f t="shared" si="17"/>
        <v>0</v>
      </c>
      <c r="Q124" s="25">
        <f>IF(P124+'M1-In'!U124&gt;malu1+dima1+wome1+doje1+vrve1+zasa1+zodi1,1,0)</f>
        <v>0</v>
      </c>
      <c r="R124" s="25" t="str">
        <f t="shared" si="18"/>
        <v>OK</v>
      </c>
      <c r="S124" s="25">
        <f>MIN(P124+'M1-In'!U124,malu1+dima1+wome1+doje1+vrve1+zasa1+zodi1)</f>
        <v>0</v>
      </c>
      <c r="T124" s="25">
        <f>IF('M1-In'!AD124+'M1-In'!AE124+'M1-In'!AF124+'M1-In'!AG124+'M1-In'!AH124+'M1-In'!AI124+'M1-In'!AJ124&gt;S124,1,0)</f>
        <v>0</v>
      </c>
      <c r="U124" s="25" t="str">
        <f t="shared" si="19"/>
        <v>OK</v>
      </c>
      <c r="V124" s="34">
        <f t="shared" si="20"/>
        <v>0</v>
      </c>
      <c r="W124" s="81">
        <f>ROUND('M1-In'!Y124+'M1-In'!Z124+'M1-In'!AA124*0.5+'M1-In'!AB124*0.5,2)</f>
        <v>0</v>
      </c>
      <c r="X124" s="81">
        <f>ROUND('M1-In'!Y124,2)+ROUND('M1-In'!Z124*1.5,2)+ROUND('M1-In'!AA124*0.6,2)+ROUND('M1-In'!AB124*0.9,2)</f>
        <v>0</v>
      </c>
      <c r="Y124" s="81">
        <f ca="1">IF(V124=1,"Corriger",'M1-In'!Y124* vergoedeen+'M1-In'!Z124*ROUND(vergoedeen*1.5,2)+'M1-In'!AA124*ROUND(vergoedeen*0.6,2)+'M1-In'!AB124*ROUND(vergoedeen*0.9,2))</f>
        <v>0</v>
      </c>
      <c r="Z124" s="81">
        <f t="shared" ca="1" si="21"/>
        <v>0</v>
      </c>
      <c r="AA124" s="81">
        <f>E124+'M1-In'!N124+'M1-In'!P124+H124</f>
        <v>0</v>
      </c>
      <c r="AB124" s="81">
        <f>E124+'M1-In'!N124+'M1-In'!P124</f>
        <v>0</v>
      </c>
      <c r="AC124" s="25">
        <f>IF(V124=1,"Corriger",MIN(AA124,ad5m1*Ident!L124))</f>
        <v>0</v>
      </c>
      <c r="AD124" s="25">
        <f>MIN(AB124,ad5m1*Ident!L124)</f>
        <v>0</v>
      </c>
      <c r="AE124" s="81">
        <f t="shared" si="22"/>
        <v>0</v>
      </c>
      <c r="AF124" s="81">
        <f t="shared" si="23"/>
        <v>0</v>
      </c>
      <c r="AG124" s="81">
        <f>'M1-In'!AD124+'M1-In'!AE124</f>
        <v>0</v>
      </c>
      <c r="AH124" s="81">
        <f t="shared" si="24"/>
        <v>0</v>
      </c>
      <c r="AI124" s="81">
        <f>IF(V124=1,"Corriger!",ROUND('M1-In'!AF124*AE124*fuf,2))</f>
        <v>0</v>
      </c>
      <c r="AJ124" s="81">
        <f>IF(V124=1,"Corriger!",ROUND('M1-In'!AG124*AE124*fuf,2))</f>
        <v>0</v>
      </c>
      <c r="AK124" s="81">
        <f>IF(V124=1,"Corriger!",ROUND('M1-In'!AH124*AE124*fuf,2))</f>
        <v>0</v>
      </c>
      <c r="AL124" s="81">
        <f>IF(V124=1,"Corriger!",ROUND('M1-In'!AI124*AE124*fuf,2))</f>
        <v>0</v>
      </c>
      <c r="AM124" s="81">
        <f>IF(V124=1,"Corriger!",ROUND('M1-In'!AJ124*AE124*fuf,2))</f>
        <v>0</v>
      </c>
      <c r="AN124" s="81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1">
        <f t="shared" si="26"/>
        <v>0</v>
      </c>
      <c r="AQ124" s="81">
        <f t="shared" ca="1" si="27"/>
        <v>0</v>
      </c>
      <c r="AR124" s="81">
        <f t="shared" ca="1" si="28"/>
        <v>0</v>
      </c>
      <c r="AS124" s="81">
        <f t="shared" si="29"/>
        <v>0</v>
      </c>
      <c r="AT124" s="81">
        <f t="shared" ca="1" si="30"/>
        <v>0</v>
      </c>
      <c r="AU124" s="81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'M1-In'!F125*malu1+'M1-In'!G125*dima1+'M1-In'!H125*wome1+'M1-In'!I125*doje1+'M1-In'!J125*vrve1+'M1-In'!K125*zasa1+'M1-In'!L125*zodi1</f>
        <v>0</v>
      </c>
      <c r="F125" s="34">
        <f>IF('M1-In'!Q125&lt;0,1,0)</f>
        <v>0</v>
      </c>
      <c r="G125" s="81" t="str">
        <f t="shared" si="16"/>
        <v>OK</v>
      </c>
      <c r="H125" s="81">
        <f>IF('M1-In'!Q125&lt;0,0,'M1-In'!Q125)</f>
        <v>0</v>
      </c>
      <c r="I125" s="25">
        <f>IF('M1-In'!F125&gt;0,malu1,0)</f>
        <v>0</v>
      </c>
      <c r="J125" s="25">
        <f>IF('M1-In'!G125&gt;0,dima1,0)</f>
        <v>0</v>
      </c>
      <c r="K125" s="25">
        <f>IF('M1-In'!H125&gt;0,wome1,0)</f>
        <v>0</v>
      </c>
      <c r="L125" s="25">
        <f>IF('M1-In'!I125&gt;0,doje1,0)</f>
        <v>0</v>
      </c>
      <c r="M125" s="25">
        <f>IF('M1-In'!J125&gt;0,vrve1,0)</f>
        <v>0</v>
      </c>
      <c r="N125" s="25">
        <f>IF('M1-In'!K125&gt;0,zasa1,0)</f>
        <v>0</v>
      </c>
      <c r="O125" s="25">
        <f>IF('M1-In'!L125&gt;0,zodi1,0)</f>
        <v>0</v>
      </c>
      <c r="P125" s="25">
        <f t="shared" si="17"/>
        <v>0</v>
      </c>
      <c r="Q125" s="25">
        <f>IF(P125+'M1-In'!U125&gt;malu1+dima1+wome1+doje1+vrve1+zasa1+zodi1,1,0)</f>
        <v>0</v>
      </c>
      <c r="R125" s="25" t="str">
        <f t="shared" si="18"/>
        <v>OK</v>
      </c>
      <c r="S125" s="25">
        <f>MIN(P125+'M1-In'!U125,malu1+dima1+wome1+doje1+vrve1+zasa1+zodi1)</f>
        <v>0</v>
      </c>
      <c r="T125" s="25">
        <f>IF('M1-In'!AD125+'M1-In'!AE125+'M1-In'!AF125+'M1-In'!AG125+'M1-In'!AH125+'M1-In'!AI125+'M1-In'!AJ125&gt;S125,1,0)</f>
        <v>0</v>
      </c>
      <c r="U125" s="25" t="str">
        <f t="shared" si="19"/>
        <v>OK</v>
      </c>
      <c r="V125" s="34">
        <f t="shared" si="20"/>
        <v>0</v>
      </c>
      <c r="W125" s="81">
        <f>ROUND('M1-In'!Y125+'M1-In'!Z125+'M1-In'!AA125*0.5+'M1-In'!AB125*0.5,2)</f>
        <v>0</v>
      </c>
      <c r="X125" s="81">
        <f>ROUND('M1-In'!Y125,2)+ROUND('M1-In'!Z125*1.5,2)+ROUND('M1-In'!AA125*0.6,2)+ROUND('M1-In'!AB125*0.9,2)</f>
        <v>0</v>
      </c>
      <c r="Y125" s="81">
        <f ca="1">IF(V125=1,"Corriger",'M1-In'!Y125* vergoedeen+'M1-In'!Z125*ROUND(vergoedeen*1.5,2)+'M1-In'!AA125*ROUND(vergoedeen*0.6,2)+'M1-In'!AB125*ROUND(vergoedeen*0.9,2))</f>
        <v>0</v>
      </c>
      <c r="Z125" s="81">
        <f t="shared" ca="1" si="21"/>
        <v>0</v>
      </c>
      <c r="AA125" s="81">
        <f>E125+'M1-In'!N125+'M1-In'!P125+H125</f>
        <v>0</v>
      </c>
      <c r="AB125" s="81">
        <f>E125+'M1-In'!N125+'M1-In'!P125</f>
        <v>0</v>
      </c>
      <c r="AC125" s="25">
        <f>IF(V125=1,"Corriger",MIN(AA125,ad5m1*Ident!L125))</f>
        <v>0</v>
      </c>
      <c r="AD125" s="25">
        <f>MIN(AB125,ad5m1*Ident!L125)</f>
        <v>0</v>
      </c>
      <c r="AE125" s="81">
        <f t="shared" si="22"/>
        <v>0</v>
      </c>
      <c r="AF125" s="81">
        <f t="shared" si="23"/>
        <v>0</v>
      </c>
      <c r="AG125" s="81">
        <f>'M1-In'!AD125+'M1-In'!AE125</f>
        <v>0</v>
      </c>
      <c r="AH125" s="81">
        <f t="shared" si="24"/>
        <v>0</v>
      </c>
      <c r="AI125" s="81">
        <f>IF(V125=1,"Corriger!",ROUND('M1-In'!AF125*AE125*fuf,2))</f>
        <v>0</v>
      </c>
      <c r="AJ125" s="81">
        <f>IF(V125=1,"Corriger!",ROUND('M1-In'!AG125*AE125*fuf,2))</f>
        <v>0</v>
      </c>
      <c r="AK125" s="81">
        <f>IF(V125=1,"Corriger!",ROUND('M1-In'!AH125*AE125*fuf,2))</f>
        <v>0</v>
      </c>
      <c r="AL125" s="81">
        <f>IF(V125=1,"Corriger!",ROUND('M1-In'!AI125*AE125*fuf,2))</f>
        <v>0</v>
      </c>
      <c r="AM125" s="81">
        <f>IF(V125=1,"Corriger!",ROUND('M1-In'!AJ125*AE125*fuf,2))</f>
        <v>0</v>
      </c>
      <c r="AN125" s="81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1">
        <f t="shared" si="26"/>
        <v>0</v>
      </c>
      <c r="AQ125" s="81">
        <f t="shared" ca="1" si="27"/>
        <v>0</v>
      </c>
      <c r="AR125" s="81">
        <f t="shared" ca="1" si="28"/>
        <v>0</v>
      </c>
      <c r="AS125" s="81">
        <f t="shared" si="29"/>
        <v>0</v>
      </c>
      <c r="AT125" s="81">
        <f t="shared" ca="1" si="30"/>
        <v>0</v>
      </c>
      <c r="AU125" s="81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'M1-In'!F126*malu1+'M1-In'!G126*dima1+'M1-In'!H126*wome1+'M1-In'!I126*doje1+'M1-In'!J126*vrve1+'M1-In'!K126*zasa1+'M1-In'!L126*zodi1</f>
        <v>0</v>
      </c>
      <c r="F126" s="34">
        <f>IF('M1-In'!Q126&lt;0,1,0)</f>
        <v>0</v>
      </c>
      <c r="G126" s="81" t="str">
        <f t="shared" si="16"/>
        <v>OK</v>
      </c>
      <c r="H126" s="81">
        <f>IF('M1-In'!Q126&lt;0,0,'M1-In'!Q126)</f>
        <v>0</v>
      </c>
      <c r="I126" s="25">
        <f>IF('M1-In'!F126&gt;0,malu1,0)</f>
        <v>0</v>
      </c>
      <c r="J126" s="25">
        <f>IF('M1-In'!G126&gt;0,dima1,0)</f>
        <v>0</v>
      </c>
      <c r="K126" s="25">
        <f>IF('M1-In'!H126&gt;0,wome1,0)</f>
        <v>0</v>
      </c>
      <c r="L126" s="25">
        <f>IF('M1-In'!I126&gt;0,doje1,0)</f>
        <v>0</v>
      </c>
      <c r="M126" s="25">
        <f>IF('M1-In'!J126&gt;0,vrve1,0)</f>
        <v>0</v>
      </c>
      <c r="N126" s="25">
        <f>IF('M1-In'!K126&gt;0,zasa1,0)</f>
        <v>0</v>
      </c>
      <c r="O126" s="25">
        <f>IF('M1-In'!L126&gt;0,zodi1,0)</f>
        <v>0</v>
      </c>
      <c r="P126" s="25">
        <f t="shared" si="17"/>
        <v>0</v>
      </c>
      <c r="Q126" s="25">
        <f>IF(P126+'M1-In'!U126&gt;malu1+dima1+wome1+doje1+vrve1+zasa1+zodi1,1,0)</f>
        <v>0</v>
      </c>
      <c r="R126" s="25" t="str">
        <f t="shared" si="18"/>
        <v>OK</v>
      </c>
      <c r="S126" s="25">
        <f>MIN(P126+'M1-In'!U126,malu1+dima1+wome1+doje1+vrve1+zasa1+zodi1)</f>
        <v>0</v>
      </c>
      <c r="T126" s="25">
        <f>IF('M1-In'!AD126+'M1-In'!AE126+'M1-In'!AF126+'M1-In'!AG126+'M1-In'!AH126+'M1-In'!AI126+'M1-In'!AJ126&gt;S126,1,0)</f>
        <v>0</v>
      </c>
      <c r="U126" s="25" t="str">
        <f t="shared" si="19"/>
        <v>OK</v>
      </c>
      <c r="V126" s="34">
        <f t="shared" si="20"/>
        <v>0</v>
      </c>
      <c r="W126" s="81">
        <f>ROUND('M1-In'!Y126+'M1-In'!Z126+'M1-In'!AA126*0.5+'M1-In'!AB126*0.5,2)</f>
        <v>0</v>
      </c>
      <c r="X126" s="81">
        <f>ROUND('M1-In'!Y126,2)+ROUND('M1-In'!Z126*1.5,2)+ROUND('M1-In'!AA126*0.6,2)+ROUND('M1-In'!AB126*0.9,2)</f>
        <v>0</v>
      </c>
      <c r="Y126" s="81">
        <f ca="1">IF(V126=1,"Corriger",'M1-In'!Y126* vergoedeen+'M1-In'!Z126*ROUND(vergoedeen*1.5,2)+'M1-In'!AA126*ROUND(vergoedeen*0.6,2)+'M1-In'!AB126*ROUND(vergoedeen*0.9,2))</f>
        <v>0</v>
      </c>
      <c r="Z126" s="81">
        <f t="shared" ca="1" si="21"/>
        <v>0</v>
      </c>
      <c r="AA126" s="81">
        <f>E126+'M1-In'!N126+'M1-In'!P126+H126</f>
        <v>0</v>
      </c>
      <c r="AB126" s="81">
        <f>E126+'M1-In'!N126+'M1-In'!P126</f>
        <v>0</v>
      </c>
      <c r="AC126" s="25">
        <f>IF(V126=1,"Corriger",MIN(AA126,ad5m1*Ident!L126))</f>
        <v>0</v>
      </c>
      <c r="AD126" s="25">
        <f>MIN(AB126,ad5m1*Ident!L126)</f>
        <v>0</v>
      </c>
      <c r="AE126" s="81">
        <f t="shared" si="22"/>
        <v>0</v>
      </c>
      <c r="AF126" s="81">
        <f t="shared" si="23"/>
        <v>0</v>
      </c>
      <c r="AG126" s="81">
        <f>'M1-In'!AD126+'M1-In'!AE126</f>
        <v>0</v>
      </c>
      <c r="AH126" s="81">
        <f t="shared" si="24"/>
        <v>0</v>
      </c>
      <c r="AI126" s="81">
        <f>IF(V126=1,"Corriger!",ROUND('M1-In'!AF126*AE126*fuf,2))</f>
        <v>0</v>
      </c>
      <c r="AJ126" s="81">
        <f>IF(V126=1,"Corriger!",ROUND('M1-In'!AG126*AE126*fuf,2))</f>
        <v>0</v>
      </c>
      <c r="AK126" s="81">
        <f>IF(V126=1,"Corriger!",ROUND('M1-In'!AH126*AE126*fuf,2))</f>
        <v>0</v>
      </c>
      <c r="AL126" s="81">
        <f>IF(V126=1,"Corriger!",ROUND('M1-In'!AI126*AE126*fuf,2))</f>
        <v>0</v>
      </c>
      <c r="AM126" s="81">
        <f>IF(V126=1,"Corriger!",ROUND('M1-In'!AJ126*AE126*fuf,2))</f>
        <v>0</v>
      </c>
      <c r="AN126" s="81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1">
        <f t="shared" si="26"/>
        <v>0</v>
      </c>
      <c r="AQ126" s="81">
        <f t="shared" ca="1" si="27"/>
        <v>0</v>
      </c>
      <c r="AR126" s="81">
        <f t="shared" ca="1" si="28"/>
        <v>0</v>
      </c>
      <c r="AS126" s="81">
        <f t="shared" si="29"/>
        <v>0</v>
      </c>
      <c r="AT126" s="81">
        <f t="shared" ca="1" si="30"/>
        <v>0</v>
      </c>
      <c r="AU126" s="81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'M1-In'!F127*malu1+'M1-In'!G127*dima1+'M1-In'!H127*wome1+'M1-In'!I127*doje1+'M1-In'!J127*vrve1+'M1-In'!K127*zasa1+'M1-In'!L127*zodi1</f>
        <v>0</v>
      </c>
      <c r="F127" s="34">
        <f>IF('M1-In'!Q127&lt;0,1,0)</f>
        <v>0</v>
      </c>
      <c r="G127" s="81" t="str">
        <f t="shared" si="16"/>
        <v>OK</v>
      </c>
      <c r="H127" s="81">
        <f>IF('M1-In'!Q127&lt;0,0,'M1-In'!Q127)</f>
        <v>0</v>
      </c>
      <c r="I127" s="25">
        <f>IF('M1-In'!F127&gt;0,malu1,0)</f>
        <v>0</v>
      </c>
      <c r="J127" s="25">
        <f>IF('M1-In'!G127&gt;0,dima1,0)</f>
        <v>0</v>
      </c>
      <c r="K127" s="25">
        <f>IF('M1-In'!H127&gt;0,wome1,0)</f>
        <v>0</v>
      </c>
      <c r="L127" s="25">
        <f>IF('M1-In'!I127&gt;0,doje1,0)</f>
        <v>0</v>
      </c>
      <c r="M127" s="25">
        <f>IF('M1-In'!J127&gt;0,vrve1,0)</f>
        <v>0</v>
      </c>
      <c r="N127" s="25">
        <f>IF('M1-In'!K127&gt;0,zasa1,0)</f>
        <v>0</v>
      </c>
      <c r="O127" s="25">
        <f>IF('M1-In'!L127&gt;0,zodi1,0)</f>
        <v>0</v>
      </c>
      <c r="P127" s="25">
        <f t="shared" si="17"/>
        <v>0</v>
      </c>
      <c r="Q127" s="25">
        <f>IF(P127+'M1-In'!U127&gt;malu1+dima1+wome1+doje1+vrve1+zasa1+zodi1,1,0)</f>
        <v>0</v>
      </c>
      <c r="R127" s="25" t="str">
        <f t="shared" si="18"/>
        <v>OK</v>
      </c>
      <c r="S127" s="25">
        <f>MIN(P127+'M1-In'!U127,malu1+dima1+wome1+doje1+vrve1+zasa1+zodi1)</f>
        <v>0</v>
      </c>
      <c r="T127" s="25">
        <f>IF('M1-In'!AD127+'M1-In'!AE127+'M1-In'!AF127+'M1-In'!AG127+'M1-In'!AH127+'M1-In'!AI127+'M1-In'!AJ127&gt;S127,1,0)</f>
        <v>0</v>
      </c>
      <c r="U127" s="25" t="str">
        <f t="shared" si="19"/>
        <v>OK</v>
      </c>
      <c r="V127" s="34">
        <f t="shared" si="20"/>
        <v>0</v>
      </c>
      <c r="W127" s="81">
        <f>ROUND('M1-In'!Y127+'M1-In'!Z127+'M1-In'!AA127*0.5+'M1-In'!AB127*0.5,2)</f>
        <v>0</v>
      </c>
      <c r="X127" s="81">
        <f>ROUND('M1-In'!Y127,2)+ROUND('M1-In'!Z127*1.5,2)+ROUND('M1-In'!AA127*0.6,2)+ROUND('M1-In'!AB127*0.9,2)</f>
        <v>0</v>
      </c>
      <c r="Y127" s="81">
        <f ca="1">IF(V127=1,"Corriger",'M1-In'!Y127* vergoedeen+'M1-In'!Z127*ROUND(vergoedeen*1.5,2)+'M1-In'!AA127*ROUND(vergoedeen*0.6,2)+'M1-In'!AB127*ROUND(vergoedeen*0.9,2))</f>
        <v>0</v>
      </c>
      <c r="Z127" s="81">
        <f t="shared" ca="1" si="21"/>
        <v>0</v>
      </c>
      <c r="AA127" s="81">
        <f>E127+'M1-In'!N127+'M1-In'!P127+H127</f>
        <v>0</v>
      </c>
      <c r="AB127" s="81">
        <f>E127+'M1-In'!N127+'M1-In'!P127</f>
        <v>0</v>
      </c>
      <c r="AC127" s="25">
        <f>IF(V127=1,"Corriger",MIN(AA127,ad5m1*Ident!L127))</f>
        <v>0</v>
      </c>
      <c r="AD127" s="25">
        <f>MIN(AB127,ad5m1*Ident!L127)</f>
        <v>0</v>
      </c>
      <c r="AE127" s="81">
        <f t="shared" si="22"/>
        <v>0</v>
      </c>
      <c r="AF127" s="81">
        <f t="shared" si="23"/>
        <v>0</v>
      </c>
      <c r="AG127" s="81">
        <f>'M1-In'!AD127+'M1-In'!AE127</f>
        <v>0</v>
      </c>
      <c r="AH127" s="81">
        <f t="shared" si="24"/>
        <v>0</v>
      </c>
      <c r="AI127" s="81">
        <f>IF(V127=1,"Corriger!",ROUND('M1-In'!AF127*AE127*fuf,2))</f>
        <v>0</v>
      </c>
      <c r="AJ127" s="81">
        <f>IF(V127=1,"Corriger!",ROUND('M1-In'!AG127*AE127*fuf,2))</f>
        <v>0</v>
      </c>
      <c r="AK127" s="81">
        <f>IF(V127=1,"Corriger!",ROUND('M1-In'!AH127*AE127*fuf,2))</f>
        <v>0</v>
      </c>
      <c r="AL127" s="81">
        <f>IF(V127=1,"Corriger!",ROUND('M1-In'!AI127*AE127*fuf,2))</f>
        <v>0</v>
      </c>
      <c r="AM127" s="81">
        <f>IF(V127=1,"Corriger!",ROUND('M1-In'!AJ127*AE127*fuf,2))</f>
        <v>0</v>
      </c>
      <c r="AN127" s="81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1">
        <f t="shared" si="26"/>
        <v>0</v>
      </c>
      <c r="AQ127" s="81">
        <f t="shared" ca="1" si="27"/>
        <v>0</v>
      </c>
      <c r="AR127" s="81">
        <f t="shared" ca="1" si="28"/>
        <v>0</v>
      </c>
      <c r="AS127" s="81">
        <f t="shared" si="29"/>
        <v>0</v>
      </c>
      <c r="AT127" s="81">
        <f t="shared" ca="1" si="30"/>
        <v>0</v>
      </c>
      <c r="AU127" s="81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'M1-In'!F128*malu1+'M1-In'!G128*dima1+'M1-In'!H128*wome1+'M1-In'!I128*doje1+'M1-In'!J128*vrve1+'M1-In'!K128*zasa1+'M1-In'!L128*zodi1</f>
        <v>0</v>
      </c>
      <c r="F128" s="34">
        <f>IF('M1-In'!Q128&lt;0,1,0)</f>
        <v>0</v>
      </c>
      <c r="G128" s="81" t="str">
        <f t="shared" si="16"/>
        <v>OK</v>
      </c>
      <c r="H128" s="81">
        <f>IF('M1-In'!Q128&lt;0,0,'M1-In'!Q128)</f>
        <v>0</v>
      </c>
      <c r="I128" s="25">
        <f>IF('M1-In'!F128&gt;0,malu1,0)</f>
        <v>0</v>
      </c>
      <c r="J128" s="25">
        <f>IF('M1-In'!G128&gt;0,dima1,0)</f>
        <v>0</v>
      </c>
      <c r="K128" s="25">
        <f>IF('M1-In'!H128&gt;0,wome1,0)</f>
        <v>0</v>
      </c>
      <c r="L128" s="25">
        <f>IF('M1-In'!I128&gt;0,doje1,0)</f>
        <v>0</v>
      </c>
      <c r="M128" s="25">
        <f>IF('M1-In'!J128&gt;0,vrve1,0)</f>
        <v>0</v>
      </c>
      <c r="N128" s="25">
        <f>IF('M1-In'!K128&gt;0,zasa1,0)</f>
        <v>0</v>
      </c>
      <c r="O128" s="25">
        <f>IF('M1-In'!L128&gt;0,zodi1,0)</f>
        <v>0</v>
      </c>
      <c r="P128" s="25">
        <f t="shared" si="17"/>
        <v>0</v>
      </c>
      <c r="Q128" s="25">
        <f>IF(P128+'M1-In'!U128&gt;malu1+dima1+wome1+doje1+vrve1+zasa1+zodi1,1,0)</f>
        <v>0</v>
      </c>
      <c r="R128" s="25" t="str">
        <f t="shared" si="18"/>
        <v>OK</v>
      </c>
      <c r="S128" s="25">
        <f>MIN(P128+'M1-In'!U128,malu1+dima1+wome1+doje1+vrve1+zasa1+zodi1)</f>
        <v>0</v>
      </c>
      <c r="T128" s="25">
        <f>IF('M1-In'!AD128+'M1-In'!AE128+'M1-In'!AF128+'M1-In'!AG128+'M1-In'!AH128+'M1-In'!AI128+'M1-In'!AJ128&gt;S128,1,0)</f>
        <v>0</v>
      </c>
      <c r="U128" s="25" t="str">
        <f t="shared" si="19"/>
        <v>OK</v>
      </c>
      <c r="V128" s="34">
        <f t="shared" si="20"/>
        <v>0</v>
      </c>
      <c r="W128" s="81">
        <f>ROUND('M1-In'!Y128+'M1-In'!Z128+'M1-In'!AA128*0.5+'M1-In'!AB128*0.5,2)</f>
        <v>0</v>
      </c>
      <c r="X128" s="81">
        <f>ROUND('M1-In'!Y128,2)+ROUND('M1-In'!Z128*1.5,2)+ROUND('M1-In'!AA128*0.6,2)+ROUND('M1-In'!AB128*0.9,2)</f>
        <v>0</v>
      </c>
      <c r="Y128" s="81">
        <f ca="1">IF(V128=1,"Corriger",'M1-In'!Y128* vergoedeen+'M1-In'!Z128*ROUND(vergoedeen*1.5,2)+'M1-In'!AA128*ROUND(vergoedeen*0.6,2)+'M1-In'!AB128*ROUND(vergoedeen*0.9,2))</f>
        <v>0</v>
      </c>
      <c r="Z128" s="81">
        <f t="shared" ca="1" si="21"/>
        <v>0</v>
      </c>
      <c r="AA128" s="81">
        <f>E128+'M1-In'!N128+'M1-In'!P128+H128</f>
        <v>0</v>
      </c>
      <c r="AB128" s="81">
        <f>E128+'M1-In'!N128+'M1-In'!P128</f>
        <v>0</v>
      </c>
      <c r="AC128" s="25">
        <f>IF(V128=1,"Corriger",MIN(AA128,ad5m1*Ident!L128))</f>
        <v>0</v>
      </c>
      <c r="AD128" s="25">
        <f>MIN(AB128,ad5m1*Ident!L128)</f>
        <v>0</v>
      </c>
      <c r="AE128" s="81">
        <f t="shared" si="22"/>
        <v>0</v>
      </c>
      <c r="AF128" s="81">
        <f t="shared" si="23"/>
        <v>0</v>
      </c>
      <c r="AG128" s="81">
        <f>'M1-In'!AD128+'M1-In'!AE128</f>
        <v>0</v>
      </c>
      <c r="AH128" s="81">
        <f t="shared" si="24"/>
        <v>0</v>
      </c>
      <c r="AI128" s="81">
        <f>IF(V128=1,"Corriger!",ROUND('M1-In'!AF128*AE128*fuf,2))</f>
        <v>0</v>
      </c>
      <c r="AJ128" s="81">
        <f>IF(V128=1,"Corriger!",ROUND('M1-In'!AG128*AE128*fuf,2))</f>
        <v>0</v>
      </c>
      <c r="AK128" s="81">
        <f>IF(V128=1,"Corriger!",ROUND('M1-In'!AH128*AE128*fuf,2))</f>
        <v>0</v>
      </c>
      <c r="AL128" s="81">
        <f>IF(V128=1,"Corriger!",ROUND('M1-In'!AI128*AE128*fuf,2))</f>
        <v>0</v>
      </c>
      <c r="AM128" s="81">
        <f>IF(V128=1,"Corriger!",ROUND('M1-In'!AJ128*AE128*fuf,2))</f>
        <v>0</v>
      </c>
      <c r="AN128" s="81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1">
        <f t="shared" si="26"/>
        <v>0</v>
      </c>
      <c r="AQ128" s="81">
        <f t="shared" ca="1" si="27"/>
        <v>0</v>
      </c>
      <c r="AR128" s="81">
        <f t="shared" ca="1" si="28"/>
        <v>0</v>
      </c>
      <c r="AS128" s="81">
        <f t="shared" si="29"/>
        <v>0</v>
      </c>
      <c r="AT128" s="81">
        <f t="shared" ca="1" si="30"/>
        <v>0</v>
      </c>
      <c r="AU128" s="81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'M1-In'!F129*malu1+'M1-In'!G129*dima1+'M1-In'!H129*wome1+'M1-In'!I129*doje1+'M1-In'!J129*vrve1+'M1-In'!K129*zasa1+'M1-In'!L129*zodi1</f>
        <v>0</v>
      </c>
      <c r="F129" s="34">
        <f>IF('M1-In'!Q129&lt;0,1,0)</f>
        <v>0</v>
      </c>
      <c r="G129" s="81" t="str">
        <f t="shared" si="16"/>
        <v>OK</v>
      </c>
      <c r="H129" s="81">
        <f>IF('M1-In'!Q129&lt;0,0,'M1-In'!Q129)</f>
        <v>0</v>
      </c>
      <c r="I129" s="25">
        <f>IF('M1-In'!F129&gt;0,malu1,0)</f>
        <v>0</v>
      </c>
      <c r="J129" s="25">
        <f>IF('M1-In'!G129&gt;0,dima1,0)</f>
        <v>0</v>
      </c>
      <c r="K129" s="25">
        <f>IF('M1-In'!H129&gt;0,wome1,0)</f>
        <v>0</v>
      </c>
      <c r="L129" s="25">
        <f>IF('M1-In'!I129&gt;0,doje1,0)</f>
        <v>0</v>
      </c>
      <c r="M129" s="25">
        <f>IF('M1-In'!J129&gt;0,vrve1,0)</f>
        <v>0</v>
      </c>
      <c r="N129" s="25">
        <f>IF('M1-In'!K129&gt;0,zasa1,0)</f>
        <v>0</v>
      </c>
      <c r="O129" s="25">
        <f>IF('M1-In'!L129&gt;0,zodi1,0)</f>
        <v>0</v>
      </c>
      <c r="P129" s="25">
        <f t="shared" si="17"/>
        <v>0</v>
      </c>
      <c r="Q129" s="25">
        <f>IF(P129+'M1-In'!U129&gt;malu1+dima1+wome1+doje1+vrve1+zasa1+zodi1,1,0)</f>
        <v>0</v>
      </c>
      <c r="R129" s="25" t="str">
        <f t="shared" si="18"/>
        <v>OK</v>
      </c>
      <c r="S129" s="25">
        <f>MIN(P129+'M1-In'!U129,malu1+dima1+wome1+doje1+vrve1+zasa1+zodi1)</f>
        <v>0</v>
      </c>
      <c r="T129" s="25">
        <f>IF('M1-In'!AD129+'M1-In'!AE129+'M1-In'!AF129+'M1-In'!AG129+'M1-In'!AH129+'M1-In'!AI129+'M1-In'!AJ129&gt;S129,1,0)</f>
        <v>0</v>
      </c>
      <c r="U129" s="25" t="str">
        <f t="shared" si="19"/>
        <v>OK</v>
      </c>
      <c r="V129" s="34">
        <f t="shared" si="20"/>
        <v>0</v>
      </c>
      <c r="W129" s="81">
        <f>ROUND('M1-In'!Y129+'M1-In'!Z129+'M1-In'!AA129*0.5+'M1-In'!AB129*0.5,2)</f>
        <v>0</v>
      </c>
      <c r="X129" s="81">
        <f>ROUND('M1-In'!Y129,2)+ROUND('M1-In'!Z129*1.5,2)+ROUND('M1-In'!AA129*0.6,2)+ROUND('M1-In'!AB129*0.9,2)</f>
        <v>0</v>
      </c>
      <c r="Y129" s="81">
        <f ca="1">IF(V129=1,"Corriger",'M1-In'!Y129* vergoedeen+'M1-In'!Z129*ROUND(vergoedeen*1.5,2)+'M1-In'!AA129*ROUND(vergoedeen*0.6,2)+'M1-In'!AB129*ROUND(vergoedeen*0.9,2))</f>
        <v>0</v>
      </c>
      <c r="Z129" s="81">
        <f t="shared" ca="1" si="21"/>
        <v>0</v>
      </c>
      <c r="AA129" s="81">
        <f>E129+'M1-In'!N129+'M1-In'!P129+H129</f>
        <v>0</v>
      </c>
      <c r="AB129" s="81">
        <f>E129+'M1-In'!N129+'M1-In'!P129</f>
        <v>0</v>
      </c>
      <c r="AC129" s="25">
        <f>IF(V129=1,"Corriger",MIN(AA129,ad5m1*Ident!L129))</f>
        <v>0</v>
      </c>
      <c r="AD129" s="25">
        <f>MIN(AB129,ad5m1*Ident!L129)</f>
        <v>0</v>
      </c>
      <c r="AE129" s="81">
        <f t="shared" si="22"/>
        <v>0</v>
      </c>
      <c r="AF129" s="81">
        <f t="shared" si="23"/>
        <v>0</v>
      </c>
      <c r="AG129" s="81">
        <f>'M1-In'!AD129+'M1-In'!AE129</f>
        <v>0</v>
      </c>
      <c r="AH129" s="81">
        <f t="shared" si="24"/>
        <v>0</v>
      </c>
      <c r="AI129" s="81">
        <f>IF(V129=1,"Corriger!",ROUND('M1-In'!AF129*AE129*fuf,2))</f>
        <v>0</v>
      </c>
      <c r="AJ129" s="81">
        <f>IF(V129=1,"Corriger!",ROUND('M1-In'!AG129*AE129*fuf,2))</f>
        <v>0</v>
      </c>
      <c r="AK129" s="81">
        <f>IF(V129=1,"Corriger!",ROUND('M1-In'!AH129*AE129*fuf,2))</f>
        <v>0</v>
      </c>
      <c r="AL129" s="81">
        <f>IF(V129=1,"Corriger!",ROUND('M1-In'!AI129*AE129*fuf,2))</f>
        <v>0</v>
      </c>
      <c r="AM129" s="81">
        <f>IF(V129=1,"Corriger!",ROUND('M1-In'!AJ129*AE129*fuf,2))</f>
        <v>0</v>
      </c>
      <c r="AN129" s="81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1">
        <f t="shared" si="26"/>
        <v>0</v>
      </c>
      <c r="AQ129" s="81">
        <f t="shared" ca="1" si="27"/>
        <v>0</v>
      </c>
      <c r="AR129" s="81">
        <f t="shared" ca="1" si="28"/>
        <v>0</v>
      </c>
      <c r="AS129" s="81">
        <f t="shared" si="29"/>
        <v>0</v>
      </c>
      <c r="AT129" s="81">
        <f t="shared" ca="1" si="30"/>
        <v>0</v>
      </c>
      <c r="AU129" s="81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'M1-In'!F130*malu1+'M1-In'!G130*dima1+'M1-In'!H130*wome1+'M1-In'!I130*doje1+'M1-In'!J130*vrve1+'M1-In'!K130*zasa1+'M1-In'!L130*zodi1</f>
        <v>0</v>
      </c>
      <c r="F130" s="34">
        <f>IF('M1-In'!Q130&lt;0,1,0)</f>
        <v>0</v>
      </c>
      <c r="G130" s="81" t="str">
        <f t="shared" si="16"/>
        <v>OK</v>
      </c>
      <c r="H130" s="81">
        <f>IF('M1-In'!Q130&lt;0,0,'M1-In'!Q130)</f>
        <v>0</v>
      </c>
      <c r="I130" s="25">
        <f>IF('M1-In'!F130&gt;0,malu1,0)</f>
        <v>0</v>
      </c>
      <c r="J130" s="25">
        <f>IF('M1-In'!G130&gt;0,dima1,0)</f>
        <v>0</v>
      </c>
      <c r="K130" s="25">
        <f>IF('M1-In'!H130&gt;0,wome1,0)</f>
        <v>0</v>
      </c>
      <c r="L130" s="25">
        <f>IF('M1-In'!I130&gt;0,doje1,0)</f>
        <v>0</v>
      </c>
      <c r="M130" s="25">
        <f>IF('M1-In'!J130&gt;0,vrve1,0)</f>
        <v>0</v>
      </c>
      <c r="N130" s="25">
        <f>IF('M1-In'!K130&gt;0,zasa1,0)</f>
        <v>0</v>
      </c>
      <c r="O130" s="25">
        <f>IF('M1-In'!L130&gt;0,zodi1,0)</f>
        <v>0</v>
      </c>
      <c r="P130" s="25">
        <f t="shared" si="17"/>
        <v>0</v>
      </c>
      <c r="Q130" s="25">
        <f>IF(P130+'M1-In'!U130&gt;malu1+dima1+wome1+doje1+vrve1+zasa1+zodi1,1,0)</f>
        <v>0</v>
      </c>
      <c r="R130" s="25" t="str">
        <f t="shared" si="18"/>
        <v>OK</v>
      </c>
      <c r="S130" s="25">
        <f>MIN(P130+'M1-In'!U130,malu1+dima1+wome1+doje1+vrve1+zasa1+zodi1)</f>
        <v>0</v>
      </c>
      <c r="T130" s="25">
        <f>IF('M1-In'!AD130+'M1-In'!AE130+'M1-In'!AF130+'M1-In'!AG130+'M1-In'!AH130+'M1-In'!AI130+'M1-In'!AJ130&gt;S130,1,0)</f>
        <v>0</v>
      </c>
      <c r="U130" s="25" t="str">
        <f t="shared" si="19"/>
        <v>OK</v>
      </c>
      <c r="V130" s="34">
        <f t="shared" si="20"/>
        <v>0</v>
      </c>
      <c r="W130" s="81">
        <f>ROUND('M1-In'!Y130+'M1-In'!Z130+'M1-In'!AA130*0.5+'M1-In'!AB130*0.5,2)</f>
        <v>0</v>
      </c>
      <c r="X130" s="81">
        <f>ROUND('M1-In'!Y130,2)+ROUND('M1-In'!Z130*1.5,2)+ROUND('M1-In'!AA130*0.6,2)+ROUND('M1-In'!AB130*0.9,2)</f>
        <v>0</v>
      </c>
      <c r="Y130" s="81">
        <f ca="1">IF(V130=1,"Corriger",'M1-In'!Y130* vergoedeen+'M1-In'!Z130*ROUND(vergoedeen*1.5,2)+'M1-In'!AA130*ROUND(vergoedeen*0.6,2)+'M1-In'!AB130*ROUND(vergoedeen*0.9,2))</f>
        <v>0</v>
      </c>
      <c r="Z130" s="81">
        <f t="shared" ca="1" si="21"/>
        <v>0</v>
      </c>
      <c r="AA130" s="81">
        <f>E130+'M1-In'!N130+'M1-In'!P130+H130</f>
        <v>0</v>
      </c>
      <c r="AB130" s="81">
        <f>E130+'M1-In'!N130+'M1-In'!P130</f>
        <v>0</v>
      </c>
      <c r="AC130" s="25">
        <f>IF(V130=1,"Corriger",MIN(AA130,ad5m1*Ident!L130))</f>
        <v>0</v>
      </c>
      <c r="AD130" s="25">
        <f>MIN(AB130,ad5m1*Ident!L130)</f>
        <v>0</v>
      </c>
      <c r="AE130" s="81">
        <f t="shared" si="22"/>
        <v>0</v>
      </c>
      <c r="AF130" s="81">
        <f t="shared" si="23"/>
        <v>0</v>
      </c>
      <c r="AG130" s="81">
        <f>'M1-In'!AD130+'M1-In'!AE130</f>
        <v>0</v>
      </c>
      <c r="AH130" s="81">
        <f t="shared" si="24"/>
        <v>0</v>
      </c>
      <c r="AI130" s="81">
        <f>IF(V130=1,"Corriger!",ROUND('M1-In'!AF130*AE130*fuf,2))</f>
        <v>0</v>
      </c>
      <c r="AJ130" s="81">
        <f>IF(V130=1,"Corriger!",ROUND('M1-In'!AG130*AE130*fuf,2))</f>
        <v>0</v>
      </c>
      <c r="AK130" s="81">
        <f>IF(V130=1,"Corriger!",ROUND('M1-In'!AH130*AE130*fuf,2))</f>
        <v>0</v>
      </c>
      <c r="AL130" s="81">
        <f>IF(V130=1,"Corriger!",ROUND('M1-In'!AI130*AE130*fuf,2))</f>
        <v>0</v>
      </c>
      <c r="AM130" s="81">
        <f>IF(V130=1,"Corriger!",ROUND('M1-In'!AJ130*AE130*fuf,2))</f>
        <v>0</v>
      </c>
      <c r="AN130" s="81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1">
        <f t="shared" si="26"/>
        <v>0</v>
      </c>
      <c r="AQ130" s="81">
        <f t="shared" ca="1" si="27"/>
        <v>0</v>
      </c>
      <c r="AR130" s="81">
        <f t="shared" ca="1" si="28"/>
        <v>0</v>
      </c>
      <c r="AS130" s="81">
        <f t="shared" si="29"/>
        <v>0</v>
      </c>
      <c r="AT130" s="81">
        <f t="shared" ca="1" si="30"/>
        <v>0</v>
      </c>
      <c r="AU130" s="81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'M1-In'!F131*malu1+'M1-In'!G131*dima1+'M1-In'!H131*wome1+'M1-In'!I131*doje1+'M1-In'!J131*vrve1+'M1-In'!K131*zasa1+'M1-In'!L131*zodi1</f>
        <v>0</v>
      </c>
      <c r="F131" s="34">
        <f>IF('M1-In'!Q131&lt;0,1,0)</f>
        <v>0</v>
      </c>
      <c r="G131" s="81" t="str">
        <f t="shared" si="16"/>
        <v>OK</v>
      </c>
      <c r="H131" s="81">
        <f>IF('M1-In'!Q131&lt;0,0,'M1-In'!Q131)</f>
        <v>0</v>
      </c>
      <c r="I131" s="25">
        <f>IF('M1-In'!F131&gt;0,malu1,0)</f>
        <v>0</v>
      </c>
      <c r="J131" s="25">
        <f>IF('M1-In'!G131&gt;0,dima1,0)</f>
        <v>0</v>
      </c>
      <c r="K131" s="25">
        <f>IF('M1-In'!H131&gt;0,wome1,0)</f>
        <v>0</v>
      </c>
      <c r="L131" s="25">
        <f>IF('M1-In'!I131&gt;0,doje1,0)</f>
        <v>0</v>
      </c>
      <c r="M131" s="25">
        <f>IF('M1-In'!J131&gt;0,vrve1,0)</f>
        <v>0</v>
      </c>
      <c r="N131" s="25">
        <f>IF('M1-In'!K131&gt;0,zasa1,0)</f>
        <v>0</v>
      </c>
      <c r="O131" s="25">
        <f>IF('M1-In'!L131&gt;0,zodi1,0)</f>
        <v>0</v>
      </c>
      <c r="P131" s="25">
        <f t="shared" si="17"/>
        <v>0</v>
      </c>
      <c r="Q131" s="25">
        <f>IF(P131+'M1-In'!U131&gt;malu1+dima1+wome1+doje1+vrve1+zasa1+zodi1,1,0)</f>
        <v>0</v>
      </c>
      <c r="R131" s="25" t="str">
        <f t="shared" si="18"/>
        <v>OK</v>
      </c>
      <c r="S131" s="25">
        <f>MIN(P131+'M1-In'!U131,malu1+dima1+wome1+doje1+vrve1+zasa1+zodi1)</f>
        <v>0</v>
      </c>
      <c r="T131" s="25">
        <f>IF('M1-In'!AD131+'M1-In'!AE131+'M1-In'!AF131+'M1-In'!AG131+'M1-In'!AH131+'M1-In'!AI131+'M1-In'!AJ131&gt;S131,1,0)</f>
        <v>0</v>
      </c>
      <c r="U131" s="25" t="str">
        <f t="shared" si="19"/>
        <v>OK</v>
      </c>
      <c r="V131" s="34">
        <f t="shared" si="20"/>
        <v>0</v>
      </c>
      <c r="W131" s="81">
        <f>ROUND('M1-In'!Y131+'M1-In'!Z131+'M1-In'!AA131*0.5+'M1-In'!AB131*0.5,2)</f>
        <v>0</v>
      </c>
      <c r="X131" s="81">
        <f>ROUND('M1-In'!Y131,2)+ROUND('M1-In'!Z131*1.5,2)+ROUND('M1-In'!AA131*0.6,2)+ROUND('M1-In'!AB131*0.9,2)</f>
        <v>0</v>
      </c>
      <c r="Y131" s="81">
        <f ca="1">IF(V131=1,"Corriger",'M1-In'!Y131* vergoedeen+'M1-In'!Z131*ROUND(vergoedeen*1.5,2)+'M1-In'!AA131*ROUND(vergoedeen*0.6,2)+'M1-In'!AB131*ROUND(vergoedeen*0.9,2))</f>
        <v>0</v>
      </c>
      <c r="Z131" s="81">
        <f t="shared" ca="1" si="21"/>
        <v>0</v>
      </c>
      <c r="AA131" s="81">
        <f>E131+'M1-In'!N131+'M1-In'!P131+H131</f>
        <v>0</v>
      </c>
      <c r="AB131" s="81">
        <f>E131+'M1-In'!N131+'M1-In'!P131</f>
        <v>0</v>
      </c>
      <c r="AC131" s="25">
        <f>IF(V131=1,"Corriger",MIN(AA131,ad5m1*Ident!L131))</f>
        <v>0</v>
      </c>
      <c r="AD131" s="25">
        <f>MIN(AB131,ad5m1*Ident!L131)</f>
        <v>0</v>
      </c>
      <c r="AE131" s="81">
        <f t="shared" si="22"/>
        <v>0</v>
      </c>
      <c r="AF131" s="81">
        <f t="shared" si="23"/>
        <v>0</v>
      </c>
      <c r="AG131" s="81">
        <f>'M1-In'!AD131+'M1-In'!AE131</f>
        <v>0</v>
      </c>
      <c r="AH131" s="81">
        <f t="shared" si="24"/>
        <v>0</v>
      </c>
      <c r="AI131" s="81">
        <f>IF(V131=1,"Corriger!",ROUND('M1-In'!AF131*AE131*fuf,2))</f>
        <v>0</v>
      </c>
      <c r="AJ131" s="81">
        <f>IF(V131=1,"Corriger!",ROUND('M1-In'!AG131*AE131*fuf,2))</f>
        <v>0</v>
      </c>
      <c r="AK131" s="81">
        <f>IF(V131=1,"Corriger!",ROUND('M1-In'!AH131*AE131*fuf,2))</f>
        <v>0</v>
      </c>
      <c r="AL131" s="81">
        <f>IF(V131=1,"Corriger!",ROUND('M1-In'!AI131*AE131*fuf,2))</f>
        <v>0</v>
      </c>
      <c r="AM131" s="81">
        <f>IF(V131=1,"Corriger!",ROUND('M1-In'!AJ131*AE131*fuf,2))</f>
        <v>0</v>
      </c>
      <c r="AN131" s="81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1">
        <f t="shared" si="26"/>
        <v>0</v>
      </c>
      <c r="AQ131" s="81">
        <f t="shared" ca="1" si="27"/>
        <v>0</v>
      </c>
      <c r="AR131" s="81">
        <f t="shared" ca="1" si="28"/>
        <v>0</v>
      </c>
      <c r="AS131" s="81">
        <f t="shared" si="29"/>
        <v>0</v>
      </c>
      <c r="AT131" s="81">
        <f t="shared" ca="1" si="30"/>
        <v>0</v>
      </c>
      <c r="AU131" s="81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'M1-In'!F132*malu1+'M1-In'!G132*dima1+'M1-In'!H132*wome1+'M1-In'!I132*doje1+'M1-In'!J132*vrve1+'M1-In'!K132*zasa1+'M1-In'!L132*zodi1</f>
        <v>0</v>
      </c>
      <c r="F132" s="34">
        <f>IF('M1-In'!Q132&lt;0,1,0)</f>
        <v>0</v>
      </c>
      <c r="G132" s="81" t="str">
        <f t="shared" ref="G132:G195" si="32">IF(F132=1,"pas&lt;0 !","OK")</f>
        <v>OK</v>
      </c>
      <c r="H132" s="81">
        <f>IF('M1-In'!Q132&lt;0,0,'M1-In'!Q132)</f>
        <v>0</v>
      </c>
      <c r="I132" s="25">
        <f>IF('M1-In'!F132&gt;0,malu1,0)</f>
        <v>0</v>
      </c>
      <c r="J132" s="25">
        <f>IF('M1-In'!G132&gt;0,dima1,0)</f>
        <v>0</v>
      </c>
      <c r="K132" s="25">
        <f>IF('M1-In'!H132&gt;0,wome1,0)</f>
        <v>0</v>
      </c>
      <c r="L132" s="25">
        <f>IF('M1-In'!I132&gt;0,doje1,0)</f>
        <v>0</v>
      </c>
      <c r="M132" s="25">
        <f>IF('M1-In'!J132&gt;0,vrve1,0)</f>
        <v>0</v>
      </c>
      <c r="N132" s="25">
        <f>IF('M1-In'!K132&gt;0,zasa1,0)</f>
        <v>0</v>
      </c>
      <c r="O132" s="25">
        <f>IF('M1-In'!L132&gt;0,zodi1,0)</f>
        <v>0</v>
      </c>
      <c r="P132" s="25">
        <f t="shared" ref="P132:P195" si="33">I132+J132+K132+L132+M132+N132+O132</f>
        <v>0</v>
      </c>
      <c r="Q132" s="25">
        <f>IF(P132+'M1-In'!U132&gt;malu1+dima1+wome1+doje1+vrve1+zasa1+zodi1,1,0)</f>
        <v>0</v>
      </c>
      <c r="R132" s="25" t="str">
        <f t="shared" ref="R132:R195" si="34">IF(Q132=1,"Trop!","OK")</f>
        <v>OK</v>
      </c>
      <c r="S132" s="25">
        <f>MIN(P132+'M1-In'!U132,malu1+dima1+wome1+doje1+vrve1+zasa1+zodi1)</f>
        <v>0</v>
      </c>
      <c r="T132" s="25">
        <f>IF('M1-In'!AD132+'M1-In'!AE132+'M1-In'!AF132+'M1-In'!AG132+'M1-In'!AH132+'M1-In'!AI132+'M1-In'!AJ132&gt;S132,1,0)</f>
        <v>0</v>
      </c>
      <c r="U132" s="25" t="str">
        <f t="shared" ref="U132:U195" si="35">IF(T132=1,"Trop!","OK")</f>
        <v>OK</v>
      </c>
      <c r="V132" s="34">
        <f t="shared" ref="V132:V195" si="36">IF(OR(Q132=1,T132=1,F132=1),1,0)</f>
        <v>0</v>
      </c>
      <c r="W132" s="81">
        <f>ROUND('M1-In'!Y132+'M1-In'!Z132+'M1-In'!AA132*0.5+'M1-In'!AB132*0.5,2)</f>
        <v>0</v>
      </c>
      <c r="X132" s="81">
        <f>ROUND('M1-In'!Y132,2)+ROUND('M1-In'!Z132*1.5,2)+ROUND('M1-In'!AA132*0.6,2)+ROUND('M1-In'!AB132*0.9,2)</f>
        <v>0</v>
      </c>
      <c r="Y132" s="81">
        <f ca="1">IF(V132=1,"Corriger",'M1-In'!Y132* vergoedeen+'M1-In'!Z132*ROUND(vergoedeen*1.5,2)+'M1-In'!AA132*ROUND(vergoedeen*0.6,2)+'M1-In'!AB132*ROUND(vergoedeen*0.9,2))</f>
        <v>0</v>
      </c>
      <c r="Z132" s="81">
        <f t="shared" ref="Z132:Z195" ca="1" si="37">IF(V132=1,"Corriger",Y132-AU132)</f>
        <v>0</v>
      </c>
      <c r="AA132" s="81">
        <f>E132+'M1-In'!N132+'M1-In'!P132+H132</f>
        <v>0</v>
      </c>
      <c r="AB132" s="81">
        <f>E132+'M1-In'!N132+'M1-In'!P132</f>
        <v>0</v>
      </c>
      <c r="AC132" s="25">
        <f>IF(V132=1,"Corriger",MIN(AA132,ad5m1*Ident!L132))</f>
        <v>0</v>
      </c>
      <c r="AD132" s="25">
        <f>MIN(AB132,ad5m1*Ident!L132)</f>
        <v>0</v>
      </c>
      <c r="AE132" s="81">
        <f t="shared" ref="AE132:AE195" si="38">IF(V132=1,"Corriger!",IF(S132=0,0,ROUND(AD132/S132,2)))</f>
        <v>0</v>
      </c>
      <c r="AF132" s="81">
        <f t="shared" ref="AF132:AF195" si="39">IF(V132=1,"Corriger!",ROUND(W132*fuf,2))</f>
        <v>0</v>
      </c>
      <c r="AG132" s="81">
        <f>'M1-In'!AD132+'M1-In'!AE132</f>
        <v>0</v>
      </c>
      <c r="AH132" s="81">
        <f t="shared" ref="AH132:AH195" si="40">IF(V132=1,"Corriger!",ROUND(AG132*AE132*fuf,2))</f>
        <v>0</v>
      </c>
      <c r="AI132" s="81">
        <f>IF(V132=1,"Corriger!",ROUND('M1-In'!AF132*AE132*fuf,2))</f>
        <v>0</v>
      </c>
      <c r="AJ132" s="81">
        <f>IF(V132=1,"Corriger!",ROUND('M1-In'!AG132*AE132*fuf,2))</f>
        <v>0</v>
      </c>
      <c r="AK132" s="81">
        <f>IF(V132=1,"Corriger!",ROUND('M1-In'!AH132*AE132*fuf,2))</f>
        <v>0</v>
      </c>
      <c r="AL132" s="81">
        <f>IF(V132=1,"Corriger!",ROUND('M1-In'!AI132*AE132*fuf,2))</f>
        <v>0</v>
      </c>
      <c r="AM132" s="81">
        <f>IF(V132=1,"Corriger!",ROUND('M1-In'!AJ132*AE132*fuf,2))</f>
        <v>0</v>
      </c>
      <c r="AN132" s="81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1">
        <f t="shared" ref="AP132:AP195" si="42">ROUND(W132*fuf,2)</f>
        <v>0</v>
      </c>
      <c r="AQ132" s="81">
        <f t="shared" ref="AQ132:AQ195" ca="1" si="43">ROUND(fulm1*AP132,2)</f>
        <v>0</v>
      </c>
      <c r="AR132" s="81">
        <f t="shared" ref="AR132:AR195" ca="1" si="44">ROUND(AQ132*wnbij/100,2)</f>
        <v>0</v>
      </c>
      <c r="AS132" s="81">
        <f t="shared" ref="AS132:AS195" si="45">MIN(ROUND(AP132/upm_1,2),1)</f>
        <v>0</v>
      </c>
      <c r="AT132" s="81">
        <f t="shared" ref="AT132:AT195" ca="1" si="46">MIN(ROUND(bvmll1*AS132,2),AR132)</f>
        <v>0</v>
      </c>
      <c r="AU132" s="81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'M1-In'!F133*malu1+'M1-In'!G133*dima1+'M1-In'!H133*wome1+'M1-In'!I133*doje1+'M1-In'!J133*vrve1+'M1-In'!K133*zasa1+'M1-In'!L133*zodi1</f>
        <v>0</v>
      </c>
      <c r="F133" s="34">
        <f>IF('M1-In'!Q133&lt;0,1,0)</f>
        <v>0</v>
      </c>
      <c r="G133" s="81" t="str">
        <f t="shared" si="32"/>
        <v>OK</v>
      </c>
      <c r="H133" s="81">
        <f>IF('M1-In'!Q133&lt;0,0,'M1-In'!Q133)</f>
        <v>0</v>
      </c>
      <c r="I133" s="25">
        <f>IF('M1-In'!F133&gt;0,malu1,0)</f>
        <v>0</v>
      </c>
      <c r="J133" s="25">
        <f>IF('M1-In'!G133&gt;0,dima1,0)</f>
        <v>0</v>
      </c>
      <c r="K133" s="25">
        <f>IF('M1-In'!H133&gt;0,wome1,0)</f>
        <v>0</v>
      </c>
      <c r="L133" s="25">
        <f>IF('M1-In'!I133&gt;0,doje1,0)</f>
        <v>0</v>
      </c>
      <c r="M133" s="25">
        <f>IF('M1-In'!J133&gt;0,vrve1,0)</f>
        <v>0</v>
      </c>
      <c r="N133" s="25">
        <f>IF('M1-In'!K133&gt;0,zasa1,0)</f>
        <v>0</v>
      </c>
      <c r="O133" s="25">
        <f>IF('M1-In'!L133&gt;0,zodi1,0)</f>
        <v>0</v>
      </c>
      <c r="P133" s="25">
        <f t="shared" si="33"/>
        <v>0</v>
      </c>
      <c r="Q133" s="25">
        <f>IF(P133+'M1-In'!U133&gt;malu1+dima1+wome1+doje1+vrve1+zasa1+zodi1,1,0)</f>
        <v>0</v>
      </c>
      <c r="R133" s="25" t="str">
        <f t="shared" si="34"/>
        <v>OK</v>
      </c>
      <c r="S133" s="25">
        <f>MIN(P133+'M1-In'!U133,malu1+dima1+wome1+doje1+vrve1+zasa1+zodi1)</f>
        <v>0</v>
      </c>
      <c r="T133" s="25">
        <f>IF('M1-In'!AD133+'M1-In'!AE133+'M1-In'!AF133+'M1-In'!AG133+'M1-In'!AH133+'M1-In'!AI133+'M1-In'!AJ133&gt;S133,1,0)</f>
        <v>0</v>
      </c>
      <c r="U133" s="25" t="str">
        <f t="shared" si="35"/>
        <v>OK</v>
      </c>
      <c r="V133" s="34">
        <f t="shared" si="36"/>
        <v>0</v>
      </c>
      <c r="W133" s="81">
        <f>ROUND('M1-In'!Y133+'M1-In'!Z133+'M1-In'!AA133*0.5+'M1-In'!AB133*0.5,2)</f>
        <v>0</v>
      </c>
      <c r="X133" s="81">
        <f>ROUND('M1-In'!Y133,2)+ROUND('M1-In'!Z133*1.5,2)+ROUND('M1-In'!AA133*0.6,2)+ROUND('M1-In'!AB133*0.9,2)</f>
        <v>0</v>
      </c>
      <c r="Y133" s="81">
        <f ca="1">IF(V133=1,"Corriger",'M1-In'!Y133* vergoedeen+'M1-In'!Z133*ROUND(vergoedeen*1.5,2)+'M1-In'!AA133*ROUND(vergoedeen*0.6,2)+'M1-In'!AB133*ROUND(vergoedeen*0.9,2))</f>
        <v>0</v>
      </c>
      <c r="Z133" s="81">
        <f t="shared" ca="1" si="37"/>
        <v>0</v>
      </c>
      <c r="AA133" s="81">
        <f>E133+'M1-In'!N133+'M1-In'!P133+H133</f>
        <v>0</v>
      </c>
      <c r="AB133" s="81">
        <f>E133+'M1-In'!N133+'M1-In'!P133</f>
        <v>0</v>
      </c>
      <c r="AC133" s="25">
        <f>IF(V133=1,"Corriger",MIN(AA133,ad5m1*Ident!L133))</f>
        <v>0</v>
      </c>
      <c r="AD133" s="25">
        <f>MIN(AB133,ad5m1*Ident!L133)</f>
        <v>0</v>
      </c>
      <c r="AE133" s="81">
        <f t="shared" si="38"/>
        <v>0</v>
      </c>
      <c r="AF133" s="81">
        <f t="shared" si="39"/>
        <v>0</v>
      </c>
      <c r="AG133" s="81">
        <f>'M1-In'!AD133+'M1-In'!AE133</f>
        <v>0</v>
      </c>
      <c r="AH133" s="81">
        <f t="shared" si="40"/>
        <v>0</v>
      </c>
      <c r="AI133" s="81">
        <f>IF(V133=1,"Corriger!",ROUND('M1-In'!AF133*AE133*fuf,2))</f>
        <v>0</v>
      </c>
      <c r="AJ133" s="81">
        <f>IF(V133=1,"Corriger!",ROUND('M1-In'!AG133*AE133*fuf,2))</f>
        <v>0</v>
      </c>
      <c r="AK133" s="81">
        <f>IF(V133=1,"Corriger!",ROUND('M1-In'!AH133*AE133*fuf,2))</f>
        <v>0</v>
      </c>
      <c r="AL133" s="81">
        <f>IF(V133=1,"Corriger!",ROUND('M1-In'!AI133*AE133*fuf,2))</f>
        <v>0</v>
      </c>
      <c r="AM133" s="81">
        <f>IF(V133=1,"Corriger!",ROUND('M1-In'!AJ133*AE133*fuf,2))</f>
        <v>0</v>
      </c>
      <c r="AN133" s="81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1">
        <f t="shared" si="42"/>
        <v>0</v>
      </c>
      <c r="AQ133" s="81">
        <f t="shared" ca="1" si="43"/>
        <v>0</v>
      </c>
      <c r="AR133" s="81">
        <f t="shared" ca="1" si="44"/>
        <v>0</v>
      </c>
      <c r="AS133" s="81">
        <f t="shared" si="45"/>
        <v>0</v>
      </c>
      <c r="AT133" s="81">
        <f t="shared" ca="1" si="46"/>
        <v>0</v>
      </c>
      <c r="AU133" s="81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'M1-In'!F134*malu1+'M1-In'!G134*dima1+'M1-In'!H134*wome1+'M1-In'!I134*doje1+'M1-In'!J134*vrve1+'M1-In'!K134*zasa1+'M1-In'!L134*zodi1</f>
        <v>0</v>
      </c>
      <c r="F134" s="34">
        <f>IF('M1-In'!Q134&lt;0,1,0)</f>
        <v>0</v>
      </c>
      <c r="G134" s="81" t="str">
        <f t="shared" si="32"/>
        <v>OK</v>
      </c>
      <c r="H134" s="81">
        <f>IF('M1-In'!Q134&lt;0,0,'M1-In'!Q134)</f>
        <v>0</v>
      </c>
      <c r="I134" s="25">
        <f>IF('M1-In'!F134&gt;0,malu1,0)</f>
        <v>0</v>
      </c>
      <c r="J134" s="25">
        <f>IF('M1-In'!G134&gt;0,dima1,0)</f>
        <v>0</v>
      </c>
      <c r="K134" s="25">
        <f>IF('M1-In'!H134&gt;0,wome1,0)</f>
        <v>0</v>
      </c>
      <c r="L134" s="25">
        <f>IF('M1-In'!I134&gt;0,doje1,0)</f>
        <v>0</v>
      </c>
      <c r="M134" s="25">
        <f>IF('M1-In'!J134&gt;0,vrve1,0)</f>
        <v>0</v>
      </c>
      <c r="N134" s="25">
        <f>IF('M1-In'!K134&gt;0,zasa1,0)</f>
        <v>0</v>
      </c>
      <c r="O134" s="25">
        <f>IF('M1-In'!L134&gt;0,zodi1,0)</f>
        <v>0</v>
      </c>
      <c r="P134" s="25">
        <f t="shared" si="33"/>
        <v>0</v>
      </c>
      <c r="Q134" s="25">
        <f>IF(P134+'M1-In'!U134&gt;malu1+dima1+wome1+doje1+vrve1+zasa1+zodi1,1,0)</f>
        <v>0</v>
      </c>
      <c r="R134" s="25" t="str">
        <f t="shared" si="34"/>
        <v>OK</v>
      </c>
      <c r="S134" s="25">
        <f>MIN(P134+'M1-In'!U134,malu1+dima1+wome1+doje1+vrve1+zasa1+zodi1)</f>
        <v>0</v>
      </c>
      <c r="T134" s="25">
        <f>IF('M1-In'!AD134+'M1-In'!AE134+'M1-In'!AF134+'M1-In'!AG134+'M1-In'!AH134+'M1-In'!AI134+'M1-In'!AJ134&gt;S134,1,0)</f>
        <v>0</v>
      </c>
      <c r="U134" s="25" t="str">
        <f t="shared" si="35"/>
        <v>OK</v>
      </c>
      <c r="V134" s="34">
        <f t="shared" si="36"/>
        <v>0</v>
      </c>
      <c r="W134" s="81">
        <f>ROUND('M1-In'!Y134+'M1-In'!Z134+'M1-In'!AA134*0.5+'M1-In'!AB134*0.5,2)</f>
        <v>0</v>
      </c>
      <c r="X134" s="81">
        <f>ROUND('M1-In'!Y134,2)+ROUND('M1-In'!Z134*1.5,2)+ROUND('M1-In'!AA134*0.6,2)+ROUND('M1-In'!AB134*0.9,2)</f>
        <v>0</v>
      </c>
      <c r="Y134" s="81">
        <f ca="1">IF(V134=1,"Corriger",'M1-In'!Y134* vergoedeen+'M1-In'!Z134*ROUND(vergoedeen*1.5,2)+'M1-In'!AA134*ROUND(vergoedeen*0.6,2)+'M1-In'!AB134*ROUND(vergoedeen*0.9,2))</f>
        <v>0</v>
      </c>
      <c r="Z134" s="81">
        <f t="shared" ca="1" si="37"/>
        <v>0</v>
      </c>
      <c r="AA134" s="81">
        <f>E134+'M1-In'!N134+'M1-In'!P134+H134</f>
        <v>0</v>
      </c>
      <c r="AB134" s="81">
        <f>E134+'M1-In'!N134+'M1-In'!P134</f>
        <v>0</v>
      </c>
      <c r="AC134" s="25">
        <f>IF(V134=1,"Corriger",MIN(AA134,ad5m1*Ident!L134))</f>
        <v>0</v>
      </c>
      <c r="AD134" s="25">
        <f>MIN(AB134,ad5m1*Ident!L134)</f>
        <v>0</v>
      </c>
      <c r="AE134" s="81">
        <f t="shared" si="38"/>
        <v>0</v>
      </c>
      <c r="AF134" s="81">
        <f t="shared" si="39"/>
        <v>0</v>
      </c>
      <c r="AG134" s="81">
        <f>'M1-In'!AD134+'M1-In'!AE134</f>
        <v>0</v>
      </c>
      <c r="AH134" s="81">
        <f t="shared" si="40"/>
        <v>0</v>
      </c>
      <c r="AI134" s="81">
        <f>IF(V134=1,"Corriger!",ROUND('M1-In'!AF134*AE134*fuf,2))</f>
        <v>0</v>
      </c>
      <c r="AJ134" s="81">
        <f>IF(V134=1,"Corriger!",ROUND('M1-In'!AG134*AE134*fuf,2))</f>
        <v>0</v>
      </c>
      <c r="AK134" s="81">
        <f>IF(V134=1,"Corriger!",ROUND('M1-In'!AH134*AE134*fuf,2))</f>
        <v>0</v>
      </c>
      <c r="AL134" s="81">
        <f>IF(V134=1,"Corriger!",ROUND('M1-In'!AI134*AE134*fuf,2))</f>
        <v>0</v>
      </c>
      <c r="AM134" s="81">
        <f>IF(V134=1,"Corriger!",ROUND('M1-In'!AJ134*AE134*fuf,2))</f>
        <v>0</v>
      </c>
      <c r="AN134" s="81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1">
        <f t="shared" si="42"/>
        <v>0</v>
      </c>
      <c r="AQ134" s="81">
        <f t="shared" ca="1" si="43"/>
        <v>0</v>
      </c>
      <c r="AR134" s="81">
        <f t="shared" ca="1" si="44"/>
        <v>0</v>
      </c>
      <c r="AS134" s="81">
        <f t="shared" si="45"/>
        <v>0</v>
      </c>
      <c r="AT134" s="81">
        <f t="shared" ca="1" si="46"/>
        <v>0</v>
      </c>
      <c r="AU134" s="81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'M1-In'!F135*malu1+'M1-In'!G135*dima1+'M1-In'!H135*wome1+'M1-In'!I135*doje1+'M1-In'!J135*vrve1+'M1-In'!K135*zasa1+'M1-In'!L135*zodi1</f>
        <v>0</v>
      </c>
      <c r="F135" s="34">
        <f>IF('M1-In'!Q135&lt;0,1,0)</f>
        <v>0</v>
      </c>
      <c r="G135" s="81" t="str">
        <f t="shared" si="32"/>
        <v>OK</v>
      </c>
      <c r="H135" s="81">
        <f>IF('M1-In'!Q135&lt;0,0,'M1-In'!Q135)</f>
        <v>0</v>
      </c>
      <c r="I135" s="25">
        <f>IF('M1-In'!F135&gt;0,malu1,0)</f>
        <v>0</v>
      </c>
      <c r="J135" s="25">
        <f>IF('M1-In'!G135&gt;0,dima1,0)</f>
        <v>0</v>
      </c>
      <c r="K135" s="25">
        <f>IF('M1-In'!H135&gt;0,wome1,0)</f>
        <v>0</v>
      </c>
      <c r="L135" s="25">
        <f>IF('M1-In'!I135&gt;0,doje1,0)</f>
        <v>0</v>
      </c>
      <c r="M135" s="25">
        <f>IF('M1-In'!J135&gt;0,vrve1,0)</f>
        <v>0</v>
      </c>
      <c r="N135" s="25">
        <f>IF('M1-In'!K135&gt;0,zasa1,0)</f>
        <v>0</v>
      </c>
      <c r="O135" s="25">
        <f>IF('M1-In'!L135&gt;0,zodi1,0)</f>
        <v>0</v>
      </c>
      <c r="P135" s="25">
        <f t="shared" si="33"/>
        <v>0</v>
      </c>
      <c r="Q135" s="25">
        <f>IF(P135+'M1-In'!U135&gt;malu1+dima1+wome1+doje1+vrve1+zasa1+zodi1,1,0)</f>
        <v>0</v>
      </c>
      <c r="R135" s="25" t="str">
        <f t="shared" si="34"/>
        <v>OK</v>
      </c>
      <c r="S135" s="25">
        <f>MIN(P135+'M1-In'!U135,malu1+dima1+wome1+doje1+vrve1+zasa1+zodi1)</f>
        <v>0</v>
      </c>
      <c r="T135" s="25">
        <f>IF('M1-In'!AD135+'M1-In'!AE135+'M1-In'!AF135+'M1-In'!AG135+'M1-In'!AH135+'M1-In'!AI135+'M1-In'!AJ135&gt;S135,1,0)</f>
        <v>0</v>
      </c>
      <c r="U135" s="25" t="str">
        <f t="shared" si="35"/>
        <v>OK</v>
      </c>
      <c r="V135" s="34">
        <f t="shared" si="36"/>
        <v>0</v>
      </c>
      <c r="W135" s="81">
        <f>ROUND('M1-In'!Y135+'M1-In'!Z135+'M1-In'!AA135*0.5+'M1-In'!AB135*0.5,2)</f>
        <v>0</v>
      </c>
      <c r="X135" s="81">
        <f>ROUND('M1-In'!Y135,2)+ROUND('M1-In'!Z135*1.5,2)+ROUND('M1-In'!AA135*0.6,2)+ROUND('M1-In'!AB135*0.9,2)</f>
        <v>0</v>
      </c>
      <c r="Y135" s="81">
        <f ca="1">IF(V135=1,"Corriger",'M1-In'!Y135* vergoedeen+'M1-In'!Z135*ROUND(vergoedeen*1.5,2)+'M1-In'!AA135*ROUND(vergoedeen*0.6,2)+'M1-In'!AB135*ROUND(vergoedeen*0.9,2))</f>
        <v>0</v>
      </c>
      <c r="Z135" s="81">
        <f t="shared" ca="1" si="37"/>
        <v>0</v>
      </c>
      <c r="AA135" s="81">
        <f>E135+'M1-In'!N135+'M1-In'!P135+H135</f>
        <v>0</v>
      </c>
      <c r="AB135" s="81">
        <f>E135+'M1-In'!N135+'M1-In'!P135</f>
        <v>0</v>
      </c>
      <c r="AC135" s="25">
        <f>IF(V135=1,"Corriger",MIN(AA135,ad5m1*Ident!L135))</f>
        <v>0</v>
      </c>
      <c r="AD135" s="25">
        <f>MIN(AB135,ad5m1*Ident!L135)</f>
        <v>0</v>
      </c>
      <c r="AE135" s="81">
        <f t="shared" si="38"/>
        <v>0</v>
      </c>
      <c r="AF135" s="81">
        <f t="shared" si="39"/>
        <v>0</v>
      </c>
      <c r="AG135" s="81">
        <f>'M1-In'!AD135+'M1-In'!AE135</f>
        <v>0</v>
      </c>
      <c r="AH135" s="81">
        <f t="shared" si="40"/>
        <v>0</v>
      </c>
      <c r="AI135" s="81">
        <f>IF(V135=1,"Corriger!",ROUND('M1-In'!AF135*AE135*fuf,2))</f>
        <v>0</v>
      </c>
      <c r="AJ135" s="81">
        <f>IF(V135=1,"Corriger!",ROUND('M1-In'!AG135*AE135*fuf,2))</f>
        <v>0</v>
      </c>
      <c r="AK135" s="81">
        <f>IF(V135=1,"Corriger!",ROUND('M1-In'!AH135*AE135*fuf,2))</f>
        <v>0</v>
      </c>
      <c r="AL135" s="81">
        <f>IF(V135=1,"Corriger!",ROUND('M1-In'!AI135*AE135*fuf,2))</f>
        <v>0</v>
      </c>
      <c r="AM135" s="81">
        <f>IF(V135=1,"Corriger!",ROUND('M1-In'!AJ135*AE135*fuf,2))</f>
        <v>0</v>
      </c>
      <c r="AN135" s="81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1">
        <f t="shared" si="42"/>
        <v>0</v>
      </c>
      <c r="AQ135" s="81">
        <f t="shared" ca="1" si="43"/>
        <v>0</v>
      </c>
      <c r="AR135" s="81">
        <f t="shared" ca="1" si="44"/>
        <v>0</v>
      </c>
      <c r="AS135" s="81">
        <f t="shared" si="45"/>
        <v>0</v>
      </c>
      <c r="AT135" s="81">
        <f t="shared" ca="1" si="46"/>
        <v>0</v>
      </c>
      <c r="AU135" s="81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'M1-In'!F136*malu1+'M1-In'!G136*dima1+'M1-In'!H136*wome1+'M1-In'!I136*doje1+'M1-In'!J136*vrve1+'M1-In'!K136*zasa1+'M1-In'!L136*zodi1</f>
        <v>0</v>
      </c>
      <c r="F136" s="34">
        <f>IF('M1-In'!Q136&lt;0,1,0)</f>
        <v>0</v>
      </c>
      <c r="G136" s="81" t="str">
        <f t="shared" si="32"/>
        <v>OK</v>
      </c>
      <c r="H136" s="81">
        <f>IF('M1-In'!Q136&lt;0,0,'M1-In'!Q136)</f>
        <v>0</v>
      </c>
      <c r="I136" s="25">
        <f>IF('M1-In'!F136&gt;0,malu1,0)</f>
        <v>0</v>
      </c>
      <c r="J136" s="25">
        <f>IF('M1-In'!G136&gt;0,dima1,0)</f>
        <v>0</v>
      </c>
      <c r="K136" s="25">
        <f>IF('M1-In'!H136&gt;0,wome1,0)</f>
        <v>0</v>
      </c>
      <c r="L136" s="25">
        <f>IF('M1-In'!I136&gt;0,doje1,0)</f>
        <v>0</v>
      </c>
      <c r="M136" s="25">
        <f>IF('M1-In'!J136&gt;0,vrve1,0)</f>
        <v>0</v>
      </c>
      <c r="N136" s="25">
        <f>IF('M1-In'!K136&gt;0,zasa1,0)</f>
        <v>0</v>
      </c>
      <c r="O136" s="25">
        <f>IF('M1-In'!L136&gt;0,zodi1,0)</f>
        <v>0</v>
      </c>
      <c r="P136" s="25">
        <f t="shared" si="33"/>
        <v>0</v>
      </c>
      <c r="Q136" s="25">
        <f>IF(P136+'M1-In'!U136&gt;malu1+dima1+wome1+doje1+vrve1+zasa1+zodi1,1,0)</f>
        <v>0</v>
      </c>
      <c r="R136" s="25" t="str">
        <f t="shared" si="34"/>
        <v>OK</v>
      </c>
      <c r="S136" s="25">
        <f>MIN(P136+'M1-In'!U136,malu1+dima1+wome1+doje1+vrve1+zasa1+zodi1)</f>
        <v>0</v>
      </c>
      <c r="T136" s="25">
        <f>IF('M1-In'!AD136+'M1-In'!AE136+'M1-In'!AF136+'M1-In'!AG136+'M1-In'!AH136+'M1-In'!AI136+'M1-In'!AJ136&gt;S136,1,0)</f>
        <v>0</v>
      </c>
      <c r="U136" s="25" t="str">
        <f t="shared" si="35"/>
        <v>OK</v>
      </c>
      <c r="V136" s="34">
        <f t="shared" si="36"/>
        <v>0</v>
      </c>
      <c r="W136" s="81">
        <f>ROUND('M1-In'!Y136+'M1-In'!Z136+'M1-In'!AA136*0.5+'M1-In'!AB136*0.5,2)</f>
        <v>0</v>
      </c>
      <c r="X136" s="81">
        <f>ROUND('M1-In'!Y136,2)+ROUND('M1-In'!Z136*1.5,2)+ROUND('M1-In'!AA136*0.6,2)+ROUND('M1-In'!AB136*0.9,2)</f>
        <v>0</v>
      </c>
      <c r="Y136" s="81">
        <f ca="1">IF(V136=1,"Corriger",'M1-In'!Y136* vergoedeen+'M1-In'!Z136*ROUND(vergoedeen*1.5,2)+'M1-In'!AA136*ROUND(vergoedeen*0.6,2)+'M1-In'!AB136*ROUND(vergoedeen*0.9,2))</f>
        <v>0</v>
      </c>
      <c r="Z136" s="81">
        <f t="shared" ca="1" si="37"/>
        <v>0</v>
      </c>
      <c r="AA136" s="81">
        <f>E136+'M1-In'!N136+'M1-In'!P136+H136</f>
        <v>0</v>
      </c>
      <c r="AB136" s="81">
        <f>E136+'M1-In'!N136+'M1-In'!P136</f>
        <v>0</v>
      </c>
      <c r="AC136" s="25">
        <f>IF(V136=1,"Corriger",MIN(AA136,ad5m1*Ident!L136))</f>
        <v>0</v>
      </c>
      <c r="AD136" s="25">
        <f>MIN(AB136,ad5m1*Ident!L136)</f>
        <v>0</v>
      </c>
      <c r="AE136" s="81">
        <f t="shared" si="38"/>
        <v>0</v>
      </c>
      <c r="AF136" s="81">
        <f t="shared" si="39"/>
        <v>0</v>
      </c>
      <c r="AG136" s="81">
        <f>'M1-In'!AD136+'M1-In'!AE136</f>
        <v>0</v>
      </c>
      <c r="AH136" s="81">
        <f t="shared" si="40"/>
        <v>0</v>
      </c>
      <c r="AI136" s="81">
        <f>IF(V136=1,"Corriger!",ROUND('M1-In'!AF136*AE136*fuf,2))</f>
        <v>0</v>
      </c>
      <c r="AJ136" s="81">
        <f>IF(V136=1,"Corriger!",ROUND('M1-In'!AG136*AE136*fuf,2))</f>
        <v>0</v>
      </c>
      <c r="AK136" s="81">
        <f>IF(V136=1,"Corriger!",ROUND('M1-In'!AH136*AE136*fuf,2))</f>
        <v>0</v>
      </c>
      <c r="AL136" s="81">
        <f>IF(V136=1,"Corriger!",ROUND('M1-In'!AI136*AE136*fuf,2))</f>
        <v>0</v>
      </c>
      <c r="AM136" s="81">
        <f>IF(V136=1,"Corriger!",ROUND('M1-In'!AJ136*AE136*fuf,2))</f>
        <v>0</v>
      </c>
      <c r="AN136" s="81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1">
        <f t="shared" si="42"/>
        <v>0</v>
      </c>
      <c r="AQ136" s="81">
        <f t="shared" ca="1" si="43"/>
        <v>0</v>
      </c>
      <c r="AR136" s="81">
        <f t="shared" ca="1" si="44"/>
        <v>0</v>
      </c>
      <c r="AS136" s="81">
        <f t="shared" si="45"/>
        <v>0</v>
      </c>
      <c r="AT136" s="81">
        <f t="shared" ca="1" si="46"/>
        <v>0</v>
      </c>
      <c r="AU136" s="81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'M1-In'!F137*malu1+'M1-In'!G137*dima1+'M1-In'!H137*wome1+'M1-In'!I137*doje1+'M1-In'!J137*vrve1+'M1-In'!K137*zasa1+'M1-In'!L137*zodi1</f>
        <v>0</v>
      </c>
      <c r="F137" s="34">
        <f>IF('M1-In'!Q137&lt;0,1,0)</f>
        <v>0</v>
      </c>
      <c r="G137" s="81" t="str">
        <f t="shared" si="32"/>
        <v>OK</v>
      </c>
      <c r="H137" s="81">
        <f>IF('M1-In'!Q137&lt;0,0,'M1-In'!Q137)</f>
        <v>0</v>
      </c>
      <c r="I137" s="25">
        <f>IF('M1-In'!F137&gt;0,malu1,0)</f>
        <v>0</v>
      </c>
      <c r="J137" s="25">
        <f>IF('M1-In'!G137&gt;0,dima1,0)</f>
        <v>0</v>
      </c>
      <c r="K137" s="25">
        <f>IF('M1-In'!H137&gt;0,wome1,0)</f>
        <v>0</v>
      </c>
      <c r="L137" s="25">
        <f>IF('M1-In'!I137&gt;0,doje1,0)</f>
        <v>0</v>
      </c>
      <c r="M137" s="25">
        <f>IF('M1-In'!J137&gt;0,vrve1,0)</f>
        <v>0</v>
      </c>
      <c r="N137" s="25">
        <f>IF('M1-In'!K137&gt;0,zasa1,0)</f>
        <v>0</v>
      </c>
      <c r="O137" s="25">
        <f>IF('M1-In'!L137&gt;0,zodi1,0)</f>
        <v>0</v>
      </c>
      <c r="P137" s="25">
        <f t="shared" si="33"/>
        <v>0</v>
      </c>
      <c r="Q137" s="25">
        <f>IF(P137+'M1-In'!U137&gt;malu1+dima1+wome1+doje1+vrve1+zasa1+zodi1,1,0)</f>
        <v>0</v>
      </c>
      <c r="R137" s="25" t="str">
        <f t="shared" si="34"/>
        <v>OK</v>
      </c>
      <c r="S137" s="25">
        <f>MIN(P137+'M1-In'!U137,malu1+dima1+wome1+doje1+vrve1+zasa1+zodi1)</f>
        <v>0</v>
      </c>
      <c r="T137" s="25">
        <f>IF('M1-In'!AD137+'M1-In'!AE137+'M1-In'!AF137+'M1-In'!AG137+'M1-In'!AH137+'M1-In'!AI137+'M1-In'!AJ137&gt;S137,1,0)</f>
        <v>0</v>
      </c>
      <c r="U137" s="25" t="str">
        <f t="shared" si="35"/>
        <v>OK</v>
      </c>
      <c r="V137" s="34">
        <f t="shared" si="36"/>
        <v>0</v>
      </c>
      <c r="W137" s="81">
        <f>ROUND('M1-In'!Y137+'M1-In'!Z137+'M1-In'!AA137*0.5+'M1-In'!AB137*0.5,2)</f>
        <v>0</v>
      </c>
      <c r="X137" s="81">
        <f>ROUND('M1-In'!Y137,2)+ROUND('M1-In'!Z137*1.5,2)+ROUND('M1-In'!AA137*0.6,2)+ROUND('M1-In'!AB137*0.9,2)</f>
        <v>0</v>
      </c>
      <c r="Y137" s="81">
        <f ca="1">IF(V137=1,"Corriger",'M1-In'!Y137* vergoedeen+'M1-In'!Z137*ROUND(vergoedeen*1.5,2)+'M1-In'!AA137*ROUND(vergoedeen*0.6,2)+'M1-In'!AB137*ROUND(vergoedeen*0.9,2))</f>
        <v>0</v>
      </c>
      <c r="Z137" s="81">
        <f t="shared" ca="1" si="37"/>
        <v>0</v>
      </c>
      <c r="AA137" s="81">
        <f>E137+'M1-In'!N137+'M1-In'!P137+H137</f>
        <v>0</v>
      </c>
      <c r="AB137" s="81">
        <f>E137+'M1-In'!N137+'M1-In'!P137</f>
        <v>0</v>
      </c>
      <c r="AC137" s="25">
        <f>IF(V137=1,"Corriger",MIN(AA137,ad5m1*Ident!L137))</f>
        <v>0</v>
      </c>
      <c r="AD137" s="25">
        <f>MIN(AB137,ad5m1*Ident!L137)</f>
        <v>0</v>
      </c>
      <c r="AE137" s="81">
        <f t="shared" si="38"/>
        <v>0</v>
      </c>
      <c r="AF137" s="81">
        <f t="shared" si="39"/>
        <v>0</v>
      </c>
      <c r="AG137" s="81">
        <f>'M1-In'!AD137+'M1-In'!AE137</f>
        <v>0</v>
      </c>
      <c r="AH137" s="81">
        <f t="shared" si="40"/>
        <v>0</v>
      </c>
      <c r="AI137" s="81">
        <f>IF(V137=1,"Corriger!",ROUND('M1-In'!AF137*AE137*fuf,2))</f>
        <v>0</v>
      </c>
      <c r="AJ137" s="81">
        <f>IF(V137=1,"Corriger!",ROUND('M1-In'!AG137*AE137*fuf,2))</f>
        <v>0</v>
      </c>
      <c r="AK137" s="81">
        <f>IF(V137=1,"Corriger!",ROUND('M1-In'!AH137*AE137*fuf,2))</f>
        <v>0</v>
      </c>
      <c r="AL137" s="81">
        <f>IF(V137=1,"Corriger!",ROUND('M1-In'!AI137*AE137*fuf,2))</f>
        <v>0</v>
      </c>
      <c r="AM137" s="81">
        <f>IF(V137=1,"Corriger!",ROUND('M1-In'!AJ137*AE137*fuf,2))</f>
        <v>0</v>
      </c>
      <c r="AN137" s="81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1">
        <f t="shared" si="42"/>
        <v>0</v>
      </c>
      <c r="AQ137" s="81">
        <f t="shared" ca="1" si="43"/>
        <v>0</v>
      </c>
      <c r="AR137" s="81">
        <f t="shared" ca="1" si="44"/>
        <v>0</v>
      </c>
      <c r="AS137" s="81">
        <f t="shared" si="45"/>
        <v>0</v>
      </c>
      <c r="AT137" s="81">
        <f t="shared" ca="1" si="46"/>
        <v>0</v>
      </c>
      <c r="AU137" s="81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'M1-In'!F138*malu1+'M1-In'!G138*dima1+'M1-In'!H138*wome1+'M1-In'!I138*doje1+'M1-In'!J138*vrve1+'M1-In'!K138*zasa1+'M1-In'!L138*zodi1</f>
        <v>0</v>
      </c>
      <c r="F138" s="34">
        <f>IF('M1-In'!Q138&lt;0,1,0)</f>
        <v>0</v>
      </c>
      <c r="G138" s="81" t="str">
        <f t="shared" si="32"/>
        <v>OK</v>
      </c>
      <c r="H138" s="81">
        <f>IF('M1-In'!Q138&lt;0,0,'M1-In'!Q138)</f>
        <v>0</v>
      </c>
      <c r="I138" s="25">
        <f>IF('M1-In'!F138&gt;0,malu1,0)</f>
        <v>0</v>
      </c>
      <c r="J138" s="25">
        <f>IF('M1-In'!G138&gt;0,dima1,0)</f>
        <v>0</v>
      </c>
      <c r="K138" s="25">
        <f>IF('M1-In'!H138&gt;0,wome1,0)</f>
        <v>0</v>
      </c>
      <c r="L138" s="25">
        <f>IF('M1-In'!I138&gt;0,doje1,0)</f>
        <v>0</v>
      </c>
      <c r="M138" s="25">
        <f>IF('M1-In'!J138&gt;0,vrve1,0)</f>
        <v>0</v>
      </c>
      <c r="N138" s="25">
        <f>IF('M1-In'!K138&gt;0,zasa1,0)</f>
        <v>0</v>
      </c>
      <c r="O138" s="25">
        <f>IF('M1-In'!L138&gt;0,zodi1,0)</f>
        <v>0</v>
      </c>
      <c r="P138" s="25">
        <f t="shared" si="33"/>
        <v>0</v>
      </c>
      <c r="Q138" s="25">
        <f>IF(P138+'M1-In'!U138&gt;malu1+dima1+wome1+doje1+vrve1+zasa1+zodi1,1,0)</f>
        <v>0</v>
      </c>
      <c r="R138" s="25" t="str">
        <f t="shared" si="34"/>
        <v>OK</v>
      </c>
      <c r="S138" s="25">
        <f>MIN(P138+'M1-In'!U138,malu1+dima1+wome1+doje1+vrve1+zasa1+zodi1)</f>
        <v>0</v>
      </c>
      <c r="T138" s="25">
        <f>IF('M1-In'!AD138+'M1-In'!AE138+'M1-In'!AF138+'M1-In'!AG138+'M1-In'!AH138+'M1-In'!AI138+'M1-In'!AJ138&gt;S138,1,0)</f>
        <v>0</v>
      </c>
      <c r="U138" s="25" t="str">
        <f t="shared" si="35"/>
        <v>OK</v>
      </c>
      <c r="V138" s="34">
        <f t="shared" si="36"/>
        <v>0</v>
      </c>
      <c r="W138" s="81">
        <f>ROUND('M1-In'!Y138+'M1-In'!Z138+'M1-In'!AA138*0.5+'M1-In'!AB138*0.5,2)</f>
        <v>0</v>
      </c>
      <c r="X138" s="81">
        <f>ROUND('M1-In'!Y138,2)+ROUND('M1-In'!Z138*1.5,2)+ROUND('M1-In'!AA138*0.6,2)+ROUND('M1-In'!AB138*0.9,2)</f>
        <v>0</v>
      </c>
      <c r="Y138" s="81">
        <f ca="1">IF(V138=1,"Corriger",'M1-In'!Y138* vergoedeen+'M1-In'!Z138*ROUND(vergoedeen*1.5,2)+'M1-In'!AA138*ROUND(vergoedeen*0.6,2)+'M1-In'!AB138*ROUND(vergoedeen*0.9,2))</f>
        <v>0</v>
      </c>
      <c r="Z138" s="81">
        <f t="shared" ca="1" si="37"/>
        <v>0</v>
      </c>
      <c r="AA138" s="81">
        <f>E138+'M1-In'!N138+'M1-In'!P138+H138</f>
        <v>0</v>
      </c>
      <c r="AB138" s="81">
        <f>E138+'M1-In'!N138+'M1-In'!P138</f>
        <v>0</v>
      </c>
      <c r="AC138" s="25">
        <f>IF(V138=1,"Corriger",MIN(AA138,ad5m1*Ident!L138))</f>
        <v>0</v>
      </c>
      <c r="AD138" s="25">
        <f>MIN(AB138,ad5m1*Ident!L138)</f>
        <v>0</v>
      </c>
      <c r="AE138" s="81">
        <f t="shared" si="38"/>
        <v>0</v>
      </c>
      <c r="AF138" s="81">
        <f t="shared" si="39"/>
        <v>0</v>
      </c>
      <c r="AG138" s="81">
        <f>'M1-In'!AD138+'M1-In'!AE138</f>
        <v>0</v>
      </c>
      <c r="AH138" s="81">
        <f t="shared" si="40"/>
        <v>0</v>
      </c>
      <c r="AI138" s="81">
        <f>IF(V138=1,"Corriger!",ROUND('M1-In'!AF138*AE138*fuf,2))</f>
        <v>0</v>
      </c>
      <c r="AJ138" s="81">
        <f>IF(V138=1,"Corriger!",ROUND('M1-In'!AG138*AE138*fuf,2))</f>
        <v>0</v>
      </c>
      <c r="AK138" s="81">
        <f>IF(V138=1,"Corriger!",ROUND('M1-In'!AH138*AE138*fuf,2))</f>
        <v>0</v>
      </c>
      <c r="AL138" s="81">
        <f>IF(V138=1,"Corriger!",ROUND('M1-In'!AI138*AE138*fuf,2))</f>
        <v>0</v>
      </c>
      <c r="AM138" s="81">
        <f>IF(V138=1,"Corriger!",ROUND('M1-In'!AJ138*AE138*fuf,2))</f>
        <v>0</v>
      </c>
      <c r="AN138" s="81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1">
        <f t="shared" si="42"/>
        <v>0</v>
      </c>
      <c r="AQ138" s="81">
        <f t="shared" ca="1" si="43"/>
        <v>0</v>
      </c>
      <c r="AR138" s="81">
        <f t="shared" ca="1" si="44"/>
        <v>0</v>
      </c>
      <c r="AS138" s="81">
        <f t="shared" si="45"/>
        <v>0</v>
      </c>
      <c r="AT138" s="81">
        <f t="shared" ca="1" si="46"/>
        <v>0</v>
      </c>
      <c r="AU138" s="81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'M1-In'!F139*malu1+'M1-In'!G139*dima1+'M1-In'!H139*wome1+'M1-In'!I139*doje1+'M1-In'!J139*vrve1+'M1-In'!K139*zasa1+'M1-In'!L139*zodi1</f>
        <v>0</v>
      </c>
      <c r="F139" s="34">
        <f>IF('M1-In'!Q139&lt;0,1,0)</f>
        <v>0</v>
      </c>
      <c r="G139" s="81" t="str">
        <f t="shared" si="32"/>
        <v>OK</v>
      </c>
      <c r="H139" s="81">
        <f>IF('M1-In'!Q139&lt;0,0,'M1-In'!Q139)</f>
        <v>0</v>
      </c>
      <c r="I139" s="25">
        <f>IF('M1-In'!F139&gt;0,malu1,0)</f>
        <v>0</v>
      </c>
      <c r="J139" s="25">
        <f>IF('M1-In'!G139&gt;0,dima1,0)</f>
        <v>0</v>
      </c>
      <c r="K139" s="25">
        <f>IF('M1-In'!H139&gt;0,wome1,0)</f>
        <v>0</v>
      </c>
      <c r="L139" s="25">
        <f>IF('M1-In'!I139&gt;0,doje1,0)</f>
        <v>0</v>
      </c>
      <c r="M139" s="25">
        <f>IF('M1-In'!J139&gt;0,vrve1,0)</f>
        <v>0</v>
      </c>
      <c r="N139" s="25">
        <f>IF('M1-In'!K139&gt;0,zasa1,0)</f>
        <v>0</v>
      </c>
      <c r="O139" s="25">
        <f>IF('M1-In'!L139&gt;0,zodi1,0)</f>
        <v>0</v>
      </c>
      <c r="P139" s="25">
        <f t="shared" si="33"/>
        <v>0</v>
      </c>
      <c r="Q139" s="25">
        <f>IF(P139+'M1-In'!U139&gt;malu1+dima1+wome1+doje1+vrve1+zasa1+zodi1,1,0)</f>
        <v>0</v>
      </c>
      <c r="R139" s="25" t="str">
        <f t="shared" si="34"/>
        <v>OK</v>
      </c>
      <c r="S139" s="25">
        <f>MIN(P139+'M1-In'!U139,malu1+dima1+wome1+doje1+vrve1+zasa1+zodi1)</f>
        <v>0</v>
      </c>
      <c r="T139" s="25">
        <f>IF('M1-In'!AD139+'M1-In'!AE139+'M1-In'!AF139+'M1-In'!AG139+'M1-In'!AH139+'M1-In'!AI139+'M1-In'!AJ139&gt;S139,1,0)</f>
        <v>0</v>
      </c>
      <c r="U139" s="25" t="str">
        <f t="shared" si="35"/>
        <v>OK</v>
      </c>
      <c r="V139" s="34">
        <f t="shared" si="36"/>
        <v>0</v>
      </c>
      <c r="W139" s="81">
        <f>ROUND('M1-In'!Y139+'M1-In'!Z139+'M1-In'!AA139*0.5+'M1-In'!AB139*0.5,2)</f>
        <v>0</v>
      </c>
      <c r="X139" s="81">
        <f>ROUND('M1-In'!Y139,2)+ROUND('M1-In'!Z139*1.5,2)+ROUND('M1-In'!AA139*0.6,2)+ROUND('M1-In'!AB139*0.9,2)</f>
        <v>0</v>
      </c>
      <c r="Y139" s="81">
        <f ca="1">IF(V139=1,"Corriger",'M1-In'!Y139* vergoedeen+'M1-In'!Z139*ROUND(vergoedeen*1.5,2)+'M1-In'!AA139*ROUND(vergoedeen*0.6,2)+'M1-In'!AB139*ROUND(vergoedeen*0.9,2))</f>
        <v>0</v>
      </c>
      <c r="Z139" s="81">
        <f t="shared" ca="1" si="37"/>
        <v>0</v>
      </c>
      <c r="AA139" s="81">
        <f>E139+'M1-In'!N139+'M1-In'!P139+H139</f>
        <v>0</v>
      </c>
      <c r="AB139" s="81">
        <f>E139+'M1-In'!N139+'M1-In'!P139</f>
        <v>0</v>
      </c>
      <c r="AC139" s="25">
        <f>IF(V139=1,"Corriger",MIN(AA139,ad5m1*Ident!L139))</f>
        <v>0</v>
      </c>
      <c r="AD139" s="25">
        <f>MIN(AB139,ad5m1*Ident!L139)</f>
        <v>0</v>
      </c>
      <c r="AE139" s="81">
        <f t="shared" si="38"/>
        <v>0</v>
      </c>
      <c r="AF139" s="81">
        <f t="shared" si="39"/>
        <v>0</v>
      </c>
      <c r="AG139" s="81">
        <f>'M1-In'!AD139+'M1-In'!AE139</f>
        <v>0</v>
      </c>
      <c r="AH139" s="81">
        <f t="shared" si="40"/>
        <v>0</v>
      </c>
      <c r="AI139" s="81">
        <f>IF(V139=1,"Corriger!",ROUND('M1-In'!AF139*AE139*fuf,2))</f>
        <v>0</v>
      </c>
      <c r="AJ139" s="81">
        <f>IF(V139=1,"Corriger!",ROUND('M1-In'!AG139*AE139*fuf,2))</f>
        <v>0</v>
      </c>
      <c r="AK139" s="81">
        <f>IF(V139=1,"Corriger!",ROUND('M1-In'!AH139*AE139*fuf,2))</f>
        <v>0</v>
      </c>
      <c r="AL139" s="81">
        <f>IF(V139=1,"Corriger!",ROUND('M1-In'!AI139*AE139*fuf,2))</f>
        <v>0</v>
      </c>
      <c r="AM139" s="81">
        <f>IF(V139=1,"Corriger!",ROUND('M1-In'!AJ139*AE139*fuf,2))</f>
        <v>0</v>
      </c>
      <c r="AN139" s="81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1">
        <f t="shared" si="42"/>
        <v>0</v>
      </c>
      <c r="AQ139" s="81">
        <f t="shared" ca="1" si="43"/>
        <v>0</v>
      </c>
      <c r="AR139" s="81">
        <f t="shared" ca="1" si="44"/>
        <v>0</v>
      </c>
      <c r="AS139" s="81">
        <f t="shared" si="45"/>
        <v>0</v>
      </c>
      <c r="AT139" s="81">
        <f t="shared" ca="1" si="46"/>
        <v>0</v>
      </c>
      <c r="AU139" s="81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'M1-In'!F140*malu1+'M1-In'!G140*dima1+'M1-In'!H140*wome1+'M1-In'!I140*doje1+'M1-In'!J140*vrve1+'M1-In'!K140*zasa1+'M1-In'!L140*zodi1</f>
        <v>0</v>
      </c>
      <c r="F140" s="34">
        <f>IF('M1-In'!Q140&lt;0,1,0)</f>
        <v>0</v>
      </c>
      <c r="G140" s="81" t="str">
        <f t="shared" si="32"/>
        <v>OK</v>
      </c>
      <c r="H140" s="81">
        <f>IF('M1-In'!Q140&lt;0,0,'M1-In'!Q140)</f>
        <v>0</v>
      </c>
      <c r="I140" s="25">
        <f>IF('M1-In'!F140&gt;0,malu1,0)</f>
        <v>0</v>
      </c>
      <c r="J140" s="25">
        <f>IF('M1-In'!G140&gt;0,dima1,0)</f>
        <v>0</v>
      </c>
      <c r="K140" s="25">
        <f>IF('M1-In'!H140&gt;0,wome1,0)</f>
        <v>0</v>
      </c>
      <c r="L140" s="25">
        <f>IF('M1-In'!I140&gt;0,doje1,0)</f>
        <v>0</v>
      </c>
      <c r="M140" s="25">
        <f>IF('M1-In'!J140&gt;0,vrve1,0)</f>
        <v>0</v>
      </c>
      <c r="N140" s="25">
        <f>IF('M1-In'!K140&gt;0,zasa1,0)</f>
        <v>0</v>
      </c>
      <c r="O140" s="25">
        <f>IF('M1-In'!L140&gt;0,zodi1,0)</f>
        <v>0</v>
      </c>
      <c r="P140" s="25">
        <f t="shared" si="33"/>
        <v>0</v>
      </c>
      <c r="Q140" s="25">
        <f>IF(P140+'M1-In'!U140&gt;malu1+dima1+wome1+doje1+vrve1+zasa1+zodi1,1,0)</f>
        <v>0</v>
      </c>
      <c r="R140" s="25" t="str">
        <f t="shared" si="34"/>
        <v>OK</v>
      </c>
      <c r="S140" s="25">
        <f>MIN(P140+'M1-In'!U140,malu1+dima1+wome1+doje1+vrve1+zasa1+zodi1)</f>
        <v>0</v>
      </c>
      <c r="T140" s="25">
        <f>IF('M1-In'!AD140+'M1-In'!AE140+'M1-In'!AF140+'M1-In'!AG140+'M1-In'!AH140+'M1-In'!AI140+'M1-In'!AJ140&gt;S140,1,0)</f>
        <v>0</v>
      </c>
      <c r="U140" s="25" t="str">
        <f t="shared" si="35"/>
        <v>OK</v>
      </c>
      <c r="V140" s="34">
        <f t="shared" si="36"/>
        <v>0</v>
      </c>
      <c r="W140" s="81">
        <f>ROUND('M1-In'!Y140+'M1-In'!Z140+'M1-In'!AA140*0.5+'M1-In'!AB140*0.5,2)</f>
        <v>0</v>
      </c>
      <c r="X140" s="81">
        <f>ROUND('M1-In'!Y140,2)+ROUND('M1-In'!Z140*1.5,2)+ROUND('M1-In'!AA140*0.6,2)+ROUND('M1-In'!AB140*0.9,2)</f>
        <v>0</v>
      </c>
      <c r="Y140" s="81">
        <f ca="1">IF(V140=1,"Corriger",'M1-In'!Y140* vergoedeen+'M1-In'!Z140*ROUND(vergoedeen*1.5,2)+'M1-In'!AA140*ROUND(vergoedeen*0.6,2)+'M1-In'!AB140*ROUND(vergoedeen*0.9,2))</f>
        <v>0</v>
      </c>
      <c r="Z140" s="81">
        <f t="shared" ca="1" si="37"/>
        <v>0</v>
      </c>
      <c r="AA140" s="81">
        <f>E140+'M1-In'!N140+'M1-In'!P140+H140</f>
        <v>0</v>
      </c>
      <c r="AB140" s="81">
        <f>E140+'M1-In'!N140+'M1-In'!P140</f>
        <v>0</v>
      </c>
      <c r="AC140" s="25">
        <f>IF(V140=1,"Corriger",MIN(AA140,ad5m1*Ident!L140))</f>
        <v>0</v>
      </c>
      <c r="AD140" s="25">
        <f>MIN(AB140,ad5m1*Ident!L140)</f>
        <v>0</v>
      </c>
      <c r="AE140" s="81">
        <f t="shared" si="38"/>
        <v>0</v>
      </c>
      <c r="AF140" s="81">
        <f t="shared" si="39"/>
        <v>0</v>
      </c>
      <c r="AG140" s="81">
        <f>'M1-In'!AD140+'M1-In'!AE140</f>
        <v>0</v>
      </c>
      <c r="AH140" s="81">
        <f t="shared" si="40"/>
        <v>0</v>
      </c>
      <c r="AI140" s="81">
        <f>IF(V140=1,"Corriger!",ROUND('M1-In'!AF140*AE140*fuf,2))</f>
        <v>0</v>
      </c>
      <c r="AJ140" s="81">
        <f>IF(V140=1,"Corriger!",ROUND('M1-In'!AG140*AE140*fuf,2))</f>
        <v>0</v>
      </c>
      <c r="AK140" s="81">
        <f>IF(V140=1,"Corriger!",ROUND('M1-In'!AH140*AE140*fuf,2))</f>
        <v>0</v>
      </c>
      <c r="AL140" s="81">
        <f>IF(V140=1,"Corriger!",ROUND('M1-In'!AI140*AE140*fuf,2))</f>
        <v>0</v>
      </c>
      <c r="AM140" s="81">
        <f>IF(V140=1,"Corriger!",ROUND('M1-In'!AJ140*AE140*fuf,2))</f>
        <v>0</v>
      </c>
      <c r="AN140" s="81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1">
        <f t="shared" si="42"/>
        <v>0</v>
      </c>
      <c r="AQ140" s="81">
        <f t="shared" ca="1" si="43"/>
        <v>0</v>
      </c>
      <c r="AR140" s="81">
        <f t="shared" ca="1" si="44"/>
        <v>0</v>
      </c>
      <c r="AS140" s="81">
        <f t="shared" si="45"/>
        <v>0</v>
      </c>
      <c r="AT140" s="81">
        <f t="shared" ca="1" si="46"/>
        <v>0</v>
      </c>
      <c r="AU140" s="81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'M1-In'!F141*malu1+'M1-In'!G141*dima1+'M1-In'!H141*wome1+'M1-In'!I141*doje1+'M1-In'!J141*vrve1+'M1-In'!K141*zasa1+'M1-In'!L141*zodi1</f>
        <v>0</v>
      </c>
      <c r="F141" s="34">
        <f>IF('M1-In'!Q141&lt;0,1,0)</f>
        <v>0</v>
      </c>
      <c r="G141" s="81" t="str">
        <f t="shared" si="32"/>
        <v>OK</v>
      </c>
      <c r="H141" s="81">
        <f>IF('M1-In'!Q141&lt;0,0,'M1-In'!Q141)</f>
        <v>0</v>
      </c>
      <c r="I141" s="25">
        <f>IF('M1-In'!F141&gt;0,malu1,0)</f>
        <v>0</v>
      </c>
      <c r="J141" s="25">
        <f>IF('M1-In'!G141&gt;0,dima1,0)</f>
        <v>0</v>
      </c>
      <c r="K141" s="25">
        <f>IF('M1-In'!H141&gt;0,wome1,0)</f>
        <v>0</v>
      </c>
      <c r="L141" s="25">
        <f>IF('M1-In'!I141&gt;0,doje1,0)</f>
        <v>0</v>
      </c>
      <c r="M141" s="25">
        <f>IF('M1-In'!J141&gt;0,vrve1,0)</f>
        <v>0</v>
      </c>
      <c r="N141" s="25">
        <f>IF('M1-In'!K141&gt;0,zasa1,0)</f>
        <v>0</v>
      </c>
      <c r="O141" s="25">
        <f>IF('M1-In'!L141&gt;0,zodi1,0)</f>
        <v>0</v>
      </c>
      <c r="P141" s="25">
        <f t="shared" si="33"/>
        <v>0</v>
      </c>
      <c r="Q141" s="25">
        <f>IF(P141+'M1-In'!U141&gt;malu1+dima1+wome1+doje1+vrve1+zasa1+zodi1,1,0)</f>
        <v>0</v>
      </c>
      <c r="R141" s="25" t="str">
        <f t="shared" si="34"/>
        <v>OK</v>
      </c>
      <c r="S141" s="25">
        <f>MIN(P141+'M1-In'!U141,malu1+dima1+wome1+doje1+vrve1+zasa1+zodi1)</f>
        <v>0</v>
      </c>
      <c r="T141" s="25">
        <f>IF('M1-In'!AD141+'M1-In'!AE141+'M1-In'!AF141+'M1-In'!AG141+'M1-In'!AH141+'M1-In'!AI141+'M1-In'!AJ141&gt;S141,1,0)</f>
        <v>0</v>
      </c>
      <c r="U141" s="25" t="str">
        <f t="shared" si="35"/>
        <v>OK</v>
      </c>
      <c r="V141" s="34">
        <f t="shared" si="36"/>
        <v>0</v>
      </c>
      <c r="W141" s="81">
        <f>ROUND('M1-In'!Y141+'M1-In'!Z141+'M1-In'!AA141*0.5+'M1-In'!AB141*0.5,2)</f>
        <v>0</v>
      </c>
      <c r="X141" s="81">
        <f>ROUND('M1-In'!Y141,2)+ROUND('M1-In'!Z141*1.5,2)+ROUND('M1-In'!AA141*0.6,2)+ROUND('M1-In'!AB141*0.9,2)</f>
        <v>0</v>
      </c>
      <c r="Y141" s="81">
        <f ca="1">IF(V141=1,"Corriger",'M1-In'!Y141* vergoedeen+'M1-In'!Z141*ROUND(vergoedeen*1.5,2)+'M1-In'!AA141*ROUND(vergoedeen*0.6,2)+'M1-In'!AB141*ROUND(vergoedeen*0.9,2))</f>
        <v>0</v>
      </c>
      <c r="Z141" s="81">
        <f t="shared" ca="1" si="37"/>
        <v>0</v>
      </c>
      <c r="AA141" s="81">
        <f>E141+'M1-In'!N141+'M1-In'!P141+H141</f>
        <v>0</v>
      </c>
      <c r="AB141" s="81">
        <f>E141+'M1-In'!N141+'M1-In'!P141</f>
        <v>0</v>
      </c>
      <c r="AC141" s="25">
        <f>IF(V141=1,"Corriger",MIN(AA141,ad5m1*Ident!L141))</f>
        <v>0</v>
      </c>
      <c r="AD141" s="25">
        <f>MIN(AB141,ad5m1*Ident!L141)</f>
        <v>0</v>
      </c>
      <c r="AE141" s="81">
        <f t="shared" si="38"/>
        <v>0</v>
      </c>
      <c r="AF141" s="81">
        <f t="shared" si="39"/>
        <v>0</v>
      </c>
      <c r="AG141" s="81">
        <f>'M1-In'!AD141+'M1-In'!AE141</f>
        <v>0</v>
      </c>
      <c r="AH141" s="81">
        <f t="shared" si="40"/>
        <v>0</v>
      </c>
      <c r="AI141" s="81">
        <f>IF(V141=1,"Corriger!",ROUND('M1-In'!AF141*AE141*fuf,2))</f>
        <v>0</v>
      </c>
      <c r="AJ141" s="81">
        <f>IF(V141=1,"Corriger!",ROUND('M1-In'!AG141*AE141*fuf,2))</f>
        <v>0</v>
      </c>
      <c r="AK141" s="81">
        <f>IF(V141=1,"Corriger!",ROUND('M1-In'!AH141*AE141*fuf,2))</f>
        <v>0</v>
      </c>
      <c r="AL141" s="81">
        <f>IF(V141=1,"Corriger!",ROUND('M1-In'!AI141*AE141*fuf,2))</f>
        <v>0</v>
      </c>
      <c r="AM141" s="81">
        <f>IF(V141=1,"Corriger!",ROUND('M1-In'!AJ141*AE141*fuf,2))</f>
        <v>0</v>
      </c>
      <c r="AN141" s="81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1">
        <f t="shared" si="42"/>
        <v>0</v>
      </c>
      <c r="AQ141" s="81">
        <f t="shared" ca="1" si="43"/>
        <v>0</v>
      </c>
      <c r="AR141" s="81">
        <f t="shared" ca="1" si="44"/>
        <v>0</v>
      </c>
      <c r="AS141" s="81">
        <f t="shared" si="45"/>
        <v>0</v>
      </c>
      <c r="AT141" s="81">
        <f t="shared" ca="1" si="46"/>
        <v>0</v>
      </c>
      <c r="AU141" s="81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'M1-In'!F142*malu1+'M1-In'!G142*dima1+'M1-In'!H142*wome1+'M1-In'!I142*doje1+'M1-In'!J142*vrve1+'M1-In'!K142*zasa1+'M1-In'!L142*zodi1</f>
        <v>0</v>
      </c>
      <c r="F142" s="34">
        <f>IF('M1-In'!Q142&lt;0,1,0)</f>
        <v>0</v>
      </c>
      <c r="G142" s="81" t="str">
        <f t="shared" si="32"/>
        <v>OK</v>
      </c>
      <c r="H142" s="81">
        <f>IF('M1-In'!Q142&lt;0,0,'M1-In'!Q142)</f>
        <v>0</v>
      </c>
      <c r="I142" s="25">
        <f>IF('M1-In'!F142&gt;0,malu1,0)</f>
        <v>0</v>
      </c>
      <c r="J142" s="25">
        <f>IF('M1-In'!G142&gt;0,dima1,0)</f>
        <v>0</v>
      </c>
      <c r="K142" s="25">
        <f>IF('M1-In'!H142&gt;0,wome1,0)</f>
        <v>0</v>
      </c>
      <c r="L142" s="25">
        <f>IF('M1-In'!I142&gt;0,doje1,0)</f>
        <v>0</v>
      </c>
      <c r="M142" s="25">
        <f>IF('M1-In'!J142&gt;0,vrve1,0)</f>
        <v>0</v>
      </c>
      <c r="N142" s="25">
        <f>IF('M1-In'!K142&gt;0,zasa1,0)</f>
        <v>0</v>
      </c>
      <c r="O142" s="25">
        <f>IF('M1-In'!L142&gt;0,zodi1,0)</f>
        <v>0</v>
      </c>
      <c r="P142" s="25">
        <f t="shared" si="33"/>
        <v>0</v>
      </c>
      <c r="Q142" s="25">
        <f>IF(P142+'M1-In'!U142&gt;malu1+dima1+wome1+doje1+vrve1+zasa1+zodi1,1,0)</f>
        <v>0</v>
      </c>
      <c r="R142" s="25" t="str">
        <f t="shared" si="34"/>
        <v>OK</v>
      </c>
      <c r="S142" s="25">
        <f>MIN(P142+'M1-In'!U142,malu1+dima1+wome1+doje1+vrve1+zasa1+zodi1)</f>
        <v>0</v>
      </c>
      <c r="T142" s="25">
        <f>IF('M1-In'!AD142+'M1-In'!AE142+'M1-In'!AF142+'M1-In'!AG142+'M1-In'!AH142+'M1-In'!AI142+'M1-In'!AJ142&gt;S142,1,0)</f>
        <v>0</v>
      </c>
      <c r="U142" s="25" t="str">
        <f t="shared" si="35"/>
        <v>OK</v>
      </c>
      <c r="V142" s="34">
        <f t="shared" si="36"/>
        <v>0</v>
      </c>
      <c r="W142" s="81">
        <f>ROUND('M1-In'!Y142+'M1-In'!Z142+'M1-In'!AA142*0.5+'M1-In'!AB142*0.5,2)</f>
        <v>0</v>
      </c>
      <c r="X142" s="81">
        <f>ROUND('M1-In'!Y142,2)+ROUND('M1-In'!Z142*1.5,2)+ROUND('M1-In'!AA142*0.6,2)+ROUND('M1-In'!AB142*0.9,2)</f>
        <v>0</v>
      </c>
      <c r="Y142" s="81">
        <f ca="1">IF(V142=1,"Corriger",'M1-In'!Y142* vergoedeen+'M1-In'!Z142*ROUND(vergoedeen*1.5,2)+'M1-In'!AA142*ROUND(vergoedeen*0.6,2)+'M1-In'!AB142*ROUND(vergoedeen*0.9,2))</f>
        <v>0</v>
      </c>
      <c r="Z142" s="81">
        <f t="shared" ca="1" si="37"/>
        <v>0</v>
      </c>
      <c r="AA142" s="81">
        <f>E142+'M1-In'!N142+'M1-In'!P142+H142</f>
        <v>0</v>
      </c>
      <c r="AB142" s="81">
        <f>E142+'M1-In'!N142+'M1-In'!P142</f>
        <v>0</v>
      </c>
      <c r="AC142" s="25">
        <f>IF(V142=1,"Corriger",MIN(AA142,ad5m1*Ident!L142))</f>
        <v>0</v>
      </c>
      <c r="AD142" s="25">
        <f>MIN(AB142,ad5m1*Ident!L142)</f>
        <v>0</v>
      </c>
      <c r="AE142" s="81">
        <f t="shared" si="38"/>
        <v>0</v>
      </c>
      <c r="AF142" s="81">
        <f t="shared" si="39"/>
        <v>0</v>
      </c>
      <c r="AG142" s="81">
        <f>'M1-In'!AD142+'M1-In'!AE142</f>
        <v>0</v>
      </c>
      <c r="AH142" s="81">
        <f t="shared" si="40"/>
        <v>0</v>
      </c>
      <c r="AI142" s="81">
        <f>IF(V142=1,"Corriger!",ROUND('M1-In'!AF142*AE142*fuf,2))</f>
        <v>0</v>
      </c>
      <c r="AJ142" s="81">
        <f>IF(V142=1,"Corriger!",ROUND('M1-In'!AG142*AE142*fuf,2))</f>
        <v>0</v>
      </c>
      <c r="AK142" s="81">
        <f>IF(V142=1,"Corriger!",ROUND('M1-In'!AH142*AE142*fuf,2))</f>
        <v>0</v>
      </c>
      <c r="AL142" s="81">
        <f>IF(V142=1,"Corriger!",ROUND('M1-In'!AI142*AE142*fuf,2))</f>
        <v>0</v>
      </c>
      <c r="AM142" s="81">
        <f>IF(V142=1,"Corriger!",ROUND('M1-In'!AJ142*AE142*fuf,2))</f>
        <v>0</v>
      </c>
      <c r="AN142" s="81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1">
        <f t="shared" si="42"/>
        <v>0</v>
      </c>
      <c r="AQ142" s="81">
        <f t="shared" ca="1" si="43"/>
        <v>0</v>
      </c>
      <c r="AR142" s="81">
        <f t="shared" ca="1" si="44"/>
        <v>0</v>
      </c>
      <c r="AS142" s="81">
        <f t="shared" si="45"/>
        <v>0</v>
      </c>
      <c r="AT142" s="81">
        <f t="shared" ca="1" si="46"/>
        <v>0</v>
      </c>
      <c r="AU142" s="81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'M1-In'!F143*malu1+'M1-In'!G143*dima1+'M1-In'!H143*wome1+'M1-In'!I143*doje1+'M1-In'!J143*vrve1+'M1-In'!K143*zasa1+'M1-In'!L143*zodi1</f>
        <v>0</v>
      </c>
      <c r="F143" s="34">
        <f>IF('M1-In'!Q143&lt;0,1,0)</f>
        <v>0</v>
      </c>
      <c r="G143" s="81" t="str">
        <f t="shared" si="32"/>
        <v>OK</v>
      </c>
      <c r="H143" s="81">
        <f>IF('M1-In'!Q143&lt;0,0,'M1-In'!Q143)</f>
        <v>0</v>
      </c>
      <c r="I143" s="25">
        <f>IF('M1-In'!F143&gt;0,malu1,0)</f>
        <v>0</v>
      </c>
      <c r="J143" s="25">
        <f>IF('M1-In'!G143&gt;0,dima1,0)</f>
        <v>0</v>
      </c>
      <c r="K143" s="25">
        <f>IF('M1-In'!H143&gt;0,wome1,0)</f>
        <v>0</v>
      </c>
      <c r="L143" s="25">
        <f>IF('M1-In'!I143&gt;0,doje1,0)</f>
        <v>0</v>
      </c>
      <c r="M143" s="25">
        <f>IF('M1-In'!J143&gt;0,vrve1,0)</f>
        <v>0</v>
      </c>
      <c r="N143" s="25">
        <f>IF('M1-In'!K143&gt;0,zasa1,0)</f>
        <v>0</v>
      </c>
      <c r="O143" s="25">
        <f>IF('M1-In'!L143&gt;0,zodi1,0)</f>
        <v>0</v>
      </c>
      <c r="P143" s="25">
        <f t="shared" si="33"/>
        <v>0</v>
      </c>
      <c r="Q143" s="25">
        <f>IF(P143+'M1-In'!U143&gt;malu1+dima1+wome1+doje1+vrve1+zasa1+zodi1,1,0)</f>
        <v>0</v>
      </c>
      <c r="R143" s="25" t="str">
        <f t="shared" si="34"/>
        <v>OK</v>
      </c>
      <c r="S143" s="25">
        <f>MIN(P143+'M1-In'!U143,malu1+dima1+wome1+doje1+vrve1+zasa1+zodi1)</f>
        <v>0</v>
      </c>
      <c r="T143" s="25">
        <f>IF('M1-In'!AD143+'M1-In'!AE143+'M1-In'!AF143+'M1-In'!AG143+'M1-In'!AH143+'M1-In'!AI143+'M1-In'!AJ143&gt;S143,1,0)</f>
        <v>0</v>
      </c>
      <c r="U143" s="25" t="str">
        <f t="shared" si="35"/>
        <v>OK</v>
      </c>
      <c r="V143" s="34">
        <f t="shared" si="36"/>
        <v>0</v>
      </c>
      <c r="W143" s="81">
        <f>ROUND('M1-In'!Y143+'M1-In'!Z143+'M1-In'!AA143*0.5+'M1-In'!AB143*0.5,2)</f>
        <v>0</v>
      </c>
      <c r="X143" s="81">
        <f>ROUND('M1-In'!Y143,2)+ROUND('M1-In'!Z143*1.5,2)+ROUND('M1-In'!AA143*0.6,2)+ROUND('M1-In'!AB143*0.9,2)</f>
        <v>0</v>
      </c>
      <c r="Y143" s="81">
        <f ca="1">IF(V143=1,"Corriger",'M1-In'!Y143* vergoedeen+'M1-In'!Z143*ROUND(vergoedeen*1.5,2)+'M1-In'!AA143*ROUND(vergoedeen*0.6,2)+'M1-In'!AB143*ROUND(vergoedeen*0.9,2))</f>
        <v>0</v>
      </c>
      <c r="Z143" s="81">
        <f t="shared" ca="1" si="37"/>
        <v>0</v>
      </c>
      <c r="AA143" s="81">
        <f>E143+'M1-In'!N143+'M1-In'!P143+H143</f>
        <v>0</v>
      </c>
      <c r="AB143" s="81">
        <f>E143+'M1-In'!N143+'M1-In'!P143</f>
        <v>0</v>
      </c>
      <c r="AC143" s="25">
        <f>IF(V143=1,"Corriger",MIN(AA143,ad5m1*Ident!L143))</f>
        <v>0</v>
      </c>
      <c r="AD143" s="25">
        <f>MIN(AB143,ad5m1*Ident!L143)</f>
        <v>0</v>
      </c>
      <c r="AE143" s="81">
        <f t="shared" si="38"/>
        <v>0</v>
      </c>
      <c r="AF143" s="81">
        <f t="shared" si="39"/>
        <v>0</v>
      </c>
      <c r="AG143" s="81">
        <f>'M1-In'!AD143+'M1-In'!AE143</f>
        <v>0</v>
      </c>
      <c r="AH143" s="81">
        <f t="shared" si="40"/>
        <v>0</v>
      </c>
      <c r="AI143" s="81">
        <f>IF(V143=1,"Corriger!",ROUND('M1-In'!AF143*AE143*fuf,2))</f>
        <v>0</v>
      </c>
      <c r="AJ143" s="81">
        <f>IF(V143=1,"Corriger!",ROUND('M1-In'!AG143*AE143*fuf,2))</f>
        <v>0</v>
      </c>
      <c r="AK143" s="81">
        <f>IF(V143=1,"Corriger!",ROUND('M1-In'!AH143*AE143*fuf,2))</f>
        <v>0</v>
      </c>
      <c r="AL143" s="81">
        <f>IF(V143=1,"Corriger!",ROUND('M1-In'!AI143*AE143*fuf,2))</f>
        <v>0</v>
      </c>
      <c r="AM143" s="81">
        <f>IF(V143=1,"Corriger!",ROUND('M1-In'!AJ143*AE143*fuf,2))</f>
        <v>0</v>
      </c>
      <c r="AN143" s="81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1">
        <f t="shared" si="42"/>
        <v>0</v>
      </c>
      <c r="AQ143" s="81">
        <f t="shared" ca="1" si="43"/>
        <v>0</v>
      </c>
      <c r="AR143" s="81">
        <f t="shared" ca="1" si="44"/>
        <v>0</v>
      </c>
      <c r="AS143" s="81">
        <f t="shared" si="45"/>
        <v>0</v>
      </c>
      <c r="AT143" s="81">
        <f t="shared" ca="1" si="46"/>
        <v>0</v>
      </c>
      <c r="AU143" s="81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'M1-In'!F144*malu1+'M1-In'!G144*dima1+'M1-In'!H144*wome1+'M1-In'!I144*doje1+'M1-In'!J144*vrve1+'M1-In'!K144*zasa1+'M1-In'!L144*zodi1</f>
        <v>0</v>
      </c>
      <c r="F144" s="34">
        <f>IF('M1-In'!Q144&lt;0,1,0)</f>
        <v>0</v>
      </c>
      <c r="G144" s="81" t="str">
        <f t="shared" si="32"/>
        <v>OK</v>
      </c>
      <c r="H144" s="81">
        <f>IF('M1-In'!Q144&lt;0,0,'M1-In'!Q144)</f>
        <v>0</v>
      </c>
      <c r="I144" s="25">
        <f>IF('M1-In'!F144&gt;0,malu1,0)</f>
        <v>0</v>
      </c>
      <c r="J144" s="25">
        <f>IF('M1-In'!G144&gt;0,dima1,0)</f>
        <v>0</v>
      </c>
      <c r="K144" s="25">
        <f>IF('M1-In'!H144&gt;0,wome1,0)</f>
        <v>0</v>
      </c>
      <c r="L144" s="25">
        <f>IF('M1-In'!I144&gt;0,doje1,0)</f>
        <v>0</v>
      </c>
      <c r="M144" s="25">
        <f>IF('M1-In'!J144&gt;0,vrve1,0)</f>
        <v>0</v>
      </c>
      <c r="N144" s="25">
        <f>IF('M1-In'!K144&gt;0,zasa1,0)</f>
        <v>0</v>
      </c>
      <c r="O144" s="25">
        <f>IF('M1-In'!L144&gt;0,zodi1,0)</f>
        <v>0</v>
      </c>
      <c r="P144" s="25">
        <f t="shared" si="33"/>
        <v>0</v>
      </c>
      <c r="Q144" s="25">
        <f>IF(P144+'M1-In'!U144&gt;malu1+dima1+wome1+doje1+vrve1+zasa1+zodi1,1,0)</f>
        <v>0</v>
      </c>
      <c r="R144" s="25" t="str">
        <f t="shared" si="34"/>
        <v>OK</v>
      </c>
      <c r="S144" s="25">
        <f>MIN(P144+'M1-In'!U144,malu1+dima1+wome1+doje1+vrve1+zasa1+zodi1)</f>
        <v>0</v>
      </c>
      <c r="T144" s="25">
        <f>IF('M1-In'!AD144+'M1-In'!AE144+'M1-In'!AF144+'M1-In'!AG144+'M1-In'!AH144+'M1-In'!AI144+'M1-In'!AJ144&gt;S144,1,0)</f>
        <v>0</v>
      </c>
      <c r="U144" s="25" t="str">
        <f t="shared" si="35"/>
        <v>OK</v>
      </c>
      <c r="V144" s="34">
        <f t="shared" si="36"/>
        <v>0</v>
      </c>
      <c r="W144" s="81">
        <f>ROUND('M1-In'!Y144+'M1-In'!Z144+'M1-In'!AA144*0.5+'M1-In'!AB144*0.5,2)</f>
        <v>0</v>
      </c>
      <c r="X144" s="81">
        <f>ROUND('M1-In'!Y144,2)+ROUND('M1-In'!Z144*1.5,2)+ROUND('M1-In'!AA144*0.6,2)+ROUND('M1-In'!AB144*0.9,2)</f>
        <v>0</v>
      </c>
      <c r="Y144" s="81">
        <f ca="1">IF(V144=1,"Corriger",'M1-In'!Y144* vergoedeen+'M1-In'!Z144*ROUND(vergoedeen*1.5,2)+'M1-In'!AA144*ROUND(vergoedeen*0.6,2)+'M1-In'!AB144*ROUND(vergoedeen*0.9,2))</f>
        <v>0</v>
      </c>
      <c r="Z144" s="81">
        <f t="shared" ca="1" si="37"/>
        <v>0</v>
      </c>
      <c r="AA144" s="81">
        <f>E144+'M1-In'!N144+'M1-In'!P144+H144</f>
        <v>0</v>
      </c>
      <c r="AB144" s="81">
        <f>E144+'M1-In'!N144+'M1-In'!P144</f>
        <v>0</v>
      </c>
      <c r="AC144" s="25">
        <f>IF(V144=1,"Corriger",MIN(AA144,ad5m1*Ident!L144))</f>
        <v>0</v>
      </c>
      <c r="AD144" s="25">
        <f>MIN(AB144,ad5m1*Ident!L144)</f>
        <v>0</v>
      </c>
      <c r="AE144" s="81">
        <f t="shared" si="38"/>
        <v>0</v>
      </c>
      <c r="AF144" s="81">
        <f t="shared" si="39"/>
        <v>0</v>
      </c>
      <c r="AG144" s="81">
        <f>'M1-In'!AD144+'M1-In'!AE144</f>
        <v>0</v>
      </c>
      <c r="AH144" s="81">
        <f t="shared" si="40"/>
        <v>0</v>
      </c>
      <c r="AI144" s="81">
        <f>IF(V144=1,"Corriger!",ROUND('M1-In'!AF144*AE144*fuf,2))</f>
        <v>0</v>
      </c>
      <c r="AJ144" s="81">
        <f>IF(V144=1,"Corriger!",ROUND('M1-In'!AG144*AE144*fuf,2))</f>
        <v>0</v>
      </c>
      <c r="AK144" s="81">
        <f>IF(V144=1,"Corriger!",ROUND('M1-In'!AH144*AE144*fuf,2))</f>
        <v>0</v>
      </c>
      <c r="AL144" s="81">
        <f>IF(V144=1,"Corriger!",ROUND('M1-In'!AI144*AE144*fuf,2))</f>
        <v>0</v>
      </c>
      <c r="AM144" s="81">
        <f>IF(V144=1,"Corriger!",ROUND('M1-In'!AJ144*AE144*fuf,2))</f>
        <v>0</v>
      </c>
      <c r="AN144" s="81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1">
        <f t="shared" si="42"/>
        <v>0</v>
      </c>
      <c r="AQ144" s="81">
        <f t="shared" ca="1" si="43"/>
        <v>0</v>
      </c>
      <c r="AR144" s="81">
        <f t="shared" ca="1" si="44"/>
        <v>0</v>
      </c>
      <c r="AS144" s="81">
        <f t="shared" si="45"/>
        <v>0</v>
      </c>
      <c r="AT144" s="81">
        <f t="shared" ca="1" si="46"/>
        <v>0</v>
      </c>
      <c r="AU144" s="81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'M1-In'!F145*malu1+'M1-In'!G145*dima1+'M1-In'!H145*wome1+'M1-In'!I145*doje1+'M1-In'!J145*vrve1+'M1-In'!K145*zasa1+'M1-In'!L145*zodi1</f>
        <v>0</v>
      </c>
      <c r="F145" s="34">
        <f>IF('M1-In'!Q145&lt;0,1,0)</f>
        <v>0</v>
      </c>
      <c r="G145" s="81" t="str">
        <f t="shared" si="32"/>
        <v>OK</v>
      </c>
      <c r="H145" s="81">
        <f>IF('M1-In'!Q145&lt;0,0,'M1-In'!Q145)</f>
        <v>0</v>
      </c>
      <c r="I145" s="25">
        <f>IF('M1-In'!F145&gt;0,malu1,0)</f>
        <v>0</v>
      </c>
      <c r="J145" s="25">
        <f>IF('M1-In'!G145&gt;0,dima1,0)</f>
        <v>0</v>
      </c>
      <c r="K145" s="25">
        <f>IF('M1-In'!H145&gt;0,wome1,0)</f>
        <v>0</v>
      </c>
      <c r="L145" s="25">
        <f>IF('M1-In'!I145&gt;0,doje1,0)</f>
        <v>0</v>
      </c>
      <c r="M145" s="25">
        <f>IF('M1-In'!J145&gt;0,vrve1,0)</f>
        <v>0</v>
      </c>
      <c r="N145" s="25">
        <f>IF('M1-In'!K145&gt;0,zasa1,0)</f>
        <v>0</v>
      </c>
      <c r="O145" s="25">
        <f>IF('M1-In'!L145&gt;0,zodi1,0)</f>
        <v>0</v>
      </c>
      <c r="P145" s="25">
        <f t="shared" si="33"/>
        <v>0</v>
      </c>
      <c r="Q145" s="25">
        <f>IF(P145+'M1-In'!U145&gt;malu1+dima1+wome1+doje1+vrve1+zasa1+zodi1,1,0)</f>
        <v>0</v>
      </c>
      <c r="R145" s="25" t="str">
        <f t="shared" si="34"/>
        <v>OK</v>
      </c>
      <c r="S145" s="25">
        <f>MIN(P145+'M1-In'!U145,malu1+dima1+wome1+doje1+vrve1+zasa1+zodi1)</f>
        <v>0</v>
      </c>
      <c r="T145" s="25">
        <f>IF('M1-In'!AD145+'M1-In'!AE145+'M1-In'!AF145+'M1-In'!AG145+'M1-In'!AH145+'M1-In'!AI145+'M1-In'!AJ145&gt;S145,1,0)</f>
        <v>0</v>
      </c>
      <c r="U145" s="25" t="str">
        <f t="shared" si="35"/>
        <v>OK</v>
      </c>
      <c r="V145" s="34">
        <f t="shared" si="36"/>
        <v>0</v>
      </c>
      <c r="W145" s="81">
        <f>ROUND('M1-In'!Y145+'M1-In'!Z145+'M1-In'!AA145*0.5+'M1-In'!AB145*0.5,2)</f>
        <v>0</v>
      </c>
      <c r="X145" s="81">
        <f>ROUND('M1-In'!Y145,2)+ROUND('M1-In'!Z145*1.5,2)+ROUND('M1-In'!AA145*0.6,2)+ROUND('M1-In'!AB145*0.9,2)</f>
        <v>0</v>
      </c>
      <c r="Y145" s="81">
        <f ca="1">IF(V145=1,"Corriger",'M1-In'!Y145* vergoedeen+'M1-In'!Z145*ROUND(vergoedeen*1.5,2)+'M1-In'!AA145*ROUND(vergoedeen*0.6,2)+'M1-In'!AB145*ROUND(vergoedeen*0.9,2))</f>
        <v>0</v>
      </c>
      <c r="Z145" s="81">
        <f t="shared" ca="1" si="37"/>
        <v>0</v>
      </c>
      <c r="AA145" s="81">
        <f>E145+'M1-In'!N145+'M1-In'!P145+H145</f>
        <v>0</v>
      </c>
      <c r="AB145" s="81">
        <f>E145+'M1-In'!N145+'M1-In'!P145</f>
        <v>0</v>
      </c>
      <c r="AC145" s="25">
        <f>IF(V145=1,"Corriger",MIN(AA145,ad5m1*Ident!L145))</f>
        <v>0</v>
      </c>
      <c r="AD145" s="25">
        <f>MIN(AB145,ad5m1*Ident!L145)</f>
        <v>0</v>
      </c>
      <c r="AE145" s="81">
        <f t="shared" si="38"/>
        <v>0</v>
      </c>
      <c r="AF145" s="81">
        <f t="shared" si="39"/>
        <v>0</v>
      </c>
      <c r="AG145" s="81">
        <f>'M1-In'!AD145+'M1-In'!AE145</f>
        <v>0</v>
      </c>
      <c r="AH145" s="81">
        <f t="shared" si="40"/>
        <v>0</v>
      </c>
      <c r="AI145" s="81">
        <f>IF(V145=1,"Corriger!",ROUND('M1-In'!AF145*AE145*fuf,2))</f>
        <v>0</v>
      </c>
      <c r="AJ145" s="81">
        <f>IF(V145=1,"Corriger!",ROUND('M1-In'!AG145*AE145*fuf,2))</f>
        <v>0</v>
      </c>
      <c r="AK145" s="81">
        <f>IF(V145=1,"Corriger!",ROUND('M1-In'!AH145*AE145*fuf,2))</f>
        <v>0</v>
      </c>
      <c r="AL145" s="81">
        <f>IF(V145=1,"Corriger!",ROUND('M1-In'!AI145*AE145*fuf,2))</f>
        <v>0</v>
      </c>
      <c r="AM145" s="81">
        <f>IF(V145=1,"Corriger!",ROUND('M1-In'!AJ145*AE145*fuf,2))</f>
        <v>0</v>
      </c>
      <c r="AN145" s="81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1">
        <f t="shared" si="42"/>
        <v>0</v>
      </c>
      <c r="AQ145" s="81">
        <f t="shared" ca="1" si="43"/>
        <v>0</v>
      </c>
      <c r="AR145" s="81">
        <f t="shared" ca="1" si="44"/>
        <v>0</v>
      </c>
      <c r="AS145" s="81">
        <f t="shared" si="45"/>
        <v>0</v>
      </c>
      <c r="AT145" s="81">
        <f t="shared" ca="1" si="46"/>
        <v>0</v>
      </c>
      <c r="AU145" s="81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'M1-In'!F146*malu1+'M1-In'!G146*dima1+'M1-In'!H146*wome1+'M1-In'!I146*doje1+'M1-In'!J146*vrve1+'M1-In'!K146*zasa1+'M1-In'!L146*zodi1</f>
        <v>0</v>
      </c>
      <c r="F146" s="34">
        <f>IF('M1-In'!Q146&lt;0,1,0)</f>
        <v>0</v>
      </c>
      <c r="G146" s="81" t="str">
        <f t="shared" si="32"/>
        <v>OK</v>
      </c>
      <c r="H146" s="81">
        <f>IF('M1-In'!Q146&lt;0,0,'M1-In'!Q146)</f>
        <v>0</v>
      </c>
      <c r="I146" s="25">
        <f>IF('M1-In'!F146&gt;0,malu1,0)</f>
        <v>0</v>
      </c>
      <c r="J146" s="25">
        <f>IF('M1-In'!G146&gt;0,dima1,0)</f>
        <v>0</v>
      </c>
      <c r="K146" s="25">
        <f>IF('M1-In'!H146&gt;0,wome1,0)</f>
        <v>0</v>
      </c>
      <c r="L146" s="25">
        <f>IF('M1-In'!I146&gt;0,doje1,0)</f>
        <v>0</v>
      </c>
      <c r="M146" s="25">
        <f>IF('M1-In'!J146&gt;0,vrve1,0)</f>
        <v>0</v>
      </c>
      <c r="N146" s="25">
        <f>IF('M1-In'!K146&gt;0,zasa1,0)</f>
        <v>0</v>
      </c>
      <c r="O146" s="25">
        <f>IF('M1-In'!L146&gt;0,zodi1,0)</f>
        <v>0</v>
      </c>
      <c r="P146" s="25">
        <f t="shared" si="33"/>
        <v>0</v>
      </c>
      <c r="Q146" s="25">
        <f>IF(P146+'M1-In'!U146&gt;malu1+dima1+wome1+doje1+vrve1+zasa1+zodi1,1,0)</f>
        <v>0</v>
      </c>
      <c r="R146" s="25" t="str">
        <f t="shared" si="34"/>
        <v>OK</v>
      </c>
      <c r="S146" s="25">
        <f>MIN(P146+'M1-In'!U146,malu1+dima1+wome1+doje1+vrve1+zasa1+zodi1)</f>
        <v>0</v>
      </c>
      <c r="T146" s="25">
        <f>IF('M1-In'!AD146+'M1-In'!AE146+'M1-In'!AF146+'M1-In'!AG146+'M1-In'!AH146+'M1-In'!AI146+'M1-In'!AJ146&gt;S146,1,0)</f>
        <v>0</v>
      </c>
      <c r="U146" s="25" t="str">
        <f t="shared" si="35"/>
        <v>OK</v>
      </c>
      <c r="V146" s="34">
        <f t="shared" si="36"/>
        <v>0</v>
      </c>
      <c r="W146" s="81">
        <f>ROUND('M1-In'!Y146+'M1-In'!Z146+'M1-In'!AA146*0.5+'M1-In'!AB146*0.5,2)</f>
        <v>0</v>
      </c>
      <c r="X146" s="81">
        <f>ROUND('M1-In'!Y146,2)+ROUND('M1-In'!Z146*1.5,2)+ROUND('M1-In'!AA146*0.6,2)+ROUND('M1-In'!AB146*0.9,2)</f>
        <v>0</v>
      </c>
      <c r="Y146" s="81">
        <f ca="1">IF(V146=1,"Corriger",'M1-In'!Y146* vergoedeen+'M1-In'!Z146*ROUND(vergoedeen*1.5,2)+'M1-In'!AA146*ROUND(vergoedeen*0.6,2)+'M1-In'!AB146*ROUND(vergoedeen*0.9,2))</f>
        <v>0</v>
      </c>
      <c r="Z146" s="81">
        <f t="shared" ca="1" si="37"/>
        <v>0</v>
      </c>
      <c r="AA146" s="81">
        <f>E146+'M1-In'!N146+'M1-In'!P146+H146</f>
        <v>0</v>
      </c>
      <c r="AB146" s="81">
        <f>E146+'M1-In'!N146+'M1-In'!P146</f>
        <v>0</v>
      </c>
      <c r="AC146" s="25">
        <f>IF(V146=1,"Corriger",MIN(AA146,ad5m1*Ident!L146))</f>
        <v>0</v>
      </c>
      <c r="AD146" s="25">
        <f>MIN(AB146,ad5m1*Ident!L146)</f>
        <v>0</v>
      </c>
      <c r="AE146" s="81">
        <f t="shared" si="38"/>
        <v>0</v>
      </c>
      <c r="AF146" s="81">
        <f t="shared" si="39"/>
        <v>0</v>
      </c>
      <c r="AG146" s="81">
        <f>'M1-In'!AD146+'M1-In'!AE146</f>
        <v>0</v>
      </c>
      <c r="AH146" s="81">
        <f t="shared" si="40"/>
        <v>0</v>
      </c>
      <c r="AI146" s="81">
        <f>IF(V146=1,"Corriger!",ROUND('M1-In'!AF146*AE146*fuf,2))</f>
        <v>0</v>
      </c>
      <c r="AJ146" s="81">
        <f>IF(V146=1,"Corriger!",ROUND('M1-In'!AG146*AE146*fuf,2))</f>
        <v>0</v>
      </c>
      <c r="AK146" s="81">
        <f>IF(V146=1,"Corriger!",ROUND('M1-In'!AH146*AE146*fuf,2))</f>
        <v>0</v>
      </c>
      <c r="AL146" s="81">
        <f>IF(V146=1,"Corriger!",ROUND('M1-In'!AI146*AE146*fuf,2))</f>
        <v>0</v>
      </c>
      <c r="AM146" s="81">
        <f>IF(V146=1,"Corriger!",ROUND('M1-In'!AJ146*AE146*fuf,2))</f>
        <v>0</v>
      </c>
      <c r="AN146" s="81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1">
        <f t="shared" si="42"/>
        <v>0</v>
      </c>
      <c r="AQ146" s="81">
        <f t="shared" ca="1" si="43"/>
        <v>0</v>
      </c>
      <c r="AR146" s="81">
        <f t="shared" ca="1" si="44"/>
        <v>0</v>
      </c>
      <c r="AS146" s="81">
        <f t="shared" si="45"/>
        <v>0</v>
      </c>
      <c r="AT146" s="81">
        <f t="shared" ca="1" si="46"/>
        <v>0</v>
      </c>
      <c r="AU146" s="81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'M1-In'!F147*malu1+'M1-In'!G147*dima1+'M1-In'!H147*wome1+'M1-In'!I147*doje1+'M1-In'!J147*vrve1+'M1-In'!K147*zasa1+'M1-In'!L147*zodi1</f>
        <v>0</v>
      </c>
      <c r="F147" s="34">
        <f>IF('M1-In'!Q147&lt;0,1,0)</f>
        <v>0</v>
      </c>
      <c r="G147" s="81" t="str">
        <f t="shared" si="32"/>
        <v>OK</v>
      </c>
      <c r="H147" s="81">
        <f>IF('M1-In'!Q147&lt;0,0,'M1-In'!Q147)</f>
        <v>0</v>
      </c>
      <c r="I147" s="25">
        <f>IF('M1-In'!F147&gt;0,malu1,0)</f>
        <v>0</v>
      </c>
      <c r="J147" s="25">
        <f>IF('M1-In'!G147&gt;0,dima1,0)</f>
        <v>0</v>
      </c>
      <c r="K147" s="25">
        <f>IF('M1-In'!H147&gt;0,wome1,0)</f>
        <v>0</v>
      </c>
      <c r="L147" s="25">
        <f>IF('M1-In'!I147&gt;0,doje1,0)</f>
        <v>0</v>
      </c>
      <c r="M147" s="25">
        <f>IF('M1-In'!J147&gt;0,vrve1,0)</f>
        <v>0</v>
      </c>
      <c r="N147" s="25">
        <f>IF('M1-In'!K147&gt;0,zasa1,0)</f>
        <v>0</v>
      </c>
      <c r="O147" s="25">
        <f>IF('M1-In'!L147&gt;0,zodi1,0)</f>
        <v>0</v>
      </c>
      <c r="P147" s="25">
        <f t="shared" si="33"/>
        <v>0</v>
      </c>
      <c r="Q147" s="25">
        <f>IF(P147+'M1-In'!U147&gt;malu1+dima1+wome1+doje1+vrve1+zasa1+zodi1,1,0)</f>
        <v>0</v>
      </c>
      <c r="R147" s="25" t="str">
        <f t="shared" si="34"/>
        <v>OK</v>
      </c>
      <c r="S147" s="25">
        <f>MIN(P147+'M1-In'!U147,malu1+dima1+wome1+doje1+vrve1+zasa1+zodi1)</f>
        <v>0</v>
      </c>
      <c r="T147" s="25">
        <f>IF('M1-In'!AD147+'M1-In'!AE147+'M1-In'!AF147+'M1-In'!AG147+'M1-In'!AH147+'M1-In'!AI147+'M1-In'!AJ147&gt;S147,1,0)</f>
        <v>0</v>
      </c>
      <c r="U147" s="25" t="str">
        <f t="shared" si="35"/>
        <v>OK</v>
      </c>
      <c r="V147" s="34">
        <f t="shared" si="36"/>
        <v>0</v>
      </c>
      <c r="W147" s="81">
        <f>ROUND('M1-In'!Y147+'M1-In'!Z147+'M1-In'!AA147*0.5+'M1-In'!AB147*0.5,2)</f>
        <v>0</v>
      </c>
      <c r="X147" s="81">
        <f>ROUND('M1-In'!Y147,2)+ROUND('M1-In'!Z147*1.5,2)+ROUND('M1-In'!AA147*0.6,2)+ROUND('M1-In'!AB147*0.9,2)</f>
        <v>0</v>
      </c>
      <c r="Y147" s="81">
        <f ca="1">IF(V147=1,"Corriger",'M1-In'!Y147* vergoedeen+'M1-In'!Z147*ROUND(vergoedeen*1.5,2)+'M1-In'!AA147*ROUND(vergoedeen*0.6,2)+'M1-In'!AB147*ROUND(vergoedeen*0.9,2))</f>
        <v>0</v>
      </c>
      <c r="Z147" s="81">
        <f t="shared" ca="1" si="37"/>
        <v>0</v>
      </c>
      <c r="AA147" s="81">
        <f>E147+'M1-In'!N147+'M1-In'!P147+H147</f>
        <v>0</v>
      </c>
      <c r="AB147" s="81">
        <f>E147+'M1-In'!N147+'M1-In'!P147</f>
        <v>0</v>
      </c>
      <c r="AC147" s="25">
        <f>IF(V147=1,"Corriger",MIN(AA147,ad5m1*Ident!L147))</f>
        <v>0</v>
      </c>
      <c r="AD147" s="25">
        <f>MIN(AB147,ad5m1*Ident!L147)</f>
        <v>0</v>
      </c>
      <c r="AE147" s="81">
        <f t="shared" si="38"/>
        <v>0</v>
      </c>
      <c r="AF147" s="81">
        <f t="shared" si="39"/>
        <v>0</v>
      </c>
      <c r="AG147" s="81">
        <f>'M1-In'!AD147+'M1-In'!AE147</f>
        <v>0</v>
      </c>
      <c r="AH147" s="81">
        <f t="shared" si="40"/>
        <v>0</v>
      </c>
      <c r="AI147" s="81">
        <f>IF(V147=1,"Corriger!",ROUND('M1-In'!AF147*AE147*fuf,2))</f>
        <v>0</v>
      </c>
      <c r="AJ147" s="81">
        <f>IF(V147=1,"Corriger!",ROUND('M1-In'!AG147*AE147*fuf,2))</f>
        <v>0</v>
      </c>
      <c r="AK147" s="81">
        <f>IF(V147=1,"Corriger!",ROUND('M1-In'!AH147*AE147*fuf,2))</f>
        <v>0</v>
      </c>
      <c r="AL147" s="81">
        <f>IF(V147=1,"Corriger!",ROUND('M1-In'!AI147*AE147*fuf,2))</f>
        <v>0</v>
      </c>
      <c r="AM147" s="81">
        <f>IF(V147=1,"Corriger!",ROUND('M1-In'!AJ147*AE147*fuf,2))</f>
        <v>0</v>
      </c>
      <c r="AN147" s="81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1">
        <f t="shared" si="42"/>
        <v>0</v>
      </c>
      <c r="AQ147" s="81">
        <f t="shared" ca="1" si="43"/>
        <v>0</v>
      </c>
      <c r="AR147" s="81">
        <f t="shared" ca="1" si="44"/>
        <v>0</v>
      </c>
      <c r="AS147" s="81">
        <f t="shared" si="45"/>
        <v>0</v>
      </c>
      <c r="AT147" s="81">
        <f t="shared" ca="1" si="46"/>
        <v>0</v>
      </c>
      <c r="AU147" s="81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'M1-In'!F148*malu1+'M1-In'!G148*dima1+'M1-In'!H148*wome1+'M1-In'!I148*doje1+'M1-In'!J148*vrve1+'M1-In'!K148*zasa1+'M1-In'!L148*zodi1</f>
        <v>0</v>
      </c>
      <c r="F148" s="34">
        <f>IF('M1-In'!Q148&lt;0,1,0)</f>
        <v>0</v>
      </c>
      <c r="G148" s="81" t="str">
        <f t="shared" si="32"/>
        <v>OK</v>
      </c>
      <c r="H148" s="81">
        <f>IF('M1-In'!Q148&lt;0,0,'M1-In'!Q148)</f>
        <v>0</v>
      </c>
      <c r="I148" s="25">
        <f>IF('M1-In'!F148&gt;0,malu1,0)</f>
        <v>0</v>
      </c>
      <c r="J148" s="25">
        <f>IF('M1-In'!G148&gt;0,dima1,0)</f>
        <v>0</v>
      </c>
      <c r="K148" s="25">
        <f>IF('M1-In'!H148&gt;0,wome1,0)</f>
        <v>0</v>
      </c>
      <c r="L148" s="25">
        <f>IF('M1-In'!I148&gt;0,doje1,0)</f>
        <v>0</v>
      </c>
      <c r="M148" s="25">
        <f>IF('M1-In'!J148&gt;0,vrve1,0)</f>
        <v>0</v>
      </c>
      <c r="N148" s="25">
        <f>IF('M1-In'!K148&gt;0,zasa1,0)</f>
        <v>0</v>
      </c>
      <c r="O148" s="25">
        <f>IF('M1-In'!L148&gt;0,zodi1,0)</f>
        <v>0</v>
      </c>
      <c r="P148" s="25">
        <f t="shared" si="33"/>
        <v>0</v>
      </c>
      <c r="Q148" s="25">
        <f>IF(P148+'M1-In'!U148&gt;malu1+dima1+wome1+doje1+vrve1+zasa1+zodi1,1,0)</f>
        <v>0</v>
      </c>
      <c r="R148" s="25" t="str">
        <f t="shared" si="34"/>
        <v>OK</v>
      </c>
      <c r="S148" s="25">
        <f>MIN(P148+'M1-In'!U148,malu1+dima1+wome1+doje1+vrve1+zasa1+zodi1)</f>
        <v>0</v>
      </c>
      <c r="T148" s="25">
        <f>IF('M1-In'!AD148+'M1-In'!AE148+'M1-In'!AF148+'M1-In'!AG148+'M1-In'!AH148+'M1-In'!AI148+'M1-In'!AJ148&gt;S148,1,0)</f>
        <v>0</v>
      </c>
      <c r="U148" s="25" t="str">
        <f t="shared" si="35"/>
        <v>OK</v>
      </c>
      <c r="V148" s="34">
        <f t="shared" si="36"/>
        <v>0</v>
      </c>
      <c r="W148" s="81">
        <f>ROUND('M1-In'!Y148+'M1-In'!Z148+'M1-In'!AA148*0.5+'M1-In'!AB148*0.5,2)</f>
        <v>0</v>
      </c>
      <c r="X148" s="81">
        <f>ROUND('M1-In'!Y148,2)+ROUND('M1-In'!Z148*1.5,2)+ROUND('M1-In'!AA148*0.6,2)+ROUND('M1-In'!AB148*0.9,2)</f>
        <v>0</v>
      </c>
      <c r="Y148" s="81">
        <f ca="1">IF(V148=1,"Corriger",'M1-In'!Y148* vergoedeen+'M1-In'!Z148*ROUND(vergoedeen*1.5,2)+'M1-In'!AA148*ROUND(vergoedeen*0.6,2)+'M1-In'!AB148*ROUND(vergoedeen*0.9,2))</f>
        <v>0</v>
      </c>
      <c r="Z148" s="81">
        <f t="shared" ca="1" si="37"/>
        <v>0</v>
      </c>
      <c r="AA148" s="81">
        <f>E148+'M1-In'!N148+'M1-In'!P148+H148</f>
        <v>0</v>
      </c>
      <c r="AB148" s="81">
        <f>E148+'M1-In'!N148+'M1-In'!P148</f>
        <v>0</v>
      </c>
      <c r="AC148" s="25">
        <f>IF(V148=1,"Corriger",MIN(AA148,ad5m1*Ident!L148))</f>
        <v>0</v>
      </c>
      <c r="AD148" s="25">
        <f>MIN(AB148,ad5m1*Ident!L148)</f>
        <v>0</v>
      </c>
      <c r="AE148" s="81">
        <f t="shared" si="38"/>
        <v>0</v>
      </c>
      <c r="AF148" s="81">
        <f t="shared" si="39"/>
        <v>0</v>
      </c>
      <c r="AG148" s="81">
        <f>'M1-In'!AD148+'M1-In'!AE148</f>
        <v>0</v>
      </c>
      <c r="AH148" s="81">
        <f t="shared" si="40"/>
        <v>0</v>
      </c>
      <c r="AI148" s="81">
        <f>IF(V148=1,"Corriger!",ROUND('M1-In'!AF148*AE148*fuf,2))</f>
        <v>0</v>
      </c>
      <c r="AJ148" s="81">
        <f>IF(V148=1,"Corriger!",ROUND('M1-In'!AG148*AE148*fuf,2))</f>
        <v>0</v>
      </c>
      <c r="AK148" s="81">
        <f>IF(V148=1,"Corriger!",ROUND('M1-In'!AH148*AE148*fuf,2))</f>
        <v>0</v>
      </c>
      <c r="AL148" s="81">
        <f>IF(V148=1,"Corriger!",ROUND('M1-In'!AI148*AE148*fuf,2))</f>
        <v>0</v>
      </c>
      <c r="AM148" s="81">
        <f>IF(V148=1,"Corriger!",ROUND('M1-In'!AJ148*AE148*fuf,2))</f>
        <v>0</v>
      </c>
      <c r="AN148" s="81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1">
        <f t="shared" si="42"/>
        <v>0</v>
      </c>
      <c r="AQ148" s="81">
        <f t="shared" ca="1" si="43"/>
        <v>0</v>
      </c>
      <c r="AR148" s="81">
        <f t="shared" ca="1" si="44"/>
        <v>0</v>
      </c>
      <c r="AS148" s="81">
        <f t="shared" si="45"/>
        <v>0</v>
      </c>
      <c r="AT148" s="81">
        <f t="shared" ca="1" si="46"/>
        <v>0</v>
      </c>
      <c r="AU148" s="81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'M1-In'!F149*malu1+'M1-In'!G149*dima1+'M1-In'!H149*wome1+'M1-In'!I149*doje1+'M1-In'!J149*vrve1+'M1-In'!K149*zasa1+'M1-In'!L149*zodi1</f>
        <v>0</v>
      </c>
      <c r="F149" s="34">
        <f>IF('M1-In'!Q149&lt;0,1,0)</f>
        <v>0</v>
      </c>
      <c r="G149" s="81" t="str">
        <f t="shared" si="32"/>
        <v>OK</v>
      </c>
      <c r="H149" s="81">
        <f>IF('M1-In'!Q149&lt;0,0,'M1-In'!Q149)</f>
        <v>0</v>
      </c>
      <c r="I149" s="25">
        <f>IF('M1-In'!F149&gt;0,malu1,0)</f>
        <v>0</v>
      </c>
      <c r="J149" s="25">
        <f>IF('M1-In'!G149&gt;0,dima1,0)</f>
        <v>0</v>
      </c>
      <c r="K149" s="25">
        <f>IF('M1-In'!H149&gt;0,wome1,0)</f>
        <v>0</v>
      </c>
      <c r="L149" s="25">
        <f>IF('M1-In'!I149&gt;0,doje1,0)</f>
        <v>0</v>
      </c>
      <c r="M149" s="25">
        <f>IF('M1-In'!J149&gt;0,vrve1,0)</f>
        <v>0</v>
      </c>
      <c r="N149" s="25">
        <f>IF('M1-In'!K149&gt;0,zasa1,0)</f>
        <v>0</v>
      </c>
      <c r="O149" s="25">
        <f>IF('M1-In'!L149&gt;0,zodi1,0)</f>
        <v>0</v>
      </c>
      <c r="P149" s="25">
        <f t="shared" si="33"/>
        <v>0</v>
      </c>
      <c r="Q149" s="25">
        <f>IF(P149+'M1-In'!U149&gt;malu1+dima1+wome1+doje1+vrve1+zasa1+zodi1,1,0)</f>
        <v>0</v>
      </c>
      <c r="R149" s="25" t="str">
        <f t="shared" si="34"/>
        <v>OK</v>
      </c>
      <c r="S149" s="25">
        <f>MIN(P149+'M1-In'!U149,malu1+dima1+wome1+doje1+vrve1+zasa1+zodi1)</f>
        <v>0</v>
      </c>
      <c r="T149" s="25">
        <f>IF('M1-In'!AD149+'M1-In'!AE149+'M1-In'!AF149+'M1-In'!AG149+'M1-In'!AH149+'M1-In'!AI149+'M1-In'!AJ149&gt;S149,1,0)</f>
        <v>0</v>
      </c>
      <c r="U149" s="25" t="str">
        <f t="shared" si="35"/>
        <v>OK</v>
      </c>
      <c r="V149" s="34">
        <f t="shared" si="36"/>
        <v>0</v>
      </c>
      <c r="W149" s="81">
        <f>ROUND('M1-In'!Y149+'M1-In'!Z149+'M1-In'!AA149*0.5+'M1-In'!AB149*0.5,2)</f>
        <v>0</v>
      </c>
      <c r="X149" s="81">
        <f>ROUND('M1-In'!Y149,2)+ROUND('M1-In'!Z149*1.5,2)+ROUND('M1-In'!AA149*0.6,2)+ROUND('M1-In'!AB149*0.9,2)</f>
        <v>0</v>
      </c>
      <c r="Y149" s="81">
        <f ca="1">IF(V149=1,"Corriger",'M1-In'!Y149* vergoedeen+'M1-In'!Z149*ROUND(vergoedeen*1.5,2)+'M1-In'!AA149*ROUND(vergoedeen*0.6,2)+'M1-In'!AB149*ROUND(vergoedeen*0.9,2))</f>
        <v>0</v>
      </c>
      <c r="Z149" s="81">
        <f t="shared" ca="1" si="37"/>
        <v>0</v>
      </c>
      <c r="AA149" s="81">
        <f>E149+'M1-In'!N149+'M1-In'!P149+H149</f>
        <v>0</v>
      </c>
      <c r="AB149" s="81">
        <f>E149+'M1-In'!N149+'M1-In'!P149</f>
        <v>0</v>
      </c>
      <c r="AC149" s="25">
        <f>IF(V149=1,"Corriger",MIN(AA149,ad5m1*Ident!L149))</f>
        <v>0</v>
      </c>
      <c r="AD149" s="25">
        <f>MIN(AB149,ad5m1*Ident!L149)</f>
        <v>0</v>
      </c>
      <c r="AE149" s="81">
        <f t="shared" si="38"/>
        <v>0</v>
      </c>
      <c r="AF149" s="81">
        <f t="shared" si="39"/>
        <v>0</v>
      </c>
      <c r="AG149" s="81">
        <f>'M1-In'!AD149+'M1-In'!AE149</f>
        <v>0</v>
      </c>
      <c r="AH149" s="81">
        <f t="shared" si="40"/>
        <v>0</v>
      </c>
      <c r="AI149" s="81">
        <f>IF(V149=1,"Corriger!",ROUND('M1-In'!AF149*AE149*fuf,2))</f>
        <v>0</v>
      </c>
      <c r="AJ149" s="81">
        <f>IF(V149=1,"Corriger!",ROUND('M1-In'!AG149*AE149*fuf,2))</f>
        <v>0</v>
      </c>
      <c r="AK149" s="81">
        <f>IF(V149=1,"Corriger!",ROUND('M1-In'!AH149*AE149*fuf,2))</f>
        <v>0</v>
      </c>
      <c r="AL149" s="81">
        <f>IF(V149=1,"Corriger!",ROUND('M1-In'!AI149*AE149*fuf,2))</f>
        <v>0</v>
      </c>
      <c r="AM149" s="81">
        <f>IF(V149=1,"Corriger!",ROUND('M1-In'!AJ149*AE149*fuf,2))</f>
        <v>0</v>
      </c>
      <c r="AN149" s="81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1">
        <f t="shared" si="42"/>
        <v>0</v>
      </c>
      <c r="AQ149" s="81">
        <f t="shared" ca="1" si="43"/>
        <v>0</v>
      </c>
      <c r="AR149" s="81">
        <f t="shared" ca="1" si="44"/>
        <v>0</v>
      </c>
      <c r="AS149" s="81">
        <f t="shared" si="45"/>
        <v>0</v>
      </c>
      <c r="AT149" s="81">
        <f t="shared" ca="1" si="46"/>
        <v>0</v>
      </c>
      <c r="AU149" s="81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'M1-In'!F150*malu1+'M1-In'!G150*dima1+'M1-In'!H150*wome1+'M1-In'!I150*doje1+'M1-In'!J150*vrve1+'M1-In'!K150*zasa1+'M1-In'!L150*zodi1</f>
        <v>0</v>
      </c>
      <c r="F150" s="34">
        <f>IF('M1-In'!Q150&lt;0,1,0)</f>
        <v>0</v>
      </c>
      <c r="G150" s="81" t="str">
        <f t="shared" si="32"/>
        <v>OK</v>
      </c>
      <c r="H150" s="81">
        <f>IF('M1-In'!Q150&lt;0,0,'M1-In'!Q150)</f>
        <v>0</v>
      </c>
      <c r="I150" s="25">
        <f>IF('M1-In'!F150&gt;0,malu1,0)</f>
        <v>0</v>
      </c>
      <c r="J150" s="25">
        <f>IF('M1-In'!G150&gt;0,dima1,0)</f>
        <v>0</v>
      </c>
      <c r="K150" s="25">
        <f>IF('M1-In'!H150&gt;0,wome1,0)</f>
        <v>0</v>
      </c>
      <c r="L150" s="25">
        <f>IF('M1-In'!I150&gt;0,doje1,0)</f>
        <v>0</v>
      </c>
      <c r="M150" s="25">
        <f>IF('M1-In'!J150&gt;0,vrve1,0)</f>
        <v>0</v>
      </c>
      <c r="N150" s="25">
        <f>IF('M1-In'!K150&gt;0,zasa1,0)</f>
        <v>0</v>
      </c>
      <c r="O150" s="25">
        <f>IF('M1-In'!L150&gt;0,zodi1,0)</f>
        <v>0</v>
      </c>
      <c r="P150" s="25">
        <f t="shared" si="33"/>
        <v>0</v>
      </c>
      <c r="Q150" s="25">
        <f>IF(P150+'M1-In'!U150&gt;malu1+dima1+wome1+doje1+vrve1+zasa1+zodi1,1,0)</f>
        <v>0</v>
      </c>
      <c r="R150" s="25" t="str">
        <f t="shared" si="34"/>
        <v>OK</v>
      </c>
      <c r="S150" s="25">
        <f>MIN(P150+'M1-In'!U150,malu1+dima1+wome1+doje1+vrve1+zasa1+zodi1)</f>
        <v>0</v>
      </c>
      <c r="T150" s="25">
        <f>IF('M1-In'!AD150+'M1-In'!AE150+'M1-In'!AF150+'M1-In'!AG150+'M1-In'!AH150+'M1-In'!AI150+'M1-In'!AJ150&gt;S150,1,0)</f>
        <v>0</v>
      </c>
      <c r="U150" s="25" t="str">
        <f t="shared" si="35"/>
        <v>OK</v>
      </c>
      <c r="V150" s="34">
        <f t="shared" si="36"/>
        <v>0</v>
      </c>
      <c r="W150" s="81">
        <f>ROUND('M1-In'!Y150+'M1-In'!Z150+'M1-In'!AA150*0.5+'M1-In'!AB150*0.5,2)</f>
        <v>0</v>
      </c>
      <c r="X150" s="81">
        <f>ROUND('M1-In'!Y150,2)+ROUND('M1-In'!Z150*1.5,2)+ROUND('M1-In'!AA150*0.6,2)+ROUND('M1-In'!AB150*0.9,2)</f>
        <v>0</v>
      </c>
      <c r="Y150" s="81">
        <f ca="1">IF(V150=1,"Corriger",'M1-In'!Y150* vergoedeen+'M1-In'!Z150*ROUND(vergoedeen*1.5,2)+'M1-In'!AA150*ROUND(vergoedeen*0.6,2)+'M1-In'!AB150*ROUND(vergoedeen*0.9,2))</f>
        <v>0</v>
      </c>
      <c r="Z150" s="81">
        <f t="shared" ca="1" si="37"/>
        <v>0</v>
      </c>
      <c r="AA150" s="81">
        <f>E150+'M1-In'!N150+'M1-In'!P150+H150</f>
        <v>0</v>
      </c>
      <c r="AB150" s="81">
        <f>E150+'M1-In'!N150+'M1-In'!P150</f>
        <v>0</v>
      </c>
      <c r="AC150" s="25">
        <f>IF(V150=1,"Corriger",MIN(AA150,ad5m1*Ident!L150))</f>
        <v>0</v>
      </c>
      <c r="AD150" s="25">
        <f>MIN(AB150,ad5m1*Ident!L150)</f>
        <v>0</v>
      </c>
      <c r="AE150" s="81">
        <f t="shared" si="38"/>
        <v>0</v>
      </c>
      <c r="AF150" s="81">
        <f t="shared" si="39"/>
        <v>0</v>
      </c>
      <c r="AG150" s="81">
        <f>'M1-In'!AD150+'M1-In'!AE150</f>
        <v>0</v>
      </c>
      <c r="AH150" s="81">
        <f t="shared" si="40"/>
        <v>0</v>
      </c>
      <c r="AI150" s="81">
        <f>IF(V150=1,"Corriger!",ROUND('M1-In'!AF150*AE150*fuf,2))</f>
        <v>0</v>
      </c>
      <c r="AJ150" s="81">
        <f>IF(V150=1,"Corriger!",ROUND('M1-In'!AG150*AE150*fuf,2))</f>
        <v>0</v>
      </c>
      <c r="AK150" s="81">
        <f>IF(V150=1,"Corriger!",ROUND('M1-In'!AH150*AE150*fuf,2))</f>
        <v>0</v>
      </c>
      <c r="AL150" s="81">
        <f>IF(V150=1,"Corriger!",ROUND('M1-In'!AI150*AE150*fuf,2))</f>
        <v>0</v>
      </c>
      <c r="AM150" s="81">
        <f>IF(V150=1,"Corriger!",ROUND('M1-In'!AJ150*AE150*fuf,2))</f>
        <v>0</v>
      </c>
      <c r="AN150" s="81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1">
        <f t="shared" si="42"/>
        <v>0</v>
      </c>
      <c r="AQ150" s="81">
        <f t="shared" ca="1" si="43"/>
        <v>0</v>
      </c>
      <c r="AR150" s="81">
        <f t="shared" ca="1" si="44"/>
        <v>0</v>
      </c>
      <c r="AS150" s="81">
        <f t="shared" si="45"/>
        <v>0</v>
      </c>
      <c r="AT150" s="81">
        <f t="shared" ca="1" si="46"/>
        <v>0</v>
      </c>
      <c r="AU150" s="81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'M1-In'!F151*malu1+'M1-In'!G151*dima1+'M1-In'!H151*wome1+'M1-In'!I151*doje1+'M1-In'!J151*vrve1+'M1-In'!K151*zasa1+'M1-In'!L151*zodi1</f>
        <v>0</v>
      </c>
      <c r="F151" s="34">
        <f>IF('M1-In'!Q151&lt;0,1,0)</f>
        <v>0</v>
      </c>
      <c r="G151" s="81" t="str">
        <f t="shared" si="32"/>
        <v>OK</v>
      </c>
      <c r="H151" s="81">
        <f>IF('M1-In'!Q151&lt;0,0,'M1-In'!Q151)</f>
        <v>0</v>
      </c>
      <c r="I151" s="25">
        <f>IF('M1-In'!F151&gt;0,malu1,0)</f>
        <v>0</v>
      </c>
      <c r="J151" s="25">
        <f>IF('M1-In'!G151&gt;0,dima1,0)</f>
        <v>0</v>
      </c>
      <c r="K151" s="25">
        <f>IF('M1-In'!H151&gt;0,wome1,0)</f>
        <v>0</v>
      </c>
      <c r="L151" s="25">
        <f>IF('M1-In'!I151&gt;0,doje1,0)</f>
        <v>0</v>
      </c>
      <c r="M151" s="25">
        <f>IF('M1-In'!J151&gt;0,vrve1,0)</f>
        <v>0</v>
      </c>
      <c r="N151" s="25">
        <f>IF('M1-In'!K151&gt;0,zasa1,0)</f>
        <v>0</v>
      </c>
      <c r="O151" s="25">
        <f>IF('M1-In'!L151&gt;0,zodi1,0)</f>
        <v>0</v>
      </c>
      <c r="P151" s="25">
        <f t="shared" si="33"/>
        <v>0</v>
      </c>
      <c r="Q151" s="25">
        <f>IF(P151+'M1-In'!U151&gt;malu1+dima1+wome1+doje1+vrve1+zasa1+zodi1,1,0)</f>
        <v>0</v>
      </c>
      <c r="R151" s="25" t="str">
        <f t="shared" si="34"/>
        <v>OK</v>
      </c>
      <c r="S151" s="25">
        <f>MIN(P151+'M1-In'!U151,malu1+dima1+wome1+doje1+vrve1+zasa1+zodi1)</f>
        <v>0</v>
      </c>
      <c r="T151" s="25">
        <f>IF('M1-In'!AD151+'M1-In'!AE151+'M1-In'!AF151+'M1-In'!AG151+'M1-In'!AH151+'M1-In'!AI151+'M1-In'!AJ151&gt;S151,1,0)</f>
        <v>0</v>
      </c>
      <c r="U151" s="25" t="str">
        <f t="shared" si="35"/>
        <v>OK</v>
      </c>
      <c r="V151" s="34">
        <f t="shared" si="36"/>
        <v>0</v>
      </c>
      <c r="W151" s="81">
        <f>ROUND('M1-In'!Y151+'M1-In'!Z151+'M1-In'!AA151*0.5+'M1-In'!AB151*0.5,2)</f>
        <v>0</v>
      </c>
      <c r="X151" s="81">
        <f>ROUND('M1-In'!Y151,2)+ROUND('M1-In'!Z151*1.5,2)+ROUND('M1-In'!AA151*0.6,2)+ROUND('M1-In'!AB151*0.9,2)</f>
        <v>0</v>
      </c>
      <c r="Y151" s="81">
        <f ca="1">IF(V151=1,"Corriger",'M1-In'!Y151* vergoedeen+'M1-In'!Z151*ROUND(vergoedeen*1.5,2)+'M1-In'!AA151*ROUND(vergoedeen*0.6,2)+'M1-In'!AB151*ROUND(vergoedeen*0.9,2))</f>
        <v>0</v>
      </c>
      <c r="Z151" s="81">
        <f t="shared" ca="1" si="37"/>
        <v>0</v>
      </c>
      <c r="AA151" s="81">
        <f>E151+'M1-In'!N151+'M1-In'!P151+H151</f>
        <v>0</v>
      </c>
      <c r="AB151" s="81">
        <f>E151+'M1-In'!N151+'M1-In'!P151</f>
        <v>0</v>
      </c>
      <c r="AC151" s="25">
        <f>IF(V151=1,"Corriger",MIN(AA151,ad5m1*Ident!L151))</f>
        <v>0</v>
      </c>
      <c r="AD151" s="25">
        <f>MIN(AB151,ad5m1*Ident!L151)</f>
        <v>0</v>
      </c>
      <c r="AE151" s="81">
        <f t="shared" si="38"/>
        <v>0</v>
      </c>
      <c r="AF151" s="81">
        <f t="shared" si="39"/>
        <v>0</v>
      </c>
      <c r="AG151" s="81">
        <f>'M1-In'!AD151+'M1-In'!AE151</f>
        <v>0</v>
      </c>
      <c r="AH151" s="81">
        <f t="shared" si="40"/>
        <v>0</v>
      </c>
      <c r="AI151" s="81">
        <f>IF(V151=1,"Corriger!",ROUND('M1-In'!AF151*AE151*fuf,2))</f>
        <v>0</v>
      </c>
      <c r="AJ151" s="81">
        <f>IF(V151=1,"Corriger!",ROUND('M1-In'!AG151*AE151*fuf,2))</f>
        <v>0</v>
      </c>
      <c r="AK151" s="81">
        <f>IF(V151=1,"Corriger!",ROUND('M1-In'!AH151*AE151*fuf,2))</f>
        <v>0</v>
      </c>
      <c r="AL151" s="81">
        <f>IF(V151=1,"Corriger!",ROUND('M1-In'!AI151*AE151*fuf,2))</f>
        <v>0</v>
      </c>
      <c r="AM151" s="81">
        <f>IF(V151=1,"Corriger!",ROUND('M1-In'!AJ151*AE151*fuf,2))</f>
        <v>0</v>
      </c>
      <c r="AN151" s="81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1">
        <f t="shared" si="42"/>
        <v>0</v>
      </c>
      <c r="AQ151" s="81">
        <f t="shared" ca="1" si="43"/>
        <v>0</v>
      </c>
      <c r="AR151" s="81">
        <f t="shared" ca="1" si="44"/>
        <v>0</v>
      </c>
      <c r="AS151" s="81">
        <f t="shared" si="45"/>
        <v>0</v>
      </c>
      <c r="AT151" s="81">
        <f t="shared" ca="1" si="46"/>
        <v>0</v>
      </c>
      <c r="AU151" s="81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'M1-In'!F152*malu1+'M1-In'!G152*dima1+'M1-In'!H152*wome1+'M1-In'!I152*doje1+'M1-In'!J152*vrve1+'M1-In'!K152*zasa1+'M1-In'!L152*zodi1</f>
        <v>0</v>
      </c>
      <c r="F152" s="34">
        <f>IF('M1-In'!Q152&lt;0,1,0)</f>
        <v>0</v>
      </c>
      <c r="G152" s="81" t="str">
        <f t="shared" si="32"/>
        <v>OK</v>
      </c>
      <c r="H152" s="81">
        <f>IF('M1-In'!Q152&lt;0,0,'M1-In'!Q152)</f>
        <v>0</v>
      </c>
      <c r="I152" s="25">
        <f>IF('M1-In'!F152&gt;0,malu1,0)</f>
        <v>0</v>
      </c>
      <c r="J152" s="25">
        <f>IF('M1-In'!G152&gt;0,dima1,0)</f>
        <v>0</v>
      </c>
      <c r="K152" s="25">
        <f>IF('M1-In'!H152&gt;0,wome1,0)</f>
        <v>0</v>
      </c>
      <c r="L152" s="25">
        <f>IF('M1-In'!I152&gt;0,doje1,0)</f>
        <v>0</v>
      </c>
      <c r="M152" s="25">
        <f>IF('M1-In'!J152&gt;0,vrve1,0)</f>
        <v>0</v>
      </c>
      <c r="N152" s="25">
        <f>IF('M1-In'!K152&gt;0,zasa1,0)</f>
        <v>0</v>
      </c>
      <c r="O152" s="25">
        <f>IF('M1-In'!L152&gt;0,zodi1,0)</f>
        <v>0</v>
      </c>
      <c r="P152" s="25">
        <f t="shared" si="33"/>
        <v>0</v>
      </c>
      <c r="Q152" s="25">
        <f>IF(P152+'M1-In'!U152&gt;malu1+dima1+wome1+doje1+vrve1+zasa1+zodi1,1,0)</f>
        <v>0</v>
      </c>
      <c r="R152" s="25" t="str">
        <f t="shared" si="34"/>
        <v>OK</v>
      </c>
      <c r="S152" s="25">
        <f>MIN(P152+'M1-In'!U152,malu1+dima1+wome1+doje1+vrve1+zasa1+zodi1)</f>
        <v>0</v>
      </c>
      <c r="T152" s="25">
        <f>IF('M1-In'!AD152+'M1-In'!AE152+'M1-In'!AF152+'M1-In'!AG152+'M1-In'!AH152+'M1-In'!AI152+'M1-In'!AJ152&gt;S152,1,0)</f>
        <v>0</v>
      </c>
      <c r="U152" s="25" t="str">
        <f t="shared" si="35"/>
        <v>OK</v>
      </c>
      <c r="V152" s="34">
        <f t="shared" si="36"/>
        <v>0</v>
      </c>
      <c r="W152" s="81">
        <f>ROUND('M1-In'!Y152+'M1-In'!Z152+'M1-In'!AA152*0.5+'M1-In'!AB152*0.5,2)</f>
        <v>0</v>
      </c>
      <c r="X152" s="81">
        <f>ROUND('M1-In'!Y152,2)+ROUND('M1-In'!Z152*1.5,2)+ROUND('M1-In'!AA152*0.6,2)+ROUND('M1-In'!AB152*0.9,2)</f>
        <v>0</v>
      </c>
      <c r="Y152" s="81">
        <f ca="1">IF(V152=1,"Corriger",'M1-In'!Y152* vergoedeen+'M1-In'!Z152*ROUND(vergoedeen*1.5,2)+'M1-In'!AA152*ROUND(vergoedeen*0.6,2)+'M1-In'!AB152*ROUND(vergoedeen*0.9,2))</f>
        <v>0</v>
      </c>
      <c r="Z152" s="81">
        <f t="shared" ca="1" si="37"/>
        <v>0</v>
      </c>
      <c r="AA152" s="81">
        <f>E152+'M1-In'!N152+'M1-In'!P152+H152</f>
        <v>0</v>
      </c>
      <c r="AB152" s="81">
        <f>E152+'M1-In'!N152+'M1-In'!P152</f>
        <v>0</v>
      </c>
      <c r="AC152" s="25">
        <f>IF(V152=1,"Corriger",MIN(AA152,ad5m1*Ident!L152))</f>
        <v>0</v>
      </c>
      <c r="AD152" s="25">
        <f>MIN(AB152,ad5m1*Ident!L152)</f>
        <v>0</v>
      </c>
      <c r="AE152" s="81">
        <f t="shared" si="38"/>
        <v>0</v>
      </c>
      <c r="AF152" s="81">
        <f t="shared" si="39"/>
        <v>0</v>
      </c>
      <c r="AG152" s="81">
        <f>'M1-In'!AD152+'M1-In'!AE152</f>
        <v>0</v>
      </c>
      <c r="AH152" s="81">
        <f t="shared" si="40"/>
        <v>0</v>
      </c>
      <c r="AI152" s="81">
        <f>IF(V152=1,"Corriger!",ROUND('M1-In'!AF152*AE152*fuf,2))</f>
        <v>0</v>
      </c>
      <c r="AJ152" s="81">
        <f>IF(V152=1,"Corriger!",ROUND('M1-In'!AG152*AE152*fuf,2))</f>
        <v>0</v>
      </c>
      <c r="AK152" s="81">
        <f>IF(V152=1,"Corriger!",ROUND('M1-In'!AH152*AE152*fuf,2))</f>
        <v>0</v>
      </c>
      <c r="AL152" s="81">
        <f>IF(V152=1,"Corriger!",ROUND('M1-In'!AI152*AE152*fuf,2))</f>
        <v>0</v>
      </c>
      <c r="AM152" s="81">
        <f>IF(V152=1,"Corriger!",ROUND('M1-In'!AJ152*AE152*fuf,2))</f>
        <v>0</v>
      </c>
      <c r="AN152" s="81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1">
        <f t="shared" si="42"/>
        <v>0</v>
      </c>
      <c r="AQ152" s="81">
        <f t="shared" ca="1" si="43"/>
        <v>0</v>
      </c>
      <c r="AR152" s="81">
        <f t="shared" ca="1" si="44"/>
        <v>0</v>
      </c>
      <c r="AS152" s="81">
        <f t="shared" si="45"/>
        <v>0</v>
      </c>
      <c r="AT152" s="81">
        <f t="shared" ca="1" si="46"/>
        <v>0</v>
      </c>
      <c r="AU152" s="81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'M1-In'!F153*malu1+'M1-In'!G153*dima1+'M1-In'!H153*wome1+'M1-In'!I153*doje1+'M1-In'!J153*vrve1+'M1-In'!K153*zasa1+'M1-In'!L153*zodi1</f>
        <v>0</v>
      </c>
      <c r="F153" s="34">
        <f>IF('M1-In'!Q153&lt;0,1,0)</f>
        <v>0</v>
      </c>
      <c r="G153" s="81" t="str">
        <f t="shared" si="32"/>
        <v>OK</v>
      </c>
      <c r="H153" s="81">
        <f>IF('M1-In'!Q153&lt;0,0,'M1-In'!Q153)</f>
        <v>0</v>
      </c>
      <c r="I153" s="25">
        <f>IF('M1-In'!F153&gt;0,malu1,0)</f>
        <v>0</v>
      </c>
      <c r="J153" s="25">
        <f>IF('M1-In'!G153&gt;0,dima1,0)</f>
        <v>0</v>
      </c>
      <c r="K153" s="25">
        <f>IF('M1-In'!H153&gt;0,wome1,0)</f>
        <v>0</v>
      </c>
      <c r="L153" s="25">
        <f>IF('M1-In'!I153&gt;0,doje1,0)</f>
        <v>0</v>
      </c>
      <c r="M153" s="25">
        <f>IF('M1-In'!J153&gt;0,vrve1,0)</f>
        <v>0</v>
      </c>
      <c r="N153" s="25">
        <f>IF('M1-In'!K153&gt;0,zasa1,0)</f>
        <v>0</v>
      </c>
      <c r="O153" s="25">
        <f>IF('M1-In'!L153&gt;0,zodi1,0)</f>
        <v>0</v>
      </c>
      <c r="P153" s="25">
        <f t="shared" si="33"/>
        <v>0</v>
      </c>
      <c r="Q153" s="25">
        <f>IF(P153+'M1-In'!U153&gt;malu1+dima1+wome1+doje1+vrve1+zasa1+zodi1,1,0)</f>
        <v>0</v>
      </c>
      <c r="R153" s="25" t="str">
        <f t="shared" si="34"/>
        <v>OK</v>
      </c>
      <c r="S153" s="25">
        <f>MIN(P153+'M1-In'!U153,malu1+dima1+wome1+doje1+vrve1+zasa1+zodi1)</f>
        <v>0</v>
      </c>
      <c r="T153" s="25">
        <f>IF('M1-In'!AD153+'M1-In'!AE153+'M1-In'!AF153+'M1-In'!AG153+'M1-In'!AH153+'M1-In'!AI153+'M1-In'!AJ153&gt;S153,1,0)</f>
        <v>0</v>
      </c>
      <c r="U153" s="25" t="str">
        <f t="shared" si="35"/>
        <v>OK</v>
      </c>
      <c r="V153" s="34">
        <f t="shared" si="36"/>
        <v>0</v>
      </c>
      <c r="W153" s="81">
        <f>ROUND('M1-In'!Y153+'M1-In'!Z153+'M1-In'!AA153*0.5+'M1-In'!AB153*0.5,2)</f>
        <v>0</v>
      </c>
      <c r="X153" s="81">
        <f>ROUND('M1-In'!Y153,2)+ROUND('M1-In'!Z153*1.5,2)+ROUND('M1-In'!AA153*0.6,2)+ROUND('M1-In'!AB153*0.9,2)</f>
        <v>0</v>
      </c>
      <c r="Y153" s="81">
        <f ca="1">IF(V153=1,"Corriger",'M1-In'!Y153* vergoedeen+'M1-In'!Z153*ROUND(vergoedeen*1.5,2)+'M1-In'!AA153*ROUND(vergoedeen*0.6,2)+'M1-In'!AB153*ROUND(vergoedeen*0.9,2))</f>
        <v>0</v>
      </c>
      <c r="Z153" s="81">
        <f t="shared" ca="1" si="37"/>
        <v>0</v>
      </c>
      <c r="AA153" s="81">
        <f>E153+'M1-In'!N153+'M1-In'!P153+H153</f>
        <v>0</v>
      </c>
      <c r="AB153" s="81">
        <f>E153+'M1-In'!N153+'M1-In'!P153</f>
        <v>0</v>
      </c>
      <c r="AC153" s="25">
        <f>IF(V153=1,"Corriger",MIN(AA153,ad5m1*Ident!L153))</f>
        <v>0</v>
      </c>
      <c r="AD153" s="25">
        <f>MIN(AB153,ad5m1*Ident!L153)</f>
        <v>0</v>
      </c>
      <c r="AE153" s="81">
        <f t="shared" si="38"/>
        <v>0</v>
      </c>
      <c r="AF153" s="81">
        <f t="shared" si="39"/>
        <v>0</v>
      </c>
      <c r="AG153" s="81">
        <f>'M1-In'!AD153+'M1-In'!AE153</f>
        <v>0</v>
      </c>
      <c r="AH153" s="81">
        <f t="shared" si="40"/>
        <v>0</v>
      </c>
      <c r="AI153" s="81">
        <f>IF(V153=1,"Corriger!",ROUND('M1-In'!AF153*AE153*fuf,2))</f>
        <v>0</v>
      </c>
      <c r="AJ153" s="81">
        <f>IF(V153=1,"Corriger!",ROUND('M1-In'!AG153*AE153*fuf,2))</f>
        <v>0</v>
      </c>
      <c r="AK153" s="81">
        <f>IF(V153=1,"Corriger!",ROUND('M1-In'!AH153*AE153*fuf,2))</f>
        <v>0</v>
      </c>
      <c r="AL153" s="81">
        <f>IF(V153=1,"Corriger!",ROUND('M1-In'!AI153*AE153*fuf,2))</f>
        <v>0</v>
      </c>
      <c r="AM153" s="81">
        <f>IF(V153=1,"Corriger!",ROUND('M1-In'!AJ153*AE153*fuf,2))</f>
        <v>0</v>
      </c>
      <c r="AN153" s="81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1">
        <f t="shared" si="42"/>
        <v>0</v>
      </c>
      <c r="AQ153" s="81">
        <f t="shared" ca="1" si="43"/>
        <v>0</v>
      </c>
      <c r="AR153" s="81">
        <f t="shared" ca="1" si="44"/>
        <v>0</v>
      </c>
      <c r="AS153" s="81">
        <f t="shared" si="45"/>
        <v>0</v>
      </c>
      <c r="AT153" s="81">
        <f t="shared" ca="1" si="46"/>
        <v>0</v>
      </c>
      <c r="AU153" s="81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'M1-In'!F154*malu1+'M1-In'!G154*dima1+'M1-In'!H154*wome1+'M1-In'!I154*doje1+'M1-In'!J154*vrve1+'M1-In'!K154*zasa1+'M1-In'!L154*zodi1</f>
        <v>0</v>
      </c>
      <c r="F154" s="34">
        <f>IF('M1-In'!Q154&lt;0,1,0)</f>
        <v>0</v>
      </c>
      <c r="G154" s="81" t="str">
        <f t="shared" si="32"/>
        <v>OK</v>
      </c>
      <c r="H154" s="81">
        <f>IF('M1-In'!Q154&lt;0,0,'M1-In'!Q154)</f>
        <v>0</v>
      </c>
      <c r="I154" s="25">
        <f>IF('M1-In'!F154&gt;0,malu1,0)</f>
        <v>0</v>
      </c>
      <c r="J154" s="25">
        <f>IF('M1-In'!G154&gt;0,dima1,0)</f>
        <v>0</v>
      </c>
      <c r="K154" s="25">
        <f>IF('M1-In'!H154&gt;0,wome1,0)</f>
        <v>0</v>
      </c>
      <c r="L154" s="25">
        <f>IF('M1-In'!I154&gt;0,doje1,0)</f>
        <v>0</v>
      </c>
      <c r="M154" s="25">
        <f>IF('M1-In'!J154&gt;0,vrve1,0)</f>
        <v>0</v>
      </c>
      <c r="N154" s="25">
        <f>IF('M1-In'!K154&gt;0,zasa1,0)</f>
        <v>0</v>
      </c>
      <c r="O154" s="25">
        <f>IF('M1-In'!L154&gt;0,zodi1,0)</f>
        <v>0</v>
      </c>
      <c r="P154" s="25">
        <f t="shared" si="33"/>
        <v>0</v>
      </c>
      <c r="Q154" s="25">
        <f>IF(P154+'M1-In'!U154&gt;malu1+dima1+wome1+doje1+vrve1+zasa1+zodi1,1,0)</f>
        <v>0</v>
      </c>
      <c r="R154" s="25" t="str">
        <f t="shared" si="34"/>
        <v>OK</v>
      </c>
      <c r="S154" s="25">
        <f>MIN(P154+'M1-In'!U154,malu1+dima1+wome1+doje1+vrve1+zasa1+zodi1)</f>
        <v>0</v>
      </c>
      <c r="T154" s="25">
        <f>IF('M1-In'!AD154+'M1-In'!AE154+'M1-In'!AF154+'M1-In'!AG154+'M1-In'!AH154+'M1-In'!AI154+'M1-In'!AJ154&gt;S154,1,0)</f>
        <v>0</v>
      </c>
      <c r="U154" s="25" t="str">
        <f t="shared" si="35"/>
        <v>OK</v>
      </c>
      <c r="V154" s="34">
        <f t="shared" si="36"/>
        <v>0</v>
      </c>
      <c r="W154" s="81">
        <f>ROUND('M1-In'!Y154+'M1-In'!Z154+'M1-In'!AA154*0.5+'M1-In'!AB154*0.5,2)</f>
        <v>0</v>
      </c>
      <c r="X154" s="81">
        <f>ROUND('M1-In'!Y154,2)+ROUND('M1-In'!Z154*1.5,2)+ROUND('M1-In'!AA154*0.6,2)+ROUND('M1-In'!AB154*0.9,2)</f>
        <v>0</v>
      </c>
      <c r="Y154" s="81">
        <f ca="1">IF(V154=1,"Corriger",'M1-In'!Y154* vergoedeen+'M1-In'!Z154*ROUND(vergoedeen*1.5,2)+'M1-In'!AA154*ROUND(vergoedeen*0.6,2)+'M1-In'!AB154*ROUND(vergoedeen*0.9,2))</f>
        <v>0</v>
      </c>
      <c r="Z154" s="81">
        <f t="shared" ca="1" si="37"/>
        <v>0</v>
      </c>
      <c r="AA154" s="81">
        <f>E154+'M1-In'!N154+'M1-In'!P154+H154</f>
        <v>0</v>
      </c>
      <c r="AB154" s="81">
        <f>E154+'M1-In'!N154+'M1-In'!P154</f>
        <v>0</v>
      </c>
      <c r="AC154" s="25">
        <f>IF(V154=1,"Corriger",MIN(AA154,ad5m1*Ident!L154))</f>
        <v>0</v>
      </c>
      <c r="AD154" s="25">
        <f>MIN(AB154,ad5m1*Ident!L154)</f>
        <v>0</v>
      </c>
      <c r="AE154" s="81">
        <f t="shared" si="38"/>
        <v>0</v>
      </c>
      <c r="AF154" s="81">
        <f t="shared" si="39"/>
        <v>0</v>
      </c>
      <c r="AG154" s="81">
        <f>'M1-In'!AD154+'M1-In'!AE154</f>
        <v>0</v>
      </c>
      <c r="AH154" s="81">
        <f t="shared" si="40"/>
        <v>0</v>
      </c>
      <c r="AI154" s="81">
        <f>IF(V154=1,"Corriger!",ROUND('M1-In'!AF154*AE154*fuf,2))</f>
        <v>0</v>
      </c>
      <c r="AJ154" s="81">
        <f>IF(V154=1,"Corriger!",ROUND('M1-In'!AG154*AE154*fuf,2))</f>
        <v>0</v>
      </c>
      <c r="AK154" s="81">
        <f>IF(V154=1,"Corriger!",ROUND('M1-In'!AH154*AE154*fuf,2))</f>
        <v>0</v>
      </c>
      <c r="AL154" s="81">
        <f>IF(V154=1,"Corriger!",ROUND('M1-In'!AI154*AE154*fuf,2))</f>
        <v>0</v>
      </c>
      <c r="AM154" s="81">
        <f>IF(V154=1,"Corriger!",ROUND('M1-In'!AJ154*AE154*fuf,2))</f>
        <v>0</v>
      </c>
      <c r="AN154" s="81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1">
        <f t="shared" si="42"/>
        <v>0</v>
      </c>
      <c r="AQ154" s="81">
        <f t="shared" ca="1" si="43"/>
        <v>0</v>
      </c>
      <c r="AR154" s="81">
        <f t="shared" ca="1" si="44"/>
        <v>0</v>
      </c>
      <c r="AS154" s="81">
        <f t="shared" si="45"/>
        <v>0</v>
      </c>
      <c r="AT154" s="81">
        <f t="shared" ca="1" si="46"/>
        <v>0</v>
      </c>
      <c r="AU154" s="81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'M1-In'!F155*malu1+'M1-In'!G155*dima1+'M1-In'!H155*wome1+'M1-In'!I155*doje1+'M1-In'!J155*vrve1+'M1-In'!K155*zasa1+'M1-In'!L155*zodi1</f>
        <v>0</v>
      </c>
      <c r="F155" s="34">
        <f>IF('M1-In'!Q155&lt;0,1,0)</f>
        <v>0</v>
      </c>
      <c r="G155" s="81" t="str">
        <f t="shared" si="32"/>
        <v>OK</v>
      </c>
      <c r="H155" s="81">
        <f>IF('M1-In'!Q155&lt;0,0,'M1-In'!Q155)</f>
        <v>0</v>
      </c>
      <c r="I155" s="25">
        <f>IF('M1-In'!F155&gt;0,malu1,0)</f>
        <v>0</v>
      </c>
      <c r="J155" s="25">
        <f>IF('M1-In'!G155&gt;0,dima1,0)</f>
        <v>0</v>
      </c>
      <c r="K155" s="25">
        <f>IF('M1-In'!H155&gt;0,wome1,0)</f>
        <v>0</v>
      </c>
      <c r="L155" s="25">
        <f>IF('M1-In'!I155&gt;0,doje1,0)</f>
        <v>0</v>
      </c>
      <c r="M155" s="25">
        <f>IF('M1-In'!J155&gt;0,vrve1,0)</f>
        <v>0</v>
      </c>
      <c r="N155" s="25">
        <f>IF('M1-In'!K155&gt;0,zasa1,0)</f>
        <v>0</v>
      </c>
      <c r="O155" s="25">
        <f>IF('M1-In'!L155&gt;0,zodi1,0)</f>
        <v>0</v>
      </c>
      <c r="P155" s="25">
        <f t="shared" si="33"/>
        <v>0</v>
      </c>
      <c r="Q155" s="25">
        <f>IF(P155+'M1-In'!U155&gt;malu1+dima1+wome1+doje1+vrve1+zasa1+zodi1,1,0)</f>
        <v>0</v>
      </c>
      <c r="R155" s="25" t="str">
        <f t="shared" si="34"/>
        <v>OK</v>
      </c>
      <c r="S155" s="25">
        <f>MIN(P155+'M1-In'!U155,malu1+dima1+wome1+doje1+vrve1+zasa1+zodi1)</f>
        <v>0</v>
      </c>
      <c r="T155" s="25">
        <f>IF('M1-In'!AD155+'M1-In'!AE155+'M1-In'!AF155+'M1-In'!AG155+'M1-In'!AH155+'M1-In'!AI155+'M1-In'!AJ155&gt;S155,1,0)</f>
        <v>0</v>
      </c>
      <c r="U155" s="25" t="str">
        <f t="shared" si="35"/>
        <v>OK</v>
      </c>
      <c r="V155" s="34">
        <f t="shared" si="36"/>
        <v>0</v>
      </c>
      <c r="W155" s="81">
        <f>ROUND('M1-In'!Y155+'M1-In'!Z155+'M1-In'!AA155*0.5+'M1-In'!AB155*0.5,2)</f>
        <v>0</v>
      </c>
      <c r="X155" s="81">
        <f>ROUND('M1-In'!Y155,2)+ROUND('M1-In'!Z155*1.5,2)+ROUND('M1-In'!AA155*0.6,2)+ROUND('M1-In'!AB155*0.9,2)</f>
        <v>0</v>
      </c>
      <c r="Y155" s="81">
        <f ca="1">IF(V155=1,"Corriger",'M1-In'!Y155* vergoedeen+'M1-In'!Z155*ROUND(vergoedeen*1.5,2)+'M1-In'!AA155*ROUND(vergoedeen*0.6,2)+'M1-In'!AB155*ROUND(vergoedeen*0.9,2))</f>
        <v>0</v>
      </c>
      <c r="Z155" s="81">
        <f t="shared" ca="1" si="37"/>
        <v>0</v>
      </c>
      <c r="AA155" s="81">
        <f>E155+'M1-In'!N155+'M1-In'!P155+H155</f>
        <v>0</v>
      </c>
      <c r="AB155" s="81">
        <f>E155+'M1-In'!N155+'M1-In'!P155</f>
        <v>0</v>
      </c>
      <c r="AC155" s="25">
        <f>IF(V155=1,"Corriger",MIN(AA155,ad5m1*Ident!L155))</f>
        <v>0</v>
      </c>
      <c r="AD155" s="25">
        <f>MIN(AB155,ad5m1*Ident!L155)</f>
        <v>0</v>
      </c>
      <c r="AE155" s="81">
        <f t="shared" si="38"/>
        <v>0</v>
      </c>
      <c r="AF155" s="81">
        <f t="shared" si="39"/>
        <v>0</v>
      </c>
      <c r="AG155" s="81">
        <f>'M1-In'!AD155+'M1-In'!AE155</f>
        <v>0</v>
      </c>
      <c r="AH155" s="81">
        <f t="shared" si="40"/>
        <v>0</v>
      </c>
      <c r="AI155" s="81">
        <f>IF(V155=1,"Corriger!",ROUND('M1-In'!AF155*AE155*fuf,2))</f>
        <v>0</v>
      </c>
      <c r="AJ155" s="81">
        <f>IF(V155=1,"Corriger!",ROUND('M1-In'!AG155*AE155*fuf,2))</f>
        <v>0</v>
      </c>
      <c r="AK155" s="81">
        <f>IF(V155=1,"Corriger!",ROUND('M1-In'!AH155*AE155*fuf,2))</f>
        <v>0</v>
      </c>
      <c r="AL155" s="81">
        <f>IF(V155=1,"Corriger!",ROUND('M1-In'!AI155*AE155*fuf,2))</f>
        <v>0</v>
      </c>
      <c r="AM155" s="81">
        <f>IF(V155=1,"Corriger!",ROUND('M1-In'!AJ155*AE155*fuf,2))</f>
        <v>0</v>
      </c>
      <c r="AN155" s="81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1">
        <f t="shared" si="42"/>
        <v>0</v>
      </c>
      <c r="AQ155" s="81">
        <f t="shared" ca="1" si="43"/>
        <v>0</v>
      </c>
      <c r="AR155" s="81">
        <f t="shared" ca="1" si="44"/>
        <v>0</v>
      </c>
      <c r="AS155" s="81">
        <f t="shared" si="45"/>
        <v>0</v>
      </c>
      <c r="AT155" s="81">
        <f t="shared" ca="1" si="46"/>
        <v>0</v>
      </c>
      <c r="AU155" s="81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'M1-In'!F156*malu1+'M1-In'!G156*dima1+'M1-In'!H156*wome1+'M1-In'!I156*doje1+'M1-In'!J156*vrve1+'M1-In'!K156*zasa1+'M1-In'!L156*zodi1</f>
        <v>0</v>
      </c>
      <c r="F156" s="34">
        <f>IF('M1-In'!Q156&lt;0,1,0)</f>
        <v>0</v>
      </c>
      <c r="G156" s="81" t="str">
        <f t="shared" si="32"/>
        <v>OK</v>
      </c>
      <c r="H156" s="81">
        <f>IF('M1-In'!Q156&lt;0,0,'M1-In'!Q156)</f>
        <v>0</v>
      </c>
      <c r="I156" s="25">
        <f>IF('M1-In'!F156&gt;0,malu1,0)</f>
        <v>0</v>
      </c>
      <c r="J156" s="25">
        <f>IF('M1-In'!G156&gt;0,dima1,0)</f>
        <v>0</v>
      </c>
      <c r="K156" s="25">
        <f>IF('M1-In'!H156&gt;0,wome1,0)</f>
        <v>0</v>
      </c>
      <c r="L156" s="25">
        <f>IF('M1-In'!I156&gt;0,doje1,0)</f>
        <v>0</v>
      </c>
      <c r="M156" s="25">
        <f>IF('M1-In'!J156&gt;0,vrve1,0)</f>
        <v>0</v>
      </c>
      <c r="N156" s="25">
        <f>IF('M1-In'!K156&gt;0,zasa1,0)</f>
        <v>0</v>
      </c>
      <c r="O156" s="25">
        <f>IF('M1-In'!L156&gt;0,zodi1,0)</f>
        <v>0</v>
      </c>
      <c r="P156" s="25">
        <f t="shared" si="33"/>
        <v>0</v>
      </c>
      <c r="Q156" s="25">
        <f>IF(P156+'M1-In'!U156&gt;malu1+dima1+wome1+doje1+vrve1+zasa1+zodi1,1,0)</f>
        <v>0</v>
      </c>
      <c r="R156" s="25" t="str">
        <f t="shared" si="34"/>
        <v>OK</v>
      </c>
      <c r="S156" s="25">
        <f>MIN(P156+'M1-In'!U156,malu1+dima1+wome1+doje1+vrve1+zasa1+zodi1)</f>
        <v>0</v>
      </c>
      <c r="T156" s="25">
        <f>IF('M1-In'!AD156+'M1-In'!AE156+'M1-In'!AF156+'M1-In'!AG156+'M1-In'!AH156+'M1-In'!AI156+'M1-In'!AJ156&gt;S156,1,0)</f>
        <v>0</v>
      </c>
      <c r="U156" s="25" t="str">
        <f t="shared" si="35"/>
        <v>OK</v>
      </c>
      <c r="V156" s="34">
        <f t="shared" si="36"/>
        <v>0</v>
      </c>
      <c r="W156" s="81">
        <f>ROUND('M1-In'!Y156+'M1-In'!Z156+'M1-In'!AA156*0.5+'M1-In'!AB156*0.5,2)</f>
        <v>0</v>
      </c>
      <c r="X156" s="81">
        <f>ROUND('M1-In'!Y156,2)+ROUND('M1-In'!Z156*1.5,2)+ROUND('M1-In'!AA156*0.6,2)+ROUND('M1-In'!AB156*0.9,2)</f>
        <v>0</v>
      </c>
      <c r="Y156" s="81">
        <f ca="1">IF(V156=1,"Corriger",'M1-In'!Y156* vergoedeen+'M1-In'!Z156*ROUND(vergoedeen*1.5,2)+'M1-In'!AA156*ROUND(vergoedeen*0.6,2)+'M1-In'!AB156*ROUND(vergoedeen*0.9,2))</f>
        <v>0</v>
      </c>
      <c r="Z156" s="81">
        <f t="shared" ca="1" si="37"/>
        <v>0</v>
      </c>
      <c r="AA156" s="81">
        <f>E156+'M1-In'!N156+'M1-In'!P156+H156</f>
        <v>0</v>
      </c>
      <c r="AB156" s="81">
        <f>E156+'M1-In'!N156+'M1-In'!P156</f>
        <v>0</v>
      </c>
      <c r="AC156" s="25">
        <f>IF(V156=1,"Corriger",MIN(AA156,ad5m1*Ident!L156))</f>
        <v>0</v>
      </c>
      <c r="AD156" s="25">
        <f>MIN(AB156,ad5m1*Ident!L156)</f>
        <v>0</v>
      </c>
      <c r="AE156" s="81">
        <f t="shared" si="38"/>
        <v>0</v>
      </c>
      <c r="AF156" s="81">
        <f t="shared" si="39"/>
        <v>0</v>
      </c>
      <c r="AG156" s="81">
        <f>'M1-In'!AD156+'M1-In'!AE156</f>
        <v>0</v>
      </c>
      <c r="AH156" s="81">
        <f t="shared" si="40"/>
        <v>0</v>
      </c>
      <c r="AI156" s="81">
        <f>IF(V156=1,"Corriger!",ROUND('M1-In'!AF156*AE156*fuf,2))</f>
        <v>0</v>
      </c>
      <c r="AJ156" s="81">
        <f>IF(V156=1,"Corriger!",ROUND('M1-In'!AG156*AE156*fuf,2))</f>
        <v>0</v>
      </c>
      <c r="AK156" s="81">
        <f>IF(V156=1,"Corriger!",ROUND('M1-In'!AH156*AE156*fuf,2))</f>
        <v>0</v>
      </c>
      <c r="AL156" s="81">
        <f>IF(V156=1,"Corriger!",ROUND('M1-In'!AI156*AE156*fuf,2))</f>
        <v>0</v>
      </c>
      <c r="AM156" s="81">
        <f>IF(V156=1,"Corriger!",ROUND('M1-In'!AJ156*AE156*fuf,2))</f>
        <v>0</v>
      </c>
      <c r="AN156" s="81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1">
        <f t="shared" si="42"/>
        <v>0</v>
      </c>
      <c r="AQ156" s="81">
        <f t="shared" ca="1" si="43"/>
        <v>0</v>
      </c>
      <c r="AR156" s="81">
        <f t="shared" ca="1" si="44"/>
        <v>0</v>
      </c>
      <c r="AS156" s="81">
        <f t="shared" si="45"/>
        <v>0</v>
      </c>
      <c r="AT156" s="81">
        <f t="shared" ca="1" si="46"/>
        <v>0</v>
      </c>
      <c r="AU156" s="81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'M1-In'!F157*malu1+'M1-In'!G157*dima1+'M1-In'!H157*wome1+'M1-In'!I157*doje1+'M1-In'!J157*vrve1+'M1-In'!K157*zasa1+'M1-In'!L157*zodi1</f>
        <v>0</v>
      </c>
      <c r="F157" s="34">
        <f>IF('M1-In'!Q157&lt;0,1,0)</f>
        <v>0</v>
      </c>
      <c r="G157" s="81" t="str">
        <f t="shared" si="32"/>
        <v>OK</v>
      </c>
      <c r="H157" s="81">
        <f>IF('M1-In'!Q157&lt;0,0,'M1-In'!Q157)</f>
        <v>0</v>
      </c>
      <c r="I157" s="25">
        <f>IF('M1-In'!F157&gt;0,malu1,0)</f>
        <v>0</v>
      </c>
      <c r="J157" s="25">
        <f>IF('M1-In'!G157&gt;0,dima1,0)</f>
        <v>0</v>
      </c>
      <c r="K157" s="25">
        <f>IF('M1-In'!H157&gt;0,wome1,0)</f>
        <v>0</v>
      </c>
      <c r="L157" s="25">
        <f>IF('M1-In'!I157&gt;0,doje1,0)</f>
        <v>0</v>
      </c>
      <c r="M157" s="25">
        <f>IF('M1-In'!J157&gt;0,vrve1,0)</f>
        <v>0</v>
      </c>
      <c r="N157" s="25">
        <f>IF('M1-In'!K157&gt;0,zasa1,0)</f>
        <v>0</v>
      </c>
      <c r="O157" s="25">
        <f>IF('M1-In'!L157&gt;0,zodi1,0)</f>
        <v>0</v>
      </c>
      <c r="P157" s="25">
        <f t="shared" si="33"/>
        <v>0</v>
      </c>
      <c r="Q157" s="25">
        <f>IF(P157+'M1-In'!U157&gt;malu1+dima1+wome1+doje1+vrve1+zasa1+zodi1,1,0)</f>
        <v>0</v>
      </c>
      <c r="R157" s="25" t="str">
        <f t="shared" si="34"/>
        <v>OK</v>
      </c>
      <c r="S157" s="25">
        <f>MIN(P157+'M1-In'!U157,malu1+dima1+wome1+doje1+vrve1+zasa1+zodi1)</f>
        <v>0</v>
      </c>
      <c r="T157" s="25">
        <f>IF('M1-In'!AD157+'M1-In'!AE157+'M1-In'!AF157+'M1-In'!AG157+'M1-In'!AH157+'M1-In'!AI157+'M1-In'!AJ157&gt;S157,1,0)</f>
        <v>0</v>
      </c>
      <c r="U157" s="25" t="str">
        <f t="shared" si="35"/>
        <v>OK</v>
      </c>
      <c r="V157" s="34">
        <f t="shared" si="36"/>
        <v>0</v>
      </c>
      <c r="W157" s="81">
        <f>ROUND('M1-In'!Y157+'M1-In'!Z157+'M1-In'!AA157*0.5+'M1-In'!AB157*0.5,2)</f>
        <v>0</v>
      </c>
      <c r="X157" s="81">
        <f>ROUND('M1-In'!Y157,2)+ROUND('M1-In'!Z157*1.5,2)+ROUND('M1-In'!AA157*0.6,2)+ROUND('M1-In'!AB157*0.9,2)</f>
        <v>0</v>
      </c>
      <c r="Y157" s="81">
        <f ca="1">IF(V157=1,"Corriger",'M1-In'!Y157* vergoedeen+'M1-In'!Z157*ROUND(vergoedeen*1.5,2)+'M1-In'!AA157*ROUND(vergoedeen*0.6,2)+'M1-In'!AB157*ROUND(vergoedeen*0.9,2))</f>
        <v>0</v>
      </c>
      <c r="Z157" s="81">
        <f t="shared" ca="1" si="37"/>
        <v>0</v>
      </c>
      <c r="AA157" s="81">
        <f>E157+'M1-In'!N157+'M1-In'!P157+H157</f>
        <v>0</v>
      </c>
      <c r="AB157" s="81">
        <f>E157+'M1-In'!N157+'M1-In'!P157</f>
        <v>0</v>
      </c>
      <c r="AC157" s="25">
        <f>IF(V157=1,"Corriger",MIN(AA157,ad5m1*Ident!L157))</f>
        <v>0</v>
      </c>
      <c r="AD157" s="25">
        <f>MIN(AB157,ad5m1*Ident!L157)</f>
        <v>0</v>
      </c>
      <c r="AE157" s="81">
        <f t="shared" si="38"/>
        <v>0</v>
      </c>
      <c r="AF157" s="81">
        <f t="shared" si="39"/>
        <v>0</v>
      </c>
      <c r="AG157" s="81">
        <f>'M1-In'!AD157+'M1-In'!AE157</f>
        <v>0</v>
      </c>
      <c r="AH157" s="81">
        <f t="shared" si="40"/>
        <v>0</v>
      </c>
      <c r="AI157" s="81">
        <f>IF(V157=1,"Corriger!",ROUND('M1-In'!AF157*AE157*fuf,2))</f>
        <v>0</v>
      </c>
      <c r="AJ157" s="81">
        <f>IF(V157=1,"Corriger!",ROUND('M1-In'!AG157*AE157*fuf,2))</f>
        <v>0</v>
      </c>
      <c r="AK157" s="81">
        <f>IF(V157=1,"Corriger!",ROUND('M1-In'!AH157*AE157*fuf,2))</f>
        <v>0</v>
      </c>
      <c r="AL157" s="81">
        <f>IF(V157=1,"Corriger!",ROUND('M1-In'!AI157*AE157*fuf,2))</f>
        <v>0</v>
      </c>
      <c r="AM157" s="81">
        <f>IF(V157=1,"Corriger!",ROUND('M1-In'!AJ157*AE157*fuf,2))</f>
        <v>0</v>
      </c>
      <c r="AN157" s="81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1">
        <f t="shared" si="42"/>
        <v>0</v>
      </c>
      <c r="AQ157" s="81">
        <f t="shared" ca="1" si="43"/>
        <v>0</v>
      </c>
      <c r="AR157" s="81">
        <f t="shared" ca="1" si="44"/>
        <v>0</v>
      </c>
      <c r="AS157" s="81">
        <f t="shared" si="45"/>
        <v>0</v>
      </c>
      <c r="AT157" s="81">
        <f t="shared" ca="1" si="46"/>
        <v>0</v>
      </c>
      <c r="AU157" s="81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'M1-In'!F158*malu1+'M1-In'!G158*dima1+'M1-In'!H158*wome1+'M1-In'!I158*doje1+'M1-In'!J158*vrve1+'M1-In'!K158*zasa1+'M1-In'!L158*zodi1</f>
        <v>0</v>
      </c>
      <c r="F158" s="34">
        <f>IF('M1-In'!Q158&lt;0,1,0)</f>
        <v>0</v>
      </c>
      <c r="G158" s="81" t="str">
        <f t="shared" si="32"/>
        <v>OK</v>
      </c>
      <c r="H158" s="81">
        <f>IF('M1-In'!Q158&lt;0,0,'M1-In'!Q158)</f>
        <v>0</v>
      </c>
      <c r="I158" s="25">
        <f>IF('M1-In'!F158&gt;0,malu1,0)</f>
        <v>0</v>
      </c>
      <c r="J158" s="25">
        <f>IF('M1-In'!G158&gt;0,dima1,0)</f>
        <v>0</v>
      </c>
      <c r="K158" s="25">
        <f>IF('M1-In'!H158&gt;0,wome1,0)</f>
        <v>0</v>
      </c>
      <c r="L158" s="25">
        <f>IF('M1-In'!I158&gt;0,doje1,0)</f>
        <v>0</v>
      </c>
      <c r="M158" s="25">
        <f>IF('M1-In'!J158&gt;0,vrve1,0)</f>
        <v>0</v>
      </c>
      <c r="N158" s="25">
        <f>IF('M1-In'!K158&gt;0,zasa1,0)</f>
        <v>0</v>
      </c>
      <c r="O158" s="25">
        <f>IF('M1-In'!L158&gt;0,zodi1,0)</f>
        <v>0</v>
      </c>
      <c r="P158" s="25">
        <f t="shared" si="33"/>
        <v>0</v>
      </c>
      <c r="Q158" s="25">
        <f>IF(P158+'M1-In'!U158&gt;malu1+dima1+wome1+doje1+vrve1+zasa1+zodi1,1,0)</f>
        <v>0</v>
      </c>
      <c r="R158" s="25" t="str">
        <f t="shared" si="34"/>
        <v>OK</v>
      </c>
      <c r="S158" s="25">
        <f>MIN(P158+'M1-In'!U158,malu1+dima1+wome1+doje1+vrve1+zasa1+zodi1)</f>
        <v>0</v>
      </c>
      <c r="T158" s="25">
        <f>IF('M1-In'!AD158+'M1-In'!AE158+'M1-In'!AF158+'M1-In'!AG158+'M1-In'!AH158+'M1-In'!AI158+'M1-In'!AJ158&gt;S158,1,0)</f>
        <v>0</v>
      </c>
      <c r="U158" s="25" t="str">
        <f t="shared" si="35"/>
        <v>OK</v>
      </c>
      <c r="V158" s="34">
        <f t="shared" si="36"/>
        <v>0</v>
      </c>
      <c r="W158" s="81">
        <f>ROUND('M1-In'!Y158+'M1-In'!Z158+'M1-In'!AA158*0.5+'M1-In'!AB158*0.5,2)</f>
        <v>0</v>
      </c>
      <c r="X158" s="81">
        <f>ROUND('M1-In'!Y158,2)+ROUND('M1-In'!Z158*1.5,2)+ROUND('M1-In'!AA158*0.6,2)+ROUND('M1-In'!AB158*0.9,2)</f>
        <v>0</v>
      </c>
      <c r="Y158" s="81">
        <f ca="1">IF(V158=1,"Corriger",'M1-In'!Y158* vergoedeen+'M1-In'!Z158*ROUND(vergoedeen*1.5,2)+'M1-In'!AA158*ROUND(vergoedeen*0.6,2)+'M1-In'!AB158*ROUND(vergoedeen*0.9,2))</f>
        <v>0</v>
      </c>
      <c r="Z158" s="81">
        <f t="shared" ca="1" si="37"/>
        <v>0</v>
      </c>
      <c r="AA158" s="81">
        <f>E158+'M1-In'!N158+'M1-In'!P158+H158</f>
        <v>0</v>
      </c>
      <c r="AB158" s="81">
        <f>E158+'M1-In'!N158+'M1-In'!P158</f>
        <v>0</v>
      </c>
      <c r="AC158" s="25">
        <f>IF(V158=1,"Corriger",MIN(AA158,ad5m1*Ident!L158))</f>
        <v>0</v>
      </c>
      <c r="AD158" s="25">
        <f>MIN(AB158,ad5m1*Ident!L158)</f>
        <v>0</v>
      </c>
      <c r="AE158" s="81">
        <f t="shared" si="38"/>
        <v>0</v>
      </c>
      <c r="AF158" s="81">
        <f t="shared" si="39"/>
        <v>0</v>
      </c>
      <c r="AG158" s="81">
        <f>'M1-In'!AD158+'M1-In'!AE158</f>
        <v>0</v>
      </c>
      <c r="AH158" s="81">
        <f t="shared" si="40"/>
        <v>0</v>
      </c>
      <c r="AI158" s="81">
        <f>IF(V158=1,"Corriger!",ROUND('M1-In'!AF158*AE158*fuf,2))</f>
        <v>0</v>
      </c>
      <c r="AJ158" s="81">
        <f>IF(V158=1,"Corriger!",ROUND('M1-In'!AG158*AE158*fuf,2))</f>
        <v>0</v>
      </c>
      <c r="AK158" s="81">
        <f>IF(V158=1,"Corriger!",ROUND('M1-In'!AH158*AE158*fuf,2))</f>
        <v>0</v>
      </c>
      <c r="AL158" s="81">
        <f>IF(V158=1,"Corriger!",ROUND('M1-In'!AI158*AE158*fuf,2))</f>
        <v>0</v>
      </c>
      <c r="AM158" s="81">
        <f>IF(V158=1,"Corriger!",ROUND('M1-In'!AJ158*AE158*fuf,2))</f>
        <v>0</v>
      </c>
      <c r="AN158" s="81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1">
        <f t="shared" si="42"/>
        <v>0</v>
      </c>
      <c r="AQ158" s="81">
        <f t="shared" ca="1" si="43"/>
        <v>0</v>
      </c>
      <c r="AR158" s="81">
        <f t="shared" ca="1" si="44"/>
        <v>0</v>
      </c>
      <c r="AS158" s="81">
        <f t="shared" si="45"/>
        <v>0</v>
      </c>
      <c r="AT158" s="81">
        <f t="shared" ca="1" si="46"/>
        <v>0</v>
      </c>
      <c r="AU158" s="81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'M1-In'!F159*malu1+'M1-In'!G159*dima1+'M1-In'!H159*wome1+'M1-In'!I159*doje1+'M1-In'!J159*vrve1+'M1-In'!K159*zasa1+'M1-In'!L159*zodi1</f>
        <v>0</v>
      </c>
      <c r="F159" s="34">
        <f>IF('M1-In'!Q159&lt;0,1,0)</f>
        <v>0</v>
      </c>
      <c r="G159" s="81" t="str">
        <f t="shared" si="32"/>
        <v>OK</v>
      </c>
      <c r="H159" s="81">
        <f>IF('M1-In'!Q159&lt;0,0,'M1-In'!Q159)</f>
        <v>0</v>
      </c>
      <c r="I159" s="25">
        <f>IF('M1-In'!F159&gt;0,malu1,0)</f>
        <v>0</v>
      </c>
      <c r="J159" s="25">
        <f>IF('M1-In'!G159&gt;0,dima1,0)</f>
        <v>0</v>
      </c>
      <c r="K159" s="25">
        <f>IF('M1-In'!H159&gt;0,wome1,0)</f>
        <v>0</v>
      </c>
      <c r="L159" s="25">
        <f>IF('M1-In'!I159&gt;0,doje1,0)</f>
        <v>0</v>
      </c>
      <c r="M159" s="25">
        <f>IF('M1-In'!J159&gt;0,vrve1,0)</f>
        <v>0</v>
      </c>
      <c r="N159" s="25">
        <f>IF('M1-In'!K159&gt;0,zasa1,0)</f>
        <v>0</v>
      </c>
      <c r="O159" s="25">
        <f>IF('M1-In'!L159&gt;0,zodi1,0)</f>
        <v>0</v>
      </c>
      <c r="P159" s="25">
        <f t="shared" si="33"/>
        <v>0</v>
      </c>
      <c r="Q159" s="25">
        <f>IF(P159+'M1-In'!U159&gt;malu1+dima1+wome1+doje1+vrve1+zasa1+zodi1,1,0)</f>
        <v>0</v>
      </c>
      <c r="R159" s="25" t="str">
        <f t="shared" si="34"/>
        <v>OK</v>
      </c>
      <c r="S159" s="25">
        <f>MIN(P159+'M1-In'!U159,malu1+dima1+wome1+doje1+vrve1+zasa1+zodi1)</f>
        <v>0</v>
      </c>
      <c r="T159" s="25">
        <f>IF('M1-In'!AD159+'M1-In'!AE159+'M1-In'!AF159+'M1-In'!AG159+'M1-In'!AH159+'M1-In'!AI159+'M1-In'!AJ159&gt;S159,1,0)</f>
        <v>0</v>
      </c>
      <c r="U159" s="25" t="str">
        <f t="shared" si="35"/>
        <v>OK</v>
      </c>
      <c r="V159" s="34">
        <f t="shared" si="36"/>
        <v>0</v>
      </c>
      <c r="W159" s="81">
        <f>ROUND('M1-In'!Y159+'M1-In'!Z159+'M1-In'!AA159*0.5+'M1-In'!AB159*0.5,2)</f>
        <v>0</v>
      </c>
      <c r="X159" s="81">
        <f>ROUND('M1-In'!Y159,2)+ROUND('M1-In'!Z159*1.5,2)+ROUND('M1-In'!AA159*0.6,2)+ROUND('M1-In'!AB159*0.9,2)</f>
        <v>0</v>
      </c>
      <c r="Y159" s="81">
        <f ca="1">IF(V159=1,"Corriger",'M1-In'!Y159* vergoedeen+'M1-In'!Z159*ROUND(vergoedeen*1.5,2)+'M1-In'!AA159*ROUND(vergoedeen*0.6,2)+'M1-In'!AB159*ROUND(vergoedeen*0.9,2))</f>
        <v>0</v>
      </c>
      <c r="Z159" s="81">
        <f t="shared" ca="1" si="37"/>
        <v>0</v>
      </c>
      <c r="AA159" s="81">
        <f>E159+'M1-In'!N159+'M1-In'!P159+H159</f>
        <v>0</v>
      </c>
      <c r="AB159" s="81">
        <f>E159+'M1-In'!N159+'M1-In'!P159</f>
        <v>0</v>
      </c>
      <c r="AC159" s="25">
        <f>IF(V159=1,"Corriger",MIN(AA159,ad5m1*Ident!L159))</f>
        <v>0</v>
      </c>
      <c r="AD159" s="25">
        <f>MIN(AB159,ad5m1*Ident!L159)</f>
        <v>0</v>
      </c>
      <c r="AE159" s="81">
        <f t="shared" si="38"/>
        <v>0</v>
      </c>
      <c r="AF159" s="81">
        <f t="shared" si="39"/>
        <v>0</v>
      </c>
      <c r="AG159" s="81">
        <f>'M1-In'!AD159+'M1-In'!AE159</f>
        <v>0</v>
      </c>
      <c r="AH159" s="81">
        <f t="shared" si="40"/>
        <v>0</v>
      </c>
      <c r="AI159" s="81">
        <f>IF(V159=1,"Corriger!",ROUND('M1-In'!AF159*AE159*fuf,2))</f>
        <v>0</v>
      </c>
      <c r="AJ159" s="81">
        <f>IF(V159=1,"Corriger!",ROUND('M1-In'!AG159*AE159*fuf,2))</f>
        <v>0</v>
      </c>
      <c r="AK159" s="81">
        <f>IF(V159=1,"Corriger!",ROUND('M1-In'!AH159*AE159*fuf,2))</f>
        <v>0</v>
      </c>
      <c r="AL159" s="81">
        <f>IF(V159=1,"Corriger!",ROUND('M1-In'!AI159*AE159*fuf,2))</f>
        <v>0</v>
      </c>
      <c r="AM159" s="81">
        <f>IF(V159=1,"Corriger!",ROUND('M1-In'!AJ159*AE159*fuf,2))</f>
        <v>0</v>
      </c>
      <c r="AN159" s="81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1">
        <f t="shared" si="42"/>
        <v>0</v>
      </c>
      <c r="AQ159" s="81">
        <f t="shared" ca="1" si="43"/>
        <v>0</v>
      </c>
      <c r="AR159" s="81">
        <f t="shared" ca="1" si="44"/>
        <v>0</v>
      </c>
      <c r="AS159" s="81">
        <f t="shared" si="45"/>
        <v>0</v>
      </c>
      <c r="AT159" s="81">
        <f t="shared" ca="1" si="46"/>
        <v>0</v>
      </c>
      <c r="AU159" s="81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'M1-In'!F160*malu1+'M1-In'!G160*dima1+'M1-In'!H160*wome1+'M1-In'!I160*doje1+'M1-In'!J160*vrve1+'M1-In'!K160*zasa1+'M1-In'!L160*zodi1</f>
        <v>0</v>
      </c>
      <c r="F160" s="34">
        <f>IF('M1-In'!Q160&lt;0,1,0)</f>
        <v>0</v>
      </c>
      <c r="G160" s="81" t="str">
        <f t="shared" si="32"/>
        <v>OK</v>
      </c>
      <c r="H160" s="81">
        <f>IF('M1-In'!Q160&lt;0,0,'M1-In'!Q160)</f>
        <v>0</v>
      </c>
      <c r="I160" s="25">
        <f>IF('M1-In'!F160&gt;0,malu1,0)</f>
        <v>0</v>
      </c>
      <c r="J160" s="25">
        <f>IF('M1-In'!G160&gt;0,dima1,0)</f>
        <v>0</v>
      </c>
      <c r="K160" s="25">
        <f>IF('M1-In'!H160&gt;0,wome1,0)</f>
        <v>0</v>
      </c>
      <c r="L160" s="25">
        <f>IF('M1-In'!I160&gt;0,doje1,0)</f>
        <v>0</v>
      </c>
      <c r="M160" s="25">
        <f>IF('M1-In'!J160&gt;0,vrve1,0)</f>
        <v>0</v>
      </c>
      <c r="N160" s="25">
        <f>IF('M1-In'!K160&gt;0,zasa1,0)</f>
        <v>0</v>
      </c>
      <c r="O160" s="25">
        <f>IF('M1-In'!L160&gt;0,zodi1,0)</f>
        <v>0</v>
      </c>
      <c r="P160" s="25">
        <f t="shared" si="33"/>
        <v>0</v>
      </c>
      <c r="Q160" s="25">
        <f>IF(P160+'M1-In'!U160&gt;malu1+dima1+wome1+doje1+vrve1+zasa1+zodi1,1,0)</f>
        <v>0</v>
      </c>
      <c r="R160" s="25" t="str">
        <f t="shared" si="34"/>
        <v>OK</v>
      </c>
      <c r="S160" s="25">
        <f>MIN(P160+'M1-In'!U160,malu1+dima1+wome1+doje1+vrve1+zasa1+zodi1)</f>
        <v>0</v>
      </c>
      <c r="T160" s="25">
        <f>IF('M1-In'!AD160+'M1-In'!AE160+'M1-In'!AF160+'M1-In'!AG160+'M1-In'!AH160+'M1-In'!AI160+'M1-In'!AJ160&gt;S160,1,0)</f>
        <v>0</v>
      </c>
      <c r="U160" s="25" t="str">
        <f t="shared" si="35"/>
        <v>OK</v>
      </c>
      <c r="V160" s="34">
        <f t="shared" si="36"/>
        <v>0</v>
      </c>
      <c r="W160" s="81">
        <f>ROUND('M1-In'!Y160+'M1-In'!Z160+'M1-In'!AA160*0.5+'M1-In'!AB160*0.5,2)</f>
        <v>0</v>
      </c>
      <c r="X160" s="81">
        <f>ROUND('M1-In'!Y160,2)+ROUND('M1-In'!Z160*1.5,2)+ROUND('M1-In'!AA160*0.6,2)+ROUND('M1-In'!AB160*0.9,2)</f>
        <v>0</v>
      </c>
      <c r="Y160" s="81">
        <f ca="1">IF(V160=1,"Corriger",'M1-In'!Y160* vergoedeen+'M1-In'!Z160*ROUND(vergoedeen*1.5,2)+'M1-In'!AA160*ROUND(vergoedeen*0.6,2)+'M1-In'!AB160*ROUND(vergoedeen*0.9,2))</f>
        <v>0</v>
      </c>
      <c r="Z160" s="81">
        <f t="shared" ca="1" si="37"/>
        <v>0</v>
      </c>
      <c r="AA160" s="81">
        <f>E160+'M1-In'!N160+'M1-In'!P160+H160</f>
        <v>0</v>
      </c>
      <c r="AB160" s="81">
        <f>E160+'M1-In'!N160+'M1-In'!P160</f>
        <v>0</v>
      </c>
      <c r="AC160" s="25">
        <f>IF(V160=1,"Corriger",MIN(AA160,ad5m1*Ident!L160))</f>
        <v>0</v>
      </c>
      <c r="AD160" s="25">
        <f>MIN(AB160,ad5m1*Ident!L160)</f>
        <v>0</v>
      </c>
      <c r="AE160" s="81">
        <f t="shared" si="38"/>
        <v>0</v>
      </c>
      <c r="AF160" s="81">
        <f t="shared" si="39"/>
        <v>0</v>
      </c>
      <c r="AG160" s="81">
        <f>'M1-In'!AD160+'M1-In'!AE160</f>
        <v>0</v>
      </c>
      <c r="AH160" s="81">
        <f t="shared" si="40"/>
        <v>0</v>
      </c>
      <c r="AI160" s="81">
        <f>IF(V160=1,"Corriger!",ROUND('M1-In'!AF160*AE160*fuf,2))</f>
        <v>0</v>
      </c>
      <c r="AJ160" s="81">
        <f>IF(V160=1,"Corriger!",ROUND('M1-In'!AG160*AE160*fuf,2))</f>
        <v>0</v>
      </c>
      <c r="AK160" s="81">
        <f>IF(V160=1,"Corriger!",ROUND('M1-In'!AH160*AE160*fuf,2))</f>
        <v>0</v>
      </c>
      <c r="AL160" s="81">
        <f>IF(V160=1,"Corriger!",ROUND('M1-In'!AI160*AE160*fuf,2))</f>
        <v>0</v>
      </c>
      <c r="AM160" s="81">
        <f>IF(V160=1,"Corriger!",ROUND('M1-In'!AJ160*AE160*fuf,2))</f>
        <v>0</v>
      </c>
      <c r="AN160" s="81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1">
        <f t="shared" si="42"/>
        <v>0</v>
      </c>
      <c r="AQ160" s="81">
        <f t="shared" ca="1" si="43"/>
        <v>0</v>
      </c>
      <c r="AR160" s="81">
        <f t="shared" ca="1" si="44"/>
        <v>0</v>
      </c>
      <c r="AS160" s="81">
        <f t="shared" si="45"/>
        <v>0</v>
      </c>
      <c r="AT160" s="81">
        <f t="shared" ca="1" si="46"/>
        <v>0</v>
      </c>
      <c r="AU160" s="81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'M1-In'!F161*malu1+'M1-In'!G161*dima1+'M1-In'!H161*wome1+'M1-In'!I161*doje1+'M1-In'!J161*vrve1+'M1-In'!K161*zasa1+'M1-In'!L161*zodi1</f>
        <v>0</v>
      </c>
      <c r="F161" s="34">
        <f>IF('M1-In'!Q161&lt;0,1,0)</f>
        <v>0</v>
      </c>
      <c r="G161" s="81" t="str">
        <f t="shared" si="32"/>
        <v>OK</v>
      </c>
      <c r="H161" s="81">
        <f>IF('M1-In'!Q161&lt;0,0,'M1-In'!Q161)</f>
        <v>0</v>
      </c>
      <c r="I161" s="25">
        <f>IF('M1-In'!F161&gt;0,malu1,0)</f>
        <v>0</v>
      </c>
      <c r="J161" s="25">
        <f>IF('M1-In'!G161&gt;0,dima1,0)</f>
        <v>0</v>
      </c>
      <c r="K161" s="25">
        <f>IF('M1-In'!H161&gt;0,wome1,0)</f>
        <v>0</v>
      </c>
      <c r="L161" s="25">
        <f>IF('M1-In'!I161&gt;0,doje1,0)</f>
        <v>0</v>
      </c>
      <c r="M161" s="25">
        <f>IF('M1-In'!J161&gt;0,vrve1,0)</f>
        <v>0</v>
      </c>
      <c r="N161" s="25">
        <f>IF('M1-In'!K161&gt;0,zasa1,0)</f>
        <v>0</v>
      </c>
      <c r="O161" s="25">
        <f>IF('M1-In'!L161&gt;0,zodi1,0)</f>
        <v>0</v>
      </c>
      <c r="P161" s="25">
        <f t="shared" si="33"/>
        <v>0</v>
      </c>
      <c r="Q161" s="25">
        <f>IF(P161+'M1-In'!U161&gt;malu1+dima1+wome1+doje1+vrve1+zasa1+zodi1,1,0)</f>
        <v>0</v>
      </c>
      <c r="R161" s="25" t="str">
        <f t="shared" si="34"/>
        <v>OK</v>
      </c>
      <c r="S161" s="25">
        <f>MIN(P161+'M1-In'!U161,malu1+dima1+wome1+doje1+vrve1+zasa1+zodi1)</f>
        <v>0</v>
      </c>
      <c r="T161" s="25">
        <f>IF('M1-In'!AD161+'M1-In'!AE161+'M1-In'!AF161+'M1-In'!AG161+'M1-In'!AH161+'M1-In'!AI161+'M1-In'!AJ161&gt;S161,1,0)</f>
        <v>0</v>
      </c>
      <c r="U161" s="25" t="str">
        <f t="shared" si="35"/>
        <v>OK</v>
      </c>
      <c r="V161" s="34">
        <f t="shared" si="36"/>
        <v>0</v>
      </c>
      <c r="W161" s="81">
        <f>ROUND('M1-In'!Y161+'M1-In'!Z161+'M1-In'!AA161*0.5+'M1-In'!AB161*0.5,2)</f>
        <v>0</v>
      </c>
      <c r="X161" s="81">
        <f>ROUND('M1-In'!Y161,2)+ROUND('M1-In'!Z161*1.5,2)+ROUND('M1-In'!AA161*0.6,2)+ROUND('M1-In'!AB161*0.9,2)</f>
        <v>0</v>
      </c>
      <c r="Y161" s="81">
        <f ca="1">IF(V161=1,"Corriger",'M1-In'!Y161* vergoedeen+'M1-In'!Z161*ROUND(vergoedeen*1.5,2)+'M1-In'!AA161*ROUND(vergoedeen*0.6,2)+'M1-In'!AB161*ROUND(vergoedeen*0.9,2))</f>
        <v>0</v>
      </c>
      <c r="Z161" s="81">
        <f t="shared" ca="1" si="37"/>
        <v>0</v>
      </c>
      <c r="AA161" s="81">
        <f>E161+'M1-In'!N161+'M1-In'!P161+H161</f>
        <v>0</v>
      </c>
      <c r="AB161" s="81">
        <f>E161+'M1-In'!N161+'M1-In'!P161</f>
        <v>0</v>
      </c>
      <c r="AC161" s="25">
        <f>IF(V161=1,"Corriger",MIN(AA161,ad5m1*Ident!L161))</f>
        <v>0</v>
      </c>
      <c r="AD161" s="25">
        <f>MIN(AB161,ad5m1*Ident!L161)</f>
        <v>0</v>
      </c>
      <c r="AE161" s="81">
        <f t="shared" si="38"/>
        <v>0</v>
      </c>
      <c r="AF161" s="81">
        <f t="shared" si="39"/>
        <v>0</v>
      </c>
      <c r="AG161" s="81">
        <f>'M1-In'!AD161+'M1-In'!AE161</f>
        <v>0</v>
      </c>
      <c r="AH161" s="81">
        <f t="shared" si="40"/>
        <v>0</v>
      </c>
      <c r="AI161" s="81">
        <f>IF(V161=1,"Corriger!",ROUND('M1-In'!AF161*AE161*fuf,2))</f>
        <v>0</v>
      </c>
      <c r="AJ161" s="81">
        <f>IF(V161=1,"Corriger!",ROUND('M1-In'!AG161*AE161*fuf,2))</f>
        <v>0</v>
      </c>
      <c r="AK161" s="81">
        <f>IF(V161=1,"Corriger!",ROUND('M1-In'!AH161*AE161*fuf,2))</f>
        <v>0</v>
      </c>
      <c r="AL161" s="81">
        <f>IF(V161=1,"Corriger!",ROUND('M1-In'!AI161*AE161*fuf,2))</f>
        <v>0</v>
      </c>
      <c r="AM161" s="81">
        <f>IF(V161=1,"Corriger!",ROUND('M1-In'!AJ161*AE161*fuf,2))</f>
        <v>0</v>
      </c>
      <c r="AN161" s="81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1">
        <f t="shared" si="42"/>
        <v>0</v>
      </c>
      <c r="AQ161" s="81">
        <f t="shared" ca="1" si="43"/>
        <v>0</v>
      </c>
      <c r="AR161" s="81">
        <f t="shared" ca="1" si="44"/>
        <v>0</v>
      </c>
      <c r="AS161" s="81">
        <f t="shared" si="45"/>
        <v>0</v>
      </c>
      <c r="AT161" s="81">
        <f t="shared" ca="1" si="46"/>
        <v>0</v>
      </c>
      <c r="AU161" s="81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'M1-In'!F162*malu1+'M1-In'!G162*dima1+'M1-In'!H162*wome1+'M1-In'!I162*doje1+'M1-In'!J162*vrve1+'M1-In'!K162*zasa1+'M1-In'!L162*zodi1</f>
        <v>0</v>
      </c>
      <c r="F162" s="34">
        <f>IF('M1-In'!Q162&lt;0,1,0)</f>
        <v>0</v>
      </c>
      <c r="G162" s="81" t="str">
        <f t="shared" si="32"/>
        <v>OK</v>
      </c>
      <c r="H162" s="81">
        <f>IF('M1-In'!Q162&lt;0,0,'M1-In'!Q162)</f>
        <v>0</v>
      </c>
      <c r="I162" s="25">
        <f>IF('M1-In'!F162&gt;0,malu1,0)</f>
        <v>0</v>
      </c>
      <c r="J162" s="25">
        <f>IF('M1-In'!G162&gt;0,dima1,0)</f>
        <v>0</v>
      </c>
      <c r="K162" s="25">
        <f>IF('M1-In'!H162&gt;0,wome1,0)</f>
        <v>0</v>
      </c>
      <c r="L162" s="25">
        <f>IF('M1-In'!I162&gt;0,doje1,0)</f>
        <v>0</v>
      </c>
      <c r="M162" s="25">
        <f>IF('M1-In'!J162&gt;0,vrve1,0)</f>
        <v>0</v>
      </c>
      <c r="N162" s="25">
        <f>IF('M1-In'!K162&gt;0,zasa1,0)</f>
        <v>0</v>
      </c>
      <c r="O162" s="25">
        <f>IF('M1-In'!L162&gt;0,zodi1,0)</f>
        <v>0</v>
      </c>
      <c r="P162" s="25">
        <f t="shared" si="33"/>
        <v>0</v>
      </c>
      <c r="Q162" s="25">
        <f>IF(P162+'M1-In'!U162&gt;malu1+dima1+wome1+doje1+vrve1+zasa1+zodi1,1,0)</f>
        <v>0</v>
      </c>
      <c r="R162" s="25" t="str">
        <f t="shared" si="34"/>
        <v>OK</v>
      </c>
      <c r="S162" s="25">
        <f>MIN(P162+'M1-In'!U162,malu1+dima1+wome1+doje1+vrve1+zasa1+zodi1)</f>
        <v>0</v>
      </c>
      <c r="T162" s="25">
        <f>IF('M1-In'!AD162+'M1-In'!AE162+'M1-In'!AF162+'M1-In'!AG162+'M1-In'!AH162+'M1-In'!AI162+'M1-In'!AJ162&gt;S162,1,0)</f>
        <v>0</v>
      </c>
      <c r="U162" s="25" t="str">
        <f t="shared" si="35"/>
        <v>OK</v>
      </c>
      <c r="V162" s="34">
        <f t="shared" si="36"/>
        <v>0</v>
      </c>
      <c r="W162" s="81">
        <f>ROUND('M1-In'!Y162+'M1-In'!Z162+'M1-In'!AA162*0.5+'M1-In'!AB162*0.5,2)</f>
        <v>0</v>
      </c>
      <c r="X162" s="81">
        <f>ROUND('M1-In'!Y162,2)+ROUND('M1-In'!Z162*1.5,2)+ROUND('M1-In'!AA162*0.6,2)+ROUND('M1-In'!AB162*0.9,2)</f>
        <v>0</v>
      </c>
      <c r="Y162" s="81">
        <f ca="1">IF(V162=1,"Corriger",'M1-In'!Y162* vergoedeen+'M1-In'!Z162*ROUND(vergoedeen*1.5,2)+'M1-In'!AA162*ROUND(vergoedeen*0.6,2)+'M1-In'!AB162*ROUND(vergoedeen*0.9,2))</f>
        <v>0</v>
      </c>
      <c r="Z162" s="81">
        <f t="shared" ca="1" si="37"/>
        <v>0</v>
      </c>
      <c r="AA162" s="81">
        <f>E162+'M1-In'!N162+'M1-In'!P162+H162</f>
        <v>0</v>
      </c>
      <c r="AB162" s="81">
        <f>E162+'M1-In'!N162+'M1-In'!P162</f>
        <v>0</v>
      </c>
      <c r="AC162" s="25">
        <f>IF(V162=1,"Corriger",MIN(AA162,ad5m1*Ident!L162))</f>
        <v>0</v>
      </c>
      <c r="AD162" s="25">
        <f>MIN(AB162,ad5m1*Ident!L162)</f>
        <v>0</v>
      </c>
      <c r="AE162" s="81">
        <f t="shared" si="38"/>
        <v>0</v>
      </c>
      <c r="AF162" s="81">
        <f t="shared" si="39"/>
        <v>0</v>
      </c>
      <c r="AG162" s="81">
        <f>'M1-In'!AD162+'M1-In'!AE162</f>
        <v>0</v>
      </c>
      <c r="AH162" s="81">
        <f t="shared" si="40"/>
        <v>0</v>
      </c>
      <c r="AI162" s="81">
        <f>IF(V162=1,"Corriger!",ROUND('M1-In'!AF162*AE162*fuf,2))</f>
        <v>0</v>
      </c>
      <c r="AJ162" s="81">
        <f>IF(V162=1,"Corriger!",ROUND('M1-In'!AG162*AE162*fuf,2))</f>
        <v>0</v>
      </c>
      <c r="AK162" s="81">
        <f>IF(V162=1,"Corriger!",ROUND('M1-In'!AH162*AE162*fuf,2))</f>
        <v>0</v>
      </c>
      <c r="AL162" s="81">
        <f>IF(V162=1,"Corriger!",ROUND('M1-In'!AI162*AE162*fuf,2))</f>
        <v>0</v>
      </c>
      <c r="AM162" s="81">
        <f>IF(V162=1,"Corriger!",ROUND('M1-In'!AJ162*AE162*fuf,2))</f>
        <v>0</v>
      </c>
      <c r="AN162" s="81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1">
        <f t="shared" si="42"/>
        <v>0</v>
      </c>
      <c r="AQ162" s="81">
        <f t="shared" ca="1" si="43"/>
        <v>0</v>
      </c>
      <c r="AR162" s="81">
        <f t="shared" ca="1" si="44"/>
        <v>0</v>
      </c>
      <c r="AS162" s="81">
        <f t="shared" si="45"/>
        <v>0</v>
      </c>
      <c r="AT162" s="81">
        <f t="shared" ca="1" si="46"/>
        <v>0</v>
      </c>
      <c r="AU162" s="81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'M1-In'!F163*malu1+'M1-In'!G163*dima1+'M1-In'!H163*wome1+'M1-In'!I163*doje1+'M1-In'!J163*vrve1+'M1-In'!K163*zasa1+'M1-In'!L163*zodi1</f>
        <v>0</v>
      </c>
      <c r="F163" s="34">
        <f>IF('M1-In'!Q163&lt;0,1,0)</f>
        <v>0</v>
      </c>
      <c r="G163" s="81" t="str">
        <f t="shared" si="32"/>
        <v>OK</v>
      </c>
      <c r="H163" s="81">
        <f>IF('M1-In'!Q163&lt;0,0,'M1-In'!Q163)</f>
        <v>0</v>
      </c>
      <c r="I163" s="25">
        <f>IF('M1-In'!F163&gt;0,malu1,0)</f>
        <v>0</v>
      </c>
      <c r="J163" s="25">
        <f>IF('M1-In'!G163&gt;0,dima1,0)</f>
        <v>0</v>
      </c>
      <c r="K163" s="25">
        <f>IF('M1-In'!H163&gt;0,wome1,0)</f>
        <v>0</v>
      </c>
      <c r="L163" s="25">
        <f>IF('M1-In'!I163&gt;0,doje1,0)</f>
        <v>0</v>
      </c>
      <c r="M163" s="25">
        <f>IF('M1-In'!J163&gt;0,vrve1,0)</f>
        <v>0</v>
      </c>
      <c r="N163" s="25">
        <f>IF('M1-In'!K163&gt;0,zasa1,0)</f>
        <v>0</v>
      </c>
      <c r="O163" s="25">
        <f>IF('M1-In'!L163&gt;0,zodi1,0)</f>
        <v>0</v>
      </c>
      <c r="P163" s="25">
        <f t="shared" si="33"/>
        <v>0</v>
      </c>
      <c r="Q163" s="25">
        <f>IF(P163+'M1-In'!U163&gt;malu1+dima1+wome1+doje1+vrve1+zasa1+zodi1,1,0)</f>
        <v>0</v>
      </c>
      <c r="R163" s="25" t="str">
        <f t="shared" si="34"/>
        <v>OK</v>
      </c>
      <c r="S163" s="25">
        <f>MIN(P163+'M1-In'!U163,malu1+dima1+wome1+doje1+vrve1+zasa1+zodi1)</f>
        <v>0</v>
      </c>
      <c r="T163" s="25">
        <f>IF('M1-In'!AD163+'M1-In'!AE163+'M1-In'!AF163+'M1-In'!AG163+'M1-In'!AH163+'M1-In'!AI163+'M1-In'!AJ163&gt;S163,1,0)</f>
        <v>0</v>
      </c>
      <c r="U163" s="25" t="str">
        <f t="shared" si="35"/>
        <v>OK</v>
      </c>
      <c r="V163" s="34">
        <f t="shared" si="36"/>
        <v>0</v>
      </c>
      <c r="W163" s="81">
        <f>ROUND('M1-In'!Y163+'M1-In'!Z163+'M1-In'!AA163*0.5+'M1-In'!AB163*0.5,2)</f>
        <v>0</v>
      </c>
      <c r="X163" s="81">
        <f>ROUND('M1-In'!Y163,2)+ROUND('M1-In'!Z163*1.5,2)+ROUND('M1-In'!AA163*0.6,2)+ROUND('M1-In'!AB163*0.9,2)</f>
        <v>0</v>
      </c>
      <c r="Y163" s="81">
        <f ca="1">IF(V163=1,"Corriger",'M1-In'!Y163* vergoedeen+'M1-In'!Z163*ROUND(vergoedeen*1.5,2)+'M1-In'!AA163*ROUND(vergoedeen*0.6,2)+'M1-In'!AB163*ROUND(vergoedeen*0.9,2))</f>
        <v>0</v>
      </c>
      <c r="Z163" s="81">
        <f t="shared" ca="1" si="37"/>
        <v>0</v>
      </c>
      <c r="AA163" s="81">
        <f>E163+'M1-In'!N163+'M1-In'!P163+H163</f>
        <v>0</v>
      </c>
      <c r="AB163" s="81">
        <f>E163+'M1-In'!N163+'M1-In'!P163</f>
        <v>0</v>
      </c>
      <c r="AC163" s="25">
        <f>IF(V163=1,"Corriger",MIN(AA163,ad5m1*Ident!L163))</f>
        <v>0</v>
      </c>
      <c r="AD163" s="25">
        <f>MIN(AB163,ad5m1*Ident!L163)</f>
        <v>0</v>
      </c>
      <c r="AE163" s="81">
        <f t="shared" si="38"/>
        <v>0</v>
      </c>
      <c r="AF163" s="81">
        <f t="shared" si="39"/>
        <v>0</v>
      </c>
      <c r="AG163" s="81">
        <f>'M1-In'!AD163+'M1-In'!AE163</f>
        <v>0</v>
      </c>
      <c r="AH163" s="81">
        <f t="shared" si="40"/>
        <v>0</v>
      </c>
      <c r="AI163" s="81">
        <f>IF(V163=1,"Corriger!",ROUND('M1-In'!AF163*AE163*fuf,2))</f>
        <v>0</v>
      </c>
      <c r="AJ163" s="81">
        <f>IF(V163=1,"Corriger!",ROUND('M1-In'!AG163*AE163*fuf,2))</f>
        <v>0</v>
      </c>
      <c r="AK163" s="81">
        <f>IF(V163=1,"Corriger!",ROUND('M1-In'!AH163*AE163*fuf,2))</f>
        <v>0</v>
      </c>
      <c r="AL163" s="81">
        <f>IF(V163=1,"Corriger!",ROUND('M1-In'!AI163*AE163*fuf,2))</f>
        <v>0</v>
      </c>
      <c r="AM163" s="81">
        <f>IF(V163=1,"Corriger!",ROUND('M1-In'!AJ163*AE163*fuf,2))</f>
        <v>0</v>
      </c>
      <c r="AN163" s="81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1">
        <f t="shared" si="42"/>
        <v>0</v>
      </c>
      <c r="AQ163" s="81">
        <f t="shared" ca="1" si="43"/>
        <v>0</v>
      </c>
      <c r="AR163" s="81">
        <f t="shared" ca="1" si="44"/>
        <v>0</v>
      </c>
      <c r="AS163" s="81">
        <f t="shared" si="45"/>
        <v>0</v>
      </c>
      <c r="AT163" s="81">
        <f t="shared" ca="1" si="46"/>
        <v>0</v>
      </c>
      <c r="AU163" s="81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'M1-In'!F164*malu1+'M1-In'!G164*dima1+'M1-In'!H164*wome1+'M1-In'!I164*doje1+'M1-In'!J164*vrve1+'M1-In'!K164*zasa1+'M1-In'!L164*zodi1</f>
        <v>0</v>
      </c>
      <c r="F164" s="34">
        <f>IF('M1-In'!Q164&lt;0,1,0)</f>
        <v>0</v>
      </c>
      <c r="G164" s="81" t="str">
        <f t="shared" si="32"/>
        <v>OK</v>
      </c>
      <c r="H164" s="81">
        <f>IF('M1-In'!Q164&lt;0,0,'M1-In'!Q164)</f>
        <v>0</v>
      </c>
      <c r="I164" s="25">
        <f>IF('M1-In'!F164&gt;0,malu1,0)</f>
        <v>0</v>
      </c>
      <c r="J164" s="25">
        <f>IF('M1-In'!G164&gt;0,dima1,0)</f>
        <v>0</v>
      </c>
      <c r="K164" s="25">
        <f>IF('M1-In'!H164&gt;0,wome1,0)</f>
        <v>0</v>
      </c>
      <c r="L164" s="25">
        <f>IF('M1-In'!I164&gt;0,doje1,0)</f>
        <v>0</v>
      </c>
      <c r="M164" s="25">
        <f>IF('M1-In'!J164&gt;0,vrve1,0)</f>
        <v>0</v>
      </c>
      <c r="N164" s="25">
        <f>IF('M1-In'!K164&gt;0,zasa1,0)</f>
        <v>0</v>
      </c>
      <c r="O164" s="25">
        <f>IF('M1-In'!L164&gt;0,zodi1,0)</f>
        <v>0</v>
      </c>
      <c r="P164" s="25">
        <f t="shared" si="33"/>
        <v>0</v>
      </c>
      <c r="Q164" s="25">
        <f>IF(P164+'M1-In'!U164&gt;malu1+dima1+wome1+doje1+vrve1+zasa1+zodi1,1,0)</f>
        <v>0</v>
      </c>
      <c r="R164" s="25" t="str">
        <f t="shared" si="34"/>
        <v>OK</v>
      </c>
      <c r="S164" s="25">
        <f>MIN(P164+'M1-In'!U164,malu1+dima1+wome1+doje1+vrve1+zasa1+zodi1)</f>
        <v>0</v>
      </c>
      <c r="T164" s="25">
        <f>IF('M1-In'!AD164+'M1-In'!AE164+'M1-In'!AF164+'M1-In'!AG164+'M1-In'!AH164+'M1-In'!AI164+'M1-In'!AJ164&gt;S164,1,0)</f>
        <v>0</v>
      </c>
      <c r="U164" s="25" t="str">
        <f t="shared" si="35"/>
        <v>OK</v>
      </c>
      <c r="V164" s="34">
        <f t="shared" si="36"/>
        <v>0</v>
      </c>
      <c r="W164" s="81">
        <f>ROUND('M1-In'!Y164+'M1-In'!Z164+'M1-In'!AA164*0.5+'M1-In'!AB164*0.5,2)</f>
        <v>0</v>
      </c>
      <c r="X164" s="81">
        <f>ROUND('M1-In'!Y164,2)+ROUND('M1-In'!Z164*1.5,2)+ROUND('M1-In'!AA164*0.6,2)+ROUND('M1-In'!AB164*0.9,2)</f>
        <v>0</v>
      </c>
      <c r="Y164" s="81">
        <f ca="1">IF(V164=1,"Corriger",'M1-In'!Y164* vergoedeen+'M1-In'!Z164*ROUND(vergoedeen*1.5,2)+'M1-In'!AA164*ROUND(vergoedeen*0.6,2)+'M1-In'!AB164*ROUND(vergoedeen*0.9,2))</f>
        <v>0</v>
      </c>
      <c r="Z164" s="81">
        <f t="shared" ca="1" si="37"/>
        <v>0</v>
      </c>
      <c r="AA164" s="81">
        <f>E164+'M1-In'!N164+'M1-In'!P164+H164</f>
        <v>0</v>
      </c>
      <c r="AB164" s="81">
        <f>E164+'M1-In'!N164+'M1-In'!P164</f>
        <v>0</v>
      </c>
      <c r="AC164" s="25">
        <f>IF(V164=1,"Corriger",MIN(AA164,ad5m1*Ident!L164))</f>
        <v>0</v>
      </c>
      <c r="AD164" s="25">
        <f>MIN(AB164,ad5m1*Ident!L164)</f>
        <v>0</v>
      </c>
      <c r="AE164" s="81">
        <f t="shared" si="38"/>
        <v>0</v>
      </c>
      <c r="AF164" s="81">
        <f t="shared" si="39"/>
        <v>0</v>
      </c>
      <c r="AG164" s="81">
        <f>'M1-In'!AD164+'M1-In'!AE164</f>
        <v>0</v>
      </c>
      <c r="AH164" s="81">
        <f t="shared" si="40"/>
        <v>0</v>
      </c>
      <c r="AI164" s="81">
        <f>IF(V164=1,"Corriger!",ROUND('M1-In'!AF164*AE164*fuf,2))</f>
        <v>0</v>
      </c>
      <c r="AJ164" s="81">
        <f>IF(V164=1,"Corriger!",ROUND('M1-In'!AG164*AE164*fuf,2))</f>
        <v>0</v>
      </c>
      <c r="AK164" s="81">
        <f>IF(V164=1,"Corriger!",ROUND('M1-In'!AH164*AE164*fuf,2))</f>
        <v>0</v>
      </c>
      <c r="AL164" s="81">
        <f>IF(V164=1,"Corriger!",ROUND('M1-In'!AI164*AE164*fuf,2))</f>
        <v>0</v>
      </c>
      <c r="AM164" s="81">
        <f>IF(V164=1,"Corriger!",ROUND('M1-In'!AJ164*AE164*fuf,2))</f>
        <v>0</v>
      </c>
      <c r="AN164" s="81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1">
        <f t="shared" si="42"/>
        <v>0</v>
      </c>
      <c r="AQ164" s="81">
        <f t="shared" ca="1" si="43"/>
        <v>0</v>
      </c>
      <c r="AR164" s="81">
        <f t="shared" ca="1" si="44"/>
        <v>0</v>
      </c>
      <c r="AS164" s="81">
        <f t="shared" si="45"/>
        <v>0</v>
      </c>
      <c r="AT164" s="81">
        <f t="shared" ca="1" si="46"/>
        <v>0</v>
      </c>
      <c r="AU164" s="81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'M1-In'!F165*malu1+'M1-In'!G165*dima1+'M1-In'!H165*wome1+'M1-In'!I165*doje1+'M1-In'!J165*vrve1+'M1-In'!K165*zasa1+'M1-In'!L165*zodi1</f>
        <v>0</v>
      </c>
      <c r="F165" s="34">
        <f>IF('M1-In'!Q165&lt;0,1,0)</f>
        <v>0</v>
      </c>
      <c r="G165" s="81" t="str">
        <f t="shared" si="32"/>
        <v>OK</v>
      </c>
      <c r="H165" s="81">
        <f>IF('M1-In'!Q165&lt;0,0,'M1-In'!Q165)</f>
        <v>0</v>
      </c>
      <c r="I165" s="25">
        <f>IF('M1-In'!F165&gt;0,malu1,0)</f>
        <v>0</v>
      </c>
      <c r="J165" s="25">
        <f>IF('M1-In'!G165&gt;0,dima1,0)</f>
        <v>0</v>
      </c>
      <c r="K165" s="25">
        <f>IF('M1-In'!H165&gt;0,wome1,0)</f>
        <v>0</v>
      </c>
      <c r="L165" s="25">
        <f>IF('M1-In'!I165&gt;0,doje1,0)</f>
        <v>0</v>
      </c>
      <c r="M165" s="25">
        <f>IF('M1-In'!J165&gt;0,vrve1,0)</f>
        <v>0</v>
      </c>
      <c r="N165" s="25">
        <f>IF('M1-In'!K165&gt;0,zasa1,0)</f>
        <v>0</v>
      </c>
      <c r="O165" s="25">
        <f>IF('M1-In'!L165&gt;0,zodi1,0)</f>
        <v>0</v>
      </c>
      <c r="P165" s="25">
        <f t="shared" si="33"/>
        <v>0</v>
      </c>
      <c r="Q165" s="25">
        <f>IF(P165+'M1-In'!U165&gt;malu1+dima1+wome1+doje1+vrve1+zasa1+zodi1,1,0)</f>
        <v>0</v>
      </c>
      <c r="R165" s="25" t="str">
        <f t="shared" si="34"/>
        <v>OK</v>
      </c>
      <c r="S165" s="25">
        <f>MIN(P165+'M1-In'!U165,malu1+dima1+wome1+doje1+vrve1+zasa1+zodi1)</f>
        <v>0</v>
      </c>
      <c r="T165" s="25">
        <f>IF('M1-In'!AD165+'M1-In'!AE165+'M1-In'!AF165+'M1-In'!AG165+'M1-In'!AH165+'M1-In'!AI165+'M1-In'!AJ165&gt;S165,1,0)</f>
        <v>0</v>
      </c>
      <c r="U165" s="25" t="str">
        <f t="shared" si="35"/>
        <v>OK</v>
      </c>
      <c r="V165" s="34">
        <f t="shared" si="36"/>
        <v>0</v>
      </c>
      <c r="W165" s="81">
        <f>ROUND('M1-In'!Y165+'M1-In'!Z165+'M1-In'!AA165*0.5+'M1-In'!AB165*0.5,2)</f>
        <v>0</v>
      </c>
      <c r="X165" s="81">
        <f>ROUND('M1-In'!Y165,2)+ROUND('M1-In'!Z165*1.5,2)+ROUND('M1-In'!AA165*0.6,2)+ROUND('M1-In'!AB165*0.9,2)</f>
        <v>0</v>
      </c>
      <c r="Y165" s="81">
        <f ca="1">IF(V165=1,"Corriger",'M1-In'!Y165* vergoedeen+'M1-In'!Z165*ROUND(vergoedeen*1.5,2)+'M1-In'!AA165*ROUND(vergoedeen*0.6,2)+'M1-In'!AB165*ROUND(vergoedeen*0.9,2))</f>
        <v>0</v>
      </c>
      <c r="Z165" s="81">
        <f t="shared" ca="1" si="37"/>
        <v>0</v>
      </c>
      <c r="AA165" s="81">
        <f>E165+'M1-In'!N165+'M1-In'!P165+H165</f>
        <v>0</v>
      </c>
      <c r="AB165" s="81">
        <f>E165+'M1-In'!N165+'M1-In'!P165</f>
        <v>0</v>
      </c>
      <c r="AC165" s="25">
        <f>IF(V165=1,"Corriger",MIN(AA165,ad5m1*Ident!L165))</f>
        <v>0</v>
      </c>
      <c r="AD165" s="25">
        <f>MIN(AB165,ad5m1*Ident!L165)</f>
        <v>0</v>
      </c>
      <c r="AE165" s="81">
        <f t="shared" si="38"/>
        <v>0</v>
      </c>
      <c r="AF165" s="81">
        <f t="shared" si="39"/>
        <v>0</v>
      </c>
      <c r="AG165" s="81">
        <f>'M1-In'!AD165+'M1-In'!AE165</f>
        <v>0</v>
      </c>
      <c r="AH165" s="81">
        <f t="shared" si="40"/>
        <v>0</v>
      </c>
      <c r="AI165" s="81">
        <f>IF(V165=1,"Corriger!",ROUND('M1-In'!AF165*AE165*fuf,2))</f>
        <v>0</v>
      </c>
      <c r="AJ165" s="81">
        <f>IF(V165=1,"Corriger!",ROUND('M1-In'!AG165*AE165*fuf,2))</f>
        <v>0</v>
      </c>
      <c r="AK165" s="81">
        <f>IF(V165=1,"Corriger!",ROUND('M1-In'!AH165*AE165*fuf,2))</f>
        <v>0</v>
      </c>
      <c r="AL165" s="81">
        <f>IF(V165=1,"Corriger!",ROUND('M1-In'!AI165*AE165*fuf,2))</f>
        <v>0</v>
      </c>
      <c r="AM165" s="81">
        <f>IF(V165=1,"Corriger!",ROUND('M1-In'!AJ165*AE165*fuf,2))</f>
        <v>0</v>
      </c>
      <c r="AN165" s="81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1">
        <f t="shared" si="42"/>
        <v>0</v>
      </c>
      <c r="AQ165" s="81">
        <f t="shared" ca="1" si="43"/>
        <v>0</v>
      </c>
      <c r="AR165" s="81">
        <f t="shared" ca="1" si="44"/>
        <v>0</v>
      </c>
      <c r="AS165" s="81">
        <f t="shared" si="45"/>
        <v>0</v>
      </c>
      <c r="AT165" s="81">
        <f t="shared" ca="1" si="46"/>
        <v>0</v>
      </c>
      <c r="AU165" s="81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'M1-In'!F166*malu1+'M1-In'!G166*dima1+'M1-In'!H166*wome1+'M1-In'!I166*doje1+'M1-In'!J166*vrve1+'M1-In'!K166*zasa1+'M1-In'!L166*zodi1</f>
        <v>0</v>
      </c>
      <c r="F166" s="34">
        <f>IF('M1-In'!Q166&lt;0,1,0)</f>
        <v>0</v>
      </c>
      <c r="G166" s="81" t="str">
        <f t="shared" si="32"/>
        <v>OK</v>
      </c>
      <c r="H166" s="81">
        <f>IF('M1-In'!Q166&lt;0,0,'M1-In'!Q166)</f>
        <v>0</v>
      </c>
      <c r="I166" s="25">
        <f>IF('M1-In'!F166&gt;0,malu1,0)</f>
        <v>0</v>
      </c>
      <c r="J166" s="25">
        <f>IF('M1-In'!G166&gt;0,dima1,0)</f>
        <v>0</v>
      </c>
      <c r="K166" s="25">
        <f>IF('M1-In'!H166&gt;0,wome1,0)</f>
        <v>0</v>
      </c>
      <c r="L166" s="25">
        <f>IF('M1-In'!I166&gt;0,doje1,0)</f>
        <v>0</v>
      </c>
      <c r="M166" s="25">
        <f>IF('M1-In'!J166&gt;0,vrve1,0)</f>
        <v>0</v>
      </c>
      <c r="N166" s="25">
        <f>IF('M1-In'!K166&gt;0,zasa1,0)</f>
        <v>0</v>
      </c>
      <c r="O166" s="25">
        <f>IF('M1-In'!L166&gt;0,zodi1,0)</f>
        <v>0</v>
      </c>
      <c r="P166" s="25">
        <f t="shared" si="33"/>
        <v>0</v>
      </c>
      <c r="Q166" s="25">
        <f>IF(P166+'M1-In'!U166&gt;malu1+dima1+wome1+doje1+vrve1+zasa1+zodi1,1,0)</f>
        <v>0</v>
      </c>
      <c r="R166" s="25" t="str">
        <f t="shared" si="34"/>
        <v>OK</v>
      </c>
      <c r="S166" s="25">
        <f>MIN(P166+'M1-In'!U166,malu1+dima1+wome1+doje1+vrve1+zasa1+zodi1)</f>
        <v>0</v>
      </c>
      <c r="T166" s="25">
        <f>IF('M1-In'!AD166+'M1-In'!AE166+'M1-In'!AF166+'M1-In'!AG166+'M1-In'!AH166+'M1-In'!AI166+'M1-In'!AJ166&gt;S166,1,0)</f>
        <v>0</v>
      </c>
      <c r="U166" s="25" t="str">
        <f t="shared" si="35"/>
        <v>OK</v>
      </c>
      <c r="V166" s="34">
        <f t="shared" si="36"/>
        <v>0</v>
      </c>
      <c r="W166" s="81">
        <f>ROUND('M1-In'!Y166+'M1-In'!Z166+'M1-In'!AA166*0.5+'M1-In'!AB166*0.5,2)</f>
        <v>0</v>
      </c>
      <c r="X166" s="81">
        <f>ROUND('M1-In'!Y166,2)+ROUND('M1-In'!Z166*1.5,2)+ROUND('M1-In'!AA166*0.6,2)+ROUND('M1-In'!AB166*0.9,2)</f>
        <v>0</v>
      </c>
      <c r="Y166" s="81">
        <f ca="1">IF(V166=1,"Corriger",'M1-In'!Y166* vergoedeen+'M1-In'!Z166*ROUND(vergoedeen*1.5,2)+'M1-In'!AA166*ROUND(vergoedeen*0.6,2)+'M1-In'!AB166*ROUND(vergoedeen*0.9,2))</f>
        <v>0</v>
      </c>
      <c r="Z166" s="81">
        <f t="shared" ca="1" si="37"/>
        <v>0</v>
      </c>
      <c r="AA166" s="81">
        <f>E166+'M1-In'!N166+'M1-In'!P166+H166</f>
        <v>0</v>
      </c>
      <c r="AB166" s="81">
        <f>E166+'M1-In'!N166+'M1-In'!P166</f>
        <v>0</v>
      </c>
      <c r="AC166" s="25">
        <f>IF(V166=1,"Corriger",MIN(AA166,ad5m1*Ident!L166))</f>
        <v>0</v>
      </c>
      <c r="AD166" s="25">
        <f>MIN(AB166,ad5m1*Ident!L166)</f>
        <v>0</v>
      </c>
      <c r="AE166" s="81">
        <f t="shared" si="38"/>
        <v>0</v>
      </c>
      <c r="AF166" s="81">
        <f t="shared" si="39"/>
        <v>0</v>
      </c>
      <c r="AG166" s="81">
        <f>'M1-In'!AD166+'M1-In'!AE166</f>
        <v>0</v>
      </c>
      <c r="AH166" s="81">
        <f t="shared" si="40"/>
        <v>0</v>
      </c>
      <c r="AI166" s="81">
        <f>IF(V166=1,"Corriger!",ROUND('M1-In'!AF166*AE166*fuf,2))</f>
        <v>0</v>
      </c>
      <c r="AJ166" s="81">
        <f>IF(V166=1,"Corriger!",ROUND('M1-In'!AG166*AE166*fuf,2))</f>
        <v>0</v>
      </c>
      <c r="AK166" s="81">
        <f>IF(V166=1,"Corriger!",ROUND('M1-In'!AH166*AE166*fuf,2))</f>
        <v>0</v>
      </c>
      <c r="AL166" s="81">
        <f>IF(V166=1,"Corriger!",ROUND('M1-In'!AI166*AE166*fuf,2))</f>
        <v>0</v>
      </c>
      <c r="AM166" s="81">
        <f>IF(V166=1,"Corriger!",ROUND('M1-In'!AJ166*AE166*fuf,2))</f>
        <v>0</v>
      </c>
      <c r="AN166" s="81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1">
        <f t="shared" si="42"/>
        <v>0</v>
      </c>
      <c r="AQ166" s="81">
        <f t="shared" ca="1" si="43"/>
        <v>0</v>
      </c>
      <c r="AR166" s="81">
        <f t="shared" ca="1" si="44"/>
        <v>0</v>
      </c>
      <c r="AS166" s="81">
        <f t="shared" si="45"/>
        <v>0</v>
      </c>
      <c r="AT166" s="81">
        <f t="shared" ca="1" si="46"/>
        <v>0</v>
      </c>
      <c r="AU166" s="81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'M1-In'!F167*malu1+'M1-In'!G167*dima1+'M1-In'!H167*wome1+'M1-In'!I167*doje1+'M1-In'!J167*vrve1+'M1-In'!K167*zasa1+'M1-In'!L167*zodi1</f>
        <v>0</v>
      </c>
      <c r="F167" s="34">
        <f>IF('M1-In'!Q167&lt;0,1,0)</f>
        <v>0</v>
      </c>
      <c r="G167" s="81" t="str">
        <f t="shared" si="32"/>
        <v>OK</v>
      </c>
      <c r="H167" s="81">
        <f>IF('M1-In'!Q167&lt;0,0,'M1-In'!Q167)</f>
        <v>0</v>
      </c>
      <c r="I167" s="25">
        <f>IF('M1-In'!F167&gt;0,malu1,0)</f>
        <v>0</v>
      </c>
      <c r="J167" s="25">
        <f>IF('M1-In'!G167&gt;0,dima1,0)</f>
        <v>0</v>
      </c>
      <c r="K167" s="25">
        <f>IF('M1-In'!H167&gt;0,wome1,0)</f>
        <v>0</v>
      </c>
      <c r="L167" s="25">
        <f>IF('M1-In'!I167&gt;0,doje1,0)</f>
        <v>0</v>
      </c>
      <c r="M167" s="25">
        <f>IF('M1-In'!J167&gt;0,vrve1,0)</f>
        <v>0</v>
      </c>
      <c r="N167" s="25">
        <f>IF('M1-In'!K167&gt;0,zasa1,0)</f>
        <v>0</v>
      </c>
      <c r="O167" s="25">
        <f>IF('M1-In'!L167&gt;0,zodi1,0)</f>
        <v>0</v>
      </c>
      <c r="P167" s="25">
        <f t="shared" si="33"/>
        <v>0</v>
      </c>
      <c r="Q167" s="25">
        <f>IF(P167+'M1-In'!U167&gt;malu1+dima1+wome1+doje1+vrve1+zasa1+zodi1,1,0)</f>
        <v>0</v>
      </c>
      <c r="R167" s="25" t="str">
        <f t="shared" si="34"/>
        <v>OK</v>
      </c>
      <c r="S167" s="25">
        <f>MIN(P167+'M1-In'!U167,malu1+dima1+wome1+doje1+vrve1+zasa1+zodi1)</f>
        <v>0</v>
      </c>
      <c r="T167" s="25">
        <f>IF('M1-In'!AD167+'M1-In'!AE167+'M1-In'!AF167+'M1-In'!AG167+'M1-In'!AH167+'M1-In'!AI167+'M1-In'!AJ167&gt;S167,1,0)</f>
        <v>0</v>
      </c>
      <c r="U167" s="25" t="str">
        <f t="shared" si="35"/>
        <v>OK</v>
      </c>
      <c r="V167" s="34">
        <f t="shared" si="36"/>
        <v>0</v>
      </c>
      <c r="W167" s="81">
        <f>ROUND('M1-In'!Y167+'M1-In'!Z167+'M1-In'!AA167*0.5+'M1-In'!AB167*0.5,2)</f>
        <v>0</v>
      </c>
      <c r="X167" s="81">
        <f>ROUND('M1-In'!Y167,2)+ROUND('M1-In'!Z167*1.5,2)+ROUND('M1-In'!AA167*0.6,2)+ROUND('M1-In'!AB167*0.9,2)</f>
        <v>0</v>
      </c>
      <c r="Y167" s="81">
        <f ca="1">IF(V167=1,"Corriger",'M1-In'!Y167* vergoedeen+'M1-In'!Z167*ROUND(vergoedeen*1.5,2)+'M1-In'!AA167*ROUND(vergoedeen*0.6,2)+'M1-In'!AB167*ROUND(vergoedeen*0.9,2))</f>
        <v>0</v>
      </c>
      <c r="Z167" s="81">
        <f t="shared" ca="1" si="37"/>
        <v>0</v>
      </c>
      <c r="AA167" s="81">
        <f>E167+'M1-In'!N167+'M1-In'!P167+H167</f>
        <v>0</v>
      </c>
      <c r="AB167" s="81">
        <f>E167+'M1-In'!N167+'M1-In'!P167</f>
        <v>0</v>
      </c>
      <c r="AC167" s="25">
        <f>IF(V167=1,"Corriger",MIN(AA167,ad5m1*Ident!L167))</f>
        <v>0</v>
      </c>
      <c r="AD167" s="25">
        <f>MIN(AB167,ad5m1*Ident!L167)</f>
        <v>0</v>
      </c>
      <c r="AE167" s="81">
        <f t="shared" si="38"/>
        <v>0</v>
      </c>
      <c r="AF167" s="81">
        <f t="shared" si="39"/>
        <v>0</v>
      </c>
      <c r="AG167" s="81">
        <f>'M1-In'!AD167+'M1-In'!AE167</f>
        <v>0</v>
      </c>
      <c r="AH167" s="81">
        <f t="shared" si="40"/>
        <v>0</v>
      </c>
      <c r="AI167" s="81">
        <f>IF(V167=1,"Corriger!",ROUND('M1-In'!AF167*AE167*fuf,2))</f>
        <v>0</v>
      </c>
      <c r="AJ167" s="81">
        <f>IF(V167=1,"Corriger!",ROUND('M1-In'!AG167*AE167*fuf,2))</f>
        <v>0</v>
      </c>
      <c r="AK167" s="81">
        <f>IF(V167=1,"Corriger!",ROUND('M1-In'!AH167*AE167*fuf,2))</f>
        <v>0</v>
      </c>
      <c r="AL167" s="81">
        <f>IF(V167=1,"Corriger!",ROUND('M1-In'!AI167*AE167*fuf,2))</f>
        <v>0</v>
      </c>
      <c r="AM167" s="81">
        <f>IF(V167=1,"Corriger!",ROUND('M1-In'!AJ167*AE167*fuf,2))</f>
        <v>0</v>
      </c>
      <c r="AN167" s="81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1">
        <f t="shared" si="42"/>
        <v>0</v>
      </c>
      <c r="AQ167" s="81">
        <f t="shared" ca="1" si="43"/>
        <v>0</v>
      </c>
      <c r="AR167" s="81">
        <f t="shared" ca="1" si="44"/>
        <v>0</v>
      </c>
      <c r="AS167" s="81">
        <f t="shared" si="45"/>
        <v>0</v>
      </c>
      <c r="AT167" s="81">
        <f t="shared" ca="1" si="46"/>
        <v>0</v>
      </c>
      <c r="AU167" s="81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'M1-In'!F168*malu1+'M1-In'!G168*dima1+'M1-In'!H168*wome1+'M1-In'!I168*doje1+'M1-In'!J168*vrve1+'M1-In'!K168*zasa1+'M1-In'!L168*zodi1</f>
        <v>0</v>
      </c>
      <c r="F168" s="34">
        <f>IF('M1-In'!Q168&lt;0,1,0)</f>
        <v>0</v>
      </c>
      <c r="G168" s="81" t="str">
        <f t="shared" si="32"/>
        <v>OK</v>
      </c>
      <c r="H168" s="81">
        <f>IF('M1-In'!Q168&lt;0,0,'M1-In'!Q168)</f>
        <v>0</v>
      </c>
      <c r="I168" s="25">
        <f>IF('M1-In'!F168&gt;0,malu1,0)</f>
        <v>0</v>
      </c>
      <c r="J168" s="25">
        <f>IF('M1-In'!G168&gt;0,dima1,0)</f>
        <v>0</v>
      </c>
      <c r="K168" s="25">
        <f>IF('M1-In'!H168&gt;0,wome1,0)</f>
        <v>0</v>
      </c>
      <c r="L168" s="25">
        <f>IF('M1-In'!I168&gt;0,doje1,0)</f>
        <v>0</v>
      </c>
      <c r="M168" s="25">
        <f>IF('M1-In'!J168&gt;0,vrve1,0)</f>
        <v>0</v>
      </c>
      <c r="N168" s="25">
        <f>IF('M1-In'!K168&gt;0,zasa1,0)</f>
        <v>0</v>
      </c>
      <c r="O168" s="25">
        <f>IF('M1-In'!L168&gt;0,zodi1,0)</f>
        <v>0</v>
      </c>
      <c r="P168" s="25">
        <f t="shared" si="33"/>
        <v>0</v>
      </c>
      <c r="Q168" s="25">
        <f>IF(P168+'M1-In'!U168&gt;malu1+dima1+wome1+doje1+vrve1+zasa1+zodi1,1,0)</f>
        <v>0</v>
      </c>
      <c r="R168" s="25" t="str">
        <f t="shared" si="34"/>
        <v>OK</v>
      </c>
      <c r="S168" s="25">
        <f>MIN(P168+'M1-In'!U168,malu1+dima1+wome1+doje1+vrve1+zasa1+zodi1)</f>
        <v>0</v>
      </c>
      <c r="T168" s="25">
        <f>IF('M1-In'!AD168+'M1-In'!AE168+'M1-In'!AF168+'M1-In'!AG168+'M1-In'!AH168+'M1-In'!AI168+'M1-In'!AJ168&gt;S168,1,0)</f>
        <v>0</v>
      </c>
      <c r="U168" s="25" t="str">
        <f t="shared" si="35"/>
        <v>OK</v>
      </c>
      <c r="V168" s="34">
        <f t="shared" si="36"/>
        <v>0</v>
      </c>
      <c r="W168" s="81">
        <f>ROUND('M1-In'!Y168+'M1-In'!Z168+'M1-In'!AA168*0.5+'M1-In'!AB168*0.5,2)</f>
        <v>0</v>
      </c>
      <c r="X168" s="81">
        <f>ROUND('M1-In'!Y168,2)+ROUND('M1-In'!Z168*1.5,2)+ROUND('M1-In'!AA168*0.6,2)+ROUND('M1-In'!AB168*0.9,2)</f>
        <v>0</v>
      </c>
      <c r="Y168" s="81">
        <f ca="1">IF(V168=1,"Corriger",'M1-In'!Y168* vergoedeen+'M1-In'!Z168*ROUND(vergoedeen*1.5,2)+'M1-In'!AA168*ROUND(vergoedeen*0.6,2)+'M1-In'!AB168*ROUND(vergoedeen*0.9,2))</f>
        <v>0</v>
      </c>
      <c r="Z168" s="81">
        <f t="shared" ca="1" si="37"/>
        <v>0</v>
      </c>
      <c r="AA168" s="81">
        <f>E168+'M1-In'!N168+'M1-In'!P168+H168</f>
        <v>0</v>
      </c>
      <c r="AB168" s="81">
        <f>E168+'M1-In'!N168+'M1-In'!P168</f>
        <v>0</v>
      </c>
      <c r="AC168" s="25">
        <f>IF(V168=1,"Corriger",MIN(AA168,ad5m1*Ident!L168))</f>
        <v>0</v>
      </c>
      <c r="AD168" s="25">
        <f>MIN(AB168,ad5m1*Ident!L168)</f>
        <v>0</v>
      </c>
      <c r="AE168" s="81">
        <f t="shared" si="38"/>
        <v>0</v>
      </c>
      <c r="AF168" s="81">
        <f t="shared" si="39"/>
        <v>0</v>
      </c>
      <c r="AG168" s="81">
        <f>'M1-In'!AD168+'M1-In'!AE168</f>
        <v>0</v>
      </c>
      <c r="AH168" s="81">
        <f t="shared" si="40"/>
        <v>0</v>
      </c>
      <c r="AI168" s="81">
        <f>IF(V168=1,"Corriger!",ROUND('M1-In'!AF168*AE168*fuf,2))</f>
        <v>0</v>
      </c>
      <c r="AJ168" s="81">
        <f>IF(V168=1,"Corriger!",ROUND('M1-In'!AG168*AE168*fuf,2))</f>
        <v>0</v>
      </c>
      <c r="AK168" s="81">
        <f>IF(V168=1,"Corriger!",ROUND('M1-In'!AH168*AE168*fuf,2))</f>
        <v>0</v>
      </c>
      <c r="AL168" s="81">
        <f>IF(V168=1,"Corriger!",ROUND('M1-In'!AI168*AE168*fuf,2))</f>
        <v>0</v>
      </c>
      <c r="AM168" s="81">
        <f>IF(V168=1,"Corriger!",ROUND('M1-In'!AJ168*AE168*fuf,2))</f>
        <v>0</v>
      </c>
      <c r="AN168" s="81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1">
        <f t="shared" si="42"/>
        <v>0</v>
      </c>
      <c r="AQ168" s="81">
        <f t="shared" ca="1" si="43"/>
        <v>0</v>
      </c>
      <c r="AR168" s="81">
        <f t="shared" ca="1" si="44"/>
        <v>0</v>
      </c>
      <c r="AS168" s="81">
        <f t="shared" si="45"/>
        <v>0</v>
      </c>
      <c r="AT168" s="81">
        <f t="shared" ca="1" si="46"/>
        <v>0</v>
      </c>
      <c r="AU168" s="81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'M1-In'!F169*malu1+'M1-In'!G169*dima1+'M1-In'!H169*wome1+'M1-In'!I169*doje1+'M1-In'!J169*vrve1+'M1-In'!K169*zasa1+'M1-In'!L169*zodi1</f>
        <v>0</v>
      </c>
      <c r="F169" s="34">
        <f>IF('M1-In'!Q169&lt;0,1,0)</f>
        <v>0</v>
      </c>
      <c r="G169" s="81" t="str">
        <f t="shared" si="32"/>
        <v>OK</v>
      </c>
      <c r="H169" s="81">
        <f>IF('M1-In'!Q169&lt;0,0,'M1-In'!Q169)</f>
        <v>0</v>
      </c>
      <c r="I169" s="25">
        <f>IF('M1-In'!F169&gt;0,malu1,0)</f>
        <v>0</v>
      </c>
      <c r="J169" s="25">
        <f>IF('M1-In'!G169&gt;0,dima1,0)</f>
        <v>0</v>
      </c>
      <c r="K169" s="25">
        <f>IF('M1-In'!H169&gt;0,wome1,0)</f>
        <v>0</v>
      </c>
      <c r="L169" s="25">
        <f>IF('M1-In'!I169&gt;0,doje1,0)</f>
        <v>0</v>
      </c>
      <c r="M169" s="25">
        <f>IF('M1-In'!J169&gt;0,vrve1,0)</f>
        <v>0</v>
      </c>
      <c r="N169" s="25">
        <f>IF('M1-In'!K169&gt;0,zasa1,0)</f>
        <v>0</v>
      </c>
      <c r="O169" s="25">
        <f>IF('M1-In'!L169&gt;0,zodi1,0)</f>
        <v>0</v>
      </c>
      <c r="P169" s="25">
        <f t="shared" si="33"/>
        <v>0</v>
      </c>
      <c r="Q169" s="25">
        <f>IF(P169+'M1-In'!U169&gt;malu1+dima1+wome1+doje1+vrve1+zasa1+zodi1,1,0)</f>
        <v>0</v>
      </c>
      <c r="R169" s="25" t="str">
        <f t="shared" si="34"/>
        <v>OK</v>
      </c>
      <c r="S169" s="25">
        <f>MIN(P169+'M1-In'!U169,malu1+dima1+wome1+doje1+vrve1+zasa1+zodi1)</f>
        <v>0</v>
      </c>
      <c r="T169" s="25">
        <f>IF('M1-In'!AD169+'M1-In'!AE169+'M1-In'!AF169+'M1-In'!AG169+'M1-In'!AH169+'M1-In'!AI169+'M1-In'!AJ169&gt;S169,1,0)</f>
        <v>0</v>
      </c>
      <c r="U169" s="25" t="str">
        <f t="shared" si="35"/>
        <v>OK</v>
      </c>
      <c r="V169" s="34">
        <f t="shared" si="36"/>
        <v>0</v>
      </c>
      <c r="W169" s="81">
        <f>ROUND('M1-In'!Y169+'M1-In'!Z169+'M1-In'!AA169*0.5+'M1-In'!AB169*0.5,2)</f>
        <v>0</v>
      </c>
      <c r="X169" s="81">
        <f>ROUND('M1-In'!Y169,2)+ROUND('M1-In'!Z169*1.5,2)+ROUND('M1-In'!AA169*0.6,2)+ROUND('M1-In'!AB169*0.9,2)</f>
        <v>0</v>
      </c>
      <c r="Y169" s="81">
        <f ca="1">IF(V169=1,"Corriger",'M1-In'!Y169* vergoedeen+'M1-In'!Z169*ROUND(vergoedeen*1.5,2)+'M1-In'!AA169*ROUND(vergoedeen*0.6,2)+'M1-In'!AB169*ROUND(vergoedeen*0.9,2))</f>
        <v>0</v>
      </c>
      <c r="Z169" s="81">
        <f t="shared" ca="1" si="37"/>
        <v>0</v>
      </c>
      <c r="AA169" s="81">
        <f>E169+'M1-In'!N169+'M1-In'!P169+H169</f>
        <v>0</v>
      </c>
      <c r="AB169" s="81">
        <f>E169+'M1-In'!N169+'M1-In'!P169</f>
        <v>0</v>
      </c>
      <c r="AC169" s="25">
        <f>IF(V169=1,"Corriger",MIN(AA169,ad5m1*Ident!L169))</f>
        <v>0</v>
      </c>
      <c r="AD169" s="25">
        <f>MIN(AB169,ad5m1*Ident!L169)</f>
        <v>0</v>
      </c>
      <c r="AE169" s="81">
        <f t="shared" si="38"/>
        <v>0</v>
      </c>
      <c r="AF169" s="81">
        <f t="shared" si="39"/>
        <v>0</v>
      </c>
      <c r="AG169" s="81">
        <f>'M1-In'!AD169+'M1-In'!AE169</f>
        <v>0</v>
      </c>
      <c r="AH169" s="81">
        <f t="shared" si="40"/>
        <v>0</v>
      </c>
      <c r="AI169" s="81">
        <f>IF(V169=1,"Corriger!",ROUND('M1-In'!AF169*AE169*fuf,2))</f>
        <v>0</v>
      </c>
      <c r="AJ169" s="81">
        <f>IF(V169=1,"Corriger!",ROUND('M1-In'!AG169*AE169*fuf,2))</f>
        <v>0</v>
      </c>
      <c r="AK169" s="81">
        <f>IF(V169=1,"Corriger!",ROUND('M1-In'!AH169*AE169*fuf,2))</f>
        <v>0</v>
      </c>
      <c r="AL169" s="81">
        <f>IF(V169=1,"Corriger!",ROUND('M1-In'!AI169*AE169*fuf,2))</f>
        <v>0</v>
      </c>
      <c r="AM169" s="81">
        <f>IF(V169=1,"Corriger!",ROUND('M1-In'!AJ169*AE169*fuf,2))</f>
        <v>0</v>
      </c>
      <c r="AN169" s="81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1">
        <f t="shared" si="42"/>
        <v>0</v>
      </c>
      <c r="AQ169" s="81">
        <f t="shared" ca="1" si="43"/>
        <v>0</v>
      </c>
      <c r="AR169" s="81">
        <f t="shared" ca="1" si="44"/>
        <v>0</v>
      </c>
      <c r="AS169" s="81">
        <f t="shared" si="45"/>
        <v>0</v>
      </c>
      <c r="AT169" s="81">
        <f t="shared" ca="1" si="46"/>
        <v>0</v>
      </c>
      <c r="AU169" s="81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'M1-In'!F170*malu1+'M1-In'!G170*dima1+'M1-In'!H170*wome1+'M1-In'!I170*doje1+'M1-In'!J170*vrve1+'M1-In'!K170*zasa1+'M1-In'!L170*zodi1</f>
        <v>0</v>
      </c>
      <c r="F170" s="34">
        <f>IF('M1-In'!Q170&lt;0,1,0)</f>
        <v>0</v>
      </c>
      <c r="G170" s="81" t="str">
        <f t="shared" si="32"/>
        <v>OK</v>
      </c>
      <c r="H170" s="81">
        <f>IF('M1-In'!Q170&lt;0,0,'M1-In'!Q170)</f>
        <v>0</v>
      </c>
      <c r="I170" s="25">
        <f>IF('M1-In'!F170&gt;0,malu1,0)</f>
        <v>0</v>
      </c>
      <c r="J170" s="25">
        <f>IF('M1-In'!G170&gt;0,dima1,0)</f>
        <v>0</v>
      </c>
      <c r="K170" s="25">
        <f>IF('M1-In'!H170&gt;0,wome1,0)</f>
        <v>0</v>
      </c>
      <c r="L170" s="25">
        <f>IF('M1-In'!I170&gt;0,doje1,0)</f>
        <v>0</v>
      </c>
      <c r="M170" s="25">
        <f>IF('M1-In'!J170&gt;0,vrve1,0)</f>
        <v>0</v>
      </c>
      <c r="N170" s="25">
        <f>IF('M1-In'!K170&gt;0,zasa1,0)</f>
        <v>0</v>
      </c>
      <c r="O170" s="25">
        <f>IF('M1-In'!L170&gt;0,zodi1,0)</f>
        <v>0</v>
      </c>
      <c r="P170" s="25">
        <f t="shared" si="33"/>
        <v>0</v>
      </c>
      <c r="Q170" s="25">
        <f>IF(P170+'M1-In'!U170&gt;malu1+dima1+wome1+doje1+vrve1+zasa1+zodi1,1,0)</f>
        <v>0</v>
      </c>
      <c r="R170" s="25" t="str">
        <f t="shared" si="34"/>
        <v>OK</v>
      </c>
      <c r="S170" s="25">
        <f>MIN(P170+'M1-In'!U170,malu1+dima1+wome1+doje1+vrve1+zasa1+zodi1)</f>
        <v>0</v>
      </c>
      <c r="T170" s="25">
        <f>IF('M1-In'!AD170+'M1-In'!AE170+'M1-In'!AF170+'M1-In'!AG170+'M1-In'!AH170+'M1-In'!AI170+'M1-In'!AJ170&gt;S170,1,0)</f>
        <v>0</v>
      </c>
      <c r="U170" s="25" t="str">
        <f t="shared" si="35"/>
        <v>OK</v>
      </c>
      <c r="V170" s="34">
        <f t="shared" si="36"/>
        <v>0</v>
      </c>
      <c r="W170" s="81">
        <f>ROUND('M1-In'!Y170+'M1-In'!Z170+'M1-In'!AA170*0.5+'M1-In'!AB170*0.5,2)</f>
        <v>0</v>
      </c>
      <c r="X170" s="81">
        <f>ROUND('M1-In'!Y170,2)+ROUND('M1-In'!Z170*1.5,2)+ROUND('M1-In'!AA170*0.6,2)+ROUND('M1-In'!AB170*0.9,2)</f>
        <v>0</v>
      </c>
      <c r="Y170" s="81">
        <f ca="1">IF(V170=1,"Corriger",'M1-In'!Y170* vergoedeen+'M1-In'!Z170*ROUND(vergoedeen*1.5,2)+'M1-In'!AA170*ROUND(vergoedeen*0.6,2)+'M1-In'!AB170*ROUND(vergoedeen*0.9,2))</f>
        <v>0</v>
      </c>
      <c r="Z170" s="81">
        <f t="shared" ca="1" si="37"/>
        <v>0</v>
      </c>
      <c r="AA170" s="81">
        <f>E170+'M1-In'!N170+'M1-In'!P170+H170</f>
        <v>0</v>
      </c>
      <c r="AB170" s="81">
        <f>E170+'M1-In'!N170+'M1-In'!P170</f>
        <v>0</v>
      </c>
      <c r="AC170" s="25">
        <f>IF(V170=1,"Corriger",MIN(AA170,ad5m1*Ident!L170))</f>
        <v>0</v>
      </c>
      <c r="AD170" s="25">
        <f>MIN(AB170,ad5m1*Ident!L170)</f>
        <v>0</v>
      </c>
      <c r="AE170" s="81">
        <f t="shared" si="38"/>
        <v>0</v>
      </c>
      <c r="AF170" s="81">
        <f t="shared" si="39"/>
        <v>0</v>
      </c>
      <c r="AG170" s="81">
        <f>'M1-In'!AD170+'M1-In'!AE170</f>
        <v>0</v>
      </c>
      <c r="AH170" s="81">
        <f t="shared" si="40"/>
        <v>0</v>
      </c>
      <c r="AI170" s="81">
        <f>IF(V170=1,"Corriger!",ROUND('M1-In'!AF170*AE170*fuf,2))</f>
        <v>0</v>
      </c>
      <c r="AJ170" s="81">
        <f>IF(V170=1,"Corriger!",ROUND('M1-In'!AG170*AE170*fuf,2))</f>
        <v>0</v>
      </c>
      <c r="AK170" s="81">
        <f>IF(V170=1,"Corriger!",ROUND('M1-In'!AH170*AE170*fuf,2))</f>
        <v>0</v>
      </c>
      <c r="AL170" s="81">
        <f>IF(V170=1,"Corriger!",ROUND('M1-In'!AI170*AE170*fuf,2))</f>
        <v>0</v>
      </c>
      <c r="AM170" s="81">
        <f>IF(V170=1,"Corriger!",ROUND('M1-In'!AJ170*AE170*fuf,2))</f>
        <v>0</v>
      </c>
      <c r="AN170" s="81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1">
        <f t="shared" si="42"/>
        <v>0</v>
      </c>
      <c r="AQ170" s="81">
        <f t="shared" ca="1" si="43"/>
        <v>0</v>
      </c>
      <c r="AR170" s="81">
        <f t="shared" ca="1" si="44"/>
        <v>0</v>
      </c>
      <c r="AS170" s="81">
        <f t="shared" si="45"/>
        <v>0</v>
      </c>
      <c r="AT170" s="81">
        <f t="shared" ca="1" si="46"/>
        <v>0</v>
      </c>
      <c r="AU170" s="81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'M1-In'!F171*malu1+'M1-In'!G171*dima1+'M1-In'!H171*wome1+'M1-In'!I171*doje1+'M1-In'!J171*vrve1+'M1-In'!K171*zasa1+'M1-In'!L171*zodi1</f>
        <v>0</v>
      </c>
      <c r="F171" s="34">
        <f>IF('M1-In'!Q171&lt;0,1,0)</f>
        <v>0</v>
      </c>
      <c r="G171" s="81" t="str">
        <f t="shared" si="32"/>
        <v>OK</v>
      </c>
      <c r="H171" s="81">
        <f>IF('M1-In'!Q171&lt;0,0,'M1-In'!Q171)</f>
        <v>0</v>
      </c>
      <c r="I171" s="25">
        <f>IF('M1-In'!F171&gt;0,malu1,0)</f>
        <v>0</v>
      </c>
      <c r="J171" s="25">
        <f>IF('M1-In'!G171&gt;0,dima1,0)</f>
        <v>0</v>
      </c>
      <c r="K171" s="25">
        <f>IF('M1-In'!H171&gt;0,wome1,0)</f>
        <v>0</v>
      </c>
      <c r="L171" s="25">
        <f>IF('M1-In'!I171&gt;0,doje1,0)</f>
        <v>0</v>
      </c>
      <c r="M171" s="25">
        <f>IF('M1-In'!J171&gt;0,vrve1,0)</f>
        <v>0</v>
      </c>
      <c r="N171" s="25">
        <f>IF('M1-In'!K171&gt;0,zasa1,0)</f>
        <v>0</v>
      </c>
      <c r="O171" s="25">
        <f>IF('M1-In'!L171&gt;0,zodi1,0)</f>
        <v>0</v>
      </c>
      <c r="P171" s="25">
        <f t="shared" si="33"/>
        <v>0</v>
      </c>
      <c r="Q171" s="25">
        <f>IF(P171+'M1-In'!U171&gt;malu1+dima1+wome1+doje1+vrve1+zasa1+zodi1,1,0)</f>
        <v>0</v>
      </c>
      <c r="R171" s="25" t="str">
        <f t="shared" si="34"/>
        <v>OK</v>
      </c>
      <c r="S171" s="25">
        <f>MIN(P171+'M1-In'!U171,malu1+dima1+wome1+doje1+vrve1+zasa1+zodi1)</f>
        <v>0</v>
      </c>
      <c r="T171" s="25">
        <f>IF('M1-In'!AD171+'M1-In'!AE171+'M1-In'!AF171+'M1-In'!AG171+'M1-In'!AH171+'M1-In'!AI171+'M1-In'!AJ171&gt;S171,1,0)</f>
        <v>0</v>
      </c>
      <c r="U171" s="25" t="str">
        <f t="shared" si="35"/>
        <v>OK</v>
      </c>
      <c r="V171" s="34">
        <f t="shared" si="36"/>
        <v>0</v>
      </c>
      <c r="W171" s="81">
        <f>ROUND('M1-In'!Y171+'M1-In'!Z171+'M1-In'!AA171*0.5+'M1-In'!AB171*0.5,2)</f>
        <v>0</v>
      </c>
      <c r="X171" s="81">
        <f>ROUND('M1-In'!Y171,2)+ROUND('M1-In'!Z171*1.5,2)+ROUND('M1-In'!AA171*0.6,2)+ROUND('M1-In'!AB171*0.9,2)</f>
        <v>0</v>
      </c>
      <c r="Y171" s="81">
        <f ca="1">IF(V171=1,"Corriger",'M1-In'!Y171* vergoedeen+'M1-In'!Z171*ROUND(vergoedeen*1.5,2)+'M1-In'!AA171*ROUND(vergoedeen*0.6,2)+'M1-In'!AB171*ROUND(vergoedeen*0.9,2))</f>
        <v>0</v>
      </c>
      <c r="Z171" s="81">
        <f t="shared" ca="1" si="37"/>
        <v>0</v>
      </c>
      <c r="AA171" s="81">
        <f>E171+'M1-In'!N171+'M1-In'!P171+H171</f>
        <v>0</v>
      </c>
      <c r="AB171" s="81">
        <f>E171+'M1-In'!N171+'M1-In'!P171</f>
        <v>0</v>
      </c>
      <c r="AC171" s="25">
        <f>IF(V171=1,"Corriger",MIN(AA171,ad5m1*Ident!L171))</f>
        <v>0</v>
      </c>
      <c r="AD171" s="25">
        <f>MIN(AB171,ad5m1*Ident!L171)</f>
        <v>0</v>
      </c>
      <c r="AE171" s="81">
        <f t="shared" si="38"/>
        <v>0</v>
      </c>
      <c r="AF171" s="81">
        <f t="shared" si="39"/>
        <v>0</v>
      </c>
      <c r="AG171" s="81">
        <f>'M1-In'!AD171+'M1-In'!AE171</f>
        <v>0</v>
      </c>
      <c r="AH171" s="81">
        <f t="shared" si="40"/>
        <v>0</v>
      </c>
      <c r="AI171" s="81">
        <f>IF(V171=1,"Corriger!",ROUND('M1-In'!AF171*AE171*fuf,2))</f>
        <v>0</v>
      </c>
      <c r="AJ171" s="81">
        <f>IF(V171=1,"Corriger!",ROUND('M1-In'!AG171*AE171*fuf,2))</f>
        <v>0</v>
      </c>
      <c r="AK171" s="81">
        <f>IF(V171=1,"Corriger!",ROUND('M1-In'!AH171*AE171*fuf,2))</f>
        <v>0</v>
      </c>
      <c r="AL171" s="81">
        <f>IF(V171=1,"Corriger!",ROUND('M1-In'!AI171*AE171*fuf,2))</f>
        <v>0</v>
      </c>
      <c r="AM171" s="81">
        <f>IF(V171=1,"Corriger!",ROUND('M1-In'!AJ171*AE171*fuf,2))</f>
        <v>0</v>
      </c>
      <c r="AN171" s="81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1">
        <f t="shared" si="42"/>
        <v>0</v>
      </c>
      <c r="AQ171" s="81">
        <f t="shared" ca="1" si="43"/>
        <v>0</v>
      </c>
      <c r="AR171" s="81">
        <f t="shared" ca="1" si="44"/>
        <v>0</v>
      </c>
      <c r="AS171" s="81">
        <f t="shared" si="45"/>
        <v>0</v>
      </c>
      <c r="AT171" s="81">
        <f t="shared" ca="1" si="46"/>
        <v>0</v>
      </c>
      <c r="AU171" s="81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'M1-In'!F172*malu1+'M1-In'!G172*dima1+'M1-In'!H172*wome1+'M1-In'!I172*doje1+'M1-In'!J172*vrve1+'M1-In'!K172*zasa1+'M1-In'!L172*zodi1</f>
        <v>0</v>
      </c>
      <c r="F172" s="34">
        <f>IF('M1-In'!Q172&lt;0,1,0)</f>
        <v>0</v>
      </c>
      <c r="G172" s="81" t="str">
        <f t="shared" si="32"/>
        <v>OK</v>
      </c>
      <c r="H172" s="81">
        <f>IF('M1-In'!Q172&lt;0,0,'M1-In'!Q172)</f>
        <v>0</v>
      </c>
      <c r="I172" s="25">
        <f>IF('M1-In'!F172&gt;0,malu1,0)</f>
        <v>0</v>
      </c>
      <c r="J172" s="25">
        <f>IF('M1-In'!G172&gt;0,dima1,0)</f>
        <v>0</v>
      </c>
      <c r="K172" s="25">
        <f>IF('M1-In'!H172&gt;0,wome1,0)</f>
        <v>0</v>
      </c>
      <c r="L172" s="25">
        <f>IF('M1-In'!I172&gt;0,doje1,0)</f>
        <v>0</v>
      </c>
      <c r="M172" s="25">
        <f>IF('M1-In'!J172&gt;0,vrve1,0)</f>
        <v>0</v>
      </c>
      <c r="N172" s="25">
        <f>IF('M1-In'!K172&gt;0,zasa1,0)</f>
        <v>0</v>
      </c>
      <c r="O172" s="25">
        <f>IF('M1-In'!L172&gt;0,zodi1,0)</f>
        <v>0</v>
      </c>
      <c r="P172" s="25">
        <f t="shared" si="33"/>
        <v>0</v>
      </c>
      <c r="Q172" s="25">
        <f>IF(P172+'M1-In'!U172&gt;malu1+dima1+wome1+doje1+vrve1+zasa1+zodi1,1,0)</f>
        <v>0</v>
      </c>
      <c r="R172" s="25" t="str">
        <f t="shared" si="34"/>
        <v>OK</v>
      </c>
      <c r="S172" s="25">
        <f>MIN(P172+'M1-In'!U172,malu1+dima1+wome1+doje1+vrve1+zasa1+zodi1)</f>
        <v>0</v>
      </c>
      <c r="T172" s="25">
        <f>IF('M1-In'!AD172+'M1-In'!AE172+'M1-In'!AF172+'M1-In'!AG172+'M1-In'!AH172+'M1-In'!AI172+'M1-In'!AJ172&gt;S172,1,0)</f>
        <v>0</v>
      </c>
      <c r="U172" s="25" t="str">
        <f t="shared" si="35"/>
        <v>OK</v>
      </c>
      <c r="V172" s="34">
        <f t="shared" si="36"/>
        <v>0</v>
      </c>
      <c r="W172" s="81">
        <f>ROUND('M1-In'!Y172+'M1-In'!Z172+'M1-In'!AA172*0.5+'M1-In'!AB172*0.5,2)</f>
        <v>0</v>
      </c>
      <c r="X172" s="81">
        <f>ROUND('M1-In'!Y172,2)+ROUND('M1-In'!Z172*1.5,2)+ROUND('M1-In'!AA172*0.6,2)+ROUND('M1-In'!AB172*0.9,2)</f>
        <v>0</v>
      </c>
      <c r="Y172" s="81">
        <f ca="1">IF(V172=1,"Corriger",'M1-In'!Y172* vergoedeen+'M1-In'!Z172*ROUND(vergoedeen*1.5,2)+'M1-In'!AA172*ROUND(vergoedeen*0.6,2)+'M1-In'!AB172*ROUND(vergoedeen*0.9,2))</f>
        <v>0</v>
      </c>
      <c r="Z172" s="81">
        <f t="shared" ca="1" si="37"/>
        <v>0</v>
      </c>
      <c r="AA172" s="81">
        <f>E172+'M1-In'!N172+'M1-In'!P172+H172</f>
        <v>0</v>
      </c>
      <c r="AB172" s="81">
        <f>E172+'M1-In'!N172+'M1-In'!P172</f>
        <v>0</v>
      </c>
      <c r="AC172" s="25">
        <f>IF(V172=1,"Corriger",MIN(AA172,ad5m1*Ident!L172))</f>
        <v>0</v>
      </c>
      <c r="AD172" s="25">
        <f>MIN(AB172,ad5m1*Ident!L172)</f>
        <v>0</v>
      </c>
      <c r="AE172" s="81">
        <f t="shared" si="38"/>
        <v>0</v>
      </c>
      <c r="AF172" s="81">
        <f t="shared" si="39"/>
        <v>0</v>
      </c>
      <c r="AG172" s="81">
        <f>'M1-In'!AD172+'M1-In'!AE172</f>
        <v>0</v>
      </c>
      <c r="AH172" s="81">
        <f t="shared" si="40"/>
        <v>0</v>
      </c>
      <c r="AI172" s="81">
        <f>IF(V172=1,"Corriger!",ROUND('M1-In'!AF172*AE172*fuf,2))</f>
        <v>0</v>
      </c>
      <c r="AJ172" s="81">
        <f>IF(V172=1,"Corriger!",ROUND('M1-In'!AG172*AE172*fuf,2))</f>
        <v>0</v>
      </c>
      <c r="AK172" s="81">
        <f>IF(V172=1,"Corriger!",ROUND('M1-In'!AH172*AE172*fuf,2))</f>
        <v>0</v>
      </c>
      <c r="AL172" s="81">
        <f>IF(V172=1,"Corriger!",ROUND('M1-In'!AI172*AE172*fuf,2))</f>
        <v>0</v>
      </c>
      <c r="AM172" s="81">
        <f>IF(V172=1,"Corriger!",ROUND('M1-In'!AJ172*AE172*fuf,2))</f>
        <v>0</v>
      </c>
      <c r="AN172" s="81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1">
        <f t="shared" si="42"/>
        <v>0</v>
      </c>
      <c r="AQ172" s="81">
        <f t="shared" ca="1" si="43"/>
        <v>0</v>
      </c>
      <c r="AR172" s="81">
        <f t="shared" ca="1" si="44"/>
        <v>0</v>
      </c>
      <c r="AS172" s="81">
        <f t="shared" si="45"/>
        <v>0</v>
      </c>
      <c r="AT172" s="81">
        <f t="shared" ca="1" si="46"/>
        <v>0</v>
      </c>
      <c r="AU172" s="81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'M1-In'!F173*malu1+'M1-In'!G173*dima1+'M1-In'!H173*wome1+'M1-In'!I173*doje1+'M1-In'!J173*vrve1+'M1-In'!K173*zasa1+'M1-In'!L173*zodi1</f>
        <v>0</v>
      </c>
      <c r="F173" s="34">
        <f>IF('M1-In'!Q173&lt;0,1,0)</f>
        <v>0</v>
      </c>
      <c r="G173" s="81" t="str">
        <f t="shared" si="32"/>
        <v>OK</v>
      </c>
      <c r="H173" s="81">
        <f>IF('M1-In'!Q173&lt;0,0,'M1-In'!Q173)</f>
        <v>0</v>
      </c>
      <c r="I173" s="25">
        <f>IF('M1-In'!F173&gt;0,malu1,0)</f>
        <v>0</v>
      </c>
      <c r="J173" s="25">
        <f>IF('M1-In'!G173&gt;0,dima1,0)</f>
        <v>0</v>
      </c>
      <c r="K173" s="25">
        <f>IF('M1-In'!H173&gt;0,wome1,0)</f>
        <v>0</v>
      </c>
      <c r="L173" s="25">
        <f>IF('M1-In'!I173&gt;0,doje1,0)</f>
        <v>0</v>
      </c>
      <c r="M173" s="25">
        <f>IF('M1-In'!J173&gt;0,vrve1,0)</f>
        <v>0</v>
      </c>
      <c r="N173" s="25">
        <f>IF('M1-In'!K173&gt;0,zasa1,0)</f>
        <v>0</v>
      </c>
      <c r="O173" s="25">
        <f>IF('M1-In'!L173&gt;0,zodi1,0)</f>
        <v>0</v>
      </c>
      <c r="P173" s="25">
        <f t="shared" si="33"/>
        <v>0</v>
      </c>
      <c r="Q173" s="25">
        <f>IF(P173+'M1-In'!U173&gt;malu1+dima1+wome1+doje1+vrve1+zasa1+zodi1,1,0)</f>
        <v>0</v>
      </c>
      <c r="R173" s="25" t="str">
        <f t="shared" si="34"/>
        <v>OK</v>
      </c>
      <c r="S173" s="25">
        <f>MIN(P173+'M1-In'!U173,malu1+dima1+wome1+doje1+vrve1+zasa1+zodi1)</f>
        <v>0</v>
      </c>
      <c r="T173" s="25">
        <f>IF('M1-In'!AD173+'M1-In'!AE173+'M1-In'!AF173+'M1-In'!AG173+'M1-In'!AH173+'M1-In'!AI173+'M1-In'!AJ173&gt;S173,1,0)</f>
        <v>0</v>
      </c>
      <c r="U173" s="25" t="str">
        <f t="shared" si="35"/>
        <v>OK</v>
      </c>
      <c r="V173" s="34">
        <f t="shared" si="36"/>
        <v>0</v>
      </c>
      <c r="W173" s="81">
        <f>ROUND('M1-In'!Y173+'M1-In'!Z173+'M1-In'!AA173*0.5+'M1-In'!AB173*0.5,2)</f>
        <v>0</v>
      </c>
      <c r="X173" s="81">
        <f>ROUND('M1-In'!Y173,2)+ROUND('M1-In'!Z173*1.5,2)+ROUND('M1-In'!AA173*0.6,2)+ROUND('M1-In'!AB173*0.9,2)</f>
        <v>0</v>
      </c>
      <c r="Y173" s="81">
        <f ca="1">IF(V173=1,"Corriger",'M1-In'!Y173* vergoedeen+'M1-In'!Z173*ROUND(vergoedeen*1.5,2)+'M1-In'!AA173*ROUND(vergoedeen*0.6,2)+'M1-In'!AB173*ROUND(vergoedeen*0.9,2))</f>
        <v>0</v>
      </c>
      <c r="Z173" s="81">
        <f t="shared" ca="1" si="37"/>
        <v>0</v>
      </c>
      <c r="AA173" s="81">
        <f>E173+'M1-In'!N173+'M1-In'!P173+H173</f>
        <v>0</v>
      </c>
      <c r="AB173" s="81">
        <f>E173+'M1-In'!N173+'M1-In'!P173</f>
        <v>0</v>
      </c>
      <c r="AC173" s="25">
        <f>IF(V173=1,"Corriger",MIN(AA173,ad5m1*Ident!L173))</f>
        <v>0</v>
      </c>
      <c r="AD173" s="25">
        <f>MIN(AB173,ad5m1*Ident!L173)</f>
        <v>0</v>
      </c>
      <c r="AE173" s="81">
        <f t="shared" si="38"/>
        <v>0</v>
      </c>
      <c r="AF173" s="81">
        <f t="shared" si="39"/>
        <v>0</v>
      </c>
      <c r="AG173" s="81">
        <f>'M1-In'!AD173+'M1-In'!AE173</f>
        <v>0</v>
      </c>
      <c r="AH173" s="81">
        <f t="shared" si="40"/>
        <v>0</v>
      </c>
      <c r="AI173" s="81">
        <f>IF(V173=1,"Corriger!",ROUND('M1-In'!AF173*AE173*fuf,2))</f>
        <v>0</v>
      </c>
      <c r="AJ173" s="81">
        <f>IF(V173=1,"Corriger!",ROUND('M1-In'!AG173*AE173*fuf,2))</f>
        <v>0</v>
      </c>
      <c r="AK173" s="81">
        <f>IF(V173=1,"Corriger!",ROUND('M1-In'!AH173*AE173*fuf,2))</f>
        <v>0</v>
      </c>
      <c r="AL173" s="81">
        <f>IF(V173=1,"Corriger!",ROUND('M1-In'!AI173*AE173*fuf,2))</f>
        <v>0</v>
      </c>
      <c r="AM173" s="81">
        <f>IF(V173=1,"Corriger!",ROUND('M1-In'!AJ173*AE173*fuf,2))</f>
        <v>0</v>
      </c>
      <c r="AN173" s="81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1">
        <f t="shared" si="42"/>
        <v>0</v>
      </c>
      <c r="AQ173" s="81">
        <f t="shared" ca="1" si="43"/>
        <v>0</v>
      </c>
      <c r="AR173" s="81">
        <f t="shared" ca="1" si="44"/>
        <v>0</v>
      </c>
      <c r="AS173" s="81">
        <f t="shared" si="45"/>
        <v>0</v>
      </c>
      <c r="AT173" s="81">
        <f t="shared" ca="1" si="46"/>
        <v>0</v>
      </c>
      <c r="AU173" s="81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'M1-In'!F174*malu1+'M1-In'!G174*dima1+'M1-In'!H174*wome1+'M1-In'!I174*doje1+'M1-In'!J174*vrve1+'M1-In'!K174*zasa1+'M1-In'!L174*zodi1</f>
        <v>0</v>
      </c>
      <c r="F174" s="34">
        <f>IF('M1-In'!Q174&lt;0,1,0)</f>
        <v>0</v>
      </c>
      <c r="G174" s="81" t="str">
        <f t="shared" si="32"/>
        <v>OK</v>
      </c>
      <c r="H174" s="81">
        <f>IF('M1-In'!Q174&lt;0,0,'M1-In'!Q174)</f>
        <v>0</v>
      </c>
      <c r="I174" s="25">
        <f>IF('M1-In'!F174&gt;0,malu1,0)</f>
        <v>0</v>
      </c>
      <c r="J174" s="25">
        <f>IF('M1-In'!G174&gt;0,dima1,0)</f>
        <v>0</v>
      </c>
      <c r="K174" s="25">
        <f>IF('M1-In'!H174&gt;0,wome1,0)</f>
        <v>0</v>
      </c>
      <c r="L174" s="25">
        <f>IF('M1-In'!I174&gt;0,doje1,0)</f>
        <v>0</v>
      </c>
      <c r="M174" s="25">
        <f>IF('M1-In'!J174&gt;0,vrve1,0)</f>
        <v>0</v>
      </c>
      <c r="N174" s="25">
        <f>IF('M1-In'!K174&gt;0,zasa1,0)</f>
        <v>0</v>
      </c>
      <c r="O174" s="25">
        <f>IF('M1-In'!L174&gt;0,zodi1,0)</f>
        <v>0</v>
      </c>
      <c r="P174" s="25">
        <f t="shared" si="33"/>
        <v>0</v>
      </c>
      <c r="Q174" s="25">
        <f>IF(P174+'M1-In'!U174&gt;malu1+dima1+wome1+doje1+vrve1+zasa1+zodi1,1,0)</f>
        <v>0</v>
      </c>
      <c r="R174" s="25" t="str">
        <f t="shared" si="34"/>
        <v>OK</v>
      </c>
      <c r="S174" s="25">
        <f>MIN(P174+'M1-In'!U174,malu1+dima1+wome1+doje1+vrve1+zasa1+zodi1)</f>
        <v>0</v>
      </c>
      <c r="T174" s="25">
        <f>IF('M1-In'!AD174+'M1-In'!AE174+'M1-In'!AF174+'M1-In'!AG174+'M1-In'!AH174+'M1-In'!AI174+'M1-In'!AJ174&gt;S174,1,0)</f>
        <v>0</v>
      </c>
      <c r="U174" s="25" t="str">
        <f t="shared" si="35"/>
        <v>OK</v>
      </c>
      <c r="V174" s="34">
        <f t="shared" si="36"/>
        <v>0</v>
      </c>
      <c r="W174" s="81">
        <f>ROUND('M1-In'!Y174+'M1-In'!Z174+'M1-In'!AA174*0.5+'M1-In'!AB174*0.5,2)</f>
        <v>0</v>
      </c>
      <c r="X174" s="81">
        <f>ROUND('M1-In'!Y174,2)+ROUND('M1-In'!Z174*1.5,2)+ROUND('M1-In'!AA174*0.6,2)+ROUND('M1-In'!AB174*0.9,2)</f>
        <v>0</v>
      </c>
      <c r="Y174" s="81">
        <f ca="1">IF(V174=1,"Corriger",'M1-In'!Y174* vergoedeen+'M1-In'!Z174*ROUND(vergoedeen*1.5,2)+'M1-In'!AA174*ROUND(vergoedeen*0.6,2)+'M1-In'!AB174*ROUND(vergoedeen*0.9,2))</f>
        <v>0</v>
      </c>
      <c r="Z174" s="81">
        <f t="shared" ca="1" si="37"/>
        <v>0</v>
      </c>
      <c r="AA174" s="81">
        <f>E174+'M1-In'!N174+'M1-In'!P174+H174</f>
        <v>0</v>
      </c>
      <c r="AB174" s="81">
        <f>E174+'M1-In'!N174+'M1-In'!P174</f>
        <v>0</v>
      </c>
      <c r="AC174" s="25">
        <f>IF(V174=1,"Corriger",MIN(AA174,ad5m1*Ident!L174))</f>
        <v>0</v>
      </c>
      <c r="AD174" s="25">
        <f>MIN(AB174,ad5m1*Ident!L174)</f>
        <v>0</v>
      </c>
      <c r="AE174" s="81">
        <f t="shared" si="38"/>
        <v>0</v>
      </c>
      <c r="AF174" s="81">
        <f t="shared" si="39"/>
        <v>0</v>
      </c>
      <c r="AG174" s="81">
        <f>'M1-In'!AD174+'M1-In'!AE174</f>
        <v>0</v>
      </c>
      <c r="AH174" s="81">
        <f t="shared" si="40"/>
        <v>0</v>
      </c>
      <c r="AI174" s="81">
        <f>IF(V174=1,"Corriger!",ROUND('M1-In'!AF174*AE174*fuf,2))</f>
        <v>0</v>
      </c>
      <c r="AJ174" s="81">
        <f>IF(V174=1,"Corriger!",ROUND('M1-In'!AG174*AE174*fuf,2))</f>
        <v>0</v>
      </c>
      <c r="AK174" s="81">
        <f>IF(V174=1,"Corriger!",ROUND('M1-In'!AH174*AE174*fuf,2))</f>
        <v>0</v>
      </c>
      <c r="AL174" s="81">
        <f>IF(V174=1,"Corriger!",ROUND('M1-In'!AI174*AE174*fuf,2))</f>
        <v>0</v>
      </c>
      <c r="AM174" s="81">
        <f>IF(V174=1,"Corriger!",ROUND('M1-In'!AJ174*AE174*fuf,2))</f>
        <v>0</v>
      </c>
      <c r="AN174" s="81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1">
        <f t="shared" si="42"/>
        <v>0</v>
      </c>
      <c r="AQ174" s="81">
        <f t="shared" ca="1" si="43"/>
        <v>0</v>
      </c>
      <c r="AR174" s="81">
        <f t="shared" ca="1" si="44"/>
        <v>0</v>
      </c>
      <c r="AS174" s="81">
        <f t="shared" si="45"/>
        <v>0</v>
      </c>
      <c r="AT174" s="81">
        <f t="shared" ca="1" si="46"/>
        <v>0</v>
      </c>
      <c r="AU174" s="81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'M1-In'!F175*malu1+'M1-In'!G175*dima1+'M1-In'!H175*wome1+'M1-In'!I175*doje1+'M1-In'!J175*vrve1+'M1-In'!K175*zasa1+'M1-In'!L175*zodi1</f>
        <v>0</v>
      </c>
      <c r="F175" s="34">
        <f>IF('M1-In'!Q175&lt;0,1,0)</f>
        <v>0</v>
      </c>
      <c r="G175" s="81" t="str">
        <f t="shared" si="32"/>
        <v>OK</v>
      </c>
      <c r="H175" s="81">
        <f>IF('M1-In'!Q175&lt;0,0,'M1-In'!Q175)</f>
        <v>0</v>
      </c>
      <c r="I175" s="25">
        <f>IF('M1-In'!F175&gt;0,malu1,0)</f>
        <v>0</v>
      </c>
      <c r="J175" s="25">
        <f>IF('M1-In'!G175&gt;0,dima1,0)</f>
        <v>0</v>
      </c>
      <c r="K175" s="25">
        <f>IF('M1-In'!H175&gt;0,wome1,0)</f>
        <v>0</v>
      </c>
      <c r="L175" s="25">
        <f>IF('M1-In'!I175&gt;0,doje1,0)</f>
        <v>0</v>
      </c>
      <c r="M175" s="25">
        <f>IF('M1-In'!J175&gt;0,vrve1,0)</f>
        <v>0</v>
      </c>
      <c r="N175" s="25">
        <f>IF('M1-In'!K175&gt;0,zasa1,0)</f>
        <v>0</v>
      </c>
      <c r="O175" s="25">
        <f>IF('M1-In'!L175&gt;0,zodi1,0)</f>
        <v>0</v>
      </c>
      <c r="P175" s="25">
        <f t="shared" si="33"/>
        <v>0</v>
      </c>
      <c r="Q175" s="25">
        <f>IF(P175+'M1-In'!U175&gt;malu1+dima1+wome1+doje1+vrve1+zasa1+zodi1,1,0)</f>
        <v>0</v>
      </c>
      <c r="R175" s="25" t="str">
        <f t="shared" si="34"/>
        <v>OK</v>
      </c>
      <c r="S175" s="25">
        <f>MIN(P175+'M1-In'!U175,malu1+dima1+wome1+doje1+vrve1+zasa1+zodi1)</f>
        <v>0</v>
      </c>
      <c r="T175" s="25">
        <f>IF('M1-In'!AD175+'M1-In'!AE175+'M1-In'!AF175+'M1-In'!AG175+'M1-In'!AH175+'M1-In'!AI175+'M1-In'!AJ175&gt;S175,1,0)</f>
        <v>0</v>
      </c>
      <c r="U175" s="25" t="str">
        <f t="shared" si="35"/>
        <v>OK</v>
      </c>
      <c r="V175" s="34">
        <f t="shared" si="36"/>
        <v>0</v>
      </c>
      <c r="W175" s="81">
        <f>ROUND('M1-In'!Y175+'M1-In'!Z175+'M1-In'!AA175*0.5+'M1-In'!AB175*0.5,2)</f>
        <v>0</v>
      </c>
      <c r="X175" s="81">
        <f>ROUND('M1-In'!Y175,2)+ROUND('M1-In'!Z175*1.5,2)+ROUND('M1-In'!AA175*0.6,2)+ROUND('M1-In'!AB175*0.9,2)</f>
        <v>0</v>
      </c>
      <c r="Y175" s="81">
        <f ca="1">IF(V175=1,"Corriger",'M1-In'!Y175* vergoedeen+'M1-In'!Z175*ROUND(vergoedeen*1.5,2)+'M1-In'!AA175*ROUND(vergoedeen*0.6,2)+'M1-In'!AB175*ROUND(vergoedeen*0.9,2))</f>
        <v>0</v>
      </c>
      <c r="Z175" s="81">
        <f t="shared" ca="1" si="37"/>
        <v>0</v>
      </c>
      <c r="AA175" s="81">
        <f>E175+'M1-In'!N175+'M1-In'!P175+H175</f>
        <v>0</v>
      </c>
      <c r="AB175" s="81">
        <f>E175+'M1-In'!N175+'M1-In'!P175</f>
        <v>0</v>
      </c>
      <c r="AC175" s="25">
        <f>IF(V175=1,"Corriger",MIN(AA175,ad5m1*Ident!L175))</f>
        <v>0</v>
      </c>
      <c r="AD175" s="25">
        <f>MIN(AB175,ad5m1*Ident!L175)</f>
        <v>0</v>
      </c>
      <c r="AE175" s="81">
        <f t="shared" si="38"/>
        <v>0</v>
      </c>
      <c r="AF175" s="81">
        <f t="shared" si="39"/>
        <v>0</v>
      </c>
      <c r="AG175" s="81">
        <f>'M1-In'!AD175+'M1-In'!AE175</f>
        <v>0</v>
      </c>
      <c r="AH175" s="81">
        <f t="shared" si="40"/>
        <v>0</v>
      </c>
      <c r="AI175" s="81">
        <f>IF(V175=1,"Corriger!",ROUND('M1-In'!AF175*AE175*fuf,2))</f>
        <v>0</v>
      </c>
      <c r="AJ175" s="81">
        <f>IF(V175=1,"Corriger!",ROUND('M1-In'!AG175*AE175*fuf,2))</f>
        <v>0</v>
      </c>
      <c r="AK175" s="81">
        <f>IF(V175=1,"Corriger!",ROUND('M1-In'!AH175*AE175*fuf,2))</f>
        <v>0</v>
      </c>
      <c r="AL175" s="81">
        <f>IF(V175=1,"Corriger!",ROUND('M1-In'!AI175*AE175*fuf,2))</f>
        <v>0</v>
      </c>
      <c r="AM175" s="81">
        <f>IF(V175=1,"Corriger!",ROUND('M1-In'!AJ175*AE175*fuf,2))</f>
        <v>0</v>
      </c>
      <c r="AN175" s="81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1">
        <f t="shared" si="42"/>
        <v>0</v>
      </c>
      <c r="AQ175" s="81">
        <f t="shared" ca="1" si="43"/>
        <v>0</v>
      </c>
      <c r="AR175" s="81">
        <f t="shared" ca="1" si="44"/>
        <v>0</v>
      </c>
      <c r="AS175" s="81">
        <f t="shared" si="45"/>
        <v>0</v>
      </c>
      <c r="AT175" s="81">
        <f t="shared" ca="1" si="46"/>
        <v>0</v>
      </c>
      <c r="AU175" s="81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'M1-In'!F176*malu1+'M1-In'!G176*dima1+'M1-In'!H176*wome1+'M1-In'!I176*doje1+'M1-In'!J176*vrve1+'M1-In'!K176*zasa1+'M1-In'!L176*zodi1</f>
        <v>0</v>
      </c>
      <c r="F176" s="34">
        <f>IF('M1-In'!Q176&lt;0,1,0)</f>
        <v>0</v>
      </c>
      <c r="G176" s="81" t="str">
        <f t="shared" si="32"/>
        <v>OK</v>
      </c>
      <c r="H176" s="81">
        <f>IF('M1-In'!Q176&lt;0,0,'M1-In'!Q176)</f>
        <v>0</v>
      </c>
      <c r="I176" s="25">
        <f>IF('M1-In'!F176&gt;0,malu1,0)</f>
        <v>0</v>
      </c>
      <c r="J176" s="25">
        <f>IF('M1-In'!G176&gt;0,dima1,0)</f>
        <v>0</v>
      </c>
      <c r="K176" s="25">
        <f>IF('M1-In'!H176&gt;0,wome1,0)</f>
        <v>0</v>
      </c>
      <c r="L176" s="25">
        <f>IF('M1-In'!I176&gt;0,doje1,0)</f>
        <v>0</v>
      </c>
      <c r="M176" s="25">
        <f>IF('M1-In'!J176&gt;0,vrve1,0)</f>
        <v>0</v>
      </c>
      <c r="N176" s="25">
        <f>IF('M1-In'!K176&gt;0,zasa1,0)</f>
        <v>0</v>
      </c>
      <c r="O176" s="25">
        <f>IF('M1-In'!L176&gt;0,zodi1,0)</f>
        <v>0</v>
      </c>
      <c r="P176" s="25">
        <f t="shared" si="33"/>
        <v>0</v>
      </c>
      <c r="Q176" s="25">
        <f>IF(P176+'M1-In'!U176&gt;malu1+dima1+wome1+doje1+vrve1+zasa1+zodi1,1,0)</f>
        <v>0</v>
      </c>
      <c r="R176" s="25" t="str">
        <f t="shared" si="34"/>
        <v>OK</v>
      </c>
      <c r="S176" s="25">
        <f>MIN(P176+'M1-In'!U176,malu1+dima1+wome1+doje1+vrve1+zasa1+zodi1)</f>
        <v>0</v>
      </c>
      <c r="T176" s="25">
        <f>IF('M1-In'!AD176+'M1-In'!AE176+'M1-In'!AF176+'M1-In'!AG176+'M1-In'!AH176+'M1-In'!AI176+'M1-In'!AJ176&gt;S176,1,0)</f>
        <v>0</v>
      </c>
      <c r="U176" s="25" t="str">
        <f t="shared" si="35"/>
        <v>OK</v>
      </c>
      <c r="V176" s="34">
        <f t="shared" si="36"/>
        <v>0</v>
      </c>
      <c r="W176" s="81">
        <f>ROUND('M1-In'!Y176+'M1-In'!Z176+'M1-In'!AA176*0.5+'M1-In'!AB176*0.5,2)</f>
        <v>0</v>
      </c>
      <c r="X176" s="81">
        <f>ROUND('M1-In'!Y176,2)+ROUND('M1-In'!Z176*1.5,2)+ROUND('M1-In'!AA176*0.6,2)+ROUND('M1-In'!AB176*0.9,2)</f>
        <v>0</v>
      </c>
      <c r="Y176" s="81">
        <f ca="1">IF(V176=1,"Corriger",'M1-In'!Y176* vergoedeen+'M1-In'!Z176*ROUND(vergoedeen*1.5,2)+'M1-In'!AA176*ROUND(vergoedeen*0.6,2)+'M1-In'!AB176*ROUND(vergoedeen*0.9,2))</f>
        <v>0</v>
      </c>
      <c r="Z176" s="81">
        <f t="shared" ca="1" si="37"/>
        <v>0</v>
      </c>
      <c r="AA176" s="81">
        <f>E176+'M1-In'!N176+'M1-In'!P176+H176</f>
        <v>0</v>
      </c>
      <c r="AB176" s="81">
        <f>E176+'M1-In'!N176+'M1-In'!P176</f>
        <v>0</v>
      </c>
      <c r="AC176" s="25">
        <f>IF(V176=1,"Corriger",MIN(AA176,ad5m1*Ident!L176))</f>
        <v>0</v>
      </c>
      <c r="AD176" s="25">
        <f>MIN(AB176,ad5m1*Ident!L176)</f>
        <v>0</v>
      </c>
      <c r="AE176" s="81">
        <f t="shared" si="38"/>
        <v>0</v>
      </c>
      <c r="AF176" s="81">
        <f t="shared" si="39"/>
        <v>0</v>
      </c>
      <c r="AG176" s="81">
        <f>'M1-In'!AD176+'M1-In'!AE176</f>
        <v>0</v>
      </c>
      <c r="AH176" s="81">
        <f t="shared" si="40"/>
        <v>0</v>
      </c>
      <c r="AI176" s="81">
        <f>IF(V176=1,"Corriger!",ROUND('M1-In'!AF176*AE176*fuf,2))</f>
        <v>0</v>
      </c>
      <c r="AJ176" s="81">
        <f>IF(V176=1,"Corriger!",ROUND('M1-In'!AG176*AE176*fuf,2))</f>
        <v>0</v>
      </c>
      <c r="AK176" s="81">
        <f>IF(V176=1,"Corriger!",ROUND('M1-In'!AH176*AE176*fuf,2))</f>
        <v>0</v>
      </c>
      <c r="AL176" s="81">
        <f>IF(V176=1,"Corriger!",ROUND('M1-In'!AI176*AE176*fuf,2))</f>
        <v>0</v>
      </c>
      <c r="AM176" s="81">
        <f>IF(V176=1,"Corriger!",ROUND('M1-In'!AJ176*AE176*fuf,2))</f>
        <v>0</v>
      </c>
      <c r="AN176" s="81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1">
        <f t="shared" si="42"/>
        <v>0</v>
      </c>
      <c r="AQ176" s="81">
        <f t="shared" ca="1" si="43"/>
        <v>0</v>
      </c>
      <c r="AR176" s="81">
        <f t="shared" ca="1" si="44"/>
        <v>0</v>
      </c>
      <c r="AS176" s="81">
        <f t="shared" si="45"/>
        <v>0</v>
      </c>
      <c r="AT176" s="81">
        <f t="shared" ca="1" si="46"/>
        <v>0</v>
      </c>
      <c r="AU176" s="81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'M1-In'!F177*malu1+'M1-In'!G177*dima1+'M1-In'!H177*wome1+'M1-In'!I177*doje1+'M1-In'!J177*vrve1+'M1-In'!K177*zasa1+'M1-In'!L177*zodi1</f>
        <v>0</v>
      </c>
      <c r="F177" s="34">
        <f>IF('M1-In'!Q177&lt;0,1,0)</f>
        <v>0</v>
      </c>
      <c r="G177" s="81" t="str">
        <f t="shared" si="32"/>
        <v>OK</v>
      </c>
      <c r="H177" s="81">
        <f>IF('M1-In'!Q177&lt;0,0,'M1-In'!Q177)</f>
        <v>0</v>
      </c>
      <c r="I177" s="25">
        <f>IF('M1-In'!F177&gt;0,malu1,0)</f>
        <v>0</v>
      </c>
      <c r="J177" s="25">
        <f>IF('M1-In'!G177&gt;0,dima1,0)</f>
        <v>0</v>
      </c>
      <c r="K177" s="25">
        <f>IF('M1-In'!H177&gt;0,wome1,0)</f>
        <v>0</v>
      </c>
      <c r="L177" s="25">
        <f>IF('M1-In'!I177&gt;0,doje1,0)</f>
        <v>0</v>
      </c>
      <c r="M177" s="25">
        <f>IF('M1-In'!J177&gt;0,vrve1,0)</f>
        <v>0</v>
      </c>
      <c r="N177" s="25">
        <f>IF('M1-In'!K177&gt;0,zasa1,0)</f>
        <v>0</v>
      </c>
      <c r="O177" s="25">
        <f>IF('M1-In'!L177&gt;0,zodi1,0)</f>
        <v>0</v>
      </c>
      <c r="P177" s="25">
        <f t="shared" si="33"/>
        <v>0</v>
      </c>
      <c r="Q177" s="25">
        <f>IF(P177+'M1-In'!U177&gt;malu1+dima1+wome1+doje1+vrve1+zasa1+zodi1,1,0)</f>
        <v>0</v>
      </c>
      <c r="R177" s="25" t="str">
        <f t="shared" si="34"/>
        <v>OK</v>
      </c>
      <c r="S177" s="25">
        <f>MIN(P177+'M1-In'!U177,malu1+dima1+wome1+doje1+vrve1+zasa1+zodi1)</f>
        <v>0</v>
      </c>
      <c r="T177" s="25">
        <f>IF('M1-In'!AD177+'M1-In'!AE177+'M1-In'!AF177+'M1-In'!AG177+'M1-In'!AH177+'M1-In'!AI177+'M1-In'!AJ177&gt;S177,1,0)</f>
        <v>0</v>
      </c>
      <c r="U177" s="25" t="str">
        <f t="shared" si="35"/>
        <v>OK</v>
      </c>
      <c r="V177" s="34">
        <f t="shared" si="36"/>
        <v>0</v>
      </c>
      <c r="W177" s="81">
        <f>ROUND('M1-In'!Y177+'M1-In'!Z177+'M1-In'!AA177*0.5+'M1-In'!AB177*0.5,2)</f>
        <v>0</v>
      </c>
      <c r="X177" s="81">
        <f>ROUND('M1-In'!Y177,2)+ROUND('M1-In'!Z177*1.5,2)+ROUND('M1-In'!AA177*0.6,2)+ROUND('M1-In'!AB177*0.9,2)</f>
        <v>0</v>
      </c>
      <c r="Y177" s="81">
        <f ca="1">IF(V177=1,"Corriger",'M1-In'!Y177* vergoedeen+'M1-In'!Z177*ROUND(vergoedeen*1.5,2)+'M1-In'!AA177*ROUND(vergoedeen*0.6,2)+'M1-In'!AB177*ROUND(vergoedeen*0.9,2))</f>
        <v>0</v>
      </c>
      <c r="Z177" s="81">
        <f t="shared" ca="1" si="37"/>
        <v>0</v>
      </c>
      <c r="AA177" s="81">
        <f>E177+'M1-In'!N177+'M1-In'!P177+H177</f>
        <v>0</v>
      </c>
      <c r="AB177" s="81">
        <f>E177+'M1-In'!N177+'M1-In'!P177</f>
        <v>0</v>
      </c>
      <c r="AC177" s="25">
        <f>IF(V177=1,"Corriger",MIN(AA177,ad5m1*Ident!L177))</f>
        <v>0</v>
      </c>
      <c r="AD177" s="25">
        <f>MIN(AB177,ad5m1*Ident!L177)</f>
        <v>0</v>
      </c>
      <c r="AE177" s="81">
        <f t="shared" si="38"/>
        <v>0</v>
      </c>
      <c r="AF177" s="81">
        <f t="shared" si="39"/>
        <v>0</v>
      </c>
      <c r="AG177" s="81">
        <f>'M1-In'!AD177+'M1-In'!AE177</f>
        <v>0</v>
      </c>
      <c r="AH177" s="81">
        <f t="shared" si="40"/>
        <v>0</v>
      </c>
      <c r="AI177" s="81">
        <f>IF(V177=1,"Corriger!",ROUND('M1-In'!AF177*AE177*fuf,2))</f>
        <v>0</v>
      </c>
      <c r="AJ177" s="81">
        <f>IF(V177=1,"Corriger!",ROUND('M1-In'!AG177*AE177*fuf,2))</f>
        <v>0</v>
      </c>
      <c r="AK177" s="81">
        <f>IF(V177=1,"Corriger!",ROUND('M1-In'!AH177*AE177*fuf,2))</f>
        <v>0</v>
      </c>
      <c r="AL177" s="81">
        <f>IF(V177=1,"Corriger!",ROUND('M1-In'!AI177*AE177*fuf,2))</f>
        <v>0</v>
      </c>
      <c r="AM177" s="81">
        <f>IF(V177=1,"Corriger!",ROUND('M1-In'!AJ177*AE177*fuf,2))</f>
        <v>0</v>
      </c>
      <c r="AN177" s="81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1">
        <f t="shared" si="42"/>
        <v>0</v>
      </c>
      <c r="AQ177" s="81">
        <f t="shared" ca="1" si="43"/>
        <v>0</v>
      </c>
      <c r="AR177" s="81">
        <f t="shared" ca="1" si="44"/>
        <v>0</v>
      </c>
      <c r="AS177" s="81">
        <f t="shared" si="45"/>
        <v>0</v>
      </c>
      <c r="AT177" s="81">
        <f t="shared" ca="1" si="46"/>
        <v>0</v>
      </c>
      <c r="AU177" s="81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'M1-In'!F178*malu1+'M1-In'!G178*dima1+'M1-In'!H178*wome1+'M1-In'!I178*doje1+'M1-In'!J178*vrve1+'M1-In'!K178*zasa1+'M1-In'!L178*zodi1</f>
        <v>0</v>
      </c>
      <c r="F178" s="34">
        <f>IF('M1-In'!Q178&lt;0,1,0)</f>
        <v>0</v>
      </c>
      <c r="G178" s="81" t="str">
        <f t="shared" si="32"/>
        <v>OK</v>
      </c>
      <c r="H178" s="81">
        <f>IF('M1-In'!Q178&lt;0,0,'M1-In'!Q178)</f>
        <v>0</v>
      </c>
      <c r="I178" s="25">
        <f>IF('M1-In'!F178&gt;0,malu1,0)</f>
        <v>0</v>
      </c>
      <c r="J178" s="25">
        <f>IF('M1-In'!G178&gt;0,dima1,0)</f>
        <v>0</v>
      </c>
      <c r="K178" s="25">
        <f>IF('M1-In'!H178&gt;0,wome1,0)</f>
        <v>0</v>
      </c>
      <c r="L178" s="25">
        <f>IF('M1-In'!I178&gt;0,doje1,0)</f>
        <v>0</v>
      </c>
      <c r="M178" s="25">
        <f>IF('M1-In'!J178&gt;0,vrve1,0)</f>
        <v>0</v>
      </c>
      <c r="N178" s="25">
        <f>IF('M1-In'!K178&gt;0,zasa1,0)</f>
        <v>0</v>
      </c>
      <c r="O178" s="25">
        <f>IF('M1-In'!L178&gt;0,zodi1,0)</f>
        <v>0</v>
      </c>
      <c r="P178" s="25">
        <f t="shared" si="33"/>
        <v>0</v>
      </c>
      <c r="Q178" s="25">
        <f>IF(P178+'M1-In'!U178&gt;malu1+dima1+wome1+doje1+vrve1+zasa1+zodi1,1,0)</f>
        <v>0</v>
      </c>
      <c r="R178" s="25" t="str">
        <f t="shared" si="34"/>
        <v>OK</v>
      </c>
      <c r="S178" s="25">
        <f>MIN(P178+'M1-In'!U178,malu1+dima1+wome1+doje1+vrve1+zasa1+zodi1)</f>
        <v>0</v>
      </c>
      <c r="T178" s="25">
        <f>IF('M1-In'!AD178+'M1-In'!AE178+'M1-In'!AF178+'M1-In'!AG178+'M1-In'!AH178+'M1-In'!AI178+'M1-In'!AJ178&gt;S178,1,0)</f>
        <v>0</v>
      </c>
      <c r="U178" s="25" t="str">
        <f t="shared" si="35"/>
        <v>OK</v>
      </c>
      <c r="V178" s="34">
        <f t="shared" si="36"/>
        <v>0</v>
      </c>
      <c r="W178" s="81">
        <f>ROUND('M1-In'!Y178+'M1-In'!Z178+'M1-In'!AA178*0.5+'M1-In'!AB178*0.5,2)</f>
        <v>0</v>
      </c>
      <c r="X178" s="81">
        <f>ROUND('M1-In'!Y178,2)+ROUND('M1-In'!Z178*1.5,2)+ROUND('M1-In'!AA178*0.6,2)+ROUND('M1-In'!AB178*0.9,2)</f>
        <v>0</v>
      </c>
      <c r="Y178" s="81">
        <f ca="1">IF(V178=1,"Corriger",'M1-In'!Y178* vergoedeen+'M1-In'!Z178*ROUND(vergoedeen*1.5,2)+'M1-In'!AA178*ROUND(vergoedeen*0.6,2)+'M1-In'!AB178*ROUND(vergoedeen*0.9,2))</f>
        <v>0</v>
      </c>
      <c r="Z178" s="81">
        <f t="shared" ca="1" si="37"/>
        <v>0</v>
      </c>
      <c r="AA178" s="81">
        <f>E178+'M1-In'!N178+'M1-In'!P178+H178</f>
        <v>0</v>
      </c>
      <c r="AB178" s="81">
        <f>E178+'M1-In'!N178+'M1-In'!P178</f>
        <v>0</v>
      </c>
      <c r="AC178" s="25">
        <f>IF(V178=1,"Corriger",MIN(AA178,ad5m1*Ident!L178))</f>
        <v>0</v>
      </c>
      <c r="AD178" s="25">
        <f>MIN(AB178,ad5m1*Ident!L178)</f>
        <v>0</v>
      </c>
      <c r="AE178" s="81">
        <f t="shared" si="38"/>
        <v>0</v>
      </c>
      <c r="AF178" s="81">
        <f t="shared" si="39"/>
        <v>0</v>
      </c>
      <c r="AG178" s="81">
        <f>'M1-In'!AD178+'M1-In'!AE178</f>
        <v>0</v>
      </c>
      <c r="AH178" s="81">
        <f t="shared" si="40"/>
        <v>0</v>
      </c>
      <c r="AI178" s="81">
        <f>IF(V178=1,"Corriger!",ROUND('M1-In'!AF178*AE178*fuf,2))</f>
        <v>0</v>
      </c>
      <c r="AJ178" s="81">
        <f>IF(V178=1,"Corriger!",ROUND('M1-In'!AG178*AE178*fuf,2))</f>
        <v>0</v>
      </c>
      <c r="AK178" s="81">
        <f>IF(V178=1,"Corriger!",ROUND('M1-In'!AH178*AE178*fuf,2))</f>
        <v>0</v>
      </c>
      <c r="AL178" s="81">
        <f>IF(V178=1,"Corriger!",ROUND('M1-In'!AI178*AE178*fuf,2))</f>
        <v>0</v>
      </c>
      <c r="AM178" s="81">
        <f>IF(V178=1,"Corriger!",ROUND('M1-In'!AJ178*AE178*fuf,2))</f>
        <v>0</v>
      </c>
      <c r="AN178" s="81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1">
        <f t="shared" si="42"/>
        <v>0</v>
      </c>
      <c r="AQ178" s="81">
        <f t="shared" ca="1" si="43"/>
        <v>0</v>
      </c>
      <c r="AR178" s="81">
        <f t="shared" ca="1" si="44"/>
        <v>0</v>
      </c>
      <c r="AS178" s="81">
        <f t="shared" si="45"/>
        <v>0</v>
      </c>
      <c r="AT178" s="81">
        <f t="shared" ca="1" si="46"/>
        <v>0</v>
      </c>
      <c r="AU178" s="81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'M1-In'!F179*malu1+'M1-In'!G179*dima1+'M1-In'!H179*wome1+'M1-In'!I179*doje1+'M1-In'!J179*vrve1+'M1-In'!K179*zasa1+'M1-In'!L179*zodi1</f>
        <v>0</v>
      </c>
      <c r="F179" s="34">
        <f>IF('M1-In'!Q179&lt;0,1,0)</f>
        <v>0</v>
      </c>
      <c r="G179" s="81" t="str">
        <f t="shared" si="32"/>
        <v>OK</v>
      </c>
      <c r="H179" s="81">
        <f>IF('M1-In'!Q179&lt;0,0,'M1-In'!Q179)</f>
        <v>0</v>
      </c>
      <c r="I179" s="25">
        <f>IF('M1-In'!F179&gt;0,malu1,0)</f>
        <v>0</v>
      </c>
      <c r="J179" s="25">
        <f>IF('M1-In'!G179&gt;0,dima1,0)</f>
        <v>0</v>
      </c>
      <c r="K179" s="25">
        <f>IF('M1-In'!H179&gt;0,wome1,0)</f>
        <v>0</v>
      </c>
      <c r="L179" s="25">
        <f>IF('M1-In'!I179&gt;0,doje1,0)</f>
        <v>0</v>
      </c>
      <c r="M179" s="25">
        <f>IF('M1-In'!J179&gt;0,vrve1,0)</f>
        <v>0</v>
      </c>
      <c r="N179" s="25">
        <f>IF('M1-In'!K179&gt;0,zasa1,0)</f>
        <v>0</v>
      </c>
      <c r="O179" s="25">
        <f>IF('M1-In'!L179&gt;0,zodi1,0)</f>
        <v>0</v>
      </c>
      <c r="P179" s="25">
        <f t="shared" si="33"/>
        <v>0</v>
      </c>
      <c r="Q179" s="25">
        <f>IF(P179+'M1-In'!U179&gt;malu1+dima1+wome1+doje1+vrve1+zasa1+zodi1,1,0)</f>
        <v>0</v>
      </c>
      <c r="R179" s="25" t="str">
        <f t="shared" si="34"/>
        <v>OK</v>
      </c>
      <c r="S179" s="25">
        <f>MIN(P179+'M1-In'!U179,malu1+dima1+wome1+doje1+vrve1+zasa1+zodi1)</f>
        <v>0</v>
      </c>
      <c r="T179" s="25">
        <f>IF('M1-In'!AD179+'M1-In'!AE179+'M1-In'!AF179+'M1-In'!AG179+'M1-In'!AH179+'M1-In'!AI179+'M1-In'!AJ179&gt;S179,1,0)</f>
        <v>0</v>
      </c>
      <c r="U179" s="25" t="str">
        <f t="shared" si="35"/>
        <v>OK</v>
      </c>
      <c r="V179" s="34">
        <f t="shared" si="36"/>
        <v>0</v>
      </c>
      <c r="W179" s="81">
        <f>ROUND('M1-In'!Y179+'M1-In'!Z179+'M1-In'!AA179*0.5+'M1-In'!AB179*0.5,2)</f>
        <v>0</v>
      </c>
      <c r="X179" s="81">
        <f>ROUND('M1-In'!Y179,2)+ROUND('M1-In'!Z179*1.5,2)+ROUND('M1-In'!AA179*0.6,2)+ROUND('M1-In'!AB179*0.9,2)</f>
        <v>0</v>
      </c>
      <c r="Y179" s="81">
        <f ca="1">IF(V179=1,"Corriger",'M1-In'!Y179* vergoedeen+'M1-In'!Z179*ROUND(vergoedeen*1.5,2)+'M1-In'!AA179*ROUND(vergoedeen*0.6,2)+'M1-In'!AB179*ROUND(vergoedeen*0.9,2))</f>
        <v>0</v>
      </c>
      <c r="Z179" s="81">
        <f t="shared" ca="1" si="37"/>
        <v>0</v>
      </c>
      <c r="AA179" s="81">
        <f>E179+'M1-In'!N179+'M1-In'!P179+H179</f>
        <v>0</v>
      </c>
      <c r="AB179" s="81">
        <f>E179+'M1-In'!N179+'M1-In'!P179</f>
        <v>0</v>
      </c>
      <c r="AC179" s="25">
        <f>IF(V179=1,"Corriger",MIN(AA179,ad5m1*Ident!L179))</f>
        <v>0</v>
      </c>
      <c r="AD179" s="25">
        <f>MIN(AB179,ad5m1*Ident!L179)</f>
        <v>0</v>
      </c>
      <c r="AE179" s="81">
        <f t="shared" si="38"/>
        <v>0</v>
      </c>
      <c r="AF179" s="81">
        <f t="shared" si="39"/>
        <v>0</v>
      </c>
      <c r="AG179" s="81">
        <f>'M1-In'!AD179+'M1-In'!AE179</f>
        <v>0</v>
      </c>
      <c r="AH179" s="81">
        <f t="shared" si="40"/>
        <v>0</v>
      </c>
      <c r="AI179" s="81">
        <f>IF(V179=1,"Corriger!",ROUND('M1-In'!AF179*AE179*fuf,2))</f>
        <v>0</v>
      </c>
      <c r="AJ179" s="81">
        <f>IF(V179=1,"Corriger!",ROUND('M1-In'!AG179*AE179*fuf,2))</f>
        <v>0</v>
      </c>
      <c r="AK179" s="81">
        <f>IF(V179=1,"Corriger!",ROUND('M1-In'!AH179*AE179*fuf,2))</f>
        <v>0</v>
      </c>
      <c r="AL179" s="81">
        <f>IF(V179=1,"Corriger!",ROUND('M1-In'!AI179*AE179*fuf,2))</f>
        <v>0</v>
      </c>
      <c r="AM179" s="81">
        <f>IF(V179=1,"Corriger!",ROUND('M1-In'!AJ179*AE179*fuf,2))</f>
        <v>0</v>
      </c>
      <c r="AN179" s="81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1">
        <f t="shared" si="42"/>
        <v>0</v>
      </c>
      <c r="AQ179" s="81">
        <f t="shared" ca="1" si="43"/>
        <v>0</v>
      </c>
      <c r="AR179" s="81">
        <f t="shared" ca="1" si="44"/>
        <v>0</v>
      </c>
      <c r="AS179" s="81">
        <f t="shared" si="45"/>
        <v>0</v>
      </c>
      <c r="AT179" s="81">
        <f t="shared" ca="1" si="46"/>
        <v>0</v>
      </c>
      <c r="AU179" s="81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'M1-In'!F180*malu1+'M1-In'!G180*dima1+'M1-In'!H180*wome1+'M1-In'!I180*doje1+'M1-In'!J180*vrve1+'M1-In'!K180*zasa1+'M1-In'!L180*zodi1</f>
        <v>0</v>
      </c>
      <c r="F180" s="34">
        <f>IF('M1-In'!Q180&lt;0,1,0)</f>
        <v>0</v>
      </c>
      <c r="G180" s="81" t="str">
        <f t="shared" si="32"/>
        <v>OK</v>
      </c>
      <c r="H180" s="81">
        <f>IF('M1-In'!Q180&lt;0,0,'M1-In'!Q180)</f>
        <v>0</v>
      </c>
      <c r="I180" s="25">
        <f>IF('M1-In'!F180&gt;0,malu1,0)</f>
        <v>0</v>
      </c>
      <c r="J180" s="25">
        <f>IF('M1-In'!G180&gt;0,dima1,0)</f>
        <v>0</v>
      </c>
      <c r="K180" s="25">
        <f>IF('M1-In'!H180&gt;0,wome1,0)</f>
        <v>0</v>
      </c>
      <c r="L180" s="25">
        <f>IF('M1-In'!I180&gt;0,doje1,0)</f>
        <v>0</v>
      </c>
      <c r="M180" s="25">
        <f>IF('M1-In'!J180&gt;0,vrve1,0)</f>
        <v>0</v>
      </c>
      <c r="N180" s="25">
        <f>IF('M1-In'!K180&gt;0,zasa1,0)</f>
        <v>0</v>
      </c>
      <c r="O180" s="25">
        <f>IF('M1-In'!L180&gt;0,zodi1,0)</f>
        <v>0</v>
      </c>
      <c r="P180" s="25">
        <f t="shared" si="33"/>
        <v>0</v>
      </c>
      <c r="Q180" s="25">
        <f>IF(P180+'M1-In'!U180&gt;malu1+dima1+wome1+doje1+vrve1+zasa1+zodi1,1,0)</f>
        <v>0</v>
      </c>
      <c r="R180" s="25" t="str">
        <f t="shared" si="34"/>
        <v>OK</v>
      </c>
      <c r="S180" s="25">
        <f>MIN(P180+'M1-In'!U180,malu1+dima1+wome1+doje1+vrve1+zasa1+zodi1)</f>
        <v>0</v>
      </c>
      <c r="T180" s="25">
        <f>IF('M1-In'!AD180+'M1-In'!AE180+'M1-In'!AF180+'M1-In'!AG180+'M1-In'!AH180+'M1-In'!AI180+'M1-In'!AJ180&gt;S180,1,0)</f>
        <v>0</v>
      </c>
      <c r="U180" s="25" t="str">
        <f t="shared" si="35"/>
        <v>OK</v>
      </c>
      <c r="V180" s="34">
        <f t="shared" si="36"/>
        <v>0</v>
      </c>
      <c r="W180" s="81">
        <f>ROUND('M1-In'!Y180+'M1-In'!Z180+'M1-In'!AA180*0.5+'M1-In'!AB180*0.5,2)</f>
        <v>0</v>
      </c>
      <c r="X180" s="81">
        <f>ROUND('M1-In'!Y180,2)+ROUND('M1-In'!Z180*1.5,2)+ROUND('M1-In'!AA180*0.6,2)+ROUND('M1-In'!AB180*0.9,2)</f>
        <v>0</v>
      </c>
      <c r="Y180" s="81">
        <f ca="1">IF(V180=1,"Corriger",'M1-In'!Y180* vergoedeen+'M1-In'!Z180*ROUND(vergoedeen*1.5,2)+'M1-In'!AA180*ROUND(vergoedeen*0.6,2)+'M1-In'!AB180*ROUND(vergoedeen*0.9,2))</f>
        <v>0</v>
      </c>
      <c r="Z180" s="81">
        <f t="shared" ca="1" si="37"/>
        <v>0</v>
      </c>
      <c r="AA180" s="81">
        <f>E180+'M1-In'!N180+'M1-In'!P180+H180</f>
        <v>0</v>
      </c>
      <c r="AB180" s="81">
        <f>E180+'M1-In'!N180+'M1-In'!P180</f>
        <v>0</v>
      </c>
      <c r="AC180" s="25">
        <f>IF(V180=1,"Corriger",MIN(AA180,ad5m1*Ident!L180))</f>
        <v>0</v>
      </c>
      <c r="AD180" s="25">
        <f>MIN(AB180,ad5m1*Ident!L180)</f>
        <v>0</v>
      </c>
      <c r="AE180" s="81">
        <f t="shared" si="38"/>
        <v>0</v>
      </c>
      <c r="AF180" s="81">
        <f t="shared" si="39"/>
        <v>0</v>
      </c>
      <c r="AG180" s="81">
        <f>'M1-In'!AD180+'M1-In'!AE180</f>
        <v>0</v>
      </c>
      <c r="AH180" s="81">
        <f t="shared" si="40"/>
        <v>0</v>
      </c>
      <c r="AI180" s="81">
        <f>IF(V180=1,"Corriger!",ROUND('M1-In'!AF180*AE180*fuf,2))</f>
        <v>0</v>
      </c>
      <c r="AJ180" s="81">
        <f>IF(V180=1,"Corriger!",ROUND('M1-In'!AG180*AE180*fuf,2))</f>
        <v>0</v>
      </c>
      <c r="AK180" s="81">
        <f>IF(V180=1,"Corriger!",ROUND('M1-In'!AH180*AE180*fuf,2))</f>
        <v>0</v>
      </c>
      <c r="AL180" s="81">
        <f>IF(V180=1,"Corriger!",ROUND('M1-In'!AI180*AE180*fuf,2))</f>
        <v>0</v>
      </c>
      <c r="AM180" s="81">
        <f>IF(V180=1,"Corriger!",ROUND('M1-In'!AJ180*AE180*fuf,2))</f>
        <v>0</v>
      </c>
      <c r="AN180" s="81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1">
        <f t="shared" si="42"/>
        <v>0</v>
      </c>
      <c r="AQ180" s="81">
        <f t="shared" ca="1" si="43"/>
        <v>0</v>
      </c>
      <c r="AR180" s="81">
        <f t="shared" ca="1" si="44"/>
        <v>0</v>
      </c>
      <c r="AS180" s="81">
        <f t="shared" si="45"/>
        <v>0</v>
      </c>
      <c r="AT180" s="81">
        <f t="shared" ca="1" si="46"/>
        <v>0</v>
      </c>
      <c r="AU180" s="81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'M1-In'!F181*malu1+'M1-In'!G181*dima1+'M1-In'!H181*wome1+'M1-In'!I181*doje1+'M1-In'!J181*vrve1+'M1-In'!K181*zasa1+'M1-In'!L181*zodi1</f>
        <v>0</v>
      </c>
      <c r="F181" s="34">
        <f>IF('M1-In'!Q181&lt;0,1,0)</f>
        <v>0</v>
      </c>
      <c r="G181" s="81" t="str">
        <f t="shared" si="32"/>
        <v>OK</v>
      </c>
      <c r="H181" s="81">
        <f>IF('M1-In'!Q181&lt;0,0,'M1-In'!Q181)</f>
        <v>0</v>
      </c>
      <c r="I181" s="25">
        <f>IF('M1-In'!F181&gt;0,malu1,0)</f>
        <v>0</v>
      </c>
      <c r="J181" s="25">
        <f>IF('M1-In'!G181&gt;0,dima1,0)</f>
        <v>0</v>
      </c>
      <c r="K181" s="25">
        <f>IF('M1-In'!H181&gt;0,wome1,0)</f>
        <v>0</v>
      </c>
      <c r="L181" s="25">
        <f>IF('M1-In'!I181&gt;0,doje1,0)</f>
        <v>0</v>
      </c>
      <c r="M181" s="25">
        <f>IF('M1-In'!J181&gt;0,vrve1,0)</f>
        <v>0</v>
      </c>
      <c r="N181" s="25">
        <f>IF('M1-In'!K181&gt;0,zasa1,0)</f>
        <v>0</v>
      </c>
      <c r="O181" s="25">
        <f>IF('M1-In'!L181&gt;0,zodi1,0)</f>
        <v>0</v>
      </c>
      <c r="P181" s="25">
        <f t="shared" si="33"/>
        <v>0</v>
      </c>
      <c r="Q181" s="25">
        <f>IF(P181+'M1-In'!U181&gt;malu1+dima1+wome1+doje1+vrve1+zasa1+zodi1,1,0)</f>
        <v>0</v>
      </c>
      <c r="R181" s="25" t="str">
        <f t="shared" si="34"/>
        <v>OK</v>
      </c>
      <c r="S181" s="25">
        <f>MIN(P181+'M1-In'!U181,malu1+dima1+wome1+doje1+vrve1+zasa1+zodi1)</f>
        <v>0</v>
      </c>
      <c r="T181" s="25">
        <f>IF('M1-In'!AD181+'M1-In'!AE181+'M1-In'!AF181+'M1-In'!AG181+'M1-In'!AH181+'M1-In'!AI181+'M1-In'!AJ181&gt;S181,1,0)</f>
        <v>0</v>
      </c>
      <c r="U181" s="25" t="str">
        <f t="shared" si="35"/>
        <v>OK</v>
      </c>
      <c r="V181" s="34">
        <f t="shared" si="36"/>
        <v>0</v>
      </c>
      <c r="W181" s="81">
        <f>ROUND('M1-In'!Y181+'M1-In'!Z181+'M1-In'!AA181*0.5+'M1-In'!AB181*0.5,2)</f>
        <v>0</v>
      </c>
      <c r="X181" s="81">
        <f>ROUND('M1-In'!Y181,2)+ROUND('M1-In'!Z181*1.5,2)+ROUND('M1-In'!AA181*0.6,2)+ROUND('M1-In'!AB181*0.9,2)</f>
        <v>0</v>
      </c>
      <c r="Y181" s="81">
        <f ca="1">IF(V181=1,"Corriger",'M1-In'!Y181* vergoedeen+'M1-In'!Z181*ROUND(vergoedeen*1.5,2)+'M1-In'!AA181*ROUND(vergoedeen*0.6,2)+'M1-In'!AB181*ROUND(vergoedeen*0.9,2))</f>
        <v>0</v>
      </c>
      <c r="Z181" s="81">
        <f t="shared" ca="1" si="37"/>
        <v>0</v>
      </c>
      <c r="AA181" s="81">
        <f>E181+'M1-In'!N181+'M1-In'!P181+H181</f>
        <v>0</v>
      </c>
      <c r="AB181" s="81">
        <f>E181+'M1-In'!N181+'M1-In'!P181</f>
        <v>0</v>
      </c>
      <c r="AC181" s="25">
        <f>IF(V181=1,"Corriger",MIN(AA181,ad5m1*Ident!L181))</f>
        <v>0</v>
      </c>
      <c r="AD181" s="25">
        <f>MIN(AB181,ad5m1*Ident!L181)</f>
        <v>0</v>
      </c>
      <c r="AE181" s="81">
        <f t="shared" si="38"/>
        <v>0</v>
      </c>
      <c r="AF181" s="81">
        <f t="shared" si="39"/>
        <v>0</v>
      </c>
      <c r="AG181" s="81">
        <f>'M1-In'!AD181+'M1-In'!AE181</f>
        <v>0</v>
      </c>
      <c r="AH181" s="81">
        <f t="shared" si="40"/>
        <v>0</v>
      </c>
      <c r="AI181" s="81">
        <f>IF(V181=1,"Corriger!",ROUND('M1-In'!AF181*AE181*fuf,2))</f>
        <v>0</v>
      </c>
      <c r="AJ181" s="81">
        <f>IF(V181=1,"Corriger!",ROUND('M1-In'!AG181*AE181*fuf,2))</f>
        <v>0</v>
      </c>
      <c r="AK181" s="81">
        <f>IF(V181=1,"Corriger!",ROUND('M1-In'!AH181*AE181*fuf,2))</f>
        <v>0</v>
      </c>
      <c r="AL181" s="81">
        <f>IF(V181=1,"Corriger!",ROUND('M1-In'!AI181*AE181*fuf,2))</f>
        <v>0</v>
      </c>
      <c r="AM181" s="81">
        <f>IF(V181=1,"Corriger!",ROUND('M1-In'!AJ181*AE181*fuf,2))</f>
        <v>0</v>
      </c>
      <c r="AN181" s="81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1">
        <f t="shared" si="42"/>
        <v>0</v>
      </c>
      <c r="AQ181" s="81">
        <f t="shared" ca="1" si="43"/>
        <v>0</v>
      </c>
      <c r="AR181" s="81">
        <f t="shared" ca="1" si="44"/>
        <v>0</v>
      </c>
      <c r="AS181" s="81">
        <f t="shared" si="45"/>
        <v>0</v>
      </c>
      <c r="AT181" s="81">
        <f t="shared" ca="1" si="46"/>
        <v>0</v>
      </c>
      <c r="AU181" s="81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'M1-In'!F182*malu1+'M1-In'!G182*dima1+'M1-In'!H182*wome1+'M1-In'!I182*doje1+'M1-In'!J182*vrve1+'M1-In'!K182*zasa1+'M1-In'!L182*zodi1</f>
        <v>0</v>
      </c>
      <c r="F182" s="34">
        <f>IF('M1-In'!Q182&lt;0,1,0)</f>
        <v>0</v>
      </c>
      <c r="G182" s="81" t="str">
        <f t="shared" si="32"/>
        <v>OK</v>
      </c>
      <c r="H182" s="81">
        <f>IF('M1-In'!Q182&lt;0,0,'M1-In'!Q182)</f>
        <v>0</v>
      </c>
      <c r="I182" s="25">
        <f>IF('M1-In'!F182&gt;0,malu1,0)</f>
        <v>0</v>
      </c>
      <c r="J182" s="25">
        <f>IF('M1-In'!G182&gt;0,dima1,0)</f>
        <v>0</v>
      </c>
      <c r="K182" s="25">
        <f>IF('M1-In'!H182&gt;0,wome1,0)</f>
        <v>0</v>
      </c>
      <c r="L182" s="25">
        <f>IF('M1-In'!I182&gt;0,doje1,0)</f>
        <v>0</v>
      </c>
      <c r="M182" s="25">
        <f>IF('M1-In'!J182&gt;0,vrve1,0)</f>
        <v>0</v>
      </c>
      <c r="N182" s="25">
        <f>IF('M1-In'!K182&gt;0,zasa1,0)</f>
        <v>0</v>
      </c>
      <c r="O182" s="25">
        <f>IF('M1-In'!L182&gt;0,zodi1,0)</f>
        <v>0</v>
      </c>
      <c r="P182" s="25">
        <f t="shared" si="33"/>
        <v>0</v>
      </c>
      <c r="Q182" s="25">
        <f>IF(P182+'M1-In'!U182&gt;malu1+dima1+wome1+doje1+vrve1+zasa1+zodi1,1,0)</f>
        <v>0</v>
      </c>
      <c r="R182" s="25" t="str">
        <f t="shared" si="34"/>
        <v>OK</v>
      </c>
      <c r="S182" s="25">
        <f>MIN(P182+'M1-In'!U182,malu1+dima1+wome1+doje1+vrve1+zasa1+zodi1)</f>
        <v>0</v>
      </c>
      <c r="T182" s="25">
        <f>IF('M1-In'!AD182+'M1-In'!AE182+'M1-In'!AF182+'M1-In'!AG182+'M1-In'!AH182+'M1-In'!AI182+'M1-In'!AJ182&gt;S182,1,0)</f>
        <v>0</v>
      </c>
      <c r="U182" s="25" t="str">
        <f t="shared" si="35"/>
        <v>OK</v>
      </c>
      <c r="V182" s="34">
        <f t="shared" si="36"/>
        <v>0</v>
      </c>
      <c r="W182" s="81">
        <f>ROUND('M1-In'!Y182+'M1-In'!Z182+'M1-In'!AA182*0.5+'M1-In'!AB182*0.5,2)</f>
        <v>0</v>
      </c>
      <c r="X182" s="81">
        <f>ROUND('M1-In'!Y182,2)+ROUND('M1-In'!Z182*1.5,2)+ROUND('M1-In'!AA182*0.6,2)+ROUND('M1-In'!AB182*0.9,2)</f>
        <v>0</v>
      </c>
      <c r="Y182" s="81">
        <f ca="1">IF(V182=1,"Corriger",'M1-In'!Y182* vergoedeen+'M1-In'!Z182*ROUND(vergoedeen*1.5,2)+'M1-In'!AA182*ROUND(vergoedeen*0.6,2)+'M1-In'!AB182*ROUND(vergoedeen*0.9,2))</f>
        <v>0</v>
      </c>
      <c r="Z182" s="81">
        <f t="shared" ca="1" si="37"/>
        <v>0</v>
      </c>
      <c r="AA182" s="81">
        <f>E182+'M1-In'!N182+'M1-In'!P182+H182</f>
        <v>0</v>
      </c>
      <c r="AB182" s="81">
        <f>E182+'M1-In'!N182+'M1-In'!P182</f>
        <v>0</v>
      </c>
      <c r="AC182" s="25">
        <f>IF(V182=1,"Corriger",MIN(AA182,ad5m1*Ident!L182))</f>
        <v>0</v>
      </c>
      <c r="AD182" s="25">
        <f>MIN(AB182,ad5m1*Ident!L182)</f>
        <v>0</v>
      </c>
      <c r="AE182" s="81">
        <f t="shared" si="38"/>
        <v>0</v>
      </c>
      <c r="AF182" s="81">
        <f t="shared" si="39"/>
        <v>0</v>
      </c>
      <c r="AG182" s="81">
        <f>'M1-In'!AD182+'M1-In'!AE182</f>
        <v>0</v>
      </c>
      <c r="AH182" s="81">
        <f t="shared" si="40"/>
        <v>0</v>
      </c>
      <c r="AI182" s="81">
        <f>IF(V182=1,"Corriger!",ROUND('M1-In'!AF182*AE182*fuf,2))</f>
        <v>0</v>
      </c>
      <c r="AJ182" s="81">
        <f>IF(V182=1,"Corriger!",ROUND('M1-In'!AG182*AE182*fuf,2))</f>
        <v>0</v>
      </c>
      <c r="AK182" s="81">
        <f>IF(V182=1,"Corriger!",ROUND('M1-In'!AH182*AE182*fuf,2))</f>
        <v>0</v>
      </c>
      <c r="AL182" s="81">
        <f>IF(V182=1,"Corriger!",ROUND('M1-In'!AI182*AE182*fuf,2))</f>
        <v>0</v>
      </c>
      <c r="AM182" s="81">
        <f>IF(V182=1,"Corriger!",ROUND('M1-In'!AJ182*AE182*fuf,2))</f>
        <v>0</v>
      </c>
      <c r="AN182" s="81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1">
        <f t="shared" si="42"/>
        <v>0</v>
      </c>
      <c r="AQ182" s="81">
        <f t="shared" ca="1" si="43"/>
        <v>0</v>
      </c>
      <c r="AR182" s="81">
        <f t="shared" ca="1" si="44"/>
        <v>0</v>
      </c>
      <c r="AS182" s="81">
        <f t="shared" si="45"/>
        <v>0</v>
      </c>
      <c r="AT182" s="81">
        <f t="shared" ca="1" si="46"/>
        <v>0</v>
      </c>
      <c r="AU182" s="81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'M1-In'!F183*malu1+'M1-In'!G183*dima1+'M1-In'!H183*wome1+'M1-In'!I183*doje1+'M1-In'!J183*vrve1+'M1-In'!K183*zasa1+'M1-In'!L183*zodi1</f>
        <v>0</v>
      </c>
      <c r="F183" s="34">
        <f>IF('M1-In'!Q183&lt;0,1,0)</f>
        <v>0</v>
      </c>
      <c r="G183" s="81" t="str">
        <f t="shared" si="32"/>
        <v>OK</v>
      </c>
      <c r="H183" s="81">
        <f>IF('M1-In'!Q183&lt;0,0,'M1-In'!Q183)</f>
        <v>0</v>
      </c>
      <c r="I183" s="25">
        <f>IF('M1-In'!F183&gt;0,malu1,0)</f>
        <v>0</v>
      </c>
      <c r="J183" s="25">
        <f>IF('M1-In'!G183&gt;0,dima1,0)</f>
        <v>0</v>
      </c>
      <c r="K183" s="25">
        <f>IF('M1-In'!H183&gt;0,wome1,0)</f>
        <v>0</v>
      </c>
      <c r="L183" s="25">
        <f>IF('M1-In'!I183&gt;0,doje1,0)</f>
        <v>0</v>
      </c>
      <c r="M183" s="25">
        <f>IF('M1-In'!J183&gt;0,vrve1,0)</f>
        <v>0</v>
      </c>
      <c r="N183" s="25">
        <f>IF('M1-In'!K183&gt;0,zasa1,0)</f>
        <v>0</v>
      </c>
      <c r="O183" s="25">
        <f>IF('M1-In'!L183&gt;0,zodi1,0)</f>
        <v>0</v>
      </c>
      <c r="P183" s="25">
        <f t="shared" si="33"/>
        <v>0</v>
      </c>
      <c r="Q183" s="25">
        <f>IF(P183+'M1-In'!U183&gt;malu1+dima1+wome1+doje1+vrve1+zasa1+zodi1,1,0)</f>
        <v>0</v>
      </c>
      <c r="R183" s="25" t="str">
        <f t="shared" si="34"/>
        <v>OK</v>
      </c>
      <c r="S183" s="25">
        <f>MIN(P183+'M1-In'!U183,malu1+dima1+wome1+doje1+vrve1+zasa1+zodi1)</f>
        <v>0</v>
      </c>
      <c r="T183" s="25">
        <f>IF('M1-In'!AD183+'M1-In'!AE183+'M1-In'!AF183+'M1-In'!AG183+'M1-In'!AH183+'M1-In'!AI183+'M1-In'!AJ183&gt;S183,1,0)</f>
        <v>0</v>
      </c>
      <c r="U183" s="25" t="str">
        <f t="shared" si="35"/>
        <v>OK</v>
      </c>
      <c r="V183" s="34">
        <f t="shared" si="36"/>
        <v>0</v>
      </c>
      <c r="W183" s="81">
        <f>ROUND('M1-In'!Y183+'M1-In'!Z183+'M1-In'!AA183*0.5+'M1-In'!AB183*0.5,2)</f>
        <v>0</v>
      </c>
      <c r="X183" s="81">
        <f>ROUND('M1-In'!Y183,2)+ROUND('M1-In'!Z183*1.5,2)+ROUND('M1-In'!AA183*0.6,2)+ROUND('M1-In'!AB183*0.9,2)</f>
        <v>0</v>
      </c>
      <c r="Y183" s="81">
        <f ca="1">IF(V183=1,"Corriger",'M1-In'!Y183* vergoedeen+'M1-In'!Z183*ROUND(vergoedeen*1.5,2)+'M1-In'!AA183*ROUND(vergoedeen*0.6,2)+'M1-In'!AB183*ROUND(vergoedeen*0.9,2))</f>
        <v>0</v>
      </c>
      <c r="Z183" s="81">
        <f t="shared" ca="1" si="37"/>
        <v>0</v>
      </c>
      <c r="AA183" s="81">
        <f>E183+'M1-In'!N183+'M1-In'!P183+H183</f>
        <v>0</v>
      </c>
      <c r="AB183" s="81">
        <f>E183+'M1-In'!N183+'M1-In'!P183</f>
        <v>0</v>
      </c>
      <c r="AC183" s="25">
        <f>IF(V183=1,"Corriger",MIN(AA183,ad5m1*Ident!L183))</f>
        <v>0</v>
      </c>
      <c r="AD183" s="25">
        <f>MIN(AB183,ad5m1*Ident!L183)</f>
        <v>0</v>
      </c>
      <c r="AE183" s="81">
        <f t="shared" si="38"/>
        <v>0</v>
      </c>
      <c r="AF183" s="81">
        <f t="shared" si="39"/>
        <v>0</v>
      </c>
      <c r="AG183" s="81">
        <f>'M1-In'!AD183+'M1-In'!AE183</f>
        <v>0</v>
      </c>
      <c r="AH183" s="81">
        <f t="shared" si="40"/>
        <v>0</v>
      </c>
      <c r="AI183" s="81">
        <f>IF(V183=1,"Corriger!",ROUND('M1-In'!AF183*AE183*fuf,2))</f>
        <v>0</v>
      </c>
      <c r="AJ183" s="81">
        <f>IF(V183=1,"Corriger!",ROUND('M1-In'!AG183*AE183*fuf,2))</f>
        <v>0</v>
      </c>
      <c r="AK183" s="81">
        <f>IF(V183=1,"Corriger!",ROUND('M1-In'!AH183*AE183*fuf,2))</f>
        <v>0</v>
      </c>
      <c r="AL183" s="81">
        <f>IF(V183=1,"Corriger!",ROUND('M1-In'!AI183*AE183*fuf,2))</f>
        <v>0</v>
      </c>
      <c r="AM183" s="81">
        <f>IF(V183=1,"Corriger!",ROUND('M1-In'!AJ183*AE183*fuf,2))</f>
        <v>0</v>
      </c>
      <c r="AN183" s="81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1">
        <f t="shared" si="42"/>
        <v>0</v>
      </c>
      <c r="AQ183" s="81">
        <f t="shared" ca="1" si="43"/>
        <v>0</v>
      </c>
      <c r="AR183" s="81">
        <f t="shared" ca="1" si="44"/>
        <v>0</v>
      </c>
      <c r="AS183" s="81">
        <f t="shared" si="45"/>
        <v>0</v>
      </c>
      <c r="AT183" s="81">
        <f t="shared" ca="1" si="46"/>
        <v>0</v>
      </c>
      <c r="AU183" s="81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'M1-In'!F184*malu1+'M1-In'!G184*dima1+'M1-In'!H184*wome1+'M1-In'!I184*doje1+'M1-In'!J184*vrve1+'M1-In'!K184*zasa1+'M1-In'!L184*zodi1</f>
        <v>0</v>
      </c>
      <c r="F184" s="34">
        <f>IF('M1-In'!Q184&lt;0,1,0)</f>
        <v>0</v>
      </c>
      <c r="G184" s="81" t="str">
        <f t="shared" si="32"/>
        <v>OK</v>
      </c>
      <c r="H184" s="81">
        <f>IF('M1-In'!Q184&lt;0,0,'M1-In'!Q184)</f>
        <v>0</v>
      </c>
      <c r="I184" s="25">
        <f>IF('M1-In'!F184&gt;0,malu1,0)</f>
        <v>0</v>
      </c>
      <c r="J184" s="25">
        <f>IF('M1-In'!G184&gt;0,dima1,0)</f>
        <v>0</v>
      </c>
      <c r="K184" s="25">
        <f>IF('M1-In'!H184&gt;0,wome1,0)</f>
        <v>0</v>
      </c>
      <c r="L184" s="25">
        <f>IF('M1-In'!I184&gt;0,doje1,0)</f>
        <v>0</v>
      </c>
      <c r="M184" s="25">
        <f>IF('M1-In'!J184&gt;0,vrve1,0)</f>
        <v>0</v>
      </c>
      <c r="N184" s="25">
        <f>IF('M1-In'!K184&gt;0,zasa1,0)</f>
        <v>0</v>
      </c>
      <c r="O184" s="25">
        <f>IF('M1-In'!L184&gt;0,zodi1,0)</f>
        <v>0</v>
      </c>
      <c r="P184" s="25">
        <f t="shared" si="33"/>
        <v>0</v>
      </c>
      <c r="Q184" s="25">
        <f>IF(P184+'M1-In'!U184&gt;malu1+dima1+wome1+doje1+vrve1+zasa1+zodi1,1,0)</f>
        <v>0</v>
      </c>
      <c r="R184" s="25" t="str">
        <f t="shared" si="34"/>
        <v>OK</v>
      </c>
      <c r="S184" s="25">
        <f>MIN(P184+'M1-In'!U184,malu1+dima1+wome1+doje1+vrve1+zasa1+zodi1)</f>
        <v>0</v>
      </c>
      <c r="T184" s="25">
        <f>IF('M1-In'!AD184+'M1-In'!AE184+'M1-In'!AF184+'M1-In'!AG184+'M1-In'!AH184+'M1-In'!AI184+'M1-In'!AJ184&gt;S184,1,0)</f>
        <v>0</v>
      </c>
      <c r="U184" s="25" t="str">
        <f t="shared" si="35"/>
        <v>OK</v>
      </c>
      <c r="V184" s="34">
        <f t="shared" si="36"/>
        <v>0</v>
      </c>
      <c r="W184" s="81">
        <f>ROUND('M1-In'!Y184+'M1-In'!Z184+'M1-In'!AA184*0.5+'M1-In'!AB184*0.5,2)</f>
        <v>0</v>
      </c>
      <c r="X184" s="81">
        <f>ROUND('M1-In'!Y184,2)+ROUND('M1-In'!Z184*1.5,2)+ROUND('M1-In'!AA184*0.6,2)+ROUND('M1-In'!AB184*0.9,2)</f>
        <v>0</v>
      </c>
      <c r="Y184" s="81">
        <f ca="1">IF(V184=1,"Corriger",'M1-In'!Y184* vergoedeen+'M1-In'!Z184*ROUND(vergoedeen*1.5,2)+'M1-In'!AA184*ROUND(vergoedeen*0.6,2)+'M1-In'!AB184*ROUND(vergoedeen*0.9,2))</f>
        <v>0</v>
      </c>
      <c r="Z184" s="81">
        <f t="shared" ca="1" si="37"/>
        <v>0</v>
      </c>
      <c r="AA184" s="81">
        <f>E184+'M1-In'!N184+'M1-In'!P184+H184</f>
        <v>0</v>
      </c>
      <c r="AB184" s="81">
        <f>E184+'M1-In'!N184+'M1-In'!P184</f>
        <v>0</v>
      </c>
      <c r="AC184" s="25">
        <f>IF(V184=1,"Corriger",MIN(AA184,ad5m1*Ident!L184))</f>
        <v>0</v>
      </c>
      <c r="AD184" s="25">
        <f>MIN(AB184,ad5m1*Ident!L184)</f>
        <v>0</v>
      </c>
      <c r="AE184" s="81">
        <f t="shared" si="38"/>
        <v>0</v>
      </c>
      <c r="AF184" s="81">
        <f t="shared" si="39"/>
        <v>0</v>
      </c>
      <c r="AG184" s="81">
        <f>'M1-In'!AD184+'M1-In'!AE184</f>
        <v>0</v>
      </c>
      <c r="AH184" s="81">
        <f t="shared" si="40"/>
        <v>0</v>
      </c>
      <c r="AI184" s="81">
        <f>IF(V184=1,"Corriger!",ROUND('M1-In'!AF184*AE184*fuf,2))</f>
        <v>0</v>
      </c>
      <c r="AJ184" s="81">
        <f>IF(V184=1,"Corriger!",ROUND('M1-In'!AG184*AE184*fuf,2))</f>
        <v>0</v>
      </c>
      <c r="AK184" s="81">
        <f>IF(V184=1,"Corriger!",ROUND('M1-In'!AH184*AE184*fuf,2))</f>
        <v>0</v>
      </c>
      <c r="AL184" s="81">
        <f>IF(V184=1,"Corriger!",ROUND('M1-In'!AI184*AE184*fuf,2))</f>
        <v>0</v>
      </c>
      <c r="AM184" s="81">
        <f>IF(V184=1,"Corriger!",ROUND('M1-In'!AJ184*AE184*fuf,2))</f>
        <v>0</v>
      </c>
      <c r="AN184" s="81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1">
        <f t="shared" si="42"/>
        <v>0</v>
      </c>
      <c r="AQ184" s="81">
        <f t="shared" ca="1" si="43"/>
        <v>0</v>
      </c>
      <c r="AR184" s="81">
        <f t="shared" ca="1" si="44"/>
        <v>0</v>
      </c>
      <c r="AS184" s="81">
        <f t="shared" si="45"/>
        <v>0</v>
      </c>
      <c r="AT184" s="81">
        <f t="shared" ca="1" si="46"/>
        <v>0</v>
      </c>
      <c r="AU184" s="81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'M1-In'!F185*malu1+'M1-In'!G185*dima1+'M1-In'!H185*wome1+'M1-In'!I185*doje1+'M1-In'!J185*vrve1+'M1-In'!K185*zasa1+'M1-In'!L185*zodi1</f>
        <v>0</v>
      </c>
      <c r="F185" s="34">
        <f>IF('M1-In'!Q185&lt;0,1,0)</f>
        <v>0</v>
      </c>
      <c r="G185" s="81" t="str">
        <f t="shared" si="32"/>
        <v>OK</v>
      </c>
      <c r="H185" s="81">
        <f>IF('M1-In'!Q185&lt;0,0,'M1-In'!Q185)</f>
        <v>0</v>
      </c>
      <c r="I185" s="25">
        <f>IF('M1-In'!F185&gt;0,malu1,0)</f>
        <v>0</v>
      </c>
      <c r="J185" s="25">
        <f>IF('M1-In'!G185&gt;0,dima1,0)</f>
        <v>0</v>
      </c>
      <c r="K185" s="25">
        <f>IF('M1-In'!H185&gt;0,wome1,0)</f>
        <v>0</v>
      </c>
      <c r="L185" s="25">
        <f>IF('M1-In'!I185&gt;0,doje1,0)</f>
        <v>0</v>
      </c>
      <c r="M185" s="25">
        <f>IF('M1-In'!J185&gt;0,vrve1,0)</f>
        <v>0</v>
      </c>
      <c r="N185" s="25">
        <f>IF('M1-In'!K185&gt;0,zasa1,0)</f>
        <v>0</v>
      </c>
      <c r="O185" s="25">
        <f>IF('M1-In'!L185&gt;0,zodi1,0)</f>
        <v>0</v>
      </c>
      <c r="P185" s="25">
        <f t="shared" si="33"/>
        <v>0</v>
      </c>
      <c r="Q185" s="25">
        <f>IF(P185+'M1-In'!U185&gt;malu1+dima1+wome1+doje1+vrve1+zasa1+zodi1,1,0)</f>
        <v>0</v>
      </c>
      <c r="R185" s="25" t="str">
        <f t="shared" si="34"/>
        <v>OK</v>
      </c>
      <c r="S185" s="25">
        <f>MIN(P185+'M1-In'!U185,malu1+dima1+wome1+doje1+vrve1+zasa1+zodi1)</f>
        <v>0</v>
      </c>
      <c r="T185" s="25">
        <f>IF('M1-In'!AD185+'M1-In'!AE185+'M1-In'!AF185+'M1-In'!AG185+'M1-In'!AH185+'M1-In'!AI185+'M1-In'!AJ185&gt;S185,1,0)</f>
        <v>0</v>
      </c>
      <c r="U185" s="25" t="str">
        <f t="shared" si="35"/>
        <v>OK</v>
      </c>
      <c r="V185" s="34">
        <f t="shared" si="36"/>
        <v>0</v>
      </c>
      <c r="W185" s="81">
        <f>ROUND('M1-In'!Y185+'M1-In'!Z185+'M1-In'!AA185*0.5+'M1-In'!AB185*0.5,2)</f>
        <v>0</v>
      </c>
      <c r="X185" s="81">
        <f>ROUND('M1-In'!Y185,2)+ROUND('M1-In'!Z185*1.5,2)+ROUND('M1-In'!AA185*0.6,2)+ROUND('M1-In'!AB185*0.9,2)</f>
        <v>0</v>
      </c>
      <c r="Y185" s="81">
        <f ca="1">IF(V185=1,"Corriger",'M1-In'!Y185* vergoedeen+'M1-In'!Z185*ROUND(vergoedeen*1.5,2)+'M1-In'!AA185*ROUND(vergoedeen*0.6,2)+'M1-In'!AB185*ROUND(vergoedeen*0.9,2))</f>
        <v>0</v>
      </c>
      <c r="Z185" s="81">
        <f t="shared" ca="1" si="37"/>
        <v>0</v>
      </c>
      <c r="AA185" s="81">
        <f>E185+'M1-In'!N185+'M1-In'!P185+H185</f>
        <v>0</v>
      </c>
      <c r="AB185" s="81">
        <f>E185+'M1-In'!N185+'M1-In'!P185</f>
        <v>0</v>
      </c>
      <c r="AC185" s="25">
        <f>IF(V185=1,"Corriger",MIN(AA185,ad5m1*Ident!L185))</f>
        <v>0</v>
      </c>
      <c r="AD185" s="25">
        <f>MIN(AB185,ad5m1*Ident!L185)</f>
        <v>0</v>
      </c>
      <c r="AE185" s="81">
        <f t="shared" si="38"/>
        <v>0</v>
      </c>
      <c r="AF185" s="81">
        <f t="shared" si="39"/>
        <v>0</v>
      </c>
      <c r="AG185" s="81">
        <f>'M1-In'!AD185+'M1-In'!AE185</f>
        <v>0</v>
      </c>
      <c r="AH185" s="81">
        <f t="shared" si="40"/>
        <v>0</v>
      </c>
      <c r="AI185" s="81">
        <f>IF(V185=1,"Corriger!",ROUND('M1-In'!AF185*AE185*fuf,2))</f>
        <v>0</v>
      </c>
      <c r="AJ185" s="81">
        <f>IF(V185=1,"Corriger!",ROUND('M1-In'!AG185*AE185*fuf,2))</f>
        <v>0</v>
      </c>
      <c r="AK185" s="81">
        <f>IF(V185=1,"Corriger!",ROUND('M1-In'!AH185*AE185*fuf,2))</f>
        <v>0</v>
      </c>
      <c r="AL185" s="81">
        <f>IF(V185=1,"Corriger!",ROUND('M1-In'!AI185*AE185*fuf,2))</f>
        <v>0</v>
      </c>
      <c r="AM185" s="81">
        <f>IF(V185=1,"Corriger!",ROUND('M1-In'!AJ185*AE185*fuf,2))</f>
        <v>0</v>
      </c>
      <c r="AN185" s="81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1">
        <f t="shared" si="42"/>
        <v>0</v>
      </c>
      <c r="AQ185" s="81">
        <f t="shared" ca="1" si="43"/>
        <v>0</v>
      </c>
      <c r="AR185" s="81">
        <f t="shared" ca="1" si="44"/>
        <v>0</v>
      </c>
      <c r="AS185" s="81">
        <f t="shared" si="45"/>
        <v>0</v>
      </c>
      <c r="AT185" s="81">
        <f t="shared" ca="1" si="46"/>
        <v>0</v>
      </c>
      <c r="AU185" s="81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'M1-In'!F186*malu1+'M1-In'!G186*dima1+'M1-In'!H186*wome1+'M1-In'!I186*doje1+'M1-In'!J186*vrve1+'M1-In'!K186*zasa1+'M1-In'!L186*zodi1</f>
        <v>0</v>
      </c>
      <c r="F186" s="34">
        <f>IF('M1-In'!Q186&lt;0,1,0)</f>
        <v>0</v>
      </c>
      <c r="G186" s="81" t="str">
        <f t="shared" si="32"/>
        <v>OK</v>
      </c>
      <c r="H186" s="81">
        <f>IF('M1-In'!Q186&lt;0,0,'M1-In'!Q186)</f>
        <v>0</v>
      </c>
      <c r="I186" s="25">
        <f>IF('M1-In'!F186&gt;0,malu1,0)</f>
        <v>0</v>
      </c>
      <c r="J186" s="25">
        <f>IF('M1-In'!G186&gt;0,dima1,0)</f>
        <v>0</v>
      </c>
      <c r="K186" s="25">
        <f>IF('M1-In'!H186&gt;0,wome1,0)</f>
        <v>0</v>
      </c>
      <c r="L186" s="25">
        <f>IF('M1-In'!I186&gt;0,doje1,0)</f>
        <v>0</v>
      </c>
      <c r="M186" s="25">
        <f>IF('M1-In'!J186&gt;0,vrve1,0)</f>
        <v>0</v>
      </c>
      <c r="N186" s="25">
        <f>IF('M1-In'!K186&gt;0,zasa1,0)</f>
        <v>0</v>
      </c>
      <c r="O186" s="25">
        <f>IF('M1-In'!L186&gt;0,zodi1,0)</f>
        <v>0</v>
      </c>
      <c r="P186" s="25">
        <f t="shared" si="33"/>
        <v>0</v>
      </c>
      <c r="Q186" s="25">
        <f>IF(P186+'M1-In'!U186&gt;malu1+dima1+wome1+doje1+vrve1+zasa1+zodi1,1,0)</f>
        <v>0</v>
      </c>
      <c r="R186" s="25" t="str">
        <f t="shared" si="34"/>
        <v>OK</v>
      </c>
      <c r="S186" s="25">
        <f>MIN(P186+'M1-In'!U186,malu1+dima1+wome1+doje1+vrve1+zasa1+zodi1)</f>
        <v>0</v>
      </c>
      <c r="T186" s="25">
        <f>IF('M1-In'!AD186+'M1-In'!AE186+'M1-In'!AF186+'M1-In'!AG186+'M1-In'!AH186+'M1-In'!AI186+'M1-In'!AJ186&gt;S186,1,0)</f>
        <v>0</v>
      </c>
      <c r="U186" s="25" t="str">
        <f t="shared" si="35"/>
        <v>OK</v>
      </c>
      <c r="V186" s="34">
        <f t="shared" si="36"/>
        <v>0</v>
      </c>
      <c r="W186" s="81">
        <f>ROUND('M1-In'!Y186+'M1-In'!Z186+'M1-In'!AA186*0.5+'M1-In'!AB186*0.5,2)</f>
        <v>0</v>
      </c>
      <c r="X186" s="81">
        <f>ROUND('M1-In'!Y186,2)+ROUND('M1-In'!Z186*1.5,2)+ROUND('M1-In'!AA186*0.6,2)+ROUND('M1-In'!AB186*0.9,2)</f>
        <v>0</v>
      </c>
      <c r="Y186" s="81">
        <f ca="1">IF(V186=1,"Corriger",'M1-In'!Y186* vergoedeen+'M1-In'!Z186*ROUND(vergoedeen*1.5,2)+'M1-In'!AA186*ROUND(vergoedeen*0.6,2)+'M1-In'!AB186*ROUND(vergoedeen*0.9,2))</f>
        <v>0</v>
      </c>
      <c r="Z186" s="81">
        <f t="shared" ca="1" si="37"/>
        <v>0</v>
      </c>
      <c r="AA186" s="81">
        <f>E186+'M1-In'!N186+'M1-In'!P186+H186</f>
        <v>0</v>
      </c>
      <c r="AB186" s="81">
        <f>E186+'M1-In'!N186+'M1-In'!P186</f>
        <v>0</v>
      </c>
      <c r="AC186" s="25">
        <f>IF(V186=1,"Corriger",MIN(AA186,ad5m1*Ident!L186))</f>
        <v>0</v>
      </c>
      <c r="AD186" s="25">
        <f>MIN(AB186,ad5m1*Ident!L186)</f>
        <v>0</v>
      </c>
      <c r="AE186" s="81">
        <f t="shared" si="38"/>
        <v>0</v>
      </c>
      <c r="AF186" s="81">
        <f t="shared" si="39"/>
        <v>0</v>
      </c>
      <c r="AG186" s="81">
        <f>'M1-In'!AD186+'M1-In'!AE186</f>
        <v>0</v>
      </c>
      <c r="AH186" s="81">
        <f t="shared" si="40"/>
        <v>0</v>
      </c>
      <c r="AI186" s="81">
        <f>IF(V186=1,"Corriger!",ROUND('M1-In'!AF186*AE186*fuf,2))</f>
        <v>0</v>
      </c>
      <c r="AJ186" s="81">
        <f>IF(V186=1,"Corriger!",ROUND('M1-In'!AG186*AE186*fuf,2))</f>
        <v>0</v>
      </c>
      <c r="AK186" s="81">
        <f>IF(V186=1,"Corriger!",ROUND('M1-In'!AH186*AE186*fuf,2))</f>
        <v>0</v>
      </c>
      <c r="AL186" s="81">
        <f>IF(V186=1,"Corriger!",ROUND('M1-In'!AI186*AE186*fuf,2))</f>
        <v>0</v>
      </c>
      <c r="AM186" s="81">
        <f>IF(V186=1,"Corriger!",ROUND('M1-In'!AJ186*AE186*fuf,2))</f>
        <v>0</v>
      </c>
      <c r="AN186" s="81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1">
        <f t="shared" si="42"/>
        <v>0</v>
      </c>
      <c r="AQ186" s="81">
        <f t="shared" ca="1" si="43"/>
        <v>0</v>
      </c>
      <c r="AR186" s="81">
        <f t="shared" ca="1" si="44"/>
        <v>0</v>
      </c>
      <c r="AS186" s="81">
        <f t="shared" si="45"/>
        <v>0</v>
      </c>
      <c r="AT186" s="81">
        <f t="shared" ca="1" si="46"/>
        <v>0</v>
      </c>
      <c r="AU186" s="81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'M1-In'!F187*malu1+'M1-In'!G187*dima1+'M1-In'!H187*wome1+'M1-In'!I187*doje1+'M1-In'!J187*vrve1+'M1-In'!K187*zasa1+'M1-In'!L187*zodi1</f>
        <v>0</v>
      </c>
      <c r="F187" s="34">
        <f>IF('M1-In'!Q187&lt;0,1,0)</f>
        <v>0</v>
      </c>
      <c r="G187" s="81" t="str">
        <f t="shared" si="32"/>
        <v>OK</v>
      </c>
      <c r="H187" s="81">
        <f>IF('M1-In'!Q187&lt;0,0,'M1-In'!Q187)</f>
        <v>0</v>
      </c>
      <c r="I187" s="25">
        <f>IF('M1-In'!F187&gt;0,malu1,0)</f>
        <v>0</v>
      </c>
      <c r="J187" s="25">
        <f>IF('M1-In'!G187&gt;0,dima1,0)</f>
        <v>0</v>
      </c>
      <c r="K187" s="25">
        <f>IF('M1-In'!H187&gt;0,wome1,0)</f>
        <v>0</v>
      </c>
      <c r="L187" s="25">
        <f>IF('M1-In'!I187&gt;0,doje1,0)</f>
        <v>0</v>
      </c>
      <c r="M187" s="25">
        <f>IF('M1-In'!J187&gt;0,vrve1,0)</f>
        <v>0</v>
      </c>
      <c r="N187" s="25">
        <f>IF('M1-In'!K187&gt;0,zasa1,0)</f>
        <v>0</v>
      </c>
      <c r="O187" s="25">
        <f>IF('M1-In'!L187&gt;0,zodi1,0)</f>
        <v>0</v>
      </c>
      <c r="P187" s="25">
        <f t="shared" si="33"/>
        <v>0</v>
      </c>
      <c r="Q187" s="25">
        <f>IF(P187+'M1-In'!U187&gt;malu1+dima1+wome1+doje1+vrve1+zasa1+zodi1,1,0)</f>
        <v>0</v>
      </c>
      <c r="R187" s="25" t="str">
        <f t="shared" si="34"/>
        <v>OK</v>
      </c>
      <c r="S187" s="25">
        <f>MIN(P187+'M1-In'!U187,malu1+dima1+wome1+doje1+vrve1+zasa1+zodi1)</f>
        <v>0</v>
      </c>
      <c r="T187" s="25">
        <f>IF('M1-In'!AD187+'M1-In'!AE187+'M1-In'!AF187+'M1-In'!AG187+'M1-In'!AH187+'M1-In'!AI187+'M1-In'!AJ187&gt;S187,1,0)</f>
        <v>0</v>
      </c>
      <c r="U187" s="25" t="str">
        <f t="shared" si="35"/>
        <v>OK</v>
      </c>
      <c r="V187" s="34">
        <f t="shared" si="36"/>
        <v>0</v>
      </c>
      <c r="W187" s="81">
        <f>ROUND('M1-In'!Y187+'M1-In'!Z187+'M1-In'!AA187*0.5+'M1-In'!AB187*0.5,2)</f>
        <v>0</v>
      </c>
      <c r="X187" s="81">
        <f>ROUND('M1-In'!Y187,2)+ROUND('M1-In'!Z187*1.5,2)+ROUND('M1-In'!AA187*0.6,2)+ROUND('M1-In'!AB187*0.9,2)</f>
        <v>0</v>
      </c>
      <c r="Y187" s="81">
        <f ca="1">IF(V187=1,"Corriger",'M1-In'!Y187* vergoedeen+'M1-In'!Z187*ROUND(vergoedeen*1.5,2)+'M1-In'!AA187*ROUND(vergoedeen*0.6,2)+'M1-In'!AB187*ROUND(vergoedeen*0.9,2))</f>
        <v>0</v>
      </c>
      <c r="Z187" s="81">
        <f t="shared" ca="1" si="37"/>
        <v>0</v>
      </c>
      <c r="AA187" s="81">
        <f>E187+'M1-In'!N187+'M1-In'!P187+H187</f>
        <v>0</v>
      </c>
      <c r="AB187" s="81">
        <f>E187+'M1-In'!N187+'M1-In'!P187</f>
        <v>0</v>
      </c>
      <c r="AC187" s="25">
        <f>IF(V187=1,"Corriger",MIN(AA187,ad5m1*Ident!L187))</f>
        <v>0</v>
      </c>
      <c r="AD187" s="25">
        <f>MIN(AB187,ad5m1*Ident!L187)</f>
        <v>0</v>
      </c>
      <c r="AE187" s="81">
        <f t="shared" si="38"/>
        <v>0</v>
      </c>
      <c r="AF187" s="81">
        <f t="shared" si="39"/>
        <v>0</v>
      </c>
      <c r="AG187" s="81">
        <f>'M1-In'!AD187+'M1-In'!AE187</f>
        <v>0</v>
      </c>
      <c r="AH187" s="81">
        <f t="shared" si="40"/>
        <v>0</v>
      </c>
      <c r="AI187" s="81">
        <f>IF(V187=1,"Corriger!",ROUND('M1-In'!AF187*AE187*fuf,2))</f>
        <v>0</v>
      </c>
      <c r="AJ187" s="81">
        <f>IF(V187=1,"Corriger!",ROUND('M1-In'!AG187*AE187*fuf,2))</f>
        <v>0</v>
      </c>
      <c r="AK187" s="81">
        <f>IF(V187=1,"Corriger!",ROUND('M1-In'!AH187*AE187*fuf,2))</f>
        <v>0</v>
      </c>
      <c r="AL187" s="81">
        <f>IF(V187=1,"Corriger!",ROUND('M1-In'!AI187*AE187*fuf,2))</f>
        <v>0</v>
      </c>
      <c r="AM187" s="81">
        <f>IF(V187=1,"Corriger!",ROUND('M1-In'!AJ187*AE187*fuf,2))</f>
        <v>0</v>
      </c>
      <c r="AN187" s="81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1">
        <f t="shared" si="42"/>
        <v>0</v>
      </c>
      <c r="AQ187" s="81">
        <f t="shared" ca="1" si="43"/>
        <v>0</v>
      </c>
      <c r="AR187" s="81">
        <f t="shared" ca="1" si="44"/>
        <v>0</v>
      </c>
      <c r="AS187" s="81">
        <f t="shared" si="45"/>
        <v>0</v>
      </c>
      <c r="AT187" s="81">
        <f t="shared" ca="1" si="46"/>
        <v>0</v>
      </c>
      <c r="AU187" s="81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'M1-In'!F188*malu1+'M1-In'!G188*dima1+'M1-In'!H188*wome1+'M1-In'!I188*doje1+'M1-In'!J188*vrve1+'M1-In'!K188*zasa1+'M1-In'!L188*zodi1</f>
        <v>0</v>
      </c>
      <c r="F188" s="34">
        <f>IF('M1-In'!Q188&lt;0,1,0)</f>
        <v>0</v>
      </c>
      <c r="G188" s="81" t="str">
        <f t="shared" si="32"/>
        <v>OK</v>
      </c>
      <c r="H188" s="81">
        <f>IF('M1-In'!Q188&lt;0,0,'M1-In'!Q188)</f>
        <v>0</v>
      </c>
      <c r="I188" s="25">
        <f>IF('M1-In'!F188&gt;0,malu1,0)</f>
        <v>0</v>
      </c>
      <c r="J188" s="25">
        <f>IF('M1-In'!G188&gt;0,dima1,0)</f>
        <v>0</v>
      </c>
      <c r="K188" s="25">
        <f>IF('M1-In'!H188&gt;0,wome1,0)</f>
        <v>0</v>
      </c>
      <c r="L188" s="25">
        <f>IF('M1-In'!I188&gt;0,doje1,0)</f>
        <v>0</v>
      </c>
      <c r="M188" s="25">
        <f>IF('M1-In'!J188&gt;0,vrve1,0)</f>
        <v>0</v>
      </c>
      <c r="N188" s="25">
        <f>IF('M1-In'!K188&gt;0,zasa1,0)</f>
        <v>0</v>
      </c>
      <c r="O188" s="25">
        <f>IF('M1-In'!L188&gt;0,zodi1,0)</f>
        <v>0</v>
      </c>
      <c r="P188" s="25">
        <f t="shared" si="33"/>
        <v>0</v>
      </c>
      <c r="Q188" s="25">
        <f>IF(P188+'M1-In'!U188&gt;malu1+dima1+wome1+doje1+vrve1+zasa1+zodi1,1,0)</f>
        <v>0</v>
      </c>
      <c r="R188" s="25" t="str">
        <f t="shared" si="34"/>
        <v>OK</v>
      </c>
      <c r="S188" s="25">
        <f>MIN(P188+'M1-In'!U188,malu1+dima1+wome1+doje1+vrve1+zasa1+zodi1)</f>
        <v>0</v>
      </c>
      <c r="T188" s="25">
        <f>IF('M1-In'!AD188+'M1-In'!AE188+'M1-In'!AF188+'M1-In'!AG188+'M1-In'!AH188+'M1-In'!AI188+'M1-In'!AJ188&gt;S188,1,0)</f>
        <v>0</v>
      </c>
      <c r="U188" s="25" t="str">
        <f t="shared" si="35"/>
        <v>OK</v>
      </c>
      <c r="V188" s="34">
        <f t="shared" si="36"/>
        <v>0</v>
      </c>
      <c r="W188" s="81">
        <f>ROUND('M1-In'!Y188+'M1-In'!Z188+'M1-In'!AA188*0.5+'M1-In'!AB188*0.5,2)</f>
        <v>0</v>
      </c>
      <c r="X188" s="81">
        <f>ROUND('M1-In'!Y188,2)+ROUND('M1-In'!Z188*1.5,2)+ROUND('M1-In'!AA188*0.6,2)+ROUND('M1-In'!AB188*0.9,2)</f>
        <v>0</v>
      </c>
      <c r="Y188" s="81">
        <f ca="1">IF(V188=1,"Corriger",'M1-In'!Y188* vergoedeen+'M1-In'!Z188*ROUND(vergoedeen*1.5,2)+'M1-In'!AA188*ROUND(vergoedeen*0.6,2)+'M1-In'!AB188*ROUND(vergoedeen*0.9,2))</f>
        <v>0</v>
      </c>
      <c r="Z188" s="81">
        <f t="shared" ca="1" si="37"/>
        <v>0</v>
      </c>
      <c r="AA188" s="81">
        <f>E188+'M1-In'!N188+'M1-In'!P188+H188</f>
        <v>0</v>
      </c>
      <c r="AB188" s="81">
        <f>E188+'M1-In'!N188+'M1-In'!P188</f>
        <v>0</v>
      </c>
      <c r="AC188" s="25">
        <f>IF(V188=1,"Corriger",MIN(AA188,ad5m1*Ident!L188))</f>
        <v>0</v>
      </c>
      <c r="AD188" s="25">
        <f>MIN(AB188,ad5m1*Ident!L188)</f>
        <v>0</v>
      </c>
      <c r="AE188" s="81">
        <f t="shared" si="38"/>
        <v>0</v>
      </c>
      <c r="AF188" s="81">
        <f t="shared" si="39"/>
        <v>0</v>
      </c>
      <c r="AG188" s="81">
        <f>'M1-In'!AD188+'M1-In'!AE188</f>
        <v>0</v>
      </c>
      <c r="AH188" s="81">
        <f t="shared" si="40"/>
        <v>0</v>
      </c>
      <c r="AI188" s="81">
        <f>IF(V188=1,"Corriger!",ROUND('M1-In'!AF188*AE188*fuf,2))</f>
        <v>0</v>
      </c>
      <c r="AJ188" s="81">
        <f>IF(V188=1,"Corriger!",ROUND('M1-In'!AG188*AE188*fuf,2))</f>
        <v>0</v>
      </c>
      <c r="AK188" s="81">
        <f>IF(V188=1,"Corriger!",ROUND('M1-In'!AH188*AE188*fuf,2))</f>
        <v>0</v>
      </c>
      <c r="AL188" s="81">
        <f>IF(V188=1,"Corriger!",ROUND('M1-In'!AI188*AE188*fuf,2))</f>
        <v>0</v>
      </c>
      <c r="AM188" s="81">
        <f>IF(V188=1,"Corriger!",ROUND('M1-In'!AJ188*AE188*fuf,2))</f>
        <v>0</v>
      </c>
      <c r="AN188" s="81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1">
        <f t="shared" si="42"/>
        <v>0</v>
      </c>
      <c r="AQ188" s="81">
        <f t="shared" ca="1" si="43"/>
        <v>0</v>
      </c>
      <c r="AR188" s="81">
        <f t="shared" ca="1" si="44"/>
        <v>0</v>
      </c>
      <c r="AS188" s="81">
        <f t="shared" si="45"/>
        <v>0</v>
      </c>
      <c r="AT188" s="81">
        <f t="shared" ca="1" si="46"/>
        <v>0</v>
      </c>
      <c r="AU188" s="81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'M1-In'!F189*malu1+'M1-In'!G189*dima1+'M1-In'!H189*wome1+'M1-In'!I189*doje1+'M1-In'!J189*vrve1+'M1-In'!K189*zasa1+'M1-In'!L189*zodi1</f>
        <v>0</v>
      </c>
      <c r="F189" s="34">
        <f>IF('M1-In'!Q189&lt;0,1,0)</f>
        <v>0</v>
      </c>
      <c r="G189" s="81" t="str">
        <f t="shared" si="32"/>
        <v>OK</v>
      </c>
      <c r="H189" s="81">
        <f>IF('M1-In'!Q189&lt;0,0,'M1-In'!Q189)</f>
        <v>0</v>
      </c>
      <c r="I189" s="25">
        <f>IF('M1-In'!F189&gt;0,malu1,0)</f>
        <v>0</v>
      </c>
      <c r="J189" s="25">
        <f>IF('M1-In'!G189&gt;0,dima1,0)</f>
        <v>0</v>
      </c>
      <c r="K189" s="25">
        <f>IF('M1-In'!H189&gt;0,wome1,0)</f>
        <v>0</v>
      </c>
      <c r="L189" s="25">
        <f>IF('M1-In'!I189&gt;0,doje1,0)</f>
        <v>0</v>
      </c>
      <c r="M189" s="25">
        <f>IF('M1-In'!J189&gt;0,vrve1,0)</f>
        <v>0</v>
      </c>
      <c r="N189" s="25">
        <f>IF('M1-In'!K189&gt;0,zasa1,0)</f>
        <v>0</v>
      </c>
      <c r="O189" s="25">
        <f>IF('M1-In'!L189&gt;0,zodi1,0)</f>
        <v>0</v>
      </c>
      <c r="P189" s="25">
        <f t="shared" si="33"/>
        <v>0</v>
      </c>
      <c r="Q189" s="25">
        <f>IF(P189+'M1-In'!U189&gt;malu1+dima1+wome1+doje1+vrve1+zasa1+zodi1,1,0)</f>
        <v>0</v>
      </c>
      <c r="R189" s="25" t="str">
        <f t="shared" si="34"/>
        <v>OK</v>
      </c>
      <c r="S189" s="25">
        <f>MIN(P189+'M1-In'!U189,malu1+dima1+wome1+doje1+vrve1+zasa1+zodi1)</f>
        <v>0</v>
      </c>
      <c r="T189" s="25">
        <f>IF('M1-In'!AD189+'M1-In'!AE189+'M1-In'!AF189+'M1-In'!AG189+'M1-In'!AH189+'M1-In'!AI189+'M1-In'!AJ189&gt;S189,1,0)</f>
        <v>0</v>
      </c>
      <c r="U189" s="25" t="str">
        <f t="shared" si="35"/>
        <v>OK</v>
      </c>
      <c r="V189" s="34">
        <f t="shared" si="36"/>
        <v>0</v>
      </c>
      <c r="W189" s="81">
        <f>ROUND('M1-In'!Y189+'M1-In'!Z189+'M1-In'!AA189*0.5+'M1-In'!AB189*0.5,2)</f>
        <v>0</v>
      </c>
      <c r="X189" s="81">
        <f>ROUND('M1-In'!Y189,2)+ROUND('M1-In'!Z189*1.5,2)+ROUND('M1-In'!AA189*0.6,2)+ROUND('M1-In'!AB189*0.9,2)</f>
        <v>0</v>
      </c>
      <c r="Y189" s="81">
        <f ca="1">IF(V189=1,"Corriger",'M1-In'!Y189* vergoedeen+'M1-In'!Z189*ROUND(vergoedeen*1.5,2)+'M1-In'!AA189*ROUND(vergoedeen*0.6,2)+'M1-In'!AB189*ROUND(vergoedeen*0.9,2))</f>
        <v>0</v>
      </c>
      <c r="Z189" s="81">
        <f t="shared" ca="1" si="37"/>
        <v>0</v>
      </c>
      <c r="AA189" s="81">
        <f>E189+'M1-In'!N189+'M1-In'!P189+H189</f>
        <v>0</v>
      </c>
      <c r="AB189" s="81">
        <f>E189+'M1-In'!N189+'M1-In'!P189</f>
        <v>0</v>
      </c>
      <c r="AC189" s="25">
        <f>IF(V189=1,"Corriger",MIN(AA189,ad5m1*Ident!L189))</f>
        <v>0</v>
      </c>
      <c r="AD189" s="25">
        <f>MIN(AB189,ad5m1*Ident!L189)</f>
        <v>0</v>
      </c>
      <c r="AE189" s="81">
        <f t="shared" si="38"/>
        <v>0</v>
      </c>
      <c r="AF189" s="81">
        <f t="shared" si="39"/>
        <v>0</v>
      </c>
      <c r="AG189" s="81">
        <f>'M1-In'!AD189+'M1-In'!AE189</f>
        <v>0</v>
      </c>
      <c r="AH189" s="81">
        <f t="shared" si="40"/>
        <v>0</v>
      </c>
      <c r="AI189" s="81">
        <f>IF(V189=1,"Corriger!",ROUND('M1-In'!AF189*AE189*fuf,2))</f>
        <v>0</v>
      </c>
      <c r="AJ189" s="81">
        <f>IF(V189=1,"Corriger!",ROUND('M1-In'!AG189*AE189*fuf,2))</f>
        <v>0</v>
      </c>
      <c r="AK189" s="81">
        <f>IF(V189=1,"Corriger!",ROUND('M1-In'!AH189*AE189*fuf,2))</f>
        <v>0</v>
      </c>
      <c r="AL189" s="81">
        <f>IF(V189=1,"Corriger!",ROUND('M1-In'!AI189*AE189*fuf,2))</f>
        <v>0</v>
      </c>
      <c r="AM189" s="81">
        <f>IF(V189=1,"Corriger!",ROUND('M1-In'!AJ189*AE189*fuf,2))</f>
        <v>0</v>
      </c>
      <c r="AN189" s="81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1">
        <f t="shared" si="42"/>
        <v>0</v>
      </c>
      <c r="AQ189" s="81">
        <f t="shared" ca="1" si="43"/>
        <v>0</v>
      </c>
      <c r="AR189" s="81">
        <f t="shared" ca="1" si="44"/>
        <v>0</v>
      </c>
      <c r="AS189" s="81">
        <f t="shared" si="45"/>
        <v>0</v>
      </c>
      <c r="AT189" s="81">
        <f t="shared" ca="1" si="46"/>
        <v>0</v>
      </c>
      <c r="AU189" s="81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'M1-In'!F190*malu1+'M1-In'!G190*dima1+'M1-In'!H190*wome1+'M1-In'!I190*doje1+'M1-In'!J190*vrve1+'M1-In'!K190*zasa1+'M1-In'!L190*zodi1</f>
        <v>0</v>
      </c>
      <c r="F190" s="34">
        <f>IF('M1-In'!Q190&lt;0,1,0)</f>
        <v>0</v>
      </c>
      <c r="G190" s="81" t="str">
        <f t="shared" si="32"/>
        <v>OK</v>
      </c>
      <c r="H190" s="81">
        <f>IF('M1-In'!Q190&lt;0,0,'M1-In'!Q190)</f>
        <v>0</v>
      </c>
      <c r="I190" s="25">
        <f>IF('M1-In'!F190&gt;0,malu1,0)</f>
        <v>0</v>
      </c>
      <c r="J190" s="25">
        <f>IF('M1-In'!G190&gt;0,dima1,0)</f>
        <v>0</v>
      </c>
      <c r="K190" s="25">
        <f>IF('M1-In'!H190&gt;0,wome1,0)</f>
        <v>0</v>
      </c>
      <c r="L190" s="25">
        <f>IF('M1-In'!I190&gt;0,doje1,0)</f>
        <v>0</v>
      </c>
      <c r="M190" s="25">
        <f>IF('M1-In'!J190&gt;0,vrve1,0)</f>
        <v>0</v>
      </c>
      <c r="N190" s="25">
        <f>IF('M1-In'!K190&gt;0,zasa1,0)</f>
        <v>0</v>
      </c>
      <c r="O190" s="25">
        <f>IF('M1-In'!L190&gt;0,zodi1,0)</f>
        <v>0</v>
      </c>
      <c r="P190" s="25">
        <f t="shared" si="33"/>
        <v>0</v>
      </c>
      <c r="Q190" s="25">
        <f>IF(P190+'M1-In'!U190&gt;malu1+dima1+wome1+doje1+vrve1+zasa1+zodi1,1,0)</f>
        <v>0</v>
      </c>
      <c r="R190" s="25" t="str">
        <f t="shared" si="34"/>
        <v>OK</v>
      </c>
      <c r="S190" s="25">
        <f>MIN(P190+'M1-In'!U190,malu1+dima1+wome1+doje1+vrve1+zasa1+zodi1)</f>
        <v>0</v>
      </c>
      <c r="T190" s="25">
        <f>IF('M1-In'!AD190+'M1-In'!AE190+'M1-In'!AF190+'M1-In'!AG190+'M1-In'!AH190+'M1-In'!AI190+'M1-In'!AJ190&gt;S190,1,0)</f>
        <v>0</v>
      </c>
      <c r="U190" s="25" t="str">
        <f t="shared" si="35"/>
        <v>OK</v>
      </c>
      <c r="V190" s="34">
        <f t="shared" si="36"/>
        <v>0</v>
      </c>
      <c r="W190" s="81">
        <f>ROUND('M1-In'!Y190+'M1-In'!Z190+'M1-In'!AA190*0.5+'M1-In'!AB190*0.5,2)</f>
        <v>0</v>
      </c>
      <c r="X190" s="81">
        <f>ROUND('M1-In'!Y190,2)+ROUND('M1-In'!Z190*1.5,2)+ROUND('M1-In'!AA190*0.6,2)+ROUND('M1-In'!AB190*0.9,2)</f>
        <v>0</v>
      </c>
      <c r="Y190" s="81">
        <f ca="1">IF(V190=1,"Corriger",'M1-In'!Y190* vergoedeen+'M1-In'!Z190*ROUND(vergoedeen*1.5,2)+'M1-In'!AA190*ROUND(vergoedeen*0.6,2)+'M1-In'!AB190*ROUND(vergoedeen*0.9,2))</f>
        <v>0</v>
      </c>
      <c r="Z190" s="81">
        <f t="shared" ca="1" si="37"/>
        <v>0</v>
      </c>
      <c r="AA190" s="81">
        <f>E190+'M1-In'!N190+'M1-In'!P190+H190</f>
        <v>0</v>
      </c>
      <c r="AB190" s="81">
        <f>E190+'M1-In'!N190+'M1-In'!P190</f>
        <v>0</v>
      </c>
      <c r="AC190" s="25">
        <f>IF(V190=1,"Corriger",MIN(AA190,ad5m1*Ident!L190))</f>
        <v>0</v>
      </c>
      <c r="AD190" s="25">
        <f>MIN(AB190,ad5m1*Ident!L190)</f>
        <v>0</v>
      </c>
      <c r="AE190" s="81">
        <f t="shared" si="38"/>
        <v>0</v>
      </c>
      <c r="AF190" s="81">
        <f t="shared" si="39"/>
        <v>0</v>
      </c>
      <c r="AG190" s="81">
        <f>'M1-In'!AD190+'M1-In'!AE190</f>
        <v>0</v>
      </c>
      <c r="AH190" s="81">
        <f t="shared" si="40"/>
        <v>0</v>
      </c>
      <c r="AI190" s="81">
        <f>IF(V190=1,"Corriger!",ROUND('M1-In'!AF190*AE190*fuf,2))</f>
        <v>0</v>
      </c>
      <c r="AJ190" s="81">
        <f>IF(V190=1,"Corriger!",ROUND('M1-In'!AG190*AE190*fuf,2))</f>
        <v>0</v>
      </c>
      <c r="AK190" s="81">
        <f>IF(V190=1,"Corriger!",ROUND('M1-In'!AH190*AE190*fuf,2))</f>
        <v>0</v>
      </c>
      <c r="AL190" s="81">
        <f>IF(V190=1,"Corriger!",ROUND('M1-In'!AI190*AE190*fuf,2))</f>
        <v>0</v>
      </c>
      <c r="AM190" s="81">
        <f>IF(V190=1,"Corriger!",ROUND('M1-In'!AJ190*AE190*fuf,2))</f>
        <v>0</v>
      </c>
      <c r="AN190" s="81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1">
        <f t="shared" si="42"/>
        <v>0</v>
      </c>
      <c r="AQ190" s="81">
        <f t="shared" ca="1" si="43"/>
        <v>0</v>
      </c>
      <c r="AR190" s="81">
        <f t="shared" ca="1" si="44"/>
        <v>0</v>
      </c>
      <c r="AS190" s="81">
        <f t="shared" si="45"/>
        <v>0</v>
      </c>
      <c r="AT190" s="81">
        <f t="shared" ca="1" si="46"/>
        <v>0</v>
      </c>
      <c r="AU190" s="81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'M1-In'!F191*malu1+'M1-In'!G191*dima1+'M1-In'!H191*wome1+'M1-In'!I191*doje1+'M1-In'!J191*vrve1+'M1-In'!K191*zasa1+'M1-In'!L191*zodi1</f>
        <v>0</v>
      </c>
      <c r="F191" s="34">
        <f>IF('M1-In'!Q191&lt;0,1,0)</f>
        <v>0</v>
      </c>
      <c r="G191" s="81" t="str">
        <f t="shared" si="32"/>
        <v>OK</v>
      </c>
      <c r="H191" s="81">
        <f>IF('M1-In'!Q191&lt;0,0,'M1-In'!Q191)</f>
        <v>0</v>
      </c>
      <c r="I191" s="25">
        <f>IF('M1-In'!F191&gt;0,malu1,0)</f>
        <v>0</v>
      </c>
      <c r="J191" s="25">
        <f>IF('M1-In'!G191&gt;0,dima1,0)</f>
        <v>0</v>
      </c>
      <c r="K191" s="25">
        <f>IF('M1-In'!H191&gt;0,wome1,0)</f>
        <v>0</v>
      </c>
      <c r="L191" s="25">
        <f>IF('M1-In'!I191&gt;0,doje1,0)</f>
        <v>0</v>
      </c>
      <c r="M191" s="25">
        <f>IF('M1-In'!J191&gt;0,vrve1,0)</f>
        <v>0</v>
      </c>
      <c r="N191" s="25">
        <f>IF('M1-In'!K191&gt;0,zasa1,0)</f>
        <v>0</v>
      </c>
      <c r="O191" s="25">
        <f>IF('M1-In'!L191&gt;0,zodi1,0)</f>
        <v>0</v>
      </c>
      <c r="P191" s="25">
        <f t="shared" si="33"/>
        <v>0</v>
      </c>
      <c r="Q191" s="25">
        <f>IF(P191+'M1-In'!U191&gt;malu1+dima1+wome1+doje1+vrve1+zasa1+zodi1,1,0)</f>
        <v>0</v>
      </c>
      <c r="R191" s="25" t="str">
        <f t="shared" si="34"/>
        <v>OK</v>
      </c>
      <c r="S191" s="25">
        <f>MIN(P191+'M1-In'!U191,malu1+dima1+wome1+doje1+vrve1+zasa1+zodi1)</f>
        <v>0</v>
      </c>
      <c r="T191" s="25">
        <f>IF('M1-In'!AD191+'M1-In'!AE191+'M1-In'!AF191+'M1-In'!AG191+'M1-In'!AH191+'M1-In'!AI191+'M1-In'!AJ191&gt;S191,1,0)</f>
        <v>0</v>
      </c>
      <c r="U191" s="25" t="str">
        <f t="shared" si="35"/>
        <v>OK</v>
      </c>
      <c r="V191" s="34">
        <f t="shared" si="36"/>
        <v>0</v>
      </c>
      <c r="W191" s="81">
        <f>ROUND('M1-In'!Y191+'M1-In'!Z191+'M1-In'!AA191*0.5+'M1-In'!AB191*0.5,2)</f>
        <v>0</v>
      </c>
      <c r="X191" s="81">
        <f>ROUND('M1-In'!Y191,2)+ROUND('M1-In'!Z191*1.5,2)+ROUND('M1-In'!AA191*0.6,2)+ROUND('M1-In'!AB191*0.9,2)</f>
        <v>0</v>
      </c>
      <c r="Y191" s="81">
        <f ca="1">IF(V191=1,"Corriger",'M1-In'!Y191* vergoedeen+'M1-In'!Z191*ROUND(vergoedeen*1.5,2)+'M1-In'!AA191*ROUND(vergoedeen*0.6,2)+'M1-In'!AB191*ROUND(vergoedeen*0.9,2))</f>
        <v>0</v>
      </c>
      <c r="Z191" s="81">
        <f t="shared" ca="1" si="37"/>
        <v>0</v>
      </c>
      <c r="AA191" s="81">
        <f>E191+'M1-In'!N191+'M1-In'!P191+H191</f>
        <v>0</v>
      </c>
      <c r="AB191" s="81">
        <f>E191+'M1-In'!N191+'M1-In'!P191</f>
        <v>0</v>
      </c>
      <c r="AC191" s="25">
        <f>IF(V191=1,"Corriger",MIN(AA191,ad5m1*Ident!L191))</f>
        <v>0</v>
      </c>
      <c r="AD191" s="25">
        <f>MIN(AB191,ad5m1*Ident!L191)</f>
        <v>0</v>
      </c>
      <c r="AE191" s="81">
        <f t="shared" si="38"/>
        <v>0</v>
      </c>
      <c r="AF191" s="81">
        <f t="shared" si="39"/>
        <v>0</v>
      </c>
      <c r="AG191" s="81">
        <f>'M1-In'!AD191+'M1-In'!AE191</f>
        <v>0</v>
      </c>
      <c r="AH191" s="81">
        <f t="shared" si="40"/>
        <v>0</v>
      </c>
      <c r="AI191" s="81">
        <f>IF(V191=1,"Corriger!",ROUND('M1-In'!AF191*AE191*fuf,2))</f>
        <v>0</v>
      </c>
      <c r="AJ191" s="81">
        <f>IF(V191=1,"Corriger!",ROUND('M1-In'!AG191*AE191*fuf,2))</f>
        <v>0</v>
      </c>
      <c r="AK191" s="81">
        <f>IF(V191=1,"Corriger!",ROUND('M1-In'!AH191*AE191*fuf,2))</f>
        <v>0</v>
      </c>
      <c r="AL191" s="81">
        <f>IF(V191=1,"Corriger!",ROUND('M1-In'!AI191*AE191*fuf,2))</f>
        <v>0</v>
      </c>
      <c r="AM191" s="81">
        <f>IF(V191=1,"Corriger!",ROUND('M1-In'!AJ191*AE191*fuf,2))</f>
        <v>0</v>
      </c>
      <c r="AN191" s="81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1">
        <f t="shared" si="42"/>
        <v>0</v>
      </c>
      <c r="AQ191" s="81">
        <f t="shared" ca="1" si="43"/>
        <v>0</v>
      </c>
      <c r="AR191" s="81">
        <f t="shared" ca="1" si="44"/>
        <v>0</v>
      </c>
      <c r="AS191" s="81">
        <f t="shared" si="45"/>
        <v>0</v>
      </c>
      <c r="AT191" s="81">
        <f t="shared" ca="1" si="46"/>
        <v>0</v>
      </c>
      <c r="AU191" s="81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'M1-In'!F192*malu1+'M1-In'!G192*dima1+'M1-In'!H192*wome1+'M1-In'!I192*doje1+'M1-In'!J192*vrve1+'M1-In'!K192*zasa1+'M1-In'!L192*zodi1</f>
        <v>0</v>
      </c>
      <c r="F192" s="34">
        <f>IF('M1-In'!Q192&lt;0,1,0)</f>
        <v>0</v>
      </c>
      <c r="G192" s="81" t="str">
        <f t="shared" si="32"/>
        <v>OK</v>
      </c>
      <c r="H192" s="81">
        <f>IF('M1-In'!Q192&lt;0,0,'M1-In'!Q192)</f>
        <v>0</v>
      </c>
      <c r="I192" s="25">
        <f>IF('M1-In'!F192&gt;0,malu1,0)</f>
        <v>0</v>
      </c>
      <c r="J192" s="25">
        <f>IF('M1-In'!G192&gt;0,dima1,0)</f>
        <v>0</v>
      </c>
      <c r="K192" s="25">
        <f>IF('M1-In'!H192&gt;0,wome1,0)</f>
        <v>0</v>
      </c>
      <c r="L192" s="25">
        <f>IF('M1-In'!I192&gt;0,doje1,0)</f>
        <v>0</v>
      </c>
      <c r="M192" s="25">
        <f>IF('M1-In'!J192&gt;0,vrve1,0)</f>
        <v>0</v>
      </c>
      <c r="N192" s="25">
        <f>IF('M1-In'!K192&gt;0,zasa1,0)</f>
        <v>0</v>
      </c>
      <c r="O192" s="25">
        <f>IF('M1-In'!L192&gt;0,zodi1,0)</f>
        <v>0</v>
      </c>
      <c r="P192" s="25">
        <f t="shared" si="33"/>
        <v>0</v>
      </c>
      <c r="Q192" s="25">
        <f>IF(P192+'M1-In'!U192&gt;malu1+dima1+wome1+doje1+vrve1+zasa1+zodi1,1,0)</f>
        <v>0</v>
      </c>
      <c r="R192" s="25" t="str">
        <f t="shared" si="34"/>
        <v>OK</v>
      </c>
      <c r="S192" s="25">
        <f>MIN(P192+'M1-In'!U192,malu1+dima1+wome1+doje1+vrve1+zasa1+zodi1)</f>
        <v>0</v>
      </c>
      <c r="T192" s="25">
        <f>IF('M1-In'!AD192+'M1-In'!AE192+'M1-In'!AF192+'M1-In'!AG192+'M1-In'!AH192+'M1-In'!AI192+'M1-In'!AJ192&gt;S192,1,0)</f>
        <v>0</v>
      </c>
      <c r="U192" s="25" t="str">
        <f t="shared" si="35"/>
        <v>OK</v>
      </c>
      <c r="V192" s="34">
        <f t="shared" si="36"/>
        <v>0</v>
      </c>
      <c r="W192" s="81">
        <f>ROUND('M1-In'!Y192+'M1-In'!Z192+'M1-In'!AA192*0.5+'M1-In'!AB192*0.5,2)</f>
        <v>0</v>
      </c>
      <c r="X192" s="81">
        <f>ROUND('M1-In'!Y192,2)+ROUND('M1-In'!Z192*1.5,2)+ROUND('M1-In'!AA192*0.6,2)+ROUND('M1-In'!AB192*0.9,2)</f>
        <v>0</v>
      </c>
      <c r="Y192" s="81">
        <f ca="1">IF(V192=1,"Corriger",'M1-In'!Y192* vergoedeen+'M1-In'!Z192*ROUND(vergoedeen*1.5,2)+'M1-In'!AA192*ROUND(vergoedeen*0.6,2)+'M1-In'!AB192*ROUND(vergoedeen*0.9,2))</f>
        <v>0</v>
      </c>
      <c r="Z192" s="81">
        <f t="shared" ca="1" si="37"/>
        <v>0</v>
      </c>
      <c r="AA192" s="81">
        <f>E192+'M1-In'!N192+'M1-In'!P192+H192</f>
        <v>0</v>
      </c>
      <c r="AB192" s="81">
        <f>E192+'M1-In'!N192+'M1-In'!P192</f>
        <v>0</v>
      </c>
      <c r="AC192" s="25">
        <f>IF(V192=1,"Corriger",MIN(AA192,ad5m1*Ident!L192))</f>
        <v>0</v>
      </c>
      <c r="AD192" s="25">
        <f>MIN(AB192,ad5m1*Ident!L192)</f>
        <v>0</v>
      </c>
      <c r="AE192" s="81">
        <f t="shared" si="38"/>
        <v>0</v>
      </c>
      <c r="AF192" s="81">
        <f t="shared" si="39"/>
        <v>0</v>
      </c>
      <c r="AG192" s="81">
        <f>'M1-In'!AD192+'M1-In'!AE192</f>
        <v>0</v>
      </c>
      <c r="AH192" s="81">
        <f t="shared" si="40"/>
        <v>0</v>
      </c>
      <c r="AI192" s="81">
        <f>IF(V192=1,"Corriger!",ROUND('M1-In'!AF192*AE192*fuf,2))</f>
        <v>0</v>
      </c>
      <c r="AJ192" s="81">
        <f>IF(V192=1,"Corriger!",ROUND('M1-In'!AG192*AE192*fuf,2))</f>
        <v>0</v>
      </c>
      <c r="AK192" s="81">
        <f>IF(V192=1,"Corriger!",ROUND('M1-In'!AH192*AE192*fuf,2))</f>
        <v>0</v>
      </c>
      <c r="AL192" s="81">
        <f>IF(V192=1,"Corriger!",ROUND('M1-In'!AI192*AE192*fuf,2))</f>
        <v>0</v>
      </c>
      <c r="AM192" s="81">
        <f>IF(V192=1,"Corriger!",ROUND('M1-In'!AJ192*AE192*fuf,2))</f>
        <v>0</v>
      </c>
      <c r="AN192" s="81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1">
        <f t="shared" si="42"/>
        <v>0</v>
      </c>
      <c r="AQ192" s="81">
        <f t="shared" ca="1" si="43"/>
        <v>0</v>
      </c>
      <c r="AR192" s="81">
        <f t="shared" ca="1" si="44"/>
        <v>0</v>
      </c>
      <c r="AS192" s="81">
        <f t="shared" si="45"/>
        <v>0</v>
      </c>
      <c r="AT192" s="81">
        <f t="shared" ca="1" si="46"/>
        <v>0</v>
      </c>
      <c r="AU192" s="81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'M1-In'!F193*malu1+'M1-In'!G193*dima1+'M1-In'!H193*wome1+'M1-In'!I193*doje1+'M1-In'!J193*vrve1+'M1-In'!K193*zasa1+'M1-In'!L193*zodi1</f>
        <v>0</v>
      </c>
      <c r="F193" s="34">
        <f>IF('M1-In'!Q193&lt;0,1,0)</f>
        <v>0</v>
      </c>
      <c r="G193" s="81" t="str">
        <f t="shared" si="32"/>
        <v>OK</v>
      </c>
      <c r="H193" s="81">
        <f>IF('M1-In'!Q193&lt;0,0,'M1-In'!Q193)</f>
        <v>0</v>
      </c>
      <c r="I193" s="25">
        <f>IF('M1-In'!F193&gt;0,malu1,0)</f>
        <v>0</v>
      </c>
      <c r="J193" s="25">
        <f>IF('M1-In'!G193&gt;0,dima1,0)</f>
        <v>0</v>
      </c>
      <c r="K193" s="25">
        <f>IF('M1-In'!H193&gt;0,wome1,0)</f>
        <v>0</v>
      </c>
      <c r="L193" s="25">
        <f>IF('M1-In'!I193&gt;0,doje1,0)</f>
        <v>0</v>
      </c>
      <c r="M193" s="25">
        <f>IF('M1-In'!J193&gt;0,vrve1,0)</f>
        <v>0</v>
      </c>
      <c r="N193" s="25">
        <f>IF('M1-In'!K193&gt;0,zasa1,0)</f>
        <v>0</v>
      </c>
      <c r="O193" s="25">
        <f>IF('M1-In'!L193&gt;0,zodi1,0)</f>
        <v>0</v>
      </c>
      <c r="P193" s="25">
        <f t="shared" si="33"/>
        <v>0</v>
      </c>
      <c r="Q193" s="25">
        <f>IF(P193+'M1-In'!U193&gt;malu1+dima1+wome1+doje1+vrve1+zasa1+zodi1,1,0)</f>
        <v>0</v>
      </c>
      <c r="R193" s="25" t="str">
        <f t="shared" si="34"/>
        <v>OK</v>
      </c>
      <c r="S193" s="25">
        <f>MIN(P193+'M1-In'!U193,malu1+dima1+wome1+doje1+vrve1+zasa1+zodi1)</f>
        <v>0</v>
      </c>
      <c r="T193" s="25">
        <f>IF('M1-In'!AD193+'M1-In'!AE193+'M1-In'!AF193+'M1-In'!AG193+'M1-In'!AH193+'M1-In'!AI193+'M1-In'!AJ193&gt;S193,1,0)</f>
        <v>0</v>
      </c>
      <c r="U193" s="25" t="str">
        <f t="shared" si="35"/>
        <v>OK</v>
      </c>
      <c r="V193" s="34">
        <f t="shared" si="36"/>
        <v>0</v>
      </c>
      <c r="W193" s="81">
        <f>ROUND('M1-In'!Y193+'M1-In'!Z193+'M1-In'!AA193*0.5+'M1-In'!AB193*0.5,2)</f>
        <v>0</v>
      </c>
      <c r="X193" s="81">
        <f>ROUND('M1-In'!Y193,2)+ROUND('M1-In'!Z193*1.5,2)+ROUND('M1-In'!AA193*0.6,2)+ROUND('M1-In'!AB193*0.9,2)</f>
        <v>0</v>
      </c>
      <c r="Y193" s="81">
        <f ca="1">IF(V193=1,"Corriger",'M1-In'!Y193* vergoedeen+'M1-In'!Z193*ROUND(vergoedeen*1.5,2)+'M1-In'!AA193*ROUND(vergoedeen*0.6,2)+'M1-In'!AB193*ROUND(vergoedeen*0.9,2))</f>
        <v>0</v>
      </c>
      <c r="Z193" s="81">
        <f t="shared" ca="1" si="37"/>
        <v>0</v>
      </c>
      <c r="AA193" s="81">
        <f>E193+'M1-In'!N193+'M1-In'!P193+H193</f>
        <v>0</v>
      </c>
      <c r="AB193" s="81">
        <f>E193+'M1-In'!N193+'M1-In'!P193</f>
        <v>0</v>
      </c>
      <c r="AC193" s="25">
        <f>IF(V193=1,"Corriger",MIN(AA193,ad5m1*Ident!L193))</f>
        <v>0</v>
      </c>
      <c r="AD193" s="25">
        <f>MIN(AB193,ad5m1*Ident!L193)</f>
        <v>0</v>
      </c>
      <c r="AE193" s="81">
        <f t="shared" si="38"/>
        <v>0</v>
      </c>
      <c r="AF193" s="81">
        <f t="shared" si="39"/>
        <v>0</v>
      </c>
      <c r="AG193" s="81">
        <f>'M1-In'!AD193+'M1-In'!AE193</f>
        <v>0</v>
      </c>
      <c r="AH193" s="81">
        <f t="shared" si="40"/>
        <v>0</v>
      </c>
      <c r="AI193" s="81">
        <f>IF(V193=1,"Corriger!",ROUND('M1-In'!AF193*AE193*fuf,2))</f>
        <v>0</v>
      </c>
      <c r="AJ193" s="81">
        <f>IF(V193=1,"Corriger!",ROUND('M1-In'!AG193*AE193*fuf,2))</f>
        <v>0</v>
      </c>
      <c r="AK193" s="81">
        <f>IF(V193=1,"Corriger!",ROUND('M1-In'!AH193*AE193*fuf,2))</f>
        <v>0</v>
      </c>
      <c r="AL193" s="81">
        <f>IF(V193=1,"Corriger!",ROUND('M1-In'!AI193*AE193*fuf,2))</f>
        <v>0</v>
      </c>
      <c r="AM193" s="81">
        <f>IF(V193=1,"Corriger!",ROUND('M1-In'!AJ193*AE193*fuf,2))</f>
        <v>0</v>
      </c>
      <c r="AN193" s="81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1">
        <f t="shared" si="42"/>
        <v>0</v>
      </c>
      <c r="AQ193" s="81">
        <f t="shared" ca="1" si="43"/>
        <v>0</v>
      </c>
      <c r="AR193" s="81">
        <f t="shared" ca="1" si="44"/>
        <v>0</v>
      </c>
      <c r="AS193" s="81">
        <f t="shared" si="45"/>
        <v>0</v>
      </c>
      <c r="AT193" s="81">
        <f t="shared" ca="1" si="46"/>
        <v>0</v>
      </c>
      <c r="AU193" s="81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'M1-In'!F194*malu1+'M1-In'!G194*dima1+'M1-In'!H194*wome1+'M1-In'!I194*doje1+'M1-In'!J194*vrve1+'M1-In'!K194*zasa1+'M1-In'!L194*zodi1</f>
        <v>0</v>
      </c>
      <c r="F194" s="34">
        <f>IF('M1-In'!Q194&lt;0,1,0)</f>
        <v>0</v>
      </c>
      <c r="G194" s="81" t="str">
        <f t="shared" si="32"/>
        <v>OK</v>
      </c>
      <c r="H194" s="81">
        <f>IF('M1-In'!Q194&lt;0,0,'M1-In'!Q194)</f>
        <v>0</v>
      </c>
      <c r="I194" s="25">
        <f>IF('M1-In'!F194&gt;0,malu1,0)</f>
        <v>0</v>
      </c>
      <c r="J194" s="25">
        <f>IF('M1-In'!G194&gt;0,dima1,0)</f>
        <v>0</v>
      </c>
      <c r="K194" s="25">
        <f>IF('M1-In'!H194&gt;0,wome1,0)</f>
        <v>0</v>
      </c>
      <c r="L194" s="25">
        <f>IF('M1-In'!I194&gt;0,doje1,0)</f>
        <v>0</v>
      </c>
      <c r="M194" s="25">
        <f>IF('M1-In'!J194&gt;0,vrve1,0)</f>
        <v>0</v>
      </c>
      <c r="N194" s="25">
        <f>IF('M1-In'!K194&gt;0,zasa1,0)</f>
        <v>0</v>
      </c>
      <c r="O194" s="25">
        <f>IF('M1-In'!L194&gt;0,zodi1,0)</f>
        <v>0</v>
      </c>
      <c r="P194" s="25">
        <f t="shared" si="33"/>
        <v>0</v>
      </c>
      <c r="Q194" s="25">
        <f>IF(P194+'M1-In'!U194&gt;malu1+dima1+wome1+doje1+vrve1+zasa1+zodi1,1,0)</f>
        <v>0</v>
      </c>
      <c r="R194" s="25" t="str">
        <f t="shared" si="34"/>
        <v>OK</v>
      </c>
      <c r="S194" s="25">
        <f>MIN(P194+'M1-In'!U194,malu1+dima1+wome1+doje1+vrve1+zasa1+zodi1)</f>
        <v>0</v>
      </c>
      <c r="T194" s="25">
        <f>IF('M1-In'!AD194+'M1-In'!AE194+'M1-In'!AF194+'M1-In'!AG194+'M1-In'!AH194+'M1-In'!AI194+'M1-In'!AJ194&gt;S194,1,0)</f>
        <v>0</v>
      </c>
      <c r="U194" s="25" t="str">
        <f t="shared" si="35"/>
        <v>OK</v>
      </c>
      <c r="V194" s="34">
        <f t="shared" si="36"/>
        <v>0</v>
      </c>
      <c r="W194" s="81">
        <f>ROUND('M1-In'!Y194+'M1-In'!Z194+'M1-In'!AA194*0.5+'M1-In'!AB194*0.5,2)</f>
        <v>0</v>
      </c>
      <c r="X194" s="81">
        <f>ROUND('M1-In'!Y194,2)+ROUND('M1-In'!Z194*1.5,2)+ROUND('M1-In'!AA194*0.6,2)+ROUND('M1-In'!AB194*0.9,2)</f>
        <v>0</v>
      </c>
      <c r="Y194" s="81">
        <f ca="1">IF(V194=1,"Corriger",'M1-In'!Y194* vergoedeen+'M1-In'!Z194*ROUND(vergoedeen*1.5,2)+'M1-In'!AA194*ROUND(vergoedeen*0.6,2)+'M1-In'!AB194*ROUND(vergoedeen*0.9,2))</f>
        <v>0</v>
      </c>
      <c r="Z194" s="81">
        <f t="shared" ca="1" si="37"/>
        <v>0</v>
      </c>
      <c r="AA194" s="81">
        <f>E194+'M1-In'!N194+'M1-In'!P194+H194</f>
        <v>0</v>
      </c>
      <c r="AB194" s="81">
        <f>E194+'M1-In'!N194+'M1-In'!P194</f>
        <v>0</v>
      </c>
      <c r="AC194" s="25">
        <f>IF(V194=1,"Corriger",MIN(AA194,ad5m1*Ident!L194))</f>
        <v>0</v>
      </c>
      <c r="AD194" s="25">
        <f>MIN(AB194,ad5m1*Ident!L194)</f>
        <v>0</v>
      </c>
      <c r="AE194" s="81">
        <f t="shared" si="38"/>
        <v>0</v>
      </c>
      <c r="AF194" s="81">
        <f t="shared" si="39"/>
        <v>0</v>
      </c>
      <c r="AG194" s="81">
        <f>'M1-In'!AD194+'M1-In'!AE194</f>
        <v>0</v>
      </c>
      <c r="AH194" s="81">
        <f t="shared" si="40"/>
        <v>0</v>
      </c>
      <c r="AI194" s="81">
        <f>IF(V194=1,"Corriger!",ROUND('M1-In'!AF194*AE194*fuf,2))</f>
        <v>0</v>
      </c>
      <c r="AJ194" s="81">
        <f>IF(V194=1,"Corriger!",ROUND('M1-In'!AG194*AE194*fuf,2))</f>
        <v>0</v>
      </c>
      <c r="AK194" s="81">
        <f>IF(V194=1,"Corriger!",ROUND('M1-In'!AH194*AE194*fuf,2))</f>
        <v>0</v>
      </c>
      <c r="AL194" s="81">
        <f>IF(V194=1,"Corriger!",ROUND('M1-In'!AI194*AE194*fuf,2))</f>
        <v>0</v>
      </c>
      <c r="AM194" s="81">
        <f>IF(V194=1,"Corriger!",ROUND('M1-In'!AJ194*AE194*fuf,2))</f>
        <v>0</v>
      </c>
      <c r="AN194" s="81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1">
        <f t="shared" si="42"/>
        <v>0</v>
      </c>
      <c r="AQ194" s="81">
        <f t="shared" ca="1" si="43"/>
        <v>0</v>
      </c>
      <c r="AR194" s="81">
        <f t="shared" ca="1" si="44"/>
        <v>0</v>
      </c>
      <c r="AS194" s="81">
        <f t="shared" si="45"/>
        <v>0</v>
      </c>
      <c r="AT194" s="81">
        <f t="shared" ca="1" si="46"/>
        <v>0</v>
      </c>
      <c r="AU194" s="81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'M1-In'!F195*malu1+'M1-In'!G195*dima1+'M1-In'!H195*wome1+'M1-In'!I195*doje1+'M1-In'!J195*vrve1+'M1-In'!K195*zasa1+'M1-In'!L195*zodi1</f>
        <v>0</v>
      </c>
      <c r="F195" s="34">
        <f>IF('M1-In'!Q195&lt;0,1,0)</f>
        <v>0</v>
      </c>
      <c r="G195" s="81" t="str">
        <f t="shared" si="32"/>
        <v>OK</v>
      </c>
      <c r="H195" s="81">
        <f>IF('M1-In'!Q195&lt;0,0,'M1-In'!Q195)</f>
        <v>0</v>
      </c>
      <c r="I195" s="25">
        <f>IF('M1-In'!F195&gt;0,malu1,0)</f>
        <v>0</v>
      </c>
      <c r="J195" s="25">
        <f>IF('M1-In'!G195&gt;0,dima1,0)</f>
        <v>0</v>
      </c>
      <c r="K195" s="25">
        <f>IF('M1-In'!H195&gt;0,wome1,0)</f>
        <v>0</v>
      </c>
      <c r="L195" s="25">
        <f>IF('M1-In'!I195&gt;0,doje1,0)</f>
        <v>0</v>
      </c>
      <c r="M195" s="25">
        <f>IF('M1-In'!J195&gt;0,vrve1,0)</f>
        <v>0</v>
      </c>
      <c r="N195" s="25">
        <f>IF('M1-In'!K195&gt;0,zasa1,0)</f>
        <v>0</v>
      </c>
      <c r="O195" s="25">
        <f>IF('M1-In'!L195&gt;0,zodi1,0)</f>
        <v>0</v>
      </c>
      <c r="P195" s="25">
        <f t="shared" si="33"/>
        <v>0</v>
      </c>
      <c r="Q195" s="25">
        <f>IF(P195+'M1-In'!U195&gt;malu1+dima1+wome1+doje1+vrve1+zasa1+zodi1,1,0)</f>
        <v>0</v>
      </c>
      <c r="R195" s="25" t="str">
        <f t="shared" si="34"/>
        <v>OK</v>
      </c>
      <c r="S195" s="25">
        <f>MIN(P195+'M1-In'!U195,malu1+dima1+wome1+doje1+vrve1+zasa1+zodi1)</f>
        <v>0</v>
      </c>
      <c r="T195" s="25">
        <f>IF('M1-In'!AD195+'M1-In'!AE195+'M1-In'!AF195+'M1-In'!AG195+'M1-In'!AH195+'M1-In'!AI195+'M1-In'!AJ195&gt;S195,1,0)</f>
        <v>0</v>
      </c>
      <c r="U195" s="25" t="str">
        <f t="shared" si="35"/>
        <v>OK</v>
      </c>
      <c r="V195" s="34">
        <f t="shared" si="36"/>
        <v>0</v>
      </c>
      <c r="W195" s="81">
        <f>ROUND('M1-In'!Y195+'M1-In'!Z195+'M1-In'!AA195*0.5+'M1-In'!AB195*0.5,2)</f>
        <v>0</v>
      </c>
      <c r="X195" s="81">
        <f>ROUND('M1-In'!Y195,2)+ROUND('M1-In'!Z195*1.5,2)+ROUND('M1-In'!AA195*0.6,2)+ROUND('M1-In'!AB195*0.9,2)</f>
        <v>0</v>
      </c>
      <c r="Y195" s="81">
        <f ca="1">IF(V195=1,"Corriger",'M1-In'!Y195* vergoedeen+'M1-In'!Z195*ROUND(vergoedeen*1.5,2)+'M1-In'!AA195*ROUND(vergoedeen*0.6,2)+'M1-In'!AB195*ROUND(vergoedeen*0.9,2))</f>
        <v>0</v>
      </c>
      <c r="Z195" s="81">
        <f t="shared" ca="1" si="37"/>
        <v>0</v>
      </c>
      <c r="AA195" s="81">
        <f>E195+'M1-In'!N195+'M1-In'!P195+H195</f>
        <v>0</v>
      </c>
      <c r="AB195" s="81">
        <f>E195+'M1-In'!N195+'M1-In'!P195</f>
        <v>0</v>
      </c>
      <c r="AC195" s="25">
        <f>IF(V195=1,"Corriger",MIN(AA195,ad5m1*Ident!L195))</f>
        <v>0</v>
      </c>
      <c r="AD195" s="25">
        <f>MIN(AB195,ad5m1*Ident!L195)</f>
        <v>0</v>
      </c>
      <c r="AE195" s="81">
        <f t="shared" si="38"/>
        <v>0</v>
      </c>
      <c r="AF195" s="81">
        <f t="shared" si="39"/>
        <v>0</v>
      </c>
      <c r="AG195" s="81">
        <f>'M1-In'!AD195+'M1-In'!AE195</f>
        <v>0</v>
      </c>
      <c r="AH195" s="81">
        <f t="shared" si="40"/>
        <v>0</v>
      </c>
      <c r="AI195" s="81">
        <f>IF(V195=1,"Corriger!",ROUND('M1-In'!AF195*AE195*fuf,2))</f>
        <v>0</v>
      </c>
      <c r="AJ195" s="81">
        <f>IF(V195=1,"Corriger!",ROUND('M1-In'!AG195*AE195*fuf,2))</f>
        <v>0</v>
      </c>
      <c r="AK195" s="81">
        <f>IF(V195=1,"Corriger!",ROUND('M1-In'!AH195*AE195*fuf,2))</f>
        <v>0</v>
      </c>
      <c r="AL195" s="81">
        <f>IF(V195=1,"Corriger!",ROUND('M1-In'!AI195*AE195*fuf,2))</f>
        <v>0</v>
      </c>
      <c r="AM195" s="81">
        <f>IF(V195=1,"Corriger!",ROUND('M1-In'!AJ195*AE195*fuf,2))</f>
        <v>0</v>
      </c>
      <c r="AN195" s="81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1">
        <f t="shared" si="42"/>
        <v>0</v>
      </c>
      <c r="AQ195" s="81">
        <f t="shared" ca="1" si="43"/>
        <v>0</v>
      </c>
      <c r="AR195" s="81">
        <f t="shared" ca="1" si="44"/>
        <v>0</v>
      </c>
      <c r="AS195" s="81">
        <f t="shared" si="45"/>
        <v>0</v>
      </c>
      <c r="AT195" s="81">
        <f t="shared" ca="1" si="46"/>
        <v>0</v>
      </c>
      <c r="AU195" s="81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'M1-In'!F196*malu1+'M1-In'!G196*dima1+'M1-In'!H196*wome1+'M1-In'!I196*doje1+'M1-In'!J196*vrve1+'M1-In'!K196*zasa1+'M1-In'!L196*zodi1</f>
        <v>0</v>
      </c>
      <c r="F196" s="34">
        <f>IF('M1-In'!Q196&lt;0,1,0)</f>
        <v>0</v>
      </c>
      <c r="G196" s="81" t="str">
        <f t="shared" ref="G196:G259" si="48">IF(F196=1,"pas&lt;0 !","OK")</f>
        <v>OK</v>
      </c>
      <c r="H196" s="81">
        <f>IF('M1-In'!Q196&lt;0,0,'M1-In'!Q196)</f>
        <v>0</v>
      </c>
      <c r="I196" s="25">
        <f>IF('M1-In'!F196&gt;0,malu1,0)</f>
        <v>0</v>
      </c>
      <c r="J196" s="25">
        <f>IF('M1-In'!G196&gt;0,dima1,0)</f>
        <v>0</v>
      </c>
      <c r="K196" s="25">
        <f>IF('M1-In'!H196&gt;0,wome1,0)</f>
        <v>0</v>
      </c>
      <c r="L196" s="25">
        <f>IF('M1-In'!I196&gt;0,doje1,0)</f>
        <v>0</v>
      </c>
      <c r="M196" s="25">
        <f>IF('M1-In'!J196&gt;0,vrve1,0)</f>
        <v>0</v>
      </c>
      <c r="N196" s="25">
        <f>IF('M1-In'!K196&gt;0,zasa1,0)</f>
        <v>0</v>
      </c>
      <c r="O196" s="25">
        <f>IF('M1-In'!L196&gt;0,zodi1,0)</f>
        <v>0</v>
      </c>
      <c r="P196" s="25">
        <f t="shared" ref="P196:P259" si="49">I196+J196+K196+L196+M196+N196+O196</f>
        <v>0</v>
      </c>
      <c r="Q196" s="25">
        <f>IF(P196+'M1-In'!U196&gt;malu1+dima1+wome1+doje1+vrve1+zasa1+zodi1,1,0)</f>
        <v>0</v>
      </c>
      <c r="R196" s="25" t="str">
        <f t="shared" ref="R196:R259" si="50">IF(Q196=1,"Trop!","OK")</f>
        <v>OK</v>
      </c>
      <c r="S196" s="25">
        <f>MIN(P196+'M1-In'!U196,malu1+dima1+wome1+doje1+vrve1+zasa1+zodi1)</f>
        <v>0</v>
      </c>
      <c r="T196" s="25">
        <f>IF('M1-In'!AD196+'M1-In'!AE196+'M1-In'!AF196+'M1-In'!AG196+'M1-In'!AH196+'M1-In'!AI196+'M1-In'!AJ196&gt;S196,1,0)</f>
        <v>0</v>
      </c>
      <c r="U196" s="25" t="str">
        <f t="shared" ref="U196:U259" si="51">IF(T196=1,"Trop!","OK")</f>
        <v>OK</v>
      </c>
      <c r="V196" s="34">
        <f t="shared" ref="V196:V259" si="52">IF(OR(Q196=1,T196=1,F196=1),1,0)</f>
        <v>0</v>
      </c>
      <c r="W196" s="81">
        <f>ROUND('M1-In'!Y196+'M1-In'!Z196+'M1-In'!AA196*0.5+'M1-In'!AB196*0.5,2)</f>
        <v>0</v>
      </c>
      <c r="X196" s="81">
        <f>ROUND('M1-In'!Y196,2)+ROUND('M1-In'!Z196*1.5,2)+ROUND('M1-In'!AA196*0.6,2)+ROUND('M1-In'!AB196*0.9,2)</f>
        <v>0</v>
      </c>
      <c r="Y196" s="81">
        <f ca="1">IF(V196=1,"Corriger",'M1-In'!Y196* vergoedeen+'M1-In'!Z196*ROUND(vergoedeen*1.5,2)+'M1-In'!AA196*ROUND(vergoedeen*0.6,2)+'M1-In'!AB196*ROUND(vergoedeen*0.9,2))</f>
        <v>0</v>
      </c>
      <c r="Z196" s="81">
        <f t="shared" ref="Z196:Z259" ca="1" si="53">IF(V196=1,"Corriger",Y196-AU196)</f>
        <v>0</v>
      </c>
      <c r="AA196" s="81">
        <f>E196+'M1-In'!N196+'M1-In'!P196+H196</f>
        <v>0</v>
      </c>
      <c r="AB196" s="81">
        <f>E196+'M1-In'!N196+'M1-In'!P196</f>
        <v>0</v>
      </c>
      <c r="AC196" s="25">
        <f>IF(V196=1,"Corriger",MIN(AA196,ad5m1*Ident!L196))</f>
        <v>0</v>
      </c>
      <c r="AD196" s="25">
        <f>MIN(AB196,ad5m1*Ident!L196)</f>
        <v>0</v>
      </c>
      <c r="AE196" s="81">
        <f t="shared" ref="AE196:AE259" si="54">IF(V196=1,"Corriger!",IF(S196=0,0,ROUND(AD196/S196,2)))</f>
        <v>0</v>
      </c>
      <c r="AF196" s="81">
        <f t="shared" ref="AF196:AF259" si="55">IF(V196=1,"Corriger!",ROUND(W196*fuf,2))</f>
        <v>0</v>
      </c>
      <c r="AG196" s="81">
        <f>'M1-In'!AD196+'M1-In'!AE196</f>
        <v>0</v>
      </c>
      <c r="AH196" s="81">
        <f t="shared" ref="AH196:AH259" si="56">IF(V196=1,"Corriger!",ROUND(AG196*AE196*fuf,2))</f>
        <v>0</v>
      </c>
      <c r="AI196" s="81">
        <f>IF(V196=1,"Corriger!",ROUND('M1-In'!AF196*AE196*fuf,2))</f>
        <v>0</v>
      </c>
      <c r="AJ196" s="81">
        <f>IF(V196=1,"Corriger!",ROUND('M1-In'!AG196*AE196*fuf,2))</f>
        <v>0</v>
      </c>
      <c r="AK196" s="81">
        <f>IF(V196=1,"Corriger!",ROUND('M1-In'!AH196*AE196*fuf,2))</f>
        <v>0</v>
      </c>
      <c r="AL196" s="81">
        <f>IF(V196=1,"Corriger!",ROUND('M1-In'!AI196*AE196*fuf,2))</f>
        <v>0</v>
      </c>
      <c r="AM196" s="81">
        <f>IF(V196=1,"Corriger!",ROUND('M1-In'!AJ196*AE196*fuf,2))</f>
        <v>0</v>
      </c>
      <c r="AN196" s="81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1">
        <f t="shared" ref="AP196:AP259" si="58">ROUND(W196*fuf,2)</f>
        <v>0</v>
      </c>
      <c r="AQ196" s="81">
        <f t="shared" ref="AQ196:AQ259" ca="1" si="59">ROUND(fulm1*AP196,2)</f>
        <v>0</v>
      </c>
      <c r="AR196" s="81">
        <f t="shared" ref="AR196:AR259" ca="1" si="60">ROUND(AQ196*wnbij/100,2)</f>
        <v>0</v>
      </c>
      <c r="AS196" s="81">
        <f t="shared" ref="AS196:AS259" si="61">MIN(ROUND(AP196/upm_1,2),1)</f>
        <v>0</v>
      </c>
      <c r="AT196" s="81">
        <f t="shared" ref="AT196:AT259" ca="1" si="62">MIN(ROUND(bvmll1*AS196,2),AR196)</f>
        <v>0</v>
      </c>
      <c r="AU196" s="81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'M1-In'!F197*malu1+'M1-In'!G197*dima1+'M1-In'!H197*wome1+'M1-In'!I197*doje1+'M1-In'!J197*vrve1+'M1-In'!K197*zasa1+'M1-In'!L197*zodi1</f>
        <v>0</v>
      </c>
      <c r="F197" s="34">
        <f>IF('M1-In'!Q197&lt;0,1,0)</f>
        <v>0</v>
      </c>
      <c r="G197" s="81" t="str">
        <f t="shared" si="48"/>
        <v>OK</v>
      </c>
      <c r="H197" s="81">
        <f>IF('M1-In'!Q197&lt;0,0,'M1-In'!Q197)</f>
        <v>0</v>
      </c>
      <c r="I197" s="25">
        <f>IF('M1-In'!F197&gt;0,malu1,0)</f>
        <v>0</v>
      </c>
      <c r="J197" s="25">
        <f>IF('M1-In'!G197&gt;0,dima1,0)</f>
        <v>0</v>
      </c>
      <c r="K197" s="25">
        <f>IF('M1-In'!H197&gt;0,wome1,0)</f>
        <v>0</v>
      </c>
      <c r="L197" s="25">
        <f>IF('M1-In'!I197&gt;0,doje1,0)</f>
        <v>0</v>
      </c>
      <c r="M197" s="25">
        <f>IF('M1-In'!J197&gt;0,vrve1,0)</f>
        <v>0</v>
      </c>
      <c r="N197" s="25">
        <f>IF('M1-In'!K197&gt;0,zasa1,0)</f>
        <v>0</v>
      </c>
      <c r="O197" s="25">
        <f>IF('M1-In'!L197&gt;0,zodi1,0)</f>
        <v>0</v>
      </c>
      <c r="P197" s="25">
        <f t="shared" si="49"/>
        <v>0</v>
      </c>
      <c r="Q197" s="25">
        <f>IF(P197+'M1-In'!U197&gt;malu1+dima1+wome1+doje1+vrve1+zasa1+zodi1,1,0)</f>
        <v>0</v>
      </c>
      <c r="R197" s="25" t="str">
        <f t="shared" si="50"/>
        <v>OK</v>
      </c>
      <c r="S197" s="25">
        <f>MIN(P197+'M1-In'!U197,malu1+dima1+wome1+doje1+vrve1+zasa1+zodi1)</f>
        <v>0</v>
      </c>
      <c r="T197" s="25">
        <f>IF('M1-In'!AD197+'M1-In'!AE197+'M1-In'!AF197+'M1-In'!AG197+'M1-In'!AH197+'M1-In'!AI197+'M1-In'!AJ197&gt;S197,1,0)</f>
        <v>0</v>
      </c>
      <c r="U197" s="25" t="str">
        <f t="shared" si="51"/>
        <v>OK</v>
      </c>
      <c r="V197" s="34">
        <f t="shared" si="52"/>
        <v>0</v>
      </c>
      <c r="W197" s="81">
        <f>ROUND('M1-In'!Y197+'M1-In'!Z197+'M1-In'!AA197*0.5+'M1-In'!AB197*0.5,2)</f>
        <v>0</v>
      </c>
      <c r="X197" s="81">
        <f>ROUND('M1-In'!Y197,2)+ROUND('M1-In'!Z197*1.5,2)+ROUND('M1-In'!AA197*0.6,2)+ROUND('M1-In'!AB197*0.9,2)</f>
        <v>0</v>
      </c>
      <c r="Y197" s="81">
        <f ca="1">IF(V197=1,"Corriger",'M1-In'!Y197* vergoedeen+'M1-In'!Z197*ROUND(vergoedeen*1.5,2)+'M1-In'!AA197*ROUND(vergoedeen*0.6,2)+'M1-In'!AB197*ROUND(vergoedeen*0.9,2))</f>
        <v>0</v>
      </c>
      <c r="Z197" s="81">
        <f t="shared" ca="1" si="53"/>
        <v>0</v>
      </c>
      <c r="AA197" s="81">
        <f>E197+'M1-In'!N197+'M1-In'!P197+H197</f>
        <v>0</v>
      </c>
      <c r="AB197" s="81">
        <f>E197+'M1-In'!N197+'M1-In'!P197</f>
        <v>0</v>
      </c>
      <c r="AC197" s="25">
        <f>IF(V197=1,"Corriger",MIN(AA197,ad5m1*Ident!L197))</f>
        <v>0</v>
      </c>
      <c r="AD197" s="25">
        <f>MIN(AB197,ad5m1*Ident!L197)</f>
        <v>0</v>
      </c>
      <c r="AE197" s="81">
        <f t="shared" si="54"/>
        <v>0</v>
      </c>
      <c r="AF197" s="81">
        <f t="shared" si="55"/>
        <v>0</v>
      </c>
      <c r="AG197" s="81">
        <f>'M1-In'!AD197+'M1-In'!AE197</f>
        <v>0</v>
      </c>
      <c r="AH197" s="81">
        <f t="shared" si="56"/>
        <v>0</v>
      </c>
      <c r="AI197" s="81">
        <f>IF(V197=1,"Corriger!",ROUND('M1-In'!AF197*AE197*fuf,2))</f>
        <v>0</v>
      </c>
      <c r="AJ197" s="81">
        <f>IF(V197=1,"Corriger!",ROUND('M1-In'!AG197*AE197*fuf,2))</f>
        <v>0</v>
      </c>
      <c r="AK197" s="81">
        <f>IF(V197=1,"Corriger!",ROUND('M1-In'!AH197*AE197*fuf,2))</f>
        <v>0</v>
      </c>
      <c r="AL197" s="81">
        <f>IF(V197=1,"Corriger!",ROUND('M1-In'!AI197*AE197*fuf,2))</f>
        <v>0</v>
      </c>
      <c r="AM197" s="81">
        <f>IF(V197=1,"Corriger!",ROUND('M1-In'!AJ197*AE197*fuf,2))</f>
        <v>0</v>
      </c>
      <c r="AN197" s="81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1">
        <f t="shared" si="58"/>
        <v>0</v>
      </c>
      <c r="AQ197" s="81">
        <f t="shared" ca="1" si="59"/>
        <v>0</v>
      </c>
      <c r="AR197" s="81">
        <f t="shared" ca="1" si="60"/>
        <v>0</v>
      </c>
      <c r="AS197" s="81">
        <f t="shared" si="61"/>
        <v>0</v>
      </c>
      <c r="AT197" s="81">
        <f t="shared" ca="1" si="62"/>
        <v>0</v>
      </c>
      <c r="AU197" s="81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'M1-In'!F198*malu1+'M1-In'!G198*dima1+'M1-In'!H198*wome1+'M1-In'!I198*doje1+'M1-In'!J198*vrve1+'M1-In'!K198*zasa1+'M1-In'!L198*zodi1</f>
        <v>0</v>
      </c>
      <c r="F198" s="34">
        <f>IF('M1-In'!Q198&lt;0,1,0)</f>
        <v>0</v>
      </c>
      <c r="G198" s="81" t="str">
        <f t="shared" si="48"/>
        <v>OK</v>
      </c>
      <c r="H198" s="81">
        <f>IF('M1-In'!Q198&lt;0,0,'M1-In'!Q198)</f>
        <v>0</v>
      </c>
      <c r="I198" s="25">
        <f>IF('M1-In'!F198&gt;0,malu1,0)</f>
        <v>0</v>
      </c>
      <c r="J198" s="25">
        <f>IF('M1-In'!G198&gt;0,dima1,0)</f>
        <v>0</v>
      </c>
      <c r="K198" s="25">
        <f>IF('M1-In'!H198&gt;0,wome1,0)</f>
        <v>0</v>
      </c>
      <c r="L198" s="25">
        <f>IF('M1-In'!I198&gt;0,doje1,0)</f>
        <v>0</v>
      </c>
      <c r="M198" s="25">
        <f>IF('M1-In'!J198&gt;0,vrve1,0)</f>
        <v>0</v>
      </c>
      <c r="N198" s="25">
        <f>IF('M1-In'!K198&gt;0,zasa1,0)</f>
        <v>0</v>
      </c>
      <c r="O198" s="25">
        <f>IF('M1-In'!L198&gt;0,zodi1,0)</f>
        <v>0</v>
      </c>
      <c r="P198" s="25">
        <f t="shared" si="49"/>
        <v>0</v>
      </c>
      <c r="Q198" s="25">
        <f>IF(P198+'M1-In'!U198&gt;malu1+dima1+wome1+doje1+vrve1+zasa1+zodi1,1,0)</f>
        <v>0</v>
      </c>
      <c r="R198" s="25" t="str">
        <f t="shared" si="50"/>
        <v>OK</v>
      </c>
      <c r="S198" s="25">
        <f>MIN(P198+'M1-In'!U198,malu1+dima1+wome1+doje1+vrve1+zasa1+zodi1)</f>
        <v>0</v>
      </c>
      <c r="T198" s="25">
        <f>IF('M1-In'!AD198+'M1-In'!AE198+'M1-In'!AF198+'M1-In'!AG198+'M1-In'!AH198+'M1-In'!AI198+'M1-In'!AJ198&gt;S198,1,0)</f>
        <v>0</v>
      </c>
      <c r="U198" s="25" t="str">
        <f t="shared" si="51"/>
        <v>OK</v>
      </c>
      <c r="V198" s="34">
        <f t="shared" si="52"/>
        <v>0</v>
      </c>
      <c r="W198" s="81">
        <f>ROUND('M1-In'!Y198+'M1-In'!Z198+'M1-In'!AA198*0.5+'M1-In'!AB198*0.5,2)</f>
        <v>0</v>
      </c>
      <c r="X198" s="81">
        <f>ROUND('M1-In'!Y198,2)+ROUND('M1-In'!Z198*1.5,2)+ROUND('M1-In'!AA198*0.6,2)+ROUND('M1-In'!AB198*0.9,2)</f>
        <v>0</v>
      </c>
      <c r="Y198" s="81">
        <f ca="1">IF(V198=1,"Corriger",'M1-In'!Y198* vergoedeen+'M1-In'!Z198*ROUND(vergoedeen*1.5,2)+'M1-In'!AA198*ROUND(vergoedeen*0.6,2)+'M1-In'!AB198*ROUND(vergoedeen*0.9,2))</f>
        <v>0</v>
      </c>
      <c r="Z198" s="81">
        <f t="shared" ca="1" si="53"/>
        <v>0</v>
      </c>
      <c r="AA198" s="81">
        <f>E198+'M1-In'!N198+'M1-In'!P198+H198</f>
        <v>0</v>
      </c>
      <c r="AB198" s="81">
        <f>E198+'M1-In'!N198+'M1-In'!P198</f>
        <v>0</v>
      </c>
      <c r="AC198" s="25">
        <f>IF(V198=1,"Corriger",MIN(AA198,ad5m1*Ident!L198))</f>
        <v>0</v>
      </c>
      <c r="AD198" s="25">
        <f>MIN(AB198,ad5m1*Ident!L198)</f>
        <v>0</v>
      </c>
      <c r="AE198" s="81">
        <f t="shared" si="54"/>
        <v>0</v>
      </c>
      <c r="AF198" s="81">
        <f t="shared" si="55"/>
        <v>0</v>
      </c>
      <c r="AG198" s="81">
        <f>'M1-In'!AD198+'M1-In'!AE198</f>
        <v>0</v>
      </c>
      <c r="AH198" s="81">
        <f t="shared" si="56"/>
        <v>0</v>
      </c>
      <c r="AI198" s="81">
        <f>IF(V198=1,"Corriger!",ROUND('M1-In'!AF198*AE198*fuf,2))</f>
        <v>0</v>
      </c>
      <c r="AJ198" s="81">
        <f>IF(V198=1,"Corriger!",ROUND('M1-In'!AG198*AE198*fuf,2))</f>
        <v>0</v>
      </c>
      <c r="AK198" s="81">
        <f>IF(V198=1,"Corriger!",ROUND('M1-In'!AH198*AE198*fuf,2))</f>
        <v>0</v>
      </c>
      <c r="AL198" s="81">
        <f>IF(V198=1,"Corriger!",ROUND('M1-In'!AI198*AE198*fuf,2))</f>
        <v>0</v>
      </c>
      <c r="AM198" s="81">
        <f>IF(V198=1,"Corriger!",ROUND('M1-In'!AJ198*AE198*fuf,2))</f>
        <v>0</v>
      </c>
      <c r="AN198" s="81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1">
        <f t="shared" si="58"/>
        <v>0</v>
      </c>
      <c r="AQ198" s="81">
        <f t="shared" ca="1" si="59"/>
        <v>0</v>
      </c>
      <c r="AR198" s="81">
        <f t="shared" ca="1" si="60"/>
        <v>0</v>
      </c>
      <c r="AS198" s="81">
        <f t="shared" si="61"/>
        <v>0</v>
      </c>
      <c r="AT198" s="81">
        <f t="shared" ca="1" si="62"/>
        <v>0</v>
      </c>
      <c r="AU198" s="81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'M1-In'!F199*malu1+'M1-In'!G199*dima1+'M1-In'!H199*wome1+'M1-In'!I199*doje1+'M1-In'!J199*vrve1+'M1-In'!K199*zasa1+'M1-In'!L199*zodi1</f>
        <v>0</v>
      </c>
      <c r="F199" s="34">
        <f>IF('M1-In'!Q199&lt;0,1,0)</f>
        <v>0</v>
      </c>
      <c r="G199" s="81" t="str">
        <f t="shared" si="48"/>
        <v>OK</v>
      </c>
      <c r="H199" s="81">
        <f>IF('M1-In'!Q199&lt;0,0,'M1-In'!Q199)</f>
        <v>0</v>
      </c>
      <c r="I199" s="25">
        <f>IF('M1-In'!F199&gt;0,malu1,0)</f>
        <v>0</v>
      </c>
      <c r="J199" s="25">
        <f>IF('M1-In'!G199&gt;0,dima1,0)</f>
        <v>0</v>
      </c>
      <c r="K199" s="25">
        <f>IF('M1-In'!H199&gt;0,wome1,0)</f>
        <v>0</v>
      </c>
      <c r="L199" s="25">
        <f>IF('M1-In'!I199&gt;0,doje1,0)</f>
        <v>0</v>
      </c>
      <c r="M199" s="25">
        <f>IF('M1-In'!J199&gt;0,vrve1,0)</f>
        <v>0</v>
      </c>
      <c r="N199" s="25">
        <f>IF('M1-In'!K199&gt;0,zasa1,0)</f>
        <v>0</v>
      </c>
      <c r="O199" s="25">
        <f>IF('M1-In'!L199&gt;0,zodi1,0)</f>
        <v>0</v>
      </c>
      <c r="P199" s="25">
        <f t="shared" si="49"/>
        <v>0</v>
      </c>
      <c r="Q199" s="25">
        <f>IF(P199+'M1-In'!U199&gt;malu1+dima1+wome1+doje1+vrve1+zasa1+zodi1,1,0)</f>
        <v>0</v>
      </c>
      <c r="R199" s="25" t="str">
        <f t="shared" si="50"/>
        <v>OK</v>
      </c>
      <c r="S199" s="25">
        <f>MIN(P199+'M1-In'!U199,malu1+dima1+wome1+doje1+vrve1+zasa1+zodi1)</f>
        <v>0</v>
      </c>
      <c r="T199" s="25">
        <f>IF('M1-In'!AD199+'M1-In'!AE199+'M1-In'!AF199+'M1-In'!AG199+'M1-In'!AH199+'M1-In'!AI199+'M1-In'!AJ199&gt;S199,1,0)</f>
        <v>0</v>
      </c>
      <c r="U199" s="25" t="str">
        <f t="shared" si="51"/>
        <v>OK</v>
      </c>
      <c r="V199" s="34">
        <f t="shared" si="52"/>
        <v>0</v>
      </c>
      <c r="W199" s="81">
        <f>ROUND('M1-In'!Y199+'M1-In'!Z199+'M1-In'!AA199*0.5+'M1-In'!AB199*0.5,2)</f>
        <v>0</v>
      </c>
      <c r="X199" s="81">
        <f>ROUND('M1-In'!Y199,2)+ROUND('M1-In'!Z199*1.5,2)+ROUND('M1-In'!AA199*0.6,2)+ROUND('M1-In'!AB199*0.9,2)</f>
        <v>0</v>
      </c>
      <c r="Y199" s="81">
        <f ca="1">IF(V199=1,"Corriger",'M1-In'!Y199* vergoedeen+'M1-In'!Z199*ROUND(vergoedeen*1.5,2)+'M1-In'!AA199*ROUND(vergoedeen*0.6,2)+'M1-In'!AB199*ROUND(vergoedeen*0.9,2))</f>
        <v>0</v>
      </c>
      <c r="Z199" s="81">
        <f t="shared" ca="1" si="53"/>
        <v>0</v>
      </c>
      <c r="AA199" s="81">
        <f>E199+'M1-In'!N199+'M1-In'!P199+H199</f>
        <v>0</v>
      </c>
      <c r="AB199" s="81">
        <f>E199+'M1-In'!N199+'M1-In'!P199</f>
        <v>0</v>
      </c>
      <c r="AC199" s="25">
        <f>IF(V199=1,"Corriger",MIN(AA199,ad5m1*Ident!L199))</f>
        <v>0</v>
      </c>
      <c r="AD199" s="25">
        <f>MIN(AB199,ad5m1*Ident!L199)</f>
        <v>0</v>
      </c>
      <c r="AE199" s="81">
        <f t="shared" si="54"/>
        <v>0</v>
      </c>
      <c r="AF199" s="81">
        <f t="shared" si="55"/>
        <v>0</v>
      </c>
      <c r="AG199" s="81">
        <f>'M1-In'!AD199+'M1-In'!AE199</f>
        <v>0</v>
      </c>
      <c r="AH199" s="81">
        <f t="shared" si="56"/>
        <v>0</v>
      </c>
      <c r="AI199" s="81">
        <f>IF(V199=1,"Corriger!",ROUND('M1-In'!AF199*AE199*fuf,2))</f>
        <v>0</v>
      </c>
      <c r="AJ199" s="81">
        <f>IF(V199=1,"Corriger!",ROUND('M1-In'!AG199*AE199*fuf,2))</f>
        <v>0</v>
      </c>
      <c r="AK199" s="81">
        <f>IF(V199=1,"Corriger!",ROUND('M1-In'!AH199*AE199*fuf,2))</f>
        <v>0</v>
      </c>
      <c r="AL199" s="81">
        <f>IF(V199=1,"Corriger!",ROUND('M1-In'!AI199*AE199*fuf,2))</f>
        <v>0</v>
      </c>
      <c r="AM199" s="81">
        <f>IF(V199=1,"Corriger!",ROUND('M1-In'!AJ199*AE199*fuf,2))</f>
        <v>0</v>
      </c>
      <c r="AN199" s="81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1">
        <f t="shared" si="58"/>
        <v>0</v>
      </c>
      <c r="AQ199" s="81">
        <f t="shared" ca="1" si="59"/>
        <v>0</v>
      </c>
      <c r="AR199" s="81">
        <f t="shared" ca="1" si="60"/>
        <v>0</v>
      </c>
      <c r="AS199" s="81">
        <f t="shared" si="61"/>
        <v>0</v>
      </c>
      <c r="AT199" s="81">
        <f t="shared" ca="1" si="62"/>
        <v>0</v>
      </c>
      <c r="AU199" s="81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'M1-In'!F200*malu1+'M1-In'!G200*dima1+'M1-In'!H200*wome1+'M1-In'!I200*doje1+'M1-In'!J200*vrve1+'M1-In'!K200*zasa1+'M1-In'!L200*zodi1</f>
        <v>0</v>
      </c>
      <c r="F200" s="34">
        <f>IF('M1-In'!Q200&lt;0,1,0)</f>
        <v>0</v>
      </c>
      <c r="G200" s="81" t="str">
        <f t="shared" si="48"/>
        <v>OK</v>
      </c>
      <c r="H200" s="81">
        <f>IF('M1-In'!Q200&lt;0,0,'M1-In'!Q200)</f>
        <v>0</v>
      </c>
      <c r="I200" s="25">
        <f>IF('M1-In'!F200&gt;0,malu1,0)</f>
        <v>0</v>
      </c>
      <c r="J200" s="25">
        <f>IF('M1-In'!G200&gt;0,dima1,0)</f>
        <v>0</v>
      </c>
      <c r="K200" s="25">
        <f>IF('M1-In'!H200&gt;0,wome1,0)</f>
        <v>0</v>
      </c>
      <c r="L200" s="25">
        <f>IF('M1-In'!I200&gt;0,doje1,0)</f>
        <v>0</v>
      </c>
      <c r="M200" s="25">
        <f>IF('M1-In'!J200&gt;0,vrve1,0)</f>
        <v>0</v>
      </c>
      <c r="N200" s="25">
        <f>IF('M1-In'!K200&gt;0,zasa1,0)</f>
        <v>0</v>
      </c>
      <c r="O200" s="25">
        <f>IF('M1-In'!L200&gt;0,zodi1,0)</f>
        <v>0</v>
      </c>
      <c r="P200" s="25">
        <f t="shared" si="49"/>
        <v>0</v>
      </c>
      <c r="Q200" s="25">
        <f>IF(P200+'M1-In'!U200&gt;malu1+dima1+wome1+doje1+vrve1+zasa1+zodi1,1,0)</f>
        <v>0</v>
      </c>
      <c r="R200" s="25" t="str">
        <f t="shared" si="50"/>
        <v>OK</v>
      </c>
      <c r="S200" s="25">
        <f>MIN(P200+'M1-In'!U200,malu1+dima1+wome1+doje1+vrve1+zasa1+zodi1)</f>
        <v>0</v>
      </c>
      <c r="T200" s="25">
        <f>IF('M1-In'!AD200+'M1-In'!AE200+'M1-In'!AF200+'M1-In'!AG200+'M1-In'!AH200+'M1-In'!AI200+'M1-In'!AJ200&gt;S200,1,0)</f>
        <v>0</v>
      </c>
      <c r="U200" s="25" t="str">
        <f t="shared" si="51"/>
        <v>OK</v>
      </c>
      <c r="V200" s="34">
        <f t="shared" si="52"/>
        <v>0</v>
      </c>
      <c r="W200" s="81">
        <f>ROUND('M1-In'!Y200+'M1-In'!Z200+'M1-In'!AA200*0.5+'M1-In'!AB200*0.5,2)</f>
        <v>0</v>
      </c>
      <c r="X200" s="81">
        <f>ROUND('M1-In'!Y200,2)+ROUND('M1-In'!Z200*1.5,2)+ROUND('M1-In'!AA200*0.6,2)+ROUND('M1-In'!AB200*0.9,2)</f>
        <v>0</v>
      </c>
      <c r="Y200" s="81">
        <f ca="1">IF(V200=1,"Corriger",'M1-In'!Y200* vergoedeen+'M1-In'!Z200*ROUND(vergoedeen*1.5,2)+'M1-In'!AA200*ROUND(vergoedeen*0.6,2)+'M1-In'!AB200*ROUND(vergoedeen*0.9,2))</f>
        <v>0</v>
      </c>
      <c r="Z200" s="81">
        <f t="shared" ca="1" si="53"/>
        <v>0</v>
      </c>
      <c r="AA200" s="81">
        <f>E200+'M1-In'!N200+'M1-In'!P200+H200</f>
        <v>0</v>
      </c>
      <c r="AB200" s="81">
        <f>E200+'M1-In'!N200+'M1-In'!P200</f>
        <v>0</v>
      </c>
      <c r="AC200" s="25">
        <f>IF(V200=1,"Corriger",MIN(AA200,ad5m1*Ident!L200))</f>
        <v>0</v>
      </c>
      <c r="AD200" s="25">
        <f>MIN(AB200,ad5m1*Ident!L200)</f>
        <v>0</v>
      </c>
      <c r="AE200" s="81">
        <f t="shared" si="54"/>
        <v>0</v>
      </c>
      <c r="AF200" s="81">
        <f t="shared" si="55"/>
        <v>0</v>
      </c>
      <c r="AG200" s="81">
        <f>'M1-In'!AD200+'M1-In'!AE200</f>
        <v>0</v>
      </c>
      <c r="AH200" s="81">
        <f t="shared" si="56"/>
        <v>0</v>
      </c>
      <c r="AI200" s="81">
        <f>IF(V200=1,"Corriger!",ROUND('M1-In'!AF200*AE200*fuf,2))</f>
        <v>0</v>
      </c>
      <c r="AJ200" s="81">
        <f>IF(V200=1,"Corriger!",ROUND('M1-In'!AG200*AE200*fuf,2))</f>
        <v>0</v>
      </c>
      <c r="AK200" s="81">
        <f>IF(V200=1,"Corriger!",ROUND('M1-In'!AH200*AE200*fuf,2))</f>
        <v>0</v>
      </c>
      <c r="AL200" s="81">
        <f>IF(V200=1,"Corriger!",ROUND('M1-In'!AI200*AE200*fuf,2))</f>
        <v>0</v>
      </c>
      <c r="AM200" s="81">
        <f>IF(V200=1,"Corriger!",ROUND('M1-In'!AJ200*AE200*fuf,2))</f>
        <v>0</v>
      </c>
      <c r="AN200" s="81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1">
        <f t="shared" si="58"/>
        <v>0</v>
      </c>
      <c r="AQ200" s="81">
        <f t="shared" ca="1" si="59"/>
        <v>0</v>
      </c>
      <c r="AR200" s="81">
        <f t="shared" ca="1" si="60"/>
        <v>0</v>
      </c>
      <c r="AS200" s="81">
        <f t="shared" si="61"/>
        <v>0</v>
      </c>
      <c r="AT200" s="81">
        <f t="shared" ca="1" si="62"/>
        <v>0</v>
      </c>
      <c r="AU200" s="81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'M1-In'!F201*malu1+'M1-In'!G201*dima1+'M1-In'!H201*wome1+'M1-In'!I201*doje1+'M1-In'!J201*vrve1+'M1-In'!K201*zasa1+'M1-In'!L201*zodi1</f>
        <v>0</v>
      </c>
      <c r="F201" s="34">
        <f>IF('M1-In'!Q201&lt;0,1,0)</f>
        <v>0</v>
      </c>
      <c r="G201" s="81" t="str">
        <f t="shared" si="48"/>
        <v>OK</v>
      </c>
      <c r="H201" s="81">
        <f>IF('M1-In'!Q201&lt;0,0,'M1-In'!Q201)</f>
        <v>0</v>
      </c>
      <c r="I201" s="25">
        <f>IF('M1-In'!F201&gt;0,malu1,0)</f>
        <v>0</v>
      </c>
      <c r="J201" s="25">
        <f>IF('M1-In'!G201&gt;0,dima1,0)</f>
        <v>0</v>
      </c>
      <c r="K201" s="25">
        <f>IF('M1-In'!H201&gt;0,wome1,0)</f>
        <v>0</v>
      </c>
      <c r="L201" s="25">
        <f>IF('M1-In'!I201&gt;0,doje1,0)</f>
        <v>0</v>
      </c>
      <c r="M201" s="25">
        <f>IF('M1-In'!J201&gt;0,vrve1,0)</f>
        <v>0</v>
      </c>
      <c r="N201" s="25">
        <f>IF('M1-In'!K201&gt;0,zasa1,0)</f>
        <v>0</v>
      </c>
      <c r="O201" s="25">
        <f>IF('M1-In'!L201&gt;0,zodi1,0)</f>
        <v>0</v>
      </c>
      <c r="P201" s="25">
        <f t="shared" si="49"/>
        <v>0</v>
      </c>
      <c r="Q201" s="25">
        <f>IF(P201+'M1-In'!U201&gt;malu1+dima1+wome1+doje1+vrve1+zasa1+zodi1,1,0)</f>
        <v>0</v>
      </c>
      <c r="R201" s="25" t="str">
        <f t="shared" si="50"/>
        <v>OK</v>
      </c>
      <c r="S201" s="25">
        <f>MIN(P201+'M1-In'!U201,malu1+dima1+wome1+doje1+vrve1+zasa1+zodi1)</f>
        <v>0</v>
      </c>
      <c r="T201" s="25">
        <f>IF('M1-In'!AD201+'M1-In'!AE201+'M1-In'!AF201+'M1-In'!AG201+'M1-In'!AH201+'M1-In'!AI201+'M1-In'!AJ201&gt;S201,1,0)</f>
        <v>0</v>
      </c>
      <c r="U201" s="25" t="str">
        <f t="shared" si="51"/>
        <v>OK</v>
      </c>
      <c r="V201" s="34">
        <f t="shared" si="52"/>
        <v>0</v>
      </c>
      <c r="W201" s="81">
        <f>ROUND('M1-In'!Y201+'M1-In'!Z201+'M1-In'!AA201*0.5+'M1-In'!AB201*0.5,2)</f>
        <v>0</v>
      </c>
      <c r="X201" s="81">
        <f>ROUND('M1-In'!Y201,2)+ROUND('M1-In'!Z201*1.5,2)+ROUND('M1-In'!AA201*0.6,2)+ROUND('M1-In'!AB201*0.9,2)</f>
        <v>0</v>
      </c>
      <c r="Y201" s="81">
        <f ca="1">IF(V201=1,"Corriger",'M1-In'!Y201* vergoedeen+'M1-In'!Z201*ROUND(vergoedeen*1.5,2)+'M1-In'!AA201*ROUND(vergoedeen*0.6,2)+'M1-In'!AB201*ROUND(vergoedeen*0.9,2))</f>
        <v>0</v>
      </c>
      <c r="Z201" s="81">
        <f t="shared" ca="1" si="53"/>
        <v>0</v>
      </c>
      <c r="AA201" s="81">
        <f>E201+'M1-In'!N201+'M1-In'!P201+H201</f>
        <v>0</v>
      </c>
      <c r="AB201" s="81">
        <f>E201+'M1-In'!N201+'M1-In'!P201</f>
        <v>0</v>
      </c>
      <c r="AC201" s="25">
        <f>IF(V201=1,"Corriger",MIN(AA201,ad5m1*Ident!L201))</f>
        <v>0</v>
      </c>
      <c r="AD201" s="25">
        <f>MIN(AB201,ad5m1*Ident!L201)</f>
        <v>0</v>
      </c>
      <c r="AE201" s="81">
        <f t="shared" si="54"/>
        <v>0</v>
      </c>
      <c r="AF201" s="81">
        <f t="shared" si="55"/>
        <v>0</v>
      </c>
      <c r="AG201" s="81">
        <f>'M1-In'!AD201+'M1-In'!AE201</f>
        <v>0</v>
      </c>
      <c r="AH201" s="81">
        <f t="shared" si="56"/>
        <v>0</v>
      </c>
      <c r="AI201" s="81">
        <f>IF(V201=1,"Corriger!",ROUND('M1-In'!AF201*AE201*fuf,2))</f>
        <v>0</v>
      </c>
      <c r="AJ201" s="81">
        <f>IF(V201=1,"Corriger!",ROUND('M1-In'!AG201*AE201*fuf,2))</f>
        <v>0</v>
      </c>
      <c r="AK201" s="81">
        <f>IF(V201=1,"Corriger!",ROUND('M1-In'!AH201*AE201*fuf,2))</f>
        <v>0</v>
      </c>
      <c r="AL201" s="81">
        <f>IF(V201=1,"Corriger!",ROUND('M1-In'!AI201*AE201*fuf,2))</f>
        <v>0</v>
      </c>
      <c r="AM201" s="81">
        <f>IF(V201=1,"Corriger!",ROUND('M1-In'!AJ201*AE201*fuf,2))</f>
        <v>0</v>
      </c>
      <c r="AN201" s="81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1">
        <f t="shared" si="58"/>
        <v>0</v>
      </c>
      <c r="AQ201" s="81">
        <f t="shared" ca="1" si="59"/>
        <v>0</v>
      </c>
      <c r="AR201" s="81">
        <f t="shared" ca="1" si="60"/>
        <v>0</v>
      </c>
      <c r="AS201" s="81">
        <f t="shared" si="61"/>
        <v>0</v>
      </c>
      <c r="AT201" s="81">
        <f t="shared" ca="1" si="62"/>
        <v>0</v>
      </c>
      <c r="AU201" s="81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'M1-In'!F202*malu1+'M1-In'!G202*dima1+'M1-In'!H202*wome1+'M1-In'!I202*doje1+'M1-In'!J202*vrve1+'M1-In'!K202*zasa1+'M1-In'!L202*zodi1</f>
        <v>0</v>
      </c>
      <c r="F202" s="34">
        <f>IF('M1-In'!Q202&lt;0,1,0)</f>
        <v>0</v>
      </c>
      <c r="G202" s="81" t="str">
        <f t="shared" si="48"/>
        <v>OK</v>
      </c>
      <c r="H202" s="81">
        <f>IF('M1-In'!Q202&lt;0,0,'M1-In'!Q202)</f>
        <v>0</v>
      </c>
      <c r="I202" s="25">
        <f>IF('M1-In'!F202&gt;0,malu1,0)</f>
        <v>0</v>
      </c>
      <c r="J202" s="25">
        <f>IF('M1-In'!G202&gt;0,dima1,0)</f>
        <v>0</v>
      </c>
      <c r="K202" s="25">
        <f>IF('M1-In'!H202&gt;0,wome1,0)</f>
        <v>0</v>
      </c>
      <c r="L202" s="25">
        <f>IF('M1-In'!I202&gt;0,doje1,0)</f>
        <v>0</v>
      </c>
      <c r="M202" s="25">
        <f>IF('M1-In'!J202&gt;0,vrve1,0)</f>
        <v>0</v>
      </c>
      <c r="N202" s="25">
        <f>IF('M1-In'!K202&gt;0,zasa1,0)</f>
        <v>0</v>
      </c>
      <c r="O202" s="25">
        <f>IF('M1-In'!L202&gt;0,zodi1,0)</f>
        <v>0</v>
      </c>
      <c r="P202" s="25">
        <f t="shared" si="49"/>
        <v>0</v>
      </c>
      <c r="Q202" s="25">
        <f>IF(P202+'M1-In'!U202&gt;malu1+dima1+wome1+doje1+vrve1+zasa1+zodi1,1,0)</f>
        <v>0</v>
      </c>
      <c r="R202" s="25" t="str">
        <f t="shared" si="50"/>
        <v>OK</v>
      </c>
      <c r="S202" s="25">
        <f>MIN(P202+'M1-In'!U202,malu1+dima1+wome1+doje1+vrve1+zasa1+zodi1)</f>
        <v>0</v>
      </c>
      <c r="T202" s="25">
        <f>IF('M1-In'!AD202+'M1-In'!AE202+'M1-In'!AF202+'M1-In'!AG202+'M1-In'!AH202+'M1-In'!AI202+'M1-In'!AJ202&gt;S202,1,0)</f>
        <v>0</v>
      </c>
      <c r="U202" s="25" t="str">
        <f t="shared" si="51"/>
        <v>OK</v>
      </c>
      <c r="V202" s="34">
        <f t="shared" si="52"/>
        <v>0</v>
      </c>
      <c r="W202" s="81">
        <f>ROUND('M1-In'!Y202+'M1-In'!Z202+'M1-In'!AA202*0.5+'M1-In'!AB202*0.5,2)</f>
        <v>0</v>
      </c>
      <c r="X202" s="81">
        <f>ROUND('M1-In'!Y202,2)+ROUND('M1-In'!Z202*1.5,2)+ROUND('M1-In'!AA202*0.6,2)+ROUND('M1-In'!AB202*0.9,2)</f>
        <v>0</v>
      </c>
      <c r="Y202" s="81">
        <f ca="1">IF(V202=1,"Corriger",'M1-In'!Y202* vergoedeen+'M1-In'!Z202*ROUND(vergoedeen*1.5,2)+'M1-In'!AA202*ROUND(vergoedeen*0.6,2)+'M1-In'!AB202*ROUND(vergoedeen*0.9,2))</f>
        <v>0</v>
      </c>
      <c r="Z202" s="81">
        <f t="shared" ca="1" si="53"/>
        <v>0</v>
      </c>
      <c r="AA202" s="81">
        <f>E202+'M1-In'!N202+'M1-In'!P202+H202</f>
        <v>0</v>
      </c>
      <c r="AB202" s="81">
        <f>E202+'M1-In'!N202+'M1-In'!P202</f>
        <v>0</v>
      </c>
      <c r="AC202" s="25">
        <f>IF(V202=1,"Corriger",MIN(AA202,ad5m1*Ident!L202))</f>
        <v>0</v>
      </c>
      <c r="AD202" s="25">
        <f>MIN(AB202,ad5m1*Ident!L202)</f>
        <v>0</v>
      </c>
      <c r="AE202" s="81">
        <f t="shared" si="54"/>
        <v>0</v>
      </c>
      <c r="AF202" s="81">
        <f t="shared" si="55"/>
        <v>0</v>
      </c>
      <c r="AG202" s="81">
        <f>'M1-In'!AD202+'M1-In'!AE202</f>
        <v>0</v>
      </c>
      <c r="AH202" s="81">
        <f t="shared" si="56"/>
        <v>0</v>
      </c>
      <c r="AI202" s="81">
        <f>IF(V202=1,"Corriger!",ROUND('M1-In'!AF202*AE202*fuf,2))</f>
        <v>0</v>
      </c>
      <c r="AJ202" s="81">
        <f>IF(V202=1,"Corriger!",ROUND('M1-In'!AG202*AE202*fuf,2))</f>
        <v>0</v>
      </c>
      <c r="AK202" s="81">
        <f>IF(V202=1,"Corriger!",ROUND('M1-In'!AH202*AE202*fuf,2))</f>
        <v>0</v>
      </c>
      <c r="AL202" s="81">
        <f>IF(V202=1,"Corriger!",ROUND('M1-In'!AI202*AE202*fuf,2))</f>
        <v>0</v>
      </c>
      <c r="AM202" s="81">
        <f>IF(V202=1,"Corriger!",ROUND('M1-In'!AJ202*AE202*fuf,2))</f>
        <v>0</v>
      </c>
      <c r="AN202" s="81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1">
        <f t="shared" si="58"/>
        <v>0</v>
      </c>
      <c r="AQ202" s="81">
        <f t="shared" ca="1" si="59"/>
        <v>0</v>
      </c>
      <c r="AR202" s="81">
        <f t="shared" ca="1" si="60"/>
        <v>0</v>
      </c>
      <c r="AS202" s="81">
        <f t="shared" si="61"/>
        <v>0</v>
      </c>
      <c r="AT202" s="81">
        <f t="shared" ca="1" si="62"/>
        <v>0</v>
      </c>
      <c r="AU202" s="81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'M1-In'!F203*malu1+'M1-In'!G203*dima1+'M1-In'!H203*wome1+'M1-In'!I203*doje1+'M1-In'!J203*vrve1+'M1-In'!K203*zasa1+'M1-In'!L203*zodi1</f>
        <v>0</v>
      </c>
      <c r="F203" s="34">
        <f>IF('M1-In'!Q203&lt;0,1,0)</f>
        <v>0</v>
      </c>
      <c r="G203" s="81" t="str">
        <f t="shared" si="48"/>
        <v>OK</v>
      </c>
      <c r="H203" s="81">
        <f>IF('M1-In'!Q203&lt;0,0,'M1-In'!Q203)</f>
        <v>0</v>
      </c>
      <c r="I203" s="25">
        <f>IF('M1-In'!F203&gt;0,malu1,0)</f>
        <v>0</v>
      </c>
      <c r="J203" s="25">
        <f>IF('M1-In'!G203&gt;0,dima1,0)</f>
        <v>0</v>
      </c>
      <c r="K203" s="25">
        <f>IF('M1-In'!H203&gt;0,wome1,0)</f>
        <v>0</v>
      </c>
      <c r="L203" s="25">
        <f>IF('M1-In'!I203&gt;0,doje1,0)</f>
        <v>0</v>
      </c>
      <c r="M203" s="25">
        <f>IF('M1-In'!J203&gt;0,vrve1,0)</f>
        <v>0</v>
      </c>
      <c r="N203" s="25">
        <f>IF('M1-In'!K203&gt;0,zasa1,0)</f>
        <v>0</v>
      </c>
      <c r="O203" s="25">
        <f>IF('M1-In'!L203&gt;0,zodi1,0)</f>
        <v>0</v>
      </c>
      <c r="P203" s="25">
        <f t="shared" si="49"/>
        <v>0</v>
      </c>
      <c r="Q203" s="25">
        <f>IF(P203+'M1-In'!U203&gt;malu1+dima1+wome1+doje1+vrve1+zasa1+zodi1,1,0)</f>
        <v>0</v>
      </c>
      <c r="R203" s="25" t="str">
        <f t="shared" si="50"/>
        <v>OK</v>
      </c>
      <c r="S203" s="25">
        <f>MIN(P203+'M1-In'!U203,malu1+dima1+wome1+doje1+vrve1+zasa1+zodi1)</f>
        <v>0</v>
      </c>
      <c r="T203" s="25">
        <f>IF('M1-In'!AD203+'M1-In'!AE203+'M1-In'!AF203+'M1-In'!AG203+'M1-In'!AH203+'M1-In'!AI203+'M1-In'!AJ203&gt;S203,1,0)</f>
        <v>0</v>
      </c>
      <c r="U203" s="25" t="str">
        <f t="shared" si="51"/>
        <v>OK</v>
      </c>
      <c r="V203" s="34">
        <f t="shared" si="52"/>
        <v>0</v>
      </c>
      <c r="W203" s="81">
        <f>ROUND('M1-In'!Y203+'M1-In'!Z203+'M1-In'!AA203*0.5+'M1-In'!AB203*0.5,2)</f>
        <v>0</v>
      </c>
      <c r="X203" s="81">
        <f>ROUND('M1-In'!Y203,2)+ROUND('M1-In'!Z203*1.5,2)+ROUND('M1-In'!AA203*0.6,2)+ROUND('M1-In'!AB203*0.9,2)</f>
        <v>0</v>
      </c>
      <c r="Y203" s="81">
        <f ca="1">IF(V203=1,"Corriger",'M1-In'!Y203* vergoedeen+'M1-In'!Z203*ROUND(vergoedeen*1.5,2)+'M1-In'!AA203*ROUND(vergoedeen*0.6,2)+'M1-In'!AB203*ROUND(vergoedeen*0.9,2))</f>
        <v>0</v>
      </c>
      <c r="Z203" s="81">
        <f t="shared" ca="1" si="53"/>
        <v>0</v>
      </c>
      <c r="AA203" s="81">
        <f>E203+'M1-In'!N203+'M1-In'!P203+H203</f>
        <v>0</v>
      </c>
      <c r="AB203" s="81">
        <f>E203+'M1-In'!N203+'M1-In'!P203</f>
        <v>0</v>
      </c>
      <c r="AC203" s="25">
        <f>IF(V203=1,"Corriger",MIN(AA203,ad5m1*Ident!L203))</f>
        <v>0</v>
      </c>
      <c r="AD203" s="25">
        <f>MIN(AB203,ad5m1*Ident!L203)</f>
        <v>0</v>
      </c>
      <c r="AE203" s="81">
        <f t="shared" si="54"/>
        <v>0</v>
      </c>
      <c r="AF203" s="81">
        <f t="shared" si="55"/>
        <v>0</v>
      </c>
      <c r="AG203" s="81">
        <f>'M1-In'!AD203+'M1-In'!AE203</f>
        <v>0</v>
      </c>
      <c r="AH203" s="81">
        <f t="shared" si="56"/>
        <v>0</v>
      </c>
      <c r="AI203" s="81">
        <f>IF(V203=1,"Corriger!",ROUND('M1-In'!AF203*AE203*fuf,2))</f>
        <v>0</v>
      </c>
      <c r="AJ203" s="81">
        <f>IF(V203=1,"Corriger!",ROUND('M1-In'!AG203*AE203*fuf,2))</f>
        <v>0</v>
      </c>
      <c r="AK203" s="81">
        <f>IF(V203=1,"Corriger!",ROUND('M1-In'!AH203*AE203*fuf,2))</f>
        <v>0</v>
      </c>
      <c r="AL203" s="81">
        <f>IF(V203=1,"Corriger!",ROUND('M1-In'!AI203*AE203*fuf,2))</f>
        <v>0</v>
      </c>
      <c r="AM203" s="81">
        <f>IF(V203=1,"Corriger!",ROUND('M1-In'!AJ203*AE203*fuf,2))</f>
        <v>0</v>
      </c>
      <c r="AN203" s="81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1">
        <f t="shared" si="58"/>
        <v>0</v>
      </c>
      <c r="AQ203" s="81">
        <f t="shared" ca="1" si="59"/>
        <v>0</v>
      </c>
      <c r="AR203" s="81">
        <f t="shared" ca="1" si="60"/>
        <v>0</v>
      </c>
      <c r="AS203" s="81">
        <f t="shared" si="61"/>
        <v>0</v>
      </c>
      <c r="AT203" s="81">
        <f t="shared" ca="1" si="62"/>
        <v>0</v>
      </c>
      <c r="AU203" s="81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'M1-In'!F204*malu1+'M1-In'!G204*dima1+'M1-In'!H204*wome1+'M1-In'!I204*doje1+'M1-In'!J204*vrve1+'M1-In'!K204*zasa1+'M1-In'!L204*zodi1</f>
        <v>0</v>
      </c>
      <c r="F204" s="34">
        <f>IF('M1-In'!Q204&lt;0,1,0)</f>
        <v>0</v>
      </c>
      <c r="G204" s="81" t="str">
        <f t="shared" si="48"/>
        <v>OK</v>
      </c>
      <c r="H204" s="81">
        <f>IF('M1-In'!Q204&lt;0,0,'M1-In'!Q204)</f>
        <v>0</v>
      </c>
      <c r="I204" s="25">
        <f>IF('M1-In'!F204&gt;0,malu1,0)</f>
        <v>0</v>
      </c>
      <c r="J204" s="25">
        <f>IF('M1-In'!G204&gt;0,dima1,0)</f>
        <v>0</v>
      </c>
      <c r="K204" s="25">
        <f>IF('M1-In'!H204&gt;0,wome1,0)</f>
        <v>0</v>
      </c>
      <c r="L204" s="25">
        <f>IF('M1-In'!I204&gt;0,doje1,0)</f>
        <v>0</v>
      </c>
      <c r="M204" s="25">
        <f>IF('M1-In'!J204&gt;0,vrve1,0)</f>
        <v>0</v>
      </c>
      <c r="N204" s="25">
        <f>IF('M1-In'!K204&gt;0,zasa1,0)</f>
        <v>0</v>
      </c>
      <c r="O204" s="25">
        <f>IF('M1-In'!L204&gt;0,zodi1,0)</f>
        <v>0</v>
      </c>
      <c r="P204" s="25">
        <f t="shared" si="49"/>
        <v>0</v>
      </c>
      <c r="Q204" s="25">
        <f>IF(P204+'M1-In'!U204&gt;malu1+dima1+wome1+doje1+vrve1+zasa1+zodi1,1,0)</f>
        <v>0</v>
      </c>
      <c r="R204" s="25" t="str">
        <f t="shared" si="50"/>
        <v>OK</v>
      </c>
      <c r="S204" s="25">
        <f>MIN(P204+'M1-In'!U204,malu1+dima1+wome1+doje1+vrve1+zasa1+zodi1)</f>
        <v>0</v>
      </c>
      <c r="T204" s="25">
        <f>IF('M1-In'!AD204+'M1-In'!AE204+'M1-In'!AF204+'M1-In'!AG204+'M1-In'!AH204+'M1-In'!AI204+'M1-In'!AJ204&gt;S204,1,0)</f>
        <v>0</v>
      </c>
      <c r="U204" s="25" t="str">
        <f t="shared" si="51"/>
        <v>OK</v>
      </c>
      <c r="V204" s="34">
        <f t="shared" si="52"/>
        <v>0</v>
      </c>
      <c r="W204" s="81">
        <f>ROUND('M1-In'!Y204+'M1-In'!Z204+'M1-In'!AA204*0.5+'M1-In'!AB204*0.5,2)</f>
        <v>0</v>
      </c>
      <c r="X204" s="81">
        <f>ROUND('M1-In'!Y204,2)+ROUND('M1-In'!Z204*1.5,2)+ROUND('M1-In'!AA204*0.6,2)+ROUND('M1-In'!AB204*0.9,2)</f>
        <v>0</v>
      </c>
      <c r="Y204" s="81">
        <f ca="1">IF(V204=1,"Corriger",'M1-In'!Y204* vergoedeen+'M1-In'!Z204*ROUND(vergoedeen*1.5,2)+'M1-In'!AA204*ROUND(vergoedeen*0.6,2)+'M1-In'!AB204*ROUND(vergoedeen*0.9,2))</f>
        <v>0</v>
      </c>
      <c r="Z204" s="81">
        <f t="shared" ca="1" si="53"/>
        <v>0</v>
      </c>
      <c r="AA204" s="81">
        <f>E204+'M1-In'!N204+'M1-In'!P204+H204</f>
        <v>0</v>
      </c>
      <c r="AB204" s="81">
        <f>E204+'M1-In'!N204+'M1-In'!P204</f>
        <v>0</v>
      </c>
      <c r="AC204" s="25">
        <f>IF(V204=1,"Corriger",MIN(AA204,ad5m1*Ident!L204))</f>
        <v>0</v>
      </c>
      <c r="AD204" s="25">
        <f>MIN(AB204,ad5m1*Ident!L204)</f>
        <v>0</v>
      </c>
      <c r="AE204" s="81">
        <f t="shared" si="54"/>
        <v>0</v>
      </c>
      <c r="AF204" s="81">
        <f t="shared" si="55"/>
        <v>0</v>
      </c>
      <c r="AG204" s="81">
        <f>'M1-In'!AD204+'M1-In'!AE204</f>
        <v>0</v>
      </c>
      <c r="AH204" s="81">
        <f t="shared" si="56"/>
        <v>0</v>
      </c>
      <c r="AI204" s="81">
        <f>IF(V204=1,"Corriger!",ROUND('M1-In'!AF204*AE204*fuf,2))</f>
        <v>0</v>
      </c>
      <c r="AJ204" s="81">
        <f>IF(V204=1,"Corriger!",ROUND('M1-In'!AG204*AE204*fuf,2))</f>
        <v>0</v>
      </c>
      <c r="AK204" s="81">
        <f>IF(V204=1,"Corriger!",ROUND('M1-In'!AH204*AE204*fuf,2))</f>
        <v>0</v>
      </c>
      <c r="AL204" s="81">
        <f>IF(V204=1,"Corriger!",ROUND('M1-In'!AI204*AE204*fuf,2))</f>
        <v>0</v>
      </c>
      <c r="AM204" s="81">
        <f>IF(V204=1,"Corriger!",ROUND('M1-In'!AJ204*AE204*fuf,2))</f>
        <v>0</v>
      </c>
      <c r="AN204" s="81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1">
        <f t="shared" si="58"/>
        <v>0</v>
      </c>
      <c r="AQ204" s="81">
        <f t="shared" ca="1" si="59"/>
        <v>0</v>
      </c>
      <c r="AR204" s="81">
        <f t="shared" ca="1" si="60"/>
        <v>0</v>
      </c>
      <c r="AS204" s="81">
        <f t="shared" si="61"/>
        <v>0</v>
      </c>
      <c r="AT204" s="81">
        <f t="shared" ca="1" si="62"/>
        <v>0</v>
      </c>
      <c r="AU204" s="81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'M1-In'!F205*malu1+'M1-In'!G205*dima1+'M1-In'!H205*wome1+'M1-In'!I205*doje1+'M1-In'!J205*vrve1+'M1-In'!K205*zasa1+'M1-In'!L205*zodi1</f>
        <v>0</v>
      </c>
      <c r="F205" s="34">
        <f>IF('M1-In'!Q205&lt;0,1,0)</f>
        <v>0</v>
      </c>
      <c r="G205" s="81" t="str">
        <f t="shared" si="48"/>
        <v>OK</v>
      </c>
      <c r="H205" s="81">
        <f>IF('M1-In'!Q205&lt;0,0,'M1-In'!Q205)</f>
        <v>0</v>
      </c>
      <c r="I205" s="25">
        <f>IF('M1-In'!F205&gt;0,malu1,0)</f>
        <v>0</v>
      </c>
      <c r="J205" s="25">
        <f>IF('M1-In'!G205&gt;0,dima1,0)</f>
        <v>0</v>
      </c>
      <c r="K205" s="25">
        <f>IF('M1-In'!H205&gt;0,wome1,0)</f>
        <v>0</v>
      </c>
      <c r="L205" s="25">
        <f>IF('M1-In'!I205&gt;0,doje1,0)</f>
        <v>0</v>
      </c>
      <c r="M205" s="25">
        <f>IF('M1-In'!J205&gt;0,vrve1,0)</f>
        <v>0</v>
      </c>
      <c r="N205" s="25">
        <f>IF('M1-In'!K205&gt;0,zasa1,0)</f>
        <v>0</v>
      </c>
      <c r="O205" s="25">
        <f>IF('M1-In'!L205&gt;0,zodi1,0)</f>
        <v>0</v>
      </c>
      <c r="P205" s="25">
        <f t="shared" si="49"/>
        <v>0</v>
      </c>
      <c r="Q205" s="25">
        <f>IF(P205+'M1-In'!U205&gt;malu1+dima1+wome1+doje1+vrve1+zasa1+zodi1,1,0)</f>
        <v>0</v>
      </c>
      <c r="R205" s="25" t="str">
        <f t="shared" si="50"/>
        <v>OK</v>
      </c>
      <c r="S205" s="25">
        <f>MIN(P205+'M1-In'!U205,malu1+dima1+wome1+doje1+vrve1+zasa1+zodi1)</f>
        <v>0</v>
      </c>
      <c r="T205" s="25">
        <f>IF('M1-In'!AD205+'M1-In'!AE205+'M1-In'!AF205+'M1-In'!AG205+'M1-In'!AH205+'M1-In'!AI205+'M1-In'!AJ205&gt;S205,1,0)</f>
        <v>0</v>
      </c>
      <c r="U205" s="25" t="str">
        <f t="shared" si="51"/>
        <v>OK</v>
      </c>
      <c r="V205" s="34">
        <f t="shared" si="52"/>
        <v>0</v>
      </c>
      <c r="W205" s="81">
        <f>ROUND('M1-In'!Y205+'M1-In'!Z205+'M1-In'!AA205*0.5+'M1-In'!AB205*0.5,2)</f>
        <v>0</v>
      </c>
      <c r="X205" s="81">
        <f>ROUND('M1-In'!Y205,2)+ROUND('M1-In'!Z205*1.5,2)+ROUND('M1-In'!AA205*0.6,2)+ROUND('M1-In'!AB205*0.9,2)</f>
        <v>0</v>
      </c>
      <c r="Y205" s="81">
        <f ca="1">IF(V205=1,"Corriger",'M1-In'!Y205* vergoedeen+'M1-In'!Z205*ROUND(vergoedeen*1.5,2)+'M1-In'!AA205*ROUND(vergoedeen*0.6,2)+'M1-In'!AB205*ROUND(vergoedeen*0.9,2))</f>
        <v>0</v>
      </c>
      <c r="Z205" s="81">
        <f t="shared" ca="1" si="53"/>
        <v>0</v>
      </c>
      <c r="AA205" s="81">
        <f>E205+'M1-In'!N205+'M1-In'!P205+H205</f>
        <v>0</v>
      </c>
      <c r="AB205" s="81">
        <f>E205+'M1-In'!N205+'M1-In'!P205</f>
        <v>0</v>
      </c>
      <c r="AC205" s="25">
        <f>IF(V205=1,"Corriger",MIN(AA205,ad5m1*Ident!L205))</f>
        <v>0</v>
      </c>
      <c r="AD205" s="25">
        <f>MIN(AB205,ad5m1*Ident!L205)</f>
        <v>0</v>
      </c>
      <c r="AE205" s="81">
        <f t="shared" si="54"/>
        <v>0</v>
      </c>
      <c r="AF205" s="81">
        <f t="shared" si="55"/>
        <v>0</v>
      </c>
      <c r="AG205" s="81">
        <f>'M1-In'!AD205+'M1-In'!AE205</f>
        <v>0</v>
      </c>
      <c r="AH205" s="81">
        <f t="shared" si="56"/>
        <v>0</v>
      </c>
      <c r="AI205" s="81">
        <f>IF(V205=1,"Corriger!",ROUND('M1-In'!AF205*AE205*fuf,2))</f>
        <v>0</v>
      </c>
      <c r="AJ205" s="81">
        <f>IF(V205=1,"Corriger!",ROUND('M1-In'!AG205*AE205*fuf,2))</f>
        <v>0</v>
      </c>
      <c r="AK205" s="81">
        <f>IF(V205=1,"Corriger!",ROUND('M1-In'!AH205*AE205*fuf,2))</f>
        <v>0</v>
      </c>
      <c r="AL205" s="81">
        <f>IF(V205=1,"Corriger!",ROUND('M1-In'!AI205*AE205*fuf,2))</f>
        <v>0</v>
      </c>
      <c r="AM205" s="81">
        <f>IF(V205=1,"Corriger!",ROUND('M1-In'!AJ205*AE205*fuf,2))</f>
        <v>0</v>
      </c>
      <c r="AN205" s="81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1">
        <f t="shared" si="58"/>
        <v>0</v>
      </c>
      <c r="AQ205" s="81">
        <f t="shared" ca="1" si="59"/>
        <v>0</v>
      </c>
      <c r="AR205" s="81">
        <f t="shared" ca="1" si="60"/>
        <v>0</v>
      </c>
      <c r="AS205" s="81">
        <f t="shared" si="61"/>
        <v>0</v>
      </c>
      <c r="AT205" s="81">
        <f t="shared" ca="1" si="62"/>
        <v>0</v>
      </c>
      <c r="AU205" s="81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'M1-In'!F206*malu1+'M1-In'!G206*dima1+'M1-In'!H206*wome1+'M1-In'!I206*doje1+'M1-In'!J206*vrve1+'M1-In'!K206*zasa1+'M1-In'!L206*zodi1</f>
        <v>0</v>
      </c>
      <c r="F206" s="34">
        <f>IF('M1-In'!Q206&lt;0,1,0)</f>
        <v>0</v>
      </c>
      <c r="G206" s="81" t="str">
        <f t="shared" si="48"/>
        <v>OK</v>
      </c>
      <c r="H206" s="81">
        <f>IF('M1-In'!Q206&lt;0,0,'M1-In'!Q206)</f>
        <v>0</v>
      </c>
      <c r="I206" s="25">
        <f>IF('M1-In'!F206&gt;0,malu1,0)</f>
        <v>0</v>
      </c>
      <c r="J206" s="25">
        <f>IF('M1-In'!G206&gt;0,dima1,0)</f>
        <v>0</v>
      </c>
      <c r="K206" s="25">
        <f>IF('M1-In'!H206&gt;0,wome1,0)</f>
        <v>0</v>
      </c>
      <c r="L206" s="25">
        <f>IF('M1-In'!I206&gt;0,doje1,0)</f>
        <v>0</v>
      </c>
      <c r="M206" s="25">
        <f>IF('M1-In'!J206&gt;0,vrve1,0)</f>
        <v>0</v>
      </c>
      <c r="N206" s="25">
        <f>IF('M1-In'!K206&gt;0,zasa1,0)</f>
        <v>0</v>
      </c>
      <c r="O206" s="25">
        <f>IF('M1-In'!L206&gt;0,zodi1,0)</f>
        <v>0</v>
      </c>
      <c r="P206" s="25">
        <f t="shared" si="49"/>
        <v>0</v>
      </c>
      <c r="Q206" s="25">
        <f>IF(P206+'M1-In'!U206&gt;malu1+dima1+wome1+doje1+vrve1+zasa1+zodi1,1,0)</f>
        <v>0</v>
      </c>
      <c r="R206" s="25" t="str">
        <f t="shared" si="50"/>
        <v>OK</v>
      </c>
      <c r="S206" s="25">
        <f>MIN(P206+'M1-In'!U206,malu1+dima1+wome1+doje1+vrve1+zasa1+zodi1)</f>
        <v>0</v>
      </c>
      <c r="T206" s="25">
        <f>IF('M1-In'!AD206+'M1-In'!AE206+'M1-In'!AF206+'M1-In'!AG206+'M1-In'!AH206+'M1-In'!AI206+'M1-In'!AJ206&gt;S206,1,0)</f>
        <v>0</v>
      </c>
      <c r="U206" s="25" t="str">
        <f t="shared" si="51"/>
        <v>OK</v>
      </c>
      <c r="V206" s="34">
        <f t="shared" si="52"/>
        <v>0</v>
      </c>
      <c r="W206" s="81">
        <f>ROUND('M1-In'!Y206+'M1-In'!Z206+'M1-In'!AA206*0.5+'M1-In'!AB206*0.5,2)</f>
        <v>0</v>
      </c>
      <c r="X206" s="81">
        <f>ROUND('M1-In'!Y206,2)+ROUND('M1-In'!Z206*1.5,2)+ROUND('M1-In'!AA206*0.6,2)+ROUND('M1-In'!AB206*0.9,2)</f>
        <v>0</v>
      </c>
      <c r="Y206" s="81">
        <f ca="1">IF(V206=1,"Corriger",'M1-In'!Y206* vergoedeen+'M1-In'!Z206*ROUND(vergoedeen*1.5,2)+'M1-In'!AA206*ROUND(vergoedeen*0.6,2)+'M1-In'!AB206*ROUND(vergoedeen*0.9,2))</f>
        <v>0</v>
      </c>
      <c r="Z206" s="81">
        <f t="shared" ca="1" si="53"/>
        <v>0</v>
      </c>
      <c r="AA206" s="81">
        <f>E206+'M1-In'!N206+'M1-In'!P206+H206</f>
        <v>0</v>
      </c>
      <c r="AB206" s="81">
        <f>E206+'M1-In'!N206+'M1-In'!P206</f>
        <v>0</v>
      </c>
      <c r="AC206" s="25">
        <f>IF(V206=1,"Corriger",MIN(AA206,ad5m1*Ident!L206))</f>
        <v>0</v>
      </c>
      <c r="AD206" s="25">
        <f>MIN(AB206,ad5m1*Ident!L206)</f>
        <v>0</v>
      </c>
      <c r="AE206" s="81">
        <f t="shared" si="54"/>
        <v>0</v>
      </c>
      <c r="AF206" s="81">
        <f t="shared" si="55"/>
        <v>0</v>
      </c>
      <c r="AG206" s="81">
        <f>'M1-In'!AD206+'M1-In'!AE206</f>
        <v>0</v>
      </c>
      <c r="AH206" s="81">
        <f t="shared" si="56"/>
        <v>0</v>
      </c>
      <c r="AI206" s="81">
        <f>IF(V206=1,"Corriger!",ROUND('M1-In'!AF206*AE206*fuf,2))</f>
        <v>0</v>
      </c>
      <c r="AJ206" s="81">
        <f>IF(V206=1,"Corriger!",ROUND('M1-In'!AG206*AE206*fuf,2))</f>
        <v>0</v>
      </c>
      <c r="AK206" s="81">
        <f>IF(V206=1,"Corriger!",ROUND('M1-In'!AH206*AE206*fuf,2))</f>
        <v>0</v>
      </c>
      <c r="AL206" s="81">
        <f>IF(V206=1,"Corriger!",ROUND('M1-In'!AI206*AE206*fuf,2))</f>
        <v>0</v>
      </c>
      <c r="AM206" s="81">
        <f>IF(V206=1,"Corriger!",ROUND('M1-In'!AJ206*AE206*fuf,2))</f>
        <v>0</v>
      </c>
      <c r="AN206" s="81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1">
        <f t="shared" si="58"/>
        <v>0</v>
      </c>
      <c r="AQ206" s="81">
        <f t="shared" ca="1" si="59"/>
        <v>0</v>
      </c>
      <c r="AR206" s="81">
        <f t="shared" ca="1" si="60"/>
        <v>0</v>
      </c>
      <c r="AS206" s="81">
        <f t="shared" si="61"/>
        <v>0</v>
      </c>
      <c r="AT206" s="81">
        <f t="shared" ca="1" si="62"/>
        <v>0</v>
      </c>
      <c r="AU206" s="81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'M1-In'!F207*malu1+'M1-In'!G207*dima1+'M1-In'!H207*wome1+'M1-In'!I207*doje1+'M1-In'!J207*vrve1+'M1-In'!K207*zasa1+'M1-In'!L207*zodi1</f>
        <v>0</v>
      </c>
      <c r="F207" s="34">
        <f>IF('M1-In'!Q207&lt;0,1,0)</f>
        <v>0</v>
      </c>
      <c r="G207" s="81" t="str">
        <f t="shared" si="48"/>
        <v>OK</v>
      </c>
      <c r="H207" s="81">
        <f>IF('M1-In'!Q207&lt;0,0,'M1-In'!Q207)</f>
        <v>0</v>
      </c>
      <c r="I207" s="25">
        <f>IF('M1-In'!F207&gt;0,malu1,0)</f>
        <v>0</v>
      </c>
      <c r="J207" s="25">
        <f>IF('M1-In'!G207&gt;0,dima1,0)</f>
        <v>0</v>
      </c>
      <c r="K207" s="25">
        <f>IF('M1-In'!H207&gt;0,wome1,0)</f>
        <v>0</v>
      </c>
      <c r="L207" s="25">
        <f>IF('M1-In'!I207&gt;0,doje1,0)</f>
        <v>0</v>
      </c>
      <c r="M207" s="25">
        <f>IF('M1-In'!J207&gt;0,vrve1,0)</f>
        <v>0</v>
      </c>
      <c r="N207" s="25">
        <f>IF('M1-In'!K207&gt;0,zasa1,0)</f>
        <v>0</v>
      </c>
      <c r="O207" s="25">
        <f>IF('M1-In'!L207&gt;0,zodi1,0)</f>
        <v>0</v>
      </c>
      <c r="P207" s="25">
        <f t="shared" si="49"/>
        <v>0</v>
      </c>
      <c r="Q207" s="25">
        <f>IF(P207+'M1-In'!U207&gt;malu1+dima1+wome1+doje1+vrve1+zasa1+zodi1,1,0)</f>
        <v>0</v>
      </c>
      <c r="R207" s="25" t="str">
        <f t="shared" si="50"/>
        <v>OK</v>
      </c>
      <c r="S207" s="25">
        <f>MIN(P207+'M1-In'!U207,malu1+dima1+wome1+doje1+vrve1+zasa1+zodi1)</f>
        <v>0</v>
      </c>
      <c r="T207" s="25">
        <f>IF('M1-In'!AD207+'M1-In'!AE207+'M1-In'!AF207+'M1-In'!AG207+'M1-In'!AH207+'M1-In'!AI207+'M1-In'!AJ207&gt;S207,1,0)</f>
        <v>0</v>
      </c>
      <c r="U207" s="25" t="str">
        <f t="shared" si="51"/>
        <v>OK</v>
      </c>
      <c r="V207" s="34">
        <f t="shared" si="52"/>
        <v>0</v>
      </c>
      <c r="W207" s="81">
        <f>ROUND('M1-In'!Y207+'M1-In'!Z207+'M1-In'!AA207*0.5+'M1-In'!AB207*0.5,2)</f>
        <v>0</v>
      </c>
      <c r="X207" s="81">
        <f>ROUND('M1-In'!Y207,2)+ROUND('M1-In'!Z207*1.5,2)+ROUND('M1-In'!AA207*0.6,2)+ROUND('M1-In'!AB207*0.9,2)</f>
        <v>0</v>
      </c>
      <c r="Y207" s="81">
        <f ca="1">IF(V207=1,"Corriger",'M1-In'!Y207* vergoedeen+'M1-In'!Z207*ROUND(vergoedeen*1.5,2)+'M1-In'!AA207*ROUND(vergoedeen*0.6,2)+'M1-In'!AB207*ROUND(vergoedeen*0.9,2))</f>
        <v>0</v>
      </c>
      <c r="Z207" s="81">
        <f t="shared" ca="1" si="53"/>
        <v>0</v>
      </c>
      <c r="AA207" s="81">
        <f>E207+'M1-In'!N207+'M1-In'!P207+H207</f>
        <v>0</v>
      </c>
      <c r="AB207" s="81">
        <f>E207+'M1-In'!N207+'M1-In'!P207</f>
        <v>0</v>
      </c>
      <c r="AC207" s="25">
        <f>IF(V207=1,"Corriger",MIN(AA207,ad5m1*Ident!L207))</f>
        <v>0</v>
      </c>
      <c r="AD207" s="25">
        <f>MIN(AB207,ad5m1*Ident!L207)</f>
        <v>0</v>
      </c>
      <c r="AE207" s="81">
        <f t="shared" si="54"/>
        <v>0</v>
      </c>
      <c r="AF207" s="81">
        <f t="shared" si="55"/>
        <v>0</v>
      </c>
      <c r="AG207" s="81">
        <f>'M1-In'!AD207+'M1-In'!AE207</f>
        <v>0</v>
      </c>
      <c r="AH207" s="81">
        <f t="shared" si="56"/>
        <v>0</v>
      </c>
      <c r="AI207" s="81">
        <f>IF(V207=1,"Corriger!",ROUND('M1-In'!AF207*AE207*fuf,2))</f>
        <v>0</v>
      </c>
      <c r="AJ207" s="81">
        <f>IF(V207=1,"Corriger!",ROUND('M1-In'!AG207*AE207*fuf,2))</f>
        <v>0</v>
      </c>
      <c r="AK207" s="81">
        <f>IF(V207=1,"Corriger!",ROUND('M1-In'!AH207*AE207*fuf,2))</f>
        <v>0</v>
      </c>
      <c r="AL207" s="81">
        <f>IF(V207=1,"Corriger!",ROUND('M1-In'!AI207*AE207*fuf,2))</f>
        <v>0</v>
      </c>
      <c r="AM207" s="81">
        <f>IF(V207=1,"Corriger!",ROUND('M1-In'!AJ207*AE207*fuf,2))</f>
        <v>0</v>
      </c>
      <c r="AN207" s="81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1">
        <f t="shared" si="58"/>
        <v>0</v>
      </c>
      <c r="AQ207" s="81">
        <f t="shared" ca="1" si="59"/>
        <v>0</v>
      </c>
      <c r="AR207" s="81">
        <f t="shared" ca="1" si="60"/>
        <v>0</v>
      </c>
      <c r="AS207" s="81">
        <f t="shared" si="61"/>
        <v>0</v>
      </c>
      <c r="AT207" s="81">
        <f t="shared" ca="1" si="62"/>
        <v>0</v>
      </c>
      <c r="AU207" s="81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'M1-In'!F208*malu1+'M1-In'!G208*dima1+'M1-In'!H208*wome1+'M1-In'!I208*doje1+'M1-In'!J208*vrve1+'M1-In'!K208*zasa1+'M1-In'!L208*zodi1</f>
        <v>0</v>
      </c>
      <c r="F208" s="34">
        <f>IF('M1-In'!Q208&lt;0,1,0)</f>
        <v>0</v>
      </c>
      <c r="G208" s="81" t="str">
        <f t="shared" si="48"/>
        <v>OK</v>
      </c>
      <c r="H208" s="81">
        <f>IF('M1-In'!Q208&lt;0,0,'M1-In'!Q208)</f>
        <v>0</v>
      </c>
      <c r="I208" s="25">
        <f>IF('M1-In'!F208&gt;0,malu1,0)</f>
        <v>0</v>
      </c>
      <c r="J208" s="25">
        <f>IF('M1-In'!G208&gt;0,dima1,0)</f>
        <v>0</v>
      </c>
      <c r="K208" s="25">
        <f>IF('M1-In'!H208&gt;0,wome1,0)</f>
        <v>0</v>
      </c>
      <c r="L208" s="25">
        <f>IF('M1-In'!I208&gt;0,doje1,0)</f>
        <v>0</v>
      </c>
      <c r="M208" s="25">
        <f>IF('M1-In'!J208&gt;0,vrve1,0)</f>
        <v>0</v>
      </c>
      <c r="N208" s="25">
        <f>IF('M1-In'!K208&gt;0,zasa1,0)</f>
        <v>0</v>
      </c>
      <c r="O208" s="25">
        <f>IF('M1-In'!L208&gt;0,zodi1,0)</f>
        <v>0</v>
      </c>
      <c r="P208" s="25">
        <f t="shared" si="49"/>
        <v>0</v>
      </c>
      <c r="Q208" s="25">
        <f>IF(P208+'M1-In'!U208&gt;malu1+dima1+wome1+doje1+vrve1+zasa1+zodi1,1,0)</f>
        <v>0</v>
      </c>
      <c r="R208" s="25" t="str">
        <f t="shared" si="50"/>
        <v>OK</v>
      </c>
      <c r="S208" s="25">
        <f>MIN(P208+'M1-In'!U208,malu1+dima1+wome1+doje1+vrve1+zasa1+zodi1)</f>
        <v>0</v>
      </c>
      <c r="T208" s="25">
        <f>IF('M1-In'!AD208+'M1-In'!AE208+'M1-In'!AF208+'M1-In'!AG208+'M1-In'!AH208+'M1-In'!AI208+'M1-In'!AJ208&gt;S208,1,0)</f>
        <v>0</v>
      </c>
      <c r="U208" s="25" t="str">
        <f t="shared" si="51"/>
        <v>OK</v>
      </c>
      <c r="V208" s="34">
        <f t="shared" si="52"/>
        <v>0</v>
      </c>
      <c r="W208" s="81">
        <f>ROUND('M1-In'!Y208+'M1-In'!Z208+'M1-In'!AA208*0.5+'M1-In'!AB208*0.5,2)</f>
        <v>0</v>
      </c>
      <c r="X208" s="81">
        <f>ROUND('M1-In'!Y208,2)+ROUND('M1-In'!Z208*1.5,2)+ROUND('M1-In'!AA208*0.6,2)+ROUND('M1-In'!AB208*0.9,2)</f>
        <v>0</v>
      </c>
      <c r="Y208" s="81">
        <f ca="1">IF(V208=1,"Corriger",'M1-In'!Y208* vergoedeen+'M1-In'!Z208*ROUND(vergoedeen*1.5,2)+'M1-In'!AA208*ROUND(vergoedeen*0.6,2)+'M1-In'!AB208*ROUND(vergoedeen*0.9,2))</f>
        <v>0</v>
      </c>
      <c r="Z208" s="81">
        <f t="shared" ca="1" si="53"/>
        <v>0</v>
      </c>
      <c r="AA208" s="81">
        <f>E208+'M1-In'!N208+'M1-In'!P208+H208</f>
        <v>0</v>
      </c>
      <c r="AB208" s="81">
        <f>E208+'M1-In'!N208+'M1-In'!P208</f>
        <v>0</v>
      </c>
      <c r="AC208" s="25">
        <f>IF(V208=1,"Corriger",MIN(AA208,ad5m1*Ident!L208))</f>
        <v>0</v>
      </c>
      <c r="AD208" s="25">
        <f>MIN(AB208,ad5m1*Ident!L208)</f>
        <v>0</v>
      </c>
      <c r="AE208" s="81">
        <f t="shared" si="54"/>
        <v>0</v>
      </c>
      <c r="AF208" s="81">
        <f t="shared" si="55"/>
        <v>0</v>
      </c>
      <c r="AG208" s="81">
        <f>'M1-In'!AD208+'M1-In'!AE208</f>
        <v>0</v>
      </c>
      <c r="AH208" s="81">
        <f t="shared" si="56"/>
        <v>0</v>
      </c>
      <c r="AI208" s="81">
        <f>IF(V208=1,"Corriger!",ROUND('M1-In'!AF208*AE208*fuf,2))</f>
        <v>0</v>
      </c>
      <c r="AJ208" s="81">
        <f>IF(V208=1,"Corriger!",ROUND('M1-In'!AG208*AE208*fuf,2))</f>
        <v>0</v>
      </c>
      <c r="AK208" s="81">
        <f>IF(V208=1,"Corriger!",ROUND('M1-In'!AH208*AE208*fuf,2))</f>
        <v>0</v>
      </c>
      <c r="AL208" s="81">
        <f>IF(V208=1,"Corriger!",ROUND('M1-In'!AI208*AE208*fuf,2))</f>
        <v>0</v>
      </c>
      <c r="AM208" s="81">
        <f>IF(V208=1,"Corriger!",ROUND('M1-In'!AJ208*AE208*fuf,2))</f>
        <v>0</v>
      </c>
      <c r="AN208" s="81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1">
        <f t="shared" si="58"/>
        <v>0</v>
      </c>
      <c r="AQ208" s="81">
        <f t="shared" ca="1" si="59"/>
        <v>0</v>
      </c>
      <c r="AR208" s="81">
        <f t="shared" ca="1" si="60"/>
        <v>0</v>
      </c>
      <c r="AS208" s="81">
        <f t="shared" si="61"/>
        <v>0</v>
      </c>
      <c r="AT208" s="81">
        <f t="shared" ca="1" si="62"/>
        <v>0</v>
      </c>
      <c r="AU208" s="81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'M1-In'!F209*malu1+'M1-In'!G209*dima1+'M1-In'!H209*wome1+'M1-In'!I209*doje1+'M1-In'!J209*vrve1+'M1-In'!K209*zasa1+'M1-In'!L209*zodi1</f>
        <v>0</v>
      </c>
      <c r="F209" s="34">
        <f>IF('M1-In'!Q209&lt;0,1,0)</f>
        <v>0</v>
      </c>
      <c r="G209" s="81" t="str">
        <f t="shared" si="48"/>
        <v>OK</v>
      </c>
      <c r="H209" s="81">
        <f>IF('M1-In'!Q209&lt;0,0,'M1-In'!Q209)</f>
        <v>0</v>
      </c>
      <c r="I209" s="25">
        <f>IF('M1-In'!F209&gt;0,malu1,0)</f>
        <v>0</v>
      </c>
      <c r="J209" s="25">
        <f>IF('M1-In'!G209&gt;0,dima1,0)</f>
        <v>0</v>
      </c>
      <c r="K209" s="25">
        <f>IF('M1-In'!H209&gt;0,wome1,0)</f>
        <v>0</v>
      </c>
      <c r="L209" s="25">
        <f>IF('M1-In'!I209&gt;0,doje1,0)</f>
        <v>0</v>
      </c>
      <c r="M209" s="25">
        <f>IF('M1-In'!J209&gt;0,vrve1,0)</f>
        <v>0</v>
      </c>
      <c r="N209" s="25">
        <f>IF('M1-In'!K209&gt;0,zasa1,0)</f>
        <v>0</v>
      </c>
      <c r="O209" s="25">
        <f>IF('M1-In'!L209&gt;0,zodi1,0)</f>
        <v>0</v>
      </c>
      <c r="P209" s="25">
        <f t="shared" si="49"/>
        <v>0</v>
      </c>
      <c r="Q209" s="25">
        <f>IF(P209+'M1-In'!U209&gt;malu1+dima1+wome1+doje1+vrve1+zasa1+zodi1,1,0)</f>
        <v>0</v>
      </c>
      <c r="R209" s="25" t="str">
        <f t="shared" si="50"/>
        <v>OK</v>
      </c>
      <c r="S209" s="25">
        <f>MIN(P209+'M1-In'!U209,malu1+dima1+wome1+doje1+vrve1+zasa1+zodi1)</f>
        <v>0</v>
      </c>
      <c r="T209" s="25">
        <f>IF('M1-In'!AD209+'M1-In'!AE209+'M1-In'!AF209+'M1-In'!AG209+'M1-In'!AH209+'M1-In'!AI209+'M1-In'!AJ209&gt;S209,1,0)</f>
        <v>0</v>
      </c>
      <c r="U209" s="25" t="str">
        <f t="shared" si="51"/>
        <v>OK</v>
      </c>
      <c r="V209" s="34">
        <f t="shared" si="52"/>
        <v>0</v>
      </c>
      <c r="W209" s="81">
        <f>ROUND('M1-In'!Y209+'M1-In'!Z209+'M1-In'!AA209*0.5+'M1-In'!AB209*0.5,2)</f>
        <v>0</v>
      </c>
      <c r="X209" s="81">
        <f>ROUND('M1-In'!Y209,2)+ROUND('M1-In'!Z209*1.5,2)+ROUND('M1-In'!AA209*0.6,2)+ROUND('M1-In'!AB209*0.9,2)</f>
        <v>0</v>
      </c>
      <c r="Y209" s="81">
        <f ca="1">IF(V209=1,"Corriger",'M1-In'!Y209* vergoedeen+'M1-In'!Z209*ROUND(vergoedeen*1.5,2)+'M1-In'!AA209*ROUND(vergoedeen*0.6,2)+'M1-In'!AB209*ROUND(vergoedeen*0.9,2))</f>
        <v>0</v>
      </c>
      <c r="Z209" s="81">
        <f t="shared" ca="1" si="53"/>
        <v>0</v>
      </c>
      <c r="AA209" s="81">
        <f>E209+'M1-In'!N209+'M1-In'!P209+H209</f>
        <v>0</v>
      </c>
      <c r="AB209" s="81">
        <f>E209+'M1-In'!N209+'M1-In'!P209</f>
        <v>0</v>
      </c>
      <c r="AC209" s="25">
        <f>IF(V209=1,"Corriger",MIN(AA209,ad5m1*Ident!L209))</f>
        <v>0</v>
      </c>
      <c r="AD209" s="25">
        <f>MIN(AB209,ad5m1*Ident!L209)</f>
        <v>0</v>
      </c>
      <c r="AE209" s="81">
        <f t="shared" si="54"/>
        <v>0</v>
      </c>
      <c r="AF209" s="81">
        <f t="shared" si="55"/>
        <v>0</v>
      </c>
      <c r="AG209" s="81">
        <f>'M1-In'!AD209+'M1-In'!AE209</f>
        <v>0</v>
      </c>
      <c r="AH209" s="81">
        <f t="shared" si="56"/>
        <v>0</v>
      </c>
      <c r="AI209" s="81">
        <f>IF(V209=1,"Corriger!",ROUND('M1-In'!AF209*AE209*fuf,2))</f>
        <v>0</v>
      </c>
      <c r="AJ209" s="81">
        <f>IF(V209=1,"Corriger!",ROUND('M1-In'!AG209*AE209*fuf,2))</f>
        <v>0</v>
      </c>
      <c r="AK209" s="81">
        <f>IF(V209=1,"Corriger!",ROUND('M1-In'!AH209*AE209*fuf,2))</f>
        <v>0</v>
      </c>
      <c r="AL209" s="81">
        <f>IF(V209=1,"Corriger!",ROUND('M1-In'!AI209*AE209*fuf,2))</f>
        <v>0</v>
      </c>
      <c r="AM209" s="81">
        <f>IF(V209=1,"Corriger!",ROUND('M1-In'!AJ209*AE209*fuf,2))</f>
        <v>0</v>
      </c>
      <c r="AN209" s="81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1">
        <f t="shared" si="58"/>
        <v>0</v>
      </c>
      <c r="AQ209" s="81">
        <f t="shared" ca="1" si="59"/>
        <v>0</v>
      </c>
      <c r="AR209" s="81">
        <f t="shared" ca="1" si="60"/>
        <v>0</v>
      </c>
      <c r="AS209" s="81">
        <f t="shared" si="61"/>
        <v>0</v>
      </c>
      <c r="AT209" s="81">
        <f t="shared" ca="1" si="62"/>
        <v>0</v>
      </c>
      <c r="AU209" s="81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'M1-In'!F210*malu1+'M1-In'!G210*dima1+'M1-In'!H210*wome1+'M1-In'!I210*doje1+'M1-In'!J210*vrve1+'M1-In'!K210*zasa1+'M1-In'!L210*zodi1</f>
        <v>0</v>
      </c>
      <c r="F210" s="34">
        <f>IF('M1-In'!Q210&lt;0,1,0)</f>
        <v>0</v>
      </c>
      <c r="G210" s="81" t="str">
        <f t="shared" si="48"/>
        <v>OK</v>
      </c>
      <c r="H210" s="81">
        <f>IF('M1-In'!Q210&lt;0,0,'M1-In'!Q210)</f>
        <v>0</v>
      </c>
      <c r="I210" s="25">
        <f>IF('M1-In'!F210&gt;0,malu1,0)</f>
        <v>0</v>
      </c>
      <c r="J210" s="25">
        <f>IF('M1-In'!G210&gt;0,dima1,0)</f>
        <v>0</v>
      </c>
      <c r="K210" s="25">
        <f>IF('M1-In'!H210&gt;0,wome1,0)</f>
        <v>0</v>
      </c>
      <c r="L210" s="25">
        <f>IF('M1-In'!I210&gt;0,doje1,0)</f>
        <v>0</v>
      </c>
      <c r="M210" s="25">
        <f>IF('M1-In'!J210&gt;0,vrve1,0)</f>
        <v>0</v>
      </c>
      <c r="N210" s="25">
        <f>IF('M1-In'!K210&gt;0,zasa1,0)</f>
        <v>0</v>
      </c>
      <c r="O210" s="25">
        <f>IF('M1-In'!L210&gt;0,zodi1,0)</f>
        <v>0</v>
      </c>
      <c r="P210" s="25">
        <f t="shared" si="49"/>
        <v>0</v>
      </c>
      <c r="Q210" s="25">
        <f>IF(P210+'M1-In'!U210&gt;malu1+dima1+wome1+doje1+vrve1+zasa1+zodi1,1,0)</f>
        <v>0</v>
      </c>
      <c r="R210" s="25" t="str">
        <f t="shared" si="50"/>
        <v>OK</v>
      </c>
      <c r="S210" s="25">
        <f>MIN(P210+'M1-In'!U210,malu1+dima1+wome1+doje1+vrve1+zasa1+zodi1)</f>
        <v>0</v>
      </c>
      <c r="T210" s="25">
        <f>IF('M1-In'!AD210+'M1-In'!AE210+'M1-In'!AF210+'M1-In'!AG210+'M1-In'!AH210+'M1-In'!AI210+'M1-In'!AJ210&gt;S210,1,0)</f>
        <v>0</v>
      </c>
      <c r="U210" s="25" t="str">
        <f t="shared" si="51"/>
        <v>OK</v>
      </c>
      <c r="V210" s="34">
        <f t="shared" si="52"/>
        <v>0</v>
      </c>
      <c r="W210" s="81">
        <f>ROUND('M1-In'!Y210+'M1-In'!Z210+'M1-In'!AA210*0.5+'M1-In'!AB210*0.5,2)</f>
        <v>0</v>
      </c>
      <c r="X210" s="81">
        <f>ROUND('M1-In'!Y210,2)+ROUND('M1-In'!Z210*1.5,2)+ROUND('M1-In'!AA210*0.6,2)+ROUND('M1-In'!AB210*0.9,2)</f>
        <v>0</v>
      </c>
      <c r="Y210" s="81">
        <f ca="1">IF(V210=1,"Corriger",'M1-In'!Y210* vergoedeen+'M1-In'!Z210*ROUND(vergoedeen*1.5,2)+'M1-In'!AA210*ROUND(vergoedeen*0.6,2)+'M1-In'!AB210*ROUND(vergoedeen*0.9,2))</f>
        <v>0</v>
      </c>
      <c r="Z210" s="81">
        <f t="shared" ca="1" si="53"/>
        <v>0</v>
      </c>
      <c r="AA210" s="81">
        <f>E210+'M1-In'!N210+'M1-In'!P210+H210</f>
        <v>0</v>
      </c>
      <c r="AB210" s="81">
        <f>E210+'M1-In'!N210+'M1-In'!P210</f>
        <v>0</v>
      </c>
      <c r="AC210" s="25">
        <f>IF(V210=1,"Corriger",MIN(AA210,ad5m1*Ident!L210))</f>
        <v>0</v>
      </c>
      <c r="AD210" s="25">
        <f>MIN(AB210,ad5m1*Ident!L210)</f>
        <v>0</v>
      </c>
      <c r="AE210" s="81">
        <f t="shared" si="54"/>
        <v>0</v>
      </c>
      <c r="AF210" s="81">
        <f t="shared" si="55"/>
        <v>0</v>
      </c>
      <c r="AG210" s="81">
        <f>'M1-In'!AD210+'M1-In'!AE210</f>
        <v>0</v>
      </c>
      <c r="AH210" s="81">
        <f t="shared" si="56"/>
        <v>0</v>
      </c>
      <c r="AI210" s="81">
        <f>IF(V210=1,"Corriger!",ROUND('M1-In'!AF210*AE210*fuf,2))</f>
        <v>0</v>
      </c>
      <c r="AJ210" s="81">
        <f>IF(V210=1,"Corriger!",ROUND('M1-In'!AG210*AE210*fuf,2))</f>
        <v>0</v>
      </c>
      <c r="AK210" s="81">
        <f>IF(V210=1,"Corriger!",ROUND('M1-In'!AH210*AE210*fuf,2))</f>
        <v>0</v>
      </c>
      <c r="AL210" s="81">
        <f>IF(V210=1,"Corriger!",ROUND('M1-In'!AI210*AE210*fuf,2))</f>
        <v>0</v>
      </c>
      <c r="AM210" s="81">
        <f>IF(V210=1,"Corriger!",ROUND('M1-In'!AJ210*AE210*fuf,2))</f>
        <v>0</v>
      </c>
      <c r="AN210" s="81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1">
        <f t="shared" si="58"/>
        <v>0</v>
      </c>
      <c r="AQ210" s="81">
        <f t="shared" ca="1" si="59"/>
        <v>0</v>
      </c>
      <c r="AR210" s="81">
        <f t="shared" ca="1" si="60"/>
        <v>0</v>
      </c>
      <c r="AS210" s="81">
        <f t="shared" si="61"/>
        <v>0</v>
      </c>
      <c r="AT210" s="81">
        <f t="shared" ca="1" si="62"/>
        <v>0</v>
      </c>
      <c r="AU210" s="81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'M1-In'!F211*malu1+'M1-In'!G211*dima1+'M1-In'!H211*wome1+'M1-In'!I211*doje1+'M1-In'!J211*vrve1+'M1-In'!K211*zasa1+'M1-In'!L211*zodi1</f>
        <v>0</v>
      </c>
      <c r="F211" s="34">
        <f>IF('M1-In'!Q211&lt;0,1,0)</f>
        <v>0</v>
      </c>
      <c r="G211" s="81" t="str">
        <f t="shared" si="48"/>
        <v>OK</v>
      </c>
      <c r="H211" s="81">
        <f>IF('M1-In'!Q211&lt;0,0,'M1-In'!Q211)</f>
        <v>0</v>
      </c>
      <c r="I211" s="25">
        <f>IF('M1-In'!F211&gt;0,malu1,0)</f>
        <v>0</v>
      </c>
      <c r="J211" s="25">
        <f>IF('M1-In'!G211&gt;0,dima1,0)</f>
        <v>0</v>
      </c>
      <c r="K211" s="25">
        <f>IF('M1-In'!H211&gt;0,wome1,0)</f>
        <v>0</v>
      </c>
      <c r="L211" s="25">
        <f>IF('M1-In'!I211&gt;0,doje1,0)</f>
        <v>0</v>
      </c>
      <c r="M211" s="25">
        <f>IF('M1-In'!J211&gt;0,vrve1,0)</f>
        <v>0</v>
      </c>
      <c r="N211" s="25">
        <f>IF('M1-In'!K211&gt;0,zasa1,0)</f>
        <v>0</v>
      </c>
      <c r="O211" s="25">
        <f>IF('M1-In'!L211&gt;0,zodi1,0)</f>
        <v>0</v>
      </c>
      <c r="P211" s="25">
        <f t="shared" si="49"/>
        <v>0</v>
      </c>
      <c r="Q211" s="25">
        <f>IF(P211+'M1-In'!U211&gt;malu1+dima1+wome1+doje1+vrve1+zasa1+zodi1,1,0)</f>
        <v>0</v>
      </c>
      <c r="R211" s="25" t="str">
        <f t="shared" si="50"/>
        <v>OK</v>
      </c>
      <c r="S211" s="25">
        <f>MIN(P211+'M1-In'!U211,malu1+dima1+wome1+doje1+vrve1+zasa1+zodi1)</f>
        <v>0</v>
      </c>
      <c r="T211" s="25">
        <f>IF('M1-In'!AD211+'M1-In'!AE211+'M1-In'!AF211+'M1-In'!AG211+'M1-In'!AH211+'M1-In'!AI211+'M1-In'!AJ211&gt;S211,1,0)</f>
        <v>0</v>
      </c>
      <c r="U211" s="25" t="str">
        <f t="shared" si="51"/>
        <v>OK</v>
      </c>
      <c r="V211" s="34">
        <f t="shared" si="52"/>
        <v>0</v>
      </c>
      <c r="W211" s="81">
        <f>ROUND('M1-In'!Y211+'M1-In'!Z211+'M1-In'!AA211*0.5+'M1-In'!AB211*0.5,2)</f>
        <v>0</v>
      </c>
      <c r="X211" s="81">
        <f>ROUND('M1-In'!Y211,2)+ROUND('M1-In'!Z211*1.5,2)+ROUND('M1-In'!AA211*0.6,2)+ROUND('M1-In'!AB211*0.9,2)</f>
        <v>0</v>
      </c>
      <c r="Y211" s="81">
        <f ca="1">IF(V211=1,"Corriger",'M1-In'!Y211* vergoedeen+'M1-In'!Z211*ROUND(vergoedeen*1.5,2)+'M1-In'!AA211*ROUND(vergoedeen*0.6,2)+'M1-In'!AB211*ROUND(vergoedeen*0.9,2))</f>
        <v>0</v>
      </c>
      <c r="Z211" s="81">
        <f t="shared" ca="1" si="53"/>
        <v>0</v>
      </c>
      <c r="AA211" s="81">
        <f>E211+'M1-In'!N211+'M1-In'!P211+H211</f>
        <v>0</v>
      </c>
      <c r="AB211" s="81">
        <f>E211+'M1-In'!N211+'M1-In'!P211</f>
        <v>0</v>
      </c>
      <c r="AC211" s="25">
        <f>IF(V211=1,"Corriger",MIN(AA211,ad5m1*Ident!L211))</f>
        <v>0</v>
      </c>
      <c r="AD211" s="25">
        <f>MIN(AB211,ad5m1*Ident!L211)</f>
        <v>0</v>
      </c>
      <c r="AE211" s="81">
        <f t="shared" si="54"/>
        <v>0</v>
      </c>
      <c r="AF211" s="81">
        <f t="shared" si="55"/>
        <v>0</v>
      </c>
      <c r="AG211" s="81">
        <f>'M1-In'!AD211+'M1-In'!AE211</f>
        <v>0</v>
      </c>
      <c r="AH211" s="81">
        <f t="shared" si="56"/>
        <v>0</v>
      </c>
      <c r="AI211" s="81">
        <f>IF(V211=1,"Corriger!",ROUND('M1-In'!AF211*AE211*fuf,2))</f>
        <v>0</v>
      </c>
      <c r="AJ211" s="81">
        <f>IF(V211=1,"Corriger!",ROUND('M1-In'!AG211*AE211*fuf,2))</f>
        <v>0</v>
      </c>
      <c r="AK211" s="81">
        <f>IF(V211=1,"Corriger!",ROUND('M1-In'!AH211*AE211*fuf,2))</f>
        <v>0</v>
      </c>
      <c r="AL211" s="81">
        <f>IF(V211=1,"Corriger!",ROUND('M1-In'!AI211*AE211*fuf,2))</f>
        <v>0</v>
      </c>
      <c r="AM211" s="81">
        <f>IF(V211=1,"Corriger!",ROUND('M1-In'!AJ211*AE211*fuf,2))</f>
        <v>0</v>
      </c>
      <c r="AN211" s="81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1">
        <f t="shared" si="58"/>
        <v>0</v>
      </c>
      <c r="AQ211" s="81">
        <f t="shared" ca="1" si="59"/>
        <v>0</v>
      </c>
      <c r="AR211" s="81">
        <f t="shared" ca="1" si="60"/>
        <v>0</v>
      </c>
      <c r="AS211" s="81">
        <f t="shared" si="61"/>
        <v>0</v>
      </c>
      <c r="AT211" s="81">
        <f t="shared" ca="1" si="62"/>
        <v>0</v>
      </c>
      <c r="AU211" s="81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'M1-In'!F212*malu1+'M1-In'!G212*dima1+'M1-In'!H212*wome1+'M1-In'!I212*doje1+'M1-In'!J212*vrve1+'M1-In'!K212*zasa1+'M1-In'!L212*zodi1</f>
        <v>0</v>
      </c>
      <c r="F212" s="34">
        <f>IF('M1-In'!Q212&lt;0,1,0)</f>
        <v>0</v>
      </c>
      <c r="G212" s="81" t="str">
        <f t="shared" si="48"/>
        <v>OK</v>
      </c>
      <c r="H212" s="81">
        <f>IF('M1-In'!Q212&lt;0,0,'M1-In'!Q212)</f>
        <v>0</v>
      </c>
      <c r="I212" s="25">
        <f>IF('M1-In'!F212&gt;0,malu1,0)</f>
        <v>0</v>
      </c>
      <c r="J212" s="25">
        <f>IF('M1-In'!G212&gt;0,dima1,0)</f>
        <v>0</v>
      </c>
      <c r="K212" s="25">
        <f>IF('M1-In'!H212&gt;0,wome1,0)</f>
        <v>0</v>
      </c>
      <c r="L212" s="25">
        <f>IF('M1-In'!I212&gt;0,doje1,0)</f>
        <v>0</v>
      </c>
      <c r="M212" s="25">
        <f>IF('M1-In'!J212&gt;0,vrve1,0)</f>
        <v>0</v>
      </c>
      <c r="N212" s="25">
        <f>IF('M1-In'!K212&gt;0,zasa1,0)</f>
        <v>0</v>
      </c>
      <c r="O212" s="25">
        <f>IF('M1-In'!L212&gt;0,zodi1,0)</f>
        <v>0</v>
      </c>
      <c r="P212" s="25">
        <f t="shared" si="49"/>
        <v>0</v>
      </c>
      <c r="Q212" s="25">
        <f>IF(P212+'M1-In'!U212&gt;malu1+dima1+wome1+doje1+vrve1+zasa1+zodi1,1,0)</f>
        <v>0</v>
      </c>
      <c r="R212" s="25" t="str">
        <f t="shared" si="50"/>
        <v>OK</v>
      </c>
      <c r="S212" s="25">
        <f>MIN(P212+'M1-In'!U212,malu1+dima1+wome1+doje1+vrve1+zasa1+zodi1)</f>
        <v>0</v>
      </c>
      <c r="T212" s="25">
        <f>IF('M1-In'!AD212+'M1-In'!AE212+'M1-In'!AF212+'M1-In'!AG212+'M1-In'!AH212+'M1-In'!AI212+'M1-In'!AJ212&gt;S212,1,0)</f>
        <v>0</v>
      </c>
      <c r="U212" s="25" t="str">
        <f t="shared" si="51"/>
        <v>OK</v>
      </c>
      <c r="V212" s="34">
        <f t="shared" si="52"/>
        <v>0</v>
      </c>
      <c r="W212" s="81">
        <f>ROUND('M1-In'!Y212+'M1-In'!Z212+'M1-In'!AA212*0.5+'M1-In'!AB212*0.5,2)</f>
        <v>0</v>
      </c>
      <c r="X212" s="81">
        <f>ROUND('M1-In'!Y212,2)+ROUND('M1-In'!Z212*1.5,2)+ROUND('M1-In'!AA212*0.6,2)+ROUND('M1-In'!AB212*0.9,2)</f>
        <v>0</v>
      </c>
      <c r="Y212" s="81">
        <f ca="1">IF(V212=1,"Corriger",'M1-In'!Y212* vergoedeen+'M1-In'!Z212*ROUND(vergoedeen*1.5,2)+'M1-In'!AA212*ROUND(vergoedeen*0.6,2)+'M1-In'!AB212*ROUND(vergoedeen*0.9,2))</f>
        <v>0</v>
      </c>
      <c r="Z212" s="81">
        <f t="shared" ca="1" si="53"/>
        <v>0</v>
      </c>
      <c r="AA212" s="81">
        <f>E212+'M1-In'!N212+'M1-In'!P212+H212</f>
        <v>0</v>
      </c>
      <c r="AB212" s="81">
        <f>E212+'M1-In'!N212+'M1-In'!P212</f>
        <v>0</v>
      </c>
      <c r="AC212" s="25">
        <f>IF(V212=1,"Corriger",MIN(AA212,ad5m1*Ident!L212))</f>
        <v>0</v>
      </c>
      <c r="AD212" s="25">
        <f>MIN(AB212,ad5m1*Ident!L212)</f>
        <v>0</v>
      </c>
      <c r="AE212" s="81">
        <f t="shared" si="54"/>
        <v>0</v>
      </c>
      <c r="AF212" s="81">
        <f t="shared" si="55"/>
        <v>0</v>
      </c>
      <c r="AG212" s="81">
        <f>'M1-In'!AD212+'M1-In'!AE212</f>
        <v>0</v>
      </c>
      <c r="AH212" s="81">
        <f t="shared" si="56"/>
        <v>0</v>
      </c>
      <c r="AI212" s="81">
        <f>IF(V212=1,"Corriger!",ROUND('M1-In'!AF212*AE212*fuf,2))</f>
        <v>0</v>
      </c>
      <c r="AJ212" s="81">
        <f>IF(V212=1,"Corriger!",ROUND('M1-In'!AG212*AE212*fuf,2))</f>
        <v>0</v>
      </c>
      <c r="AK212" s="81">
        <f>IF(V212=1,"Corriger!",ROUND('M1-In'!AH212*AE212*fuf,2))</f>
        <v>0</v>
      </c>
      <c r="AL212" s="81">
        <f>IF(V212=1,"Corriger!",ROUND('M1-In'!AI212*AE212*fuf,2))</f>
        <v>0</v>
      </c>
      <c r="AM212" s="81">
        <f>IF(V212=1,"Corriger!",ROUND('M1-In'!AJ212*AE212*fuf,2))</f>
        <v>0</v>
      </c>
      <c r="AN212" s="81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1">
        <f t="shared" si="58"/>
        <v>0</v>
      </c>
      <c r="AQ212" s="81">
        <f t="shared" ca="1" si="59"/>
        <v>0</v>
      </c>
      <c r="AR212" s="81">
        <f t="shared" ca="1" si="60"/>
        <v>0</v>
      </c>
      <c r="AS212" s="81">
        <f t="shared" si="61"/>
        <v>0</v>
      </c>
      <c r="AT212" s="81">
        <f t="shared" ca="1" si="62"/>
        <v>0</v>
      </c>
      <c r="AU212" s="81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'M1-In'!F213*malu1+'M1-In'!G213*dima1+'M1-In'!H213*wome1+'M1-In'!I213*doje1+'M1-In'!J213*vrve1+'M1-In'!K213*zasa1+'M1-In'!L213*zodi1</f>
        <v>0</v>
      </c>
      <c r="F213" s="34">
        <f>IF('M1-In'!Q213&lt;0,1,0)</f>
        <v>0</v>
      </c>
      <c r="G213" s="81" t="str">
        <f t="shared" si="48"/>
        <v>OK</v>
      </c>
      <c r="H213" s="81">
        <f>IF('M1-In'!Q213&lt;0,0,'M1-In'!Q213)</f>
        <v>0</v>
      </c>
      <c r="I213" s="25">
        <f>IF('M1-In'!F213&gt;0,malu1,0)</f>
        <v>0</v>
      </c>
      <c r="J213" s="25">
        <f>IF('M1-In'!G213&gt;0,dima1,0)</f>
        <v>0</v>
      </c>
      <c r="K213" s="25">
        <f>IF('M1-In'!H213&gt;0,wome1,0)</f>
        <v>0</v>
      </c>
      <c r="L213" s="25">
        <f>IF('M1-In'!I213&gt;0,doje1,0)</f>
        <v>0</v>
      </c>
      <c r="M213" s="25">
        <f>IF('M1-In'!J213&gt;0,vrve1,0)</f>
        <v>0</v>
      </c>
      <c r="N213" s="25">
        <f>IF('M1-In'!K213&gt;0,zasa1,0)</f>
        <v>0</v>
      </c>
      <c r="O213" s="25">
        <f>IF('M1-In'!L213&gt;0,zodi1,0)</f>
        <v>0</v>
      </c>
      <c r="P213" s="25">
        <f t="shared" si="49"/>
        <v>0</v>
      </c>
      <c r="Q213" s="25">
        <f>IF(P213+'M1-In'!U213&gt;malu1+dima1+wome1+doje1+vrve1+zasa1+zodi1,1,0)</f>
        <v>0</v>
      </c>
      <c r="R213" s="25" t="str">
        <f t="shared" si="50"/>
        <v>OK</v>
      </c>
      <c r="S213" s="25">
        <f>MIN(P213+'M1-In'!U213,malu1+dima1+wome1+doje1+vrve1+zasa1+zodi1)</f>
        <v>0</v>
      </c>
      <c r="T213" s="25">
        <f>IF('M1-In'!AD213+'M1-In'!AE213+'M1-In'!AF213+'M1-In'!AG213+'M1-In'!AH213+'M1-In'!AI213+'M1-In'!AJ213&gt;S213,1,0)</f>
        <v>0</v>
      </c>
      <c r="U213" s="25" t="str">
        <f t="shared" si="51"/>
        <v>OK</v>
      </c>
      <c r="V213" s="34">
        <f t="shared" si="52"/>
        <v>0</v>
      </c>
      <c r="W213" s="81">
        <f>ROUND('M1-In'!Y213+'M1-In'!Z213+'M1-In'!AA213*0.5+'M1-In'!AB213*0.5,2)</f>
        <v>0</v>
      </c>
      <c r="X213" s="81">
        <f>ROUND('M1-In'!Y213,2)+ROUND('M1-In'!Z213*1.5,2)+ROUND('M1-In'!AA213*0.6,2)+ROUND('M1-In'!AB213*0.9,2)</f>
        <v>0</v>
      </c>
      <c r="Y213" s="81">
        <f ca="1">IF(V213=1,"Corriger",'M1-In'!Y213* vergoedeen+'M1-In'!Z213*ROUND(vergoedeen*1.5,2)+'M1-In'!AA213*ROUND(vergoedeen*0.6,2)+'M1-In'!AB213*ROUND(vergoedeen*0.9,2))</f>
        <v>0</v>
      </c>
      <c r="Z213" s="81">
        <f t="shared" ca="1" si="53"/>
        <v>0</v>
      </c>
      <c r="AA213" s="81">
        <f>E213+'M1-In'!N213+'M1-In'!P213+H213</f>
        <v>0</v>
      </c>
      <c r="AB213" s="81">
        <f>E213+'M1-In'!N213+'M1-In'!P213</f>
        <v>0</v>
      </c>
      <c r="AC213" s="25">
        <f>IF(V213=1,"Corriger",MIN(AA213,ad5m1*Ident!L213))</f>
        <v>0</v>
      </c>
      <c r="AD213" s="25">
        <f>MIN(AB213,ad5m1*Ident!L213)</f>
        <v>0</v>
      </c>
      <c r="AE213" s="81">
        <f t="shared" si="54"/>
        <v>0</v>
      </c>
      <c r="AF213" s="81">
        <f t="shared" si="55"/>
        <v>0</v>
      </c>
      <c r="AG213" s="81">
        <f>'M1-In'!AD213+'M1-In'!AE213</f>
        <v>0</v>
      </c>
      <c r="AH213" s="81">
        <f t="shared" si="56"/>
        <v>0</v>
      </c>
      <c r="AI213" s="81">
        <f>IF(V213=1,"Corriger!",ROUND('M1-In'!AF213*AE213*fuf,2))</f>
        <v>0</v>
      </c>
      <c r="AJ213" s="81">
        <f>IF(V213=1,"Corriger!",ROUND('M1-In'!AG213*AE213*fuf,2))</f>
        <v>0</v>
      </c>
      <c r="AK213" s="81">
        <f>IF(V213=1,"Corriger!",ROUND('M1-In'!AH213*AE213*fuf,2))</f>
        <v>0</v>
      </c>
      <c r="AL213" s="81">
        <f>IF(V213=1,"Corriger!",ROUND('M1-In'!AI213*AE213*fuf,2))</f>
        <v>0</v>
      </c>
      <c r="AM213" s="81">
        <f>IF(V213=1,"Corriger!",ROUND('M1-In'!AJ213*AE213*fuf,2))</f>
        <v>0</v>
      </c>
      <c r="AN213" s="81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1">
        <f t="shared" si="58"/>
        <v>0</v>
      </c>
      <c r="AQ213" s="81">
        <f t="shared" ca="1" si="59"/>
        <v>0</v>
      </c>
      <c r="AR213" s="81">
        <f t="shared" ca="1" si="60"/>
        <v>0</v>
      </c>
      <c r="AS213" s="81">
        <f t="shared" si="61"/>
        <v>0</v>
      </c>
      <c r="AT213" s="81">
        <f t="shared" ca="1" si="62"/>
        <v>0</v>
      </c>
      <c r="AU213" s="81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'M1-In'!F214*malu1+'M1-In'!G214*dima1+'M1-In'!H214*wome1+'M1-In'!I214*doje1+'M1-In'!J214*vrve1+'M1-In'!K214*zasa1+'M1-In'!L214*zodi1</f>
        <v>0</v>
      </c>
      <c r="F214" s="34">
        <f>IF('M1-In'!Q214&lt;0,1,0)</f>
        <v>0</v>
      </c>
      <c r="G214" s="81" t="str">
        <f t="shared" si="48"/>
        <v>OK</v>
      </c>
      <c r="H214" s="81">
        <f>IF('M1-In'!Q214&lt;0,0,'M1-In'!Q214)</f>
        <v>0</v>
      </c>
      <c r="I214" s="25">
        <f>IF('M1-In'!F214&gt;0,malu1,0)</f>
        <v>0</v>
      </c>
      <c r="J214" s="25">
        <f>IF('M1-In'!G214&gt;0,dima1,0)</f>
        <v>0</v>
      </c>
      <c r="K214" s="25">
        <f>IF('M1-In'!H214&gt;0,wome1,0)</f>
        <v>0</v>
      </c>
      <c r="L214" s="25">
        <f>IF('M1-In'!I214&gt;0,doje1,0)</f>
        <v>0</v>
      </c>
      <c r="M214" s="25">
        <f>IF('M1-In'!J214&gt;0,vrve1,0)</f>
        <v>0</v>
      </c>
      <c r="N214" s="25">
        <f>IF('M1-In'!K214&gt;0,zasa1,0)</f>
        <v>0</v>
      </c>
      <c r="O214" s="25">
        <f>IF('M1-In'!L214&gt;0,zodi1,0)</f>
        <v>0</v>
      </c>
      <c r="P214" s="25">
        <f t="shared" si="49"/>
        <v>0</v>
      </c>
      <c r="Q214" s="25">
        <f>IF(P214+'M1-In'!U214&gt;malu1+dima1+wome1+doje1+vrve1+zasa1+zodi1,1,0)</f>
        <v>0</v>
      </c>
      <c r="R214" s="25" t="str">
        <f t="shared" si="50"/>
        <v>OK</v>
      </c>
      <c r="S214" s="25">
        <f>MIN(P214+'M1-In'!U214,malu1+dima1+wome1+doje1+vrve1+zasa1+zodi1)</f>
        <v>0</v>
      </c>
      <c r="T214" s="25">
        <f>IF('M1-In'!AD214+'M1-In'!AE214+'M1-In'!AF214+'M1-In'!AG214+'M1-In'!AH214+'M1-In'!AI214+'M1-In'!AJ214&gt;S214,1,0)</f>
        <v>0</v>
      </c>
      <c r="U214" s="25" t="str">
        <f t="shared" si="51"/>
        <v>OK</v>
      </c>
      <c r="V214" s="34">
        <f t="shared" si="52"/>
        <v>0</v>
      </c>
      <c r="W214" s="81">
        <f>ROUND('M1-In'!Y214+'M1-In'!Z214+'M1-In'!AA214*0.5+'M1-In'!AB214*0.5,2)</f>
        <v>0</v>
      </c>
      <c r="X214" s="81">
        <f>ROUND('M1-In'!Y214,2)+ROUND('M1-In'!Z214*1.5,2)+ROUND('M1-In'!AA214*0.6,2)+ROUND('M1-In'!AB214*0.9,2)</f>
        <v>0</v>
      </c>
      <c r="Y214" s="81">
        <f ca="1">IF(V214=1,"Corriger",'M1-In'!Y214* vergoedeen+'M1-In'!Z214*ROUND(vergoedeen*1.5,2)+'M1-In'!AA214*ROUND(vergoedeen*0.6,2)+'M1-In'!AB214*ROUND(vergoedeen*0.9,2))</f>
        <v>0</v>
      </c>
      <c r="Z214" s="81">
        <f t="shared" ca="1" si="53"/>
        <v>0</v>
      </c>
      <c r="AA214" s="81">
        <f>E214+'M1-In'!N214+'M1-In'!P214+H214</f>
        <v>0</v>
      </c>
      <c r="AB214" s="81">
        <f>E214+'M1-In'!N214+'M1-In'!P214</f>
        <v>0</v>
      </c>
      <c r="AC214" s="25">
        <f>IF(V214=1,"Corriger",MIN(AA214,ad5m1*Ident!L214))</f>
        <v>0</v>
      </c>
      <c r="AD214" s="25">
        <f>MIN(AB214,ad5m1*Ident!L214)</f>
        <v>0</v>
      </c>
      <c r="AE214" s="81">
        <f t="shared" si="54"/>
        <v>0</v>
      </c>
      <c r="AF214" s="81">
        <f t="shared" si="55"/>
        <v>0</v>
      </c>
      <c r="AG214" s="81">
        <f>'M1-In'!AD214+'M1-In'!AE214</f>
        <v>0</v>
      </c>
      <c r="AH214" s="81">
        <f t="shared" si="56"/>
        <v>0</v>
      </c>
      <c r="AI214" s="81">
        <f>IF(V214=1,"Corriger!",ROUND('M1-In'!AF214*AE214*fuf,2))</f>
        <v>0</v>
      </c>
      <c r="AJ214" s="81">
        <f>IF(V214=1,"Corriger!",ROUND('M1-In'!AG214*AE214*fuf,2))</f>
        <v>0</v>
      </c>
      <c r="AK214" s="81">
        <f>IF(V214=1,"Corriger!",ROUND('M1-In'!AH214*AE214*fuf,2))</f>
        <v>0</v>
      </c>
      <c r="AL214" s="81">
        <f>IF(V214=1,"Corriger!",ROUND('M1-In'!AI214*AE214*fuf,2))</f>
        <v>0</v>
      </c>
      <c r="AM214" s="81">
        <f>IF(V214=1,"Corriger!",ROUND('M1-In'!AJ214*AE214*fuf,2))</f>
        <v>0</v>
      </c>
      <c r="AN214" s="81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1">
        <f t="shared" si="58"/>
        <v>0</v>
      </c>
      <c r="AQ214" s="81">
        <f t="shared" ca="1" si="59"/>
        <v>0</v>
      </c>
      <c r="AR214" s="81">
        <f t="shared" ca="1" si="60"/>
        <v>0</v>
      </c>
      <c r="AS214" s="81">
        <f t="shared" si="61"/>
        <v>0</v>
      </c>
      <c r="AT214" s="81">
        <f t="shared" ca="1" si="62"/>
        <v>0</v>
      </c>
      <c r="AU214" s="81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'M1-In'!F215*malu1+'M1-In'!G215*dima1+'M1-In'!H215*wome1+'M1-In'!I215*doje1+'M1-In'!J215*vrve1+'M1-In'!K215*zasa1+'M1-In'!L215*zodi1</f>
        <v>0</v>
      </c>
      <c r="F215" s="34">
        <f>IF('M1-In'!Q215&lt;0,1,0)</f>
        <v>0</v>
      </c>
      <c r="G215" s="81" t="str">
        <f t="shared" si="48"/>
        <v>OK</v>
      </c>
      <c r="H215" s="81">
        <f>IF('M1-In'!Q215&lt;0,0,'M1-In'!Q215)</f>
        <v>0</v>
      </c>
      <c r="I215" s="25">
        <f>IF('M1-In'!F215&gt;0,malu1,0)</f>
        <v>0</v>
      </c>
      <c r="J215" s="25">
        <f>IF('M1-In'!G215&gt;0,dima1,0)</f>
        <v>0</v>
      </c>
      <c r="K215" s="25">
        <f>IF('M1-In'!H215&gt;0,wome1,0)</f>
        <v>0</v>
      </c>
      <c r="L215" s="25">
        <f>IF('M1-In'!I215&gt;0,doje1,0)</f>
        <v>0</v>
      </c>
      <c r="M215" s="25">
        <f>IF('M1-In'!J215&gt;0,vrve1,0)</f>
        <v>0</v>
      </c>
      <c r="N215" s="25">
        <f>IF('M1-In'!K215&gt;0,zasa1,0)</f>
        <v>0</v>
      </c>
      <c r="O215" s="25">
        <f>IF('M1-In'!L215&gt;0,zodi1,0)</f>
        <v>0</v>
      </c>
      <c r="P215" s="25">
        <f t="shared" si="49"/>
        <v>0</v>
      </c>
      <c r="Q215" s="25">
        <f>IF(P215+'M1-In'!U215&gt;malu1+dima1+wome1+doje1+vrve1+zasa1+zodi1,1,0)</f>
        <v>0</v>
      </c>
      <c r="R215" s="25" t="str">
        <f t="shared" si="50"/>
        <v>OK</v>
      </c>
      <c r="S215" s="25">
        <f>MIN(P215+'M1-In'!U215,malu1+dima1+wome1+doje1+vrve1+zasa1+zodi1)</f>
        <v>0</v>
      </c>
      <c r="T215" s="25">
        <f>IF('M1-In'!AD215+'M1-In'!AE215+'M1-In'!AF215+'M1-In'!AG215+'M1-In'!AH215+'M1-In'!AI215+'M1-In'!AJ215&gt;S215,1,0)</f>
        <v>0</v>
      </c>
      <c r="U215" s="25" t="str">
        <f t="shared" si="51"/>
        <v>OK</v>
      </c>
      <c r="V215" s="34">
        <f t="shared" si="52"/>
        <v>0</v>
      </c>
      <c r="W215" s="81">
        <f>ROUND('M1-In'!Y215+'M1-In'!Z215+'M1-In'!AA215*0.5+'M1-In'!AB215*0.5,2)</f>
        <v>0</v>
      </c>
      <c r="X215" s="81">
        <f>ROUND('M1-In'!Y215,2)+ROUND('M1-In'!Z215*1.5,2)+ROUND('M1-In'!AA215*0.6,2)+ROUND('M1-In'!AB215*0.9,2)</f>
        <v>0</v>
      </c>
      <c r="Y215" s="81">
        <f ca="1">IF(V215=1,"Corriger",'M1-In'!Y215* vergoedeen+'M1-In'!Z215*ROUND(vergoedeen*1.5,2)+'M1-In'!AA215*ROUND(vergoedeen*0.6,2)+'M1-In'!AB215*ROUND(vergoedeen*0.9,2))</f>
        <v>0</v>
      </c>
      <c r="Z215" s="81">
        <f t="shared" ca="1" si="53"/>
        <v>0</v>
      </c>
      <c r="AA215" s="81">
        <f>E215+'M1-In'!N215+'M1-In'!P215+H215</f>
        <v>0</v>
      </c>
      <c r="AB215" s="81">
        <f>E215+'M1-In'!N215+'M1-In'!P215</f>
        <v>0</v>
      </c>
      <c r="AC215" s="25">
        <f>IF(V215=1,"Corriger",MIN(AA215,ad5m1*Ident!L215))</f>
        <v>0</v>
      </c>
      <c r="AD215" s="25">
        <f>MIN(AB215,ad5m1*Ident!L215)</f>
        <v>0</v>
      </c>
      <c r="AE215" s="81">
        <f t="shared" si="54"/>
        <v>0</v>
      </c>
      <c r="AF215" s="81">
        <f t="shared" si="55"/>
        <v>0</v>
      </c>
      <c r="AG215" s="81">
        <f>'M1-In'!AD215+'M1-In'!AE215</f>
        <v>0</v>
      </c>
      <c r="AH215" s="81">
        <f t="shared" si="56"/>
        <v>0</v>
      </c>
      <c r="AI215" s="81">
        <f>IF(V215=1,"Corriger!",ROUND('M1-In'!AF215*AE215*fuf,2))</f>
        <v>0</v>
      </c>
      <c r="AJ215" s="81">
        <f>IF(V215=1,"Corriger!",ROUND('M1-In'!AG215*AE215*fuf,2))</f>
        <v>0</v>
      </c>
      <c r="AK215" s="81">
        <f>IF(V215=1,"Corriger!",ROUND('M1-In'!AH215*AE215*fuf,2))</f>
        <v>0</v>
      </c>
      <c r="AL215" s="81">
        <f>IF(V215=1,"Corriger!",ROUND('M1-In'!AI215*AE215*fuf,2))</f>
        <v>0</v>
      </c>
      <c r="AM215" s="81">
        <f>IF(V215=1,"Corriger!",ROUND('M1-In'!AJ215*AE215*fuf,2))</f>
        <v>0</v>
      </c>
      <c r="AN215" s="81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1">
        <f t="shared" si="58"/>
        <v>0</v>
      </c>
      <c r="AQ215" s="81">
        <f t="shared" ca="1" si="59"/>
        <v>0</v>
      </c>
      <c r="AR215" s="81">
        <f t="shared" ca="1" si="60"/>
        <v>0</v>
      </c>
      <c r="AS215" s="81">
        <f t="shared" si="61"/>
        <v>0</v>
      </c>
      <c r="AT215" s="81">
        <f t="shared" ca="1" si="62"/>
        <v>0</v>
      </c>
      <c r="AU215" s="81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'M1-In'!F216*malu1+'M1-In'!G216*dima1+'M1-In'!H216*wome1+'M1-In'!I216*doje1+'M1-In'!J216*vrve1+'M1-In'!K216*zasa1+'M1-In'!L216*zodi1</f>
        <v>0</v>
      </c>
      <c r="F216" s="34">
        <f>IF('M1-In'!Q216&lt;0,1,0)</f>
        <v>0</v>
      </c>
      <c r="G216" s="81" t="str">
        <f t="shared" si="48"/>
        <v>OK</v>
      </c>
      <c r="H216" s="81">
        <f>IF('M1-In'!Q216&lt;0,0,'M1-In'!Q216)</f>
        <v>0</v>
      </c>
      <c r="I216" s="25">
        <f>IF('M1-In'!F216&gt;0,malu1,0)</f>
        <v>0</v>
      </c>
      <c r="J216" s="25">
        <f>IF('M1-In'!G216&gt;0,dima1,0)</f>
        <v>0</v>
      </c>
      <c r="K216" s="25">
        <f>IF('M1-In'!H216&gt;0,wome1,0)</f>
        <v>0</v>
      </c>
      <c r="L216" s="25">
        <f>IF('M1-In'!I216&gt;0,doje1,0)</f>
        <v>0</v>
      </c>
      <c r="M216" s="25">
        <f>IF('M1-In'!J216&gt;0,vrve1,0)</f>
        <v>0</v>
      </c>
      <c r="N216" s="25">
        <f>IF('M1-In'!K216&gt;0,zasa1,0)</f>
        <v>0</v>
      </c>
      <c r="O216" s="25">
        <f>IF('M1-In'!L216&gt;0,zodi1,0)</f>
        <v>0</v>
      </c>
      <c r="P216" s="25">
        <f t="shared" si="49"/>
        <v>0</v>
      </c>
      <c r="Q216" s="25">
        <f>IF(P216+'M1-In'!U216&gt;malu1+dima1+wome1+doje1+vrve1+zasa1+zodi1,1,0)</f>
        <v>0</v>
      </c>
      <c r="R216" s="25" t="str">
        <f t="shared" si="50"/>
        <v>OK</v>
      </c>
      <c r="S216" s="25">
        <f>MIN(P216+'M1-In'!U216,malu1+dima1+wome1+doje1+vrve1+zasa1+zodi1)</f>
        <v>0</v>
      </c>
      <c r="T216" s="25">
        <f>IF('M1-In'!AD216+'M1-In'!AE216+'M1-In'!AF216+'M1-In'!AG216+'M1-In'!AH216+'M1-In'!AI216+'M1-In'!AJ216&gt;S216,1,0)</f>
        <v>0</v>
      </c>
      <c r="U216" s="25" t="str">
        <f t="shared" si="51"/>
        <v>OK</v>
      </c>
      <c r="V216" s="34">
        <f t="shared" si="52"/>
        <v>0</v>
      </c>
      <c r="W216" s="81">
        <f>ROUND('M1-In'!Y216+'M1-In'!Z216+'M1-In'!AA216*0.5+'M1-In'!AB216*0.5,2)</f>
        <v>0</v>
      </c>
      <c r="X216" s="81">
        <f>ROUND('M1-In'!Y216,2)+ROUND('M1-In'!Z216*1.5,2)+ROUND('M1-In'!AA216*0.6,2)+ROUND('M1-In'!AB216*0.9,2)</f>
        <v>0</v>
      </c>
      <c r="Y216" s="81">
        <f ca="1">IF(V216=1,"Corriger",'M1-In'!Y216* vergoedeen+'M1-In'!Z216*ROUND(vergoedeen*1.5,2)+'M1-In'!AA216*ROUND(vergoedeen*0.6,2)+'M1-In'!AB216*ROUND(vergoedeen*0.9,2))</f>
        <v>0</v>
      </c>
      <c r="Z216" s="81">
        <f t="shared" ca="1" si="53"/>
        <v>0</v>
      </c>
      <c r="AA216" s="81">
        <f>E216+'M1-In'!N216+'M1-In'!P216+H216</f>
        <v>0</v>
      </c>
      <c r="AB216" s="81">
        <f>E216+'M1-In'!N216+'M1-In'!P216</f>
        <v>0</v>
      </c>
      <c r="AC216" s="25">
        <f>IF(V216=1,"Corriger",MIN(AA216,ad5m1*Ident!L216))</f>
        <v>0</v>
      </c>
      <c r="AD216" s="25">
        <f>MIN(AB216,ad5m1*Ident!L216)</f>
        <v>0</v>
      </c>
      <c r="AE216" s="81">
        <f t="shared" si="54"/>
        <v>0</v>
      </c>
      <c r="AF216" s="81">
        <f t="shared" si="55"/>
        <v>0</v>
      </c>
      <c r="AG216" s="81">
        <f>'M1-In'!AD216+'M1-In'!AE216</f>
        <v>0</v>
      </c>
      <c r="AH216" s="81">
        <f t="shared" si="56"/>
        <v>0</v>
      </c>
      <c r="AI216" s="81">
        <f>IF(V216=1,"Corriger!",ROUND('M1-In'!AF216*AE216*fuf,2))</f>
        <v>0</v>
      </c>
      <c r="AJ216" s="81">
        <f>IF(V216=1,"Corriger!",ROUND('M1-In'!AG216*AE216*fuf,2))</f>
        <v>0</v>
      </c>
      <c r="AK216" s="81">
        <f>IF(V216=1,"Corriger!",ROUND('M1-In'!AH216*AE216*fuf,2))</f>
        <v>0</v>
      </c>
      <c r="AL216" s="81">
        <f>IF(V216=1,"Corriger!",ROUND('M1-In'!AI216*AE216*fuf,2))</f>
        <v>0</v>
      </c>
      <c r="AM216" s="81">
        <f>IF(V216=1,"Corriger!",ROUND('M1-In'!AJ216*AE216*fuf,2))</f>
        <v>0</v>
      </c>
      <c r="AN216" s="81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1">
        <f t="shared" si="58"/>
        <v>0</v>
      </c>
      <c r="AQ216" s="81">
        <f t="shared" ca="1" si="59"/>
        <v>0</v>
      </c>
      <c r="AR216" s="81">
        <f t="shared" ca="1" si="60"/>
        <v>0</v>
      </c>
      <c r="AS216" s="81">
        <f t="shared" si="61"/>
        <v>0</v>
      </c>
      <c r="AT216" s="81">
        <f t="shared" ca="1" si="62"/>
        <v>0</v>
      </c>
      <c r="AU216" s="81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'M1-In'!F217*malu1+'M1-In'!G217*dima1+'M1-In'!H217*wome1+'M1-In'!I217*doje1+'M1-In'!J217*vrve1+'M1-In'!K217*zasa1+'M1-In'!L217*zodi1</f>
        <v>0</v>
      </c>
      <c r="F217" s="34">
        <f>IF('M1-In'!Q217&lt;0,1,0)</f>
        <v>0</v>
      </c>
      <c r="G217" s="81" t="str">
        <f t="shared" si="48"/>
        <v>OK</v>
      </c>
      <c r="H217" s="81">
        <f>IF('M1-In'!Q217&lt;0,0,'M1-In'!Q217)</f>
        <v>0</v>
      </c>
      <c r="I217" s="25">
        <f>IF('M1-In'!F217&gt;0,malu1,0)</f>
        <v>0</v>
      </c>
      <c r="J217" s="25">
        <f>IF('M1-In'!G217&gt;0,dima1,0)</f>
        <v>0</v>
      </c>
      <c r="K217" s="25">
        <f>IF('M1-In'!H217&gt;0,wome1,0)</f>
        <v>0</v>
      </c>
      <c r="L217" s="25">
        <f>IF('M1-In'!I217&gt;0,doje1,0)</f>
        <v>0</v>
      </c>
      <c r="M217" s="25">
        <f>IF('M1-In'!J217&gt;0,vrve1,0)</f>
        <v>0</v>
      </c>
      <c r="N217" s="25">
        <f>IF('M1-In'!K217&gt;0,zasa1,0)</f>
        <v>0</v>
      </c>
      <c r="O217" s="25">
        <f>IF('M1-In'!L217&gt;0,zodi1,0)</f>
        <v>0</v>
      </c>
      <c r="P217" s="25">
        <f t="shared" si="49"/>
        <v>0</v>
      </c>
      <c r="Q217" s="25">
        <f>IF(P217+'M1-In'!U217&gt;malu1+dima1+wome1+doje1+vrve1+zasa1+zodi1,1,0)</f>
        <v>0</v>
      </c>
      <c r="R217" s="25" t="str">
        <f t="shared" si="50"/>
        <v>OK</v>
      </c>
      <c r="S217" s="25">
        <f>MIN(P217+'M1-In'!U217,malu1+dima1+wome1+doje1+vrve1+zasa1+zodi1)</f>
        <v>0</v>
      </c>
      <c r="T217" s="25">
        <f>IF('M1-In'!AD217+'M1-In'!AE217+'M1-In'!AF217+'M1-In'!AG217+'M1-In'!AH217+'M1-In'!AI217+'M1-In'!AJ217&gt;S217,1,0)</f>
        <v>0</v>
      </c>
      <c r="U217" s="25" t="str">
        <f t="shared" si="51"/>
        <v>OK</v>
      </c>
      <c r="V217" s="34">
        <f t="shared" si="52"/>
        <v>0</v>
      </c>
      <c r="W217" s="81">
        <f>ROUND('M1-In'!Y217+'M1-In'!Z217+'M1-In'!AA217*0.5+'M1-In'!AB217*0.5,2)</f>
        <v>0</v>
      </c>
      <c r="X217" s="81">
        <f>ROUND('M1-In'!Y217,2)+ROUND('M1-In'!Z217*1.5,2)+ROUND('M1-In'!AA217*0.6,2)+ROUND('M1-In'!AB217*0.9,2)</f>
        <v>0</v>
      </c>
      <c r="Y217" s="81">
        <f ca="1">IF(V217=1,"Corriger",'M1-In'!Y217* vergoedeen+'M1-In'!Z217*ROUND(vergoedeen*1.5,2)+'M1-In'!AA217*ROUND(vergoedeen*0.6,2)+'M1-In'!AB217*ROUND(vergoedeen*0.9,2))</f>
        <v>0</v>
      </c>
      <c r="Z217" s="81">
        <f t="shared" ca="1" si="53"/>
        <v>0</v>
      </c>
      <c r="AA217" s="81">
        <f>E217+'M1-In'!N217+'M1-In'!P217+H217</f>
        <v>0</v>
      </c>
      <c r="AB217" s="81">
        <f>E217+'M1-In'!N217+'M1-In'!P217</f>
        <v>0</v>
      </c>
      <c r="AC217" s="25">
        <f>IF(V217=1,"Corriger",MIN(AA217,ad5m1*Ident!L217))</f>
        <v>0</v>
      </c>
      <c r="AD217" s="25">
        <f>MIN(AB217,ad5m1*Ident!L217)</f>
        <v>0</v>
      </c>
      <c r="AE217" s="81">
        <f t="shared" si="54"/>
        <v>0</v>
      </c>
      <c r="AF217" s="81">
        <f t="shared" si="55"/>
        <v>0</v>
      </c>
      <c r="AG217" s="81">
        <f>'M1-In'!AD217+'M1-In'!AE217</f>
        <v>0</v>
      </c>
      <c r="AH217" s="81">
        <f t="shared" si="56"/>
        <v>0</v>
      </c>
      <c r="AI217" s="81">
        <f>IF(V217=1,"Corriger!",ROUND('M1-In'!AF217*AE217*fuf,2))</f>
        <v>0</v>
      </c>
      <c r="AJ217" s="81">
        <f>IF(V217=1,"Corriger!",ROUND('M1-In'!AG217*AE217*fuf,2))</f>
        <v>0</v>
      </c>
      <c r="AK217" s="81">
        <f>IF(V217=1,"Corriger!",ROUND('M1-In'!AH217*AE217*fuf,2))</f>
        <v>0</v>
      </c>
      <c r="AL217" s="81">
        <f>IF(V217=1,"Corriger!",ROUND('M1-In'!AI217*AE217*fuf,2))</f>
        <v>0</v>
      </c>
      <c r="AM217" s="81">
        <f>IF(V217=1,"Corriger!",ROUND('M1-In'!AJ217*AE217*fuf,2))</f>
        <v>0</v>
      </c>
      <c r="AN217" s="81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1">
        <f t="shared" si="58"/>
        <v>0</v>
      </c>
      <c r="AQ217" s="81">
        <f t="shared" ca="1" si="59"/>
        <v>0</v>
      </c>
      <c r="AR217" s="81">
        <f t="shared" ca="1" si="60"/>
        <v>0</v>
      </c>
      <c r="AS217" s="81">
        <f t="shared" si="61"/>
        <v>0</v>
      </c>
      <c r="AT217" s="81">
        <f t="shared" ca="1" si="62"/>
        <v>0</v>
      </c>
      <c r="AU217" s="81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'M1-In'!F218*malu1+'M1-In'!G218*dima1+'M1-In'!H218*wome1+'M1-In'!I218*doje1+'M1-In'!J218*vrve1+'M1-In'!K218*zasa1+'M1-In'!L218*zodi1</f>
        <v>0</v>
      </c>
      <c r="F218" s="34">
        <f>IF('M1-In'!Q218&lt;0,1,0)</f>
        <v>0</v>
      </c>
      <c r="G218" s="81" t="str">
        <f t="shared" si="48"/>
        <v>OK</v>
      </c>
      <c r="H218" s="81">
        <f>IF('M1-In'!Q218&lt;0,0,'M1-In'!Q218)</f>
        <v>0</v>
      </c>
      <c r="I218" s="25">
        <f>IF('M1-In'!F218&gt;0,malu1,0)</f>
        <v>0</v>
      </c>
      <c r="J218" s="25">
        <f>IF('M1-In'!G218&gt;0,dima1,0)</f>
        <v>0</v>
      </c>
      <c r="K218" s="25">
        <f>IF('M1-In'!H218&gt;0,wome1,0)</f>
        <v>0</v>
      </c>
      <c r="L218" s="25">
        <f>IF('M1-In'!I218&gt;0,doje1,0)</f>
        <v>0</v>
      </c>
      <c r="M218" s="25">
        <f>IF('M1-In'!J218&gt;0,vrve1,0)</f>
        <v>0</v>
      </c>
      <c r="N218" s="25">
        <f>IF('M1-In'!K218&gt;0,zasa1,0)</f>
        <v>0</v>
      </c>
      <c r="O218" s="25">
        <f>IF('M1-In'!L218&gt;0,zodi1,0)</f>
        <v>0</v>
      </c>
      <c r="P218" s="25">
        <f t="shared" si="49"/>
        <v>0</v>
      </c>
      <c r="Q218" s="25">
        <f>IF(P218+'M1-In'!U218&gt;malu1+dima1+wome1+doje1+vrve1+zasa1+zodi1,1,0)</f>
        <v>0</v>
      </c>
      <c r="R218" s="25" t="str">
        <f t="shared" si="50"/>
        <v>OK</v>
      </c>
      <c r="S218" s="25">
        <f>MIN(P218+'M1-In'!U218,malu1+dima1+wome1+doje1+vrve1+zasa1+zodi1)</f>
        <v>0</v>
      </c>
      <c r="T218" s="25">
        <f>IF('M1-In'!AD218+'M1-In'!AE218+'M1-In'!AF218+'M1-In'!AG218+'M1-In'!AH218+'M1-In'!AI218+'M1-In'!AJ218&gt;S218,1,0)</f>
        <v>0</v>
      </c>
      <c r="U218" s="25" t="str">
        <f t="shared" si="51"/>
        <v>OK</v>
      </c>
      <c r="V218" s="34">
        <f t="shared" si="52"/>
        <v>0</v>
      </c>
      <c r="W218" s="81">
        <f>ROUND('M1-In'!Y218+'M1-In'!Z218+'M1-In'!AA218*0.5+'M1-In'!AB218*0.5,2)</f>
        <v>0</v>
      </c>
      <c r="X218" s="81">
        <f>ROUND('M1-In'!Y218,2)+ROUND('M1-In'!Z218*1.5,2)+ROUND('M1-In'!AA218*0.6,2)+ROUND('M1-In'!AB218*0.9,2)</f>
        <v>0</v>
      </c>
      <c r="Y218" s="81">
        <f ca="1">IF(V218=1,"Corriger",'M1-In'!Y218* vergoedeen+'M1-In'!Z218*ROUND(vergoedeen*1.5,2)+'M1-In'!AA218*ROUND(vergoedeen*0.6,2)+'M1-In'!AB218*ROUND(vergoedeen*0.9,2))</f>
        <v>0</v>
      </c>
      <c r="Z218" s="81">
        <f t="shared" ca="1" si="53"/>
        <v>0</v>
      </c>
      <c r="AA218" s="81">
        <f>E218+'M1-In'!N218+'M1-In'!P218+H218</f>
        <v>0</v>
      </c>
      <c r="AB218" s="81">
        <f>E218+'M1-In'!N218+'M1-In'!P218</f>
        <v>0</v>
      </c>
      <c r="AC218" s="25">
        <f>IF(V218=1,"Corriger",MIN(AA218,ad5m1*Ident!L218))</f>
        <v>0</v>
      </c>
      <c r="AD218" s="25">
        <f>MIN(AB218,ad5m1*Ident!L218)</f>
        <v>0</v>
      </c>
      <c r="AE218" s="81">
        <f t="shared" si="54"/>
        <v>0</v>
      </c>
      <c r="AF218" s="81">
        <f t="shared" si="55"/>
        <v>0</v>
      </c>
      <c r="AG218" s="81">
        <f>'M1-In'!AD218+'M1-In'!AE218</f>
        <v>0</v>
      </c>
      <c r="AH218" s="81">
        <f t="shared" si="56"/>
        <v>0</v>
      </c>
      <c r="AI218" s="81">
        <f>IF(V218=1,"Corriger!",ROUND('M1-In'!AF218*AE218*fuf,2))</f>
        <v>0</v>
      </c>
      <c r="AJ218" s="81">
        <f>IF(V218=1,"Corriger!",ROUND('M1-In'!AG218*AE218*fuf,2))</f>
        <v>0</v>
      </c>
      <c r="AK218" s="81">
        <f>IF(V218=1,"Corriger!",ROUND('M1-In'!AH218*AE218*fuf,2))</f>
        <v>0</v>
      </c>
      <c r="AL218" s="81">
        <f>IF(V218=1,"Corriger!",ROUND('M1-In'!AI218*AE218*fuf,2))</f>
        <v>0</v>
      </c>
      <c r="AM218" s="81">
        <f>IF(V218=1,"Corriger!",ROUND('M1-In'!AJ218*AE218*fuf,2))</f>
        <v>0</v>
      </c>
      <c r="AN218" s="81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1">
        <f t="shared" si="58"/>
        <v>0</v>
      </c>
      <c r="AQ218" s="81">
        <f t="shared" ca="1" si="59"/>
        <v>0</v>
      </c>
      <c r="AR218" s="81">
        <f t="shared" ca="1" si="60"/>
        <v>0</v>
      </c>
      <c r="AS218" s="81">
        <f t="shared" si="61"/>
        <v>0</v>
      </c>
      <c r="AT218" s="81">
        <f t="shared" ca="1" si="62"/>
        <v>0</v>
      </c>
      <c r="AU218" s="81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'M1-In'!F219*malu1+'M1-In'!G219*dima1+'M1-In'!H219*wome1+'M1-In'!I219*doje1+'M1-In'!J219*vrve1+'M1-In'!K219*zasa1+'M1-In'!L219*zodi1</f>
        <v>0</v>
      </c>
      <c r="F219" s="34">
        <f>IF('M1-In'!Q219&lt;0,1,0)</f>
        <v>0</v>
      </c>
      <c r="G219" s="81" t="str">
        <f t="shared" si="48"/>
        <v>OK</v>
      </c>
      <c r="H219" s="81">
        <f>IF('M1-In'!Q219&lt;0,0,'M1-In'!Q219)</f>
        <v>0</v>
      </c>
      <c r="I219" s="25">
        <f>IF('M1-In'!F219&gt;0,malu1,0)</f>
        <v>0</v>
      </c>
      <c r="J219" s="25">
        <f>IF('M1-In'!G219&gt;0,dima1,0)</f>
        <v>0</v>
      </c>
      <c r="K219" s="25">
        <f>IF('M1-In'!H219&gt;0,wome1,0)</f>
        <v>0</v>
      </c>
      <c r="L219" s="25">
        <f>IF('M1-In'!I219&gt;0,doje1,0)</f>
        <v>0</v>
      </c>
      <c r="M219" s="25">
        <f>IF('M1-In'!J219&gt;0,vrve1,0)</f>
        <v>0</v>
      </c>
      <c r="N219" s="25">
        <f>IF('M1-In'!K219&gt;0,zasa1,0)</f>
        <v>0</v>
      </c>
      <c r="O219" s="25">
        <f>IF('M1-In'!L219&gt;0,zodi1,0)</f>
        <v>0</v>
      </c>
      <c r="P219" s="25">
        <f t="shared" si="49"/>
        <v>0</v>
      </c>
      <c r="Q219" s="25">
        <f>IF(P219+'M1-In'!U219&gt;malu1+dima1+wome1+doje1+vrve1+zasa1+zodi1,1,0)</f>
        <v>0</v>
      </c>
      <c r="R219" s="25" t="str">
        <f t="shared" si="50"/>
        <v>OK</v>
      </c>
      <c r="S219" s="25">
        <f>MIN(P219+'M1-In'!U219,malu1+dima1+wome1+doje1+vrve1+zasa1+zodi1)</f>
        <v>0</v>
      </c>
      <c r="T219" s="25">
        <f>IF('M1-In'!AD219+'M1-In'!AE219+'M1-In'!AF219+'M1-In'!AG219+'M1-In'!AH219+'M1-In'!AI219+'M1-In'!AJ219&gt;S219,1,0)</f>
        <v>0</v>
      </c>
      <c r="U219" s="25" t="str">
        <f t="shared" si="51"/>
        <v>OK</v>
      </c>
      <c r="V219" s="34">
        <f t="shared" si="52"/>
        <v>0</v>
      </c>
      <c r="W219" s="81">
        <f>ROUND('M1-In'!Y219+'M1-In'!Z219+'M1-In'!AA219*0.5+'M1-In'!AB219*0.5,2)</f>
        <v>0</v>
      </c>
      <c r="X219" s="81">
        <f>ROUND('M1-In'!Y219,2)+ROUND('M1-In'!Z219*1.5,2)+ROUND('M1-In'!AA219*0.6,2)+ROUND('M1-In'!AB219*0.9,2)</f>
        <v>0</v>
      </c>
      <c r="Y219" s="81">
        <f ca="1">IF(V219=1,"Corriger",'M1-In'!Y219* vergoedeen+'M1-In'!Z219*ROUND(vergoedeen*1.5,2)+'M1-In'!AA219*ROUND(vergoedeen*0.6,2)+'M1-In'!AB219*ROUND(vergoedeen*0.9,2))</f>
        <v>0</v>
      </c>
      <c r="Z219" s="81">
        <f t="shared" ca="1" si="53"/>
        <v>0</v>
      </c>
      <c r="AA219" s="81">
        <f>E219+'M1-In'!N219+'M1-In'!P219+H219</f>
        <v>0</v>
      </c>
      <c r="AB219" s="81">
        <f>E219+'M1-In'!N219+'M1-In'!P219</f>
        <v>0</v>
      </c>
      <c r="AC219" s="25">
        <f>IF(V219=1,"Corriger",MIN(AA219,ad5m1*Ident!L219))</f>
        <v>0</v>
      </c>
      <c r="AD219" s="25">
        <f>MIN(AB219,ad5m1*Ident!L219)</f>
        <v>0</v>
      </c>
      <c r="AE219" s="81">
        <f t="shared" si="54"/>
        <v>0</v>
      </c>
      <c r="AF219" s="81">
        <f t="shared" si="55"/>
        <v>0</v>
      </c>
      <c r="AG219" s="81">
        <f>'M1-In'!AD219+'M1-In'!AE219</f>
        <v>0</v>
      </c>
      <c r="AH219" s="81">
        <f t="shared" si="56"/>
        <v>0</v>
      </c>
      <c r="AI219" s="81">
        <f>IF(V219=1,"Corriger!",ROUND('M1-In'!AF219*AE219*fuf,2))</f>
        <v>0</v>
      </c>
      <c r="AJ219" s="81">
        <f>IF(V219=1,"Corriger!",ROUND('M1-In'!AG219*AE219*fuf,2))</f>
        <v>0</v>
      </c>
      <c r="AK219" s="81">
        <f>IF(V219=1,"Corriger!",ROUND('M1-In'!AH219*AE219*fuf,2))</f>
        <v>0</v>
      </c>
      <c r="AL219" s="81">
        <f>IF(V219=1,"Corriger!",ROUND('M1-In'!AI219*AE219*fuf,2))</f>
        <v>0</v>
      </c>
      <c r="AM219" s="81">
        <f>IF(V219=1,"Corriger!",ROUND('M1-In'!AJ219*AE219*fuf,2))</f>
        <v>0</v>
      </c>
      <c r="AN219" s="81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1">
        <f t="shared" si="58"/>
        <v>0</v>
      </c>
      <c r="AQ219" s="81">
        <f t="shared" ca="1" si="59"/>
        <v>0</v>
      </c>
      <c r="AR219" s="81">
        <f t="shared" ca="1" si="60"/>
        <v>0</v>
      </c>
      <c r="AS219" s="81">
        <f t="shared" si="61"/>
        <v>0</v>
      </c>
      <c r="AT219" s="81">
        <f t="shared" ca="1" si="62"/>
        <v>0</v>
      </c>
      <c r="AU219" s="81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'M1-In'!F220*malu1+'M1-In'!G220*dima1+'M1-In'!H220*wome1+'M1-In'!I220*doje1+'M1-In'!J220*vrve1+'M1-In'!K220*zasa1+'M1-In'!L220*zodi1</f>
        <v>0</v>
      </c>
      <c r="F220" s="34">
        <f>IF('M1-In'!Q220&lt;0,1,0)</f>
        <v>0</v>
      </c>
      <c r="G220" s="81" t="str">
        <f t="shared" si="48"/>
        <v>OK</v>
      </c>
      <c r="H220" s="81">
        <f>IF('M1-In'!Q220&lt;0,0,'M1-In'!Q220)</f>
        <v>0</v>
      </c>
      <c r="I220" s="25">
        <f>IF('M1-In'!F220&gt;0,malu1,0)</f>
        <v>0</v>
      </c>
      <c r="J220" s="25">
        <f>IF('M1-In'!G220&gt;0,dima1,0)</f>
        <v>0</v>
      </c>
      <c r="K220" s="25">
        <f>IF('M1-In'!H220&gt;0,wome1,0)</f>
        <v>0</v>
      </c>
      <c r="L220" s="25">
        <f>IF('M1-In'!I220&gt;0,doje1,0)</f>
        <v>0</v>
      </c>
      <c r="M220" s="25">
        <f>IF('M1-In'!J220&gt;0,vrve1,0)</f>
        <v>0</v>
      </c>
      <c r="N220" s="25">
        <f>IF('M1-In'!K220&gt;0,zasa1,0)</f>
        <v>0</v>
      </c>
      <c r="O220" s="25">
        <f>IF('M1-In'!L220&gt;0,zodi1,0)</f>
        <v>0</v>
      </c>
      <c r="P220" s="25">
        <f t="shared" si="49"/>
        <v>0</v>
      </c>
      <c r="Q220" s="25">
        <f>IF(P220+'M1-In'!U220&gt;malu1+dima1+wome1+doje1+vrve1+zasa1+zodi1,1,0)</f>
        <v>0</v>
      </c>
      <c r="R220" s="25" t="str">
        <f t="shared" si="50"/>
        <v>OK</v>
      </c>
      <c r="S220" s="25">
        <f>MIN(P220+'M1-In'!U220,malu1+dima1+wome1+doje1+vrve1+zasa1+zodi1)</f>
        <v>0</v>
      </c>
      <c r="T220" s="25">
        <f>IF('M1-In'!AD220+'M1-In'!AE220+'M1-In'!AF220+'M1-In'!AG220+'M1-In'!AH220+'M1-In'!AI220+'M1-In'!AJ220&gt;S220,1,0)</f>
        <v>0</v>
      </c>
      <c r="U220" s="25" t="str">
        <f t="shared" si="51"/>
        <v>OK</v>
      </c>
      <c r="V220" s="34">
        <f t="shared" si="52"/>
        <v>0</v>
      </c>
      <c r="W220" s="81">
        <f>ROUND('M1-In'!Y220+'M1-In'!Z220+'M1-In'!AA220*0.5+'M1-In'!AB220*0.5,2)</f>
        <v>0</v>
      </c>
      <c r="X220" s="81">
        <f>ROUND('M1-In'!Y220,2)+ROUND('M1-In'!Z220*1.5,2)+ROUND('M1-In'!AA220*0.6,2)+ROUND('M1-In'!AB220*0.9,2)</f>
        <v>0</v>
      </c>
      <c r="Y220" s="81">
        <f ca="1">IF(V220=1,"Corriger",'M1-In'!Y220* vergoedeen+'M1-In'!Z220*ROUND(vergoedeen*1.5,2)+'M1-In'!AA220*ROUND(vergoedeen*0.6,2)+'M1-In'!AB220*ROUND(vergoedeen*0.9,2))</f>
        <v>0</v>
      </c>
      <c r="Z220" s="81">
        <f t="shared" ca="1" si="53"/>
        <v>0</v>
      </c>
      <c r="AA220" s="81">
        <f>E220+'M1-In'!N220+'M1-In'!P220+H220</f>
        <v>0</v>
      </c>
      <c r="AB220" s="81">
        <f>E220+'M1-In'!N220+'M1-In'!P220</f>
        <v>0</v>
      </c>
      <c r="AC220" s="25">
        <f>IF(V220=1,"Corriger",MIN(AA220,ad5m1*Ident!L220))</f>
        <v>0</v>
      </c>
      <c r="AD220" s="25">
        <f>MIN(AB220,ad5m1*Ident!L220)</f>
        <v>0</v>
      </c>
      <c r="AE220" s="81">
        <f t="shared" si="54"/>
        <v>0</v>
      </c>
      <c r="AF220" s="81">
        <f t="shared" si="55"/>
        <v>0</v>
      </c>
      <c r="AG220" s="81">
        <f>'M1-In'!AD220+'M1-In'!AE220</f>
        <v>0</v>
      </c>
      <c r="AH220" s="81">
        <f t="shared" si="56"/>
        <v>0</v>
      </c>
      <c r="AI220" s="81">
        <f>IF(V220=1,"Corriger!",ROUND('M1-In'!AF220*AE220*fuf,2))</f>
        <v>0</v>
      </c>
      <c r="AJ220" s="81">
        <f>IF(V220=1,"Corriger!",ROUND('M1-In'!AG220*AE220*fuf,2))</f>
        <v>0</v>
      </c>
      <c r="AK220" s="81">
        <f>IF(V220=1,"Corriger!",ROUND('M1-In'!AH220*AE220*fuf,2))</f>
        <v>0</v>
      </c>
      <c r="AL220" s="81">
        <f>IF(V220=1,"Corriger!",ROUND('M1-In'!AI220*AE220*fuf,2))</f>
        <v>0</v>
      </c>
      <c r="AM220" s="81">
        <f>IF(V220=1,"Corriger!",ROUND('M1-In'!AJ220*AE220*fuf,2))</f>
        <v>0</v>
      </c>
      <c r="AN220" s="81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1">
        <f t="shared" si="58"/>
        <v>0</v>
      </c>
      <c r="AQ220" s="81">
        <f t="shared" ca="1" si="59"/>
        <v>0</v>
      </c>
      <c r="AR220" s="81">
        <f t="shared" ca="1" si="60"/>
        <v>0</v>
      </c>
      <c r="AS220" s="81">
        <f t="shared" si="61"/>
        <v>0</v>
      </c>
      <c r="AT220" s="81">
        <f t="shared" ca="1" si="62"/>
        <v>0</v>
      </c>
      <c r="AU220" s="81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'M1-In'!F221*malu1+'M1-In'!G221*dima1+'M1-In'!H221*wome1+'M1-In'!I221*doje1+'M1-In'!J221*vrve1+'M1-In'!K221*zasa1+'M1-In'!L221*zodi1</f>
        <v>0</v>
      </c>
      <c r="F221" s="34">
        <f>IF('M1-In'!Q221&lt;0,1,0)</f>
        <v>0</v>
      </c>
      <c r="G221" s="81" t="str">
        <f t="shared" si="48"/>
        <v>OK</v>
      </c>
      <c r="H221" s="81">
        <f>IF('M1-In'!Q221&lt;0,0,'M1-In'!Q221)</f>
        <v>0</v>
      </c>
      <c r="I221" s="25">
        <f>IF('M1-In'!F221&gt;0,malu1,0)</f>
        <v>0</v>
      </c>
      <c r="J221" s="25">
        <f>IF('M1-In'!G221&gt;0,dima1,0)</f>
        <v>0</v>
      </c>
      <c r="K221" s="25">
        <f>IF('M1-In'!H221&gt;0,wome1,0)</f>
        <v>0</v>
      </c>
      <c r="L221" s="25">
        <f>IF('M1-In'!I221&gt;0,doje1,0)</f>
        <v>0</v>
      </c>
      <c r="M221" s="25">
        <f>IF('M1-In'!J221&gt;0,vrve1,0)</f>
        <v>0</v>
      </c>
      <c r="N221" s="25">
        <f>IF('M1-In'!K221&gt;0,zasa1,0)</f>
        <v>0</v>
      </c>
      <c r="O221" s="25">
        <f>IF('M1-In'!L221&gt;0,zodi1,0)</f>
        <v>0</v>
      </c>
      <c r="P221" s="25">
        <f t="shared" si="49"/>
        <v>0</v>
      </c>
      <c r="Q221" s="25">
        <f>IF(P221+'M1-In'!U221&gt;malu1+dima1+wome1+doje1+vrve1+zasa1+zodi1,1,0)</f>
        <v>0</v>
      </c>
      <c r="R221" s="25" t="str">
        <f t="shared" si="50"/>
        <v>OK</v>
      </c>
      <c r="S221" s="25">
        <f>MIN(P221+'M1-In'!U221,malu1+dima1+wome1+doje1+vrve1+zasa1+zodi1)</f>
        <v>0</v>
      </c>
      <c r="T221" s="25">
        <f>IF('M1-In'!AD221+'M1-In'!AE221+'M1-In'!AF221+'M1-In'!AG221+'M1-In'!AH221+'M1-In'!AI221+'M1-In'!AJ221&gt;S221,1,0)</f>
        <v>0</v>
      </c>
      <c r="U221" s="25" t="str">
        <f t="shared" si="51"/>
        <v>OK</v>
      </c>
      <c r="V221" s="34">
        <f t="shared" si="52"/>
        <v>0</v>
      </c>
      <c r="W221" s="81">
        <f>ROUND('M1-In'!Y221+'M1-In'!Z221+'M1-In'!AA221*0.5+'M1-In'!AB221*0.5,2)</f>
        <v>0</v>
      </c>
      <c r="X221" s="81">
        <f>ROUND('M1-In'!Y221,2)+ROUND('M1-In'!Z221*1.5,2)+ROUND('M1-In'!AA221*0.6,2)+ROUND('M1-In'!AB221*0.9,2)</f>
        <v>0</v>
      </c>
      <c r="Y221" s="81">
        <f ca="1">IF(V221=1,"Corriger",'M1-In'!Y221* vergoedeen+'M1-In'!Z221*ROUND(vergoedeen*1.5,2)+'M1-In'!AA221*ROUND(vergoedeen*0.6,2)+'M1-In'!AB221*ROUND(vergoedeen*0.9,2))</f>
        <v>0</v>
      </c>
      <c r="Z221" s="81">
        <f t="shared" ca="1" si="53"/>
        <v>0</v>
      </c>
      <c r="AA221" s="81">
        <f>E221+'M1-In'!N221+'M1-In'!P221+H221</f>
        <v>0</v>
      </c>
      <c r="AB221" s="81">
        <f>E221+'M1-In'!N221+'M1-In'!P221</f>
        <v>0</v>
      </c>
      <c r="AC221" s="25">
        <f>IF(V221=1,"Corriger",MIN(AA221,ad5m1*Ident!L221))</f>
        <v>0</v>
      </c>
      <c r="AD221" s="25">
        <f>MIN(AB221,ad5m1*Ident!L221)</f>
        <v>0</v>
      </c>
      <c r="AE221" s="81">
        <f t="shared" si="54"/>
        <v>0</v>
      </c>
      <c r="AF221" s="81">
        <f t="shared" si="55"/>
        <v>0</v>
      </c>
      <c r="AG221" s="81">
        <f>'M1-In'!AD221+'M1-In'!AE221</f>
        <v>0</v>
      </c>
      <c r="AH221" s="81">
        <f t="shared" si="56"/>
        <v>0</v>
      </c>
      <c r="AI221" s="81">
        <f>IF(V221=1,"Corriger!",ROUND('M1-In'!AF221*AE221*fuf,2))</f>
        <v>0</v>
      </c>
      <c r="AJ221" s="81">
        <f>IF(V221=1,"Corriger!",ROUND('M1-In'!AG221*AE221*fuf,2))</f>
        <v>0</v>
      </c>
      <c r="AK221" s="81">
        <f>IF(V221=1,"Corriger!",ROUND('M1-In'!AH221*AE221*fuf,2))</f>
        <v>0</v>
      </c>
      <c r="AL221" s="81">
        <f>IF(V221=1,"Corriger!",ROUND('M1-In'!AI221*AE221*fuf,2))</f>
        <v>0</v>
      </c>
      <c r="AM221" s="81">
        <f>IF(V221=1,"Corriger!",ROUND('M1-In'!AJ221*AE221*fuf,2))</f>
        <v>0</v>
      </c>
      <c r="AN221" s="81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1">
        <f t="shared" si="58"/>
        <v>0</v>
      </c>
      <c r="AQ221" s="81">
        <f t="shared" ca="1" si="59"/>
        <v>0</v>
      </c>
      <c r="AR221" s="81">
        <f t="shared" ca="1" si="60"/>
        <v>0</v>
      </c>
      <c r="AS221" s="81">
        <f t="shared" si="61"/>
        <v>0</v>
      </c>
      <c r="AT221" s="81">
        <f t="shared" ca="1" si="62"/>
        <v>0</v>
      </c>
      <c r="AU221" s="81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'M1-In'!F222*malu1+'M1-In'!G222*dima1+'M1-In'!H222*wome1+'M1-In'!I222*doje1+'M1-In'!J222*vrve1+'M1-In'!K222*zasa1+'M1-In'!L222*zodi1</f>
        <v>0</v>
      </c>
      <c r="F222" s="34">
        <f>IF('M1-In'!Q222&lt;0,1,0)</f>
        <v>0</v>
      </c>
      <c r="G222" s="81" t="str">
        <f t="shared" si="48"/>
        <v>OK</v>
      </c>
      <c r="H222" s="81">
        <f>IF('M1-In'!Q222&lt;0,0,'M1-In'!Q222)</f>
        <v>0</v>
      </c>
      <c r="I222" s="25">
        <f>IF('M1-In'!F222&gt;0,malu1,0)</f>
        <v>0</v>
      </c>
      <c r="J222" s="25">
        <f>IF('M1-In'!G222&gt;0,dima1,0)</f>
        <v>0</v>
      </c>
      <c r="K222" s="25">
        <f>IF('M1-In'!H222&gt;0,wome1,0)</f>
        <v>0</v>
      </c>
      <c r="L222" s="25">
        <f>IF('M1-In'!I222&gt;0,doje1,0)</f>
        <v>0</v>
      </c>
      <c r="M222" s="25">
        <f>IF('M1-In'!J222&gt;0,vrve1,0)</f>
        <v>0</v>
      </c>
      <c r="N222" s="25">
        <f>IF('M1-In'!K222&gt;0,zasa1,0)</f>
        <v>0</v>
      </c>
      <c r="O222" s="25">
        <f>IF('M1-In'!L222&gt;0,zodi1,0)</f>
        <v>0</v>
      </c>
      <c r="P222" s="25">
        <f t="shared" si="49"/>
        <v>0</v>
      </c>
      <c r="Q222" s="25">
        <f>IF(P222+'M1-In'!U222&gt;malu1+dima1+wome1+doje1+vrve1+zasa1+zodi1,1,0)</f>
        <v>0</v>
      </c>
      <c r="R222" s="25" t="str">
        <f t="shared" si="50"/>
        <v>OK</v>
      </c>
      <c r="S222" s="25">
        <f>MIN(P222+'M1-In'!U222,malu1+dima1+wome1+doje1+vrve1+zasa1+zodi1)</f>
        <v>0</v>
      </c>
      <c r="T222" s="25">
        <f>IF('M1-In'!AD222+'M1-In'!AE222+'M1-In'!AF222+'M1-In'!AG222+'M1-In'!AH222+'M1-In'!AI222+'M1-In'!AJ222&gt;S222,1,0)</f>
        <v>0</v>
      </c>
      <c r="U222" s="25" t="str">
        <f t="shared" si="51"/>
        <v>OK</v>
      </c>
      <c r="V222" s="34">
        <f t="shared" si="52"/>
        <v>0</v>
      </c>
      <c r="W222" s="81">
        <f>ROUND('M1-In'!Y222+'M1-In'!Z222+'M1-In'!AA222*0.5+'M1-In'!AB222*0.5,2)</f>
        <v>0</v>
      </c>
      <c r="X222" s="81">
        <f>ROUND('M1-In'!Y222,2)+ROUND('M1-In'!Z222*1.5,2)+ROUND('M1-In'!AA222*0.6,2)+ROUND('M1-In'!AB222*0.9,2)</f>
        <v>0</v>
      </c>
      <c r="Y222" s="81">
        <f ca="1">IF(V222=1,"Corriger",'M1-In'!Y222* vergoedeen+'M1-In'!Z222*ROUND(vergoedeen*1.5,2)+'M1-In'!AA222*ROUND(vergoedeen*0.6,2)+'M1-In'!AB222*ROUND(vergoedeen*0.9,2))</f>
        <v>0</v>
      </c>
      <c r="Z222" s="81">
        <f t="shared" ca="1" si="53"/>
        <v>0</v>
      </c>
      <c r="AA222" s="81">
        <f>E222+'M1-In'!N222+'M1-In'!P222+H222</f>
        <v>0</v>
      </c>
      <c r="AB222" s="81">
        <f>E222+'M1-In'!N222+'M1-In'!P222</f>
        <v>0</v>
      </c>
      <c r="AC222" s="25">
        <f>IF(V222=1,"Corriger",MIN(AA222,ad5m1*Ident!L222))</f>
        <v>0</v>
      </c>
      <c r="AD222" s="25">
        <f>MIN(AB222,ad5m1*Ident!L222)</f>
        <v>0</v>
      </c>
      <c r="AE222" s="81">
        <f t="shared" si="54"/>
        <v>0</v>
      </c>
      <c r="AF222" s="81">
        <f t="shared" si="55"/>
        <v>0</v>
      </c>
      <c r="AG222" s="81">
        <f>'M1-In'!AD222+'M1-In'!AE222</f>
        <v>0</v>
      </c>
      <c r="AH222" s="81">
        <f t="shared" si="56"/>
        <v>0</v>
      </c>
      <c r="AI222" s="81">
        <f>IF(V222=1,"Corriger!",ROUND('M1-In'!AF222*AE222*fuf,2))</f>
        <v>0</v>
      </c>
      <c r="AJ222" s="81">
        <f>IF(V222=1,"Corriger!",ROUND('M1-In'!AG222*AE222*fuf,2))</f>
        <v>0</v>
      </c>
      <c r="AK222" s="81">
        <f>IF(V222=1,"Corriger!",ROUND('M1-In'!AH222*AE222*fuf,2))</f>
        <v>0</v>
      </c>
      <c r="AL222" s="81">
        <f>IF(V222=1,"Corriger!",ROUND('M1-In'!AI222*AE222*fuf,2))</f>
        <v>0</v>
      </c>
      <c r="AM222" s="81">
        <f>IF(V222=1,"Corriger!",ROUND('M1-In'!AJ222*AE222*fuf,2))</f>
        <v>0</v>
      </c>
      <c r="AN222" s="81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1">
        <f t="shared" si="58"/>
        <v>0</v>
      </c>
      <c r="AQ222" s="81">
        <f t="shared" ca="1" si="59"/>
        <v>0</v>
      </c>
      <c r="AR222" s="81">
        <f t="shared" ca="1" si="60"/>
        <v>0</v>
      </c>
      <c r="AS222" s="81">
        <f t="shared" si="61"/>
        <v>0</v>
      </c>
      <c r="AT222" s="81">
        <f t="shared" ca="1" si="62"/>
        <v>0</v>
      </c>
      <c r="AU222" s="81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'M1-In'!F223*malu1+'M1-In'!G223*dima1+'M1-In'!H223*wome1+'M1-In'!I223*doje1+'M1-In'!J223*vrve1+'M1-In'!K223*zasa1+'M1-In'!L223*zodi1</f>
        <v>0</v>
      </c>
      <c r="F223" s="34">
        <f>IF('M1-In'!Q223&lt;0,1,0)</f>
        <v>0</v>
      </c>
      <c r="G223" s="81" t="str">
        <f t="shared" si="48"/>
        <v>OK</v>
      </c>
      <c r="H223" s="81">
        <f>IF('M1-In'!Q223&lt;0,0,'M1-In'!Q223)</f>
        <v>0</v>
      </c>
      <c r="I223" s="25">
        <f>IF('M1-In'!F223&gt;0,malu1,0)</f>
        <v>0</v>
      </c>
      <c r="J223" s="25">
        <f>IF('M1-In'!G223&gt;0,dima1,0)</f>
        <v>0</v>
      </c>
      <c r="K223" s="25">
        <f>IF('M1-In'!H223&gt;0,wome1,0)</f>
        <v>0</v>
      </c>
      <c r="L223" s="25">
        <f>IF('M1-In'!I223&gt;0,doje1,0)</f>
        <v>0</v>
      </c>
      <c r="M223" s="25">
        <f>IF('M1-In'!J223&gt;0,vrve1,0)</f>
        <v>0</v>
      </c>
      <c r="N223" s="25">
        <f>IF('M1-In'!K223&gt;0,zasa1,0)</f>
        <v>0</v>
      </c>
      <c r="O223" s="25">
        <f>IF('M1-In'!L223&gt;0,zodi1,0)</f>
        <v>0</v>
      </c>
      <c r="P223" s="25">
        <f t="shared" si="49"/>
        <v>0</v>
      </c>
      <c r="Q223" s="25">
        <f>IF(P223+'M1-In'!U223&gt;malu1+dima1+wome1+doje1+vrve1+zasa1+zodi1,1,0)</f>
        <v>0</v>
      </c>
      <c r="R223" s="25" t="str">
        <f t="shared" si="50"/>
        <v>OK</v>
      </c>
      <c r="S223" s="25">
        <f>MIN(P223+'M1-In'!U223,malu1+dima1+wome1+doje1+vrve1+zasa1+zodi1)</f>
        <v>0</v>
      </c>
      <c r="T223" s="25">
        <f>IF('M1-In'!AD223+'M1-In'!AE223+'M1-In'!AF223+'M1-In'!AG223+'M1-In'!AH223+'M1-In'!AI223+'M1-In'!AJ223&gt;S223,1,0)</f>
        <v>0</v>
      </c>
      <c r="U223" s="25" t="str">
        <f t="shared" si="51"/>
        <v>OK</v>
      </c>
      <c r="V223" s="34">
        <f t="shared" si="52"/>
        <v>0</v>
      </c>
      <c r="W223" s="81">
        <f>ROUND('M1-In'!Y223+'M1-In'!Z223+'M1-In'!AA223*0.5+'M1-In'!AB223*0.5,2)</f>
        <v>0</v>
      </c>
      <c r="X223" s="81">
        <f>ROUND('M1-In'!Y223,2)+ROUND('M1-In'!Z223*1.5,2)+ROUND('M1-In'!AA223*0.6,2)+ROUND('M1-In'!AB223*0.9,2)</f>
        <v>0</v>
      </c>
      <c r="Y223" s="81">
        <f ca="1">IF(V223=1,"Corriger",'M1-In'!Y223* vergoedeen+'M1-In'!Z223*ROUND(vergoedeen*1.5,2)+'M1-In'!AA223*ROUND(vergoedeen*0.6,2)+'M1-In'!AB223*ROUND(vergoedeen*0.9,2))</f>
        <v>0</v>
      </c>
      <c r="Z223" s="81">
        <f t="shared" ca="1" si="53"/>
        <v>0</v>
      </c>
      <c r="AA223" s="81">
        <f>E223+'M1-In'!N223+'M1-In'!P223+H223</f>
        <v>0</v>
      </c>
      <c r="AB223" s="81">
        <f>E223+'M1-In'!N223+'M1-In'!P223</f>
        <v>0</v>
      </c>
      <c r="AC223" s="25">
        <f>IF(V223=1,"Corriger",MIN(AA223,ad5m1*Ident!L223))</f>
        <v>0</v>
      </c>
      <c r="AD223" s="25">
        <f>MIN(AB223,ad5m1*Ident!L223)</f>
        <v>0</v>
      </c>
      <c r="AE223" s="81">
        <f t="shared" si="54"/>
        <v>0</v>
      </c>
      <c r="AF223" s="81">
        <f t="shared" si="55"/>
        <v>0</v>
      </c>
      <c r="AG223" s="81">
        <f>'M1-In'!AD223+'M1-In'!AE223</f>
        <v>0</v>
      </c>
      <c r="AH223" s="81">
        <f t="shared" si="56"/>
        <v>0</v>
      </c>
      <c r="AI223" s="81">
        <f>IF(V223=1,"Corriger!",ROUND('M1-In'!AF223*AE223*fuf,2))</f>
        <v>0</v>
      </c>
      <c r="AJ223" s="81">
        <f>IF(V223=1,"Corriger!",ROUND('M1-In'!AG223*AE223*fuf,2))</f>
        <v>0</v>
      </c>
      <c r="AK223" s="81">
        <f>IF(V223=1,"Corriger!",ROUND('M1-In'!AH223*AE223*fuf,2))</f>
        <v>0</v>
      </c>
      <c r="AL223" s="81">
        <f>IF(V223=1,"Corriger!",ROUND('M1-In'!AI223*AE223*fuf,2))</f>
        <v>0</v>
      </c>
      <c r="AM223" s="81">
        <f>IF(V223=1,"Corriger!",ROUND('M1-In'!AJ223*AE223*fuf,2))</f>
        <v>0</v>
      </c>
      <c r="AN223" s="81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1">
        <f t="shared" si="58"/>
        <v>0</v>
      </c>
      <c r="AQ223" s="81">
        <f t="shared" ca="1" si="59"/>
        <v>0</v>
      </c>
      <c r="AR223" s="81">
        <f t="shared" ca="1" si="60"/>
        <v>0</v>
      </c>
      <c r="AS223" s="81">
        <f t="shared" si="61"/>
        <v>0</v>
      </c>
      <c r="AT223" s="81">
        <f t="shared" ca="1" si="62"/>
        <v>0</v>
      </c>
      <c r="AU223" s="81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'M1-In'!F224*malu1+'M1-In'!G224*dima1+'M1-In'!H224*wome1+'M1-In'!I224*doje1+'M1-In'!J224*vrve1+'M1-In'!K224*zasa1+'M1-In'!L224*zodi1</f>
        <v>0</v>
      </c>
      <c r="F224" s="34">
        <f>IF('M1-In'!Q224&lt;0,1,0)</f>
        <v>0</v>
      </c>
      <c r="G224" s="81" t="str">
        <f t="shared" si="48"/>
        <v>OK</v>
      </c>
      <c r="H224" s="81">
        <f>IF('M1-In'!Q224&lt;0,0,'M1-In'!Q224)</f>
        <v>0</v>
      </c>
      <c r="I224" s="25">
        <f>IF('M1-In'!F224&gt;0,malu1,0)</f>
        <v>0</v>
      </c>
      <c r="J224" s="25">
        <f>IF('M1-In'!G224&gt;0,dima1,0)</f>
        <v>0</v>
      </c>
      <c r="K224" s="25">
        <f>IF('M1-In'!H224&gt;0,wome1,0)</f>
        <v>0</v>
      </c>
      <c r="L224" s="25">
        <f>IF('M1-In'!I224&gt;0,doje1,0)</f>
        <v>0</v>
      </c>
      <c r="M224" s="25">
        <f>IF('M1-In'!J224&gt;0,vrve1,0)</f>
        <v>0</v>
      </c>
      <c r="N224" s="25">
        <f>IF('M1-In'!K224&gt;0,zasa1,0)</f>
        <v>0</v>
      </c>
      <c r="O224" s="25">
        <f>IF('M1-In'!L224&gt;0,zodi1,0)</f>
        <v>0</v>
      </c>
      <c r="P224" s="25">
        <f t="shared" si="49"/>
        <v>0</v>
      </c>
      <c r="Q224" s="25">
        <f>IF(P224+'M1-In'!U224&gt;malu1+dima1+wome1+doje1+vrve1+zasa1+zodi1,1,0)</f>
        <v>0</v>
      </c>
      <c r="R224" s="25" t="str">
        <f t="shared" si="50"/>
        <v>OK</v>
      </c>
      <c r="S224" s="25">
        <f>MIN(P224+'M1-In'!U224,malu1+dima1+wome1+doje1+vrve1+zasa1+zodi1)</f>
        <v>0</v>
      </c>
      <c r="T224" s="25">
        <f>IF('M1-In'!AD224+'M1-In'!AE224+'M1-In'!AF224+'M1-In'!AG224+'M1-In'!AH224+'M1-In'!AI224+'M1-In'!AJ224&gt;S224,1,0)</f>
        <v>0</v>
      </c>
      <c r="U224" s="25" t="str">
        <f t="shared" si="51"/>
        <v>OK</v>
      </c>
      <c r="V224" s="34">
        <f t="shared" si="52"/>
        <v>0</v>
      </c>
      <c r="W224" s="81">
        <f>ROUND('M1-In'!Y224+'M1-In'!Z224+'M1-In'!AA224*0.5+'M1-In'!AB224*0.5,2)</f>
        <v>0</v>
      </c>
      <c r="X224" s="81">
        <f>ROUND('M1-In'!Y224,2)+ROUND('M1-In'!Z224*1.5,2)+ROUND('M1-In'!AA224*0.6,2)+ROUND('M1-In'!AB224*0.9,2)</f>
        <v>0</v>
      </c>
      <c r="Y224" s="81">
        <f ca="1">IF(V224=1,"Corriger",'M1-In'!Y224* vergoedeen+'M1-In'!Z224*ROUND(vergoedeen*1.5,2)+'M1-In'!AA224*ROUND(vergoedeen*0.6,2)+'M1-In'!AB224*ROUND(vergoedeen*0.9,2))</f>
        <v>0</v>
      </c>
      <c r="Z224" s="81">
        <f t="shared" ca="1" si="53"/>
        <v>0</v>
      </c>
      <c r="AA224" s="81">
        <f>E224+'M1-In'!N224+'M1-In'!P224+H224</f>
        <v>0</v>
      </c>
      <c r="AB224" s="81">
        <f>E224+'M1-In'!N224+'M1-In'!P224</f>
        <v>0</v>
      </c>
      <c r="AC224" s="25">
        <f>IF(V224=1,"Corriger",MIN(AA224,ad5m1*Ident!L224))</f>
        <v>0</v>
      </c>
      <c r="AD224" s="25">
        <f>MIN(AB224,ad5m1*Ident!L224)</f>
        <v>0</v>
      </c>
      <c r="AE224" s="81">
        <f t="shared" si="54"/>
        <v>0</v>
      </c>
      <c r="AF224" s="81">
        <f t="shared" si="55"/>
        <v>0</v>
      </c>
      <c r="AG224" s="81">
        <f>'M1-In'!AD224+'M1-In'!AE224</f>
        <v>0</v>
      </c>
      <c r="AH224" s="81">
        <f t="shared" si="56"/>
        <v>0</v>
      </c>
      <c r="AI224" s="81">
        <f>IF(V224=1,"Corriger!",ROUND('M1-In'!AF224*AE224*fuf,2))</f>
        <v>0</v>
      </c>
      <c r="AJ224" s="81">
        <f>IF(V224=1,"Corriger!",ROUND('M1-In'!AG224*AE224*fuf,2))</f>
        <v>0</v>
      </c>
      <c r="AK224" s="81">
        <f>IF(V224=1,"Corriger!",ROUND('M1-In'!AH224*AE224*fuf,2))</f>
        <v>0</v>
      </c>
      <c r="AL224" s="81">
        <f>IF(V224=1,"Corriger!",ROUND('M1-In'!AI224*AE224*fuf,2))</f>
        <v>0</v>
      </c>
      <c r="AM224" s="81">
        <f>IF(V224=1,"Corriger!",ROUND('M1-In'!AJ224*AE224*fuf,2))</f>
        <v>0</v>
      </c>
      <c r="AN224" s="81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1">
        <f t="shared" si="58"/>
        <v>0</v>
      </c>
      <c r="AQ224" s="81">
        <f t="shared" ca="1" si="59"/>
        <v>0</v>
      </c>
      <c r="AR224" s="81">
        <f t="shared" ca="1" si="60"/>
        <v>0</v>
      </c>
      <c r="AS224" s="81">
        <f t="shared" si="61"/>
        <v>0</v>
      </c>
      <c r="AT224" s="81">
        <f t="shared" ca="1" si="62"/>
        <v>0</v>
      </c>
      <c r="AU224" s="81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'M1-In'!F225*malu1+'M1-In'!G225*dima1+'M1-In'!H225*wome1+'M1-In'!I225*doje1+'M1-In'!J225*vrve1+'M1-In'!K225*zasa1+'M1-In'!L225*zodi1</f>
        <v>0</v>
      </c>
      <c r="F225" s="34">
        <f>IF('M1-In'!Q225&lt;0,1,0)</f>
        <v>0</v>
      </c>
      <c r="G225" s="81" t="str">
        <f t="shared" si="48"/>
        <v>OK</v>
      </c>
      <c r="H225" s="81">
        <f>IF('M1-In'!Q225&lt;0,0,'M1-In'!Q225)</f>
        <v>0</v>
      </c>
      <c r="I225" s="25">
        <f>IF('M1-In'!F225&gt;0,malu1,0)</f>
        <v>0</v>
      </c>
      <c r="J225" s="25">
        <f>IF('M1-In'!G225&gt;0,dima1,0)</f>
        <v>0</v>
      </c>
      <c r="K225" s="25">
        <f>IF('M1-In'!H225&gt;0,wome1,0)</f>
        <v>0</v>
      </c>
      <c r="L225" s="25">
        <f>IF('M1-In'!I225&gt;0,doje1,0)</f>
        <v>0</v>
      </c>
      <c r="M225" s="25">
        <f>IF('M1-In'!J225&gt;0,vrve1,0)</f>
        <v>0</v>
      </c>
      <c r="N225" s="25">
        <f>IF('M1-In'!K225&gt;0,zasa1,0)</f>
        <v>0</v>
      </c>
      <c r="O225" s="25">
        <f>IF('M1-In'!L225&gt;0,zodi1,0)</f>
        <v>0</v>
      </c>
      <c r="P225" s="25">
        <f t="shared" si="49"/>
        <v>0</v>
      </c>
      <c r="Q225" s="25">
        <f>IF(P225+'M1-In'!U225&gt;malu1+dima1+wome1+doje1+vrve1+zasa1+zodi1,1,0)</f>
        <v>0</v>
      </c>
      <c r="R225" s="25" t="str">
        <f t="shared" si="50"/>
        <v>OK</v>
      </c>
      <c r="S225" s="25">
        <f>MIN(P225+'M1-In'!U225,malu1+dima1+wome1+doje1+vrve1+zasa1+zodi1)</f>
        <v>0</v>
      </c>
      <c r="T225" s="25">
        <f>IF('M1-In'!AD225+'M1-In'!AE225+'M1-In'!AF225+'M1-In'!AG225+'M1-In'!AH225+'M1-In'!AI225+'M1-In'!AJ225&gt;S225,1,0)</f>
        <v>0</v>
      </c>
      <c r="U225" s="25" t="str">
        <f t="shared" si="51"/>
        <v>OK</v>
      </c>
      <c r="V225" s="34">
        <f t="shared" si="52"/>
        <v>0</v>
      </c>
      <c r="W225" s="81">
        <f>ROUND('M1-In'!Y225+'M1-In'!Z225+'M1-In'!AA225*0.5+'M1-In'!AB225*0.5,2)</f>
        <v>0</v>
      </c>
      <c r="X225" s="81">
        <f>ROUND('M1-In'!Y225,2)+ROUND('M1-In'!Z225*1.5,2)+ROUND('M1-In'!AA225*0.6,2)+ROUND('M1-In'!AB225*0.9,2)</f>
        <v>0</v>
      </c>
      <c r="Y225" s="81">
        <f ca="1">IF(V225=1,"Corriger",'M1-In'!Y225* vergoedeen+'M1-In'!Z225*ROUND(vergoedeen*1.5,2)+'M1-In'!AA225*ROUND(vergoedeen*0.6,2)+'M1-In'!AB225*ROUND(vergoedeen*0.9,2))</f>
        <v>0</v>
      </c>
      <c r="Z225" s="81">
        <f t="shared" ca="1" si="53"/>
        <v>0</v>
      </c>
      <c r="AA225" s="81">
        <f>E225+'M1-In'!N225+'M1-In'!P225+H225</f>
        <v>0</v>
      </c>
      <c r="AB225" s="81">
        <f>E225+'M1-In'!N225+'M1-In'!P225</f>
        <v>0</v>
      </c>
      <c r="AC225" s="25">
        <f>IF(V225=1,"Corriger",MIN(AA225,ad5m1*Ident!L225))</f>
        <v>0</v>
      </c>
      <c r="AD225" s="25">
        <f>MIN(AB225,ad5m1*Ident!L225)</f>
        <v>0</v>
      </c>
      <c r="AE225" s="81">
        <f t="shared" si="54"/>
        <v>0</v>
      </c>
      <c r="AF225" s="81">
        <f t="shared" si="55"/>
        <v>0</v>
      </c>
      <c r="AG225" s="81">
        <f>'M1-In'!AD225+'M1-In'!AE225</f>
        <v>0</v>
      </c>
      <c r="AH225" s="81">
        <f t="shared" si="56"/>
        <v>0</v>
      </c>
      <c r="AI225" s="81">
        <f>IF(V225=1,"Corriger!",ROUND('M1-In'!AF225*AE225*fuf,2))</f>
        <v>0</v>
      </c>
      <c r="AJ225" s="81">
        <f>IF(V225=1,"Corriger!",ROUND('M1-In'!AG225*AE225*fuf,2))</f>
        <v>0</v>
      </c>
      <c r="AK225" s="81">
        <f>IF(V225=1,"Corriger!",ROUND('M1-In'!AH225*AE225*fuf,2))</f>
        <v>0</v>
      </c>
      <c r="AL225" s="81">
        <f>IF(V225=1,"Corriger!",ROUND('M1-In'!AI225*AE225*fuf,2))</f>
        <v>0</v>
      </c>
      <c r="AM225" s="81">
        <f>IF(V225=1,"Corriger!",ROUND('M1-In'!AJ225*AE225*fuf,2))</f>
        <v>0</v>
      </c>
      <c r="AN225" s="81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1">
        <f t="shared" si="58"/>
        <v>0</v>
      </c>
      <c r="AQ225" s="81">
        <f t="shared" ca="1" si="59"/>
        <v>0</v>
      </c>
      <c r="AR225" s="81">
        <f t="shared" ca="1" si="60"/>
        <v>0</v>
      </c>
      <c r="AS225" s="81">
        <f t="shared" si="61"/>
        <v>0</v>
      </c>
      <c r="AT225" s="81">
        <f t="shared" ca="1" si="62"/>
        <v>0</v>
      </c>
      <c r="AU225" s="81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'M1-In'!F226*malu1+'M1-In'!G226*dima1+'M1-In'!H226*wome1+'M1-In'!I226*doje1+'M1-In'!J226*vrve1+'M1-In'!K226*zasa1+'M1-In'!L226*zodi1</f>
        <v>0</v>
      </c>
      <c r="F226" s="34">
        <f>IF('M1-In'!Q226&lt;0,1,0)</f>
        <v>0</v>
      </c>
      <c r="G226" s="81" t="str">
        <f t="shared" si="48"/>
        <v>OK</v>
      </c>
      <c r="H226" s="81">
        <f>IF('M1-In'!Q226&lt;0,0,'M1-In'!Q226)</f>
        <v>0</v>
      </c>
      <c r="I226" s="25">
        <f>IF('M1-In'!F226&gt;0,malu1,0)</f>
        <v>0</v>
      </c>
      <c r="J226" s="25">
        <f>IF('M1-In'!G226&gt;0,dima1,0)</f>
        <v>0</v>
      </c>
      <c r="K226" s="25">
        <f>IF('M1-In'!H226&gt;0,wome1,0)</f>
        <v>0</v>
      </c>
      <c r="L226" s="25">
        <f>IF('M1-In'!I226&gt;0,doje1,0)</f>
        <v>0</v>
      </c>
      <c r="M226" s="25">
        <f>IF('M1-In'!J226&gt;0,vrve1,0)</f>
        <v>0</v>
      </c>
      <c r="N226" s="25">
        <f>IF('M1-In'!K226&gt;0,zasa1,0)</f>
        <v>0</v>
      </c>
      <c r="O226" s="25">
        <f>IF('M1-In'!L226&gt;0,zodi1,0)</f>
        <v>0</v>
      </c>
      <c r="P226" s="25">
        <f t="shared" si="49"/>
        <v>0</v>
      </c>
      <c r="Q226" s="25">
        <f>IF(P226+'M1-In'!U226&gt;malu1+dima1+wome1+doje1+vrve1+zasa1+zodi1,1,0)</f>
        <v>0</v>
      </c>
      <c r="R226" s="25" t="str">
        <f t="shared" si="50"/>
        <v>OK</v>
      </c>
      <c r="S226" s="25">
        <f>MIN(P226+'M1-In'!U226,malu1+dima1+wome1+doje1+vrve1+zasa1+zodi1)</f>
        <v>0</v>
      </c>
      <c r="T226" s="25">
        <f>IF('M1-In'!AD226+'M1-In'!AE226+'M1-In'!AF226+'M1-In'!AG226+'M1-In'!AH226+'M1-In'!AI226+'M1-In'!AJ226&gt;S226,1,0)</f>
        <v>0</v>
      </c>
      <c r="U226" s="25" t="str">
        <f t="shared" si="51"/>
        <v>OK</v>
      </c>
      <c r="V226" s="34">
        <f t="shared" si="52"/>
        <v>0</v>
      </c>
      <c r="W226" s="81">
        <f>ROUND('M1-In'!Y226+'M1-In'!Z226+'M1-In'!AA226*0.5+'M1-In'!AB226*0.5,2)</f>
        <v>0</v>
      </c>
      <c r="X226" s="81">
        <f>ROUND('M1-In'!Y226,2)+ROUND('M1-In'!Z226*1.5,2)+ROUND('M1-In'!AA226*0.6,2)+ROUND('M1-In'!AB226*0.9,2)</f>
        <v>0</v>
      </c>
      <c r="Y226" s="81">
        <f ca="1">IF(V226=1,"Corriger",'M1-In'!Y226* vergoedeen+'M1-In'!Z226*ROUND(vergoedeen*1.5,2)+'M1-In'!AA226*ROUND(vergoedeen*0.6,2)+'M1-In'!AB226*ROUND(vergoedeen*0.9,2))</f>
        <v>0</v>
      </c>
      <c r="Z226" s="81">
        <f t="shared" ca="1" si="53"/>
        <v>0</v>
      </c>
      <c r="AA226" s="81">
        <f>E226+'M1-In'!N226+'M1-In'!P226+H226</f>
        <v>0</v>
      </c>
      <c r="AB226" s="81">
        <f>E226+'M1-In'!N226+'M1-In'!P226</f>
        <v>0</v>
      </c>
      <c r="AC226" s="25">
        <f>IF(V226=1,"Corriger",MIN(AA226,ad5m1*Ident!L226))</f>
        <v>0</v>
      </c>
      <c r="AD226" s="25">
        <f>MIN(AB226,ad5m1*Ident!L226)</f>
        <v>0</v>
      </c>
      <c r="AE226" s="81">
        <f t="shared" si="54"/>
        <v>0</v>
      </c>
      <c r="AF226" s="81">
        <f t="shared" si="55"/>
        <v>0</v>
      </c>
      <c r="AG226" s="81">
        <f>'M1-In'!AD226+'M1-In'!AE226</f>
        <v>0</v>
      </c>
      <c r="AH226" s="81">
        <f t="shared" si="56"/>
        <v>0</v>
      </c>
      <c r="AI226" s="81">
        <f>IF(V226=1,"Corriger!",ROUND('M1-In'!AF226*AE226*fuf,2))</f>
        <v>0</v>
      </c>
      <c r="AJ226" s="81">
        <f>IF(V226=1,"Corriger!",ROUND('M1-In'!AG226*AE226*fuf,2))</f>
        <v>0</v>
      </c>
      <c r="AK226" s="81">
        <f>IF(V226=1,"Corriger!",ROUND('M1-In'!AH226*AE226*fuf,2))</f>
        <v>0</v>
      </c>
      <c r="AL226" s="81">
        <f>IF(V226=1,"Corriger!",ROUND('M1-In'!AI226*AE226*fuf,2))</f>
        <v>0</v>
      </c>
      <c r="AM226" s="81">
        <f>IF(V226=1,"Corriger!",ROUND('M1-In'!AJ226*AE226*fuf,2))</f>
        <v>0</v>
      </c>
      <c r="AN226" s="81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1">
        <f t="shared" si="58"/>
        <v>0</v>
      </c>
      <c r="AQ226" s="81">
        <f t="shared" ca="1" si="59"/>
        <v>0</v>
      </c>
      <c r="AR226" s="81">
        <f t="shared" ca="1" si="60"/>
        <v>0</v>
      </c>
      <c r="AS226" s="81">
        <f t="shared" si="61"/>
        <v>0</v>
      </c>
      <c r="AT226" s="81">
        <f t="shared" ca="1" si="62"/>
        <v>0</v>
      </c>
      <c r="AU226" s="81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'M1-In'!F227*malu1+'M1-In'!G227*dima1+'M1-In'!H227*wome1+'M1-In'!I227*doje1+'M1-In'!J227*vrve1+'M1-In'!K227*zasa1+'M1-In'!L227*zodi1</f>
        <v>0</v>
      </c>
      <c r="F227" s="34">
        <f>IF('M1-In'!Q227&lt;0,1,0)</f>
        <v>0</v>
      </c>
      <c r="G227" s="81" t="str">
        <f t="shared" si="48"/>
        <v>OK</v>
      </c>
      <c r="H227" s="81">
        <f>IF('M1-In'!Q227&lt;0,0,'M1-In'!Q227)</f>
        <v>0</v>
      </c>
      <c r="I227" s="25">
        <f>IF('M1-In'!F227&gt;0,malu1,0)</f>
        <v>0</v>
      </c>
      <c r="J227" s="25">
        <f>IF('M1-In'!G227&gt;0,dima1,0)</f>
        <v>0</v>
      </c>
      <c r="K227" s="25">
        <f>IF('M1-In'!H227&gt;0,wome1,0)</f>
        <v>0</v>
      </c>
      <c r="L227" s="25">
        <f>IF('M1-In'!I227&gt;0,doje1,0)</f>
        <v>0</v>
      </c>
      <c r="M227" s="25">
        <f>IF('M1-In'!J227&gt;0,vrve1,0)</f>
        <v>0</v>
      </c>
      <c r="N227" s="25">
        <f>IF('M1-In'!K227&gt;0,zasa1,0)</f>
        <v>0</v>
      </c>
      <c r="O227" s="25">
        <f>IF('M1-In'!L227&gt;0,zodi1,0)</f>
        <v>0</v>
      </c>
      <c r="P227" s="25">
        <f t="shared" si="49"/>
        <v>0</v>
      </c>
      <c r="Q227" s="25">
        <f>IF(P227+'M1-In'!U227&gt;malu1+dima1+wome1+doje1+vrve1+zasa1+zodi1,1,0)</f>
        <v>0</v>
      </c>
      <c r="R227" s="25" t="str">
        <f t="shared" si="50"/>
        <v>OK</v>
      </c>
      <c r="S227" s="25">
        <f>MIN(P227+'M1-In'!U227,malu1+dima1+wome1+doje1+vrve1+zasa1+zodi1)</f>
        <v>0</v>
      </c>
      <c r="T227" s="25">
        <f>IF('M1-In'!AD227+'M1-In'!AE227+'M1-In'!AF227+'M1-In'!AG227+'M1-In'!AH227+'M1-In'!AI227+'M1-In'!AJ227&gt;S227,1,0)</f>
        <v>0</v>
      </c>
      <c r="U227" s="25" t="str">
        <f t="shared" si="51"/>
        <v>OK</v>
      </c>
      <c r="V227" s="34">
        <f t="shared" si="52"/>
        <v>0</v>
      </c>
      <c r="W227" s="81">
        <f>ROUND('M1-In'!Y227+'M1-In'!Z227+'M1-In'!AA227*0.5+'M1-In'!AB227*0.5,2)</f>
        <v>0</v>
      </c>
      <c r="X227" s="81">
        <f>ROUND('M1-In'!Y227,2)+ROUND('M1-In'!Z227*1.5,2)+ROUND('M1-In'!AA227*0.6,2)+ROUND('M1-In'!AB227*0.9,2)</f>
        <v>0</v>
      </c>
      <c r="Y227" s="81">
        <f ca="1">IF(V227=1,"Corriger",'M1-In'!Y227* vergoedeen+'M1-In'!Z227*ROUND(vergoedeen*1.5,2)+'M1-In'!AA227*ROUND(vergoedeen*0.6,2)+'M1-In'!AB227*ROUND(vergoedeen*0.9,2))</f>
        <v>0</v>
      </c>
      <c r="Z227" s="81">
        <f t="shared" ca="1" si="53"/>
        <v>0</v>
      </c>
      <c r="AA227" s="81">
        <f>E227+'M1-In'!N227+'M1-In'!P227+H227</f>
        <v>0</v>
      </c>
      <c r="AB227" s="81">
        <f>E227+'M1-In'!N227+'M1-In'!P227</f>
        <v>0</v>
      </c>
      <c r="AC227" s="25">
        <f>IF(V227=1,"Corriger",MIN(AA227,ad5m1*Ident!L227))</f>
        <v>0</v>
      </c>
      <c r="AD227" s="25">
        <f>MIN(AB227,ad5m1*Ident!L227)</f>
        <v>0</v>
      </c>
      <c r="AE227" s="81">
        <f t="shared" si="54"/>
        <v>0</v>
      </c>
      <c r="AF227" s="81">
        <f t="shared" si="55"/>
        <v>0</v>
      </c>
      <c r="AG227" s="81">
        <f>'M1-In'!AD227+'M1-In'!AE227</f>
        <v>0</v>
      </c>
      <c r="AH227" s="81">
        <f t="shared" si="56"/>
        <v>0</v>
      </c>
      <c r="AI227" s="81">
        <f>IF(V227=1,"Corriger!",ROUND('M1-In'!AF227*AE227*fuf,2))</f>
        <v>0</v>
      </c>
      <c r="AJ227" s="81">
        <f>IF(V227=1,"Corriger!",ROUND('M1-In'!AG227*AE227*fuf,2))</f>
        <v>0</v>
      </c>
      <c r="AK227" s="81">
        <f>IF(V227=1,"Corriger!",ROUND('M1-In'!AH227*AE227*fuf,2))</f>
        <v>0</v>
      </c>
      <c r="AL227" s="81">
        <f>IF(V227=1,"Corriger!",ROUND('M1-In'!AI227*AE227*fuf,2))</f>
        <v>0</v>
      </c>
      <c r="AM227" s="81">
        <f>IF(V227=1,"Corriger!",ROUND('M1-In'!AJ227*AE227*fuf,2))</f>
        <v>0</v>
      </c>
      <c r="AN227" s="81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1">
        <f t="shared" si="58"/>
        <v>0</v>
      </c>
      <c r="AQ227" s="81">
        <f t="shared" ca="1" si="59"/>
        <v>0</v>
      </c>
      <c r="AR227" s="81">
        <f t="shared" ca="1" si="60"/>
        <v>0</v>
      </c>
      <c r="AS227" s="81">
        <f t="shared" si="61"/>
        <v>0</v>
      </c>
      <c r="AT227" s="81">
        <f t="shared" ca="1" si="62"/>
        <v>0</v>
      </c>
      <c r="AU227" s="81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'M1-In'!F228*malu1+'M1-In'!G228*dima1+'M1-In'!H228*wome1+'M1-In'!I228*doje1+'M1-In'!J228*vrve1+'M1-In'!K228*zasa1+'M1-In'!L228*zodi1</f>
        <v>0</v>
      </c>
      <c r="F228" s="34">
        <f>IF('M1-In'!Q228&lt;0,1,0)</f>
        <v>0</v>
      </c>
      <c r="G228" s="81" t="str">
        <f t="shared" si="48"/>
        <v>OK</v>
      </c>
      <c r="H228" s="81">
        <f>IF('M1-In'!Q228&lt;0,0,'M1-In'!Q228)</f>
        <v>0</v>
      </c>
      <c r="I228" s="25">
        <f>IF('M1-In'!F228&gt;0,malu1,0)</f>
        <v>0</v>
      </c>
      <c r="J228" s="25">
        <f>IF('M1-In'!G228&gt;0,dima1,0)</f>
        <v>0</v>
      </c>
      <c r="K228" s="25">
        <f>IF('M1-In'!H228&gt;0,wome1,0)</f>
        <v>0</v>
      </c>
      <c r="L228" s="25">
        <f>IF('M1-In'!I228&gt;0,doje1,0)</f>
        <v>0</v>
      </c>
      <c r="M228" s="25">
        <f>IF('M1-In'!J228&gt;0,vrve1,0)</f>
        <v>0</v>
      </c>
      <c r="N228" s="25">
        <f>IF('M1-In'!K228&gt;0,zasa1,0)</f>
        <v>0</v>
      </c>
      <c r="O228" s="25">
        <f>IF('M1-In'!L228&gt;0,zodi1,0)</f>
        <v>0</v>
      </c>
      <c r="P228" s="25">
        <f t="shared" si="49"/>
        <v>0</v>
      </c>
      <c r="Q228" s="25">
        <f>IF(P228+'M1-In'!U228&gt;malu1+dima1+wome1+doje1+vrve1+zasa1+zodi1,1,0)</f>
        <v>0</v>
      </c>
      <c r="R228" s="25" t="str">
        <f t="shared" si="50"/>
        <v>OK</v>
      </c>
      <c r="S228" s="25">
        <f>MIN(P228+'M1-In'!U228,malu1+dima1+wome1+doje1+vrve1+zasa1+zodi1)</f>
        <v>0</v>
      </c>
      <c r="T228" s="25">
        <f>IF('M1-In'!AD228+'M1-In'!AE228+'M1-In'!AF228+'M1-In'!AG228+'M1-In'!AH228+'M1-In'!AI228+'M1-In'!AJ228&gt;S228,1,0)</f>
        <v>0</v>
      </c>
      <c r="U228" s="25" t="str">
        <f t="shared" si="51"/>
        <v>OK</v>
      </c>
      <c r="V228" s="34">
        <f t="shared" si="52"/>
        <v>0</v>
      </c>
      <c r="W228" s="81">
        <f>ROUND('M1-In'!Y228+'M1-In'!Z228+'M1-In'!AA228*0.5+'M1-In'!AB228*0.5,2)</f>
        <v>0</v>
      </c>
      <c r="X228" s="81">
        <f>ROUND('M1-In'!Y228,2)+ROUND('M1-In'!Z228*1.5,2)+ROUND('M1-In'!AA228*0.6,2)+ROUND('M1-In'!AB228*0.9,2)</f>
        <v>0</v>
      </c>
      <c r="Y228" s="81">
        <f ca="1">IF(V228=1,"Corriger",'M1-In'!Y228* vergoedeen+'M1-In'!Z228*ROUND(vergoedeen*1.5,2)+'M1-In'!AA228*ROUND(vergoedeen*0.6,2)+'M1-In'!AB228*ROUND(vergoedeen*0.9,2))</f>
        <v>0</v>
      </c>
      <c r="Z228" s="81">
        <f t="shared" ca="1" si="53"/>
        <v>0</v>
      </c>
      <c r="AA228" s="81">
        <f>E228+'M1-In'!N228+'M1-In'!P228+H228</f>
        <v>0</v>
      </c>
      <c r="AB228" s="81">
        <f>E228+'M1-In'!N228+'M1-In'!P228</f>
        <v>0</v>
      </c>
      <c r="AC228" s="25">
        <f>IF(V228=1,"Corriger",MIN(AA228,ad5m1*Ident!L228))</f>
        <v>0</v>
      </c>
      <c r="AD228" s="25">
        <f>MIN(AB228,ad5m1*Ident!L228)</f>
        <v>0</v>
      </c>
      <c r="AE228" s="81">
        <f t="shared" si="54"/>
        <v>0</v>
      </c>
      <c r="AF228" s="81">
        <f t="shared" si="55"/>
        <v>0</v>
      </c>
      <c r="AG228" s="81">
        <f>'M1-In'!AD228+'M1-In'!AE228</f>
        <v>0</v>
      </c>
      <c r="AH228" s="81">
        <f t="shared" si="56"/>
        <v>0</v>
      </c>
      <c r="AI228" s="81">
        <f>IF(V228=1,"Corriger!",ROUND('M1-In'!AF228*AE228*fuf,2))</f>
        <v>0</v>
      </c>
      <c r="AJ228" s="81">
        <f>IF(V228=1,"Corriger!",ROUND('M1-In'!AG228*AE228*fuf,2))</f>
        <v>0</v>
      </c>
      <c r="AK228" s="81">
        <f>IF(V228=1,"Corriger!",ROUND('M1-In'!AH228*AE228*fuf,2))</f>
        <v>0</v>
      </c>
      <c r="AL228" s="81">
        <f>IF(V228=1,"Corriger!",ROUND('M1-In'!AI228*AE228*fuf,2))</f>
        <v>0</v>
      </c>
      <c r="AM228" s="81">
        <f>IF(V228=1,"Corriger!",ROUND('M1-In'!AJ228*AE228*fuf,2))</f>
        <v>0</v>
      </c>
      <c r="AN228" s="81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1">
        <f t="shared" si="58"/>
        <v>0</v>
      </c>
      <c r="AQ228" s="81">
        <f t="shared" ca="1" si="59"/>
        <v>0</v>
      </c>
      <c r="AR228" s="81">
        <f t="shared" ca="1" si="60"/>
        <v>0</v>
      </c>
      <c r="AS228" s="81">
        <f t="shared" si="61"/>
        <v>0</v>
      </c>
      <c r="AT228" s="81">
        <f t="shared" ca="1" si="62"/>
        <v>0</v>
      </c>
      <c r="AU228" s="81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'M1-In'!F229*malu1+'M1-In'!G229*dima1+'M1-In'!H229*wome1+'M1-In'!I229*doje1+'M1-In'!J229*vrve1+'M1-In'!K229*zasa1+'M1-In'!L229*zodi1</f>
        <v>0</v>
      </c>
      <c r="F229" s="34">
        <f>IF('M1-In'!Q229&lt;0,1,0)</f>
        <v>0</v>
      </c>
      <c r="G229" s="81" t="str">
        <f t="shared" si="48"/>
        <v>OK</v>
      </c>
      <c r="H229" s="81">
        <f>IF('M1-In'!Q229&lt;0,0,'M1-In'!Q229)</f>
        <v>0</v>
      </c>
      <c r="I229" s="25">
        <f>IF('M1-In'!F229&gt;0,malu1,0)</f>
        <v>0</v>
      </c>
      <c r="J229" s="25">
        <f>IF('M1-In'!G229&gt;0,dima1,0)</f>
        <v>0</v>
      </c>
      <c r="K229" s="25">
        <f>IF('M1-In'!H229&gt;0,wome1,0)</f>
        <v>0</v>
      </c>
      <c r="L229" s="25">
        <f>IF('M1-In'!I229&gt;0,doje1,0)</f>
        <v>0</v>
      </c>
      <c r="M229" s="25">
        <f>IF('M1-In'!J229&gt;0,vrve1,0)</f>
        <v>0</v>
      </c>
      <c r="N229" s="25">
        <f>IF('M1-In'!K229&gt;0,zasa1,0)</f>
        <v>0</v>
      </c>
      <c r="O229" s="25">
        <f>IF('M1-In'!L229&gt;0,zodi1,0)</f>
        <v>0</v>
      </c>
      <c r="P229" s="25">
        <f t="shared" si="49"/>
        <v>0</v>
      </c>
      <c r="Q229" s="25">
        <f>IF(P229+'M1-In'!U229&gt;malu1+dima1+wome1+doje1+vrve1+zasa1+zodi1,1,0)</f>
        <v>0</v>
      </c>
      <c r="R229" s="25" t="str">
        <f t="shared" si="50"/>
        <v>OK</v>
      </c>
      <c r="S229" s="25">
        <f>MIN(P229+'M1-In'!U229,malu1+dima1+wome1+doje1+vrve1+zasa1+zodi1)</f>
        <v>0</v>
      </c>
      <c r="T229" s="25">
        <f>IF('M1-In'!AD229+'M1-In'!AE229+'M1-In'!AF229+'M1-In'!AG229+'M1-In'!AH229+'M1-In'!AI229+'M1-In'!AJ229&gt;S229,1,0)</f>
        <v>0</v>
      </c>
      <c r="U229" s="25" t="str">
        <f t="shared" si="51"/>
        <v>OK</v>
      </c>
      <c r="V229" s="34">
        <f t="shared" si="52"/>
        <v>0</v>
      </c>
      <c r="W229" s="81">
        <f>ROUND('M1-In'!Y229+'M1-In'!Z229+'M1-In'!AA229*0.5+'M1-In'!AB229*0.5,2)</f>
        <v>0</v>
      </c>
      <c r="X229" s="81">
        <f>ROUND('M1-In'!Y229,2)+ROUND('M1-In'!Z229*1.5,2)+ROUND('M1-In'!AA229*0.6,2)+ROUND('M1-In'!AB229*0.9,2)</f>
        <v>0</v>
      </c>
      <c r="Y229" s="81">
        <f ca="1">IF(V229=1,"Corriger",'M1-In'!Y229* vergoedeen+'M1-In'!Z229*ROUND(vergoedeen*1.5,2)+'M1-In'!AA229*ROUND(vergoedeen*0.6,2)+'M1-In'!AB229*ROUND(vergoedeen*0.9,2))</f>
        <v>0</v>
      </c>
      <c r="Z229" s="81">
        <f t="shared" ca="1" si="53"/>
        <v>0</v>
      </c>
      <c r="AA229" s="81">
        <f>E229+'M1-In'!N229+'M1-In'!P229+H229</f>
        <v>0</v>
      </c>
      <c r="AB229" s="81">
        <f>E229+'M1-In'!N229+'M1-In'!P229</f>
        <v>0</v>
      </c>
      <c r="AC229" s="25">
        <f>IF(V229=1,"Corriger",MIN(AA229,ad5m1*Ident!L229))</f>
        <v>0</v>
      </c>
      <c r="AD229" s="25">
        <f>MIN(AB229,ad5m1*Ident!L229)</f>
        <v>0</v>
      </c>
      <c r="AE229" s="81">
        <f t="shared" si="54"/>
        <v>0</v>
      </c>
      <c r="AF229" s="81">
        <f t="shared" si="55"/>
        <v>0</v>
      </c>
      <c r="AG229" s="81">
        <f>'M1-In'!AD229+'M1-In'!AE229</f>
        <v>0</v>
      </c>
      <c r="AH229" s="81">
        <f t="shared" si="56"/>
        <v>0</v>
      </c>
      <c r="AI229" s="81">
        <f>IF(V229=1,"Corriger!",ROUND('M1-In'!AF229*AE229*fuf,2))</f>
        <v>0</v>
      </c>
      <c r="AJ229" s="81">
        <f>IF(V229=1,"Corriger!",ROUND('M1-In'!AG229*AE229*fuf,2))</f>
        <v>0</v>
      </c>
      <c r="AK229" s="81">
        <f>IF(V229=1,"Corriger!",ROUND('M1-In'!AH229*AE229*fuf,2))</f>
        <v>0</v>
      </c>
      <c r="AL229" s="81">
        <f>IF(V229=1,"Corriger!",ROUND('M1-In'!AI229*AE229*fuf,2))</f>
        <v>0</v>
      </c>
      <c r="AM229" s="81">
        <f>IF(V229=1,"Corriger!",ROUND('M1-In'!AJ229*AE229*fuf,2))</f>
        <v>0</v>
      </c>
      <c r="AN229" s="81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1">
        <f t="shared" si="58"/>
        <v>0</v>
      </c>
      <c r="AQ229" s="81">
        <f t="shared" ca="1" si="59"/>
        <v>0</v>
      </c>
      <c r="AR229" s="81">
        <f t="shared" ca="1" si="60"/>
        <v>0</v>
      </c>
      <c r="AS229" s="81">
        <f t="shared" si="61"/>
        <v>0</v>
      </c>
      <c r="AT229" s="81">
        <f t="shared" ca="1" si="62"/>
        <v>0</v>
      </c>
      <c r="AU229" s="81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'M1-In'!F230*malu1+'M1-In'!G230*dima1+'M1-In'!H230*wome1+'M1-In'!I230*doje1+'M1-In'!J230*vrve1+'M1-In'!K230*zasa1+'M1-In'!L230*zodi1</f>
        <v>0</v>
      </c>
      <c r="F230" s="34">
        <f>IF('M1-In'!Q230&lt;0,1,0)</f>
        <v>0</v>
      </c>
      <c r="G230" s="81" t="str">
        <f t="shared" si="48"/>
        <v>OK</v>
      </c>
      <c r="H230" s="81">
        <f>IF('M1-In'!Q230&lt;0,0,'M1-In'!Q230)</f>
        <v>0</v>
      </c>
      <c r="I230" s="25">
        <f>IF('M1-In'!F230&gt;0,malu1,0)</f>
        <v>0</v>
      </c>
      <c r="J230" s="25">
        <f>IF('M1-In'!G230&gt;0,dima1,0)</f>
        <v>0</v>
      </c>
      <c r="K230" s="25">
        <f>IF('M1-In'!H230&gt;0,wome1,0)</f>
        <v>0</v>
      </c>
      <c r="L230" s="25">
        <f>IF('M1-In'!I230&gt;0,doje1,0)</f>
        <v>0</v>
      </c>
      <c r="M230" s="25">
        <f>IF('M1-In'!J230&gt;0,vrve1,0)</f>
        <v>0</v>
      </c>
      <c r="N230" s="25">
        <f>IF('M1-In'!K230&gt;0,zasa1,0)</f>
        <v>0</v>
      </c>
      <c r="O230" s="25">
        <f>IF('M1-In'!L230&gt;0,zodi1,0)</f>
        <v>0</v>
      </c>
      <c r="P230" s="25">
        <f t="shared" si="49"/>
        <v>0</v>
      </c>
      <c r="Q230" s="25">
        <f>IF(P230+'M1-In'!U230&gt;malu1+dima1+wome1+doje1+vrve1+zasa1+zodi1,1,0)</f>
        <v>0</v>
      </c>
      <c r="R230" s="25" t="str">
        <f t="shared" si="50"/>
        <v>OK</v>
      </c>
      <c r="S230" s="25">
        <f>MIN(P230+'M1-In'!U230,malu1+dima1+wome1+doje1+vrve1+zasa1+zodi1)</f>
        <v>0</v>
      </c>
      <c r="T230" s="25">
        <f>IF('M1-In'!AD230+'M1-In'!AE230+'M1-In'!AF230+'M1-In'!AG230+'M1-In'!AH230+'M1-In'!AI230+'M1-In'!AJ230&gt;S230,1,0)</f>
        <v>0</v>
      </c>
      <c r="U230" s="25" t="str">
        <f t="shared" si="51"/>
        <v>OK</v>
      </c>
      <c r="V230" s="34">
        <f t="shared" si="52"/>
        <v>0</v>
      </c>
      <c r="W230" s="81">
        <f>ROUND('M1-In'!Y230+'M1-In'!Z230+'M1-In'!AA230*0.5+'M1-In'!AB230*0.5,2)</f>
        <v>0</v>
      </c>
      <c r="X230" s="81">
        <f>ROUND('M1-In'!Y230,2)+ROUND('M1-In'!Z230*1.5,2)+ROUND('M1-In'!AA230*0.6,2)+ROUND('M1-In'!AB230*0.9,2)</f>
        <v>0</v>
      </c>
      <c r="Y230" s="81">
        <f ca="1">IF(V230=1,"Corriger",'M1-In'!Y230* vergoedeen+'M1-In'!Z230*ROUND(vergoedeen*1.5,2)+'M1-In'!AA230*ROUND(vergoedeen*0.6,2)+'M1-In'!AB230*ROUND(vergoedeen*0.9,2))</f>
        <v>0</v>
      </c>
      <c r="Z230" s="81">
        <f t="shared" ca="1" si="53"/>
        <v>0</v>
      </c>
      <c r="AA230" s="81">
        <f>E230+'M1-In'!N230+'M1-In'!P230+H230</f>
        <v>0</v>
      </c>
      <c r="AB230" s="81">
        <f>E230+'M1-In'!N230+'M1-In'!P230</f>
        <v>0</v>
      </c>
      <c r="AC230" s="25">
        <f>IF(V230=1,"Corriger",MIN(AA230,ad5m1*Ident!L230))</f>
        <v>0</v>
      </c>
      <c r="AD230" s="25">
        <f>MIN(AB230,ad5m1*Ident!L230)</f>
        <v>0</v>
      </c>
      <c r="AE230" s="81">
        <f t="shared" si="54"/>
        <v>0</v>
      </c>
      <c r="AF230" s="81">
        <f t="shared" si="55"/>
        <v>0</v>
      </c>
      <c r="AG230" s="81">
        <f>'M1-In'!AD230+'M1-In'!AE230</f>
        <v>0</v>
      </c>
      <c r="AH230" s="81">
        <f t="shared" si="56"/>
        <v>0</v>
      </c>
      <c r="AI230" s="81">
        <f>IF(V230=1,"Corriger!",ROUND('M1-In'!AF230*AE230*fuf,2))</f>
        <v>0</v>
      </c>
      <c r="AJ230" s="81">
        <f>IF(V230=1,"Corriger!",ROUND('M1-In'!AG230*AE230*fuf,2))</f>
        <v>0</v>
      </c>
      <c r="AK230" s="81">
        <f>IF(V230=1,"Corriger!",ROUND('M1-In'!AH230*AE230*fuf,2))</f>
        <v>0</v>
      </c>
      <c r="AL230" s="81">
        <f>IF(V230=1,"Corriger!",ROUND('M1-In'!AI230*AE230*fuf,2))</f>
        <v>0</v>
      </c>
      <c r="AM230" s="81">
        <f>IF(V230=1,"Corriger!",ROUND('M1-In'!AJ230*AE230*fuf,2))</f>
        <v>0</v>
      </c>
      <c r="AN230" s="81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1">
        <f t="shared" si="58"/>
        <v>0</v>
      </c>
      <c r="AQ230" s="81">
        <f t="shared" ca="1" si="59"/>
        <v>0</v>
      </c>
      <c r="AR230" s="81">
        <f t="shared" ca="1" si="60"/>
        <v>0</v>
      </c>
      <c r="AS230" s="81">
        <f t="shared" si="61"/>
        <v>0</v>
      </c>
      <c r="AT230" s="81">
        <f t="shared" ca="1" si="62"/>
        <v>0</v>
      </c>
      <c r="AU230" s="81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'M1-In'!F231*malu1+'M1-In'!G231*dima1+'M1-In'!H231*wome1+'M1-In'!I231*doje1+'M1-In'!J231*vrve1+'M1-In'!K231*zasa1+'M1-In'!L231*zodi1</f>
        <v>0</v>
      </c>
      <c r="F231" s="34">
        <f>IF('M1-In'!Q231&lt;0,1,0)</f>
        <v>0</v>
      </c>
      <c r="G231" s="81" t="str">
        <f t="shared" si="48"/>
        <v>OK</v>
      </c>
      <c r="H231" s="81">
        <f>IF('M1-In'!Q231&lt;0,0,'M1-In'!Q231)</f>
        <v>0</v>
      </c>
      <c r="I231" s="25">
        <f>IF('M1-In'!F231&gt;0,malu1,0)</f>
        <v>0</v>
      </c>
      <c r="J231" s="25">
        <f>IF('M1-In'!G231&gt;0,dima1,0)</f>
        <v>0</v>
      </c>
      <c r="K231" s="25">
        <f>IF('M1-In'!H231&gt;0,wome1,0)</f>
        <v>0</v>
      </c>
      <c r="L231" s="25">
        <f>IF('M1-In'!I231&gt;0,doje1,0)</f>
        <v>0</v>
      </c>
      <c r="M231" s="25">
        <f>IF('M1-In'!J231&gt;0,vrve1,0)</f>
        <v>0</v>
      </c>
      <c r="N231" s="25">
        <f>IF('M1-In'!K231&gt;0,zasa1,0)</f>
        <v>0</v>
      </c>
      <c r="O231" s="25">
        <f>IF('M1-In'!L231&gt;0,zodi1,0)</f>
        <v>0</v>
      </c>
      <c r="P231" s="25">
        <f t="shared" si="49"/>
        <v>0</v>
      </c>
      <c r="Q231" s="25">
        <f>IF(P231+'M1-In'!U231&gt;malu1+dima1+wome1+doje1+vrve1+zasa1+zodi1,1,0)</f>
        <v>0</v>
      </c>
      <c r="R231" s="25" t="str">
        <f t="shared" si="50"/>
        <v>OK</v>
      </c>
      <c r="S231" s="25">
        <f>MIN(P231+'M1-In'!U231,malu1+dima1+wome1+doje1+vrve1+zasa1+zodi1)</f>
        <v>0</v>
      </c>
      <c r="T231" s="25">
        <f>IF('M1-In'!AD231+'M1-In'!AE231+'M1-In'!AF231+'M1-In'!AG231+'M1-In'!AH231+'M1-In'!AI231+'M1-In'!AJ231&gt;S231,1,0)</f>
        <v>0</v>
      </c>
      <c r="U231" s="25" t="str">
        <f t="shared" si="51"/>
        <v>OK</v>
      </c>
      <c r="V231" s="34">
        <f t="shared" si="52"/>
        <v>0</v>
      </c>
      <c r="W231" s="81">
        <f>ROUND('M1-In'!Y231+'M1-In'!Z231+'M1-In'!AA231*0.5+'M1-In'!AB231*0.5,2)</f>
        <v>0</v>
      </c>
      <c r="X231" s="81">
        <f>ROUND('M1-In'!Y231,2)+ROUND('M1-In'!Z231*1.5,2)+ROUND('M1-In'!AA231*0.6,2)+ROUND('M1-In'!AB231*0.9,2)</f>
        <v>0</v>
      </c>
      <c r="Y231" s="81">
        <f ca="1">IF(V231=1,"Corriger",'M1-In'!Y231* vergoedeen+'M1-In'!Z231*ROUND(vergoedeen*1.5,2)+'M1-In'!AA231*ROUND(vergoedeen*0.6,2)+'M1-In'!AB231*ROUND(vergoedeen*0.9,2))</f>
        <v>0</v>
      </c>
      <c r="Z231" s="81">
        <f t="shared" ca="1" si="53"/>
        <v>0</v>
      </c>
      <c r="AA231" s="81">
        <f>E231+'M1-In'!N231+'M1-In'!P231+H231</f>
        <v>0</v>
      </c>
      <c r="AB231" s="81">
        <f>E231+'M1-In'!N231+'M1-In'!P231</f>
        <v>0</v>
      </c>
      <c r="AC231" s="25">
        <f>IF(V231=1,"Corriger",MIN(AA231,ad5m1*Ident!L231))</f>
        <v>0</v>
      </c>
      <c r="AD231" s="25">
        <f>MIN(AB231,ad5m1*Ident!L231)</f>
        <v>0</v>
      </c>
      <c r="AE231" s="81">
        <f t="shared" si="54"/>
        <v>0</v>
      </c>
      <c r="AF231" s="81">
        <f t="shared" si="55"/>
        <v>0</v>
      </c>
      <c r="AG231" s="81">
        <f>'M1-In'!AD231+'M1-In'!AE231</f>
        <v>0</v>
      </c>
      <c r="AH231" s="81">
        <f t="shared" si="56"/>
        <v>0</v>
      </c>
      <c r="AI231" s="81">
        <f>IF(V231=1,"Corriger!",ROUND('M1-In'!AF231*AE231*fuf,2))</f>
        <v>0</v>
      </c>
      <c r="AJ231" s="81">
        <f>IF(V231=1,"Corriger!",ROUND('M1-In'!AG231*AE231*fuf,2))</f>
        <v>0</v>
      </c>
      <c r="AK231" s="81">
        <f>IF(V231=1,"Corriger!",ROUND('M1-In'!AH231*AE231*fuf,2))</f>
        <v>0</v>
      </c>
      <c r="AL231" s="81">
        <f>IF(V231=1,"Corriger!",ROUND('M1-In'!AI231*AE231*fuf,2))</f>
        <v>0</v>
      </c>
      <c r="AM231" s="81">
        <f>IF(V231=1,"Corriger!",ROUND('M1-In'!AJ231*AE231*fuf,2))</f>
        <v>0</v>
      </c>
      <c r="AN231" s="81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1">
        <f t="shared" si="58"/>
        <v>0</v>
      </c>
      <c r="AQ231" s="81">
        <f t="shared" ca="1" si="59"/>
        <v>0</v>
      </c>
      <c r="AR231" s="81">
        <f t="shared" ca="1" si="60"/>
        <v>0</v>
      </c>
      <c r="AS231" s="81">
        <f t="shared" si="61"/>
        <v>0</v>
      </c>
      <c r="AT231" s="81">
        <f t="shared" ca="1" si="62"/>
        <v>0</v>
      </c>
      <c r="AU231" s="81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'M1-In'!F232*malu1+'M1-In'!G232*dima1+'M1-In'!H232*wome1+'M1-In'!I232*doje1+'M1-In'!J232*vrve1+'M1-In'!K232*zasa1+'M1-In'!L232*zodi1</f>
        <v>0</v>
      </c>
      <c r="F232" s="34">
        <f>IF('M1-In'!Q232&lt;0,1,0)</f>
        <v>0</v>
      </c>
      <c r="G232" s="81" t="str">
        <f t="shared" si="48"/>
        <v>OK</v>
      </c>
      <c r="H232" s="81">
        <f>IF('M1-In'!Q232&lt;0,0,'M1-In'!Q232)</f>
        <v>0</v>
      </c>
      <c r="I232" s="25">
        <f>IF('M1-In'!F232&gt;0,malu1,0)</f>
        <v>0</v>
      </c>
      <c r="J232" s="25">
        <f>IF('M1-In'!G232&gt;0,dima1,0)</f>
        <v>0</v>
      </c>
      <c r="K232" s="25">
        <f>IF('M1-In'!H232&gt;0,wome1,0)</f>
        <v>0</v>
      </c>
      <c r="L232" s="25">
        <f>IF('M1-In'!I232&gt;0,doje1,0)</f>
        <v>0</v>
      </c>
      <c r="M232" s="25">
        <f>IF('M1-In'!J232&gt;0,vrve1,0)</f>
        <v>0</v>
      </c>
      <c r="N232" s="25">
        <f>IF('M1-In'!K232&gt;0,zasa1,0)</f>
        <v>0</v>
      </c>
      <c r="O232" s="25">
        <f>IF('M1-In'!L232&gt;0,zodi1,0)</f>
        <v>0</v>
      </c>
      <c r="P232" s="25">
        <f t="shared" si="49"/>
        <v>0</v>
      </c>
      <c r="Q232" s="25">
        <f>IF(P232+'M1-In'!U232&gt;malu1+dima1+wome1+doje1+vrve1+zasa1+zodi1,1,0)</f>
        <v>0</v>
      </c>
      <c r="R232" s="25" t="str">
        <f t="shared" si="50"/>
        <v>OK</v>
      </c>
      <c r="S232" s="25">
        <f>MIN(P232+'M1-In'!U232,malu1+dima1+wome1+doje1+vrve1+zasa1+zodi1)</f>
        <v>0</v>
      </c>
      <c r="T232" s="25">
        <f>IF('M1-In'!AD232+'M1-In'!AE232+'M1-In'!AF232+'M1-In'!AG232+'M1-In'!AH232+'M1-In'!AI232+'M1-In'!AJ232&gt;S232,1,0)</f>
        <v>0</v>
      </c>
      <c r="U232" s="25" t="str">
        <f t="shared" si="51"/>
        <v>OK</v>
      </c>
      <c r="V232" s="34">
        <f t="shared" si="52"/>
        <v>0</v>
      </c>
      <c r="W232" s="81">
        <f>ROUND('M1-In'!Y232+'M1-In'!Z232+'M1-In'!AA232*0.5+'M1-In'!AB232*0.5,2)</f>
        <v>0</v>
      </c>
      <c r="X232" s="81">
        <f>ROUND('M1-In'!Y232,2)+ROUND('M1-In'!Z232*1.5,2)+ROUND('M1-In'!AA232*0.6,2)+ROUND('M1-In'!AB232*0.9,2)</f>
        <v>0</v>
      </c>
      <c r="Y232" s="81">
        <f ca="1">IF(V232=1,"Corriger",'M1-In'!Y232* vergoedeen+'M1-In'!Z232*ROUND(vergoedeen*1.5,2)+'M1-In'!AA232*ROUND(vergoedeen*0.6,2)+'M1-In'!AB232*ROUND(vergoedeen*0.9,2))</f>
        <v>0</v>
      </c>
      <c r="Z232" s="81">
        <f t="shared" ca="1" si="53"/>
        <v>0</v>
      </c>
      <c r="AA232" s="81">
        <f>E232+'M1-In'!N232+'M1-In'!P232+H232</f>
        <v>0</v>
      </c>
      <c r="AB232" s="81">
        <f>E232+'M1-In'!N232+'M1-In'!P232</f>
        <v>0</v>
      </c>
      <c r="AC232" s="25">
        <f>IF(V232=1,"Corriger",MIN(AA232,ad5m1*Ident!L232))</f>
        <v>0</v>
      </c>
      <c r="AD232" s="25">
        <f>MIN(AB232,ad5m1*Ident!L232)</f>
        <v>0</v>
      </c>
      <c r="AE232" s="81">
        <f t="shared" si="54"/>
        <v>0</v>
      </c>
      <c r="AF232" s="81">
        <f t="shared" si="55"/>
        <v>0</v>
      </c>
      <c r="AG232" s="81">
        <f>'M1-In'!AD232+'M1-In'!AE232</f>
        <v>0</v>
      </c>
      <c r="AH232" s="81">
        <f t="shared" si="56"/>
        <v>0</v>
      </c>
      <c r="AI232" s="81">
        <f>IF(V232=1,"Corriger!",ROUND('M1-In'!AF232*AE232*fuf,2))</f>
        <v>0</v>
      </c>
      <c r="AJ232" s="81">
        <f>IF(V232=1,"Corriger!",ROUND('M1-In'!AG232*AE232*fuf,2))</f>
        <v>0</v>
      </c>
      <c r="AK232" s="81">
        <f>IF(V232=1,"Corriger!",ROUND('M1-In'!AH232*AE232*fuf,2))</f>
        <v>0</v>
      </c>
      <c r="AL232" s="81">
        <f>IF(V232=1,"Corriger!",ROUND('M1-In'!AI232*AE232*fuf,2))</f>
        <v>0</v>
      </c>
      <c r="AM232" s="81">
        <f>IF(V232=1,"Corriger!",ROUND('M1-In'!AJ232*AE232*fuf,2))</f>
        <v>0</v>
      </c>
      <c r="AN232" s="81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1">
        <f t="shared" si="58"/>
        <v>0</v>
      </c>
      <c r="AQ232" s="81">
        <f t="shared" ca="1" si="59"/>
        <v>0</v>
      </c>
      <c r="AR232" s="81">
        <f t="shared" ca="1" si="60"/>
        <v>0</v>
      </c>
      <c r="AS232" s="81">
        <f t="shared" si="61"/>
        <v>0</v>
      </c>
      <c r="AT232" s="81">
        <f t="shared" ca="1" si="62"/>
        <v>0</v>
      </c>
      <c r="AU232" s="81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'M1-In'!F233*malu1+'M1-In'!G233*dima1+'M1-In'!H233*wome1+'M1-In'!I233*doje1+'M1-In'!J233*vrve1+'M1-In'!K233*zasa1+'M1-In'!L233*zodi1</f>
        <v>0</v>
      </c>
      <c r="F233" s="34">
        <f>IF('M1-In'!Q233&lt;0,1,0)</f>
        <v>0</v>
      </c>
      <c r="G233" s="81" t="str">
        <f t="shared" si="48"/>
        <v>OK</v>
      </c>
      <c r="H233" s="81">
        <f>IF('M1-In'!Q233&lt;0,0,'M1-In'!Q233)</f>
        <v>0</v>
      </c>
      <c r="I233" s="25">
        <f>IF('M1-In'!F233&gt;0,malu1,0)</f>
        <v>0</v>
      </c>
      <c r="J233" s="25">
        <f>IF('M1-In'!G233&gt;0,dima1,0)</f>
        <v>0</v>
      </c>
      <c r="K233" s="25">
        <f>IF('M1-In'!H233&gt;0,wome1,0)</f>
        <v>0</v>
      </c>
      <c r="L233" s="25">
        <f>IF('M1-In'!I233&gt;0,doje1,0)</f>
        <v>0</v>
      </c>
      <c r="M233" s="25">
        <f>IF('M1-In'!J233&gt;0,vrve1,0)</f>
        <v>0</v>
      </c>
      <c r="N233" s="25">
        <f>IF('M1-In'!K233&gt;0,zasa1,0)</f>
        <v>0</v>
      </c>
      <c r="O233" s="25">
        <f>IF('M1-In'!L233&gt;0,zodi1,0)</f>
        <v>0</v>
      </c>
      <c r="P233" s="25">
        <f t="shared" si="49"/>
        <v>0</v>
      </c>
      <c r="Q233" s="25">
        <f>IF(P233+'M1-In'!U233&gt;malu1+dima1+wome1+doje1+vrve1+zasa1+zodi1,1,0)</f>
        <v>0</v>
      </c>
      <c r="R233" s="25" t="str">
        <f t="shared" si="50"/>
        <v>OK</v>
      </c>
      <c r="S233" s="25">
        <f>MIN(P233+'M1-In'!U233,malu1+dima1+wome1+doje1+vrve1+zasa1+zodi1)</f>
        <v>0</v>
      </c>
      <c r="T233" s="25">
        <f>IF('M1-In'!AD233+'M1-In'!AE233+'M1-In'!AF233+'M1-In'!AG233+'M1-In'!AH233+'M1-In'!AI233+'M1-In'!AJ233&gt;S233,1,0)</f>
        <v>0</v>
      </c>
      <c r="U233" s="25" t="str">
        <f t="shared" si="51"/>
        <v>OK</v>
      </c>
      <c r="V233" s="34">
        <f t="shared" si="52"/>
        <v>0</v>
      </c>
      <c r="W233" s="81">
        <f>ROUND('M1-In'!Y233+'M1-In'!Z233+'M1-In'!AA233*0.5+'M1-In'!AB233*0.5,2)</f>
        <v>0</v>
      </c>
      <c r="X233" s="81">
        <f>ROUND('M1-In'!Y233,2)+ROUND('M1-In'!Z233*1.5,2)+ROUND('M1-In'!AA233*0.6,2)+ROUND('M1-In'!AB233*0.9,2)</f>
        <v>0</v>
      </c>
      <c r="Y233" s="81">
        <f ca="1">IF(V233=1,"Corriger",'M1-In'!Y233* vergoedeen+'M1-In'!Z233*ROUND(vergoedeen*1.5,2)+'M1-In'!AA233*ROUND(vergoedeen*0.6,2)+'M1-In'!AB233*ROUND(vergoedeen*0.9,2))</f>
        <v>0</v>
      </c>
      <c r="Z233" s="81">
        <f t="shared" ca="1" si="53"/>
        <v>0</v>
      </c>
      <c r="AA233" s="81">
        <f>E233+'M1-In'!N233+'M1-In'!P233+H233</f>
        <v>0</v>
      </c>
      <c r="AB233" s="81">
        <f>E233+'M1-In'!N233+'M1-In'!P233</f>
        <v>0</v>
      </c>
      <c r="AC233" s="25">
        <f>IF(V233=1,"Corriger",MIN(AA233,ad5m1*Ident!L233))</f>
        <v>0</v>
      </c>
      <c r="AD233" s="25">
        <f>MIN(AB233,ad5m1*Ident!L233)</f>
        <v>0</v>
      </c>
      <c r="AE233" s="81">
        <f t="shared" si="54"/>
        <v>0</v>
      </c>
      <c r="AF233" s="81">
        <f t="shared" si="55"/>
        <v>0</v>
      </c>
      <c r="AG233" s="81">
        <f>'M1-In'!AD233+'M1-In'!AE233</f>
        <v>0</v>
      </c>
      <c r="AH233" s="81">
        <f t="shared" si="56"/>
        <v>0</v>
      </c>
      <c r="AI233" s="81">
        <f>IF(V233=1,"Corriger!",ROUND('M1-In'!AF233*AE233*fuf,2))</f>
        <v>0</v>
      </c>
      <c r="AJ233" s="81">
        <f>IF(V233=1,"Corriger!",ROUND('M1-In'!AG233*AE233*fuf,2))</f>
        <v>0</v>
      </c>
      <c r="AK233" s="81">
        <f>IF(V233=1,"Corriger!",ROUND('M1-In'!AH233*AE233*fuf,2))</f>
        <v>0</v>
      </c>
      <c r="AL233" s="81">
        <f>IF(V233=1,"Corriger!",ROUND('M1-In'!AI233*AE233*fuf,2))</f>
        <v>0</v>
      </c>
      <c r="AM233" s="81">
        <f>IF(V233=1,"Corriger!",ROUND('M1-In'!AJ233*AE233*fuf,2))</f>
        <v>0</v>
      </c>
      <c r="AN233" s="81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1">
        <f t="shared" si="58"/>
        <v>0</v>
      </c>
      <c r="AQ233" s="81">
        <f t="shared" ca="1" si="59"/>
        <v>0</v>
      </c>
      <c r="AR233" s="81">
        <f t="shared" ca="1" si="60"/>
        <v>0</v>
      </c>
      <c r="AS233" s="81">
        <f t="shared" si="61"/>
        <v>0</v>
      </c>
      <c r="AT233" s="81">
        <f t="shared" ca="1" si="62"/>
        <v>0</v>
      </c>
      <c r="AU233" s="81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'M1-In'!F234*malu1+'M1-In'!G234*dima1+'M1-In'!H234*wome1+'M1-In'!I234*doje1+'M1-In'!J234*vrve1+'M1-In'!K234*zasa1+'M1-In'!L234*zodi1</f>
        <v>0</v>
      </c>
      <c r="F234" s="34">
        <f>IF('M1-In'!Q234&lt;0,1,0)</f>
        <v>0</v>
      </c>
      <c r="G234" s="81" t="str">
        <f t="shared" si="48"/>
        <v>OK</v>
      </c>
      <c r="H234" s="81">
        <f>IF('M1-In'!Q234&lt;0,0,'M1-In'!Q234)</f>
        <v>0</v>
      </c>
      <c r="I234" s="25">
        <f>IF('M1-In'!F234&gt;0,malu1,0)</f>
        <v>0</v>
      </c>
      <c r="J234" s="25">
        <f>IF('M1-In'!G234&gt;0,dima1,0)</f>
        <v>0</v>
      </c>
      <c r="K234" s="25">
        <f>IF('M1-In'!H234&gt;0,wome1,0)</f>
        <v>0</v>
      </c>
      <c r="L234" s="25">
        <f>IF('M1-In'!I234&gt;0,doje1,0)</f>
        <v>0</v>
      </c>
      <c r="M234" s="25">
        <f>IF('M1-In'!J234&gt;0,vrve1,0)</f>
        <v>0</v>
      </c>
      <c r="N234" s="25">
        <f>IF('M1-In'!K234&gt;0,zasa1,0)</f>
        <v>0</v>
      </c>
      <c r="O234" s="25">
        <f>IF('M1-In'!L234&gt;0,zodi1,0)</f>
        <v>0</v>
      </c>
      <c r="P234" s="25">
        <f t="shared" si="49"/>
        <v>0</v>
      </c>
      <c r="Q234" s="25">
        <f>IF(P234+'M1-In'!U234&gt;malu1+dima1+wome1+doje1+vrve1+zasa1+zodi1,1,0)</f>
        <v>0</v>
      </c>
      <c r="R234" s="25" t="str">
        <f t="shared" si="50"/>
        <v>OK</v>
      </c>
      <c r="S234" s="25">
        <f>MIN(P234+'M1-In'!U234,malu1+dima1+wome1+doje1+vrve1+zasa1+zodi1)</f>
        <v>0</v>
      </c>
      <c r="T234" s="25">
        <f>IF('M1-In'!AD234+'M1-In'!AE234+'M1-In'!AF234+'M1-In'!AG234+'M1-In'!AH234+'M1-In'!AI234+'M1-In'!AJ234&gt;S234,1,0)</f>
        <v>0</v>
      </c>
      <c r="U234" s="25" t="str">
        <f t="shared" si="51"/>
        <v>OK</v>
      </c>
      <c r="V234" s="34">
        <f t="shared" si="52"/>
        <v>0</v>
      </c>
      <c r="W234" s="81">
        <f>ROUND('M1-In'!Y234+'M1-In'!Z234+'M1-In'!AA234*0.5+'M1-In'!AB234*0.5,2)</f>
        <v>0</v>
      </c>
      <c r="X234" s="81">
        <f>ROUND('M1-In'!Y234,2)+ROUND('M1-In'!Z234*1.5,2)+ROUND('M1-In'!AA234*0.6,2)+ROUND('M1-In'!AB234*0.9,2)</f>
        <v>0</v>
      </c>
      <c r="Y234" s="81">
        <f ca="1">IF(V234=1,"Corriger",'M1-In'!Y234* vergoedeen+'M1-In'!Z234*ROUND(vergoedeen*1.5,2)+'M1-In'!AA234*ROUND(vergoedeen*0.6,2)+'M1-In'!AB234*ROUND(vergoedeen*0.9,2))</f>
        <v>0</v>
      </c>
      <c r="Z234" s="81">
        <f t="shared" ca="1" si="53"/>
        <v>0</v>
      </c>
      <c r="AA234" s="81">
        <f>E234+'M1-In'!N234+'M1-In'!P234+H234</f>
        <v>0</v>
      </c>
      <c r="AB234" s="81">
        <f>E234+'M1-In'!N234+'M1-In'!P234</f>
        <v>0</v>
      </c>
      <c r="AC234" s="25">
        <f>IF(V234=1,"Corriger",MIN(AA234,ad5m1*Ident!L234))</f>
        <v>0</v>
      </c>
      <c r="AD234" s="25">
        <f>MIN(AB234,ad5m1*Ident!L234)</f>
        <v>0</v>
      </c>
      <c r="AE234" s="81">
        <f t="shared" si="54"/>
        <v>0</v>
      </c>
      <c r="AF234" s="81">
        <f t="shared" si="55"/>
        <v>0</v>
      </c>
      <c r="AG234" s="81">
        <f>'M1-In'!AD234+'M1-In'!AE234</f>
        <v>0</v>
      </c>
      <c r="AH234" s="81">
        <f t="shared" si="56"/>
        <v>0</v>
      </c>
      <c r="AI234" s="81">
        <f>IF(V234=1,"Corriger!",ROUND('M1-In'!AF234*AE234*fuf,2))</f>
        <v>0</v>
      </c>
      <c r="AJ234" s="81">
        <f>IF(V234=1,"Corriger!",ROUND('M1-In'!AG234*AE234*fuf,2))</f>
        <v>0</v>
      </c>
      <c r="AK234" s="81">
        <f>IF(V234=1,"Corriger!",ROUND('M1-In'!AH234*AE234*fuf,2))</f>
        <v>0</v>
      </c>
      <c r="AL234" s="81">
        <f>IF(V234=1,"Corriger!",ROUND('M1-In'!AI234*AE234*fuf,2))</f>
        <v>0</v>
      </c>
      <c r="AM234" s="81">
        <f>IF(V234=1,"Corriger!",ROUND('M1-In'!AJ234*AE234*fuf,2))</f>
        <v>0</v>
      </c>
      <c r="AN234" s="81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1">
        <f t="shared" si="58"/>
        <v>0</v>
      </c>
      <c r="AQ234" s="81">
        <f t="shared" ca="1" si="59"/>
        <v>0</v>
      </c>
      <c r="AR234" s="81">
        <f t="shared" ca="1" si="60"/>
        <v>0</v>
      </c>
      <c r="AS234" s="81">
        <f t="shared" si="61"/>
        <v>0</v>
      </c>
      <c r="AT234" s="81">
        <f t="shared" ca="1" si="62"/>
        <v>0</v>
      </c>
      <c r="AU234" s="81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'M1-In'!F235*malu1+'M1-In'!G235*dima1+'M1-In'!H235*wome1+'M1-In'!I235*doje1+'M1-In'!J235*vrve1+'M1-In'!K235*zasa1+'M1-In'!L235*zodi1</f>
        <v>0</v>
      </c>
      <c r="F235" s="34">
        <f>IF('M1-In'!Q235&lt;0,1,0)</f>
        <v>0</v>
      </c>
      <c r="G235" s="81" t="str">
        <f t="shared" si="48"/>
        <v>OK</v>
      </c>
      <c r="H235" s="81">
        <f>IF('M1-In'!Q235&lt;0,0,'M1-In'!Q235)</f>
        <v>0</v>
      </c>
      <c r="I235" s="25">
        <f>IF('M1-In'!F235&gt;0,malu1,0)</f>
        <v>0</v>
      </c>
      <c r="J235" s="25">
        <f>IF('M1-In'!G235&gt;0,dima1,0)</f>
        <v>0</v>
      </c>
      <c r="K235" s="25">
        <f>IF('M1-In'!H235&gt;0,wome1,0)</f>
        <v>0</v>
      </c>
      <c r="L235" s="25">
        <f>IF('M1-In'!I235&gt;0,doje1,0)</f>
        <v>0</v>
      </c>
      <c r="M235" s="25">
        <f>IF('M1-In'!J235&gt;0,vrve1,0)</f>
        <v>0</v>
      </c>
      <c r="N235" s="25">
        <f>IF('M1-In'!K235&gt;0,zasa1,0)</f>
        <v>0</v>
      </c>
      <c r="O235" s="25">
        <f>IF('M1-In'!L235&gt;0,zodi1,0)</f>
        <v>0</v>
      </c>
      <c r="P235" s="25">
        <f t="shared" si="49"/>
        <v>0</v>
      </c>
      <c r="Q235" s="25">
        <f>IF(P235+'M1-In'!U235&gt;malu1+dima1+wome1+doje1+vrve1+zasa1+zodi1,1,0)</f>
        <v>0</v>
      </c>
      <c r="R235" s="25" t="str">
        <f t="shared" si="50"/>
        <v>OK</v>
      </c>
      <c r="S235" s="25">
        <f>MIN(P235+'M1-In'!U235,malu1+dima1+wome1+doje1+vrve1+zasa1+zodi1)</f>
        <v>0</v>
      </c>
      <c r="T235" s="25">
        <f>IF('M1-In'!AD235+'M1-In'!AE235+'M1-In'!AF235+'M1-In'!AG235+'M1-In'!AH235+'M1-In'!AI235+'M1-In'!AJ235&gt;S235,1,0)</f>
        <v>0</v>
      </c>
      <c r="U235" s="25" t="str">
        <f t="shared" si="51"/>
        <v>OK</v>
      </c>
      <c r="V235" s="34">
        <f t="shared" si="52"/>
        <v>0</v>
      </c>
      <c r="W235" s="81">
        <f>ROUND('M1-In'!Y235+'M1-In'!Z235+'M1-In'!AA235*0.5+'M1-In'!AB235*0.5,2)</f>
        <v>0</v>
      </c>
      <c r="X235" s="81">
        <f>ROUND('M1-In'!Y235,2)+ROUND('M1-In'!Z235*1.5,2)+ROUND('M1-In'!AA235*0.6,2)+ROUND('M1-In'!AB235*0.9,2)</f>
        <v>0</v>
      </c>
      <c r="Y235" s="81">
        <f ca="1">IF(V235=1,"Corriger",'M1-In'!Y235* vergoedeen+'M1-In'!Z235*ROUND(vergoedeen*1.5,2)+'M1-In'!AA235*ROUND(vergoedeen*0.6,2)+'M1-In'!AB235*ROUND(vergoedeen*0.9,2))</f>
        <v>0</v>
      </c>
      <c r="Z235" s="81">
        <f t="shared" ca="1" si="53"/>
        <v>0</v>
      </c>
      <c r="AA235" s="81">
        <f>E235+'M1-In'!N235+'M1-In'!P235+H235</f>
        <v>0</v>
      </c>
      <c r="AB235" s="81">
        <f>E235+'M1-In'!N235+'M1-In'!P235</f>
        <v>0</v>
      </c>
      <c r="AC235" s="25">
        <f>IF(V235=1,"Corriger",MIN(AA235,ad5m1*Ident!L235))</f>
        <v>0</v>
      </c>
      <c r="AD235" s="25">
        <f>MIN(AB235,ad5m1*Ident!L235)</f>
        <v>0</v>
      </c>
      <c r="AE235" s="81">
        <f t="shared" si="54"/>
        <v>0</v>
      </c>
      <c r="AF235" s="81">
        <f t="shared" si="55"/>
        <v>0</v>
      </c>
      <c r="AG235" s="81">
        <f>'M1-In'!AD235+'M1-In'!AE235</f>
        <v>0</v>
      </c>
      <c r="AH235" s="81">
        <f t="shared" si="56"/>
        <v>0</v>
      </c>
      <c r="AI235" s="81">
        <f>IF(V235=1,"Corriger!",ROUND('M1-In'!AF235*AE235*fuf,2))</f>
        <v>0</v>
      </c>
      <c r="AJ235" s="81">
        <f>IF(V235=1,"Corriger!",ROUND('M1-In'!AG235*AE235*fuf,2))</f>
        <v>0</v>
      </c>
      <c r="AK235" s="81">
        <f>IF(V235=1,"Corriger!",ROUND('M1-In'!AH235*AE235*fuf,2))</f>
        <v>0</v>
      </c>
      <c r="AL235" s="81">
        <f>IF(V235=1,"Corriger!",ROUND('M1-In'!AI235*AE235*fuf,2))</f>
        <v>0</v>
      </c>
      <c r="AM235" s="81">
        <f>IF(V235=1,"Corriger!",ROUND('M1-In'!AJ235*AE235*fuf,2))</f>
        <v>0</v>
      </c>
      <c r="AN235" s="81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1">
        <f t="shared" si="58"/>
        <v>0</v>
      </c>
      <c r="AQ235" s="81">
        <f t="shared" ca="1" si="59"/>
        <v>0</v>
      </c>
      <c r="AR235" s="81">
        <f t="shared" ca="1" si="60"/>
        <v>0</v>
      </c>
      <c r="AS235" s="81">
        <f t="shared" si="61"/>
        <v>0</v>
      </c>
      <c r="AT235" s="81">
        <f t="shared" ca="1" si="62"/>
        <v>0</v>
      </c>
      <c r="AU235" s="81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'M1-In'!F236*malu1+'M1-In'!G236*dima1+'M1-In'!H236*wome1+'M1-In'!I236*doje1+'M1-In'!J236*vrve1+'M1-In'!K236*zasa1+'M1-In'!L236*zodi1</f>
        <v>0</v>
      </c>
      <c r="F236" s="34">
        <f>IF('M1-In'!Q236&lt;0,1,0)</f>
        <v>0</v>
      </c>
      <c r="G236" s="81" t="str">
        <f t="shared" si="48"/>
        <v>OK</v>
      </c>
      <c r="H236" s="81">
        <f>IF('M1-In'!Q236&lt;0,0,'M1-In'!Q236)</f>
        <v>0</v>
      </c>
      <c r="I236" s="25">
        <f>IF('M1-In'!F236&gt;0,malu1,0)</f>
        <v>0</v>
      </c>
      <c r="J236" s="25">
        <f>IF('M1-In'!G236&gt;0,dima1,0)</f>
        <v>0</v>
      </c>
      <c r="K236" s="25">
        <f>IF('M1-In'!H236&gt;0,wome1,0)</f>
        <v>0</v>
      </c>
      <c r="L236" s="25">
        <f>IF('M1-In'!I236&gt;0,doje1,0)</f>
        <v>0</v>
      </c>
      <c r="M236" s="25">
        <f>IF('M1-In'!J236&gt;0,vrve1,0)</f>
        <v>0</v>
      </c>
      <c r="N236" s="25">
        <f>IF('M1-In'!K236&gt;0,zasa1,0)</f>
        <v>0</v>
      </c>
      <c r="O236" s="25">
        <f>IF('M1-In'!L236&gt;0,zodi1,0)</f>
        <v>0</v>
      </c>
      <c r="P236" s="25">
        <f t="shared" si="49"/>
        <v>0</v>
      </c>
      <c r="Q236" s="25">
        <f>IF(P236+'M1-In'!U236&gt;malu1+dima1+wome1+doje1+vrve1+zasa1+zodi1,1,0)</f>
        <v>0</v>
      </c>
      <c r="R236" s="25" t="str">
        <f t="shared" si="50"/>
        <v>OK</v>
      </c>
      <c r="S236" s="25">
        <f>MIN(P236+'M1-In'!U236,malu1+dima1+wome1+doje1+vrve1+zasa1+zodi1)</f>
        <v>0</v>
      </c>
      <c r="T236" s="25">
        <f>IF('M1-In'!AD236+'M1-In'!AE236+'M1-In'!AF236+'M1-In'!AG236+'M1-In'!AH236+'M1-In'!AI236+'M1-In'!AJ236&gt;S236,1,0)</f>
        <v>0</v>
      </c>
      <c r="U236" s="25" t="str">
        <f t="shared" si="51"/>
        <v>OK</v>
      </c>
      <c r="V236" s="34">
        <f t="shared" si="52"/>
        <v>0</v>
      </c>
      <c r="W236" s="81">
        <f>ROUND('M1-In'!Y236+'M1-In'!Z236+'M1-In'!AA236*0.5+'M1-In'!AB236*0.5,2)</f>
        <v>0</v>
      </c>
      <c r="X236" s="81">
        <f>ROUND('M1-In'!Y236,2)+ROUND('M1-In'!Z236*1.5,2)+ROUND('M1-In'!AA236*0.6,2)+ROUND('M1-In'!AB236*0.9,2)</f>
        <v>0</v>
      </c>
      <c r="Y236" s="81">
        <f ca="1">IF(V236=1,"Corriger",'M1-In'!Y236* vergoedeen+'M1-In'!Z236*ROUND(vergoedeen*1.5,2)+'M1-In'!AA236*ROUND(vergoedeen*0.6,2)+'M1-In'!AB236*ROUND(vergoedeen*0.9,2))</f>
        <v>0</v>
      </c>
      <c r="Z236" s="81">
        <f t="shared" ca="1" si="53"/>
        <v>0</v>
      </c>
      <c r="AA236" s="81">
        <f>E236+'M1-In'!N236+'M1-In'!P236+H236</f>
        <v>0</v>
      </c>
      <c r="AB236" s="81">
        <f>E236+'M1-In'!N236+'M1-In'!P236</f>
        <v>0</v>
      </c>
      <c r="AC236" s="25">
        <f>IF(V236=1,"Corriger",MIN(AA236,ad5m1*Ident!L236))</f>
        <v>0</v>
      </c>
      <c r="AD236" s="25">
        <f>MIN(AB236,ad5m1*Ident!L236)</f>
        <v>0</v>
      </c>
      <c r="AE236" s="81">
        <f t="shared" si="54"/>
        <v>0</v>
      </c>
      <c r="AF236" s="81">
        <f t="shared" si="55"/>
        <v>0</v>
      </c>
      <c r="AG236" s="81">
        <f>'M1-In'!AD236+'M1-In'!AE236</f>
        <v>0</v>
      </c>
      <c r="AH236" s="81">
        <f t="shared" si="56"/>
        <v>0</v>
      </c>
      <c r="AI236" s="81">
        <f>IF(V236=1,"Corriger!",ROUND('M1-In'!AF236*AE236*fuf,2))</f>
        <v>0</v>
      </c>
      <c r="AJ236" s="81">
        <f>IF(V236=1,"Corriger!",ROUND('M1-In'!AG236*AE236*fuf,2))</f>
        <v>0</v>
      </c>
      <c r="AK236" s="81">
        <f>IF(V236=1,"Corriger!",ROUND('M1-In'!AH236*AE236*fuf,2))</f>
        <v>0</v>
      </c>
      <c r="AL236" s="81">
        <f>IF(V236=1,"Corriger!",ROUND('M1-In'!AI236*AE236*fuf,2))</f>
        <v>0</v>
      </c>
      <c r="AM236" s="81">
        <f>IF(V236=1,"Corriger!",ROUND('M1-In'!AJ236*AE236*fuf,2))</f>
        <v>0</v>
      </c>
      <c r="AN236" s="81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1">
        <f t="shared" si="58"/>
        <v>0</v>
      </c>
      <c r="AQ236" s="81">
        <f t="shared" ca="1" si="59"/>
        <v>0</v>
      </c>
      <c r="AR236" s="81">
        <f t="shared" ca="1" si="60"/>
        <v>0</v>
      </c>
      <c r="AS236" s="81">
        <f t="shared" si="61"/>
        <v>0</v>
      </c>
      <c r="AT236" s="81">
        <f t="shared" ca="1" si="62"/>
        <v>0</v>
      </c>
      <c r="AU236" s="81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'M1-In'!F237*malu1+'M1-In'!G237*dima1+'M1-In'!H237*wome1+'M1-In'!I237*doje1+'M1-In'!J237*vrve1+'M1-In'!K237*zasa1+'M1-In'!L237*zodi1</f>
        <v>0</v>
      </c>
      <c r="F237" s="34">
        <f>IF('M1-In'!Q237&lt;0,1,0)</f>
        <v>0</v>
      </c>
      <c r="G237" s="81" t="str">
        <f t="shared" si="48"/>
        <v>OK</v>
      </c>
      <c r="H237" s="81">
        <f>IF('M1-In'!Q237&lt;0,0,'M1-In'!Q237)</f>
        <v>0</v>
      </c>
      <c r="I237" s="25">
        <f>IF('M1-In'!F237&gt;0,malu1,0)</f>
        <v>0</v>
      </c>
      <c r="J237" s="25">
        <f>IF('M1-In'!G237&gt;0,dima1,0)</f>
        <v>0</v>
      </c>
      <c r="K237" s="25">
        <f>IF('M1-In'!H237&gt;0,wome1,0)</f>
        <v>0</v>
      </c>
      <c r="L237" s="25">
        <f>IF('M1-In'!I237&gt;0,doje1,0)</f>
        <v>0</v>
      </c>
      <c r="M237" s="25">
        <f>IF('M1-In'!J237&gt;0,vrve1,0)</f>
        <v>0</v>
      </c>
      <c r="N237" s="25">
        <f>IF('M1-In'!K237&gt;0,zasa1,0)</f>
        <v>0</v>
      </c>
      <c r="O237" s="25">
        <f>IF('M1-In'!L237&gt;0,zodi1,0)</f>
        <v>0</v>
      </c>
      <c r="P237" s="25">
        <f t="shared" si="49"/>
        <v>0</v>
      </c>
      <c r="Q237" s="25">
        <f>IF(P237+'M1-In'!U237&gt;malu1+dima1+wome1+doje1+vrve1+zasa1+zodi1,1,0)</f>
        <v>0</v>
      </c>
      <c r="R237" s="25" t="str">
        <f t="shared" si="50"/>
        <v>OK</v>
      </c>
      <c r="S237" s="25">
        <f>MIN(P237+'M1-In'!U237,malu1+dima1+wome1+doje1+vrve1+zasa1+zodi1)</f>
        <v>0</v>
      </c>
      <c r="T237" s="25">
        <f>IF('M1-In'!AD237+'M1-In'!AE237+'M1-In'!AF237+'M1-In'!AG237+'M1-In'!AH237+'M1-In'!AI237+'M1-In'!AJ237&gt;S237,1,0)</f>
        <v>0</v>
      </c>
      <c r="U237" s="25" t="str">
        <f t="shared" si="51"/>
        <v>OK</v>
      </c>
      <c r="V237" s="34">
        <f t="shared" si="52"/>
        <v>0</v>
      </c>
      <c r="W237" s="81">
        <f>ROUND('M1-In'!Y237+'M1-In'!Z237+'M1-In'!AA237*0.5+'M1-In'!AB237*0.5,2)</f>
        <v>0</v>
      </c>
      <c r="X237" s="81">
        <f>ROUND('M1-In'!Y237,2)+ROUND('M1-In'!Z237*1.5,2)+ROUND('M1-In'!AA237*0.6,2)+ROUND('M1-In'!AB237*0.9,2)</f>
        <v>0</v>
      </c>
      <c r="Y237" s="81">
        <f ca="1">IF(V237=1,"Corriger",'M1-In'!Y237* vergoedeen+'M1-In'!Z237*ROUND(vergoedeen*1.5,2)+'M1-In'!AA237*ROUND(vergoedeen*0.6,2)+'M1-In'!AB237*ROUND(vergoedeen*0.9,2))</f>
        <v>0</v>
      </c>
      <c r="Z237" s="81">
        <f t="shared" ca="1" si="53"/>
        <v>0</v>
      </c>
      <c r="AA237" s="81">
        <f>E237+'M1-In'!N237+'M1-In'!P237+H237</f>
        <v>0</v>
      </c>
      <c r="AB237" s="81">
        <f>E237+'M1-In'!N237+'M1-In'!P237</f>
        <v>0</v>
      </c>
      <c r="AC237" s="25">
        <f>IF(V237=1,"Corriger",MIN(AA237,ad5m1*Ident!L237))</f>
        <v>0</v>
      </c>
      <c r="AD237" s="25">
        <f>MIN(AB237,ad5m1*Ident!L237)</f>
        <v>0</v>
      </c>
      <c r="AE237" s="81">
        <f t="shared" si="54"/>
        <v>0</v>
      </c>
      <c r="AF237" s="81">
        <f t="shared" si="55"/>
        <v>0</v>
      </c>
      <c r="AG237" s="81">
        <f>'M1-In'!AD237+'M1-In'!AE237</f>
        <v>0</v>
      </c>
      <c r="AH237" s="81">
        <f t="shared" si="56"/>
        <v>0</v>
      </c>
      <c r="AI237" s="81">
        <f>IF(V237=1,"Corriger!",ROUND('M1-In'!AF237*AE237*fuf,2))</f>
        <v>0</v>
      </c>
      <c r="AJ237" s="81">
        <f>IF(V237=1,"Corriger!",ROUND('M1-In'!AG237*AE237*fuf,2))</f>
        <v>0</v>
      </c>
      <c r="AK237" s="81">
        <f>IF(V237=1,"Corriger!",ROUND('M1-In'!AH237*AE237*fuf,2))</f>
        <v>0</v>
      </c>
      <c r="AL237" s="81">
        <f>IF(V237=1,"Corriger!",ROUND('M1-In'!AI237*AE237*fuf,2))</f>
        <v>0</v>
      </c>
      <c r="AM237" s="81">
        <f>IF(V237=1,"Corriger!",ROUND('M1-In'!AJ237*AE237*fuf,2))</f>
        <v>0</v>
      </c>
      <c r="AN237" s="81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1">
        <f t="shared" si="58"/>
        <v>0</v>
      </c>
      <c r="AQ237" s="81">
        <f t="shared" ca="1" si="59"/>
        <v>0</v>
      </c>
      <c r="AR237" s="81">
        <f t="shared" ca="1" si="60"/>
        <v>0</v>
      </c>
      <c r="AS237" s="81">
        <f t="shared" si="61"/>
        <v>0</v>
      </c>
      <c r="AT237" s="81">
        <f t="shared" ca="1" si="62"/>
        <v>0</v>
      </c>
      <c r="AU237" s="81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'M1-In'!F238*malu1+'M1-In'!G238*dima1+'M1-In'!H238*wome1+'M1-In'!I238*doje1+'M1-In'!J238*vrve1+'M1-In'!K238*zasa1+'M1-In'!L238*zodi1</f>
        <v>0</v>
      </c>
      <c r="F238" s="34">
        <f>IF('M1-In'!Q238&lt;0,1,0)</f>
        <v>0</v>
      </c>
      <c r="G238" s="81" t="str">
        <f t="shared" si="48"/>
        <v>OK</v>
      </c>
      <c r="H238" s="81">
        <f>IF('M1-In'!Q238&lt;0,0,'M1-In'!Q238)</f>
        <v>0</v>
      </c>
      <c r="I238" s="25">
        <f>IF('M1-In'!F238&gt;0,malu1,0)</f>
        <v>0</v>
      </c>
      <c r="J238" s="25">
        <f>IF('M1-In'!G238&gt;0,dima1,0)</f>
        <v>0</v>
      </c>
      <c r="K238" s="25">
        <f>IF('M1-In'!H238&gt;0,wome1,0)</f>
        <v>0</v>
      </c>
      <c r="L238" s="25">
        <f>IF('M1-In'!I238&gt;0,doje1,0)</f>
        <v>0</v>
      </c>
      <c r="M238" s="25">
        <f>IF('M1-In'!J238&gt;0,vrve1,0)</f>
        <v>0</v>
      </c>
      <c r="N238" s="25">
        <f>IF('M1-In'!K238&gt;0,zasa1,0)</f>
        <v>0</v>
      </c>
      <c r="O238" s="25">
        <f>IF('M1-In'!L238&gt;0,zodi1,0)</f>
        <v>0</v>
      </c>
      <c r="P238" s="25">
        <f t="shared" si="49"/>
        <v>0</v>
      </c>
      <c r="Q238" s="25">
        <f>IF(P238+'M1-In'!U238&gt;malu1+dima1+wome1+doje1+vrve1+zasa1+zodi1,1,0)</f>
        <v>0</v>
      </c>
      <c r="R238" s="25" t="str">
        <f t="shared" si="50"/>
        <v>OK</v>
      </c>
      <c r="S238" s="25">
        <f>MIN(P238+'M1-In'!U238,malu1+dima1+wome1+doje1+vrve1+zasa1+zodi1)</f>
        <v>0</v>
      </c>
      <c r="T238" s="25">
        <f>IF('M1-In'!AD238+'M1-In'!AE238+'M1-In'!AF238+'M1-In'!AG238+'M1-In'!AH238+'M1-In'!AI238+'M1-In'!AJ238&gt;S238,1,0)</f>
        <v>0</v>
      </c>
      <c r="U238" s="25" t="str">
        <f t="shared" si="51"/>
        <v>OK</v>
      </c>
      <c r="V238" s="34">
        <f t="shared" si="52"/>
        <v>0</v>
      </c>
      <c r="W238" s="81">
        <f>ROUND('M1-In'!Y238+'M1-In'!Z238+'M1-In'!AA238*0.5+'M1-In'!AB238*0.5,2)</f>
        <v>0</v>
      </c>
      <c r="X238" s="81">
        <f>ROUND('M1-In'!Y238,2)+ROUND('M1-In'!Z238*1.5,2)+ROUND('M1-In'!AA238*0.6,2)+ROUND('M1-In'!AB238*0.9,2)</f>
        <v>0</v>
      </c>
      <c r="Y238" s="81">
        <f ca="1">IF(V238=1,"Corriger",'M1-In'!Y238* vergoedeen+'M1-In'!Z238*ROUND(vergoedeen*1.5,2)+'M1-In'!AA238*ROUND(vergoedeen*0.6,2)+'M1-In'!AB238*ROUND(vergoedeen*0.9,2))</f>
        <v>0</v>
      </c>
      <c r="Z238" s="81">
        <f t="shared" ca="1" si="53"/>
        <v>0</v>
      </c>
      <c r="AA238" s="81">
        <f>E238+'M1-In'!N238+'M1-In'!P238+H238</f>
        <v>0</v>
      </c>
      <c r="AB238" s="81">
        <f>E238+'M1-In'!N238+'M1-In'!P238</f>
        <v>0</v>
      </c>
      <c r="AC238" s="25">
        <f>IF(V238=1,"Corriger",MIN(AA238,ad5m1*Ident!L238))</f>
        <v>0</v>
      </c>
      <c r="AD238" s="25">
        <f>MIN(AB238,ad5m1*Ident!L238)</f>
        <v>0</v>
      </c>
      <c r="AE238" s="81">
        <f t="shared" si="54"/>
        <v>0</v>
      </c>
      <c r="AF238" s="81">
        <f t="shared" si="55"/>
        <v>0</v>
      </c>
      <c r="AG238" s="81">
        <f>'M1-In'!AD238+'M1-In'!AE238</f>
        <v>0</v>
      </c>
      <c r="AH238" s="81">
        <f t="shared" si="56"/>
        <v>0</v>
      </c>
      <c r="AI238" s="81">
        <f>IF(V238=1,"Corriger!",ROUND('M1-In'!AF238*AE238*fuf,2))</f>
        <v>0</v>
      </c>
      <c r="AJ238" s="81">
        <f>IF(V238=1,"Corriger!",ROUND('M1-In'!AG238*AE238*fuf,2))</f>
        <v>0</v>
      </c>
      <c r="AK238" s="81">
        <f>IF(V238=1,"Corriger!",ROUND('M1-In'!AH238*AE238*fuf,2))</f>
        <v>0</v>
      </c>
      <c r="AL238" s="81">
        <f>IF(V238=1,"Corriger!",ROUND('M1-In'!AI238*AE238*fuf,2))</f>
        <v>0</v>
      </c>
      <c r="AM238" s="81">
        <f>IF(V238=1,"Corriger!",ROUND('M1-In'!AJ238*AE238*fuf,2))</f>
        <v>0</v>
      </c>
      <c r="AN238" s="81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1">
        <f t="shared" si="58"/>
        <v>0</v>
      </c>
      <c r="AQ238" s="81">
        <f t="shared" ca="1" si="59"/>
        <v>0</v>
      </c>
      <c r="AR238" s="81">
        <f t="shared" ca="1" si="60"/>
        <v>0</v>
      </c>
      <c r="AS238" s="81">
        <f t="shared" si="61"/>
        <v>0</v>
      </c>
      <c r="AT238" s="81">
        <f t="shared" ca="1" si="62"/>
        <v>0</v>
      </c>
      <c r="AU238" s="81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'M1-In'!F239*malu1+'M1-In'!G239*dima1+'M1-In'!H239*wome1+'M1-In'!I239*doje1+'M1-In'!J239*vrve1+'M1-In'!K239*zasa1+'M1-In'!L239*zodi1</f>
        <v>0</v>
      </c>
      <c r="F239" s="34">
        <f>IF('M1-In'!Q239&lt;0,1,0)</f>
        <v>0</v>
      </c>
      <c r="G239" s="81" t="str">
        <f t="shared" si="48"/>
        <v>OK</v>
      </c>
      <c r="H239" s="81">
        <f>IF('M1-In'!Q239&lt;0,0,'M1-In'!Q239)</f>
        <v>0</v>
      </c>
      <c r="I239" s="25">
        <f>IF('M1-In'!F239&gt;0,malu1,0)</f>
        <v>0</v>
      </c>
      <c r="J239" s="25">
        <f>IF('M1-In'!G239&gt;0,dima1,0)</f>
        <v>0</v>
      </c>
      <c r="K239" s="25">
        <f>IF('M1-In'!H239&gt;0,wome1,0)</f>
        <v>0</v>
      </c>
      <c r="L239" s="25">
        <f>IF('M1-In'!I239&gt;0,doje1,0)</f>
        <v>0</v>
      </c>
      <c r="M239" s="25">
        <f>IF('M1-In'!J239&gt;0,vrve1,0)</f>
        <v>0</v>
      </c>
      <c r="N239" s="25">
        <f>IF('M1-In'!K239&gt;0,zasa1,0)</f>
        <v>0</v>
      </c>
      <c r="O239" s="25">
        <f>IF('M1-In'!L239&gt;0,zodi1,0)</f>
        <v>0</v>
      </c>
      <c r="P239" s="25">
        <f t="shared" si="49"/>
        <v>0</v>
      </c>
      <c r="Q239" s="25">
        <f>IF(P239+'M1-In'!U239&gt;malu1+dima1+wome1+doje1+vrve1+zasa1+zodi1,1,0)</f>
        <v>0</v>
      </c>
      <c r="R239" s="25" t="str">
        <f t="shared" si="50"/>
        <v>OK</v>
      </c>
      <c r="S239" s="25">
        <f>MIN(P239+'M1-In'!U239,malu1+dima1+wome1+doje1+vrve1+zasa1+zodi1)</f>
        <v>0</v>
      </c>
      <c r="T239" s="25">
        <f>IF('M1-In'!AD239+'M1-In'!AE239+'M1-In'!AF239+'M1-In'!AG239+'M1-In'!AH239+'M1-In'!AI239+'M1-In'!AJ239&gt;S239,1,0)</f>
        <v>0</v>
      </c>
      <c r="U239" s="25" t="str">
        <f t="shared" si="51"/>
        <v>OK</v>
      </c>
      <c r="V239" s="34">
        <f t="shared" si="52"/>
        <v>0</v>
      </c>
      <c r="W239" s="81">
        <f>ROUND('M1-In'!Y239+'M1-In'!Z239+'M1-In'!AA239*0.5+'M1-In'!AB239*0.5,2)</f>
        <v>0</v>
      </c>
      <c r="X239" s="81">
        <f>ROUND('M1-In'!Y239,2)+ROUND('M1-In'!Z239*1.5,2)+ROUND('M1-In'!AA239*0.6,2)+ROUND('M1-In'!AB239*0.9,2)</f>
        <v>0</v>
      </c>
      <c r="Y239" s="81">
        <f ca="1">IF(V239=1,"Corriger",'M1-In'!Y239* vergoedeen+'M1-In'!Z239*ROUND(vergoedeen*1.5,2)+'M1-In'!AA239*ROUND(vergoedeen*0.6,2)+'M1-In'!AB239*ROUND(vergoedeen*0.9,2))</f>
        <v>0</v>
      </c>
      <c r="Z239" s="81">
        <f t="shared" ca="1" si="53"/>
        <v>0</v>
      </c>
      <c r="AA239" s="81">
        <f>E239+'M1-In'!N239+'M1-In'!P239+H239</f>
        <v>0</v>
      </c>
      <c r="AB239" s="81">
        <f>E239+'M1-In'!N239+'M1-In'!P239</f>
        <v>0</v>
      </c>
      <c r="AC239" s="25">
        <f>IF(V239=1,"Corriger",MIN(AA239,ad5m1*Ident!L239))</f>
        <v>0</v>
      </c>
      <c r="AD239" s="25">
        <f>MIN(AB239,ad5m1*Ident!L239)</f>
        <v>0</v>
      </c>
      <c r="AE239" s="81">
        <f t="shared" si="54"/>
        <v>0</v>
      </c>
      <c r="AF239" s="81">
        <f t="shared" si="55"/>
        <v>0</v>
      </c>
      <c r="AG239" s="81">
        <f>'M1-In'!AD239+'M1-In'!AE239</f>
        <v>0</v>
      </c>
      <c r="AH239" s="81">
        <f t="shared" si="56"/>
        <v>0</v>
      </c>
      <c r="AI239" s="81">
        <f>IF(V239=1,"Corriger!",ROUND('M1-In'!AF239*AE239*fuf,2))</f>
        <v>0</v>
      </c>
      <c r="AJ239" s="81">
        <f>IF(V239=1,"Corriger!",ROUND('M1-In'!AG239*AE239*fuf,2))</f>
        <v>0</v>
      </c>
      <c r="AK239" s="81">
        <f>IF(V239=1,"Corriger!",ROUND('M1-In'!AH239*AE239*fuf,2))</f>
        <v>0</v>
      </c>
      <c r="AL239" s="81">
        <f>IF(V239=1,"Corriger!",ROUND('M1-In'!AI239*AE239*fuf,2))</f>
        <v>0</v>
      </c>
      <c r="AM239" s="81">
        <f>IF(V239=1,"Corriger!",ROUND('M1-In'!AJ239*AE239*fuf,2))</f>
        <v>0</v>
      </c>
      <c r="AN239" s="81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1">
        <f t="shared" si="58"/>
        <v>0</v>
      </c>
      <c r="AQ239" s="81">
        <f t="shared" ca="1" si="59"/>
        <v>0</v>
      </c>
      <c r="AR239" s="81">
        <f t="shared" ca="1" si="60"/>
        <v>0</v>
      </c>
      <c r="AS239" s="81">
        <f t="shared" si="61"/>
        <v>0</v>
      </c>
      <c r="AT239" s="81">
        <f t="shared" ca="1" si="62"/>
        <v>0</v>
      </c>
      <c r="AU239" s="81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'M1-In'!F240*malu1+'M1-In'!G240*dima1+'M1-In'!H240*wome1+'M1-In'!I240*doje1+'M1-In'!J240*vrve1+'M1-In'!K240*zasa1+'M1-In'!L240*zodi1</f>
        <v>0</v>
      </c>
      <c r="F240" s="34">
        <f>IF('M1-In'!Q240&lt;0,1,0)</f>
        <v>0</v>
      </c>
      <c r="G240" s="81" t="str">
        <f t="shared" si="48"/>
        <v>OK</v>
      </c>
      <c r="H240" s="81">
        <f>IF('M1-In'!Q240&lt;0,0,'M1-In'!Q240)</f>
        <v>0</v>
      </c>
      <c r="I240" s="25">
        <f>IF('M1-In'!F240&gt;0,malu1,0)</f>
        <v>0</v>
      </c>
      <c r="J240" s="25">
        <f>IF('M1-In'!G240&gt;0,dima1,0)</f>
        <v>0</v>
      </c>
      <c r="K240" s="25">
        <f>IF('M1-In'!H240&gt;0,wome1,0)</f>
        <v>0</v>
      </c>
      <c r="L240" s="25">
        <f>IF('M1-In'!I240&gt;0,doje1,0)</f>
        <v>0</v>
      </c>
      <c r="M240" s="25">
        <f>IF('M1-In'!J240&gt;0,vrve1,0)</f>
        <v>0</v>
      </c>
      <c r="N240" s="25">
        <f>IF('M1-In'!K240&gt;0,zasa1,0)</f>
        <v>0</v>
      </c>
      <c r="O240" s="25">
        <f>IF('M1-In'!L240&gt;0,zodi1,0)</f>
        <v>0</v>
      </c>
      <c r="P240" s="25">
        <f t="shared" si="49"/>
        <v>0</v>
      </c>
      <c r="Q240" s="25">
        <f>IF(P240+'M1-In'!U240&gt;malu1+dima1+wome1+doje1+vrve1+zasa1+zodi1,1,0)</f>
        <v>0</v>
      </c>
      <c r="R240" s="25" t="str">
        <f t="shared" si="50"/>
        <v>OK</v>
      </c>
      <c r="S240" s="25">
        <f>MIN(P240+'M1-In'!U240,malu1+dima1+wome1+doje1+vrve1+zasa1+zodi1)</f>
        <v>0</v>
      </c>
      <c r="T240" s="25">
        <f>IF('M1-In'!AD240+'M1-In'!AE240+'M1-In'!AF240+'M1-In'!AG240+'M1-In'!AH240+'M1-In'!AI240+'M1-In'!AJ240&gt;S240,1,0)</f>
        <v>0</v>
      </c>
      <c r="U240" s="25" t="str">
        <f t="shared" si="51"/>
        <v>OK</v>
      </c>
      <c r="V240" s="34">
        <f t="shared" si="52"/>
        <v>0</v>
      </c>
      <c r="W240" s="81">
        <f>ROUND('M1-In'!Y240+'M1-In'!Z240+'M1-In'!AA240*0.5+'M1-In'!AB240*0.5,2)</f>
        <v>0</v>
      </c>
      <c r="X240" s="81">
        <f>ROUND('M1-In'!Y240,2)+ROUND('M1-In'!Z240*1.5,2)+ROUND('M1-In'!AA240*0.6,2)+ROUND('M1-In'!AB240*0.9,2)</f>
        <v>0</v>
      </c>
      <c r="Y240" s="81">
        <f ca="1">IF(V240=1,"Corriger",'M1-In'!Y240* vergoedeen+'M1-In'!Z240*ROUND(vergoedeen*1.5,2)+'M1-In'!AA240*ROUND(vergoedeen*0.6,2)+'M1-In'!AB240*ROUND(vergoedeen*0.9,2))</f>
        <v>0</v>
      </c>
      <c r="Z240" s="81">
        <f t="shared" ca="1" si="53"/>
        <v>0</v>
      </c>
      <c r="AA240" s="81">
        <f>E240+'M1-In'!N240+'M1-In'!P240+H240</f>
        <v>0</v>
      </c>
      <c r="AB240" s="81">
        <f>E240+'M1-In'!N240+'M1-In'!P240</f>
        <v>0</v>
      </c>
      <c r="AC240" s="25">
        <f>IF(V240=1,"Corriger",MIN(AA240,ad5m1*Ident!L240))</f>
        <v>0</v>
      </c>
      <c r="AD240" s="25">
        <f>MIN(AB240,ad5m1*Ident!L240)</f>
        <v>0</v>
      </c>
      <c r="AE240" s="81">
        <f t="shared" si="54"/>
        <v>0</v>
      </c>
      <c r="AF240" s="81">
        <f t="shared" si="55"/>
        <v>0</v>
      </c>
      <c r="AG240" s="81">
        <f>'M1-In'!AD240+'M1-In'!AE240</f>
        <v>0</v>
      </c>
      <c r="AH240" s="81">
        <f t="shared" si="56"/>
        <v>0</v>
      </c>
      <c r="AI240" s="81">
        <f>IF(V240=1,"Corriger!",ROUND('M1-In'!AF240*AE240*fuf,2))</f>
        <v>0</v>
      </c>
      <c r="AJ240" s="81">
        <f>IF(V240=1,"Corriger!",ROUND('M1-In'!AG240*AE240*fuf,2))</f>
        <v>0</v>
      </c>
      <c r="AK240" s="81">
        <f>IF(V240=1,"Corriger!",ROUND('M1-In'!AH240*AE240*fuf,2))</f>
        <v>0</v>
      </c>
      <c r="AL240" s="81">
        <f>IF(V240=1,"Corriger!",ROUND('M1-In'!AI240*AE240*fuf,2))</f>
        <v>0</v>
      </c>
      <c r="AM240" s="81">
        <f>IF(V240=1,"Corriger!",ROUND('M1-In'!AJ240*AE240*fuf,2))</f>
        <v>0</v>
      </c>
      <c r="AN240" s="81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1">
        <f t="shared" si="58"/>
        <v>0</v>
      </c>
      <c r="AQ240" s="81">
        <f t="shared" ca="1" si="59"/>
        <v>0</v>
      </c>
      <c r="AR240" s="81">
        <f t="shared" ca="1" si="60"/>
        <v>0</v>
      </c>
      <c r="AS240" s="81">
        <f t="shared" si="61"/>
        <v>0</v>
      </c>
      <c r="AT240" s="81">
        <f t="shared" ca="1" si="62"/>
        <v>0</v>
      </c>
      <c r="AU240" s="81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'M1-In'!F241*malu1+'M1-In'!G241*dima1+'M1-In'!H241*wome1+'M1-In'!I241*doje1+'M1-In'!J241*vrve1+'M1-In'!K241*zasa1+'M1-In'!L241*zodi1</f>
        <v>0</v>
      </c>
      <c r="F241" s="34">
        <f>IF('M1-In'!Q241&lt;0,1,0)</f>
        <v>0</v>
      </c>
      <c r="G241" s="81" t="str">
        <f t="shared" si="48"/>
        <v>OK</v>
      </c>
      <c r="H241" s="81">
        <f>IF('M1-In'!Q241&lt;0,0,'M1-In'!Q241)</f>
        <v>0</v>
      </c>
      <c r="I241" s="25">
        <f>IF('M1-In'!F241&gt;0,malu1,0)</f>
        <v>0</v>
      </c>
      <c r="J241" s="25">
        <f>IF('M1-In'!G241&gt;0,dima1,0)</f>
        <v>0</v>
      </c>
      <c r="K241" s="25">
        <f>IF('M1-In'!H241&gt;0,wome1,0)</f>
        <v>0</v>
      </c>
      <c r="L241" s="25">
        <f>IF('M1-In'!I241&gt;0,doje1,0)</f>
        <v>0</v>
      </c>
      <c r="M241" s="25">
        <f>IF('M1-In'!J241&gt;0,vrve1,0)</f>
        <v>0</v>
      </c>
      <c r="N241" s="25">
        <f>IF('M1-In'!K241&gt;0,zasa1,0)</f>
        <v>0</v>
      </c>
      <c r="O241" s="25">
        <f>IF('M1-In'!L241&gt;0,zodi1,0)</f>
        <v>0</v>
      </c>
      <c r="P241" s="25">
        <f t="shared" si="49"/>
        <v>0</v>
      </c>
      <c r="Q241" s="25">
        <f>IF(P241+'M1-In'!U241&gt;malu1+dima1+wome1+doje1+vrve1+zasa1+zodi1,1,0)</f>
        <v>0</v>
      </c>
      <c r="R241" s="25" t="str">
        <f t="shared" si="50"/>
        <v>OK</v>
      </c>
      <c r="S241" s="25">
        <f>MIN(P241+'M1-In'!U241,malu1+dima1+wome1+doje1+vrve1+zasa1+zodi1)</f>
        <v>0</v>
      </c>
      <c r="T241" s="25">
        <f>IF('M1-In'!AD241+'M1-In'!AE241+'M1-In'!AF241+'M1-In'!AG241+'M1-In'!AH241+'M1-In'!AI241+'M1-In'!AJ241&gt;S241,1,0)</f>
        <v>0</v>
      </c>
      <c r="U241" s="25" t="str">
        <f t="shared" si="51"/>
        <v>OK</v>
      </c>
      <c r="V241" s="34">
        <f t="shared" si="52"/>
        <v>0</v>
      </c>
      <c r="W241" s="81">
        <f>ROUND('M1-In'!Y241+'M1-In'!Z241+'M1-In'!AA241*0.5+'M1-In'!AB241*0.5,2)</f>
        <v>0</v>
      </c>
      <c r="X241" s="81">
        <f>ROUND('M1-In'!Y241,2)+ROUND('M1-In'!Z241*1.5,2)+ROUND('M1-In'!AA241*0.6,2)+ROUND('M1-In'!AB241*0.9,2)</f>
        <v>0</v>
      </c>
      <c r="Y241" s="81">
        <f ca="1">IF(V241=1,"Corriger",'M1-In'!Y241* vergoedeen+'M1-In'!Z241*ROUND(vergoedeen*1.5,2)+'M1-In'!AA241*ROUND(vergoedeen*0.6,2)+'M1-In'!AB241*ROUND(vergoedeen*0.9,2))</f>
        <v>0</v>
      </c>
      <c r="Z241" s="81">
        <f t="shared" ca="1" si="53"/>
        <v>0</v>
      </c>
      <c r="AA241" s="81">
        <f>E241+'M1-In'!N241+'M1-In'!P241+H241</f>
        <v>0</v>
      </c>
      <c r="AB241" s="81">
        <f>E241+'M1-In'!N241+'M1-In'!P241</f>
        <v>0</v>
      </c>
      <c r="AC241" s="25">
        <f>IF(V241=1,"Corriger",MIN(AA241,ad5m1*Ident!L241))</f>
        <v>0</v>
      </c>
      <c r="AD241" s="25">
        <f>MIN(AB241,ad5m1*Ident!L241)</f>
        <v>0</v>
      </c>
      <c r="AE241" s="81">
        <f t="shared" si="54"/>
        <v>0</v>
      </c>
      <c r="AF241" s="81">
        <f t="shared" si="55"/>
        <v>0</v>
      </c>
      <c r="AG241" s="81">
        <f>'M1-In'!AD241+'M1-In'!AE241</f>
        <v>0</v>
      </c>
      <c r="AH241" s="81">
        <f t="shared" si="56"/>
        <v>0</v>
      </c>
      <c r="AI241" s="81">
        <f>IF(V241=1,"Corriger!",ROUND('M1-In'!AF241*AE241*fuf,2))</f>
        <v>0</v>
      </c>
      <c r="AJ241" s="81">
        <f>IF(V241=1,"Corriger!",ROUND('M1-In'!AG241*AE241*fuf,2))</f>
        <v>0</v>
      </c>
      <c r="AK241" s="81">
        <f>IF(V241=1,"Corriger!",ROUND('M1-In'!AH241*AE241*fuf,2))</f>
        <v>0</v>
      </c>
      <c r="AL241" s="81">
        <f>IF(V241=1,"Corriger!",ROUND('M1-In'!AI241*AE241*fuf,2))</f>
        <v>0</v>
      </c>
      <c r="AM241" s="81">
        <f>IF(V241=1,"Corriger!",ROUND('M1-In'!AJ241*AE241*fuf,2))</f>
        <v>0</v>
      </c>
      <c r="AN241" s="81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1">
        <f t="shared" si="58"/>
        <v>0</v>
      </c>
      <c r="AQ241" s="81">
        <f t="shared" ca="1" si="59"/>
        <v>0</v>
      </c>
      <c r="AR241" s="81">
        <f t="shared" ca="1" si="60"/>
        <v>0</v>
      </c>
      <c r="AS241" s="81">
        <f t="shared" si="61"/>
        <v>0</v>
      </c>
      <c r="AT241" s="81">
        <f t="shared" ca="1" si="62"/>
        <v>0</v>
      </c>
      <c r="AU241" s="81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'M1-In'!F242*malu1+'M1-In'!G242*dima1+'M1-In'!H242*wome1+'M1-In'!I242*doje1+'M1-In'!J242*vrve1+'M1-In'!K242*zasa1+'M1-In'!L242*zodi1</f>
        <v>0</v>
      </c>
      <c r="F242" s="34">
        <f>IF('M1-In'!Q242&lt;0,1,0)</f>
        <v>0</v>
      </c>
      <c r="G242" s="81" t="str">
        <f t="shared" si="48"/>
        <v>OK</v>
      </c>
      <c r="H242" s="81">
        <f>IF('M1-In'!Q242&lt;0,0,'M1-In'!Q242)</f>
        <v>0</v>
      </c>
      <c r="I242" s="25">
        <f>IF('M1-In'!F242&gt;0,malu1,0)</f>
        <v>0</v>
      </c>
      <c r="J242" s="25">
        <f>IF('M1-In'!G242&gt;0,dima1,0)</f>
        <v>0</v>
      </c>
      <c r="K242" s="25">
        <f>IF('M1-In'!H242&gt;0,wome1,0)</f>
        <v>0</v>
      </c>
      <c r="L242" s="25">
        <f>IF('M1-In'!I242&gt;0,doje1,0)</f>
        <v>0</v>
      </c>
      <c r="M242" s="25">
        <f>IF('M1-In'!J242&gt;0,vrve1,0)</f>
        <v>0</v>
      </c>
      <c r="N242" s="25">
        <f>IF('M1-In'!K242&gt;0,zasa1,0)</f>
        <v>0</v>
      </c>
      <c r="O242" s="25">
        <f>IF('M1-In'!L242&gt;0,zodi1,0)</f>
        <v>0</v>
      </c>
      <c r="P242" s="25">
        <f t="shared" si="49"/>
        <v>0</v>
      </c>
      <c r="Q242" s="25">
        <f>IF(P242+'M1-In'!U242&gt;malu1+dima1+wome1+doje1+vrve1+zasa1+zodi1,1,0)</f>
        <v>0</v>
      </c>
      <c r="R242" s="25" t="str">
        <f t="shared" si="50"/>
        <v>OK</v>
      </c>
      <c r="S242" s="25">
        <f>MIN(P242+'M1-In'!U242,malu1+dima1+wome1+doje1+vrve1+zasa1+zodi1)</f>
        <v>0</v>
      </c>
      <c r="T242" s="25">
        <f>IF('M1-In'!AD242+'M1-In'!AE242+'M1-In'!AF242+'M1-In'!AG242+'M1-In'!AH242+'M1-In'!AI242+'M1-In'!AJ242&gt;S242,1,0)</f>
        <v>0</v>
      </c>
      <c r="U242" s="25" t="str">
        <f t="shared" si="51"/>
        <v>OK</v>
      </c>
      <c r="V242" s="34">
        <f t="shared" si="52"/>
        <v>0</v>
      </c>
      <c r="W242" s="81">
        <f>ROUND('M1-In'!Y242+'M1-In'!Z242+'M1-In'!AA242*0.5+'M1-In'!AB242*0.5,2)</f>
        <v>0</v>
      </c>
      <c r="X242" s="81">
        <f>ROUND('M1-In'!Y242,2)+ROUND('M1-In'!Z242*1.5,2)+ROUND('M1-In'!AA242*0.6,2)+ROUND('M1-In'!AB242*0.9,2)</f>
        <v>0</v>
      </c>
      <c r="Y242" s="81">
        <f ca="1">IF(V242=1,"Corriger",'M1-In'!Y242* vergoedeen+'M1-In'!Z242*ROUND(vergoedeen*1.5,2)+'M1-In'!AA242*ROUND(vergoedeen*0.6,2)+'M1-In'!AB242*ROUND(vergoedeen*0.9,2))</f>
        <v>0</v>
      </c>
      <c r="Z242" s="81">
        <f t="shared" ca="1" si="53"/>
        <v>0</v>
      </c>
      <c r="AA242" s="81">
        <f>E242+'M1-In'!N242+'M1-In'!P242+H242</f>
        <v>0</v>
      </c>
      <c r="AB242" s="81">
        <f>E242+'M1-In'!N242+'M1-In'!P242</f>
        <v>0</v>
      </c>
      <c r="AC242" s="25">
        <f>IF(V242=1,"Corriger",MIN(AA242,ad5m1*Ident!L242))</f>
        <v>0</v>
      </c>
      <c r="AD242" s="25">
        <f>MIN(AB242,ad5m1*Ident!L242)</f>
        <v>0</v>
      </c>
      <c r="AE242" s="81">
        <f t="shared" si="54"/>
        <v>0</v>
      </c>
      <c r="AF242" s="81">
        <f t="shared" si="55"/>
        <v>0</v>
      </c>
      <c r="AG242" s="81">
        <f>'M1-In'!AD242+'M1-In'!AE242</f>
        <v>0</v>
      </c>
      <c r="AH242" s="81">
        <f t="shared" si="56"/>
        <v>0</v>
      </c>
      <c r="AI242" s="81">
        <f>IF(V242=1,"Corriger!",ROUND('M1-In'!AF242*AE242*fuf,2))</f>
        <v>0</v>
      </c>
      <c r="AJ242" s="81">
        <f>IF(V242=1,"Corriger!",ROUND('M1-In'!AG242*AE242*fuf,2))</f>
        <v>0</v>
      </c>
      <c r="AK242" s="81">
        <f>IF(V242=1,"Corriger!",ROUND('M1-In'!AH242*AE242*fuf,2))</f>
        <v>0</v>
      </c>
      <c r="AL242" s="81">
        <f>IF(V242=1,"Corriger!",ROUND('M1-In'!AI242*AE242*fuf,2))</f>
        <v>0</v>
      </c>
      <c r="AM242" s="81">
        <f>IF(V242=1,"Corriger!",ROUND('M1-In'!AJ242*AE242*fuf,2))</f>
        <v>0</v>
      </c>
      <c r="AN242" s="81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1">
        <f t="shared" si="58"/>
        <v>0</v>
      </c>
      <c r="AQ242" s="81">
        <f t="shared" ca="1" si="59"/>
        <v>0</v>
      </c>
      <c r="AR242" s="81">
        <f t="shared" ca="1" si="60"/>
        <v>0</v>
      </c>
      <c r="AS242" s="81">
        <f t="shared" si="61"/>
        <v>0</v>
      </c>
      <c r="AT242" s="81">
        <f t="shared" ca="1" si="62"/>
        <v>0</v>
      </c>
      <c r="AU242" s="81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'M1-In'!F243*malu1+'M1-In'!G243*dima1+'M1-In'!H243*wome1+'M1-In'!I243*doje1+'M1-In'!J243*vrve1+'M1-In'!K243*zasa1+'M1-In'!L243*zodi1</f>
        <v>0</v>
      </c>
      <c r="F243" s="34">
        <f>IF('M1-In'!Q243&lt;0,1,0)</f>
        <v>0</v>
      </c>
      <c r="G243" s="81" t="str">
        <f t="shared" si="48"/>
        <v>OK</v>
      </c>
      <c r="H243" s="81">
        <f>IF('M1-In'!Q243&lt;0,0,'M1-In'!Q243)</f>
        <v>0</v>
      </c>
      <c r="I243" s="25">
        <f>IF('M1-In'!F243&gt;0,malu1,0)</f>
        <v>0</v>
      </c>
      <c r="J243" s="25">
        <f>IF('M1-In'!G243&gt;0,dima1,0)</f>
        <v>0</v>
      </c>
      <c r="K243" s="25">
        <f>IF('M1-In'!H243&gt;0,wome1,0)</f>
        <v>0</v>
      </c>
      <c r="L243" s="25">
        <f>IF('M1-In'!I243&gt;0,doje1,0)</f>
        <v>0</v>
      </c>
      <c r="M243" s="25">
        <f>IF('M1-In'!J243&gt;0,vrve1,0)</f>
        <v>0</v>
      </c>
      <c r="N243" s="25">
        <f>IF('M1-In'!K243&gt;0,zasa1,0)</f>
        <v>0</v>
      </c>
      <c r="O243" s="25">
        <f>IF('M1-In'!L243&gt;0,zodi1,0)</f>
        <v>0</v>
      </c>
      <c r="P243" s="25">
        <f t="shared" si="49"/>
        <v>0</v>
      </c>
      <c r="Q243" s="25">
        <f>IF(P243+'M1-In'!U243&gt;malu1+dima1+wome1+doje1+vrve1+zasa1+zodi1,1,0)</f>
        <v>0</v>
      </c>
      <c r="R243" s="25" t="str">
        <f t="shared" si="50"/>
        <v>OK</v>
      </c>
      <c r="S243" s="25">
        <f>MIN(P243+'M1-In'!U243,malu1+dima1+wome1+doje1+vrve1+zasa1+zodi1)</f>
        <v>0</v>
      </c>
      <c r="T243" s="25">
        <f>IF('M1-In'!AD243+'M1-In'!AE243+'M1-In'!AF243+'M1-In'!AG243+'M1-In'!AH243+'M1-In'!AI243+'M1-In'!AJ243&gt;S243,1,0)</f>
        <v>0</v>
      </c>
      <c r="U243" s="25" t="str">
        <f t="shared" si="51"/>
        <v>OK</v>
      </c>
      <c r="V243" s="34">
        <f t="shared" si="52"/>
        <v>0</v>
      </c>
      <c r="W243" s="81">
        <f>ROUND('M1-In'!Y243+'M1-In'!Z243+'M1-In'!AA243*0.5+'M1-In'!AB243*0.5,2)</f>
        <v>0</v>
      </c>
      <c r="X243" s="81">
        <f>ROUND('M1-In'!Y243,2)+ROUND('M1-In'!Z243*1.5,2)+ROUND('M1-In'!AA243*0.6,2)+ROUND('M1-In'!AB243*0.9,2)</f>
        <v>0</v>
      </c>
      <c r="Y243" s="81">
        <f ca="1">IF(V243=1,"Corriger",'M1-In'!Y243* vergoedeen+'M1-In'!Z243*ROUND(vergoedeen*1.5,2)+'M1-In'!AA243*ROUND(vergoedeen*0.6,2)+'M1-In'!AB243*ROUND(vergoedeen*0.9,2))</f>
        <v>0</v>
      </c>
      <c r="Z243" s="81">
        <f t="shared" ca="1" si="53"/>
        <v>0</v>
      </c>
      <c r="AA243" s="81">
        <f>E243+'M1-In'!N243+'M1-In'!P243+H243</f>
        <v>0</v>
      </c>
      <c r="AB243" s="81">
        <f>E243+'M1-In'!N243+'M1-In'!P243</f>
        <v>0</v>
      </c>
      <c r="AC243" s="25">
        <f>IF(V243=1,"Corriger",MIN(AA243,ad5m1*Ident!L243))</f>
        <v>0</v>
      </c>
      <c r="AD243" s="25">
        <f>MIN(AB243,ad5m1*Ident!L243)</f>
        <v>0</v>
      </c>
      <c r="AE243" s="81">
        <f t="shared" si="54"/>
        <v>0</v>
      </c>
      <c r="AF243" s="81">
        <f t="shared" si="55"/>
        <v>0</v>
      </c>
      <c r="AG243" s="81">
        <f>'M1-In'!AD243+'M1-In'!AE243</f>
        <v>0</v>
      </c>
      <c r="AH243" s="81">
        <f t="shared" si="56"/>
        <v>0</v>
      </c>
      <c r="AI243" s="81">
        <f>IF(V243=1,"Corriger!",ROUND('M1-In'!AF243*AE243*fuf,2))</f>
        <v>0</v>
      </c>
      <c r="AJ243" s="81">
        <f>IF(V243=1,"Corriger!",ROUND('M1-In'!AG243*AE243*fuf,2))</f>
        <v>0</v>
      </c>
      <c r="AK243" s="81">
        <f>IF(V243=1,"Corriger!",ROUND('M1-In'!AH243*AE243*fuf,2))</f>
        <v>0</v>
      </c>
      <c r="AL243" s="81">
        <f>IF(V243=1,"Corriger!",ROUND('M1-In'!AI243*AE243*fuf,2))</f>
        <v>0</v>
      </c>
      <c r="AM243" s="81">
        <f>IF(V243=1,"Corriger!",ROUND('M1-In'!AJ243*AE243*fuf,2))</f>
        <v>0</v>
      </c>
      <c r="AN243" s="81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1">
        <f t="shared" si="58"/>
        <v>0</v>
      </c>
      <c r="AQ243" s="81">
        <f t="shared" ca="1" si="59"/>
        <v>0</v>
      </c>
      <c r="AR243" s="81">
        <f t="shared" ca="1" si="60"/>
        <v>0</v>
      </c>
      <c r="AS243" s="81">
        <f t="shared" si="61"/>
        <v>0</v>
      </c>
      <c r="AT243" s="81">
        <f t="shared" ca="1" si="62"/>
        <v>0</v>
      </c>
      <c r="AU243" s="81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'M1-In'!F244*malu1+'M1-In'!G244*dima1+'M1-In'!H244*wome1+'M1-In'!I244*doje1+'M1-In'!J244*vrve1+'M1-In'!K244*zasa1+'M1-In'!L244*zodi1</f>
        <v>0</v>
      </c>
      <c r="F244" s="34">
        <f>IF('M1-In'!Q244&lt;0,1,0)</f>
        <v>0</v>
      </c>
      <c r="G244" s="81" t="str">
        <f t="shared" si="48"/>
        <v>OK</v>
      </c>
      <c r="H244" s="81">
        <f>IF('M1-In'!Q244&lt;0,0,'M1-In'!Q244)</f>
        <v>0</v>
      </c>
      <c r="I244" s="25">
        <f>IF('M1-In'!F244&gt;0,malu1,0)</f>
        <v>0</v>
      </c>
      <c r="J244" s="25">
        <f>IF('M1-In'!G244&gt;0,dima1,0)</f>
        <v>0</v>
      </c>
      <c r="K244" s="25">
        <f>IF('M1-In'!H244&gt;0,wome1,0)</f>
        <v>0</v>
      </c>
      <c r="L244" s="25">
        <f>IF('M1-In'!I244&gt;0,doje1,0)</f>
        <v>0</v>
      </c>
      <c r="M244" s="25">
        <f>IF('M1-In'!J244&gt;0,vrve1,0)</f>
        <v>0</v>
      </c>
      <c r="N244" s="25">
        <f>IF('M1-In'!K244&gt;0,zasa1,0)</f>
        <v>0</v>
      </c>
      <c r="O244" s="25">
        <f>IF('M1-In'!L244&gt;0,zodi1,0)</f>
        <v>0</v>
      </c>
      <c r="P244" s="25">
        <f t="shared" si="49"/>
        <v>0</v>
      </c>
      <c r="Q244" s="25">
        <f>IF(P244+'M1-In'!U244&gt;malu1+dima1+wome1+doje1+vrve1+zasa1+zodi1,1,0)</f>
        <v>0</v>
      </c>
      <c r="R244" s="25" t="str">
        <f t="shared" si="50"/>
        <v>OK</v>
      </c>
      <c r="S244" s="25">
        <f>MIN(P244+'M1-In'!U244,malu1+dima1+wome1+doje1+vrve1+zasa1+zodi1)</f>
        <v>0</v>
      </c>
      <c r="T244" s="25">
        <f>IF('M1-In'!AD244+'M1-In'!AE244+'M1-In'!AF244+'M1-In'!AG244+'M1-In'!AH244+'M1-In'!AI244+'M1-In'!AJ244&gt;S244,1,0)</f>
        <v>0</v>
      </c>
      <c r="U244" s="25" t="str">
        <f t="shared" si="51"/>
        <v>OK</v>
      </c>
      <c r="V244" s="34">
        <f t="shared" si="52"/>
        <v>0</v>
      </c>
      <c r="W244" s="81">
        <f>ROUND('M1-In'!Y244+'M1-In'!Z244+'M1-In'!AA244*0.5+'M1-In'!AB244*0.5,2)</f>
        <v>0</v>
      </c>
      <c r="X244" s="81">
        <f>ROUND('M1-In'!Y244,2)+ROUND('M1-In'!Z244*1.5,2)+ROUND('M1-In'!AA244*0.6,2)+ROUND('M1-In'!AB244*0.9,2)</f>
        <v>0</v>
      </c>
      <c r="Y244" s="81">
        <f ca="1">IF(V244=1,"Corriger",'M1-In'!Y244* vergoedeen+'M1-In'!Z244*ROUND(vergoedeen*1.5,2)+'M1-In'!AA244*ROUND(vergoedeen*0.6,2)+'M1-In'!AB244*ROUND(vergoedeen*0.9,2))</f>
        <v>0</v>
      </c>
      <c r="Z244" s="81">
        <f t="shared" ca="1" si="53"/>
        <v>0</v>
      </c>
      <c r="AA244" s="81">
        <f>E244+'M1-In'!N244+'M1-In'!P244+H244</f>
        <v>0</v>
      </c>
      <c r="AB244" s="81">
        <f>E244+'M1-In'!N244+'M1-In'!P244</f>
        <v>0</v>
      </c>
      <c r="AC244" s="25">
        <f>IF(V244=1,"Corriger",MIN(AA244,ad5m1*Ident!L244))</f>
        <v>0</v>
      </c>
      <c r="AD244" s="25">
        <f>MIN(AB244,ad5m1*Ident!L244)</f>
        <v>0</v>
      </c>
      <c r="AE244" s="81">
        <f t="shared" si="54"/>
        <v>0</v>
      </c>
      <c r="AF244" s="81">
        <f t="shared" si="55"/>
        <v>0</v>
      </c>
      <c r="AG244" s="81">
        <f>'M1-In'!AD244+'M1-In'!AE244</f>
        <v>0</v>
      </c>
      <c r="AH244" s="81">
        <f t="shared" si="56"/>
        <v>0</v>
      </c>
      <c r="AI244" s="81">
        <f>IF(V244=1,"Corriger!",ROUND('M1-In'!AF244*AE244*fuf,2))</f>
        <v>0</v>
      </c>
      <c r="AJ244" s="81">
        <f>IF(V244=1,"Corriger!",ROUND('M1-In'!AG244*AE244*fuf,2))</f>
        <v>0</v>
      </c>
      <c r="AK244" s="81">
        <f>IF(V244=1,"Corriger!",ROUND('M1-In'!AH244*AE244*fuf,2))</f>
        <v>0</v>
      </c>
      <c r="AL244" s="81">
        <f>IF(V244=1,"Corriger!",ROUND('M1-In'!AI244*AE244*fuf,2))</f>
        <v>0</v>
      </c>
      <c r="AM244" s="81">
        <f>IF(V244=1,"Corriger!",ROUND('M1-In'!AJ244*AE244*fuf,2))</f>
        <v>0</v>
      </c>
      <c r="AN244" s="81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1">
        <f t="shared" si="58"/>
        <v>0</v>
      </c>
      <c r="AQ244" s="81">
        <f t="shared" ca="1" si="59"/>
        <v>0</v>
      </c>
      <c r="AR244" s="81">
        <f t="shared" ca="1" si="60"/>
        <v>0</v>
      </c>
      <c r="AS244" s="81">
        <f t="shared" si="61"/>
        <v>0</v>
      </c>
      <c r="AT244" s="81">
        <f t="shared" ca="1" si="62"/>
        <v>0</v>
      </c>
      <c r="AU244" s="81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'M1-In'!F245*malu1+'M1-In'!G245*dima1+'M1-In'!H245*wome1+'M1-In'!I245*doje1+'M1-In'!J245*vrve1+'M1-In'!K245*zasa1+'M1-In'!L245*zodi1</f>
        <v>0</v>
      </c>
      <c r="F245" s="34">
        <f>IF('M1-In'!Q245&lt;0,1,0)</f>
        <v>0</v>
      </c>
      <c r="G245" s="81" t="str">
        <f t="shared" si="48"/>
        <v>OK</v>
      </c>
      <c r="H245" s="81">
        <f>IF('M1-In'!Q245&lt;0,0,'M1-In'!Q245)</f>
        <v>0</v>
      </c>
      <c r="I245" s="25">
        <f>IF('M1-In'!F245&gt;0,malu1,0)</f>
        <v>0</v>
      </c>
      <c r="J245" s="25">
        <f>IF('M1-In'!G245&gt;0,dima1,0)</f>
        <v>0</v>
      </c>
      <c r="K245" s="25">
        <f>IF('M1-In'!H245&gt;0,wome1,0)</f>
        <v>0</v>
      </c>
      <c r="L245" s="25">
        <f>IF('M1-In'!I245&gt;0,doje1,0)</f>
        <v>0</v>
      </c>
      <c r="M245" s="25">
        <f>IF('M1-In'!J245&gt;0,vrve1,0)</f>
        <v>0</v>
      </c>
      <c r="N245" s="25">
        <f>IF('M1-In'!K245&gt;0,zasa1,0)</f>
        <v>0</v>
      </c>
      <c r="O245" s="25">
        <f>IF('M1-In'!L245&gt;0,zodi1,0)</f>
        <v>0</v>
      </c>
      <c r="P245" s="25">
        <f t="shared" si="49"/>
        <v>0</v>
      </c>
      <c r="Q245" s="25">
        <f>IF(P245+'M1-In'!U245&gt;malu1+dima1+wome1+doje1+vrve1+zasa1+zodi1,1,0)</f>
        <v>0</v>
      </c>
      <c r="R245" s="25" t="str">
        <f t="shared" si="50"/>
        <v>OK</v>
      </c>
      <c r="S245" s="25">
        <f>MIN(P245+'M1-In'!U245,malu1+dima1+wome1+doje1+vrve1+zasa1+zodi1)</f>
        <v>0</v>
      </c>
      <c r="T245" s="25">
        <f>IF('M1-In'!AD245+'M1-In'!AE245+'M1-In'!AF245+'M1-In'!AG245+'M1-In'!AH245+'M1-In'!AI245+'M1-In'!AJ245&gt;S245,1,0)</f>
        <v>0</v>
      </c>
      <c r="U245" s="25" t="str">
        <f t="shared" si="51"/>
        <v>OK</v>
      </c>
      <c r="V245" s="34">
        <f t="shared" si="52"/>
        <v>0</v>
      </c>
      <c r="W245" s="81">
        <f>ROUND('M1-In'!Y245+'M1-In'!Z245+'M1-In'!AA245*0.5+'M1-In'!AB245*0.5,2)</f>
        <v>0</v>
      </c>
      <c r="X245" s="81">
        <f>ROUND('M1-In'!Y245,2)+ROUND('M1-In'!Z245*1.5,2)+ROUND('M1-In'!AA245*0.6,2)+ROUND('M1-In'!AB245*0.9,2)</f>
        <v>0</v>
      </c>
      <c r="Y245" s="81">
        <f ca="1">IF(V245=1,"Corriger",'M1-In'!Y245* vergoedeen+'M1-In'!Z245*ROUND(vergoedeen*1.5,2)+'M1-In'!AA245*ROUND(vergoedeen*0.6,2)+'M1-In'!AB245*ROUND(vergoedeen*0.9,2))</f>
        <v>0</v>
      </c>
      <c r="Z245" s="81">
        <f t="shared" ca="1" si="53"/>
        <v>0</v>
      </c>
      <c r="AA245" s="81">
        <f>E245+'M1-In'!N245+'M1-In'!P245+H245</f>
        <v>0</v>
      </c>
      <c r="AB245" s="81">
        <f>E245+'M1-In'!N245+'M1-In'!P245</f>
        <v>0</v>
      </c>
      <c r="AC245" s="25">
        <f>IF(V245=1,"Corriger",MIN(AA245,ad5m1*Ident!L245))</f>
        <v>0</v>
      </c>
      <c r="AD245" s="25">
        <f>MIN(AB245,ad5m1*Ident!L245)</f>
        <v>0</v>
      </c>
      <c r="AE245" s="81">
        <f t="shared" si="54"/>
        <v>0</v>
      </c>
      <c r="AF245" s="81">
        <f t="shared" si="55"/>
        <v>0</v>
      </c>
      <c r="AG245" s="81">
        <f>'M1-In'!AD245+'M1-In'!AE245</f>
        <v>0</v>
      </c>
      <c r="AH245" s="81">
        <f t="shared" si="56"/>
        <v>0</v>
      </c>
      <c r="AI245" s="81">
        <f>IF(V245=1,"Corriger!",ROUND('M1-In'!AF245*AE245*fuf,2))</f>
        <v>0</v>
      </c>
      <c r="AJ245" s="81">
        <f>IF(V245=1,"Corriger!",ROUND('M1-In'!AG245*AE245*fuf,2))</f>
        <v>0</v>
      </c>
      <c r="AK245" s="81">
        <f>IF(V245=1,"Corriger!",ROUND('M1-In'!AH245*AE245*fuf,2))</f>
        <v>0</v>
      </c>
      <c r="AL245" s="81">
        <f>IF(V245=1,"Corriger!",ROUND('M1-In'!AI245*AE245*fuf,2))</f>
        <v>0</v>
      </c>
      <c r="AM245" s="81">
        <f>IF(V245=1,"Corriger!",ROUND('M1-In'!AJ245*AE245*fuf,2))</f>
        <v>0</v>
      </c>
      <c r="AN245" s="81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1">
        <f t="shared" si="58"/>
        <v>0</v>
      </c>
      <c r="AQ245" s="81">
        <f t="shared" ca="1" si="59"/>
        <v>0</v>
      </c>
      <c r="AR245" s="81">
        <f t="shared" ca="1" si="60"/>
        <v>0</v>
      </c>
      <c r="AS245" s="81">
        <f t="shared" si="61"/>
        <v>0</v>
      </c>
      <c r="AT245" s="81">
        <f t="shared" ca="1" si="62"/>
        <v>0</v>
      </c>
      <c r="AU245" s="81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'M1-In'!F246*malu1+'M1-In'!G246*dima1+'M1-In'!H246*wome1+'M1-In'!I246*doje1+'M1-In'!J246*vrve1+'M1-In'!K246*zasa1+'M1-In'!L246*zodi1</f>
        <v>0</v>
      </c>
      <c r="F246" s="34">
        <f>IF('M1-In'!Q246&lt;0,1,0)</f>
        <v>0</v>
      </c>
      <c r="G246" s="81" t="str">
        <f t="shared" si="48"/>
        <v>OK</v>
      </c>
      <c r="H246" s="81">
        <f>IF('M1-In'!Q246&lt;0,0,'M1-In'!Q246)</f>
        <v>0</v>
      </c>
      <c r="I246" s="25">
        <f>IF('M1-In'!F246&gt;0,malu1,0)</f>
        <v>0</v>
      </c>
      <c r="J246" s="25">
        <f>IF('M1-In'!G246&gt;0,dima1,0)</f>
        <v>0</v>
      </c>
      <c r="K246" s="25">
        <f>IF('M1-In'!H246&gt;0,wome1,0)</f>
        <v>0</v>
      </c>
      <c r="L246" s="25">
        <f>IF('M1-In'!I246&gt;0,doje1,0)</f>
        <v>0</v>
      </c>
      <c r="M246" s="25">
        <f>IF('M1-In'!J246&gt;0,vrve1,0)</f>
        <v>0</v>
      </c>
      <c r="N246" s="25">
        <f>IF('M1-In'!K246&gt;0,zasa1,0)</f>
        <v>0</v>
      </c>
      <c r="O246" s="25">
        <f>IF('M1-In'!L246&gt;0,zodi1,0)</f>
        <v>0</v>
      </c>
      <c r="P246" s="25">
        <f t="shared" si="49"/>
        <v>0</v>
      </c>
      <c r="Q246" s="25">
        <f>IF(P246+'M1-In'!U246&gt;malu1+dima1+wome1+doje1+vrve1+zasa1+zodi1,1,0)</f>
        <v>0</v>
      </c>
      <c r="R246" s="25" t="str">
        <f t="shared" si="50"/>
        <v>OK</v>
      </c>
      <c r="S246" s="25">
        <f>MIN(P246+'M1-In'!U246,malu1+dima1+wome1+doje1+vrve1+zasa1+zodi1)</f>
        <v>0</v>
      </c>
      <c r="T246" s="25">
        <f>IF('M1-In'!AD246+'M1-In'!AE246+'M1-In'!AF246+'M1-In'!AG246+'M1-In'!AH246+'M1-In'!AI246+'M1-In'!AJ246&gt;S246,1,0)</f>
        <v>0</v>
      </c>
      <c r="U246" s="25" t="str">
        <f t="shared" si="51"/>
        <v>OK</v>
      </c>
      <c r="V246" s="34">
        <f t="shared" si="52"/>
        <v>0</v>
      </c>
      <c r="W246" s="81">
        <f>ROUND('M1-In'!Y246+'M1-In'!Z246+'M1-In'!AA246*0.5+'M1-In'!AB246*0.5,2)</f>
        <v>0</v>
      </c>
      <c r="X246" s="81">
        <f>ROUND('M1-In'!Y246,2)+ROUND('M1-In'!Z246*1.5,2)+ROUND('M1-In'!AA246*0.6,2)+ROUND('M1-In'!AB246*0.9,2)</f>
        <v>0</v>
      </c>
      <c r="Y246" s="81">
        <f ca="1">IF(V246=1,"Corriger",'M1-In'!Y246* vergoedeen+'M1-In'!Z246*ROUND(vergoedeen*1.5,2)+'M1-In'!AA246*ROUND(vergoedeen*0.6,2)+'M1-In'!AB246*ROUND(vergoedeen*0.9,2))</f>
        <v>0</v>
      </c>
      <c r="Z246" s="81">
        <f t="shared" ca="1" si="53"/>
        <v>0</v>
      </c>
      <c r="AA246" s="81">
        <f>E246+'M1-In'!N246+'M1-In'!P246+H246</f>
        <v>0</v>
      </c>
      <c r="AB246" s="81">
        <f>E246+'M1-In'!N246+'M1-In'!P246</f>
        <v>0</v>
      </c>
      <c r="AC246" s="25">
        <f>IF(V246=1,"Corriger",MIN(AA246,ad5m1*Ident!L246))</f>
        <v>0</v>
      </c>
      <c r="AD246" s="25">
        <f>MIN(AB246,ad5m1*Ident!L246)</f>
        <v>0</v>
      </c>
      <c r="AE246" s="81">
        <f t="shared" si="54"/>
        <v>0</v>
      </c>
      <c r="AF246" s="81">
        <f t="shared" si="55"/>
        <v>0</v>
      </c>
      <c r="AG246" s="81">
        <f>'M1-In'!AD246+'M1-In'!AE246</f>
        <v>0</v>
      </c>
      <c r="AH246" s="81">
        <f t="shared" si="56"/>
        <v>0</v>
      </c>
      <c r="AI246" s="81">
        <f>IF(V246=1,"Corriger!",ROUND('M1-In'!AF246*AE246*fuf,2))</f>
        <v>0</v>
      </c>
      <c r="AJ246" s="81">
        <f>IF(V246=1,"Corriger!",ROUND('M1-In'!AG246*AE246*fuf,2))</f>
        <v>0</v>
      </c>
      <c r="AK246" s="81">
        <f>IF(V246=1,"Corriger!",ROUND('M1-In'!AH246*AE246*fuf,2))</f>
        <v>0</v>
      </c>
      <c r="AL246" s="81">
        <f>IF(V246=1,"Corriger!",ROUND('M1-In'!AI246*AE246*fuf,2))</f>
        <v>0</v>
      </c>
      <c r="AM246" s="81">
        <f>IF(V246=1,"Corriger!",ROUND('M1-In'!AJ246*AE246*fuf,2))</f>
        <v>0</v>
      </c>
      <c r="AN246" s="81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1">
        <f t="shared" si="58"/>
        <v>0</v>
      </c>
      <c r="AQ246" s="81">
        <f t="shared" ca="1" si="59"/>
        <v>0</v>
      </c>
      <c r="AR246" s="81">
        <f t="shared" ca="1" si="60"/>
        <v>0</v>
      </c>
      <c r="AS246" s="81">
        <f t="shared" si="61"/>
        <v>0</v>
      </c>
      <c r="AT246" s="81">
        <f t="shared" ca="1" si="62"/>
        <v>0</v>
      </c>
      <c r="AU246" s="81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'M1-In'!F247*malu1+'M1-In'!G247*dima1+'M1-In'!H247*wome1+'M1-In'!I247*doje1+'M1-In'!J247*vrve1+'M1-In'!K247*zasa1+'M1-In'!L247*zodi1</f>
        <v>0</v>
      </c>
      <c r="F247" s="34">
        <f>IF('M1-In'!Q247&lt;0,1,0)</f>
        <v>0</v>
      </c>
      <c r="G247" s="81" t="str">
        <f t="shared" si="48"/>
        <v>OK</v>
      </c>
      <c r="H247" s="81">
        <f>IF('M1-In'!Q247&lt;0,0,'M1-In'!Q247)</f>
        <v>0</v>
      </c>
      <c r="I247" s="25">
        <f>IF('M1-In'!F247&gt;0,malu1,0)</f>
        <v>0</v>
      </c>
      <c r="J247" s="25">
        <f>IF('M1-In'!G247&gt;0,dima1,0)</f>
        <v>0</v>
      </c>
      <c r="K247" s="25">
        <f>IF('M1-In'!H247&gt;0,wome1,0)</f>
        <v>0</v>
      </c>
      <c r="L247" s="25">
        <f>IF('M1-In'!I247&gt;0,doje1,0)</f>
        <v>0</v>
      </c>
      <c r="M247" s="25">
        <f>IF('M1-In'!J247&gt;0,vrve1,0)</f>
        <v>0</v>
      </c>
      <c r="N247" s="25">
        <f>IF('M1-In'!K247&gt;0,zasa1,0)</f>
        <v>0</v>
      </c>
      <c r="O247" s="25">
        <f>IF('M1-In'!L247&gt;0,zodi1,0)</f>
        <v>0</v>
      </c>
      <c r="P247" s="25">
        <f t="shared" si="49"/>
        <v>0</v>
      </c>
      <c r="Q247" s="25">
        <f>IF(P247+'M1-In'!U247&gt;malu1+dima1+wome1+doje1+vrve1+zasa1+zodi1,1,0)</f>
        <v>0</v>
      </c>
      <c r="R247" s="25" t="str">
        <f t="shared" si="50"/>
        <v>OK</v>
      </c>
      <c r="S247" s="25">
        <f>MIN(P247+'M1-In'!U247,malu1+dima1+wome1+doje1+vrve1+zasa1+zodi1)</f>
        <v>0</v>
      </c>
      <c r="T247" s="25">
        <f>IF('M1-In'!AD247+'M1-In'!AE247+'M1-In'!AF247+'M1-In'!AG247+'M1-In'!AH247+'M1-In'!AI247+'M1-In'!AJ247&gt;S247,1,0)</f>
        <v>0</v>
      </c>
      <c r="U247" s="25" t="str">
        <f t="shared" si="51"/>
        <v>OK</v>
      </c>
      <c r="V247" s="34">
        <f t="shared" si="52"/>
        <v>0</v>
      </c>
      <c r="W247" s="81">
        <f>ROUND('M1-In'!Y247+'M1-In'!Z247+'M1-In'!AA247*0.5+'M1-In'!AB247*0.5,2)</f>
        <v>0</v>
      </c>
      <c r="X247" s="81">
        <f>ROUND('M1-In'!Y247,2)+ROUND('M1-In'!Z247*1.5,2)+ROUND('M1-In'!AA247*0.6,2)+ROUND('M1-In'!AB247*0.9,2)</f>
        <v>0</v>
      </c>
      <c r="Y247" s="81">
        <f ca="1">IF(V247=1,"Corriger",'M1-In'!Y247* vergoedeen+'M1-In'!Z247*ROUND(vergoedeen*1.5,2)+'M1-In'!AA247*ROUND(vergoedeen*0.6,2)+'M1-In'!AB247*ROUND(vergoedeen*0.9,2))</f>
        <v>0</v>
      </c>
      <c r="Z247" s="81">
        <f t="shared" ca="1" si="53"/>
        <v>0</v>
      </c>
      <c r="AA247" s="81">
        <f>E247+'M1-In'!N247+'M1-In'!P247+H247</f>
        <v>0</v>
      </c>
      <c r="AB247" s="81">
        <f>E247+'M1-In'!N247+'M1-In'!P247</f>
        <v>0</v>
      </c>
      <c r="AC247" s="25">
        <f>IF(V247=1,"Corriger",MIN(AA247,ad5m1*Ident!L247))</f>
        <v>0</v>
      </c>
      <c r="AD247" s="25">
        <f>MIN(AB247,ad5m1*Ident!L247)</f>
        <v>0</v>
      </c>
      <c r="AE247" s="81">
        <f t="shared" si="54"/>
        <v>0</v>
      </c>
      <c r="AF247" s="81">
        <f t="shared" si="55"/>
        <v>0</v>
      </c>
      <c r="AG247" s="81">
        <f>'M1-In'!AD247+'M1-In'!AE247</f>
        <v>0</v>
      </c>
      <c r="AH247" s="81">
        <f t="shared" si="56"/>
        <v>0</v>
      </c>
      <c r="AI247" s="81">
        <f>IF(V247=1,"Corriger!",ROUND('M1-In'!AF247*AE247*fuf,2))</f>
        <v>0</v>
      </c>
      <c r="AJ247" s="81">
        <f>IF(V247=1,"Corriger!",ROUND('M1-In'!AG247*AE247*fuf,2))</f>
        <v>0</v>
      </c>
      <c r="AK247" s="81">
        <f>IF(V247=1,"Corriger!",ROUND('M1-In'!AH247*AE247*fuf,2))</f>
        <v>0</v>
      </c>
      <c r="AL247" s="81">
        <f>IF(V247=1,"Corriger!",ROUND('M1-In'!AI247*AE247*fuf,2))</f>
        <v>0</v>
      </c>
      <c r="AM247" s="81">
        <f>IF(V247=1,"Corriger!",ROUND('M1-In'!AJ247*AE247*fuf,2))</f>
        <v>0</v>
      </c>
      <c r="AN247" s="81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1">
        <f t="shared" si="58"/>
        <v>0</v>
      </c>
      <c r="AQ247" s="81">
        <f t="shared" ca="1" si="59"/>
        <v>0</v>
      </c>
      <c r="AR247" s="81">
        <f t="shared" ca="1" si="60"/>
        <v>0</v>
      </c>
      <c r="AS247" s="81">
        <f t="shared" si="61"/>
        <v>0</v>
      </c>
      <c r="AT247" s="81">
        <f t="shared" ca="1" si="62"/>
        <v>0</v>
      </c>
      <c r="AU247" s="81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'M1-In'!F248*malu1+'M1-In'!G248*dima1+'M1-In'!H248*wome1+'M1-In'!I248*doje1+'M1-In'!J248*vrve1+'M1-In'!K248*zasa1+'M1-In'!L248*zodi1</f>
        <v>0</v>
      </c>
      <c r="F248" s="34">
        <f>IF('M1-In'!Q248&lt;0,1,0)</f>
        <v>0</v>
      </c>
      <c r="G248" s="81" t="str">
        <f t="shared" si="48"/>
        <v>OK</v>
      </c>
      <c r="H248" s="81">
        <f>IF('M1-In'!Q248&lt;0,0,'M1-In'!Q248)</f>
        <v>0</v>
      </c>
      <c r="I248" s="25">
        <f>IF('M1-In'!F248&gt;0,malu1,0)</f>
        <v>0</v>
      </c>
      <c r="J248" s="25">
        <f>IF('M1-In'!G248&gt;0,dima1,0)</f>
        <v>0</v>
      </c>
      <c r="K248" s="25">
        <f>IF('M1-In'!H248&gt;0,wome1,0)</f>
        <v>0</v>
      </c>
      <c r="L248" s="25">
        <f>IF('M1-In'!I248&gt;0,doje1,0)</f>
        <v>0</v>
      </c>
      <c r="M248" s="25">
        <f>IF('M1-In'!J248&gt;0,vrve1,0)</f>
        <v>0</v>
      </c>
      <c r="N248" s="25">
        <f>IF('M1-In'!K248&gt;0,zasa1,0)</f>
        <v>0</v>
      </c>
      <c r="O248" s="25">
        <f>IF('M1-In'!L248&gt;0,zodi1,0)</f>
        <v>0</v>
      </c>
      <c r="P248" s="25">
        <f t="shared" si="49"/>
        <v>0</v>
      </c>
      <c r="Q248" s="25">
        <f>IF(P248+'M1-In'!U248&gt;malu1+dima1+wome1+doje1+vrve1+zasa1+zodi1,1,0)</f>
        <v>0</v>
      </c>
      <c r="R248" s="25" t="str">
        <f t="shared" si="50"/>
        <v>OK</v>
      </c>
      <c r="S248" s="25">
        <f>MIN(P248+'M1-In'!U248,malu1+dima1+wome1+doje1+vrve1+zasa1+zodi1)</f>
        <v>0</v>
      </c>
      <c r="T248" s="25">
        <f>IF('M1-In'!AD248+'M1-In'!AE248+'M1-In'!AF248+'M1-In'!AG248+'M1-In'!AH248+'M1-In'!AI248+'M1-In'!AJ248&gt;S248,1,0)</f>
        <v>0</v>
      </c>
      <c r="U248" s="25" t="str">
        <f t="shared" si="51"/>
        <v>OK</v>
      </c>
      <c r="V248" s="34">
        <f t="shared" si="52"/>
        <v>0</v>
      </c>
      <c r="W248" s="81">
        <f>ROUND('M1-In'!Y248+'M1-In'!Z248+'M1-In'!AA248*0.5+'M1-In'!AB248*0.5,2)</f>
        <v>0</v>
      </c>
      <c r="X248" s="81">
        <f>ROUND('M1-In'!Y248,2)+ROUND('M1-In'!Z248*1.5,2)+ROUND('M1-In'!AA248*0.6,2)+ROUND('M1-In'!AB248*0.9,2)</f>
        <v>0</v>
      </c>
      <c r="Y248" s="81">
        <f ca="1">IF(V248=1,"Corriger",'M1-In'!Y248* vergoedeen+'M1-In'!Z248*ROUND(vergoedeen*1.5,2)+'M1-In'!AA248*ROUND(vergoedeen*0.6,2)+'M1-In'!AB248*ROUND(vergoedeen*0.9,2))</f>
        <v>0</v>
      </c>
      <c r="Z248" s="81">
        <f t="shared" ca="1" si="53"/>
        <v>0</v>
      </c>
      <c r="AA248" s="81">
        <f>E248+'M1-In'!N248+'M1-In'!P248+H248</f>
        <v>0</v>
      </c>
      <c r="AB248" s="81">
        <f>E248+'M1-In'!N248+'M1-In'!P248</f>
        <v>0</v>
      </c>
      <c r="AC248" s="25">
        <f>IF(V248=1,"Corriger",MIN(AA248,ad5m1*Ident!L248))</f>
        <v>0</v>
      </c>
      <c r="AD248" s="25">
        <f>MIN(AB248,ad5m1*Ident!L248)</f>
        <v>0</v>
      </c>
      <c r="AE248" s="81">
        <f t="shared" si="54"/>
        <v>0</v>
      </c>
      <c r="AF248" s="81">
        <f t="shared" si="55"/>
        <v>0</v>
      </c>
      <c r="AG248" s="81">
        <f>'M1-In'!AD248+'M1-In'!AE248</f>
        <v>0</v>
      </c>
      <c r="AH248" s="81">
        <f t="shared" si="56"/>
        <v>0</v>
      </c>
      <c r="AI248" s="81">
        <f>IF(V248=1,"Corriger!",ROUND('M1-In'!AF248*AE248*fuf,2))</f>
        <v>0</v>
      </c>
      <c r="AJ248" s="81">
        <f>IF(V248=1,"Corriger!",ROUND('M1-In'!AG248*AE248*fuf,2))</f>
        <v>0</v>
      </c>
      <c r="AK248" s="81">
        <f>IF(V248=1,"Corriger!",ROUND('M1-In'!AH248*AE248*fuf,2))</f>
        <v>0</v>
      </c>
      <c r="AL248" s="81">
        <f>IF(V248=1,"Corriger!",ROUND('M1-In'!AI248*AE248*fuf,2))</f>
        <v>0</v>
      </c>
      <c r="AM248" s="81">
        <f>IF(V248=1,"Corriger!",ROUND('M1-In'!AJ248*AE248*fuf,2))</f>
        <v>0</v>
      </c>
      <c r="AN248" s="81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1">
        <f t="shared" si="58"/>
        <v>0</v>
      </c>
      <c r="AQ248" s="81">
        <f t="shared" ca="1" si="59"/>
        <v>0</v>
      </c>
      <c r="AR248" s="81">
        <f t="shared" ca="1" si="60"/>
        <v>0</v>
      </c>
      <c r="AS248" s="81">
        <f t="shared" si="61"/>
        <v>0</v>
      </c>
      <c r="AT248" s="81">
        <f t="shared" ca="1" si="62"/>
        <v>0</v>
      </c>
      <c r="AU248" s="81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'M1-In'!F249*malu1+'M1-In'!G249*dima1+'M1-In'!H249*wome1+'M1-In'!I249*doje1+'M1-In'!J249*vrve1+'M1-In'!K249*zasa1+'M1-In'!L249*zodi1</f>
        <v>0</v>
      </c>
      <c r="F249" s="34">
        <f>IF('M1-In'!Q249&lt;0,1,0)</f>
        <v>0</v>
      </c>
      <c r="G249" s="81" t="str">
        <f t="shared" si="48"/>
        <v>OK</v>
      </c>
      <c r="H249" s="81">
        <f>IF('M1-In'!Q249&lt;0,0,'M1-In'!Q249)</f>
        <v>0</v>
      </c>
      <c r="I249" s="25">
        <f>IF('M1-In'!F249&gt;0,malu1,0)</f>
        <v>0</v>
      </c>
      <c r="J249" s="25">
        <f>IF('M1-In'!G249&gt;0,dima1,0)</f>
        <v>0</v>
      </c>
      <c r="K249" s="25">
        <f>IF('M1-In'!H249&gt;0,wome1,0)</f>
        <v>0</v>
      </c>
      <c r="L249" s="25">
        <f>IF('M1-In'!I249&gt;0,doje1,0)</f>
        <v>0</v>
      </c>
      <c r="M249" s="25">
        <f>IF('M1-In'!J249&gt;0,vrve1,0)</f>
        <v>0</v>
      </c>
      <c r="N249" s="25">
        <f>IF('M1-In'!K249&gt;0,zasa1,0)</f>
        <v>0</v>
      </c>
      <c r="O249" s="25">
        <f>IF('M1-In'!L249&gt;0,zodi1,0)</f>
        <v>0</v>
      </c>
      <c r="P249" s="25">
        <f t="shared" si="49"/>
        <v>0</v>
      </c>
      <c r="Q249" s="25">
        <f>IF(P249+'M1-In'!U249&gt;malu1+dima1+wome1+doje1+vrve1+zasa1+zodi1,1,0)</f>
        <v>0</v>
      </c>
      <c r="R249" s="25" t="str">
        <f t="shared" si="50"/>
        <v>OK</v>
      </c>
      <c r="S249" s="25">
        <f>MIN(P249+'M1-In'!U249,malu1+dima1+wome1+doje1+vrve1+zasa1+zodi1)</f>
        <v>0</v>
      </c>
      <c r="T249" s="25">
        <f>IF('M1-In'!AD249+'M1-In'!AE249+'M1-In'!AF249+'M1-In'!AG249+'M1-In'!AH249+'M1-In'!AI249+'M1-In'!AJ249&gt;S249,1,0)</f>
        <v>0</v>
      </c>
      <c r="U249" s="25" t="str">
        <f t="shared" si="51"/>
        <v>OK</v>
      </c>
      <c r="V249" s="34">
        <f t="shared" si="52"/>
        <v>0</v>
      </c>
      <c r="W249" s="81">
        <f>ROUND('M1-In'!Y249+'M1-In'!Z249+'M1-In'!AA249*0.5+'M1-In'!AB249*0.5,2)</f>
        <v>0</v>
      </c>
      <c r="X249" s="81">
        <f>ROUND('M1-In'!Y249,2)+ROUND('M1-In'!Z249*1.5,2)+ROUND('M1-In'!AA249*0.6,2)+ROUND('M1-In'!AB249*0.9,2)</f>
        <v>0</v>
      </c>
      <c r="Y249" s="81">
        <f ca="1">IF(V249=1,"Corriger",'M1-In'!Y249* vergoedeen+'M1-In'!Z249*ROUND(vergoedeen*1.5,2)+'M1-In'!AA249*ROUND(vergoedeen*0.6,2)+'M1-In'!AB249*ROUND(vergoedeen*0.9,2))</f>
        <v>0</v>
      </c>
      <c r="Z249" s="81">
        <f t="shared" ca="1" si="53"/>
        <v>0</v>
      </c>
      <c r="AA249" s="81">
        <f>E249+'M1-In'!N249+'M1-In'!P249+H249</f>
        <v>0</v>
      </c>
      <c r="AB249" s="81">
        <f>E249+'M1-In'!N249+'M1-In'!P249</f>
        <v>0</v>
      </c>
      <c r="AC249" s="25">
        <f>IF(V249=1,"Corriger",MIN(AA249,ad5m1*Ident!L249))</f>
        <v>0</v>
      </c>
      <c r="AD249" s="25">
        <f>MIN(AB249,ad5m1*Ident!L249)</f>
        <v>0</v>
      </c>
      <c r="AE249" s="81">
        <f t="shared" si="54"/>
        <v>0</v>
      </c>
      <c r="AF249" s="81">
        <f t="shared" si="55"/>
        <v>0</v>
      </c>
      <c r="AG249" s="81">
        <f>'M1-In'!AD249+'M1-In'!AE249</f>
        <v>0</v>
      </c>
      <c r="AH249" s="81">
        <f t="shared" si="56"/>
        <v>0</v>
      </c>
      <c r="AI249" s="81">
        <f>IF(V249=1,"Corriger!",ROUND('M1-In'!AF249*AE249*fuf,2))</f>
        <v>0</v>
      </c>
      <c r="AJ249" s="81">
        <f>IF(V249=1,"Corriger!",ROUND('M1-In'!AG249*AE249*fuf,2))</f>
        <v>0</v>
      </c>
      <c r="AK249" s="81">
        <f>IF(V249=1,"Corriger!",ROUND('M1-In'!AH249*AE249*fuf,2))</f>
        <v>0</v>
      </c>
      <c r="AL249" s="81">
        <f>IF(V249=1,"Corriger!",ROUND('M1-In'!AI249*AE249*fuf,2))</f>
        <v>0</v>
      </c>
      <c r="AM249" s="81">
        <f>IF(V249=1,"Corriger!",ROUND('M1-In'!AJ249*AE249*fuf,2))</f>
        <v>0</v>
      </c>
      <c r="AN249" s="81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1">
        <f t="shared" si="58"/>
        <v>0</v>
      </c>
      <c r="AQ249" s="81">
        <f t="shared" ca="1" si="59"/>
        <v>0</v>
      </c>
      <c r="AR249" s="81">
        <f t="shared" ca="1" si="60"/>
        <v>0</v>
      </c>
      <c r="AS249" s="81">
        <f t="shared" si="61"/>
        <v>0</v>
      </c>
      <c r="AT249" s="81">
        <f t="shared" ca="1" si="62"/>
        <v>0</v>
      </c>
      <c r="AU249" s="81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'M1-In'!F250*malu1+'M1-In'!G250*dima1+'M1-In'!H250*wome1+'M1-In'!I250*doje1+'M1-In'!J250*vrve1+'M1-In'!K250*zasa1+'M1-In'!L250*zodi1</f>
        <v>0</v>
      </c>
      <c r="F250" s="34">
        <f>IF('M1-In'!Q250&lt;0,1,0)</f>
        <v>0</v>
      </c>
      <c r="G250" s="81" t="str">
        <f t="shared" si="48"/>
        <v>OK</v>
      </c>
      <c r="H250" s="81">
        <f>IF('M1-In'!Q250&lt;0,0,'M1-In'!Q250)</f>
        <v>0</v>
      </c>
      <c r="I250" s="25">
        <f>IF('M1-In'!F250&gt;0,malu1,0)</f>
        <v>0</v>
      </c>
      <c r="J250" s="25">
        <f>IF('M1-In'!G250&gt;0,dima1,0)</f>
        <v>0</v>
      </c>
      <c r="K250" s="25">
        <f>IF('M1-In'!H250&gt;0,wome1,0)</f>
        <v>0</v>
      </c>
      <c r="L250" s="25">
        <f>IF('M1-In'!I250&gt;0,doje1,0)</f>
        <v>0</v>
      </c>
      <c r="M250" s="25">
        <f>IF('M1-In'!J250&gt;0,vrve1,0)</f>
        <v>0</v>
      </c>
      <c r="N250" s="25">
        <f>IF('M1-In'!K250&gt;0,zasa1,0)</f>
        <v>0</v>
      </c>
      <c r="O250" s="25">
        <f>IF('M1-In'!L250&gt;0,zodi1,0)</f>
        <v>0</v>
      </c>
      <c r="P250" s="25">
        <f t="shared" si="49"/>
        <v>0</v>
      </c>
      <c r="Q250" s="25">
        <f>IF(P250+'M1-In'!U250&gt;malu1+dima1+wome1+doje1+vrve1+zasa1+zodi1,1,0)</f>
        <v>0</v>
      </c>
      <c r="R250" s="25" t="str">
        <f t="shared" si="50"/>
        <v>OK</v>
      </c>
      <c r="S250" s="25">
        <f>MIN(P250+'M1-In'!U250,malu1+dima1+wome1+doje1+vrve1+zasa1+zodi1)</f>
        <v>0</v>
      </c>
      <c r="T250" s="25">
        <f>IF('M1-In'!AD250+'M1-In'!AE250+'M1-In'!AF250+'M1-In'!AG250+'M1-In'!AH250+'M1-In'!AI250+'M1-In'!AJ250&gt;S250,1,0)</f>
        <v>0</v>
      </c>
      <c r="U250" s="25" t="str">
        <f t="shared" si="51"/>
        <v>OK</v>
      </c>
      <c r="V250" s="34">
        <f t="shared" si="52"/>
        <v>0</v>
      </c>
      <c r="W250" s="81">
        <f>ROUND('M1-In'!Y250+'M1-In'!Z250+'M1-In'!AA250*0.5+'M1-In'!AB250*0.5,2)</f>
        <v>0</v>
      </c>
      <c r="X250" s="81">
        <f>ROUND('M1-In'!Y250,2)+ROUND('M1-In'!Z250*1.5,2)+ROUND('M1-In'!AA250*0.6,2)+ROUND('M1-In'!AB250*0.9,2)</f>
        <v>0</v>
      </c>
      <c r="Y250" s="81">
        <f ca="1">IF(V250=1,"Corriger",'M1-In'!Y250* vergoedeen+'M1-In'!Z250*ROUND(vergoedeen*1.5,2)+'M1-In'!AA250*ROUND(vergoedeen*0.6,2)+'M1-In'!AB250*ROUND(vergoedeen*0.9,2))</f>
        <v>0</v>
      </c>
      <c r="Z250" s="81">
        <f t="shared" ca="1" si="53"/>
        <v>0</v>
      </c>
      <c r="AA250" s="81">
        <f>E250+'M1-In'!N250+'M1-In'!P250+H250</f>
        <v>0</v>
      </c>
      <c r="AB250" s="81">
        <f>E250+'M1-In'!N250+'M1-In'!P250</f>
        <v>0</v>
      </c>
      <c r="AC250" s="25">
        <f>IF(V250=1,"Corriger",MIN(AA250,ad5m1*Ident!L250))</f>
        <v>0</v>
      </c>
      <c r="AD250" s="25">
        <f>MIN(AB250,ad5m1*Ident!L250)</f>
        <v>0</v>
      </c>
      <c r="AE250" s="81">
        <f t="shared" si="54"/>
        <v>0</v>
      </c>
      <c r="AF250" s="81">
        <f t="shared" si="55"/>
        <v>0</v>
      </c>
      <c r="AG250" s="81">
        <f>'M1-In'!AD250+'M1-In'!AE250</f>
        <v>0</v>
      </c>
      <c r="AH250" s="81">
        <f t="shared" si="56"/>
        <v>0</v>
      </c>
      <c r="AI250" s="81">
        <f>IF(V250=1,"Corriger!",ROUND('M1-In'!AF250*AE250*fuf,2))</f>
        <v>0</v>
      </c>
      <c r="AJ250" s="81">
        <f>IF(V250=1,"Corriger!",ROUND('M1-In'!AG250*AE250*fuf,2))</f>
        <v>0</v>
      </c>
      <c r="AK250" s="81">
        <f>IF(V250=1,"Corriger!",ROUND('M1-In'!AH250*AE250*fuf,2))</f>
        <v>0</v>
      </c>
      <c r="AL250" s="81">
        <f>IF(V250=1,"Corriger!",ROUND('M1-In'!AI250*AE250*fuf,2))</f>
        <v>0</v>
      </c>
      <c r="AM250" s="81">
        <f>IF(V250=1,"Corriger!",ROUND('M1-In'!AJ250*AE250*fuf,2))</f>
        <v>0</v>
      </c>
      <c r="AN250" s="81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1">
        <f t="shared" si="58"/>
        <v>0</v>
      </c>
      <c r="AQ250" s="81">
        <f t="shared" ca="1" si="59"/>
        <v>0</v>
      </c>
      <c r="AR250" s="81">
        <f t="shared" ca="1" si="60"/>
        <v>0</v>
      </c>
      <c r="AS250" s="81">
        <f t="shared" si="61"/>
        <v>0</v>
      </c>
      <c r="AT250" s="81">
        <f t="shared" ca="1" si="62"/>
        <v>0</v>
      </c>
      <c r="AU250" s="81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'M1-In'!F251*malu1+'M1-In'!G251*dima1+'M1-In'!H251*wome1+'M1-In'!I251*doje1+'M1-In'!J251*vrve1+'M1-In'!K251*zasa1+'M1-In'!L251*zodi1</f>
        <v>0</v>
      </c>
      <c r="F251" s="34">
        <f>IF('M1-In'!Q251&lt;0,1,0)</f>
        <v>0</v>
      </c>
      <c r="G251" s="81" t="str">
        <f t="shared" si="48"/>
        <v>OK</v>
      </c>
      <c r="H251" s="81">
        <f>IF('M1-In'!Q251&lt;0,0,'M1-In'!Q251)</f>
        <v>0</v>
      </c>
      <c r="I251" s="25">
        <f>IF('M1-In'!F251&gt;0,malu1,0)</f>
        <v>0</v>
      </c>
      <c r="J251" s="25">
        <f>IF('M1-In'!G251&gt;0,dima1,0)</f>
        <v>0</v>
      </c>
      <c r="K251" s="25">
        <f>IF('M1-In'!H251&gt;0,wome1,0)</f>
        <v>0</v>
      </c>
      <c r="L251" s="25">
        <f>IF('M1-In'!I251&gt;0,doje1,0)</f>
        <v>0</v>
      </c>
      <c r="M251" s="25">
        <f>IF('M1-In'!J251&gt;0,vrve1,0)</f>
        <v>0</v>
      </c>
      <c r="N251" s="25">
        <f>IF('M1-In'!K251&gt;0,zasa1,0)</f>
        <v>0</v>
      </c>
      <c r="O251" s="25">
        <f>IF('M1-In'!L251&gt;0,zodi1,0)</f>
        <v>0</v>
      </c>
      <c r="P251" s="25">
        <f t="shared" si="49"/>
        <v>0</v>
      </c>
      <c r="Q251" s="25">
        <f>IF(P251+'M1-In'!U251&gt;malu1+dima1+wome1+doje1+vrve1+zasa1+zodi1,1,0)</f>
        <v>0</v>
      </c>
      <c r="R251" s="25" t="str">
        <f t="shared" si="50"/>
        <v>OK</v>
      </c>
      <c r="S251" s="25">
        <f>MIN(P251+'M1-In'!U251,malu1+dima1+wome1+doje1+vrve1+zasa1+zodi1)</f>
        <v>0</v>
      </c>
      <c r="T251" s="25">
        <f>IF('M1-In'!AD251+'M1-In'!AE251+'M1-In'!AF251+'M1-In'!AG251+'M1-In'!AH251+'M1-In'!AI251+'M1-In'!AJ251&gt;S251,1,0)</f>
        <v>0</v>
      </c>
      <c r="U251" s="25" t="str">
        <f t="shared" si="51"/>
        <v>OK</v>
      </c>
      <c r="V251" s="34">
        <f t="shared" si="52"/>
        <v>0</v>
      </c>
      <c r="W251" s="81">
        <f>ROUND('M1-In'!Y251+'M1-In'!Z251+'M1-In'!AA251*0.5+'M1-In'!AB251*0.5,2)</f>
        <v>0</v>
      </c>
      <c r="X251" s="81">
        <f>ROUND('M1-In'!Y251,2)+ROUND('M1-In'!Z251*1.5,2)+ROUND('M1-In'!AA251*0.6,2)+ROUND('M1-In'!AB251*0.9,2)</f>
        <v>0</v>
      </c>
      <c r="Y251" s="81">
        <f ca="1">IF(V251=1,"Corriger",'M1-In'!Y251* vergoedeen+'M1-In'!Z251*ROUND(vergoedeen*1.5,2)+'M1-In'!AA251*ROUND(vergoedeen*0.6,2)+'M1-In'!AB251*ROUND(vergoedeen*0.9,2))</f>
        <v>0</v>
      </c>
      <c r="Z251" s="81">
        <f t="shared" ca="1" si="53"/>
        <v>0</v>
      </c>
      <c r="AA251" s="81">
        <f>E251+'M1-In'!N251+'M1-In'!P251+H251</f>
        <v>0</v>
      </c>
      <c r="AB251" s="81">
        <f>E251+'M1-In'!N251+'M1-In'!P251</f>
        <v>0</v>
      </c>
      <c r="AC251" s="25">
        <f>IF(V251=1,"Corriger",MIN(AA251,ad5m1*Ident!L251))</f>
        <v>0</v>
      </c>
      <c r="AD251" s="25">
        <f>MIN(AB251,ad5m1*Ident!L251)</f>
        <v>0</v>
      </c>
      <c r="AE251" s="81">
        <f t="shared" si="54"/>
        <v>0</v>
      </c>
      <c r="AF251" s="81">
        <f t="shared" si="55"/>
        <v>0</v>
      </c>
      <c r="AG251" s="81">
        <f>'M1-In'!AD251+'M1-In'!AE251</f>
        <v>0</v>
      </c>
      <c r="AH251" s="81">
        <f t="shared" si="56"/>
        <v>0</v>
      </c>
      <c r="AI251" s="81">
        <f>IF(V251=1,"Corriger!",ROUND('M1-In'!AF251*AE251*fuf,2))</f>
        <v>0</v>
      </c>
      <c r="AJ251" s="81">
        <f>IF(V251=1,"Corriger!",ROUND('M1-In'!AG251*AE251*fuf,2))</f>
        <v>0</v>
      </c>
      <c r="AK251" s="81">
        <f>IF(V251=1,"Corriger!",ROUND('M1-In'!AH251*AE251*fuf,2))</f>
        <v>0</v>
      </c>
      <c r="AL251" s="81">
        <f>IF(V251=1,"Corriger!",ROUND('M1-In'!AI251*AE251*fuf,2))</f>
        <v>0</v>
      </c>
      <c r="AM251" s="81">
        <f>IF(V251=1,"Corriger!",ROUND('M1-In'!AJ251*AE251*fuf,2))</f>
        <v>0</v>
      </c>
      <c r="AN251" s="81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1">
        <f t="shared" si="58"/>
        <v>0</v>
      </c>
      <c r="AQ251" s="81">
        <f t="shared" ca="1" si="59"/>
        <v>0</v>
      </c>
      <c r="AR251" s="81">
        <f t="shared" ca="1" si="60"/>
        <v>0</v>
      </c>
      <c r="AS251" s="81">
        <f t="shared" si="61"/>
        <v>0</v>
      </c>
      <c r="AT251" s="81">
        <f t="shared" ca="1" si="62"/>
        <v>0</v>
      </c>
      <c r="AU251" s="81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'M1-In'!F252*malu1+'M1-In'!G252*dima1+'M1-In'!H252*wome1+'M1-In'!I252*doje1+'M1-In'!J252*vrve1+'M1-In'!K252*zasa1+'M1-In'!L252*zodi1</f>
        <v>0</v>
      </c>
      <c r="F252" s="34">
        <f>IF('M1-In'!Q252&lt;0,1,0)</f>
        <v>0</v>
      </c>
      <c r="G252" s="81" t="str">
        <f t="shared" si="48"/>
        <v>OK</v>
      </c>
      <c r="H252" s="81">
        <f>IF('M1-In'!Q252&lt;0,0,'M1-In'!Q252)</f>
        <v>0</v>
      </c>
      <c r="I252" s="25">
        <f>IF('M1-In'!F252&gt;0,malu1,0)</f>
        <v>0</v>
      </c>
      <c r="J252" s="25">
        <f>IF('M1-In'!G252&gt;0,dima1,0)</f>
        <v>0</v>
      </c>
      <c r="K252" s="25">
        <f>IF('M1-In'!H252&gt;0,wome1,0)</f>
        <v>0</v>
      </c>
      <c r="L252" s="25">
        <f>IF('M1-In'!I252&gt;0,doje1,0)</f>
        <v>0</v>
      </c>
      <c r="M252" s="25">
        <f>IF('M1-In'!J252&gt;0,vrve1,0)</f>
        <v>0</v>
      </c>
      <c r="N252" s="25">
        <f>IF('M1-In'!K252&gt;0,zasa1,0)</f>
        <v>0</v>
      </c>
      <c r="O252" s="25">
        <f>IF('M1-In'!L252&gt;0,zodi1,0)</f>
        <v>0</v>
      </c>
      <c r="P252" s="25">
        <f t="shared" si="49"/>
        <v>0</v>
      </c>
      <c r="Q252" s="25">
        <f>IF(P252+'M1-In'!U252&gt;malu1+dima1+wome1+doje1+vrve1+zasa1+zodi1,1,0)</f>
        <v>0</v>
      </c>
      <c r="R252" s="25" t="str">
        <f t="shared" si="50"/>
        <v>OK</v>
      </c>
      <c r="S252" s="25">
        <f>MIN(P252+'M1-In'!U252,malu1+dima1+wome1+doje1+vrve1+zasa1+zodi1)</f>
        <v>0</v>
      </c>
      <c r="T252" s="25">
        <f>IF('M1-In'!AD252+'M1-In'!AE252+'M1-In'!AF252+'M1-In'!AG252+'M1-In'!AH252+'M1-In'!AI252+'M1-In'!AJ252&gt;S252,1,0)</f>
        <v>0</v>
      </c>
      <c r="U252" s="25" t="str">
        <f t="shared" si="51"/>
        <v>OK</v>
      </c>
      <c r="V252" s="34">
        <f t="shared" si="52"/>
        <v>0</v>
      </c>
      <c r="W252" s="81">
        <f>ROUND('M1-In'!Y252+'M1-In'!Z252+'M1-In'!AA252*0.5+'M1-In'!AB252*0.5,2)</f>
        <v>0</v>
      </c>
      <c r="X252" s="81">
        <f>ROUND('M1-In'!Y252,2)+ROUND('M1-In'!Z252*1.5,2)+ROUND('M1-In'!AA252*0.6,2)+ROUND('M1-In'!AB252*0.9,2)</f>
        <v>0</v>
      </c>
      <c r="Y252" s="81">
        <f ca="1">IF(V252=1,"Corriger",'M1-In'!Y252* vergoedeen+'M1-In'!Z252*ROUND(vergoedeen*1.5,2)+'M1-In'!AA252*ROUND(vergoedeen*0.6,2)+'M1-In'!AB252*ROUND(vergoedeen*0.9,2))</f>
        <v>0</v>
      </c>
      <c r="Z252" s="81">
        <f t="shared" ca="1" si="53"/>
        <v>0</v>
      </c>
      <c r="AA252" s="81">
        <f>E252+'M1-In'!N252+'M1-In'!P252+H252</f>
        <v>0</v>
      </c>
      <c r="AB252" s="81">
        <f>E252+'M1-In'!N252+'M1-In'!P252</f>
        <v>0</v>
      </c>
      <c r="AC252" s="25">
        <f>IF(V252=1,"Corriger",MIN(AA252,ad5m1*Ident!L252))</f>
        <v>0</v>
      </c>
      <c r="AD252" s="25">
        <f>MIN(AB252,ad5m1*Ident!L252)</f>
        <v>0</v>
      </c>
      <c r="AE252" s="81">
        <f t="shared" si="54"/>
        <v>0</v>
      </c>
      <c r="AF252" s="81">
        <f t="shared" si="55"/>
        <v>0</v>
      </c>
      <c r="AG252" s="81">
        <f>'M1-In'!AD252+'M1-In'!AE252</f>
        <v>0</v>
      </c>
      <c r="AH252" s="81">
        <f t="shared" si="56"/>
        <v>0</v>
      </c>
      <c r="AI252" s="81">
        <f>IF(V252=1,"Corriger!",ROUND('M1-In'!AF252*AE252*fuf,2))</f>
        <v>0</v>
      </c>
      <c r="AJ252" s="81">
        <f>IF(V252=1,"Corriger!",ROUND('M1-In'!AG252*AE252*fuf,2))</f>
        <v>0</v>
      </c>
      <c r="AK252" s="81">
        <f>IF(V252=1,"Corriger!",ROUND('M1-In'!AH252*AE252*fuf,2))</f>
        <v>0</v>
      </c>
      <c r="AL252" s="81">
        <f>IF(V252=1,"Corriger!",ROUND('M1-In'!AI252*AE252*fuf,2))</f>
        <v>0</v>
      </c>
      <c r="AM252" s="81">
        <f>IF(V252=1,"Corriger!",ROUND('M1-In'!AJ252*AE252*fuf,2))</f>
        <v>0</v>
      </c>
      <c r="AN252" s="81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1">
        <f t="shared" si="58"/>
        <v>0</v>
      </c>
      <c r="AQ252" s="81">
        <f t="shared" ca="1" si="59"/>
        <v>0</v>
      </c>
      <c r="AR252" s="81">
        <f t="shared" ca="1" si="60"/>
        <v>0</v>
      </c>
      <c r="AS252" s="81">
        <f t="shared" si="61"/>
        <v>0</v>
      </c>
      <c r="AT252" s="81">
        <f t="shared" ca="1" si="62"/>
        <v>0</v>
      </c>
      <c r="AU252" s="81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'M1-In'!F253*malu1+'M1-In'!G253*dima1+'M1-In'!H253*wome1+'M1-In'!I253*doje1+'M1-In'!J253*vrve1+'M1-In'!K253*zasa1+'M1-In'!L253*zodi1</f>
        <v>0</v>
      </c>
      <c r="F253" s="34">
        <f>IF('M1-In'!Q253&lt;0,1,0)</f>
        <v>0</v>
      </c>
      <c r="G253" s="81" t="str">
        <f t="shared" si="48"/>
        <v>OK</v>
      </c>
      <c r="H253" s="81">
        <f>IF('M1-In'!Q253&lt;0,0,'M1-In'!Q253)</f>
        <v>0</v>
      </c>
      <c r="I253" s="25">
        <f>IF('M1-In'!F253&gt;0,malu1,0)</f>
        <v>0</v>
      </c>
      <c r="J253" s="25">
        <f>IF('M1-In'!G253&gt;0,dima1,0)</f>
        <v>0</v>
      </c>
      <c r="K253" s="25">
        <f>IF('M1-In'!H253&gt;0,wome1,0)</f>
        <v>0</v>
      </c>
      <c r="L253" s="25">
        <f>IF('M1-In'!I253&gt;0,doje1,0)</f>
        <v>0</v>
      </c>
      <c r="M253" s="25">
        <f>IF('M1-In'!J253&gt;0,vrve1,0)</f>
        <v>0</v>
      </c>
      <c r="N253" s="25">
        <f>IF('M1-In'!K253&gt;0,zasa1,0)</f>
        <v>0</v>
      </c>
      <c r="O253" s="25">
        <f>IF('M1-In'!L253&gt;0,zodi1,0)</f>
        <v>0</v>
      </c>
      <c r="P253" s="25">
        <f t="shared" si="49"/>
        <v>0</v>
      </c>
      <c r="Q253" s="25">
        <f>IF(P253+'M1-In'!U253&gt;malu1+dima1+wome1+doje1+vrve1+zasa1+zodi1,1,0)</f>
        <v>0</v>
      </c>
      <c r="R253" s="25" t="str">
        <f t="shared" si="50"/>
        <v>OK</v>
      </c>
      <c r="S253" s="25">
        <f>MIN(P253+'M1-In'!U253,malu1+dima1+wome1+doje1+vrve1+zasa1+zodi1)</f>
        <v>0</v>
      </c>
      <c r="T253" s="25">
        <f>IF('M1-In'!AD253+'M1-In'!AE253+'M1-In'!AF253+'M1-In'!AG253+'M1-In'!AH253+'M1-In'!AI253+'M1-In'!AJ253&gt;S253,1,0)</f>
        <v>0</v>
      </c>
      <c r="U253" s="25" t="str">
        <f t="shared" si="51"/>
        <v>OK</v>
      </c>
      <c r="V253" s="34">
        <f t="shared" si="52"/>
        <v>0</v>
      </c>
      <c r="W253" s="81">
        <f>ROUND('M1-In'!Y253+'M1-In'!Z253+'M1-In'!AA253*0.5+'M1-In'!AB253*0.5,2)</f>
        <v>0</v>
      </c>
      <c r="X253" s="81">
        <f>ROUND('M1-In'!Y253,2)+ROUND('M1-In'!Z253*1.5,2)+ROUND('M1-In'!AA253*0.6,2)+ROUND('M1-In'!AB253*0.9,2)</f>
        <v>0</v>
      </c>
      <c r="Y253" s="81">
        <f ca="1">IF(V253=1,"Corriger",'M1-In'!Y253* vergoedeen+'M1-In'!Z253*ROUND(vergoedeen*1.5,2)+'M1-In'!AA253*ROUND(vergoedeen*0.6,2)+'M1-In'!AB253*ROUND(vergoedeen*0.9,2))</f>
        <v>0</v>
      </c>
      <c r="Z253" s="81">
        <f t="shared" ca="1" si="53"/>
        <v>0</v>
      </c>
      <c r="AA253" s="81">
        <f>E253+'M1-In'!N253+'M1-In'!P253+H253</f>
        <v>0</v>
      </c>
      <c r="AB253" s="81">
        <f>E253+'M1-In'!N253+'M1-In'!P253</f>
        <v>0</v>
      </c>
      <c r="AC253" s="25">
        <f>IF(V253=1,"Corriger",MIN(AA253,ad5m1*Ident!L253))</f>
        <v>0</v>
      </c>
      <c r="AD253" s="25">
        <f>MIN(AB253,ad5m1*Ident!L253)</f>
        <v>0</v>
      </c>
      <c r="AE253" s="81">
        <f t="shared" si="54"/>
        <v>0</v>
      </c>
      <c r="AF253" s="81">
        <f t="shared" si="55"/>
        <v>0</v>
      </c>
      <c r="AG253" s="81">
        <f>'M1-In'!AD253+'M1-In'!AE253</f>
        <v>0</v>
      </c>
      <c r="AH253" s="81">
        <f t="shared" si="56"/>
        <v>0</v>
      </c>
      <c r="AI253" s="81">
        <f>IF(V253=1,"Corriger!",ROUND('M1-In'!AF253*AE253*fuf,2))</f>
        <v>0</v>
      </c>
      <c r="AJ253" s="81">
        <f>IF(V253=1,"Corriger!",ROUND('M1-In'!AG253*AE253*fuf,2))</f>
        <v>0</v>
      </c>
      <c r="AK253" s="81">
        <f>IF(V253=1,"Corriger!",ROUND('M1-In'!AH253*AE253*fuf,2))</f>
        <v>0</v>
      </c>
      <c r="AL253" s="81">
        <f>IF(V253=1,"Corriger!",ROUND('M1-In'!AI253*AE253*fuf,2))</f>
        <v>0</v>
      </c>
      <c r="AM253" s="81">
        <f>IF(V253=1,"Corriger!",ROUND('M1-In'!AJ253*AE253*fuf,2))</f>
        <v>0</v>
      </c>
      <c r="AN253" s="81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1">
        <f t="shared" si="58"/>
        <v>0</v>
      </c>
      <c r="AQ253" s="81">
        <f t="shared" ca="1" si="59"/>
        <v>0</v>
      </c>
      <c r="AR253" s="81">
        <f t="shared" ca="1" si="60"/>
        <v>0</v>
      </c>
      <c r="AS253" s="81">
        <f t="shared" si="61"/>
        <v>0</v>
      </c>
      <c r="AT253" s="81">
        <f t="shared" ca="1" si="62"/>
        <v>0</v>
      </c>
      <c r="AU253" s="81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'M1-In'!F254*malu1+'M1-In'!G254*dima1+'M1-In'!H254*wome1+'M1-In'!I254*doje1+'M1-In'!J254*vrve1+'M1-In'!K254*zasa1+'M1-In'!L254*zodi1</f>
        <v>0</v>
      </c>
      <c r="F254" s="34">
        <f>IF('M1-In'!Q254&lt;0,1,0)</f>
        <v>0</v>
      </c>
      <c r="G254" s="81" t="str">
        <f t="shared" si="48"/>
        <v>OK</v>
      </c>
      <c r="H254" s="81">
        <f>IF('M1-In'!Q254&lt;0,0,'M1-In'!Q254)</f>
        <v>0</v>
      </c>
      <c r="I254" s="25">
        <f>IF('M1-In'!F254&gt;0,malu1,0)</f>
        <v>0</v>
      </c>
      <c r="J254" s="25">
        <f>IF('M1-In'!G254&gt;0,dima1,0)</f>
        <v>0</v>
      </c>
      <c r="K254" s="25">
        <f>IF('M1-In'!H254&gt;0,wome1,0)</f>
        <v>0</v>
      </c>
      <c r="L254" s="25">
        <f>IF('M1-In'!I254&gt;0,doje1,0)</f>
        <v>0</v>
      </c>
      <c r="M254" s="25">
        <f>IF('M1-In'!J254&gt;0,vrve1,0)</f>
        <v>0</v>
      </c>
      <c r="N254" s="25">
        <f>IF('M1-In'!K254&gt;0,zasa1,0)</f>
        <v>0</v>
      </c>
      <c r="O254" s="25">
        <f>IF('M1-In'!L254&gt;0,zodi1,0)</f>
        <v>0</v>
      </c>
      <c r="P254" s="25">
        <f t="shared" si="49"/>
        <v>0</v>
      </c>
      <c r="Q254" s="25">
        <f>IF(P254+'M1-In'!U254&gt;malu1+dima1+wome1+doje1+vrve1+zasa1+zodi1,1,0)</f>
        <v>0</v>
      </c>
      <c r="R254" s="25" t="str">
        <f t="shared" si="50"/>
        <v>OK</v>
      </c>
      <c r="S254" s="25">
        <f>MIN(P254+'M1-In'!U254,malu1+dima1+wome1+doje1+vrve1+zasa1+zodi1)</f>
        <v>0</v>
      </c>
      <c r="T254" s="25">
        <f>IF('M1-In'!AD254+'M1-In'!AE254+'M1-In'!AF254+'M1-In'!AG254+'M1-In'!AH254+'M1-In'!AI254+'M1-In'!AJ254&gt;S254,1,0)</f>
        <v>0</v>
      </c>
      <c r="U254" s="25" t="str">
        <f t="shared" si="51"/>
        <v>OK</v>
      </c>
      <c r="V254" s="34">
        <f t="shared" si="52"/>
        <v>0</v>
      </c>
      <c r="W254" s="81">
        <f>ROUND('M1-In'!Y254+'M1-In'!Z254+'M1-In'!AA254*0.5+'M1-In'!AB254*0.5,2)</f>
        <v>0</v>
      </c>
      <c r="X254" s="81">
        <f>ROUND('M1-In'!Y254,2)+ROUND('M1-In'!Z254*1.5,2)+ROUND('M1-In'!AA254*0.6,2)+ROUND('M1-In'!AB254*0.9,2)</f>
        <v>0</v>
      </c>
      <c r="Y254" s="81">
        <f ca="1">IF(V254=1,"Corriger",'M1-In'!Y254* vergoedeen+'M1-In'!Z254*ROUND(vergoedeen*1.5,2)+'M1-In'!AA254*ROUND(vergoedeen*0.6,2)+'M1-In'!AB254*ROUND(vergoedeen*0.9,2))</f>
        <v>0</v>
      </c>
      <c r="Z254" s="81">
        <f t="shared" ca="1" si="53"/>
        <v>0</v>
      </c>
      <c r="AA254" s="81">
        <f>E254+'M1-In'!N254+'M1-In'!P254+H254</f>
        <v>0</v>
      </c>
      <c r="AB254" s="81">
        <f>E254+'M1-In'!N254+'M1-In'!P254</f>
        <v>0</v>
      </c>
      <c r="AC254" s="25">
        <f>IF(V254=1,"Corriger",MIN(AA254,ad5m1*Ident!L254))</f>
        <v>0</v>
      </c>
      <c r="AD254" s="25">
        <f>MIN(AB254,ad5m1*Ident!L254)</f>
        <v>0</v>
      </c>
      <c r="AE254" s="81">
        <f t="shared" si="54"/>
        <v>0</v>
      </c>
      <c r="AF254" s="81">
        <f t="shared" si="55"/>
        <v>0</v>
      </c>
      <c r="AG254" s="81">
        <f>'M1-In'!AD254+'M1-In'!AE254</f>
        <v>0</v>
      </c>
      <c r="AH254" s="81">
        <f t="shared" si="56"/>
        <v>0</v>
      </c>
      <c r="AI254" s="81">
        <f>IF(V254=1,"Corriger!",ROUND('M1-In'!AF254*AE254*fuf,2))</f>
        <v>0</v>
      </c>
      <c r="AJ254" s="81">
        <f>IF(V254=1,"Corriger!",ROUND('M1-In'!AG254*AE254*fuf,2))</f>
        <v>0</v>
      </c>
      <c r="AK254" s="81">
        <f>IF(V254=1,"Corriger!",ROUND('M1-In'!AH254*AE254*fuf,2))</f>
        <v>0</v>
      </c>
      <c r="AL254" s="81">
        <f>IF(V254=1,"Corriger!",ROUND('M1-In'!AI254*AE254*fuf,2))</f>
        <v>0</v>
      </c>
      <c r="AM254" s="81">
        <f>IF(V254=1,"Corriger!",ROUND('M1-In'!AJ254*AE254*fuf,2))</f>
        <v>0</v>
      </c>
      <c r="AN254" s="81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1">
        <f t="shared" si="58"/>
        <v>0</v>
      </c>
      <c r="AQ254" s="81">
        <f t="shared" ca="1" si="59"/>
        <v>0</v>
      </c>
      <c r="AR254" s="81">
        <f t="shared" ca="1" si="60"/>
        <v>0</v>
      </c>
      <c r="AS254" s="81">
        <f t="shared" si="61"/>
        <v>0</v>
      </c>
      <c r="AT254" s="81">
        <f t="shared" ca="1" si="62"/>
        <v>0</v>
      </c>
      <c r="AU254" s="81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'M1-In'!F255*malu1+'M1-In'!G255*dima1+'M1-In'!H255*wome1+'M1-In'!I255*doje1+'M1-In'!J255*vrve1+'M1-In'!K255*zasa1+'M1-In'!L255*zodi1</f>
        <v>0</v>
      </c>
      <c r="F255" s="34">
        <f>IF('M1-In'!Q255&lt;0,1,0)</f>
        <v>0</v>
      </c>
      <c r="G255" s="81" t="str">
        <f t="shared" si="48"/>
        <v>OK</v>
      </c>
      <c r="H255" s="81">
        <f>IF('M1-In'!Q255&lt;0,0,'M1-In'!Q255)</f>
        <v>0</v>
      </c>
      <c r="I255" s="25">
        <f>IF('M1-In'!F255&gt;0,malu1,0)</f>
        <v>0</v>
      </c>
      <c r="J255" s="25">
        <f>IF('M1-In'!G255&gt;0,dima1,0)</f>
        <v>0</v>
      </c>
      <c r="K255" s="25">
        <f>IF('M1-In'!H255&gt;0,wome1,0)</f>
        <v>0</v>
      </c>
      <c r="L255" s="25">
        <f>IF('M1-In'!I255&gt;0,doje1,0)</f>
        <v>0</v>
      </c>
      <c r="M255" s="25">
        <f>IF('M1-In'!J255&gt;0,vrve1,0)</f>
        <v>0</v>
      </c>
      <c r="N255" s="25">
        <f>IF('M1-In'!K255&gt;0,zasa1,0)</f>
        <v>0</v>
      </c>
      <c r="O255" s="25">
        <f>IF('M1-In'!L255&gt;0,zodi1,0)</f>
        <v>0</v>
      </c>
      <c r="P255" s="25">
        <f t="shared" si="49"/>
        <v>0</v>
      </c>
      <c r="Q255" s="25">
        <f>IF(P255+'M1-In'!U255&gt;malu1+dima1+wome1+doje1+vrve1+zasa1+zodi1,1,0)</f>
        <v>0</v>
      </c>
      <c r="R255" s="25" t="str">
        <f t="shared" si="50"/>
        <v>OK</v>
      </c>
      <c r="S255" s="25">
        <f>MIN(P255+'M1-In'!U255,malu1+dima1+wome1+doje1+vrve1+zasa1+zodi1)</f>
        <v>0</v>
      </c>
      <c r="T255" s="25">
        <f>IF('M1-In'!AD255+'M1-In'!AE255+'M1-In'!AF255+'M1-In'!AG255+'M1-In'!AH255+'M1-In'!AI255+'M1-In'!AJ255&gt;S255,1,0)</f>
        <v>0</v>
      </c>
      <c r="U255" s="25" t="str">
        <f t="shared" si="51"/>
        <v>OK</v>
      </c>
      <c r="V255" s="34">
        <f t="shared" si="52"/>
        <v>0</v>
      </c>
      <c r="W255" s="81">
        <f>ROUND('M1-In'!Y255+'M1-In'!Z255+'M1-In'!AA255*0.5+'M1-In'!AB255*0.5,2)</f>
        <v>0</v>
      </c>
      <c r="X255" s="81">
        <f>ROUND('M1-In'!Y255,2)+ROUND('M1-In'!Z255*1.5,2)+ROUND('M1-In'!AA255*0.6,2)+ROUND('M1-In'!AB255*0.9,2)</f>
        <v>0</v>
      </c>
      <c r="Y255" s="81">
        <f ca="1">IF(V255=1,"Corriger",'M1-In'!Y255* vergoedeen+'M1-In'!Z255*ROUND(vergoedeen*1.5,2)+'M1-In'!AA255*ROUND(vergoedeen*0.6,2)+'M1-In'!AB255*ROUND(vergoedeen*0.9,2))</f>
        <v>0</v>
      </c>
      <c r="Z255" s="81">
        <f t="shared" ca="1" si="53"/>
        <v>0</v>
      </c>
      <c r="AA255" s="81">
        <f>E255+'M1-In'!N255+'M1-In'!P255+H255</f>
        <v>0</v>
      </c>
      <c r="AB255" s="81">
        <f>E255+'M1-In'!N255+'M1-In'!P255</f>
        <v>0</v>
      </c>
      <c r="AC255" s="25">
        <f>IF(V255=1,"Corriger",MIN(AA255,ad5m1*Ident!L255))</f>
        <v>0</v>
      </c>
      <c r="AD255" s="25">
        <f>MIN(AB255,ad5m1*Ident!L255)</f>
        <v>0</v>
      </c>
      <c r="AE255" s="81">
        <f t="shared" si="54"/>
        <v>0</v>
      </c>
      <c r="AF255" s="81">
        <f t="shared" si="55"/>
        <v>0</v>
      </c>
      <c r="AG255" s="81">
        <f>'M1-In'!AD255+'M1-In'!AE255</f>
        <v>0</v>
      </c>
      <c r="AH255" s="81">
        <f t="shared" si="56"/>
        <v>0</v>
      </c>
      <c r="AI255" s="81">
        <f>IF(V255=1,"Corriger!",ROUND('M1-In'!AF255*AE255*fuf,2))</f>
        <v>0</v>
      </c>
      <c r="AJ255" s="81">
        <f>IF(V255=1,"Corriger!",ROUND('M1-In'!AG255*AE255*fuf,2))</f>
        <v>0</v>
      </c>
      <c r="AK255" s="81">
        <f>IF(V255=1,"Corriger!",ROUND('M1-In'!AH255*AE255*fuf,2))</f>
        <v>0</v>
      </c>
      <c r="AL255" s="81">
        <f>IF(V255=1,"Corriger!",ROUND('M1-In'!AI255*AE255*fuf,2))</f>
        <v>0</v>
      </c>
      <c r="AM255" s="81">
        <f>IF(V255=1,"Corriger!",ROUND('M1-In'!AJ255*AE255*fuf,2))</f>
        <v>0</v>
      </c>
      <c r="AN255" s="81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1">
        <f t="shared" si="58"/>
        <v>0</v>
      </c>
      <c r="AQ255" s="81">
        <f t="shared" ca="1" si="59"/>
        <v>0</v>
      </c>
      <c r="AR255" s="81">
        <f t="shared" ca="1" si="60"/>
        <v>0</v>
      </c>
      <c r="AS255" s="81">
        <f t="shared" si="61"/>
        <v>0</v>
      </c>
      <c r="AT255" s="81">
        <f t="shared" ca="1" si="62"/>
        <v>0</v>
      </c>
      <c r="AU255" s="81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'M1-In'!F256*malu1+'M1-In'!G256*dima1+'M1-In'!H256*wome1+'M1-In'!I256*doje1+'M1-In'!J256*vrve1+'M1-In'!K256*zasa1+'M1-In'!L256*zodi1</f>
        <v>0</v>
      </c>
      <c r="F256" s="34">
        <f>IF('M1-In'!Q256&lt;0,1,0)</f>
        <v>0</v>
      </c>
      <c r="G256" s="81" t="str">
        <f t="shared" si="48"/>
        <v>OK</v>
      </c>
      <c r="H256" s="81">
        <f>IF('M1-In'!Q256&lt;0,0,'M1-In'!Q256)</f>
        <v>0</v>
      </c>
      <c r="I256" s="25">
        <f>IF('M1-In'!F256&gt;0,malu1,0)</f>
        <v>0</v>
      </c>
      <c r="J256" s="25">
        <f>IF('M1-In'!G256&gt;0,dima1,0)</f>
        <v>0</v>
      </c>
      <c r="K256" s="25">
        <f>IF('M1-In'!H256&gt;0,wome1,0)</f>
        <v>0</v>
      </c>
      <c r="L256" s="25">
        <f>IF('M1-In'!I256&gt;0,doje1,0)</f>
        <v>0</v>
      </c>
      <c r="M256" s="25">
        <f>IF('M1-In'!J256&gt;0,vrve1,0)</f>
        <v>0</v>
      </c>
      <c r="N256" s="25">
        <f>IF('M1-In'!K256&gt;0,zasa1,0)</f>
        <v>0</v>
      </c>
      <c r="O256" s="25">
        <f>IF('M1-In'!L256&gt;0,zodi1,0)</f>
        <v>0</v>
      </c>
      <c r="P256" s="25">
        <f t="shared" si="49"/>
        <v>0</v>
      </c>
      <c r="Q256" s="25">
        <f>IF(P256+'M1-In'!U256&gt;malu1+dima1+wome1+doje1+vrve1+zasa1+zodi1,1,0)</f>
        <v>0</v>
      </c>
      <c r="R256" s="25" t="str">
        <f t="shared" si="50"/>
        <v>OK</v>
      </c>
      <c r="S256" s="25">
        <f>MIN(P256+'M1-In'!U256,malu1+dima1+wome1+doje1+vrve1+zasa1+zodi1)</f>
        <v>0</v>
      </c>
      <c r="T256" s="25">
        <f>IF('M1-In'!AD256+'M1-In'!AE256+'M1-In'!AF256+'M1-In'!AG256+'M1-In'!AH256+'M1-In'!AI256+'M1-In'!AJ256&gt;S256,1,0)</f>
        <v>0</v>
      </c>
      <c r="U256" s="25" t="str">
        <f t="shared" si="51"/>
        <v>OK</v>
      </c>
      <c r="V256" s="34">
        <f t="shared" si="52"/>
        <v>0</v>
      </c>
      <c r="W256" s="81">
        <f>ROUND('M1-In'!Y256+'M1-In'!Z256+'M1-In'!AA256*0.5+'M1-In'!AB256*0.5,2)</f>
        <v>0</v>
      </c>
      <c r="X256" s="81">
        <f>ROUND('M1-In'!Y256,2)+ROUND('M1-In'!Z256*1.5,2)+ROUND('M1-In'!AA256*0.6,2)+ROUND('M1-In'!AB256*0.9,2)</f>
        <v>0</v>
      </c>
      <c r="Y256" s="81">
        <f ca="1">IF(V256=1,"Corriger",'M1-In'!Y256* vergoedeen+'M1-In'!Z256*ROUND(vergoedeen*1.5,2)+'M1-In'!AA256*ROUND(vergoedeen*0.6,2)+'M1-In'!AB256*ROUND(vergoedeen*0.9,2))</f>
        <v>0</v>
      </c>
      <c r="Z256" s="81">
        <f t="shared" ca="1" si="53"/>
        <v>0</v>
      </c>
      <c r="AA256" s="81">
        <f>E256+'M1-In'!N256+'M1-In'!P256+H256</f>
        <v>0</v>
      </c>
      <c r="AB256" s="81">
        <f>E256+'M1-In'!N256+'M1-In'!P256</f>
        <v>0</v>
      </c>
      <c r="AC256" s="25">
        <f>IF(V256=1,"Corriger",MIN(AA256,ad5m1*Ident!L256))</f>
        <v>0</v>
      </c>
      <c r="AD256" s="25">
        <f>MIN(AB256,ad5m1*Ident!L256)</f>
        <v>0</v>
      </c>
      <c r="AE256" s="81">
        <f t="shared" si="54"/>
        <v>0</v>
      </c>
      <c r="AF256" s="81">
        <f t="shared" si="55"/>
        <v>0</v>
      </c>
      <c r="AG256" s="81">
        <f>'M1-In'!AD256+'M1-In'!AE256</f>
        <v>0</v>
      </c>
      <c r="AH256" s="81">
        <f t="shared" si="56"/>
        <v>0</v>
      </c>
      <c r="AI256" s="81">
        <f>IF(V256=1,"Corriger!",ROUND('M1-In'!AF256*AE256*fuf,2))</f>
        <v>0</v>
      </c>
      <c r="AJ256" s="81">
        <f>IF(V256=1,"Corriger!",ROUND('M1-In'!AG256*AE256*fuf,2))</f>
        <v>0</v>
      </c>
      <c r="AK256" s="81">
        <f>IF(V256=1,"Corriger!",ROUND('M1-In'!AH256*AE256*fuf,2))</f>
        <v>0</v>
      </c>
      <c r="AL256" s="81">
        <f>IF(V256=1,"Corriger!",ROUND('M1-In'!AI256*AE256*fuf,2))</f>
        <v>0</v>
      </c>
      <c r="AM256" s="81">
        <f>IF(V256=1,"Corriger!",ROUND('M1-In'!AJ256*AE256*fuf,2))</f>
        <v>0</v>
      </c>
      <c r="AN256" s="81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1">
        <f t="shared" si="58"/>
        <v>0</v>
      </c>
      <c r="AQ256" s="81">
        <f t="shared" ca="1" si="59"/>
        <v>0</v>
      </c>
      <c r="AR256" s="81">
        <f t="shared" ca="1" si="60"/>
        <v>0</v>
      </c>
      <c r="AS256" s="81">
        <f t="shared" si="61"/>
        <v>0</v>
      </c>
      <c r="AT256" s="81">
        <f t="shared" ca="1" si="62"/>
        <v>0</v>
      </c>
      <c r="AU256" s="81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'M1-In'!F257*malu1+'M1-In'!G257*dima1+'M1-In'!H257*wome1+'M1-In'!I257*doje1+'M1-In'!J257*vrve1+'M1-In'!K257*zasa1+'M1-In'!L257*zodi1</f>
        <v>0</v>
      </c>
      <c r="F257" s="34">
        <f>IF('M1-In'!Q257&lt;0,1,0)</f>
        <v>0</v>
      </c>
      <c r="G257" s="81" t="str">
        <f t="shared" si="48"/>
        <v>OK</v>
      </c>
      <c r="H257" s="81">
        <f>IF('M1-In'!Q257&lt;0,0,'M1-In'!Q257)</f>
        <v>0</v>
      </c>
      <c r="I257" s="25">
        <f>IF('M1-In'!F257&gt;0,malu1,0)</f>
        <v>0</v>
      </c>
      <c r="J257" s="25">
        <f>IF('M1-In'!G257&gt;0,dima1,0)</f>
        <v>0</v>
      </c>
      <c r="K257" s="25">
        <f>IF('M1-In'!H257&gt;0,wome1,0)</f>
        <v>0</v>
      </c>
      <c r="L257" s="25">
        <f>IF('M1-In'!I257&gt;0,doje1,0)</f>
        <v>0</v>
      </c>
      <c r="M257" s="25">
        <f>IF('M1-In'!J257&gt;0,vrve1,0)</f>
        <v>0</v>
      </c>
      <c r="N257" s="25">
        <f>IF('M1-In'!K257&gt;0,zasa1,0)</f>
        <v>0</v>
      </c>
      <c r="O257" s="25">
        <f>IF('M1-In'!L257&gt;0,zodi1,0)</f>
        <v>0</v>
      </c>
      <c r="P257" s="25">
        <f t="shared" si="49"/>
        <v>0</v>
      </c>
      <c r="Q257" s="25">
        <f>IF(P257+'M1-In'!U257&gt;malu1+dima1+wome1+doje1+vrve1+zasa1+zodi1,1,0)</f>
        <v>0</v>
      </c>
      <c r="R257" s="25" t="str">
        <f t="shared" si="50"/>
        <v>OK</v>
      </c>
      <c r="S257" s="25">
        <f>MIN(P257+'M1-In'!U257,malu1+dima1+wome1+doje1+vrve1+zasa1+zodi1)</f>
        <v>0</v>
      </c>
      <c r="T257" s="25">
        <f>IF('M1-In'!AD257+'M1-In'!AE257+'M1-In'!AF257+'M1-In'!AG257+'M1-In'!AH257+'M1-In'!AI257+'M1-In'!AJ257&gt;S257,1,0)</f>
        <v>0</v>
      </c>
      <c r="U257" s="25" t="str">
        <f t="shared" si="51"/>
        <v>OK</v>
      </c>
      <c r="V257" s="34">
        <f t="shared" si="52"/>
        <v>0</v>
      </c>
      <c r="W257" s="81">
        <f>ROUND('M1-In'!Y257+'M1-In'!Z257+'M1-In'!AA257*0.5+'M1-In'!AB257*0.5,2)</f>
        <v>0</v>
      </c>
      <c r="X257" s="81">
        <f>ROUND('M1-In'!Y257,2)+ROUND('M1-In'!Z257*1.5,2)+ROUND('M1-In'!AA257*0.6,2)+ROUND('M1-In'!AB257*0.9,2)</f>
        <v>0</v>
      </c>
      <c r="Y257" s="81">
        <f ca="1">IF(V257=1,"Corriger",'M1-In'!Y257* vergoedeen+'M1-In'!Z257*ROUND(vergoedeen*1.5,2)+'M1-In'!AA257*ROUND(vergoedeen*0.6,2)+'M1-In'!AB257*ROUND(vergoedeen*0.9,2))</f>
        <v>0</v>
      </c>
      <c r="Z257" s="81">
        <f t="shared" ca="1" si="53"/>
        <v>0</v>
      </c>
      <c r="AA257" s="81">
        <f>E257+'M1-In'!N257+'M1-In'!P257+H257</f>
        <v>0</v>
      </c>
      <c r="AB257" s="81">
        <f>E257+'M1-In'!N257+'M1-In'!P257</f>
        <v>0</v>
      </c>
      <c r="AC257" s="25">
        <f>IF(V257=1,"Corriger",MIN(AA257,ad5m1*Ident!L257))</f>
        <v>0</v>
      </c>
      <c r="AD257" s="25">
        <f>MIN(AB257,ad5m1*Ident!L257)</f>
        <v>0</v>
      </c>
      <c r="AE257" s="81">
        <f t="shared" si="54"/>
        <v>0</v>
      </c>
      <c r="AF257" s="81">
        <f t="shared" si="55"/>
        <v>0</v>
      </c>
      <c r="AG257" s="81">
        <f>'M1-In'!AD257+'M1-In'!AE257</f>
        <v>0</v>
      </c>
      <c r="AH257" s="81">
        <f t="shared" si="56"/>
        <v>0</v>
      </c>
      <c r="AI257" s="81">
        <f>IF(V257=1,"Corriger!",ROUND('M1-In'!AF257*AE257*fuf,2))</f>
        <v>0</v>
      </c>
      <c r="AJ257" s="81">
        <f>IF(V257=1,"Corriger!",ROUND('M1-In'!AG257*AE257*fuf,2))</f>
        <v>0</v>
      </c>
      <c r="AK257" s="81">
        <f>IF(V257=1,"Corriger!",ROUND('M1-In'!AH257*AE257*fuf,2))</f>
        <v>0</v>
      </c>
      <c r="AL257" s="81">
        <f>IF(V257=1,"Corriger!",ROUND('M1-In'!AI257*AE257*fuf,2))</f>
        <v>0</v>
      </c>
      <c r="AM257" s="81">
        <f>IF(V257=1,"Corriger!",ROUND('M1-In'!AJ257*AE257*fuf,2))</f>
        <v>0</v>
      </c>
      <c r="AN257" s="81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1">
        <f t="shared" si="58"/>
        <v>0</v>
      </c>
      <c r="AQ257" s="81">
        <f t="shared" ca="1" si="59"/>
        <v>0</v>
      </c>
      <c r="AR257" s="81">
        <f t="shared" ca="1" si="60"/>
        <v>0</v>
      </c>
      <c r="AS257" s="81">
        <f t="shared" si="61"/>
        <v>0</v>
      </c>
      <c r="AT257" s="81">
        <f t="shared" ca="1" si="62"/>
        <v>0</v>
      </c>
      <c r="AU257" s="81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'M1-In'!F258*malu1+'M1-In'!G258*dima1+'M1-In'!H258*wome1+'M1-In'!I258*doje1+'M1-In'!J258*vrve1+'M1-In'!K258*zasa1+'M1-In'!L258*zodi1</f>
        <v>0</v>
      </c>
      <c r="F258" s="34">
        <f>IF('M1-In'!Q258&lt;0,1,0)</f>
        <v>0</v>
      </c>
      <c r="G258" s="81" t="str">
        <f t="shared" si="48"/>
        <v>OK</v>
      </c>
      <c r="H258" s="81">
        <f>IF('M1-In'!Q258&lt;0,0,'M1-In'!Q258)</f>
        <v>0</v>
      </c>
      <c r="I258" s="25">
        <f>IF('M1-In'!F258&gt;0,malu1,0)</f>
        <v>0</v>
      </c>
      <c r="J258" s="25">
        <f>IF('M1-In'!G258&gt;0,dima1,0)</f>
        <v>0</v>
      </c>
      <c r="K258" s="25">
        <f>IF('M1-In'!H258&gt;0,wome1,0)</f>
        <v>0</v>
      </c>
      <c r="L258" s="25">
        <f>IF('M1-In'!I258&gt;0,doje1,0)</f>
        <v>0</v>
      </c>
      <c r="M258" s="25">
        <f>IF('M1-In'!J258&gt;0,vrve1,0)</f>
        <v>0</v>
      </c>
      <c r="N258" s="25">
        <f>IF('M1-In'!K258&gt;0,zasa1,0)</f>
        <v>0</v>
      </c>
      <c r="O258" s="25">
        <f>IF('M1-In'!L258&gt;0,zodi1,0)</f>
        <v>0</v>
      </c>
      <c r="P258" s="25">
        <f t="shared" si="49"/>
        <v>0</v>
      </c>
      <c r="Q258" s="25">
        <f>IF(P258+'M1-In'!U258&gt;malu1+dima1+wome1+doje1+vrve1+zasa1+zodi1,1,0)</f>
        <v>0</v>
      </c>
      <c r="R258" s="25" t="str">
        <f t="shared" si="50"/>
        <v>OK</v>
      </c>
      <c r="S258" s="25">
        <f>MIN(P258+'M1-In'!U258,malu1+dima1+wome1+doje1+vrve1+zasa1+zodi1)</f>
        <v>0</v>
      </c>
      <c r="T258" s="25">
        <f>IF('M1-In'!AD258+'M1-In'!AE258+'M1-In'!AF258+'M1-In'!AG258+'M1-In'!AH258+'M1-In'!AI258+'M1-In'!AJ258&gt;S258,1,0)</f>
        <v>0</v>
      </c>
      <c r="U258" s="25" t="str">
        <f t="shared" si="51"/>
        <v>OK</v>
      </c>
      <c r="V258" s="34">
        <f t="shared" si="52"/>
        <v>0</v>
      </c>
      <c r="W258" s="81">
        <f>ROUND('M1-In'!Y258+'M1-In'!Z258+'M1-In'!AA258*0.5+'M1-In'!AB258*0.5,2)</f>
        <v>0</v>
      </c>
      <c r="X258" s="81">
        <f>ROUND('M1-In'!Y258,2)+ROUND('M1-In'!Z258*1.5,2)+ROUND('M1-In'!AA258*0.6,2)+ROUND('M1-In'!AB258*0.9,2)</f>
        <v>0</v>
      </c>
      <c r="Y258" s="81">
        <f ca="1">IF(V258=1,"Corriger",'M1-In'!Y258* vergoedeen+'M1-In'!Z258*ROUND(vergoedeen*1.5,2)+'M1-In'!AA258*ROUND(vergoedeen*0.6,2)+'M1-In'!AB258*ROUND(vergoedeen*0.9,2))</f>
        <v>0</v>
      </c>
      <c r="Z258" s="81">
        <f t="shared" ca="1" si="53"/>
        <v>0</v>
      </c>
      <c r="AA258" s="81">
        <f>E258+'M1-In'!N258+'M1-In'!P258+H258</f>
        <v>0</v>
      </c>
      <c r="AB258" s="81">
        <f>E258+'M1-In'!N258+'M1-In'!P258</f>
        <v>0</v>
      </c>
      <c r="AC258" s="25">
        <f>IF(V258=1,"Corriger",MIN(AA258,ad5m1*Ident!L258))</f>
        <v>0</v>
      </c>
      <c r="AD258" s="25">
        <f>MIN(AB258,ad5m1*Ident!L258)</f>
        <v>0</v>
      </c>
      <c r="AE258" s="81">
        <f t="shared" si="54"/>
        <v>0</v>
      </c>
      <c r="AF258" s="81">
        <f t="shared" si="55"/>
        <v>0</v>
      </c>
      <c r="AG258" s="81">
        <f>'M1-In'!AD258+'M1-In'!AE258</f>
        <v>0</v>
      </c>
      <c r="AH258" s="81">
        <f t="shared" si="56"/>
        <v>0</v>
      </c>
      <c r="AI258" s="81">
        <f>IF(V258=1,"Corriger!",ROUND('M1-In'!AF258*AE258*fuf,2))</f>
        <v>0</v>
      </c>
      <c r="AJ258" s="81">
        <f>IF(V258=1,"Corriger!",ROUND('M1-In'!AG258*AE258*fuf,2))</f>
        <v>0</v>
      </c>
      <c r="AK258" s="81">
        <f>IF(V258=1,"Corriger!",ROUND('M1-In'!AH258*AE258*fuf,2))</f>
        <v>0</v>
      </c>
      <c r="AL258" s="81">
        <f>IF(V258=1,"Corriger!",ROUND('M1-In'!AI258*AE258*fuf,2))</f>
        <v>0</v>
      </c>
      <c r="AM258" s="81">
        <f>IF(V258=1,"Corriger!",ROUND('M1-In'!AJ258*AE258*fuf,2))</f>
        <v>0</v>
      </c>
      <c r="AN258" s="81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1">
        <f t="shared" si="58"/>
        <v>0</v>
      </c>
      <c r="AQ258" s="81">
        <f t="shared" ca="1" si="59"/>
        <v>0</v>
      </c>
      <c r="AR258" s="81">
        <f t="shared" ca="1" si="60"/>
        <v>0</v>
      </c>
      <c r="AS258" s="81">
        <f t="shared" si="61"/>
        <v>0</v>
      </c>
      <c r="AT258" s="81">
        <f t="shared" ca="1" si="62"/>
        <v>0</v>
      </c>
      <c r="AU258" s="81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'M1-In'!F259*malu1+'M1-In'!G259*dima1+'M1-In'!H259*wome1+'M1-In'!I259*doje1+'M1-In'!J259*vrve1+'M1-In'!K259*zasa1+'M1-In'!L259*zodi1</f>
        <v>0</v>
      </c>
      <c r="F259" s="34">
        <f>IF('M1-In'!Q259&lt;0,1,0)</f>
        <v>0</v>
      </c>
      <c r="G259" s="81" t="str">
        <f t="shared" si="48"/>
        <v>OK</v>
      </c>
      <c r="H259" s="81">
        <f>IF('M1-In'!Q259&lt;0,0,'M1-In'!Q259)</f>
        <v>0</v>
      </c>
      <c r="I259" s="25">
        <f>IF('M1-In'!F259&gt;0,malu1,0)</f>
        <v>0</v>
      </c>
      <c r="J259" s="25">
        <f>IF('M1-In'!G259&gt;0,dima1,0)</f>
        <v>0</v>
      </c>
      <c r="K259" s="25">
        <f>IF('M1-In'!H259&gt;0,wome1,0)</f>
        <v>0</v>
      </c>
      <c r="L259" s="25">
        <f>IF('M1-In'!I259&gt;0,doje1,0)</f>
        <v>0</v>
      </c>
      <c r="M259" s="25">
        <f>IF('M1-In'!J259&gt;0,vrve1,0)</f>
        <v>0</v>
      </c>
      <c r="N259" s="25">
        <f>IF('M1-In'!K259&gt;0,zasa1,0)</f>
        <v>0</v>
      </c>
      <c r="O259" s="25">
        <f>IF('M1-In'!L259&gt;0,zodi1,0)</f>
        <v>0</v>
      </c>
      <c r="P259" s="25">
        <f t="shared" si="49"/>
        <v>0</v>
      </c>
      <c r="Q259" s="25">
        <f>IF(P259+'M1-In'!U259&gt;malu1+dima1+wome1+doje1+vrve1+zasa1+zodi1,1,0)</f>
        <v>0</v>
      </c>
      <c r="R259" s="25" t="str">
        <f t="shared" si="50"/>
        <v>OK</v>
      </c>
      <c r="S259" s="25">
        <f>MIN(P259+'M1-In'!U259,malu1+dima1+wome1+doje1+vrve1+zasa1+zodi1)</f>
        <v>0</v>
      </c>
      <c r="T259" s="25">
        <f>IF('M1-In'!AD259+'M1-In'!AE259+'M1-In'!AF259+'M1-In'!AG259+'M1-In'!AH259+'M1-In'!AI259+'M1-In'!AJ259&gt;S259,1,0)</f>
        <v>0</v>
      </c>
      <c r="U259" s="25" t="str">
        <f t="shared" si="51"/>
        <v>OK</v>
      </c>
      <c r="V259" s="34">
        <f t="shared" si="52"/>
        <v>0</v>
      </c>
      <c r="W259" s="81">
        <f>ROUND('M1-In'!Y259+'M1-In'!Z259+'M1-In'!AA259*0.5+'M1-In'!AB259*0.5,2)</f>
        <v>0</v>
      </c>
      <c r="X259" s="81">
        <f>ROUND('M1-In'!Y259,2)+ROUND('M1-In'!Z259*1.5,2)+ROUND('M1-In'!AA259*0.6,2)+ROUND('M1-In'!AB259*0.9,2)</f>
        <v>0</v>
      </c>
      <c r="Y259" s="81">
        <f ca="1">IF(V259=1,"Corriger",'M1-In'!Y259* vergoedeen+'M1-In'!Z259*ROUND(vergoedeen*1.5,2)+'M1-In'!AA259*ROUND(vergoedeen*0.6,2)+'M1-In'!AB259*ROUND(vergoedeen*0.9,2))</f>
        <v>0</v>
      </c>
      <c r="Z259" s="81">
        <f t="shared" ca="1" si="53"/>
        <v>0</v>
      </c>
      <c r="AA259" s="81">
        <f>E259+'M1-In'!N259+'M1-In'!P259+H259</f>
        <v>0</v>
      </c>
      <c r="AB259" s="81">
        <f>E259+'M1-In'!N259+'M1-In'!P259</f>
        <v>0</v>
      </c>
      <c r="AC259" s="25">
        <f>IF(V259=1,"Corriger",MIN(AA259,ad5m1*Ident!L259))</f>
        <v>0</v>
      </c>
      <c r="AD259" s="25">
        <f>MIN(AB259,ad5m1*Ident!L259)</f>
        <v>0</v>
      </c>
      <c r="AE259" s="81">
        <f t="shared" si="54"/>
        <v>0</v>
      </c>
      <c r="AF259" s="81">
        <f t="shared" si="55"/>
        <v>0</v>
      </c>
      <c r="AG259" s="81">
        <f>'M1-In'!AD259+'M1-In'!AE259</f>
        <v>0</v>
      </c>
      <c r="AH259" s="81">
        <f t="shared" si="56"/>
        <v>0</v>
      </c>
      <c r="AI259" s="81">
        <f>IF(V259=1,"Corriger!",ROUND('M1-In'!AF259*AE259*fuf,2))</f>
        <v>0</v>
      </c>
      <c r="AJ259" s="81">
        <f>IF(V259=1,"Corriger!",ROUND('M1-In'!AG259*AE259*fuf,2))</f>
        <v>0</v>
      </c>
      <c r="AK259" s="81">
        <f>IF(V259=1,"Corriger!",ROUND('M1-In'!AH259*AE259*fuf,2))</f>
        <v>0</v>
      </c>
      <c r="AL259" s="81">
        <f>IF(V259=1,"Corriger!",ROUND('M1-In'!AI259*AE259*fuf,2))</f>
        <v>0</v>
      </c>
      <c r="AM259" s="81">
        <f>IF(V259=1,"Corriger!",ROUND('M1-In'!AJ259*AE259*fuf,2))</f>
        <v>0</v>
      </c>
      <c r="AN259" s="81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1">
        <f t="shared" si="58"/>
        <v>0</v>
      </c>
      <c r="AQ259" s="81">
        <f t="shared" ca="1" si="59"/>
        <v>0</v>
      </c>
      <c r="AR259" s="81">
        <f t="shared" ca="1" si="60"/>
        <v>0</v>
      </c>
      <c r="AS259" s="81">
        <f t="shared" si="61"/>
        <v>0</v>
      </c>
      <c r="AT259" s="81">
        <f t="shared" ca="1" si="62"/>
        <v>0</v>
      </c>
      <c r="AU259" s="81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'M1-In'!F260*malu1+'M1-In'!G260*dima1+'M1-In'!H260*wome1+'M1-In'!I260*doje1+'M1-In'!J260*vrve1+'M1-In'!K260*zasa1+'M1-In'!L260*zodi1</f>
        <v>0</v>
      </c>
      <c r="F260" s="34">
        <f>IF('M1-In'!Q260&lt;0,1,0)</f>
        <v>0</v>
      </c>
      <c r="G260" s="81" t="str">
        <f t="shared" ref="G260:G300" si="64">IF(F260=1,"pas&lt;0 !","OK")</f>
        <v>OK</v>
      </c>
      <c r="H260" s="81">
        <f>IF('M1-In'!Q260&lt;0,0,'M1-In'!Q260)</f>
        <v>0</v>
      </c>
      <c r="I260" s="25">
        <f>IF('M1-In'!F260&gt;0,malu1,0)</f>
        <v>0</v>
      </c>
      <c r="J260" s="25">
        <f>IF('M1-In'!G260&gt;0,dima1,0)</f>
        <v>0</v>
      </c>
      <c r="K260" s="25">
        <f>IF('M1-In'!H260&gt;0,wome1,0)</f>
        <v>0</v>
      </c>
      <c r="L260" s="25">
        <f>IF('M1-In'!I260&gt;0,doje1,0)</f>
        <v>0</v>
      </c>
      <c r="M260" s="25">
        <f>IF('M1-In'!J260&gt;0,vrve1,0)</f>
        <v>0</v>
      </c>
      <c r="N260" s="25">
        <f>IF('M1-In'!K260&gt;0,zasa1,0)</f>
        <v>0</v>
      </c>
      <c r="O260" s="25">
        <f>IF('M1-In'!L260&gt;0,zodi1,0)</f>
        <v>0</v>
      </c>
      <c r="P260" s="25">
        <f t="shared" ref="P260:P300" si="65">I260+J260+K260+L260+M260+N260+O260</f>
        <v>0</v>
      </c>
      <c r="Q260" s="25">
        <f>IF(P260+'M1-In'!U260&gt;malu1+dima1+wome1+doje1+vrve1+zasa1+zodi1,1,0)</f>
        <v>0</v>
      </c>
      <c r="R260" s="25" t="str">
        <f t="shared" ref="R260:R300" si="66">IF(Q260=1,"Trop!","OK")</f>
        <v>OK</v>
      </c>
      <c r="S260" s="25">
        <f>MIN(P260+'M1-In'!U260,malu1+dima1+wome1+doje1+vrve1+zasa1+zodi1)</f>
        <v>0</v>
      </c>
      <c r="T260" s="25">
        <f>IF('M1-In'!AD260+'M1-In'!AE260+'M1-In'!AF260+'M1-In'!AG260+'M1-In'!AH260+'M1-In'!AI260+'M1-In'!AJ260&gt;S260,1,0)</f>
        <v>0</v>
      </c>
      <c r="U260" s="25" t="str">
        <f t="shared" ref="U260:U300" si="67">IF(T260=1,"Trop!","OK")</f>
        <v>OK</v>
      </c>
      <c r="V260" s="34">
        <f t="shared" ref="V260:V300" si="68">IF(OR(Q260=1,T260=1,F260=1),1,0)</f>
        <v>0</v>
      </c>
      <c r="W260" s="81">
        <f>ROUND('M1-In'!Y260+'M1-In'!Z260+'M1-In'!AA260*0.5+'M1-In'!AB260*0.5,2)</f>
        <v>0</v>
      </c>
      <c r="X260" s="81">
        <f>ROUND('M1-In'!Y260,2)+ROUND('M1-In'!Z260*1.5,2)+ROUND('M1-In'!AA260*0.6,2)+ROUND('M1-In'!AB260*0.9,2)</f>
        <v>0</v>
      </c>
      <c r="Y260" s="81">
        <f ca="1">IF(V260=1,"Corriger",'M1-In'!Y260* vergoedeen+'M1-In'!Z260*ROUND(vergoedeen*1.5,2)+'M1-In'!AA260*ROUND(vergoedeen*0.6,2)+'M1-In'!AB260*ROUND(vergoedeen*0.9,2))</f>
        <v>0</v>
      </c>
      <c r="Z260" s="81">
        <f t="shared" ref="Z260:Z300" ca="1" si="69">IF(V260=1,"Corriger",Y260-AU260)</f>
        <v>0</v>
      </c>
      <c r="AA260" s="81">
        <f>E260+'M1-In'!N260+'M1-In'!P260+H260</f>
        <v>0</v>
      </c>
      <c r="AB260" s="81">
        <f>E260+'M1-In'!N260+'M1-In'!P260</f>
        <v>0</v>
      </c>
      <c r="AC260" s="25">
        <f>IF(V260=1,"Corriger",MIN(AA260,ad5m1*Ident!L260))</f>
        <v>0</v>
      </c>
      <c r="AD260" s="25">
        <f>MIN(AB260,ad5m1*Ident!L260)</f>
        <v>0</v>
      </c>
      <c r="AE260" s="81">
        <f t="shared" ref="AE260:AE300" si="70">IF(V260=1,"Corriger!",IF(S260=0,0,ROUND(AD260/S260,2)))</f>
        <v>0</v>
      </c>
      <c r="AF260" s="81">
        <f t="shared" ref="AF260:AF300" si="71">IF(V260=1,"Corriger!",ROUND(W260*fuf,2))</f>
        <v>0</v>
      </c>
      <c r="AG260" s="81">
        <f>'M1-In'!AD260+'M1-In'!AE260</f>
        <v>0</v>
      </c>
      <c r="AH260" s="81">
        <f t="shared" ref="AH260:AH300" si="72">IF(V260=1,"Corriger!",ROUND(AG260*AE260*fuf,2))</f>
        <v>0</v>
      </c>
      <c r="AI260" s="81">
        <f>IF(V260=1,"Corriger!",ROUND('M1-In'!AF260*AE260*fuf,2))</f>
        <v>0</v>
      </c>
      <c r="AJ260" s="81">
        <f>IF(V260=1,"Corriger!",ROUND('M1-In'!AG260*AE260*fuf,2))</f>
        <v>0</v>
      </c>
      <c r="AK260" s="81">
        <f>IF(V260=1,"Corriger!",ROUND('M1-In'!AH260*AE260*fuf,2))</f>
        <v>0</v>
      </c>
      <c r="AL260" s="81">
        <f>IF(V260=1,"Corriger!",ROUND('M1-In'!AI260*AE260*fuf,2))</f>
        <v>0</v>
      </c>
      <c r="AM260" s="81">
        <f>IF(V260=1,"Corriger!",ROUND('M1-In'!AJ260*AE260*fuf,2))</f>
        <v>0</v>
      </c>
      <c r="AN260" s="81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1">
        <f t="shared" ref="AP260:AP300" si="74">ROUND(W260*fuf,2)</f>
        <v>0</v>
      </c>
      <c r="AQ260" s="81">
        <f t="shared" ref="AQ260:AQ300" ca="1" si="75">ROUND(fulm1*AP260,2)</f>
        <v>0</v>
      </c>
      <c r="AR260" s="81">
        <f t="shared" ref="AR260:AR300" ca="1" si="76">ROUND(AQ260*wnbij/100,2)</f>
        <v>0</v>
      </c>
      <c r="AS260" s="81">
        <f t="shared" ref="AS260:AS300" si="77">MIN(ROUND(AP260/upm_1,2),1)</f>
        <v>0</v>
      </c>
      <c r="AT260" s="81">
        <f t="shared" ref="AT260:AT300" ca="1" si="78">MIN(ROUND(bvmll1*AS260,2),AR260)</f>
        <v>0</v>
      </c>
      <c r="AU260" s="81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'M1-In'!F261*malu1+'M1-In'!G261*dima1+'M1-In'!H261*wome1+'M1-In'!I261*doje1+'M1-In'!J261*vrve1+'M1-In'!K261*zasa1+'M1-In'!L261*zodi1</f>
        <v>0</v>
      </c>
      <c r="F261" s="34">
        <f>IF('M1-In'!Q261&lt;0,1,0)</f>
        <v>0</v>
      </c>
      <c r="G261" s="81" t="str">
        <f t="shared" si="64"/>
        <v>OK</v>
      </c>
      <c r="H261" s="81">
        <f>IF('M1-In'!Q261&lt;0,0,'M1-In'!Q261)</f>
        <v>0</v>
      </c>
      <c r="I261" s="25">
        <f>IF('M1-In'!F261&gt;0,malu1,0)</f>
        <v>0</v>
      </c>
      <c r="J261" s="25">
        <f>IF('M1-In'!G261&gt;0,dima1,0)</f>
        <v>0</v>
      </c>
      <c r="K261" s="25">
        <f>IF('M1-In'!H261&gt;0,wome1,0)</f>
        <v>0</v>
      </c>
      <c r="L261" s="25">
        <f>IF('M1-In'!I261&gt;0,doje1,0)</f>
        <v>0</v>
      </c>
      <c r="M261" s="25">
        <f>IF('M1-In'!J261&gt;0,vrve1,0)</f>
        <v>0</v>
      </c>
      <c r="N261" s="25">
        <f>IF('M1-In'!K261&gt;0,zasa1,0)</f>
        <v>0</v>
      </c>
      <c r="O261" s="25">
        <f>IF('M1-In'!L261&gt;0,zodi1,0)</f>
        <v>0</v>
      </c>
      <c r="P261" s="25">
        <f t="shared" si="65"/>
        <v>0</v>
      </c>
      <c r="Q261" s="25">
        <f>IF(P261+'M1-In'!U261&gt;malu1+dima1+wome1+doje1+vrve1+zasa1+zodi1,1,0)</f>
        <v>0</v>
      </c>
      <c r="R261" s="25" t="str">
        <f t="shared" si="66"/>
        <v>OK</v>
      </c>
      <c r="S261" s="25">
        <f>MIN(P261+'M1-In'!U261,malu1+dima1+wome1+doje1+vrve1+zasa1+zodi1)</f>
        <v>0</v>
      </c>
      <c r="T261" s="25">
        <f>IF('M1-In'!AD261+'M1-In'!AE261+'M1-In'!AF261+'M1-In'!AG261+'M1-In'!AH261+'M1-In'!AI261+'M1-In'!AJ261&gt;S261,1,0)</f>
        <v>0</v>
      </c>
      <c r="U261" s="25" t="str">
        <f t="shared" si="67"/>
        <v>OK</v>
      </c>
      <c r="V261" s="34">
        <f t="shared" si="68"/>
        <v>0</v>
      </c>
      <c r="W261" s="81">
        <f>ROUND('M1-In'!Y261+'M1-In'!Z261+'M1-In'!AA261*0.5+'M1-In'!AB261*0.5,2)</f>
        <v>0</v>
      </c>
      <c r="X261" s="81">
        <f>ROUND('M1-In'!Y261,2)+ROUND('M1-In'!Z261*1.5,2)+ROUND('M1-In'!AA261*0.6,2)+ROUND('M1-In'!AB261*0.9,2)</f>
        <v>0</v>
      </c>
      <c r="Y261" s="81">
        <f ca="1">IF(V261=1,"Corriger",'M1-In'!Y261* vergoedeen+'M1-In'!Z261*ROUND(vergoedeen*1.5,2)+'M1-In'!AA261*ROUND(vergoedeen*0.6,2)+'M1-In'!AB261*ROUND(vergoedeen*0.9,2))</f>
        <v>0</v>
      </c>
      <c r="Z261" s="81">
        <f t="shared" ca="1" si="69"/>
        <v>0</v>
      </c>
      <c r="AA261" s="81">
        <f>E261+'M1-In'!N261+'M1-In'!P261+H261</f>
        <v>0</v>
      </c>
      <c r="AB261" s="81">
        <f>E261+'M1-In'!N261+'M1-In'!P261</f>
        <v>0</v>
      </c>
      <c r="AC261" s="25">
        <f>IF(V261=1,"Corriger",MIN(AA261,ad5m1*Ident!L261))</f>
        <v>0</v>
      </c>
      <c r="AD261" s="25">
        <f>MIN(AB261,ad5m1*Ident!L261)</f>
        <v>0</v>
      </c>
      <c r="AE261" s="81">
        <f t="shared" si="70"/>
        <v>0</v>
      </c>
      <c r="AF261" s="81">
        <f t="shared" si="71"/>
        <v>0</v>
      </c>
      <c r="AG261" s="81">
        <f>'M1-In'!AD261+'M1-In'!AE261</f>
        <v>0</v>
      </c>
      <c r="AH261" s="81">
        <f t="shared" si="72"/>
        <v>0</v>
      </c>
      <c r="AI261" s="81">
        <f>IF(V261=1,"Corriger!",ROUND('M1-In'!AF261*AE261*fuf,2))</f>
        <v>0</v>
      </c>
      <c r="AJ261" s="81">
        <f>IF(V261=1,"Corriger!",ROUND('M1-In'!AG261*AE261*fuf,2))</f>
        <v>0</v>
      </c>
      <c r="AK261" s="81">
        <f>IF(V261=1,"Corriger!",ROUND('M1-In'!AH261*AE261*fuf,2))</f>
        <v>0</v>
      </c>
      <c r="AL261" s="81">
        <f>IF(V261=1,"Corriger!",ROUND('M1-In'!AI261*AE261*fuf,2))</f>
        <v>0</v>
      </c>
      <c r="AM261" s="81">
        <f>IF(V261=1,"Corriger!",ROUND('M1-In'!AJ261*AE261*fuf,2))</f>
        <v>0</v>
      </c>
      <c r="AN261" s="81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1">
        <f t="shared" si="74"/>
        <v>0</v>
      </c>
      <c r="AQ261" s="81">
        <f t="shared" ca="1" si="75"/>
        <v>0</v>
      </c>
      <c r="AR261" s="81">
        <f t="shared" ca="1" si="76"/>
        <v>0</v>
      </c>
      <c r="AS261" s="81">
        <f t="shared" si="77"/>
        <v>0</v>
      </c>
      <c r="AT261" s="81">
        <f t="shared" ca="1" si="78"/>
        <v>0</v>
      </c>
      <c r="AU261" s="81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'M1-In'!F262*malu1+'M1-In'!G262*dima1+'M1-In'!H262*wome1+'M1-In'!I262*doje1+'M1-In'!J262*vrve1+'M1-In'!K262*zasa1+'M1-In'!L262*zodi1</f>
        <v>0</v>
      </c>
      <c r="F262" s="34">
        <f>IF('M1-In'!Q262&lt;0,1,0)</f>
        <v>0</v>
      </c>
      <c r="G262" s="81" t="str">
        <f t="shared" si="64"/>
        <v>OK</v>
      </c>
      <c r="H262" s="81">
        <f>IF('M1-In'!Q262&lt;0,0,'M1-In'!Q262)</f>
        <v>0</v>
      </c>
      <c r="I262" s="25">
        <f>IF('M1-In'!F262&gt;0,malu1,0)</f>
        <v>0</v>
      </c>
      <c r="J262" s="25">
        <f>IF('M1-In'!G262&gt;0,dima1,0)</f>
        <v>0</v>
      </c>
      <c r="K262" s="25">
        <f>IF('M1-In'!H262&gt;0,wome1,0)</f>
        <v>0</v>
      </c>
      <c r="L262" s="25">
        <f>IF('M1-In'!I262&gt;0,doje1,0)</f>
        <v>0</v>
      </c>
      <c r="M262" s="25">
        <f>IF('M1-In'!J262&gt;0,vrve1,0)</f>
        <v>0</v>
      </c>
      <c r="N262" s="25">
        <f>IF('M1-In'!K262&gt;0,zasa1,0)</f>
        <v>0</v>
      </c>
      <c r="O262" s="25">
        <f>IF('M1-In'!L262&gt;0,zodi1,0)</f>
        <v>0</v>
      </c>
      <c r="P262" s="25">
        <f t="shared" si="65"/>
        <v>0</v>
      </c>
      <c r="Q262" s="25">
        <f>IF(P262+'M1-In'!U262&gt;malu1+dima1+wome1+doje1+vrve1+zasa1+zodi1,1,0)</f>
        <v>0</v>
      </c>
      <c r="R262" s="25" t="str">
        <f t="shared" si="66"/>
        <v>OK</v>
      </c>
      <c r="S262" s="25">
        <f>MIN(P262+'M1-In'!U262,malu1+dima1+wome1+doje1+vrve1+zasa1+zodi1)</f>
        <v>0</v>
      </c>
      <c r="T262" s="25">
        <f>IF('M1-In'!AD262+'M1-In'!AE262+'M1-In'!AF262+'M1-In'!AG262+'M1-In'!AH262+'M1-In'!AI262+'M1-In'!AJ262&gt;S262,1,0)</f>
        <v>0</v>
      </c>
      <c r="U262" s="25" t="str">
        <f t="shared" si="67"/>
        <v>OK</v>
      </c>
      <c r="V262" s="34">
        <f t="shared" si="68"/>
        <v>0</v>
      </c>
      <c r="W262" s="81">
        <f>ROUND('M1-In'!Y262+'M1-In'!Z262+'M1-In'!AA262*0.5+'M1-In'!AB262*0.5,2)</f>
        <v>0</v>
      </c>
      <c r="X262" s="81">
        <f>ROUND('M1-In'!Y262,2)+ROUND('M1-In'!Z262*1.5,2)+ROUND('M1-In'!AA262*0.6,2)+ROUND('M1-In'!AB262*0.9,2)</f>
        <v>0</v>
      </c>
      <c r="Y262" s="81">
        <f ca="1">IF(V262=1,"Corriger",'M1-In'!Y262* vergoedeen+'M1-In'!Z262*ROUND(vergoedeen*1.5,2)+'M1-In'!AA262*ROUND(vergoedeen*0.6,2)+'M1-In'!AB262*ROUND(vergoedeen*0.9,2))</f>
        <v>0</v>
      </c>
      <c r="Z262" s="81">
        <f t="shared" ca="1" si="69"/>
        <v>0</v>
      </c>
      <c r="AA262" s="81">
        <f>E262+'M1-In'!N262+'M1-In'!P262+H262</f>
        <v>0</v>
      </c>
      <c r="AB262" s="81">
        <f>E262+'M1-In'!N262+'M1-In'!P262</f>
        <v>0</v>
      </c>
      <c r="AC262" s="25">
        <f>IF(V262=1,"Corriger",MIN(AA262,ad5m1*Ident!L262))</f>
        <v>0</v>
      </c>
      <c r="AD262" s="25">
        <f>MIN(AB262,ad5m1*Ident!L262)</f>
        <v>0</v>
      </c>
      <c r="AE262" s="81">
        <f t="shared" si="70"/>
        <v>0</v>
      </c>
      <c r="AF262" s="81">
        <f t="shared" si="71"/>
        <v>0</v>
      </c>
      <c r="AG262" s="81">
        <f>'M1-In'!AD262+'M1-In'!AE262</f>
        <v>0</v>
      </c>
      <c r="AH262" s="81">
        <f t="shared" si="72"/>
        <v>0</v>
      </c>
      <c r="AI262" s="81">
        <f>IF(V262=1,"Corriger!",ROUND('M1-In'!AF262*AE262*fuf,2))</f>
        <v>0</v>
      </c>
      <c r="AJ262" s="81">
        <f>IF(V262=1,"Corriger!",ROUND('M1-In'!AG262*AE262*fuf,2))</f>
        <v>0</v>
      </c>
      <c r="AK262" s="81">
        <f>IF(V262=1,"Corriger!",ROUND('M1-In'!AH262*AE262*fuf,2))</f>
        <v>0</v>
      </c>
      <c r="AL262" s="81">
        <f>IF(V262=1,"Corriger!",ROUND('M1-In'!AI262*AE262*fuf,2))</f>
        <v>0</v>
      </c>
      <c r="AM262" s="81">
        <f>IF(V262=1,"Corriger!",ROUND('M1-In'!AJ262*AE262*fuf,2))</f>
        <v>0</v>
      </c>
      <c r="AN262" s="81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1">
        <f t="shared" si="74"/>
        <v>0</v>
      </c>
      <c r="AQ262" s="81">
        <f t="shared" ca="1" si="75"/>
        <v>0</v>
      </c>
      <c r="AR262" s="81">
        <f t="shared" ca="1" si="76"/>
        <v>0</v>
      </c>
      <c r="AS262" s="81">
        <f t="shared" si="77"/>
        <v>0</v>
      </c>
      <c r="AT262" s="81">
        <f t="shared" ca="1" si="78"/>
        <v>0</v>
      </c>
      <c r="AU262" s="81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'M1-In'!F263*malu1+'M1-In'!G263*dima1+'M1-In'!H263*wome1+'M1-In'!I263*doje1+'M1-In'!J263*vrve1+'M1-In'!K263*zasa1+'M1-In'!L263*zodi1</f>
        <v>0</v>
      </c>
      <c r="F263" s="34">
        <f>IF('M1-In'!Q263&lt;0,1,0)</f>
        <v>0</v>
      </c>
      <c r="G263" s="81" t="str">
        <f t="shared" si="64"/>
        <v>OK</v>
      </c>
      <c r="H263" s="81">
        <f>IF('M1-In'!Q263&lt;0,0,'M1-In'!Q263)</f>
        <v>0</v>
      </c>
      <c r="I263" s="25">
        <f>IF('M1-In'!F263&gt;0,malu1,0)</f>
        <v>0</v>
      </c>
      <c r="J263" s="25">
        <f>IF('M1-In'!G263&gt;0,dima1,0)</f>
        <v>0</v>
      </c>
      <c r="K263" s="25">
        <f>IF('M1-In'!H263&gt;0,wome1,0)</f>
        <v>0</v>
      </c>
      <c r="L263" s="25">
        <f>IF('M1-In'!I263&gt;0,doje1,0)</f>
        <v>0</v>
      </c>
      <c r="M263" s="25">
        <f>IF('M1-In'!J263&gt;0,vrve1,0)</f>
        <v>0</v>
      </c>
      <c r="N263" s="25">
        <f>IF('M1-In'!K263&gt;0,zasa1,0)</f>
        <v>0</v>
      </c>
      <c r="O263" s="25">
        <f>IF('M1-In'!L263&gt;0,zodi1,0)</f>
        <v>0</v>
      </c>
      <c r="P263" s="25">
        <f t="shared" si="65"/>
        <v>0</v>
      </c>
      <c r="Q263" s="25">
        <f>IF(P263+'M1-In'!U263&gt;malu1+dima1+wome1+doje1+vrve1+zasa1+zodi1,1,0)</f>
        <v>0</v>
      </c>
      <c r="R263" s="25" t="str">
        <f t="shared" si="66"/>
        <v>OK</v>
      </c>
      <c r="S263" s="25">
        <f>MIN(P263+'M1-In'!U263,malu1+dima1+wome1+doje1+vrve1+zasa1+zodi1)</f>
        <v>0</v>
      </c>
      <c r="T263" s="25">
        <f>IF('M1-In'!AD263+'M1-In'!AE263+'M1-In'!AF263+'M1-In'!AG263+'M1-In'!AH263+'M1-In'!AI263+'M1-In'!AJ263&gt;S263,1,0)</f>
        <v>0</v>
      </c>
      <c r="U263" s="25" t="str">
        <f t="shared" si="67"/>
        <v>OK</v>
      </c>
      <c r="V263" s="34">
        <f t="shared" si="68"/>
        <v>0</v>
      </c>
      <c r="W263" s="81">
        <f>ROUND('M1-In'!Y263+'M1-In'!Z263+'M1-In'!AA263*0.5+'M1-In'!AB263*0.5,2)</f>
        <v>0</v>
      </c>
      <c r="X263" s="81">
        <f>ROUND('M1-In'!Y263,2)+ROUND('M1-In'!Z263*1.5,2)+ROUND('M1-In'!AA263*0.6,2)+ROUND('M1-In'!AB263*0.9,2)</f>
        <v>0</v>
      </c>
      <c r="Y263" s="81">
        <f ca="1">IF(V263=1,"Corriger",'M1-In'!Y263* vergoedeen+'M1-In'!Z263*ROUND(vergoedeen*1.5,2)+'M1-In'!AA263*ROUND(vergoedeen*0.6,2)+'M1-In'!AB263*ROUND(vergoedeen*0.9,2))</f>
        <v>0</v>
      </c>
      <c r="Z263" s="81">
        <f t="shared" ca="1" si="69"/>
        <v>0</v>
      </c>
      <c r="AA263" s="81">
        <f>E263+'M1-In'!N263+'M1-In'!P263+H263</f>
        <v>0</v>
      </c>
      <c r="AB263" s="81">
        <f>E263+'M1-In'!N263+'M1-In'!P263</f>
        <v>0</v>
      </c>
      <c r="AC263" s="25">
        <f>IF(V263=1,"Corriger",MIN(AA263,ad5m1*Ident!L263))</f>
        <v>0</v>
      </c>
      <c r="AD263" s="25">
        <f>MIN(AB263,ad5m1*Ident!L263)</f>
        <v>0</v>
      </c>
      <c r="AE263" s="81">
        <f t="shared" si="70"/>
        <v>0</v>
      </c>
      <c r="AF263" s="81">
        <f t="shared" si="71"/>
        <v>0</v>
      </c>
      <c r="AG263" s="81">
        <f>'M1-In'!AD263+'M1-In'!AE263</f>
        <v>0</v>
      </c>
      <c r="AH263" s="81">
        <f t="shared" si="72"/>
        <v>0</v>
      </c>
      <c r="AI263" s="81">
        <f>IF(V263=1,"Corriger!",ROUND('M1-In'!AF263*AE263*fuf,2))</f>
        <v>0</v>
      </c>
      <c r="AJ263" s="81">
        <f>IF(V263=1,"Corriger!",ROUND('M1-In'!AG263*AE263*fuf,2))</f>
        <v>0</v>
      </c>
      <c r="AK263" s="81">
        <f>IF(V263=1,"Corriger!",ROUND('M1-In'!AH263*AE263*fuf,2))</f>
        <v>0</v>
      </c>
      <c r="AL263" s="81">
        <f>IF(V263=1,"Corriger!",ROUND('M1-In'!AI263*AE263*fuf,2))</f>
        <v>0</v>
      </c>
      <c r="AM263" s="81">
        <f>IF(V263=1,"Corriger!",ROUND('M1-In'!AJ263*AE263*fuf,2))</f>
        <v>0</v>
      </c>
      <c r="AN263" s="81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1">
        <f t="shared" si="74"/>
        <v>0</v>
      </c>
      <c r="AQ263" s="81">
        <f t="shared" ca="1" si="75"/>
        <v>0</v>
      </c>
      <c r="AR263" s="81">
        <f t="shared" ca="1" si="76"/>
        <v>0</v>
      </c>
      <c r="AS263" s="81">
        <f t="shared" si="77"/>
        <v>0</v>
      </c>
      <c r="AT263" s="81">
        <f t="shared" ca="1" si="78"/>
        <v>0</v>
      </c>
      <c r="AU263" s="81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'M1-In'!F264*malu1+'M1-In'!G264*dima1+'M1-In'!H264*wome1+'M1-In'!I264*doje1+'M1-In'!J264*vrve1+'M1-In'!K264*zasa1+'M1-In'!L264*zodi1</f>
        <v>0</v>
      </c>
      <c r="F264" s="34">
        <f>IF('M1-In'!Q264&lt;0,1,0)</f>
        <v>0</v>
      </c>
      <c r="G264" s="81" t="str">
        <f t="shared" si="64"/>
        <v>OK</v>
      </c>
      <c r="H264" s="81">
        <f>IF('M1-In'!Q264&lt;0,0,'M1-In'!Q264)</f>
        <v>0</v>
      </c>
      <c r="I264" s="25">
        <f>IF('M1-In'!F264&gt;0,malu1,0)</f>
        <v>0</v>
      </c>
      <c r="J264" s="25">
        <f>IF('M1-In'!G264&gt;0,dima1,0)</f>
        <v>0</v>
      </c>
      <c r="K264" s="25">
        <f>IF('M1-In'!H264&gt;0,wome1,0)</f>
        <v>0</v>
      </c>
      <c r="L264" s="25">
        <f>IF('M1-In'!I264&gt;0,doje1,0)</f>
        <v>0</v>
      </c>
      <c r="M264" s="25">
        <f>IF('M1-In'!J264&gt;0,vrve1,0)</f>
        <v>0</v>
      </c>
      <c r="N264" s="25">
        <f>IF('M1-In'!K264&gt;0,zasa1,0)</f>
        <v>0</v>
      </c>
      <c r="O264" s="25">
        <f>IF('M1-In'!L264&gt;0,zodi1,0)</f>
        <v>0</v>
      </c>
      <c r="P264" s="25">
        <f t="shared" si="65"/>
        <v>0</v>
      </c>
      <c r="Q264" s="25">
        <f>IF(P264+'M1-In'!U264&gt;malu1+dima1+wome1+doje1+vrve1+zasa1+zodi1,1,0)</f>
        <v>0</v>
      </c>
      <c r="R264" s="25" t="str">
        <f t="shared" si="66"/>
        <v>OK</v>
      </c>
      <c r="S264" s="25">
        <f>MIN(P264+'M1-In'!U264,malu1+dima1+wome1+doje1+vrve1+zasa1+zodi1)</f>
        <v>0</v>
      </c>
      <c r="T264" s="25">
        <f>IF('M1-In'!AD264+'M1-In'!AE264+'M1-In'!AF264+'M1-In'!AG264+'M1-In'!AH264+'M1-In'!AI264+'M1-In'!AJ264&gt;S264,1,0)</f>
        <v>0</v>
      </c>
      <c r="U264" s="25" t="str">
        <f t="shared" si="67"/>
        <v>OK</v>
      </c>
      <c r="V264" s="34">
        <f t="shared" si="68"/>
        <v>0</v>
      </c>
      <c r="W264" s="81">
        <f>ROUND('M1-In'!Y264+'M1-In'!Z264+'M1-In'!AA264*0.5+'M1-In'!AB264*0.5,2)</f>
        <v>0</v>
      </c>
      <c r="X264" s="81">
        <f>ROUND('M1-In'!Y264,2)+ROUND('M1-In'!Z264*1.5,2)+ROUND('M1-In'!AA264*0.6,2)+ROUND('M1-In'!AB264*0.9,2)</f>
        <v>0</v>
      </c>
      <c r="Y264" s="81">
        <f ca="1">IF(V264=1,"Corriger",'M1-In'!Y264* vergoedeen+'M1-In'!Z264*ROUND(vergoedeen*1.5,2)+'M1-In'!AA264*ROUND(vergoedeen*0.6,2)+'M1-In'!AB264*ROUND(vergoedeen*0.9,2))</f>
        <v>0</v>
      </c>
      <c r="Z264" s="81">
        <f t="shared" ca="1" si="69"/>
        <v>0</v>
      </c>
      <c r="AA264" s="81">
        <f>E264+'M1-In'!N264+'M1-In'!P264+H264</f>
        <v>0</v>
      </c>
      <c r="AB264" s="81">
        <f>E264+'M1-In'!N264+'M1-In'!P264</f>
        <v>0</v>
      </c>
      <c r="AC264" s="25">
        <f>IF(V264=1,"Corriger",MIN(AA264,ad5m1*Ident!L264))</f>
        <v>0</v>
      </c>
      <c r="AD264" s="25">
        <f>MIN(AB264,ad5m1*Ident!L264)</f>
        <v>0</v>
      </c>
      <c r="AE264" s="81">
        <f t="shared" si="70"/>
        <v>0</v>
      </c>
      <c r="AF264" s="81">
        <f t="shared" si="71"/>
        <v>0</v>
      </c>
      <c r="AG264" s="81">
        <f>'M1-In'!AD264+'M1-In'!AE264</f>
        <v>0</v>
      </c>
      <c r="AH264" s="81">
        <f t="shared" si="72"/>
        <v>0</v>
      </c>
      <c r="AI264" s="81">
        <f>IF(V264=1,"Corriger!",ROUND('M1-In'!AF264*AE264*fuf,2))</f>
        <v>0</v>
      </c>
      <c r="AJ264" s="81">
        <f>IF(V264=1,"Corriger!",ROUND('M1-In'!AG264*AE264*fuf,2))</f>
        <v>0</v>
      </c>
      <c r="AK264" s="81">
        <f>IF(V264=1,"Corriger!",ROUND('M1-In'!AH264*AE264*fuf,2))</f>
        <v>0</v>
      </c>
      <c r="AL264" s="81">
        <f>IF(V264=1,"Corriger!",ROUND('M1-In'!AI264*AE264*fuf,2))</f>
        <v>0</v>
      </c>
      <c r="AM264" s="81">
        <f>IF(V264=1,"Corriger!",ROUND('M1-In'!AJ264*AE264*fuf,2))</f>
        <v>0</v>
      </c>
      <c r="AN264" s="81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1">
        <f t="shared" si="74"/>
        <v>0</v>
      </c>
      <c r="AQ264" s="81">
        <f t="shared" ca="1" si="75"/>
        <v>0</v>
      </c>
      <c r="AR264" s="81">
        <f t="shared" ca="1" si="76"/>
        <v>0</v>
      </c>
      <c r="AS264" s="81">
        <f t="shared" si="77"/>
        <v>0</v>
      </c>
      <c r="AT264" s="81">
        <f t="shared" ca="1" si="78"/>
        <v>0</v>
      </c>
      <c r="AU264" s="81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'M1-In'!F265*malu1+'M1-In'!G265*dima1+'M1-In'!H265*wome1+'M1-In'!I265*doje1+'M1-In'!J265*vrve1+'M1-In'!K265*zasa1+'M1-In'!L265*zodi1</f>
        <v>0</v>
      </c>
      <c r="F265" s="34">
        <f>IF('M1-In'!Q265&lt;0,1,0)</f>
        <v>0</v>
      </c>
      <c r="G265" s="81" t="str">
        <f t="shared" si="64"/>
        <v>OK</v>
      </c>
      <c r="H265" s="81">
        <f>IF('M1-In'!Q265&lt;0,0,'M1-In'!Q265)</f>
        <v>0</v>
      </c>
      <c r="I265" s="25">
        <f>IF('M1-In'!F265&gt;0,malu1,0)</f>
        <v>0</v>
      </c>
      <c r="J265" s="25">
        <f>IF('M1-In'!G265&gt;0,dima1,0)</f>
        <v>0</v>
      </c>
      <c r="K265" s="25">
        <f>IF('M1-In'!H265&gt;0,wome1,0)</f>
        <v>0</v>
      </c>
      <c r="L265" s="25">
        <f>IF('M1-In'!I265&gt;0,doje1,0)</f>
        <v>0</v>
      </c>
      <c r="M265" s="25">
        <f>IF('M1-In'!J265&gt;0,vrve1,0)</f>
        <v>0</v>
      </c>
      <c r="N265" s="25">
        <f>IF('M1-In'!K265&gt;0,zasa1,0)</f>
        <v>0</v>
      </c>
      <c r="O265" s="25">
        <f>IF('M1-In'!L265&gt;0,zodi1,0)</f>
        <v>0</v>
      </c>
      <c r="P265" s="25">
        <f t="shared" si="65"/>
        <v>0</v>
      </c>
      <c r="Q265" s="25">
        <f>IF(P265+'M1-In'!U265&gt;malu1+dima1+wome1+doje1+vrve1+zasa1+zodi1,1,0)</f>
        <v>0</v>
      </c>
      <c r="R265" s="25" t="str">
        <f t="shared" si="66"/>
        <v>OK</v>
      </c>
      <c r="S265" s="25">
        <f>MIN(P265+'M1-In'!U265,malu1+dima1+wome1+doje1+vrve1+zasa1+zodi1)</f>
        <v>0</v>
      </c>
      <c r="T265" s="25">
        <f>IF('M1-In'!AD265+'M1-In'!AE265+'M1-In'!AF265+'M1-In'!AG265+'M1-In'!AH265+'M1-In'!AI265+'M1-In'!AJ265&gt;S265,1,0)</f>
        <v>0</v>
      </c>
      <c r="U265" s="25" t="str">
        <f t="shared" si="67"/>
        <v>OK</v>
      </c>
      <c r="V265" s="34">
        <f t="shared" si="68"/>
        <v>0</v>
      </c>
      <c r="W265" s="81">
        <f>ROUND('M1-In'!Y265+'M1-In'!Z265+'M1-In'!AA265*0.5+'M1-In'!AB265*0.5,2)</f>
        <v>0</v>
      </c>
      <c r="X265" s="81">
        <f>ROUND('M1-In'!Y265,2)+ROUND('M1-In'!Z265*1.5,2)+ROUND('M1-In'!AA265*0.6,2)+ROUND('M1-In'!AB265*0.9,2)</f>
        <v>0</v>
      </c>
      <c r="Y265" s="81">
        <f ca="1">IF(V265=1,"Corriger",'M1-In'!Y265* vergoedeen+'M1-In'!Z265*ROUND(vergoedeen*1.5,2)+'M1-In'!AA265*ROUND(vergoedeen*0.6,2)+'M1-In'!AB265*ROUND(vergoedeen*0.9,2))</f>
        <v>0</v>
      </c>
      <c r="Z265" s="81">
        <f t="shared" ca="1" si="69"/>
        <v>0</v>
      </c>
      <c r="AA265" s="81">
        <f>E265+'M1-In'!N265+'M1-In'!P265+H265</f>
        <v>0</v>
      </c>
      <c r="AB265" s="81">
        <f>E265+'M1-In'!N265+'M1-In'!P265</f>
        <v>0</v>
      </c>
      <c r="AC265" s="25">
        <f>IF(V265=1,"Corriger",MIN(AA265,ad5m1*Ident!L265))</f>
        <v>0</v>
      </c>
      <c r="AD265" s="25">
        <f>MIN(AB265,ad5m1*Ident!L265)</f>
        <v>0</v>
      </c>
      <c r="AE265" s="81">
        <f t="shared" si="70"/>
        <v>0</v>
      </c>
      <c r="AF265" s="81">
        <f t="shared" si="71"/>
        <v>0</v>
      </c>
      <c r="AG265" s="81">
        <f>'M1-In'!AD265+'M1-In'!AE265</f>
        <v>0</v>
      </c>
      <c r="AH265" s="81">
        <f t="shared" si="72"/>
        <v>0</v>
      </c>
      <c r="AI265" s="81">
        <f>IF(V265=1,"Corriger!",ROUND('M1-In'!AF265*AE265*fuf,2))</f>
        <v>0</v>
      </c>
      <c r="AJ265" s="81">
        <f>IF(V265=1,"Corriger!",ROUND('M1-In'!AG265*AE265*fuf,2))</f>
        <v>0</v>
      </c>
      <c r="AK265" s="81">
        <f>IF(V265=1,"Corriger!",ROUND('M1-In'!AH265*AE265*fuf,2))</f>
        <v>0</v>
      </c>
      <c r="AL265" s="81">
        <f>IF(V265=1,"Corriger!",ROUND('M1-In'!AI265*AE265*fuf,2))</f>
        <v>0</v>
      </c>
      <c r="AM265" s="81">
        <f>IF(V265=1,"Corriger!",ROUND('M1-In'!AJ265*AE265*fuf,2))</f>
        <v>0</v>
      </c>
      <c r="AN265" s="81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1">
        <f t="shared" si="74"/>
        <v>0</v>
      </c>
      <c r="AQ265" s="81">
        <f t="shared" ca="1" si="75"/>
        <v>0</v>
      </c>
      <c r="AR265" s="81">
        <f t="shared" ca="1" si="76"/>
        <v>0</v>
      </c>
      <c r="AS265" s="81">
        <f t="shared" si="77"/>
        <v>0</v>
      </c>
      <c r="AT265" s="81">
        <f t="shared" ca="1" si="78"/>
        <v>0</v>
      </c>
      <c r="AU265" s="81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'M1-In'!F266*malu1+'M1-In'!G266*dima1+'M1-In'!H266*wome1+'M1-In'!I266*doje1+'M1-In'!J266*vrve1+'M1-In'!K266*zasa1+'M1-In'!L266*zodi1</f>
        <v>0</v>
      </c>
      <c r="F266" s="34">
        <f>IF('M1-In'!Q266&lt;0,1,0)</f>
        <v>0</v>
      </c>
      <c r="G266" s="81" t="str">
        <f t="shared" si="64"/>
        <v>OK</v>
      </c>
      <c r="H266" s="81">
        <f>IF('M1-In'!Q266&lt;0,0,'M1-In'!Q266)</f>
        <v>0</v>
      </c>
      <c r="I266" s="25">
        <f>IF('M1-In'!F266&gt;0,malu1,0)</f>
        <v>0</v>
      </c>
      <c r="J266" s="25">
        <f>IF('M1-In'!G266&gt;0,dima1,0)</f>
        <v>0</v>
      </c>
      <c r="K266" s="25">
        <f>IF('M1-In'!H266&gt;0,wome1,0)</f>
        <v>0</v>
      </c>
      <c r="L266" s="25">
        <f>IF('M1-In'!I266&gt;0,doje1,0)</f>
        <v>0</v>
      </c>
      <c r="M266" s="25">
        <f>IF('M1-In'!J266&gt;0,vrve1,0)</f>
        <v>0</v>
      </c>
      <c r="N266" s="25">
        <f>IF('M1-In'!K266&gt;0,zasa1,0)</f>
        <v>0</v>
      </c>
      <c r="O266" s="25">
        <f>IF('M1-In'!L266&gt;0,zodi1,0)</f>
        <v>0</v>
      </c>
      <c r="P266" s="25">
        <f t="shared" si="65"/>
        <v>0</v>
      </c>
      <c r="Q266" s="25">
        <f>IF(P266+'M1-In'!U266&gt;malu1+dima1+wome1+doje1+vrve1+zasa1+zodi1,1,0)</f>
        <v>0</v>
      </c>
      <c r="R266" s="25" t="str">
        <f t="shared" si="66"/>
        <v>OK</v>
      </c>
      <c r="S266" s="25">
        <f>MIN(P266+'M1-In'!U266,malu1+dima1+wome1+doje1+vrve1+zasa1+zodi1)</f>
        <v>0</v>
      </c>
      <c r="T266" s="25">
        <f>IF('M1-In'!AD266+'M1-In'!AE266+'M1-In'!AF266+'M1-In'!AG266+'M1-In'!AH266+'M1-In'!AI266+'M1-In'!AJ266&gt;S266,1,0)</f>
        <v>0</v>
      </c>
      <c r="U266" s="25" t="str">
        <f t="shared" si="67"/>
        <v>OK</v>
      </c>
      <c r="V266" s="34">
        <f t="shared" si="68"/>
        <v>0</v>
      </c>
      <c r="W266" s="81">
        <f>ROUND('M1-In'!Y266+'M1-In'!Z266+'M1-In'!AA266*0.5+'M1-In'!AB266*0.5,2)</f>
        <v>0</v>
      </c>
      <c r="X266" s="81">
        <f>ROUND('M1-In'!Y266,2)+ROUND('M1-In'!Z266*1.5,2)+ROUND('M1-In'!AA266*0.6,2)+ROUND('M1-In'!AB266*0.9,2)</f>
        <v>0</v>
      </c>
      <c r="Y266" s="81">
        <f ca="1">IF(V266=1,"Corriger",'M1-In'!Y266* vergoedeen+'M1-In'!Z266*ROUND(vergoedeen*1.5,2)+'M1-In'!AA266*ROUND(vergoedeen*0.6,2)+'M1-In'!AB266*ROUND(vergoedeen*0.9,2))</f>
        <v>0</v>
      </c>
      <c r="Z266" s="81">
        <f t="shared" ca="1" si="69"/>
        <v>0</v>
      </c>
      <c r="AA266" s="81">
        <f>E266+'M1-In'!N266+'M1-In'!P266+H266</f>
        <v>0</v>
      </c>
      <c r="AB266" s="81">
        <f>E266+'M1-In'!N266+'M1-In'!P266</f>
        <v>0</v>
      </c>
      <c r="AC266" s="25">
        <f>IF(V266=1,"Corriger",MIN(AA266,ad5m1*Ident!L266))</f>
        <v>0</v>
      </c>
      <c r="AD266" s="25">
        <f>MIN(AB266,ad5m1*Ident!L266)</f>
        <v>0</v>
      </c>
      <c r="AE266" s="81">
        <f t="shared" si="70"/>
        <v>0</v>
      </c>
      <c r="AF266" s="81">
        <f t="shared" si="71"/>
        <v>0</v>
      </c>
      <c r="AG266" s="81">
        <f>'M1-In'!AD266+'M1-In'!AE266</f>
        <v>0</v>
      </c>
      <c r="AH266" s="81">
        <f t="shared" si="72"/>
        <v>0</v>
      </c>
      <c r="AI266" s="81">
        <f>IF(V266=1,"Corriger!",ROUND('M1-In'!AF266*AE266*fuf,2))</f>
        <v>0</v>
      </c>
      <c r="AJ266" s="81">
        <f>IF(V266=1,"Corriger!",ROUND('M1-In'!AG266*AE266*fuf,2))</f>
        <v>0</v>
      </c>
      <c r="AK266" s="81">
        <f>IF(V266=1,"Corriger!",ROUND('M1-In'!AH266*AE266*fuf,2))</f>
        <v>0</v>
      </c>
      <c r="AL266" s="81">
        <f>IF(V266=1,"Corriger!",ROUND('M1-In'!AI266*AE266*fuf,2))</f>
        <v>0</v>
      </c>
      <c r="AM266" s="81">
        <f>IF(V266=1,"Corriger!",ROUND('M1-In'!AJ266*AE266*fuf,2))</f>
        <v>0</v>
      </c>
      <c r="AN266" s="81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1">
        <f t="shared" si="74"/>
        <v>0</v>
      </c>
      <c r="AQ266" s="81">
        <f t="shared" ca="1" si="75"/>
        <v>0</v>
      </c>
      <c r="AR266" s="81">
        <f t="shared" ca="1" si="76"/>
        <v>0</v>
      </c>
      <c r="AS266" s="81">
        <f t="shared" si="77"/>
        <v>0</v>
      </c>
      <c r="AT266" s="81">
        <f t="shared" ca="1" si="78"/>
        <v>0</v>
      </c>
      <c r="AU266" s="81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'M1-In'!F267*malu1+'M1-In'!G267*dima1+'M1-In'!H267*wome1+'M1-In'!I267*doje1+'M1-In'!J267*vrve1+'M1-In'!K267*zasa1+'M1-In'!L267*zodi1</f>
        <v>0</v>
      </c>
      <c r="F267" s="34">
        <f>IF('M1-In'!Q267&lt;0,1,0)</f>
        <v>0</v>
      </c>
      <c r="G267" s="81" t="str">
        <f t="shared" si="64"/>
        <v>OK</v>
      </c>
      <c r="H267" s="81">
        <f>IF('M1-In'!Q267&lt;0,0,'M1-In'!Q267)</f>
        <v>0</v>
      </c>
      <c r="I267" s="25">
        <f>IF('M1-In'!F267&gt;0,malu1,0)</f>
        <v>0</v>
      </c>
      <c r="J267" s="25">
        <f>IF('M1-In'!G267&gt;0,dima1,0)</f>
        <v>0</v>
      </c>
      <c r="K267" s="25">
        <f>IF('M1-In'!H267&gt;0,wome1,0)</f>
        <v>0</v>
      </c>
      <c r="L267" s="25">
        <f>IF('M1-In'!I267&gt;0,doje1,0)</f>
        <v>0</v>
      </c>
      <c r="M267" s="25">
        <f>IF('M1-In'!J267&gt;0,vrve1,0)</f>
        <v>0</v>
      </c>
      <c r="N267" s="25">
        <f>IF('M1-In'!K267&gt;0,zasa1,0)</f>
        <v>0</v>
      </c>
      <c r="O267" s="25">
        <f>IF('M1-In'!L267&gt;0,zodi1,0)</f>
        <v>0</v>
      </c>
      <c r="P267" s="25">
        <f t="shared" si="65"/>
        <v>0</v>
      </c>
      <c r="Q267" s="25">
        <f>IF(P267+'M1-In'!U267&gt;malu1+dima1+wome1+doje1+vrve1+zasa1+zodi1,1,0)</f>
        <v>0</v>
      </c>
      <c r="R267" s="25" t="str">
        <f t="shared" si="66"/>
        <v>OK</v>
      </c>
      <c r="S267" s="25">
        <f>MIN(P267+'M1-In'!U267,malu1+dima1+wome1+doje1+vrve1+zasa1+zodi1)</f>
        <v>0</v>
      </c>
      <c r="T267" s="25">
        <f>IF('M1-In'!AD267+'M1-In'!AE267+'M1-In'!AF267+'M1-In'!AG267+'M1-In'!AH267+'M1-In'!AI267+'M1-In'!AJ267&gt;S267,1,0)</f>
        <v>0</v>
      </c>
      <c r="U267" s="25" t="str">
        <f t="shared" si="67"/>
        <v>OK</v>
      </c>
      <c r="V267" s="34">
        <f t="shared" si="68"/>
        <v>0</v>
      </c>
      <c r="W267" s="81">
        <f>ROUND('M1-In'!Y267+'M1-In'!Z267+'M1-In'!AA267*0.5+'M1-In'!AB267*0.5,2)</f>
        <v>0</v>
      </c>
      <c r="X267" s="81">
        <f>ROUND('M1-In'!Y267,2)+ROUND('M1-In'!Z267*1.5,2)+ROUND('M1-In'!AA267*0.6,2)+ROUND('M1-In'!AB267*0.9,2)</f>
        <v>0</v>
      </c>
      <c r="Y267" s="81">
        <f ca="1">IF(V267=1,"Corriger",'M1-In'!Y267* vergoedeen+'M1-In'!Z267*ROUND(vergoedeen*1.5,2)+'M1-In'!AA267*ROUND(vergoedeen*0.6,2)+'M1-In'!AB267*ROUND(vergoedeen*0.9,2))</f>
        <v>0</v>
      </c>
      <c r="Z267" s="81">
        <f t="shared" ca="1" si="69"/>
        <v>0</v>
      </c>
      <c r="AA267" s="81">
        <f>E267+'M1-In'!N267+'M1-In'!P267+H267</f>
        <v>0</v>
      </c>
      <c r="AB267" s="81">
        <f>E267+'M1-In'!N267+'M1-In'!P267</f>
        <v>0</v>
      </c>
      <c r="AC267" s="25">
        <f>IF(V267=1,"Corriger",MIN(AA267,ad5m1*Ident!L267))</f>
        <v>0</v>
      </c>
      <c r="AD267" s="25">
        <f>MIN(AB267,ad5m1*Ident!L267)</f>
        <v>0</v>
      </c>
      <c r="AE267" s="81">
        <f t="shared" si="70"/>
        <v>0</v>
      </c>
      <c r="AF267" s="81">
        <f t="shared" si="71"/>
        <v>0</v>
      </c>
      <c r="AG267" s="81">
        <f>'M1-In'!AD267+'M1-In'!AE267</f>
        <v>0</v>
      </c>
      <c r="AH267" s="81">
        <f t="shared" si="72"/>
        <v>0</v>
      </c>
      <c r="AI267" s="81">
        <f>IF(V267=1,"Corriger!",ROUND('M1-In'!AF267*AE267*fuf,2))</f>
        <v>0</v>
      </c>
      <c r="AJ267" s="81">
        <f>IF(V267=1,"Corriger!",ROUND('M1-In'!AG267*AE267*fuf,2))</f>
        <v>0</v>
      </c>
      <c r="AK267" s="81">
        <f>IF(V267=1,"Corriger!",ROUND('M1-In'!AH267*AE267*fuf,2))</f>
        <v>0</v>
      </c>
      <c r="AL267" s="81">
        <f>IF(V267=1,"Corriger!",ROUND('M1-In'!AI267*AE267*fuf,2))</f>
        <v>0</v>
      </c>
      <c r="AM267" s="81">
        <f>IF(V267=1,"Corriger!",ROUND('M1-In'!AJ267*AE267*fuf,2))</f>
        <v>0</v>
      </c>
      <c r="AN267" s="81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1">
        <f t="shared" si="74"/>
        <v>0</v>
      </c>
      <c r="AQ267" s="81">
        <f t="shared" ca="1" si="75"/>
        <v>0</v>
      </c>
      <c r="AR267" s="81">
        <f t="shared" ca="1" si="76"/>
        <v>0</v>
      </c>
      <c r="AS267" s="81">
        <f t="shared" si="77"/>
        <v>0</v>
      </c>
      <c r="AT267" s="81">
        <f t="shared" ca="1" si="78"/>
        <v>0</v>
      </c>
      <c r="AU267" s="81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'M1-In'!F268*malu1+'M1-In'!G268*dima1+'M1-In'!H268*wome1+'M1-In'!I268*doje1+'M1-In'!J268*vrve1+'M1-In'!K268*zasa1+'M1-In'!L268*zodi1</f>
        <v>0</v>
      </c>
      <c r="F268" s="34">
        <f>IF('M1-In'!Q268&lt;0,1,0)</f>
        <v>0</v>
      </c>
      <c r="G268" s="81" t="str">
        <f t="shared" si="64"/>
        <v>OK</v>
      </c>
      <c r="H268" s="81">
        <f>IF('M1-In'!Q268&lt;0,0,'M1-In'!Q268)</f>
        <v>0</v>
      </c>
      <c r="I268" s="25">
        <f>IF('M1-In'!F268&gt;0,malu1,0)</f>
        <v>0</v>
      </c>
      <c r="J268" s="25">
        <f>IF('M1-In'!G268&gt;0,dima1,0)</f>
        <v>0</v>
      </c>
      <c r="K268" s="25">
        <f>IF('M1-In'!H268&gt;0,wome1,0)</f>
        <v>0</v>
      </c>
      <c r="L268" s="25">
        <f>IF('M1-In'!I268&gt;0,doje1,0)</f>
        <v>0</v>
      </c>
      <c r="M268" s="25">
        <f>IF('M1-In'!J268&gt;0,vrve1,0)</f>
        <v>0</v>
      </c>
      <c r="N268" s="25">
        <f>IF('M1-In'!K268&gt;0,zasa1,0)</f>
        <v>0</v>
      </c>
      <c r="O268" s="25">
        <f>IF('M1-In'!L268&gt;0,zodi1,0)</f>
        <v>0</v>
      </c>
      <c r="P268" s="25">
        <f t="shared" si="65"/>
        <v>0</v>
      </c>
      <c r="Q268" s="25">
        <f>IF(P268+'M1-In'!U268&gt;malu1+dima1+wome1+doje1+vrve1+zasa1+zodi1,1,0)</f>
        <v>0</v>
      </c>
      <c r="R268" s="25" t="str">
        <f t="shared" si="66"/>
        <v>OK</v>
      </c>
      <c r="S268" s="25">
        <f>MIN(P268+'M1-In'!U268,malu1+dima1+wome1+doje1+vrve1+zasa1+zodi1)</f>
        <v>0</v>
      </c>
      <c r="T268" s="25">
        <f>IF('M1-In'!AD268+'M1-In'!AE268+'M1-In'!AF268+'M1-In'!AG268+'M1-In'!AH268+'M1-In'!AI268+'M1-In'!AJ268&gt;S268,1,0)</f>
        <v>0</v>
      </c>
      <c r="U268" s="25" t="str">
        <f t="shared" si="67"/>
        <v>OK</v>
      </c>
      <c r="V268" s="34">
        <f t="shared" si="68"/>
        <v>0</v>
      </c>
      <c r="W268" s="81">
        <f>ROUND('M1-In'!Y268+'M1-In'!Z268+'M1-In'!AA268*0.5+'M1-In'!AB268*0.5,2)</f>
        <v>0</v>
      </c>
      <c r="X268" s="81">
        <f>ROUND('M1-In'!Y268,2)+ROUND('M1-In'!Z268*1.5,2)+ROUND('M1-In'!AA268*0.6,2)+ROUND('M1-In'!AB268*0.9,2)</f>
        <v>0</v>
      </c>
      <c r="Y268" s="81">
        <f ca="1">IF(V268=1,"Corriger",'M1-In'!Y268* vergoedeen+'M1-In'!Z268*ROUND(vergoedeen*1.5,2)+'M1-In'!AA268*ROUND(vergoedeen*0.6,2)+'M1-In'!AB268*ROUND(vergoedeen*0.9,2))</f>
        <v>0</v>
      </c>
      <c r="Z268" s="81">
        <f t="shared" ca="1" si="69"/>
        <v>0</v>
      </c>
      <c r="AA268" s="81">
        <f>E268+'M1-In'!N268+'M1-In'!P268+H268</f>
        <v>0</v>
      </c>
      <c r="AB268" s="81">
        <f>E268+'M1-In'!N268+'M1-In'!P268</f>
        <v>0</v>
      </c>
      <c r="AC268" s="25">
        <f>IF(V268=1,"Corriger",MIN(AA268,ad5m1*Ident!L268))</f>
        <v>0</v>
      </c>
      <c r="AD268" s="25">
        <f>MIN(AB268,ad5m1*Ident!L268)</f>
        <v>0</v>
      </c>
      <c r="AE268" s="81">
        <f t="shared" si="70"/>
        <v>0</v>
      </c>
      <c r="AF268" s="81">
        <f t="shared" si="71"/>
        <v>0</v>
      </c>
      <c r="AG268" s="81">
        <f>'M1-In'!AD268+'M1-In'!AE268</f>
        <v>0</v>
      </c>
      <c r="AH268" s="81">
        <f t="shared" si="72"/>
        <v>0</v>
      </c>
      <c r="AI268" s="81">
        <f>IF(V268=1,"Corriger!",ROUND('M1-In'!AF268*AE268*fuf,2))</f>
        <v>0</v>
      </c>
      <c r="AJ268" s="81">
        <f>IF(V268=1,"Corriger!",ROUND('M1-In'!AG268*AE268*fuf,2))</f>
        <v>0</v>
      </c>
      <c r="AK268" s="81">
        <f>IF(V268=1,"Corriger!",ROUND('M1-In'!AH268*AE268*fuf,2))</f>
        <v>0</v>
      </c>
      <c r="AL268" s="81">
        <f>IF(V268=1,"Corriger!",ROUND('M1-In'!AI268*AE268*fuf,2))</f>
        <v>0</v>
      </c>
      <c r="AM268" s="81">
        <f>IF(V268=1,"Corriger!",ROUND('M1-In'!AJ268*AE268*fuf,2))</f>
        <v>0</v>
      </c>
      <c r="AN268" s="81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1">
        <f t="shared" si="74"/>
        <v>0</v>
      </c>
      <c r="AQ268" s="81">
        <f t="shared" ca="1" si="75"/>
        <v>0</v>
      </c>
      <c r="AR268" s="81">
        <f t="shared" ca="1" si="76"/>
        <v>0</v>
      </c>
      <c r="AS268" s="81">
        <f t="shared" si="77"/>
        <v>0</v>
      </c>
      <c r="AT268" s="81">
        <f t="shared" ca="1" si="78"/>
        <v>0</v>
      </c>
      <c r="AU268" s="81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'M1-In'!F269*malu1+'M1-In'!G269*dima1+'M1-In'!H269*wome1+'M1-In'!I269*doje1+'M1-In'!J269*vrve1+'M1-In'!K269*zasa1+'M1-In'!L269*zodi1</f>
        <v>0</v>
      </c>
      <c r="F269" s="34">
        <f>IF('M1-In'!Q269&lt;0,1,0)</f>
        <v>0</v>
      </c>
      <c r="G269" s="81" t="str">
        <f t="shared" si="64"/>
        <v>OK</v>
      </c>
      <c r="H269" s="81">
        <f>IF('M1-In'!Q269&lt;0,0,'M1-In'!Q269)</f>
        <v>0</v>
      </c>
      <c r="I269" s="25">
        <f>IF('M1-In'!F269&gt;0,malu1,0)</f>
        <v>0</v>
      </c>
      <c r="J269" s="25">
        <f>IF('M1-In'!G269&gt;0,dima1,0)</f>
        <v>0</v>
      </c>
      <c r="K269" s="25">
        <f>IF('M1-In'!H269&gt;0,wome1,0)</f>
        <v>0</v>
      </c>
      <c r="L269" s="25">
        <f>IF('M1-In'!I269&gt;0,doje1,0)</f>
        <v>0</v>
      </c>
      <c r="M269" s="25">
        <f>IF('M1-In'!J269&gt;0,vrve1,0)</f>
        <v>0</v>
      </c>
      <c r="N269" s="25">
        <f>IF('M1-In'!K269&gt;0,zasa1,0)</f>
        <v>0</v>
      </c>
      <c r="O269" s="25">
        <f>IF('M1-In'!L269&gt;0,zodi1,0)</f>
        <v>0</v>
      </c>
      <c r="P269" s="25">
        <f t="shared" si="65"/>
        <v>0</v>
      </c>
      <c r="Q269" s="25">
        <f>IF(P269+'M1-In'!U269&gt;malu1+dima1+wome1+doje1+vrve1+zasa1+zodi1,1,0)</f>
        <v>0</v>
      </c>
      <c r="R269" s="25" t="str">
        <f t="shared" si="66"/>
        <v>OK</v>
      </c>
      <c r="S269" s="25">
        <f>MIN(P269+'M1-In'!U269,malu1+dima1+wome1+doje1+vrve1+zasa1+zodi1)</f>
        <v>0</v>
      </c>
      <c r="T269" s="25">
        <f>IF('M1-In'!AD269+'M1-In'!AE269+'M1-In'!AF269+'M1-In'!AG269+'M1-In'!AH269+'M1-In'!AI269+'M1-In'!AJ269&gt;S269,1,0)</f>
        <v>0</v>
      </c>
      <c r="U269" s="25" t="str">
        <f t="shared" si="67"/>
        <v>OK</v>
      </c>
      <c r="V269" s="34">
        <f t="shared" si="68"/>
        <v>0</v>
      </c>
      <c r="W269" s="81">
        <f>ROUND('M1-In'!Y269+'M1-In'!Z269+'M1-In'!AA269*0.5+'M1-In'!AB269*0.5,2)</f>
        <v>0</v>
      </c>
      <c r="X269" s="81">
        <f>ROUND('M1-In'!Y269,2)+ROUND('M1-In'!Z269*1.5,2)+ROUND('M1-In'!AA269*0.6,2)+ROUND('M1-In'!AB269*0.9,2)</f>
        <v>0</v>
      </c>
      <c r="Y269" s="81">
        <f ca="1">IF(V269=1,"Corriger",'M1-In'!Y269* vergoedeen+'M1-In'!Z269*ROUND(vergoedeen*1.5,2)+'M1-In'!AA269*ROUND(vergoedeen*0.6,2)+'M1-In'!AB269*ROUND(vergoedeen*0.9,2))</f>
        <v>0</v>
      </c>
      <c r="Z269" s="81">
        <f t="shared" ca="1" si="69"/>
        <v>0</v>
      </c>
      <c r="AA269" s="81">
        <f>E269+'M1-In'!N269+'M1-In'!P269+H269</f>
        <v>0</v>
      </c>
      <c r="AB269" s="81">
        <f>E269+'M1-In'!N269+'M1-In'!P269</f>
        <v>0</v>
      </c>
      <c r="AC269" s="25">
        <f>IF(V269=1,"Corriger",MIN(AA269,ad5m1*Ident!L269))</f>
        <v>0</v>
      </c>
      <c r="AD269" s="25">
        <f>MIN(AB269,ad5m1*Ident!L269)</f>
        <v>0</v>
      </c>
      <c r="AE269" s="81">
        <f t="shared" si="70"/>
        <v>0</v>
      </c>
      <c r="AF269" s="81">
        <f t="shared" si="71"/>
        <v>0</v>
      </c>
      <c r="AG269" s="81">
        <f>'M1-In'!AD269+'M1-In'!AE269</f>
        <v>0</v>
      </c>
      <c r="AH269" s="81">
        <f t="shared" si="72"/>
        <v>0</v>
      </c>
      <c r="AI269" s="81">
        <f>IF(V269=1,"Corriger!",ROUND('M1-In'!AF269*AE269*fuf,2))</f>
        <v>0</v>
      </c>
      <c r="AJ269" s="81">
        <f>IF(V269=1,"Corriger!",ROUND('M1-In'!AG269*AE269*fuf,2))</f>
        <v>0</v>
      </c>
      <c r="AK269" s="81">
        <f>IF(V269=1,"Corriger!",ROUND('M1-In'!AH269*AE269*fuf,2))</f>
        <v>0</v>
      </c>
      <c r="AL269" s="81">
        <f>IF(V269=1,"Corriger!",ROUND('M1-In'!AI269*AE269*fuf,2))</f>
        <v>0</v>
      </c>
      <c r="AM269" s="81">
        <f>IF(V269=1,"Corriger!",ROUND('M1-In'!AJ269*AE269*fuf,2))</f>
        <v>0</v>
      </c>
      <c r="AN269" s="81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1">
        <f t="shared" si="74"/>
        <v>0</v>
      </c>
      <c r="AQ269" s="81">
        <f t="shared" ca="1" si="75"/>
        <v>0</v>
      </c>
      <c r="AR269" s="81">
        <f t="shared" ca="1" si="76"/>
        <v>0</v>
      </c>
      <c r="AS269" s="81">
        <f t="shared" si="77"/>
        <v>0</v>
      </c>
      <c r="AT269" s="81">
        <f t="shared" ca="1" si="78"/>
        <v>0</v>
      </c>
      <c r="AU269" s="81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'M1-In'!F270*malu1+'M1-In'!G270*dima1+'M1-In'!H270*wome1+'M1-In'!I270*doje1+'M1-In'!J270*vrve1+'M1-In'!K270*zasa1+'M1-In'!L270*zodi1</f>
        <v>0</v>
      </c>
      <c r="F270" s="34">
        <f>IF('M1-In'!Q270&lt;0,1,0)</f>
        <v>0</v>
      </c>
      <c r="G270" s="81" t="str">
        <f t="shared" si="64"/>
        <v>OK</v>
      </c>
      <c r="H270" s="81">
        <f>IF('M1-In'!Q270&lt;0,0,'M1-In'!Q270)</f>
        <v>0</v>
      </c>
      <c r="I270" s="25">
        <f>IF('M1-In'!F270&gt;0,malu1,0)</f>
        <v>0</v>
      </c>
      <c r="J270" s="25">
        <f>IF('M1-In'!G270&gt;0,dima1,0)</f>
        <v>0</v>
      </c>
      <c r="K270" s="25">
        <f>IF('M1-In'!H270&gt;0,wome1,0)</f>
        <v>0</v>
      </c>
      <c r="L270" s="25">
        <f>IF('M1-In'!I270&gt;0,doje1,0)</f>
        <v>0</v>
      </c>
      <c r="M270" s="25">
        <f>IF('M1-In'!J270&gt;0,vrve1,0)</f>
        <v>0</v>
      </c>
      <c r="N270" s="25">
        <f>IF('M1-In'!K270&gt;0,zasa1,0)</f>
        <v>0</v>
      </c>
      <c r="O270" s="25">
        <f>IF('M1-In'!L270&gt;0,zodi1,0)</f>
        <v>0</v>
      </c>
      <c r="P270" s="25">
        <f t="shared" si="65"/>
        <v>0</v>
      </c>
      <c r="Q270" s="25">
        <f>IF(P270+'M1-In'!U270&gt;malu1+dima1+wome1+doje1+vrve1+zasa1+zodi1,1,0)</f>
        <v>0</v>
      </c>
      <c r="R270" s="25" t="str">
        <f t="shared" si="66"/>
        <v>OK</v>
      </c>
      <c r="S270" s="25">
        <f>MIN(P270+'M1-In'!U270,malu1+dima1+wome1+doje1+vrve1+zasa1+zodi1)</f>
        <v>0</v>
      </c>
      <c r="T270" s="25">
        <f>IF('M1-In'!AD270+'M1-In'!AE270+'M1-In'!AF270+'M1-In'!AG270+'M1-In'!AH270+'M1-In'!AI270+'M1-In'!AJ270&gt;S270,1,0)</f>
        <v>0</v>
      </c>
      <c r="U270" s="25" t="str">
        <f t="shared" si="67"/>
        <v>OK</v>
      </c>
      <c r="V270" s="34">
        <f t="shared" si="68"/>
        <v>0</v>
      </c>
      <c r="W270" s="81">
        <f>ROUND('M1-In'!Y270+'M1-In'!Z270+'M1-In'!AA270*0.5+'M1-In'!AB270*0.5,2)</f>
        <v>0</v>
      </c>
      <c r="X270" s="81">
        <f>ROUND('M1-In'!Y270,2)+ROUND('M1-In'!Z270*1.5,2)+ROUND('M1-In'!AA270*0.6,2)+ROUND('M1-In'!AB270*0.9,2)</f>
        <v>0</v>
      </c>
      <c r="Y270" s="81">
        <f ca="1">IF(V270=1,"Corriger",'M1-In'!Y270* vergoedeen+'M1-In'!Z270*ROUND(vergoedeen*1.5,2)+'M1-In'!AA270*ROUND(vergoedeen*0.6,2)+'M1-In'!AB270*ROUND(vergoedeen*0.9,2))</f>
        <v>0</v>
      </c>
      <c r="Z270" s="81">
        <f t="shared" ca="1" si="69"/>
        <v>0</v>
      </c>
      <c r="AA270" s="81">
        <f>E270+'M1-In'!N270+'M1-In'!P270+H270</f>
        <v>0</v>
      </c>
      <c r="AB270" s="81">
        <f>E270+'M1-In'!N270+'M1-In'!P270</f>
        <v>0</v>
      </c>
      <c r="AC270" s="25">
        <f>IF(V270=1,"Corriger",MIN(AA270,ad5m1*Ident!L270))</f>
        <v>0</v>
      </c>
      <c r="AD270" s="25">
        <f>MIN(AB270,ad5m1*Ident!L270)</f>
        <v>0</v>
      </c>
      <c r="AE270" s="81">
        <f t="shared" si="70"/>
        <v>0</v>
      </c>
      <c r="AF270" s="81">
        <f t="shared" si="71"/>
        <v>0</v>
      </c>
      <c r="AG270" s="81">
        <f>'M1-In'!AD270+'M1-In'!AE270</f>
        <v>0</v>
      </c>
      <c r="AH270" s="81">
        <f t="shared" si="72"/>
        <v>0</v>
      </c>
      <c r="AI270" s="81">
        <f>IF(V270=1,"Corriger!",ROUND('M1-In'!AF270*AE270*fuf,2))</f>
        <v>0</v>
      </c>
      <c r="AJ270" s="81">
        <f>IF(V270=1,"Corriger!",ROUND('M1-In'!AG270*AE270*fuf,2))</f>
        <v>0</v>
      </c>
      <c r="AK270" s="81">
        <f>IF(V270=1,"Corriger!",ROUND('M1-In'!AH270*AE270*fuf,2))</f>
        <v>0</v>
      </c>
      <c r="AL270" s="81">
        <f>IF(V270=1,"Corriger!",ROUND('M1-In'!AI270*AE270*fuf,2))</f>
        <v>0</v>
      </c>
      <c r="AM270" s="81">
        <f>IF(V270=1,"Corriger!",ROUND('M1-In'!AJ270*AE270*fuf,2))</f>
        <v>0</v>
      </c>
      <c r="AN270" s="81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1">
        <f t="shared" si="74"/>
        <v>0</v>
      </c>
      <c r="AQ270" s="81">
        <f t="shared" ca="1" si="75"/>
        <v>0</v>
      </c>
      <c r="AR270" s="81">
        <f t="shared" ca="1" si="76"/>
        <v>0</v>
      </c>
      <c r="AS270" s="81">
        <f t="shared" si="77"/>
        <v>0</v>
      </c>
      <c r="AT270" s="81">
        <f t="shared" ca="1" si="78"/>
        <v>0</v>
      </c>
      <c r="AU270" s="81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'M1-In'!F271*malu1+'M1-In'!G271*dima1+'M1-In'!H271*wome1+'M1-In'!I271*doje1+'M1-In'!J271*vrve1+'M1-In'!K271*zasa1+'M1-In'!L271*zodi1</f>
        <v>0</v>
      </c>
      <c r="F271" s="34">
        <f>IF('M1-In'!Q271&lt;0,1,0)</f>
        <v>0</v>
      </c>
      <c r="G271" s="81" t="str">
        <f t="shared" si="64"/>
        <v>OK</v>
      </c>
      <c r="H271" s="81">
        <f>IF('M1-In'!Q271&lt;0,0,'M1-In'!Q271)</f>
        <v>0</v>
      </c>
      <c r="I271" s="25">
        <f>IF('M1-In'!F271&gt;0,malu1,0)</f>
        <v>0</v>
      </c>
      <c r="J271" s="25">
        <f>IF('M1-In'!G271&gt;0,dima1,0)</f>
        <v>0</v>
      </c>
      <c r="K271" s="25">
        <f>IF('M1-In'!H271&gt;0,wome1,0)</f>
        <v>0</v>
      </c>
      <c r="L271" s="25">
        <f>IF('M1-In'!I271&gt;0,doje1,0)</f>
        <v>0</v>
      </c>
      <c r="M271" s="25">
        <f>IF('M1-In'!J271&gt;0,vrve1,0)</f>
        <v>0</v>
      </c>
      <c r="N271" s="25">
        <f>IF('M1-In'!K271&gt;0,zasa1,0)</f>
        <v>0</v>
      </c>
      <c r="O271" s="25">
        <f>IF('M1-In'!L271&gt;0,zodi1,0)</f>
        <v>0</v>
      </c>
      <c r="P271" s="25">
        <f t="shared" si="65"/>
        <v>0</v>
      </c>
      <c r="Q271" s="25">
        <f>IF(P271+'M1-In'!U271&gt;malu1+dima1+wome1+doje1+vrve1+zasa1+zodi1,1,0)</f>
        <v>0</v>
      </c>
      <c r="R271" s="25" t="str">
        <f t="shared" si="66"/>
        <v>OK</v>
      </c>
      <c r="S271" s="25">
        <f>MIN(P271+'M1-In'!U271,malu1+dima1+wome1+doje1+vrve1+zasa1+zodi1)</f>
        <v>0</v>
      </c>
      <c r="T271" s="25">
        <f>IF('M1-In'!AD271+'M1-In'!AE271+'M1-In'!AF271+'M1-In'!AG271+'M1-In'!AH271+'M1-In'!AI271+'M1-In'!AJ271&gt;S271,1,0)</f>
        <v>0</v>
      </c>
      <c r="U271" s="25" t="str">
        <f t="shared" si="67"/>
        <v>OK</v>
      </c>
      <c r="V271" s="34">
        <f t="shared" si="68"/>
        <v>0</v>
      </c>
      <c r="W271" s="81">
        <f>ROUND('M1-In'!Y271+'M1-In'!Z271+'M1-In'!AA271*0.5+'M1-In'!AB271*0.5,2)</f>
        <v>0</v>
      </c>
      <c r="X271" s="81">
        <f>ROUND('M1-In'!Y271,2)+ROUND('M1-In'!Z271*1.5,2)+ROUND('M1-In'!AA271*0.6,2)+ROUND('M1-In'!AB271*0.9,2)</f>
        <v>0</v>
      </c>
      <c r="Y271" s="81">
        <f ca="1">IF(V271=1,"Corriger",'M1-In'!Y271* vergoedeen+'M1-In'!Z271*ROUND(vergoedeen*1.5,2)+'M1-In'!AA271*ROUND(vergoedeen*0.6,2)+'M1-In'!AB271*ROUND(vergoedeen*0.9,2))</f>
        <v>0</v>
      </c>
      <c r="Z271" s="81">
        <f t="shared" ca="1" si="69"/>
        <v>0</v>
      </c>
      <c r="AA271" s="81">
        <f>E271+'M1-In'!N271+'M1-In'!P271+H271</f>
        <v>0</v>
      </c>
      <c r="AB271" s="81">
        <f>E271+'M1-In'!N271+'M1-In'!P271</f>
        <v>0</v>
      </c>
      <c r="AC271" s="25">
        <f>IF(V271=1,"Corriger",MIN(AA271,ad5m1*Ident!L271))</f>
        <v>0</v>
      </c>
      <c r="AD271" s="25">
        <f>MIN(AB271,ad5m1*Ident!L271)</f>
        <v>0</v>
      </c>
      <c r="AE271" s="81">
        <f t="shared" si="70"/>
        <v>0</v>
      </c>
      <c r="AF271" s="81">
        <f t="shared" si="71"/>
        <v>0</v>
      </c>
      <c r="AG271" s="81">
        <f>'M1-In'!AD271+'M1-In'!AE271</f>
        <v>0</v>
      </c>
      <c r="AH271" s="81">
        <f t="shared" si="72"/>
        <v>0</v>
      </c>
      <c r="AI271" s="81">
        <f>IF(V271=1,"Corriger!",ROUND('M1-In'!AF271*AE271*fuf,2))</f>
        <v>0</v>
      </c>
      <c r="AJ271" s="81">
        <f>IF(V271=1,"Corriger!",ROUND('M1-In'!AG271*AE271*fuf,2))</f>
        <v>0</v>
      </c>
      <c r="AK271" s="81">
        <f>IF(V271=1,"Corriger!",ROUND('M1-In'!AH271*AE271*fuf,2))</f>
        <v>0</v>
      </c>
      <c r="AL271" s="81">
        <f>IF(V271=1,"Corriger!",ROUND('M1-In'!AI271*AE271*fuf,2))</f>
        <v>0</v>
      </c>
      <c r="AM271" s="81">
        <f>IF(V271=1,"Corriger!",ROUND('M1-In'!AJ271*AE271*fuf,2))</f>
        <v>0</v>
      </c>
      <c r="AN271" s="81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1">
        <f t="shared" si="74"/>
        <v>0</v>
      </c>
      <c r="AQ271" s="81">
        <f t="shared" ca="1" si="75"/>
        <v>0</v>
      </c>
      <c r="AR271" s="81">
        <f t="shared" ca="1" si="76"/>
        <v>0</v>
      </c>
      <c r="AS271" s="81">
        <f t="shared" si="77"/>
        <v>0</v>
      </c>
      <c r="AT271" s="81">
        <f t="shared" ca="1" si="78"/>
        <v>0</v>
      </c>
      <c r="AU271" s="81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'M1-In'!F272*malu1+'M1-In'!G272*dima1+'M1-In'!H272*wome1+'M1-In'!I272*doje1+'M1-In'!J272*vrve1+'M1-In'!K272*zasa1+'M1-In'!L272*zodi1</f>
        <v>0</v>
      </c>
      <c r="F272" s="34">
        <f>IF('M1-In'!Q272&lt;0,1,0)</f>
        <v>0</v>
      </c>
      <c r="G272" s="81" t="str">
        <f t="shared" si="64"/>
        <v>OK</v>
      </c>
      <c r="H272" s="81">
        <f>IF('M1-In'!Q272&lt;0,0,'M1-In'!Q272)</f>
        <v>0</v>
      </c>
      <c r="I272" s="25">
        <f>IF('M1-In'!F272&gt;0,malu1,0)</f>
        <v>0</v>
      </c>
      <c r="J272" s="25">
        <f>IF('M1-In'!G272&gt;0,dima1,0)</f>
        <v>0</v>
      </c>
      <c r="K272" s="25">
        <f>IF('M1-In'!H272&gt;0,wome1,0)</f>
        <v>0</v>
      </c>
      <c r="L272" s="25">
        <f>IF('M1-In'!I272&gt;0,doje1,0)</f>
        <v>0</v>
      </c>
      <c r="M272" s="25">
        <f>IF('M1-In'!J272&gt;0,vrve1,0)</f>
        <v>0</v>
      </c>
      <c r="N272" s="25">
        <f>IF('M1-In'!K272&gt;0,zasa1,0)</f>
        <v>0</v>
      </c>
      <c r="O272" s="25">
        <f>IF('M1-In'!L272&gt;0,zodi1,0)</f>
        <v>0</v>
      </c>
      <c r="P272" s="25">
        <f t="shared" si="65"/>
        <v>0</v>
      </c>
      <c r="Q272" s="25">
        <f>IF(P272+'M1-In'!U272&gt;malu1+dima1+wome1+doje1+vrve1+zasa1+zodi1,1,0)</f>
        <v>0</v>
      </c>
      <c r="R272" s="25" t="str">
        <f t="shared" si="66"/>
        <v>OK</v>
      </c>
      <c r="S272" s="25">
        <f>MIN(P272+'M1-In'!U272,malu1+dima1+wome1+doje1+vrve1+zasa1+zodi1)</f>
        <v>0</v>
      </c>
      <c r="T272" s="25">
        <f>IF('M1-In'!AD272+'M1-In'!AE272+'M1-In'!AF272+'M1-In'!AG272+'M1-In'!AH272+'M1-In'!AI272+'M1-In'!AJ272&gt;S272,1,0)</f>
        <v>0</v>
      </c>
      <c r="U272" s="25" t="str">
        <f t="shared" si="67"/>
        <v>OK</v>
      </c>
      <c r="V272" s="34">
        <f t="shared" si="68"/>
        <v>0</v>
      </c>
      <c r="W272" s="81">
        <f>ROUND('M1-In'!Y272+'M1-In'!Z272+'M1-In'!AA272*0.5+'M1-In'!AB272*0.5,2)</f>
        <v>0</v>
      </c>
      <c r="X272" s="81">
        <f>ROUND('M1-In'!Y272,2)+ROUND('M1-In'!Z272*1.5,2)+ROUND('M1-In'!AA272*0.6,2)+ROUND('M1-In'!AB272*0.9,2)</f>
        <v>0</v>
      </c>
      <c r="Y272" s="81">
        <f ca="1">IF(V272=1,"Corriger",'M1-In'!Y272* vergoedeen+'M1-In'!Z272*ROUND(vergoedeen*1.5,2)+'M1-In'!AA272*ROUND(vergoedeen*0.6,2)+'M1-In'!AB272*ROUND(vergoedeen*0.9,2))</f>
        <v>0</v>
      </c>
      <c r="Z272" s="81">
        <f t="shared" ca="1" si="69"/>
        <v>0</v>
      </c>
      <c r="AA272" s="81">
        <f>E272+'M1-In'!N272+'M1-In'!P272+H272</f>
        <v>0</v>
      </c>
      <c r="AB272" s="81">
        <f>E272+'M1-In'!N272+'M1-In'!P272</f>
        <v>0</v>
      </c>
      <c r="AC272" s="25">
        <f>IF(V272=1,"Corriger",MIN(AA272,ad5m1*Ident!L272))</f>
        <v>0</v>
      </c>
      <c r="AD272" s="25">
        <f>MIN(AB272,ad5m1*Ident!L272)</f>
        <v>0</v>
      </c>
      <c r="AE272" s="81">
        <f t="shared" si="70"/>
        <v>0</v>
      </c>
      <c r="AF272" s="81">
        <f t="shared" si="71"/>
        <v>0</v>
      </c>
      <c r="AG272" s="81">
        <f>'M1-In'!AD272+'M1-In'!AE272</f>
        <v>0</v>
      </c>
      <c r="AH272" s="81">
        <f t="shared" si="72"/>
        <v>0</v>
      </c>
      <c r="AI272" s="81">
        <f>IF(V272=1,"Corriger!",ROUND('M1-In'!AF272*AE272*fuf,2))</f>
        <v>0</v>
      </c>
      <c r="AJ272" s="81">
        <f>IF(V272=1,"Corriger!",ROUND('M1-In'!AG272*AE272*fuf,2))</f>
        <v>0</v>
      </c>
      <c r="AK272" s="81">
        <f>IF(V272=1,"Corriger!",ROUND('M1-In'!AH272*AE272*fuf,2))</f>
        <v>0</v>
      </c>
      <c r="AL272" s="81">
        <f>IF(V272=1,"Corriger!",ROUND('M1-In'!AI272*AE272*fuf,2))</f>
        <v>0</v>
      </c>
      <c r="AM272" s="81">
        <f>IF(V272=1,"Corriger!",ROUND('M1-In'!AJ272*AE272*fuf,2))</f>
        <v>0</v>
      </c>
      <c r="AN272" s="81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1">
        <f t="shared" si="74"/>
        <v>0</v>
      </c>
      <c r="AQ272" s="81">
        <f t="shared" ca="1" si="75"/>
        <v>0</v>
      </c>
      <c r="AR272" s="81">
        <f t="shared" ca="1" si="76"/>
        <v>0</v>
      </c>
      <c r="AS272" s="81">
        <f t="shared" si="77"/>
        <v>0</v>
      </c>
      <c r="AT272" s="81">
        <f t="shared" ca="1" si="78"/>
        <v>0</v>
      </c>
      <c r="AU272" s="81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'M1-In'!F273*malu1+'M1-In'!G273*dima1+'M1-In'!H273*wome1+'M1-In'!I273*doje1+'M1-In'!J273*vrve1+'M1-In'!K273*zasa1+'M1-In'!L273*zodi1</f>
        <v>0</v>
      </c>
      <c r="F273" s="34">
        <f>IF('M1-In'!Q273&lt;0,1,0)</f>
        <v>0</v>
      </c>
      <c r="G273" s="81" t="str">
        <f t="shared" si="64"/>
        <v>OK</v>
      </c>
      <c r="H273" s="81">
        <f>IF('M1-In'!Q273&lt;0,0,'M1-In'!Q273)</f>
        <v>0</v>
      </c>
      <c r="I273" s="25">
        <f>IF('M1-In'!F273&gt;0,malu1,0)</f>
        <v>0</v>
      </c>
      <c r="J273" s="25">
        <f>IF('M1-In'!G273&gt;0,dima1,0)</f>
        <v>0</v>
      </c>
      <c r="K273" s="25">
        <f>IF('M1-In'!H273&gt;0,wome1,0)</f>
        <v>0</v>
      </c>
      <c r="L273" s="25">
        <f>IF('M1-In'!I273&gt;0,doje1,0)</f>
        <v>0</v>
      </c>
      <c r="M273" s="25">
        <f>IF('M1-In'!J273&gt;0,vrve1,0)</f>
        <v>0</v>
      </c>
      <c r="N273" s="25">
        <f>IF('M1-In'!K273&gt;0,zasa1,0)</f>
        <v>0</v>
      </c>
      <c r="O273" s="25">
        <f>IF('M1-In'!L273&gt;0,zodi1,0)</f>
        <v>0</v>
      </c>
      <c r="P273" s="25">
        <f t="shared" si="65"/>
        <v>0</v>
      </c>
      <c r="Q273" s="25">
        <f>IF(P273+'M1-In'!U273&gt;malu1+dima1+wome1+doje1+vrve1+zasa1+zodi1,1,0)</f>
        <v>0</v>
      </c>
      <c r="R273" s="25" t="str">
        <f t="shared" si="66"/>
        <v>OK</v>
      </c>
      <c r="S273" s="25">
        <f>MIN(P273+'M1-In'!U273,malu1+dima1+wome1+doje1+vrve1+zasa1+zodi1)</f>
        <v>0</v>
      </c>
      <c r="T273" s="25">
        <f>IF('M1-In'!AD273+'M1-In'!AE273+'M1-In'!AF273+'M1-In'!AG273+'M1-In'!AH273+'M1-In'!AI273+'M1-In'!AJ273&gt;S273,1,0)</f>
        <v>0</v>
      </c>
      <c r="U273" s="25" t="str">
        <f t="shared" si="67"/>
        <v>OK</v>
      </c>
      <c r="V273" s="34">
        <f t="shared" si="68"/>
        <v>0</v>
      </c>
      <c r="W273" s="81">
        <f>ROUND('M1-In'!Y273+'M1-In'!Z273+'M1-In'!AA273*0.5+'M1-In'!AB273*0.5,2)</f>
        <v>0</v>
      </c>
      <c r="X273" s="81">
        <f>ROUND('M1-In'!Y273,2)+ROUND('M1-In'!Z273*1.5,2)+ROUND('M1-In'!AA273*0.6,2)+ROUND('M1-In'!AB273*0.9,2)</f>
        <v>0</v>
      </c>
      <c r="Y273" s="81">
        <f ca="1">IF(V273=1,"Corriger",'M1-In'!Y273* vergoedeen+'M1-In'!Z273*ROUND(vergoedeen*1.5,2)+'M1-In'!AA273*ROUND(vergoedeen*0.6,2)+'M1-In'!AB273*ROUND(vergoedeen*0.9,2))</f>
        <v>0</v>
      </c>
      <c r="Z273" s="81">
        <f t="shared" ca="1" si="69"/>
        <v>0</v>
      </c>
      <c r="AA273" s="81">
        <f>E273+'M1-In'!N273+'M1-In'!P273+H273</f>
        <v>0</v>
      </c>
      <c r="AB273" s="81">
        <f>E273+'M1-In'!N273+'M1-In'!P273</f>
        <v>0</v>
      </c>
      <c r="AC273" s="25">
        <f>IF(V273=1,"Corriger",MIN(AA273,ad5m1*Ident!L273))</f>
        <v>0</v>
      </c>
      <c r="AD273" s="25">
        <f>MIN(AB273,ad5m1*Ident!L273)</f>
        <v>0</v>
      </c>
      <c r="AE273" s="81">
        <f t="shared" si="70"/>
        <v>0</v>
      </c>
      <c r="AF273" s="81">
        <f t="shared" si="71"/>
        <v>0</v>
      </c>
      <c r="AG273" s="81">
        <f>'M1-In'!AD273+'M1-In'!AE273</f>
        <v>0</v>
      </c>
      <c r="AH273" s="81">
        <f t="shared" si="72"/>
        <v>0</v>
      </c>
      <c r="AI273" s="81">
        <f>IF(V273=1,"Corriger!",ROUND('M1-In'!AF273*AE273*fuf,2))</f>
        <v>0</v>
      </c>
      <c r="AJ273" s="81">
        <f>IF(V273=1,"Corriger!",ROUND('M1-In'!AG273*AE273*fuf,2))</f>
        <v>0</v>
      </c>
      <c r="AK273" s="81">
        <f>IF(V273=1,"Corriger!",ROUND('M1-In'!AH273*AE273*fuf,2))</f>
        <v>0</v>
      </c>
      <c r="AL273" s="81">
        <f>IF(V273=1,"Corriger!",ROUND('M1-In'!AI273*AE273*fuf,2))</f>
        <v>0</v>
      </c>
      <c r="AM273" s="81">
        <f>IF(V273=1,"Corriger!",ROUND('M1-In'!AJ273*AE273*fuf,2))</f>
        <v>0</v>
      </c>
      <c r="AN273" s="81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1">
        <f t="shared" si="74"/>
        <v>0</v>
      </c>
      <c r="AQ273" s="81">
        <f t="shared" ca="1" si="75"/>
        <v>0</v>
      </c>
      <c r="AR273" s="81">
        <f t="shared" ca="1" si="76"/>
        <v>0</v>
      </c>
      <c r="AS273" s="81">
        <f t="shared" si="77"/>
        <v>0</v>
      </c>
      <c r="AT273" s="81">
        <f t="shared" ca="1" si="78"/>
        <v>0</v>
      </c>
      <c r="AU273" s="81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'M1-In'!F274*malu1+'M1-In'!G274*dima1+'M1-In'!H274*wome1+'M1-In'!I274*doje1+'M1-In'!J274*vrve1+'M1-In'!K274*zasa1+'M1-In'!L274*zodi1</f>
        <v>0</v>
      </c>
      <c r="F274" s="34">
        <f>IF('M1-In'!Q274&lt;0,1,0)</f>
        <v>0</v>
      </c>
      <c r="G274" s="81" t="str">
        <f t="shared" si="64"/>
        <v>OK</v>
      </c>
      <c r="H274" s="81">
        <f>IF('M1-In'!Q274&lt;0,0,'M1-In'!Q274)</f>
        <v>0</v>
      </c>
      <c r="I274" s="25">
        <f>IF('M1-In'!F274&gt;0,malu1,0)</f>
        <v>0</v>
      </c>
      <c r="J274" s="25">
        <f>IF('M1-In'!G274&gt;0,dima1,0)</f>
        <v>0</v>
      </c>
      <c r="K274" s="25">
        <f>IF('M1-In'!H274&gt;0,wome1,0)</f>
        <v>0</v>
      </c>
      <c r="L274" s="25">
        <f>IF('M1-In'!I274&gt;0,doje1,0)</f>
        <v>0</v>
      </c>
      <c r="M274" s="25">
        <f>IF('M1-In'!J274&gt;0,vrve1,0)</f>
        <v>0</v>
      </c>
      <c r="N274" s="25">
        <f>IF('M1-In'!K274&gt;0,zasa1,0)</f>
        <v>0</v>
      </c>
      <c r="O274" s="25">
        <f>IF('M1-In'!L274&gt;0,zodi1,0)</f>
        <v>0</v>
      </c>
      <c r="P274" s="25">
        <f t="shared" si="65"/>
        <v>0</v>
      </c>
      <c r="Q274" s="25">
        <f>IF(P274+'M1-In'!U274&gt;malu1+dima1+wome1+doje1+vrve1+zasa1+zodi1,1,0)</f>
        <v>0</v>
      </c>
      <c r="R274" s="25" t="str">
        <f t="shared" si="66"/>
        <v>OK</v>
      </c>
      <c r="S274" s="25">
        <f>MIN(P274+'M1-In'!U274,malu1+dima1+wome1+doje1+vrve1+zasa1+zodi1)</f>
        <v>0</v>
      </c>
      <c r="T274" s="25">
        <f>IF('M1-In'!AD274+'M1-In'!AE274+'M1-In'!AF274+'M1-In'!AG274+'M1-In'!AH274+'M1-In'!AI274+'M1-In'!AJ274&gt;S274,1,0)</f>
        <v>0</v>
      </c>
      <c r="U274" s="25" t="str">
        <f t="shared" si="67"/>
        <v>OK</v>
      </c>
      <c r="V274" s="34">
        <f t="shared" si="68"/>
        <v>0</v>
      </c>
      <c r="W274" s="81">
        <f>ROUND('M1-In'!Y274+'M1-In'!Z274+'M1-In'!AA274*0.5+'M1-In'!AB274*0.5,2)</f>
        <v>0</v>
      </c>
      <c r="X274" s="81">
        <f>ROUND('M1-In'!Y274,2)+ROUND('M1-In'!Z274*1.5,2)+ROUND('M1-In'!AA274*0.6,2)+ROUND('M1-In'!AB274*0.9,2)</f>
        <v>0</v>
      </c>
      <c r="Y274" s="81">
        <f ca="1">IF(V274=1,"Corriger",'M1-In'!Y274* vergoedeen+'M1-In'!Z274*ROUND(vergoedeen*1.5,2)+'M1-In'!AA274*ROUND(vergoedeen*0.6,2)+'M1-In'!AB274*ROUND(vergoedeen*0.9,2))</f>
        <v>0</v>
      </c>
      <c r="Z274" s="81">
        <f t="shared" ca="1" si="69"/>
        <v>0</v>
      </c>
      <c r="AA274" s="81">
        <f>E274+'M1-In'!N274+'M1-In'!P274+H274</f>
        <v>0</v>
      </c>
      <c r="AB274" s="81">
        <f>E274+'M1-In'!N274+'M1-In'!P274</f>
        <v>0</v>
      </c>
      <c r="AC274" s="25">
        <f>IF(V274=1,"Corriger",MIN(AA274,ad5m1*Ident!L274))</f>
        <v>0</v>
      </c>
      <c r="AD274" s="25">
        <f>MIN(AB274,ad5m1*Ident!L274)</f>
        <v>0</v>
      </c>
      <c r="AE274" s="81">
        <f t="shared" si="70"/>
        <v>0</v>
      </c>
      <c r="AF274" s="81">
        <f t="shared" si="71"/>
        <v>0</v>
      </c>
      <c r="AG274" s="81">
        <f>'M1-In'!AD274+'M1-In'!AE274</f>
        <v>0</v>
      </c>
      <c r="AH274" s="81">
        <f t="shared" si="72"/>
        <v>0</v>
      </c>
      <c r="AI274" s="81">
        <f>IF(V274=1,"Corriger!",ROUND('M1-In'!AF274*AE274*fuf,2))</f>
        <v>0</v>
      </c>
      <c r="AJ274" s="81">
        <f>IF(V274=1,"Corriger!",ROUND('M1-In'!AG274*AE274*fuf,2))</f>
        <v>0</v>
      </c>
      <c r="AK274" s="81">
        <f>IF(V274=1,"Corriger!",ROUND('M1-In'!AH274*AE274*fuf,2))</f>
        <v>0</v>
      </c>
      <c r="AL274" s="81">
        <f>IF(V274=1,"Corriger!",ROUND('M1-In'!AI274*AE274*fuf,2))</f>
        <v>0</v>
      </c>
      <c r="AM274" s="81">
        <f>IF(V274=1,"Corriger!",ROUND('M1-In'!AJ274*AE274*fuf,2))</f>
        <v>0</v>
      </c>
      <c r="AN274" s="81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1">
        <f t="shared" si="74"/>
        <v>0</v>
      </c>
      <c r="AQ274" s="81">
        <f t="shared" ca="1" si="75"/>
        <v>0</v>
      </c>
      <c r="AR274" s="81">
        <f t="shared" ca="1" si="76"/>
        <v>0</v>
      </c>
      <c r="AS274" s="81">
        <f t="shared" si="77"/>
        <v>0</v>
      </c>
      <c r="AT274" s="81">
        <f t="shared" ca="1" si="78"/>
        <v>0</v>
      </c>
      <c r="AU274" s="81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'M1-In'!F275*malu1+'M1-In'!G275*dima1+'M1-In'!H275*wome1+'M1-In'!I275*doje1+'M1-In'!J275*vrve1+'M1-In'!K275*zasa1+'M1-In'!L275*zodi1</f>
        <v>0</v>
      </c>
      <c r="F275" s="34">
        <f>IF('M1-In'!Q275&lt;0,1,0)</f>
        <v>0</v>
      </c>
      <c r="G275" s="81" t="str">
        <f t="shared" si="64"/>
        <v>OK</v>
      </c>
      <c r="H275" s="81">
        <f>IF('M1-In'!Q275&lt;0,0,'M1-In'!Q275)</f>
        <v>0</v>
      </c>
      <c r="I275" s="25">
        <f>IF('M1-In'!F275&gt;0,malu1,0)</f>
        <v>0</v>
      </c>
      <c r="J275" s="25">
        <f>IF('M1-In'!G275&gt;0,dima1,0)</f>
        <v>0</v>
      </c>
      <c r="K275" s="25">
        <f>IF('M1-In'!H275&gt;0,wome1,0)</f>
        <v>0</v>
      </c>
      <c r="L275" s="25">
        <f>IF('M1-In'!I275&gt;0,doje1,0)</f>
        <v>0</v>
      </c>
      <c r="M275" s="25">
        <f>IF('M1-In'!J275&gt;0,vrve1,0)</f>
        <v>0</v>
      </c>
      <c r="N275" s="25">
        <f>IF('M1-In'!K275&gt;0,zasa1,0)</f>
        <v>0</v>
      </c>
      <c r="O275" s="25">
        <f>IF('M1-In'!L275&gt;0,zodi1,0)</f>
        <v>0</v>
      </c>
      <c r="P275" s="25">
        <f t="shared" si="65"/>
        <v>0</v>
      </c>
      <c r="Q275" s="25">
        <f>IF(P275+'M1-In'!U275&gt;malu1+dima1+wome1+doje1+vrve1+zasa1+zodi1,1,0)</f>
        <v>0</v>
      </c>
      <c r="R275" s="25" t="str">
        <f t="shared" si="66"/>
        <v>OK</v>
      </c>
      <c r="S275" s="25">
        <f>MIN(P275+'M1-In'!U275,malu1+dima1+wome1+doje1+vrve1+zasa1+zodi1)</f>
        <v>0</v>
      </c>
      <c r="T275" s="25">
        <f>IF('M1-In'!AD275+'M1-In'!AE275+'M1-In'!AF275+'M1-In'!AG275+'M1-In'!AH275+'M1-In'!AI275+'M1-In'!AJ275&gt;S275,1,0)</f>
        <v>0</v>
      </c>
      <c r="U275" s="25" t="str">
        <f t="shared" si="67"/>
        <v>OK</v>
      </c>
      <c r="V275" s="34">
        <f t="shared" si="68"/>
        <v>0</v>
      </c>
      <c r="W275" s="81">
        <f>ROUND('M1-In'!Y275+'M1-In'!Z275+'M1-In'!AA275*0.5+'M1-In'!AB275*0.5,2)</f>
        <v>0</v>
      </c>
      <c r="X275" s="81">
        <f>ROUND('M1-In'!Y275,2)+ROUND('M1-In'!Z275*1.5,2)+ROUND('M1-In'!AA275*0.6,2)+ROUND('M1-In'!AB275*0.9,2)</f>
        <v>0</v>
      </c>
      <c r="Y275" s="81">
        <f ca="1">IF(V275=1,"Corriger",'M1-In'!Y275* vergoedeen+'M1-In'!Z275*ROUND(vergoedeen*1.5,2)+'M1-In'!AA275*ROUND(vergoedeen*0.6,2)+'M1-In'!AB275*ROUND(vergoedeen*0.9,2))</f>
        <v>0</v>
      </c>
      <c r="Z275" s="81">
        <f t="shared" ca="1" si="69"/>
        <v>0</v>
      </c>
      <c r="AA275" s="81">
        <f>E275+'M1-In'!N275+'M1-In'!P275+H275</f>
        <v>0</v>
      </c>
      <c r="AB275" s="81">
        <f>E275+'M1-In'!N275+'M1-In'!P275</f>
        <v>0</v>
      </c>
      <c r="AC275" s="25">
        <f>IF(V275=1,"Corriger",MIN(AA275,ad5m1*Ident!L275))</f>
        <v>0</v>
      </c>
      <c r="AD275" s="25">
        <f>MIN(AB275,ad5m1*Ident!L275)</f>
        <v>0</v>
      </c>
      <c r="AE275" s="81">
        <f t="shared" si="70"/>
        <v>0</v>
      </c>
      <c r="AF275" s="81">
        <f t="shared" si="71"/>
        <v>0</v>
      </c>
      <c r="AG275" s="81">
        <f>'M1-In'!AD275+'M1-In'!AE275</f>
        <v>0</v>
      </c>
      <c r="AH275" s="81">
        <f t="shared" si="72"/>
        <v>0</v>
      </c>
      <c r="AI275" s="81">
        <f>IF(V275=1,"Corriger!",ROUND('M1-In'!AF275*AE275*fuf,2))</f>
        <v>0</v>
      </c>
      <c r="AJ275" s="81">
        <f>IF(V275=1,"Corriger!",ROUND('M1-In'!AG275*AE275*fuf,2))</f>
        <v>0</v>
      </c>
      <c r="AK275" s="81">
        <f>IF(V275=1,"Corriger!",ROUND('M1-In'!AH275*AE275*fuf,2))</f>
        <v>0</v>
      </c>
      <c r="AL275" s="81">
        <f>IF(V275=1,"Corriger!",ROUND('M1-In'!AI275*AE275*fuf,2))</f>
        <v>0</v>
      </c>
      <c r="AM275" s="81">
        <f>IF(V275=1,"Corriger!",ROUND('M1-In'!AJ275*AE275*fuf,2))</f>
        <v>0</v>
      </c>
      <c r="AN275" s="81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1">
        <f t="shared" si="74"/>
        <v>0</v>
      </c>
      <c r="AQ275" s="81">
        <f t="shared" ca="1" si="75"/>
        <v>0</v>
      </c>
      <c r="AR275" s="81">
        <f t="shared" ca="1" si="76"/>
        <v>0</v>
      </c>
      <c r="AS275" s="81">
        <f t="shared" si="77"/>
        <v>0</v>
      </c>
      <c r="AT275" s="81">
        <f t="shared" ca="1" si="78"/>
        <v>0</v>
      </c>
      <c r="AU275" s="81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'M1-In'!F276*malu1+'M1-In'!G276*dima1+'M1-In'!H276*wome1+'M1-In'!I276*doje1+'M1-In'!J276*vrve1+'M1-In'!K276*zasa1+'M1-In'!L276*zodi1</f>
        <v>0</v>
      </c>
      <c r="F276" s="34">
        <f>IF('M1-In'!Q276&lt;0,1,0)</f>
        <v>0</v>
      </c>
      <c r="G276" s="81" t="str">
        <f t="shared" si="64"/>
        <v>OK</v>
      </c>
      <c r="H276" s="81">
        <f>IF('M1-In'!Q276&lt;0,0,'M1-In'!Q276)</f>
        <v>0</v>
      </c>
      <c r="I276" s="25">
        <f>IF('M1-In'!F276&gt;0,malu1,0)</f>
        <v>0</v>
      </c>
      <c r="J276" s="25">
        <f>IF('M1-In'!G276&gt;0,dima1,0)</f>
        <v>0</v>
      </c>
      <c r="K276" s="25">
        <f>IF('M1-In'!H276&gt;0,wome1,0)</f>
        <v>0</v>
      </c>
      <c r="L276" s="25">
        <f>IF('M1-In'!I276&gt;0,doje1,0)</f>
        <v>0</v>
      </c>
      <c r="M276" s="25">
        <f>IF('M1-In'!J276&gt;0,vrve1,0)</f>
        <v>0</v>
      </c>
      <c r="N276" s="25">
        <f>IF('M1-In'!K276&gt;0,zasa1,0)</f>
        <v>0</v>
      </c>
      <c r="O276" s="25">
        <f>IF('M1-In'!L276&gt;0,zodi1,0)</f>
        <v>0</v>
      </c>
      <c r="P276" s="25">
        <f t="shared" si="65"/>
        <v>0</v>
      </c>
      <c r="Q276" s="25">
        <f>IF(P276+'M1-In'!U276&gt;malu1+dima1+wome1+doje1+vrve1+zasa1+zodi1,1,0)</f>
        <v>0</v>
      </c>
      <c r="R276" s="25" t="str">
        <f t="shared" si="66"/>
        <v>OK</v>
      </c>
      <c r="S276" s="25">
        <f>MIN(P276+'M1-In'!U276,malu1+dima1+wome1+doje1+vrve1+zasa1+zodi1)</f>
        <v>0</v>
      </c>
      <c r="T276" s="25">
        <f>IF('M1-In'!AD276+'M1-In'!AE276+'M1-In'!AF276+'M1-In'!AG276+'M1-In'!AH276+'M1-In'!AI276+'M1-In'!AJ276&gt;S276,1,0)</f>
        <v>0</v>
      </c>
      <c r="U276" s="25" t="str">
        <f t="shared" si="67"/>
        <v>OK</v>
      </c>
      <c r="V276" s="34">
        <f t="shared" si="68"/>
        <v>0</v>
      </c>
      <c r="W276" s="81">
        <f>ROUND('M1-In'!Y276+'M1-In'!Z276+'M1-In'!AA276*0.5+'M1-In'!AB276*0.5,2)</f>
        <v>0</v>
      </c>
      <c r="X276" s="81">
        <f>ROUND('M1-In'!Y276,2)+ROUND('M1-In'!Z276*1.5,2)+ROUND('M1-In'!AA276*0.6,2)+ROUND('M1-In'!AB276*0.9,2)</f>
        <v>0</v>
      </c>
      <c r="Y276" s="81">
        <f ca="1">IF(V276=1,"Corriger",'M1-In'!Y276* vergoedeen+'M1-In'!Z276*ROUND(vergoedeen*1.5,2)+'M1-In'!AA276*ROUND(vergoedeen*0.6,2)+'M1-In'!AB276*ROUND(vergoedeen*0.9,2))</f>
        <v>0</v>
      </c>
      <c r="Z276" s="81">
        <f t="shared" ca="1" si="69"/>
        <v>0</v>
      </c>
      <c r="AA276" s="81">
        <f>E276+'M1-In'!N276+'M1-In'!P276+H276</f>
        <v>0</v>
      </c>
      <c r="AB276" s="81">
        <f>E276+'M1-In'!N276+'M1-In'!P276</f>
        <v>0</v>
      </c>
      <c r="AC276" s="25">
        <f>IF(V276=1,"Corriger",MIN(AA276,ad5m1*Ident!L276))</f>
        <v>0</v>
      </c>
      <c r="AD276" s="25">
        <f>MIN(AB276,ad5m1*Ident!L276)</f>
        <v>0</v>
      </c>
      <c r="AE276" s="81">
        <f t="shared" si="70"/>
        <v>0</v>
      </c>
      <c r="AF276" s="81">
        <f t="shared" si="71"/>
        <v>0</v>
      </c>
      <c r="AG276" s="81">
        <f>'M1-In'!AD276+'M1-In'!AE276</f>
        <v>0</v>
      </c>
      <c r="AH276" s="81">
        <f t="shared" si="72"/>
        <v>0</v>
      </c>
      <c r="AI276" s="81">
        <f>IF(V276=1,"Corriger!",ROUND('M1-In'!AF276*AE276*fuf,2))</f>
        <v>0</v>
      </c>
      <c r="AJ276" s="81">
        <f>IF(V276=1,"Corriger!",ROUND('M1-In'!AG276*AE276*fuf,2))</f>
        <v>0</v>
      </c>
      <c r="AK276" s="81">
        <f>IF(V276=1,"Corriger!",ROUND('M1-In'!AH276*AE276*fuf,2))</f>
        <v>0</v>
      </c>
      <c r="AL276" s="81">
        <f>IF(V276=1,"Corriger!",ROUND('M1-In'!AI276*AE276*fuf,2))</f>
        <v>0</v>
      </c>
      <c r="AM276" s="81">
        <f>IF(V276=1,"Corriger!",ROUND('M1-In'!AJ276*AE276*fuf,2))</f>
        <v>0</v>
      </c>
      <c r="AN276" s="81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1">
        <f t="shared" si="74"/>
        <v>0</v>
      </c>
      <c r="AQ276" s="81">
        <f t="shared" ca="1" si="75"/>
        <v>0</v>
      </c>
      <c r="AR276" s="81">
        <f t="shared" ca="1" si="76"/>
        <v>0</v>
      </c>
      <c r="AS276" s="81">
        <f t="shared" si="77"/>
        <v>0</v>
      </c>
      <c r="AT276" s="81">
        <f t="shared" ca="1" si="78"/>
        <v>0</v>
      </c>
      <c r="AU276" s="81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'M1-In'!F277*malu1+'M1-In'!G277*dima1+'M1-In'!H277*wome1+'M1-In'!I277*doje1+'M1-In'!J277*vrve1+'M1-In'!K277*zasa1+'M1-In'!L277*zodi1</f>
        <v>0</v>
      </c>
      <c r="F277" s="34">
        <f>IF('M1-In'!Q277&lt;0,1,0)</f>
        <v>0</v>
      </c>
      <c r="G277" s="81" t="str">
        <f t="shared" si="64"/>
        <v>OK</v>
      </c>
      <c r="H277" s="81">
        <f>IF('M1-In'!Q277&lt;0,0,'M1-In'!Q277)</f>
        <v>0</v>
      </c>
      <c r="I277" s="25">
        <f>IF('M1-In'!F277&gt;0,malu1,0)</f>
        <v>0</v>
      </c>
      <c r="J277" s="25">
        <f>IF('M1-In'!G277&gt;0,dima1,0)</f>
        <v>0</v>
      </c>
      <c r="K277" s="25">
        <f>IF('M1-In'!H277&gt;0,wome1,0)</f>
        <v>0</v>
      </c>
      <c r="L277" s="25">
        <f>IF('M1-In'!I277&gt;0,doje1,0)</f>
        <v>0</v>
      </c>
      <c r="M277" s="25">
        <f>IF('M1-In'!J277&gt;0,vrve1,0)</f>
        <v>0</v>
      </c>
      <c r="N277" s="25">
        <f>IF('M1-In'!K277&gt;0,zasa1,0)</f>
        <v>0</v>
      </c>
      <c r="O277" s="25">
        <f>IF('M1-In'!L277&gt;0,zodi1,0)</f>
        <v>0</v>
      </c>
      <c r="P277" s="25">
        <f t="shared" si="65"/>
        <v>0</v>
      </c>
      <c r="Q277" s="25">
        <f>IF(P277+'M1-In'!U277&gt;malu1+dima1+wome1+doje1+vrve1+zasa1+zodi1,1,0)</f>
        <v>0</v>
      </c>
      <c r="R277" s="25" t="str">
        <f t="shared" si="66"/>
        <v>OK</v>
      </c>
      <c r="S277" s="25">
        <f>MIN(P277+'M1-In'!U277,malu1+dima1+wome1+doje1+vrve1+zasa1+zodi1)</f>
        <v>0</v>
      </c>
      <c r="T277" s="25">
        <f>IF('M1-In'!AD277+'M1-In'!AE277+'M1-In'!AF277+'M1-In'!AG277+'M1-In'!AH277+'M1-In'!AI277+'M1-In'!AJ277&gt;S277,1,0)</f>
        <v>0</v>
      </c>
      <c r="U277" s="25" t="str">
        <f t="shared" si="67"/>
        <v>OK</v>
      </c>
      <c r="V277" s="34">
        <f t="shared" si="68"/>
        <v>0</v>
      </c>
      <c r="W277" s="81">
        <f>ROUND('M1-In'!Y277+'M1-In'!Z277+'M1-In'!AA277*0.5+'M1-In'!AB277*0.5,2)</f>
        <v>0</v>
      </c>
      <c r="X277" s="81">
        <f>ROUND('M1-In'!Y277,2)+ROUND('M1-In'!Z277*1.5,2)+ROUND('M1-In'!AA277*0.6,2)+ROUND('M1-In'!AB277*0.9,2)</f>
        <v>0</v>
      </c>
      <c r="Y277" s="81">
        <f ca="1">IF(V277=1,"Corriger",'M1-In'!Y277* vergoedeen+'M1-In'!Z277*ROUND(vergoedeen*1.5,2)+'M1-In'!AA277*ROUND(vergoedeen*0.6,2)+'M1-In'!AB277*ROUND(vergoedeen*0.9,2))</f>
        <v>0</v>
      </c>
      <c r="Z277" s="81">
        <f t="shared" ca="1" si="69"/>
        <v>0</v>
      </c>
      <c r="AA277" s="81">
        <f>E277+'M1-In'!N277+'M1-In'!P277+H277</f>
        <v>0</v>
      </c>
      <c r="AB277" s="81">
        <f>E277+'M1-In'!N277+'M1-In'!P277</f>
        <v>0</v>
      </c>
      <c r="AC277" s="25">
        <f>IF(V277=1,"Corriger",MIN(AA277,ad5m1*Ident!L277))</f>
        <v>0</v>
      </c>
      <c r="AD277" s="25">
        <f>MIN(AB277,ad5m1*Ident!L277)</f>
        <v>0</v>
      </c>
      <c r="AE277" s="81">
        <f t="shared" si="70"/>
        <v>0</v>
      </c>
      <c r="AF277" s="81">
        <f t="shared" si="71"/>
        <v>0</v>
      </c>
      <c r="AG277" s="81">
        <f>'M1-In'!AD277+'M1-In'!AE277</f>
        <v>0</v>
      </c>
      <c r="AH277" s="81">
        <f t="shared" si="72"/>
        <v>0</v>
      </c>
      <c r="AI277" s="81">
        <f>IF(V277=1,"Corriger!",ROUND('M1-In'!AF277*AE277*fuf,2))</f>
        <v>0</v>
      </c>
      <c r="AJ277" s="81">
        <f>IF(V277=1,"Corriger!",ROUND('M1-In'!AG277*AE277*fuf,2))</f>
        <v>0</v>
      </c>
      <c r="AK277" s="81">
        <f>IF(V277=1,"Corriger!",ROUND('M1-In'!AH277*AE277*fuf,2))</f>
        <v>0</v>
      </c>
      <c r="AL277" s="81">
        <f>IF(V277=1,"Corriger!",ROUND('M1-In'!AI277*AE277*fuf,2))</f>
        <v>0</v>
      </c>
      <c r="AM277" s="81">
        <f>IF(V277=1,"Corriger!",ROUND('M1-In'!AJ277*AE277*fuf,2))</f>
        <v>0</v>
      </c>
      <c r="AN277" s="81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1">
        <f t="shared" si="74"/>
        <v>0</v>
      </c>
      <c r="AQ277" s="81">
        <f t="shared" ca="1" si="75"/>
        <v>0</v>
      </c>
      <c r="AR277" s="81">
        <f t="shared" ca="1" si="76"/>
        <v>0</v>
      </c>
      <c r="AS277" s="81">
        <f t="shared" si="77"/>
        <v>0</v>
      </c>
      <c r="AT277" s="81">
        <f t="shared" ca="1" si="78"/>
        <v>0</v>
      </c>
      <c r="AU277" s="81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'M1-In'!F278*malu1+'M1-In'!G278*dima1+'M1-In'!H278*wome1+'M1-In'!I278*doje1+'M1-In'!J278*vrve1+'M1-In'!K278*zasa1+'M1-In'!L278*zodi1</f>
        <v>0</v>
      </c>
      <c r="F278" s="34">
        <f>IF('M1-In'!Q278&lt;0,1,0)</f>
        <v>0</v>
      </c>
      <c r="G278" s="81" t="str">
        <f t="shared" si="64"/>
        <v>OK</v>
      </c>
      <c r="H278" s="81">
        <f>IF('M1-In'!Q278&lt;0,0,'M1-In'!Q278)</f>
        <v>0</v>
      </c>
      <c r="I278" s="25">
        <f>IF('M1-In'!F278&gt;0,malu1,0)</f>
        <v>0</v>
      </c>
      <c r="J278" s="25">
        <f>IF('M1-In'!G278&gt;0,dima1,0)</f>
        <v>0</v>
      </c>
      <c r="K278" s="25">
        <f>IF('M1-In'!H278&gt;0,wome1,0)</f>
        <v>0</v>
      </c>
      <c r="L278" s="25">
        <f>IF('M1-In'!I278&gt;0,doje1,0)</f>
        <v>0</v>
      </c>
      <c r="M278" s="25">
        <f>IF('M1-In'!J278&gt;0,vrve1,0)</f>
        <v>0</v>
      </c>
      <c r="N278" s="25">
        <f>IF('M1-In'!K278&gt;0,zasa1,0)</f>
        <v>0</v>
      </c>
      <c r="O278" s="25">
        <f>IF('M1-In'!L278&gt;0,zodi1,0)</f>
        <v>0</v>
      </c>
      <c r="P278" s="25">
        <f t="shared" si="65"/>
        <v>0</v>
      </c>
      <c r="Q278" s="25">
        <f>IF(P278+'M1-In'!U278&gt;malu1+dima1+wome1+doje1+vrve1+zasa1+zodi1,1,0)</f>
        <v>0</v>
      </c>
      <c r="R278" s="25" t="str">
        <f t="shared" si="66"/>
        <v>OK</v>
      </c>
      <c r="S278" s="25">
        <f>MIN(P278+'M1-In'!U278,malu1+dima1+wome1+doje1+vrve1+zasa1+zodi1)</f>
        <v>0</v>
      </c>
      <c r="T278" s="25">
        <f>IF('M1-In'!AD278+'M1-In'!AE278+'M1-In'!AF278+'M1-In'!AG278+'M1-In'!AH278+'M1-In'!AI278+'M1-In'!AJ278&gt;S278,1,0)</f>
        <v>0</v>
      </c>
      <c r="U278" s="25" t="str">
        <f t="shared" si="67"/>
        <v>OK</v>
      </c>
      <c r="V278" s="34">
        <f t="shared" si="68"/>
        <v>0</v>
      </c>
      <c r="W278" s="81">
        <f>ROUND('M1-In'!Y278+'M1-In'!Z278+'M1-In'!AA278*0.5+'M1-In'!AB278*0.5,2)</f>
        <v>0</v>
      </c>
      <c r="X278" s="81">
        <f>ROUND('M1-In'!Y278,2)+ROUND('M1-In'!Z278*1.5,2)+ROUND('M1-In'!AA278*0.6,2)+ROUND('M1-In'!AB278*0.9,2)</f>
        <v>0</v>
      </c>
      <c r="Y278" s="81">
        <f ca="1">IF(V278=1,"Corriger",'M1-In'!Y278* vergoedeen+'M1-In'!Z278*ROUND(vergoedeen*1.5,2)+'M1-In'!AA278*ROUND(vergoedeen*0.6,2)+'M1-In'!AB278*ROUND(vergoedeen*0.9,2))</f>
        <v>0</v>
      </c>
      <c r="Z278" s="81">
        <f t="shared" ca="1" si="69"/>
        <v>0</v>
      </c>
      <c r="AA278" s="81">
        <f>E278+'M1-In'!N278+'M1-In'!P278+H278</f>
        <v>0</v>
      </c>
      <c r="AB278" s="81">
        <f>E278+'M1-In'!N278+'M1-In'!P278</f>
        <v>0</v>
      </c>
      <c r="AC278" s="25">
        <f>IF(V278=1,"Corriger",MIN(AA278,ad5m1*Ident!L278))</f>
        <v>0</v>
      </c>
      <c r="AD278" s="25">
        <f>MIN(AB278,ad5m1*Ident!L278)</f>
        <v>0</v>
      </c>
      <c r="AE278" s="81">
        <f t="shared" si="70"/>
        <v>0</v>
      </c>
      <c r="AF278" s="81">
        <f t="shared" si="71"/>
        <v>0</v>
      </c>
      <c r="AG278" s="81">
        <f>'M1-In'!AD278+'M1-In'!AE278</f>
        <v>0</v>
      </c>
      <c r="AH278" s="81">
        <f t="shared" si="72"/>
        <v>0</v>
      </c>
      <c r="AI278" s="81">
        <f>IF(V278=1,"Corriger!",ROUND('M1-In'!AF278*AE278*fuf,2))</f>
        <v>0</v>
      </c>
      <c r="AJ278" s="81">
        <f>IF(V278=1,"Corriger!",ROUND('M1-In'!AG278*AE278*fuf,2))</f>
        <v>0</v>
      </c>
      <c r="AK278" s="81">
        <f>IF(V278=1,"Corriger!",ROUND('M1-In'!AH278*AE278*fuf,2))</f>
        <v>0</v>
      </c>
      <c r="AL278" s="81">
        <f>IF(V278=1,"Corriger!",ROUND('M1-In'!AI278*AE278*fuf,2))</f>
        <v>0</v>
      </c>
      <c r="AM278" s="81">
        <f>IF(V278=1,"Corriger!",ROUND('M1-In'!AJ278*AE278*fuf,2))</f>
        <v>0</v>
      </c>
      <c r="AN278" s="81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1">
        <f t="shared" si="74"/>
        <v>0</v>
      </c>
      <c r="AQ278" s="81">
        <f t="shared" ca="1" si="75"/>
        <v>0</v>
      </c>
      <c r="AR278" s="81">
        <f t="shared" ca="1" si="76"/>
        <v>0</v>
      </c>
      <c r="AS278" s="81">
        <f t="shared" si="77"/>
        <v>0</v>
      </c>
      <c r="AT278" s="81">
        <f t="shared" ca="1" si="78"/>
        <v>0</v>
      </c>
      <c r="AU278" s="81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'M1-In'!F279*malu1+'M1-In'!G279*dima1+'M1-In'!H279*wome1+'M1-In'!I279*doje1+'M1-In'!J279*vrve1+'M1-In'!K279*zasa1+'M1-In'!L279*zodi1</f>
        <v>0</v>
      </c>
      <c r="F279" s="34">
        <f>IF('M1-In'!Q279&lt;0,1,0)</f>
        <v>0</v>
      </c>
      <c r="G279" s="81" t="str">
        <f t="shared" si="64"/>
        <v>OK</v>
      </c>
      <c r="H279" s="81">
        <f>IF('M1-In'!Q279&lt;0,0,'M1-In'!Q279)</f>
        <v>0</v>
      </c>
      <c r="I279" s="25">
        <f>IF('M1-In'!F279&gt;0,malu1,0)</f>
        <v>0</v>
      </c>
      <c r="J279" s="25">
        <f>IF('M1-In'!G279&gt;0,dima1,0)</f>
        <v>0</v>
      </c>
      <c r="K279" s="25">
        <f>IF('M1-In'!H279&gt;0,wome1,0)</f>
        <v>0</v>
      </c>
      <c r="L279" s="25">
        <f>IF('M1-In'!I279&gt;0,doje1,0)</f>
        <v>0</v>
      </c>
      <c r="M279" s="25">
        <f>IF('M1-In'!J279&gt;0,vrve1,0)</f>
        <v>0</v>
      </c>
      <c r="N279" s="25">
        <f>IF('M1-In'!K279&gt;0,zasa1,0)</f>
        <v>0</v>
      </c>
      <c r="O279" s="25">
        <f>IF('M1-In'!L279&gt;0,zodi1,0)</f>
        <v>0</v>
      </c>
      <c r="P279" s="25">
        <f t="shared" si="65"/>
        <v>0</v>
      </c>
      <c r="Q279" s="25">
        <f>IF(P279+'M1-In'!U279&gt;malu1+dima1+wome1+doje1+vrve1+zasa1+zodi1,1,0)</f>
        <v>0</v>
      </c>
      <c r="R279" s="25" t="str">
        <f t="shared" si="66"/>
        <v>OK</v>
      </c>
      <c r="S279" s="25">
        <f>MIN(P279+'M1-In'!U279,malu1+dima1+wome1+doje1+vrve1+zasa1+zodi1)</f>
        <v>0</v>
      </c>
      <c r="T279" s="25">
        <f>IF('M1-In'!AD279+'M1-In'!AE279+'M1-In'!AF279+'M1-In'!AG279+'M1-In'!AH279+'M1-In'!AI279+'M1-In'!AJ279&gt;S279,1,0)</f>
        <v>0</v>
      </c>
      <c r="U279" s="25" t="str">
        <f t="shared" si="67"/>
        <v>OK</v>
      </c>
      <c r="V279" s="34">
        <f t="shared" si="68"/>
        <v>0</v>
      </c>
      <c r="W279" s="81">
        <f>ROUND('M1-In'!Y279+'M1-In'!Z279+'M1-In'!AA279*0.5+'M1-In'!AB279*0.5,2)</f>
        <v>0</v>
      </c>
      <c r="X279" s="81">
        <f>ROUND('M1-In'!Y279,2)+ROUND('M1-In'!Z279*1.5,2)+ROUND('M1-In'!AA279*0.6,2)+ROUND('M1-In'!AB279*0.9,2)</f>
        <v>0</v>
      </c>
      <c r="Y279" s="81">
        <f ca="1">IF(V279=1,"Corriger",'M1-In'!Y279* vergoedeen+'M1-In'!Z279*ROUND(vergoedeen*1.5,2)+'M1-In'!AA279*ROUND(vergoedeen*0.6,2)+'M1-In'!AB279*ROUND(vergoedeen*0.9,2))</f>
        <v>0</v>
      </c>
      <c r="Z279" s="81">
        <f t="shared" ca="1" si="69"/>
        <v>0</v>
      </c>
      <c r="AA279" s="81">
        <f>E279+'M1-In'!N279+'M1-In'!P279+H279</f>
        <v>0</v>
      </c>
      <c r="AB279" s="81">
        <f>E279+'M1-In'!N279+'M1-In'!P279</f>
        <v>0</v>
      </c>
      <c r="AC279" s="25">
        <f>IF(V279=1,"Corriger",MIN(AA279,ad5m1*Ident!L279))</f>
        <v>0</v>
      </c>
      <c r="AD279" s="25">
        <f>MIN(AB279,ad5m1*Ident!L279)</f>
        <v>0</v>
      </c>
      <c r="AE279" s="81">
        <f t="shared" si="70"/>
        <v>0</v>
      </c>
      <c r="AF279" s="81">
        <f t="shared" si="71"/>
        <v>0</v>
      </c>
      <c r="AG279" s="81">
        <f>'M1-In'!AD279+'M1-In'!AE279</f>
        <v>0</v>
      </c>
      <c r="AH279" s="81">
        <f t="shared" si="72"/>
        <v>0</v>
      </c>
      <c r="AI279" s="81">
        <f>IF(V279=1,"Corriger!",ROUND('M1-In'!AF279*AE279*fuf,2))</f>
        <v>0</v>
      </c>
      <c r="AJ279" s="81">
        <f>IF(V279=1,"Corriger!",ROUND('M1-In'!AG279*AE279*fuf,2))</f>
        <v>0</v>
      </c>
      <c r="AK279" s="81">
        <f>IF(V279=1,"Corriger!",ROUND('M1-In'!AH279*AE279*fuf,2))</f>
        <v>0</v>
      </c>
      <c r="AL279" s="81">
        <f>IF(V279=1,"Corriger!",ROUND('M1-In'!AI279*AE279*fuf,2))</f>
        <v>0</v>
      </c>
      <c r="AM279" s="81">
        <f>IF(V279=1,"Corriger!",ROUND('M1-In'!AJ279*AE279*fuf,2))</f>
        <v>0</v>
      </c>
      <c r="AN279" s="81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1">
        <f t="shared" si="74"/>
        <v>0</v>
      </c>
      <c r="AQ279" s="81">
        <f t="shared" ca="1" si="75"/>
        <v>0</v>
      </c>
      <c r="AR279" s="81">
        <f t="shared" ca="1" si="76"/>
        <v>0</v>
      </c>
      <c r="AS279" s="81">
        <f t="shared" si="77"/>
        <v>0</v>
      </c>
      <c r="AT279" s="81">
        <f t="shared" ca="1" si="78"/>
        <v>0</v>
      </c>
      <c r="AU279" s="81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'M1-In'!F280*malu1+'M1-In'!G280*dima1+'M1-In'!H280*wome1+'M1-In'!I280*doje1+'M1-In'!J280*vrve1+'M1-In'!K280*zasa1+'M1-In'!L280*zodi1</f>
        <v>0</v>
      </c>
      <c r="F280" s="34">
        <f>IF('M1-In'!Q280&lt;0,1,0)</f>
        <v>0</v>
      </c>
      <c r="G280" s="81" t="str">
        <f t="shared" si="64"/>
        <v>OK</v>
      </c>
      <c r="H280" s="81">
        <f>IF('M1-In'!Q280&lt;0,0,'M1-In'!Q280)</f>
        <v>0</v>
      </c>
      <c r="I280" s="25">
        <f>IF('M1-In'!F280&gt;0,malu1,0)</f>
        <v>0</v>
      </c>
      <c r="J280" s="25">
        <f>IF('M1-In'!G280&gt;0,dima1,0)</f>
        <v>0</v>
      </c>
      <c r="K280" s="25">
        <f>IF('M1-In'!H280&gt;0,wome1,0)</f>
        <v>0</v>
      </c>
      <c r="L280" s="25">
        <f>IF('M1-In'!I280&gt;0,doje1,0)</f>
        <v>0</v>
      </c>
      <c r="M280" s="25">
        <f>IF('M1-In'!J280&gt;0,vrve1,0)</f>
        <v>0</v>
      </c>
      <c r="N280" s="25">
        <f>IF('M1-In'!K280&gt;0,zasa1,0)</f>
        <v>0</v>
      </c>
      <c r="O280" s="25">
        <f>IF('M1-In'!L280&gt;0,zodi1,0)</f>
        <v>0</v>
      </c>
      <c r="P280" s="25">
        <f t="shared" si="65"/>
        <v>0</v>
      </c>
      <c r="Q280" s="25">
        <f>IF(P280+'M1-In'!U280&gt;malu1+dima1+wome1+doje1+vrve1+zasa1+zodi1,1,0)</f>
        <v>0</v>
      </c>
      <c r="R280" s="25" t="str">
        <f t="shared" si="66"/>
        <v>OK</v>
      </c>
      <c r="S280" s="25">
        <f>MIN(P280+'M1-In'!U280,malu1+dima1+wome1+doje1+vrve1+zasa1+zodi1)</f>
        <v>0</v>
      </c>
      <c r="T280" s="25">
        <f>IF('M1-In'!AD280+'M1-In'!AE280+'M1-In'!AF280+'M1-In'!AG280+'M1-In'!AH280+'M1-In'!AI280+'M1-In'!AJ280&gt;S280,1,0)</f>
        <v>0</v>
      </c>
      <c r="U280" s="25" t="str">
        <f t="shared" si="67"/>
        <v>OK</v>
      </c>
      <c r="V280" s="34">
        <f t="shared" si="68"/>
        <v>0</v>
      </c>
      <c r="W280" s="81">
        <f>ROUND('M1-In'!Y280+'M1-In'!Z280+'M1-In'!AA280*0.5+'M1-In'!AB280*0.5,2)</f>
        <v>0</v>
      </c>
      <c r="X280" s="81">
        <f>ROUND('M1-In'!Y280,2)+ROUND('M1-In'!Z280*1.5,2)+ROUND('M1-In'!AA280*0.6,2)+ROUND('M1-In'!AB280*0.9,2)</f>
        <v>0</v>
      </c>
      <c r="Y280" s="81">
        <f ca="1">IF(V280=1,"Corriger",'M1-In'!Y280* vergoedeen+'M1-In'!Z280*ROUND(vergoedeen*1.5,2)+'M1-In'!AA280*ROUND(vergoedeen*0.6,2)+'M1-In'!AB280*ROUND(vergoedeen*0.9,2))</f>
        <v>0</v>
      </c>
      <c r="Z280" s="81">
        <f t="shared" ca="1" si="69"/>
        <v>0</v>
      </c>
      <c r="AA280" s="81">
        <f>E280+'M1-In'!N280+'M1-In'!P280+H280</f>
        <v>0</v>
      </c>
      <c r="AB280" s="81">
        <f>E280+'M1-In'!N280+'M1-In'!P280</f>
        <v>0</v>
      </c>
      <c r="AC280" s="25">
        <f>IF(V280=1,"Corriger",MIN(AA280,ad5m1*Ident!L280))</f>
        <v>0</v>
      </c>
      <c r="AD280" s="25">
        <f>MIN(AB280,ad5m1*Ident!L280)</f>
        <v>0</v>
      </c>
      <c r="AE280" s="81">
        <f t="shared" si="70"/>
        <v>0</v>
      </c>
      <c r="AF280" s="81">
        <f t="shared" si="71"/>
        <v>0</v>
      </c>
      <c r="AG280" s="81">
        <f>'M1-In'!AD280+'M1-In'!AE280</f>
        <v>0</v>
      </c>
      <c r="AH280" s="81">
        <f t="shared" si="72"/>
        <v>0</v>
      </c>
      <c r="AI280" s="81">
        <f>IF(V280=1,"Corriger!",ROUND('M1-In'!AF280*AE280*fuf,2))</f>
        <v>0</v>
      </c>
      <c r="AJ280" s="81">
        <f>IF(V280=1,"Corriger!",ROUND('M1-In'!AG280*AE280*fuf,2))</f>
        <v>0</v>
      </c>
      <c r="AK280" s="81">
        <f>IF(V280=1,"Corriger!",ROUND('M1-In'!AH280*AE280*fuf,2))</f>
        <v>0</v>
      </c>
      <c r="AL280" s="81">
        <f>IF(V280=1,"Corriger!",ROUND('M1-In'!AI280*AE280*fuf,2))</f>
        <v>0</v>
      </c>
      <c r="AM280" s="81">
        <f>IF(V280=1,"Corriger!",ROUND('M1-In'!AJ280*AE280*fuf,2))</f>
        <v>0</v>
      </c>
      <c r="AN280" s="81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1">
        <f t="shared" si="74"/>
        <v>0</v>
      </c>
      <c r="AQ280" s="81">
        <f t="shared" ca="1" si="75"/>
        <v>0</v>
      </c>
      <c r="AR280" s="81">
        <f t="shared" ca="1" si="76"/>
        <v>0</v>
      </c>
      <c r="AS280" s="81">
        <f t="shared" si="77"/>
        <v>0</v>
      </c>
      <c r="AT280" s="81">
        <f t="shared" ca="1" si="78"/>
        <v>0</v>
      </c>
      <c r="AU280" s="81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'M1-In'!F281*malu1+'M1-In'!G281*dima1+'M1-In'!H281*wome1+'M1-In'!I281*doje1+'M1-In'!J281*vrve1+'M1-In'!K281*zasa1+'M1-In'!L281*zodi1</f>
        <v>0</v>
      </c>
      <c r="F281" s="34">
        <f>IF('M1-In'!Q281&lt;0,1,0)</f>
        <v>0</v>
      </c>
      <c r="G281" s="81" t="str">
        <f t="shared" si="64"/>
        <v>OK</v>
      </c>
      <c r="H281" s="81">
        <f>IF('M1-In'!Q281&lt;0,0,'M1-In'!Q281)</f>
        <v>0</v>
      </c>
      <c r="I281" s="25">
        <f>IF('M1-In'!F281&gt;0,malu1,0)</f>
        <v>0</v>
      </c>
      <c r="J281" s="25">
        <f>IF('M1-In'!G281&gt;0,dima1,0)</f>
        <v>0</v>
      </c>
      <c r="K281" s="25">
        <f>IF('M1-In'!H281&gt;0,wome1,0)</f>
        <v>0</v>
      </c>
      <c r="L281" s="25">
        <f>IF('M1-In'!I281&gt;0,doje1,0)</f>
        <v>0</v>
      </c>
      <c r="M281" s="25">
        <f>IF('M1-In'!J281&gt;0,vrve1,0)</f>
        <v>0</v>
      </c>
      <c r="N281" s="25">
        <f>IF('M1-In'!K281&gt;0,zasa1,0)</f>
        <v>0</v>
      </c>
      <c r="O281" s="25">
        <f>IF('M1-In'!L281&gt;0,zodi1,0)</f>
        <v>0</v>
      </c>
      <c r="P281" s="25">
        <f t="shared" si="65"/>
        <v>0</v>
      </c>
      <c r="Q281" s="25">
        <f>IF(P281+'M1-In'!U281&gt;malu1+dima1+wome1+doje1+vrve1+zasa1+zodi1,1,0)</f>
        <v>0</v>
      </c>
      <c r="R281" s="25" t="str">
        <f t="shared" si="66"/>
        <v>OK</v>
      </c>
      <c r="S281" s="25">
        <f>MIN(P281+'M1-In'!U281,malu1+dima1+wome1+doje1+vrve1+zasa1+zodi1)</f>
        <v>0</v>
      </c>
      <c r="T281" s="25">
        <f>IF('M1-In'!AD281+'M1-In'!AE281+'M1-In'!AF281+'M1-In'!AG281+'M1-In'!AH281+'M1-In'!AI281+'M1-In'!AJ281&gt;S281,1,0)</f>
        <v>0</v>
      </c>
      <c r="U281" s="25" t="str">
        <f t="shared" si="67"/>
        <v>OK</v>
      </c>
      <c r="V281" s="34">
        <f t="shared" si="68"/>
        <v>0</v>
      </c>
      <c r="W281" s="81">
        <f>ROUND('M1-In'!Y281+'M1-In'!Z281+'M1-In'!AA281*0.5+'M1-In'!AB281*0.5,2)</f>
        <v>0</v>
      </c>
      <c r="X281" s="81">
        <f>ROUND('M1-In'!Y281,2)+ROUND('M1-In'!Z281*1.5,2)+ROUND('M1-In'!AA281*0.6,2)+ROUND('M1-In'!AB281*0.9,2)</f>
        <v>0</v>
      </c>
      <c r="Y281" s="81">
        <f ca="1">IF(V281=1,"Corriger",'M1-In'!Y281* vergoedeen+'M1-In'!Z281*ROUND(vergoedeen*1.5,2)+'M1-In'!AA281*ROUND(vergoedeen*0.6,2)+'M1-In'!AB281*ROUND(vergoedeen*0.9,2))</f>
        <v>0</v>
      </c>
      <c r="Z281" s="81">
        <f t="shared" ca="1" si="69"/>
        <v>0</v>
      </c>
      <c r="AA281" s="81">
        <f>E281+'M1-In'!N281+'M1-In'!P281+H281</f>
        <v>0</v>
      </c>
      <c r="AB281" s="81">
        <f>E281+'M1-In'!N281+'M1-In'!P281</f>
        <v>0</v>
      </c>
      <c r="AC281" s="25">
        <f>IF(V281=1,"Corriger",MIN(AA281,ad5m1*Ident!L281))</f>
        <v>0</v>
      </c>
      <c r="AD281" s="25">
        <f>MIN(AB281,ad5m1*Ident!L281)</f>
        <v>0</v>
      </c>
      <c r="AE281" s="81">
        <f t="shared" si="70"/>
        <v>0</v>
      </c>
      <c r="AF281" s="81">
        <f t="shared" si="71"/>
        <v>0</v>
      </c>
      <c r="AG281" s="81">
        <f>'M1-In'!AD281+'M1-In'!AE281</f>
        <v>0</v>
      </c>
      <c r="AH281" s="81">
        <f t="shared" si="72"/>
        <v>0</v>
      </c>
      <c r="AI281" s="81">
        <f>IF(V281=1,"Corriger!",ROUND('M1-In'!AF281*AE281*fuf,2))</f>
        <v>0</v>
      </c>
      <c r="AJ281" s="81">
        <f>IF(V281=1,"Corriger!",ROUND('M1-In'!AG281*AE281*fuf,2))</f>
        <v>0</v>
      </c>
      <c r="AK281" s="81">
        <f>IF(V281=1,"Corriger!",ROUND('M1-In'!AH281*AE281*fuf,2))</f>
        <v>0</v>
      </c>
      <c r="AL281" s="81">
        <f>IF(V281=1,"Corriger!",ROUND('M1-In'!AI281*AE281*fuf,2))</f>
        <v>0</v>
      </c>
      <c r="AM281" s="81">
        <f>IF(V281=1,"Corriger!",ROUND('M1-In'!AJ281*AE281*fuf,2))</f>
        <v>0</v>
      </c>
      <c r="AN281" s="81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1">
        <f t="shared" si="74"/>
        <v>0</v>
      </c>
      <c r="AQ281" s="81">
        <f t="shared" ca="1" si="75"/>
        <v>0</v>
      </c>
      <c r="AR281" s="81">
        <f t="shared" ca="1" si="76"/>
        <v>0</v>
      </c>
      <c r="AS281" s="81">
        <f t="shared" si="77"/>
        <v>0</v>
      </c>
      <c r="AT281" s="81">
        <f t="shared" ca="1" si="78"/>
        <v>0</v>
      </c>
      <c r="AU281" s="81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'M1-In'!F282*malu1+'M1-In'!G282*dima1+'M1-In'!H282*wome1+'M1-In'!I282*doje1+'M1-In'!J282*vrve1+'M1-In'!K282*zasa1+'M1-In'!L282*zodi1</f>
        <v>0</v>
      </c>
      <c r="F282" s="34">
        <f>IF('M1-In'!Q282&lt;0,1,0)</f>
        <v>0</v>
      </c>
      <c r="G282" s="81" t="str">
        <f t="shared" si="64"/>
        <v>OK</v>
      </c>
      <c r="H282" s="81">
        <f>IF('M1-In'!Q282&lt;0,0,'M1-In'!Q282)</f>
        <v>0</v>
      </c>
      <c r="I282" s="25">
        <f>IF('M1-In'!F282&gt;0,malu1,0)</f>
        <v>0</v>
      </c>
      <c r="J282" s="25">
        <f>IF('M1-In'!G282&gt;0,dima1,0)</f>
        <v>0</v>
      </c>
      <c r="K282" s="25">
        <f>IF('M1-In'!H282&gt;0,wome1,0)</f>
        <v>0</v>
      </c>
      <c r="L282" s="25">
        <f>IF('M1-In'!I282&gt;0,doje1,0)</f>
        <v>0</v>
      </c>
      <c r="M282" s="25">
        <f>IF('M1-In'!J282&gt;0,vrve1,0)</f>
        <v>0</v>
      </c>
      <c r="N282" s="25">
        <f>IF('M1-In'!K282&gt;0,zasa1,0)</f>
        <v>0</v>
      </c>
      <c r="O282" s="25">
        <f>IF('M1-In'!L282&gt;0,zodi1,0)</f>
        <v>0</v>
      </c>
      <c r="P282" s="25">
        <f t="shared" si="65"/>
        <v>0</v>
      </c>
      <c r="Q282" s="25">
        <f>IF(P282+'M1-In'!U282&gt;malu1+dima1+wome1+doje1+vrve1+zasa1+zodi1,1,0)</f>
        <v>0</v>
      </c>
      <c r="R282" s="25" t="str">
        <f t="shared" si="66"/>
        <v>OK</v>
      </c>
      <c r="S282" s="25">
        <f>MIN(P282+'M1-In'!U282,malu1+dima1+wome1+doje1+vrve1+zasa1+zodi1)</f>
        <v>0</v>
      </c>
      <c r="T282" s="25">
        <f>IF('M1-In'!AD282+'M1-In'!AE282+'M1-In'!AF282+'M1-In'!AG282+'M1-In'!AH282+'M1-In'!AI282+'M1-In'!AJ282&gt;S282,1,0)</f>
        <v>0</v>
      </c>
      <c r="U282" s="25" t="str">
        <f t="shared" si="67"/>
        <v>OK</v>
      </c>
      <c r="V282" s="34">
        <f t="shared" si="68"/>
        <v>0</v>
      </c>
      <c r="W282" s="81">
        <f>ROUND('M1-In'!Y282+'M1-In'!Z282+'M1-In'!AA282*0.5+'M1-In'!AB282*0.5,2)</f>
        <v>0</v>
      </c>
      <c r="X282" s="81">
        <f>ROUND('M1-In'!Y282,2)+ROUND('M1-In'!Z282*1.5,2)+ROUND('M1-In'!AA282*0.6,2)+ROUND('M1-In'!AB282*0.9,2)</f>
        <v>0</v>
      </c>
      <c r="Y282" s="81">
        <f ca="1">IF(V282=1,"Corriger",'M1-In'!Y282* vergoedeen+'M1-In'!Z282*ROUND(vergoedeen*1.5,2)+'M1-In'!AA282*ROUND(vergoedeen*0.6,2)+'M1-In'!AB282*ROUND(vergoedeen*0.9,2))</f>
        <v>0</v>
      </c>
      <c r="Z282" s="81">
        <f t="shared" ca="1" si="69"/>
        <v>0</v>
      </c>
      <c r="AA282" s="81">
        <f>E282+'M1-In'!N282+'M1-In'!P282+H282</f>
        <v>0</v>
      </c>
      <c r="AB282" s="81">
        <f>E282+'M1-In'!N282+'M1-In'!P282</f>
        <v>0</v>
      </c>
      <c r="AC282" s="25">
        <f>IF(V282=1,"Corriger",MIN(AA282,ad5m1*Ident!L282))</f>
        <v>0</v>
      </c>
      <c r="AD282" s="25">
        <f>MIN(AB282,ad5m1*Ident!L282)</f>
        <v>0</v>
      </c>
      <c r="AE282" s="81">
        <f t="shared" si="70"/>
        <v>0</v>
      </c>
      <c r="AF282" s="81">
        <f t="shared" si="71"/>
        <v>0</v>
      </c>
      <c r="AG282" s="81">
        <f>'M1-In'!AD282+'M1-In'!AE282</f>
        <v>0</v>
      </c>
      <c r="AH282" s="81">
        <f t="shared" si="72"/>
        <v>0</v>
      </c>
      <c r="AI282" s="81">
        <f>IF(V282=1,"Corriger!",ROUND('M1-In'!AF282*AE282*fuf,2))</f>
        <v>0</v>
      </c>
      <c r="AJ282" s="81">
        <f>IF(V282=1,"Corriger!",ROUND('M1-In'!AG282*AE282*fuf,2))</f>
        <v>0</v>
      </c>
      <c r="AK282" s="81">
        <f>IF(V282=1,"Corriger!",ROUND('M1-In'!AH282*AE282*fuf,2))</f>
        <v>0</v>
      </c>
      <c r="AL282" s="81">
        <f>IF(V282=1,"Corriger!",ROUND('M1-In'!AI282*AE282*fuf,2))</f>
        <v>0</v>
      </c>
      <c r="AM282" s="81">
        <f>IF(V282=1,"Corriger!",ROUND('M1-In'!AJ282*AE282*fuf,2))</f>
        <v>0</v>
      </c>
      <c r="AN282" s="81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1">
        <f t="shared" si="74"/>
        <v>0</v>
      </c>
      <c r="AQ282" s="81">
        <f t="shared" ca="1" si="75"/>
        <v>0</v>
      </c>
      <c r="AR282" s="81">
        <f t="shared" ca="1" si="76"/>
        <v>0</v>
      </c>
      <c r="AS282" s="81">
        <f t="shared" si="77"/>
        <v>0</v>
      </c>
      <c r="AT282" s="81">
        <f t="shared" ca="1" si="78"/>
        <v>0</v>
      </c>
      <c r="AU282" s="81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'M1-In'!F283*malu1+'M1-In'!G283*dima1+'M1-In'!H283*wome1+'M1-In'!I283*doje1+'M1-In'!J283*vrve1+'M1-In'!K283*zasa1+'M1-In'!L283*zodi1</f>
        <v>0</v>
      </c>
      <c r="F283" s="34">
        <f>IF('M1-In'!Q283&lt;0,1,0)</f>
        <v>0</v>
      </c>
      <c r="G283" s="81" t="str">
        <f t="shared" si="64"/>
        <v>OK</v>
      </c>
      <c r="H283" s="81">
        <f>IF('M1-In'!Q283&lt;0,0,'M1-In'!Q283)</f>
        <v>0</v>
      </c>
      <c r="I283" s="25">
        <f>IF('M1-In'!F283&gt;0,malu1,0)</f>
        <v>0</v>
      </c>
      <c r="J283" s="25">
        <f>IF('M1-In'!G283&gt;0,dima1,0)</f>
        <v>0</v>
      </c>
      <c r="K283" s="25">
        <f>IF('M1-In'!H283&gt;0,wome1,0)</f>
        <v>0</v>
      </c>
      <c r="L283" s="25">
        <f>IF('M1-In'!I283&gt;0,doje1,0)</f>
        <v>0</v>
      </c>
      <c r="M283" s="25">
        <f>IF('M1-In'!J283&gt;0,vrve1,0)</f>
        <v>0</v>
      </c>
      <c r="N283" s="25">
        <f>IF('M1-In'!K283&gt;0,zasa1,0)</f>
        <v>0</v>
      </c>
      <c r="O283" s="25">
        <f>IF('M1-In'!L283&gt;0,zodi1,0)</f>
        <v>0</v>
      </c>
      <c r="P283" s="25">
        <f t="shared" si="65"/>
        <v>0</v>
      </c>
      <c r="Q283" s="25">
        <f>IF(P283+'M1-In'!U283&gt;malu1+dima1+wome1+doje1+vrve1+zasa1+zodi1,1,0)</f>
        <v>0</v>
      </c>
      <c r="R283" s="25" t="str">
        <f t="shared" si="66"/>
        <v>OK</v>
      </c>
      <c r="S283" s="25">
        <f>MIN(P283+'M1-In'!U283,malu1+dima1+wome1+doje1+vrve1+zasa1+zodi1)</f>
        <v>0</v>
      </c>
      <c r="T283" s="25">
        <f>IF('M1-In'!AD283+'M1-In'!AE283+'M1-In'!AF283+'M1-In'!AG283+'M1-In'!AH283+'M1-In'!AI283+'M1-In'!AJ283&gt;S283,1,0)</f>
        <v>0</v>
      </c>
      <c r="U283" s="25" t="str">
        <f t="shared" si="67"/>
        <v>OK</v>
      </c>
      <c r="V283" s="34">
        <f t="shared" si="68"/>
        <v>0</v>
      </c>
      <c r="W283" s="81">
        <f>ROUND('M1-In'!Y283+'M1-In'!Z283+'M1-In'!AA283*0.5+'M1-In'!AB283*0.5,2)</f>
        <v>0</v>
      </c>
      <c r="X283" s="81">
        <f>ROUND('M1-In'!Y283,2)+ROUND('M1-In'!Z283*1.5,2)+ROUND('M1-In'!AA283*0.6,2)+ROUND('M1-In'!AB283*0.9,2)</f>
        <v>0</v>
      </c>
      <c r="Y283" s="81">
        <f ca="1">IF(V283=1,"Corriger",'M1-In'!Y283* vergoedeen+'M1-In'!Z283*ROUND(vergoedeen*1.5,2)+'M1-In'!AA283*ROUND(vergoedeen*0.6,2)+'M1-In'!AB283*ROUND(vergoedeen*0.9,2))</f>
        <v>0</v>
      </c>
      <c r="Z283" s="81">
        <f t="shared" ca="1" si="69"/>
        <v>0</v>
      </c>
      <c r="AA283" s="81">
        <f>E283+'M1-In'!N283+'M1-In'!P283+H283</f>
        <v>0</v>
      </c>
      <c r="AB283" s="81">
        <f>E283+'M1-In'!N283+'M1-In'!P283</f>
        <v>0</v>
      </c>
      <c r="AC283" s="25">
        <f>IF(V283=1,"Corriger",MIN(AA283,ad5m1*Ident!L283))</f>
        <v>0</v>
      </c>
      <c r="AD283" s="25">
        <f>MIN(AB283,ad5m1*Ident!L283)</f>
        <v>0</v>
      </c>
      <c r="AE283" s="81">
        <f t="shared" si="70"/>
        <v>0</v>
      </c>
      <c r="AF283" s="81">
        <f t="shared" si="71"/>
        <v>0</v>
      </c>
      <c r="AG283" s="81">
        <f>'M1-In'!AD283+'M1-In'!AE283</f>
        <v>0</v>
      </c>
      <c r="AH283" s="81">
        <f t="shared" si="72"/>
        <v>0</v>
      </c>
      <c r="AI283" s="81">
        <f>IF(V283=1,"Corriger!",ROUND('M1-In'!AF283*AE283*fuf,2))</f>
        <v>0</v>
      </c>
      <c r="AJ283" s="81">
        <f>IF(V283=1,"Corriger!",ROUND('M1-In'!AG283*AE283*fuf,2))</f>
        <v>0</v>
      </c>
      <c r="AK283" s="81">
        <f>IF(V283=1,"Corriger!",ROUND('M1-In'!AH283*AE283*fuf,2))</f>
        <v>0</v>
      </c>
      <c r="AL283" s="81">
        <f>IF(V283=1,"Corriger!",ROUND('M1-In'!AI283*AE283*fuf,2))</f>
        <v>0</v>
      </c>
      <c r="AM283" s="81">
        <f>IF(V283=1,"Corriger!",ROUND('M1-In'!AJ283*AE283*fuf,2))</f>
        <v>0</v>
      </c>
      <c r="AN283" s="81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1">
        <f t="shared" si="74"/>
        <v>0</v>
      </c>
      <c r="AQ283" s="81">
        <f t="shared" ca="1" si="75"/>
        <v>0</v>
      </c>
      <c r="AR283" s="81">
        <f t="shared" ca="1" si="76"/>
        <v>0</v>
      </c>
      <c r="AS283" s="81">
        <f t="shared" si="77"/>
        <v>0</v>
      </c>
      <c r="AT283" s="81">
        <f t="shared" ca="1" si="78"/>
        <v>0</v>
      </c>
      <c r="AU283" s="81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'M1-In'!F284*malu1+'M1-In'!G284*dima1+'M1-In'!H284*wome1+'M1-In'!I284*doje1+'M1-In'!J284*vrve1+'M1-In'!K284*zasa1+'M1-In'!L284*zodi1</f>
        <v>0</v>
      </c>
      <c r="F284" s="34">
        <f>IF('M1-In'!Q284&lt;0,1,0)</f>
        <v>0</v>
      </c>
      <c r="G284" s="81" t="str">
        <f t="shared" si="64"/>
        <v>OK</v>
      </c>
      <c r="H284" s="81">
        <f>IF('M1-In'!Q284&lt;0,0,'M1-In'!Q284)</f>
        <v>0</v>
      </c>
      <c r="I284" s="25">
        <f>IF('M1-In'!F284&gt;0,malu1,0)</f>
        <v>0</v>
      </c>
      <c r="J284" s="25">
        <f>IF('M1-In'!G284&gt;0,dima1,0)</f>
        <v>0</v>
      </c>
      <c r="K284" s="25">
        <f>IF('M1-In'!H284&gt;0,wome1,0)</f>
        <v>0</v>
      </c>
      <c r="L284" s="25">
        <f>IF('M1-In'!I284&gt;0,doje1,0)</f>
        <v>0</v>
      </c>
      <c r="M284" s="25">
        <f>IF('M1-In'!J284&gt;0,vrve1,0)</f>
        <v>0</v>
      </c>
      <c r="N284" s="25">
        <f>IF('M1-In'!K284&gt;0,zasa1,0)</f>
        <v>0</v>
      </c>
      <c r="O284" s="25">
        <f>IF('M1-In'!L284&gt;0,zodi1,0)</f>
        <v>0</v>
      </c>
      <c r="P284" s="25">
        <f t="shared" si="65"/>
        <v>0</v>
      </c>
      <c r="Q284" s="25">
        <f>IF(P284+'M1-In'!U284&gt;malu1+dima1+wome1+doje1+vrve1+zasa1+zodi1,1,0)</f>
        <v>0</v>
      </c>
      <c r="R284" s="25" t="str">
        <f t="shared" si="66"/>
        <v>OK</v>
      </c>
      <c r="S284" s="25">
        <f>MIN(P284+'M1-In'!U284,malu1+dima1+wome1+doje1+vrve1+zasa1+zodi1)</f>
        <v>0</v>
      </c>
      <c r="T284" s="25">
        <f>IF('M1-In'!AD284+'M1-In'!AE284+'M1-In'!AF284+'M1-In'!AG284+'M1-In'!AH284+'M1-In'!AI284+'M1-In'!AJ284&gt;S284,1,0)</f>
        <v>0</v>
      </c>
      <c r="U284" s="25" t="str">
        <f t="shared" si="67"/>
        <v>OK</v>
      </c>
      <c r="V284" s="34">
        <f t="shared" si="68"/>
        <v>0</v>
      </c>
      <c r="W284" s="81">
        <f>ROUND('M1-In'!Y284+'M1-In'!Z284+'M1-In'!AA284*0.5+'M1-In'!AB284*0.5,2)</f>
        <v>0</v>
      </c>
      <c r="X284" s="81">
        <f>ROUND('M1-In'!Y284,2)+ROUND('M1-In'!Z284*1.5,2)+ROUND('M1-In'!AA284*0.6,2)+ROUND('M1-In'!AB284*0.9,2)</f>
        <v>0</v>
      </c>
      <c r="Y284" s="81">
        <f ca="1">IF(V284=1,"Corriger",'M1-In'!Y284* vergoedeen+'M1-In'!Z284*ROUND(vergoedeen*1.5,2)+'M1-In'!AA284*ROUND(vergoedeen*0.6,2)+'M1-In'!AB284*ROUND(vergoedeen*0.9,2))</f>
        <v>0</v>
      </c>
      <c r="Z284" s="81">
        <f t="shared" ca="1" si="69"/>
        <v>0</v>
      </c>
      <c r="AA284" s="81">
        <f>E284+'M1-In'!N284+'M1-In'!P284+H284</f>
        <v>0</v>
      </c>
      <c r="AB284" s="81">
        <f>E284+'M1-In'!N284+'M1-In'!P284</f>
        <v>0</v>
      </c>
      <c r="AC284" s="25">
        <f>IF(V284=1,"Corriger",MIN(AA284,ad5m1*Ident!L284))</f>
        <v>0</v>
      </c>
      <c r="AD284" s="25">
        <f>MIN(AB284,ad5m1*Ident!L284)</f>
        <v>0</v>
      </c>
      <c r="AE284" s="81">
        <f t="shared" si="70"/>
        <v>0</v>
      </c>
      <c r="AF284" s="81">
        <f t="shared" si="71"/>
        <v>0</v>
      </c>
      <c r="AG284" s="81">
        <f>'M1-In'!AD284+'M1-In'!AE284</f>
        <v>0</v>
      </c>
      <c r="AH284" s="81">
        <f t="shared" si="72"/>
        <v>0</v>
      </c>
      <c r="AI284" s="81">
        <f>IF(V284=1,"Corriger!",ROUND('M1-In'!AF284*AE284*fuf,2))</f>
        <v>0</v>
      </c>
      <c r="AJ284" s="81">
        <f>IF(V284=1,"Corriger!",ROUND('M1-In'!AG284*AE284*fuf,2))</f>
        <v>0</v>
      </c>
      <c r="AK284" s="81">
        <f>IF(V284=1,"Corriger!",ROUND('M1-In'!AH284*AE284*fuf,2))</f>
        <v>0</v>
      </c>
      <c r="AL284" s="81">
        <f>IF(V284=1,"Corriger!",ROUND('M1-In'!AI284*AE284*fuf,2))</f>
        <v>0</v>
      </c>
      <c r="AM284" s="81">
        <f>IF(V284=1,"Corriger!",ROUND('M1-In'!AJ284*AE284*fuf,2))</f>
        <v>0</v>
      </c>
      <c r="AN284" s="81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1">
        <f t="shared" si="74"/>
        <v>0</v>
      </c>
      <c r="AQ284" s="81">
        <f t="shared" ca="1" si="75"/>
        <v>0</v>
      </c>
      <c r="AR284" s="81">
        <f t="shared" ca="1" si="76"/>
        <v>0</v>
      </c>
      <c r="AS284" s="81">
        <f t="shared" si="77"/>
        <v>0</v>
      </c>
      <c r="AT284" s="81">
        <f t="shared" ca="1" si="78"/>
        <v>0</v>
      </c>
      <c r="AU284" s="81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'M1-In'!F285*malu1+'M1-In'!G285*dima1+'M1-In'!H285*wome1+'M1-In'!I285*doje1+'M1-In'!J285*vrve1+'M1-In'!K285*zasa1+'M1-In'!L285*zodi1</f>
        <v>0</v>
      </c>
      <c r="F285" s="34">
        <f>IF('M1-In'!Q285&lt;0,1,0)</f>
        <v>0</v>
      </c>
      <c r="G285" s="81" t="str">
        <f t="shared" si="64"/>
        <v>OK</v>
      </c>
      <c r="H285" s="81">
        <f>IF('M1-In'!Q285&lt;0,0,'M1-In'!Q285)</f>
        <v>0</v>
      </c>
      <c r="I285" s="25">
        <f>IF('M1-In'!F285&gt;0,malu1,0)</f>
        <v>0</v>
      </c>
      <c r="J285" s="25">
        <f>IF('M1-In'!G285&gt;0,dima1,0)</f>
        <v>0</v>
      </c>
      <c r="K285" s="25">
        <f>IF('M1-In'!H285&gt;0,wome1,0)</f>
        <v>0</v>
      </c>
      <c r="L285" s="25">
        <f>IF('M1-In'!I285&gt;0,doje1,0)</f>
        <v>0</v>
      </c>
      <c r="M285" s="25">
        <f>IF('M1-In'!J285&gt;0,vrve1,0)</f>
        <v>0</v>
      </c>
      <c r="N285" s="25">
        <f>IF('M1-In'!K285&gt;0,zasa1,0)</f>
        <v>0</v>
      </c>
      <c r="O285" s="25">
        <f>IF('M1-In'!L285&gt;0,zodi1,0)</f>
        <v>0</v>
      </c>
      <c r="P285" s="25">
        <f t="shared" si="65"/>
        <v>0</v>
      </c>
      <c r="Q285" s="25">
        <f>IF(P285+'M1-In'!U285&gt;malu1+dima1+wome1+doje1+vrve1+zasa1+zodi1,1,0)</f>
        <v>0</v>
      </c>
      <c r="R285" s="25" t="str">
        <f t="shared" si="66"/>
        <v>OK</v>
      </c>
      <c r="S285" s="25">
        <f>MIN(P285+'M1-In'!U285,malu1+dima1+wome1+doje1+vrve1+zasa1+zodi1)</f>
        <v>0</v>
      </c>
      <c r="T285" s="25">
        <f>IF('M1-In'!AD285+'M1-In'!AE285+'M1-In'!AF285+'M1-In'!AG285+'M1-In'!AH285+'M1-In'!AI285+'M1-In'!AJ285&gt;S285,1,0)</f>
        <v>0</v>
      </c>
      <c r="U285" s="25" t="str">
        <f t="shared" si="67"/>
        <v>OK</v>
      </c>
      <c r="V285" s="34">
        <f t="shared" si="68"/>
        <v>0</v>
      </c>
      <c r="W285" s="81">
        <f>ROUND('M1-In'!Y285+'M1-In'!Z285+'M1-In'!AA285*0.5+'M1-In'!AB285*0.5,2)</f>
        <v>0</v>
      </c>
      <c r="X285" s="81">
        <f>ROUND('M1-In'!Y285,2)+ROUND('M1-In'!Z285*1.5,2)+ROUND('M1-In'!AA285*0.6,2)+ROUND('M1-In'!AB285*0.9,2)</f>
        <v>0</v>
      </c>
      <c r="Y285" s="81">
        <f ca="1">IF(V285=1,"Corriger",'M1-In'!Y285* vergoedeen+'M1-In'!Z285*ROUND(vergoedeen*1.5,2)+'M1-In'!AA285*ROUND(vergoedeen*0.6,2)+'M1-In'!AB285*ROUND(vergoedeen*0.9,2))</f>
        <v>0</v>
      </c>
      <c r="Z285" s="81">
        <f t="shared" ca="1" si="69"/>
        <v>0</v>
      </c>
      <c r="AA285" s="81">
        <f>E285+'M1-In'!N285+'M1-In'!P285+H285</f>
        <v>0</v>
      </c>
      <c r="AB285" s="81">
        <f>E285+'M1-In'!N285+'M1-In'!P285</f>
        <v>0</v>
      </c>
      <c r="AC285" s="25">
        <f>IF(V285=1,"Corriger",MIN(AA285,ad5m1*Ident!L285))</f>
        <v>0</v>
      </c>
      <c r="AD285" s="25">
        <f>MIN(AB285,ad5m1*Ident!L285)</f>
        <v>0</v>
      </c>
      <c r="AE285" s="81">
        <f t="shared" si="70"/>
        <v>0</v>
      </c>
      <c r="AF285" s="81">
        <f t="shared" si="71"/>
        <v>0</v>
      </c>
      <c r="AG285" s="81">
        <f>'M1-In'!AD285+'M1-In'!AE285</f>
        <v>0</v>
      </c>
      <c r="AH285" s="81">
        <f t="shared" si="72"/>
        <v>0</v>
      </c>
      <c r="AI285" s="81">
        <f>IF(V285=1,"Corriger!",ROUND('M1-In'!AF285*AE285*fuf,2))</f>
        <v>0</v>
      </c>
      <c r="AJ285" s="81">
        <f>IF(V285=1,"Corriger!",ROUND('M1-In'!AG285*AE285*fuf,2))</f>
        <v>0</v>
      </c>
      <c r="AK285" s="81">
        <f>IF(V285=1,"Corriger!",ROUND('M1-In'!AH285*AE285*fuf,2))</f>
        <v>0</v>
      </c>
      <c r="AL285" s="81">
        <f>IF(V285=1,"Corriger!",ROUND('M1-In'!AI285*AE285*fuf,2))</f>
        <v>0</v>
      </c>
      <c r="AM285" s="81">
        <f>IF(V285=1,"Corriger!",ROUND('M1-In'!AJ285*AE285*fuf,2))</f>
        <v>0</v>
      </c>
      <c r="AN285" s="81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1">
        <f t="shared" si="74"/>
        <v>0</v>
      </c>
      <c r="AQ285" s="81">
        <f t="shared" ca="1" si="75"/>
        <v>0</v>
      </c>
      <c r="AR285" s="81">
        <f t="shared" ca="1" si="76"/>
        <v>0</v>
      </c>
      <c r="AS285" s="81">
        <f t="shared" si="77"/>
        <v>0</v>
      </c>
      <c r="AT285" s="81">
        <f t="shared" ca="1" si="78"/>
        <v>0</v>
      </c>
      <c r="AU285" s="81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'M1-In'!F286*malu1+'M1-In'!G286*dima1+'M1-In'!H286*wome1+'M1-In'!I286*doje1+'M1-In'!J286*vrve1+'M1-In'!K286*zasa1+'M1-In'!L286*zodi1</f>
        <v>0</v>
      </c>
      <c r="F286" s="34">
        <f>IF('M1-In'!Q286&lt;0,1,0)</f>
        <v>0</v>
      </c>
      <c r="G286" s="81" t="str">
        <f t="shared" si="64"/>
        <v>OK</v>
      </c>
      <c r="H286" s="81">
        <f>IF('M1-In'!Q286&lt;0,0,'M1-In'!Q286)</f>
        <v>0</v>
      </c>
      <c r="I286" s="25">
        <f>IF('M1-In'!F286&gt;0,malu1,0)</f>
        <v>0</v>
      </c>
      <c r="J286" s="25">
        <f>IF('M1-In'!G286&gt;0,dima1,0)</f>
        <v>0</v>
      </c>
      <c r="K286" s="25">
        <f>IF('M1-In'!H286&gt;0,wome1,0)</f>
        <v>0</v>
      </c>
      <c r="L286" s="25">
        <f>IF('M1-In'!I286&gt;0,doje1,0)</f>
        <v>0</v>
      </c>
      <c r="M286" s="25">
        <f>IF('M1-In'!J286&gt;0,vrve1,0)</f>
        <v>0</v>
      </c>
      <c r="N286" s="25">
        <f>IF('M1-In'!K286&gt;0,zasa1,0)</f>
        <v>0</v>
      </c>
      <c r="O286" s="25">
        <f>IF('M1-In'!L286&gt;0,zodi1,0)</f>
        <v>0</v>
      </c>
      <c r="P286" s="25">
        <f t="shared" si="65"/>
        <v>0</v>
      </c>
      <c r="Q286" s="25">
        <f>IF(P286+'M1-In'!U286&gt;malu1+dima1+wome1+doje1+vrve1+zasa1+zodi1,1,0)</f>
        <v>0</v>
      </c>
      <c r="R286" s="25" t="str">
        <f t="shared" si="66"/>
        <v>OK</v>
      </c>
      <c r="S286" s="25">
        <f>MIN(P286+'M1-In'!U286,malu1+dima1+wome1+doje1+vrve1+zasa1+zodi1)</f>
        <v>0</v>
      </c>
      <c r="T286" s="25">
        <f>IF('M1-In'!AD286+'M1-In'!AE286+'M1-In'!AF286+'M1-In'!AG286+'M1-In'!AH286+'M1-In'!AI286+'M1-In'!AJ286&gt;S286,1,0)</f>
        <v>0</v>
      </c>
      <c r="U286" s="25" t="str">
        <f t="shared" si="67"/>
        <v>OK</v>
      </c>
      <c r="V286" s="34">
        <f t="shared" si="68"/>
        <v>0</v>
      </c>
      <c r="W286" s="81">
        <f>ROUND('M1-In'!Y286+'M1-In'!Z286+'M1-In'!AA286*0.5+'M1-In'!AB286*0.5,2)</f>
        <v>0</v>
      </c>
      <c r="X286" s="81">
        <f>ROUND('M1-In'!Y286,2)+ROUND('M1-In'!Z286*1.5,2)+ROUND('M1-In'!AA286*0.6,2)+ROUND('M1-In'!AB286*0.9,2)</f>
        <v>0</v>
      </c>
      <c r="Y286" s="81">
        <f ca="1">IF(V286=1,"Corriger",'M1-In'!Y286* vergoedeen+'M1-In'!Z286*ROUND(vergoedeen*1.5,2)+'M1-In'!AA286*ROUND(vergoedeen*0.6,2)+'M1-In'!AB286*ROUND(vergoedeen*0.9,2))</f>
        <v>0</v>
      </c>
      <c r="Z286" s="81">
        <f t="shared" ca="1" si="69"/>
        <v>0</v>
      </c>
      <c r="AA286" s="81">
        <f>E286+'M1-In'!N286+'M1-In'!P286+H286</f>
        <v>0</v>
      </c>
      <c r="AB286" s="81">
        <f>E286+'M1-In'!N286+'M1-In'!P286</f>
        <v>0</v>
      </c>
      <c r="AC286" s="25">
        <f>IF(V286=1,"Corriger",MIN(AA286,ad5m1*Ident!L286))</f>
        <v>0</v>
      </c>
      <c r="AD286" s="25">
        <f>MIN(AB286,ad5m1*Ident!L286)</f>
        <v>0</v>
      </c>
      <c r="AE286" s="81">
        <f t="shared" si="70"/>
        <v>0</v>
      </c>
      <c r="AF286" s="81">
        <f t="shared" si="71"/>
        <v>0</v>
      </c>
      <c r="AG286" s="81">
        <f>'M1-In'!AD286+'M1-In'!AE286</f>
        <v>0</v>
      </c>
      <c r="AH286" s="81">
        <f t="shared" si="72"/>
        <v>0</v>
      </c>
      <c r="AI286" s="81">
        <f>IF(V286=1,"Corriger!",ROUND('M1-In'!AF286*AE286*fuf,2))</f>
        <v>0</v>
      </c>
      <c r="AJ286" s="81">
        <f>IF(V286=1,"Corriger!",ROUND('M1-In'!AG286*AE286*fuf,2))</f>
        <v>0</v>
      </c>
      <c r="AK286" s="81">
        <f>IF(V286=1,"Corriger!",ROUND('M1-In'!AH286*AE286*fuf,2))</f>
        <v>0</v>
      </c>
      <c r="AL286" s="81">
        <f>IF(V286=1,"Corriger!",ROUND('M1-In'!AI286*AE286*fuf,2))</f>
        <v>0</v>
      </c>
      <c r="AM286" s="81">
        <f>IF(V286=1,"Corriger!",ROUND('M1-In'!AJ286*AE286*fuf,2))</f>
        <v>0</v>
      </c>
      <c r="AN286" s="81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1">
        <f t="shared" si="74"/>
        <v>0</v>
      </c>
      <c r="AQ286" s="81">
        <f t="shared" ca="1" si="75"/>
        <v>0</v>
      </c>
      <c r="AR286" s="81">
        <f t="shared" ca="1" si="76"/>
        <v>0</v>
      </c>
      <c r="AS286" s="81">
        <f t="shared" si="77"/>
        <v>0</v>
      </c>
      <c r="AT286" s="81">
        <f t="shared" ca="1" si="78"/>
        <v>0</v>
      </c>
      <c r="AU286" s="81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'M1-In'!F287*malu1+'M1-In'!G287*dima1+'M1-In'!H287*wome1+'M1-In'!I287*doje1+'M1-In'!J287*vrve1+'M1-In'!K287*zasa1+'M1-In'!L287*zodi1</f>
        <v>0</v>
      </c>
      <c r="F287" s="34">
        <f>IF('M1-In'!Q287&lt;0,1,0)</f>
        <v>0</v>
      </c>
      <c r="G287" s="81" t="str">
        <f t="shared" si="64"/>
        <v>OK</v>
      </c>
      <c r="H287" s="81">
        <f>IF('M1-In'!Q287&lt;0,0,'M1-In'!Q287)</f>
        <v>0</v>
      </c>
      <c r="I287" s="25">
        <f>IF('M1-In'!F287&gt;0,malu1,0)</f>
        <v>0</v>
      </c>
      <c r="J287" s="25">
        <f>IF('M1-In'!G287&gt;0,dima1,0)</f>
        <v>0</v>
      </c>
      <c r="K287" s="25">
        <f>IF('M1-In'!H287&gt;0,wome1,0)</f>
        <v>0</v>
      </c>
      <c r="L287" s="25">
        <f>IF('M1-In'!I287&gt;0,doje1,0)</f>
        <v>0</v>
      </c>
      <c r="M287" s="25">
        <f>IF('M1-In'!J287&gt;0,vrve1,0)</f>
        <v>0</v>
      </c>
      <c r="N287" s="25">
        <f>IF('M1-In'!K287&gt;0,zasa1,0)</f>
        <v>0</v>
      </c>
      <c r="O287" s="25">
        <f>IF('M1-In'!L287&gt;0,zodi1,0)</f>
        <v>0</v>
      </c>
      <c r="P287" s="25">
        <f t="shared" si="65"/>
        <v>0</v>
      </c>
      <c r="Q287" s="25">
        <f>IF(P287+'M1-In'!U287&gt;malu1+dima1+wome1+doje1+vrve1+zasa1+zodi1,1,0)</f>
        <v>0</v>
      </c>
      <c r="R287" s="25" t="str">
        <f t="shared" si="66"/>
        <v>OK</v>
      </c>
      <c r="S287" s="25">
        <f>MIN(P287+'M1-In'!U287,malu1+dima1+wome1+doje1+vrve1+zasa1+zodi1)</f>
        <v>0</v>
      </c>
      <c r="T287" s="25">
        <f>IF('M1-In'!AD287+'M1-In'!AE287+'M1-In'!AF287+'M1-In'!AG287+'M1-In'!AH287+'M1-In'!AI287+'M1-In'!AJ287&gt;S287,1,0)</f>
        <v>0</v>
      </c>
      <c r="U287" s="25" t="str">
        <f t="shared" si="67"/>
        <v>OK</v>
      </c>
      <c r="V287" s="34">
        <f t="shared" si="68"/>
        <v>0</v>
      </c>
      <c r="W287" s="81">
        <f>ROUND('M1-In'!Y287+'M1-In'!Z287+'M1-In'!AA287*0.5+'M1-In'!AB287*0.5,2)</f>
        <v>0</v>
      </c>
      <c r="X287" s="81">
        <f>ROUND('M1-In'!Y287,2)+ROUND('M1-In'!Z287*1.5,2)+ROUND('M1-In'!AA287*0.6,2)+ROUND('M1-In'!AB287*0.9,2)</f>
        <v>0</v>
      </c>
      <c r="Y287" s="81">
        <f ca="1">IF(V287=1,"Corriger",'M1-In'!Y287* vergoedeen+'M1-In'!Z287*ROUND(vergoedeen*1.5,2)+'M1-In'!AA287*ROUND(vergoedeen*0.6,2)+'M1-In'!AB287*ROUND(vergoedeen*0.9,2))</f>
        <v>0</v>
      </c>
      <c r="Z287" s="81">
        <f t="shared" ca="1" si="69"/>
        <v>0</v>
      </c>
      <c r="AA287" s="81">
        <f>E287+'M1-In'!N287+'M1-In'!P287+H287</f>
        <v>0</v>
      </c>
      <c r="AB287" s="81">
        <f>E287+'M1-In'!N287+'M1-In'!P287</f>
        <v>0</v>
      </c>
      <c r="AC287" s="25">
        <f>IF(V287=1,"Corriger",MIN(AA287,ad5m1*Ident!L287))</f>
        <v>0</v>
      </c>
      <c r="AD287" s="25">
        <f>MIN(AB287,ad5m1*Ident!L287)</f>
        <v>0</v>
      </c>
      <c r="AE287" s="81">
        <f t="shared" si="70"/>
        <v>0</v>
      </c>
      <c r="AF287" s="81">
        <f t="shared" si="71"/>
        <v>0</v>
      </c>
      <c r="AG287" s="81">
        <f>'M1-In'!AD287+'M1-In'!AE287</f>
        <v>0</v>
      </c>
      <c r="AH287" s="81">
        <f t="shared" si="72"/>
        <v>0</v>
      </c>
      <c r="AI287" s="81">
        <f>IF(V287=1,"Corriger!",ROUND('M1-In'!AF287*AE287*fuf,2))</f>
        <v>0</v>
      </c>
      <c r="AJ287" s="81">
        <f>IF(V287=1,"Corriger!",ROUND('M1-In'!AG287*AE287*fuf,2))</f>
        <v>0</v>
      </c>
      <c r="AK287" s="81">
        <f>IF(V287=1,"Corriger!",ROUND('M1-In'!AH287*AE287*fuf,2))</f>
        <v>0</v>
      </c>
      <c r="AL287" s="81">
        <f>IF(V287=1,"Corriger!",ROUND('M1-In'!AI287*AE287*fuf,2))</f>
        <v>0</v>
      </c>
      <c r="AM287" s="81">
        <f>IF(V287=1,"Corriger!",ROUND('M1-In'!AJ287*AE287*fuf,2))</f>
        <v>0</v>
      </c>
      <c r="AN287" s="81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1">
        <f t="shared" si="74"/>
        <v>0</v>
      </c>
      <c r="AQ287" s="81">
        <f t="shared" ca="1" si="75"/>
        <v>0</v>
      </c>
      <c r="AR287" s="81">
        <f t="shared" ca="1" si="76"/>
        <v>0</v>
      </c>
      <c r="AS287" s="81">
        <f t="shared" si="77"/>
        <v>0</v>
      </c>
      <c r="AT287" s="81">
        <f t="shared" ca="1" si="78"/>
        <v>0</v>
      </c>
      <c r="AU287" s="81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'M1-In'!F288*malu1+'M1-In'!G288*dima1+'M1-In'!H288*wome1+'M1-In'!I288*doje1+'M1-In'!J288*vrve1+'M1-In'!K288*zasa1+'M1-In'!L288*zodi1</f>
        <v>0</v>
      </c>
      <c r="F288" s="34">
        <f>IF('M1-In'!Q288&lt;0,1,0)</f>
        <v>0</v>
      </c>
      <c r="G288" s="81" t="str">
        <f t="shared" si="64"/>
        <v>OK</v>
      </c>
      <c r="H288" s="81">
        <f>IF('M1-In'!Q288&lt;0,0,'M1-In'!Q288)</f>
        <v>0</v>
      </c>
      <c r="I288" s="25">
        <f>IF('M1-In'!F288&gt;0,malu1,0)</f>
        <v>0</v>
      </c>
      <c r="J288" s="25">
        <f>IF('M1-In'!G288&gt;0,dima1,0)</f>
        <v>0</v>
      </c>
      <c r="K288" s="25">
        <f>IF('M1-In'!H288&gt;0,wome1,0)</f>
        <v>0</v>
      </c>
      <c r="L288" s="25">
        <f>IF('M1-In'!I288&gt;0,doje1,0)</f>
        <v>0</v>
      </c>
      <c r="M288" s="25">
        <f>IF('M1-In'!J288&gt;0,vrve1,0)</f>
        <v>0</v>
      </c>
      <c r="N288" s="25">
        <f>IF('M1-In'!K288&gt;0,zasa1,0)</f>
        <v>0</v>
      </c>
      <c r="O288" s="25">
        <f>IF('M1-In'!L288&gt;0,zodi1,0)</f>
        <v>0</v>
      </c>
      <c r="P288" s="25">
        <f t="shared" si="65"/>
        <v>0</v>
      </c>
      <c r="Q288" s="25">
        <f>IF(P288+'M1-In'!U288&gt;malu1+dima1+wome1+doje1+vrve1+zasa1+zodi1,1,0)</f>
        <v>0</v>
      </c>
      <c r="R288" s="25" t="str">
        <f t="shared" si="66"/>
        <v>OK</v>
      </c>
      <c r="S288" s="25">
        <f>MIN(P288+'M1-In'!U288,malu1+dima1+wome1+doje1+vrve1+zasa1+zodi1)</f>
        <v>0</v>
      </c>
      <c r="T288" s="25">
        <f>IF('M1-In'!AD288+'M1-In'!AE288+'M1-In'!AF288+'M1-In'!AG288+'M1-In'!AH288+'M1-In'!AI288+'M1-In'!AJ288&gt;S288,1,0)</f>
        <v>0</v>
      </c>
      <c r="U288" s="25" t="str">
        <f t="shared" si="67"/>
        <v>OK</v>
      </c>
      <c r="V288" s="34">
        <f t="shared" si="68"/>
        <v>0</v>
      </c>
      <c r="W288" s="81">
        <f>ROUND('M1-In'!Y288+'M1-In'!Z288+'M1-In'!AA288*0.5+'M1-In'!AB288*0.5,2)</f>
        <v>0</v>
      </c>
      <c r="X288" s="81">
        <f>ROUND('M1-In'!Y288,2)+ROUND('M1-In'!Z288*1.5,2)+ROUND('M1-In'!AA288*0.6,2)+ROUND('M1-In'!AB288*0.9,2)</f>
        <v>0</v>
      </c>
      <c r="Y288" s="81">
        <f ca="1">IF(V288=1,"Corriger",'M1-In'!Y288* vergoedeen+'M1-In'!Z288*ROUND(vergoedeen*1.5,2)+'M1-In'!AA288*ROUND(vergoedeen*0.6,2)+'M1-In'!AB288*ROUND(vergoedeen*0.9,2))</f>
        <v>0</v>
      </c>
      <c r="Z288" s="81">
        <f t="shared" ca="1" si="69"/>
        <v>0</v>
      </c>
      <c r="AA288" s="81">
        <f>E288+'M1-In'!N288+'M1-In'!P288+H288</f>
        <v>0</v>
      </c>
      <c r="AB288" s="81">
        <f>E288+'M1-In'!N288+'M1-In'!P288</f>
        <v>0</v>
      </c>
      <c r="AC288" s="25">
        <f>IF(V288=1,"Corriger",MIN(AA288,ad5m1*Ident!L288))</f>
        <v>0</v>
      </c>
      <c r="AD288" s="25">
        <f>MIN(AB288,ad5m1*Ident!L288)</f>
        <v>0</v>
      </c>
      <c r="AE288" s="81">
        <f t="shared" si="70"/>
        <v>0</v>
      </c>
      <c r="AF288" s="81">
        <f t="shared" si="71"/>
        <v>0</v>
      </c>
      <c r="AG288" s="81">
        <f>'M1-In'!AD288+'M1-In'!AE288</f>
        <v>0</v>
      </c>
      <c r="AH288" s="81">
        <f t="shared" si="72"/>
        <v>0</v>
      </c>
      <c r="AI288" s="81">
        <f>IF(V288=1,"Corriger!",ROUND('M1-In'!AF288*AE288*fuf,2))</f>
        <v>0</v>
      </c>
      <c r="AJ288" s="81">
        <f>IF(V288=1,"Corriger!",ROUND('M1-In'!AG288*AE288*fuf,2))</f>
        <v>0</v>
      </c>
      <c r="AK288" s="81">
        <f>IF(V288=1,"Corriger!",ROUND('M1-In'!AH288*AE288*fuf,2))</f>
        <v>0</v>
      </c>
      <c r="AL288" s="81">
        <f>IF(V288=1,"Corriger!",ROUND('M1-In'!AI288*AE288*fuf,2))</f>
        <v>0</v>
      </c>
      <c r="AM288" s="81">
        <f>IF(V288=1,"Corriger!",ROUND('M1-In'!AJ288*AE288*fuf,2))</f>
        <v>0</v>
      </c>
      <c r="AN288" s="81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1">
        <f t="shared" si="74"/>
        <v>0</v>
      </c>
      <c r="AQ288" s="81">
        <f t="shared" ca="1" si="75"/>
        <v>0</v>
      </c>
      <c r="AR288" s="81">
        <f t="shared" ca="1" si="76"/>
        <v>0</v>
      </c>
      <c r="AS288" s="81">
        <f t="shared" si="77"/>
        <v>0</v>
      </c>
      <c r="AT288" s="81">
        <f t="shared" ca="1" si="78"/>
        <v>0</v>
      </c>
      <c r="AU288" s="81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'M1-In'!F289*malu1+'M1-In'!G289*dima1+'M1-In'!H289*wome1+'M1-In'!I289*doje1+'M1-In'!J289*vrve1+'M1-In'!K289*zasa1+'M1-In'!L289*zodi1</f>
        <v>0</v>
      </c>
      <c r="F289" s="34">
        <f>IF('M1-In'!Q289&lt;0,1,0)</f>
        <v>0</v>
      </c>
      <c r="G289" s="81" t="str">
        <f t="shared" si="64"/>
        <v>OK</v>
      </c>
      <c r="H289" s="81">
        <f>IF('M1-In'!Q289&lt;0,0,'M1-In'!Q289)</f>
        <v>0</v>
      </c>
      <c r="I289" s="25">
        <f>IF('M1-In'!F289&gt;0,malu1,0)</f>
        <v>0</v>
      </c>
      <c r="J289" s="25">
        <f>IF('M1-In'!G289&gt;0,dima1,0)</f>
        <v>0</v>
      </c>
      <c r="K289" s="25">
        <f>IF('M1-In'!H289&gt;0,wome1,0)</f>
        <v>0</v>
      </c>
      <c r="L289" s="25">
        <f>IF('M1-In'!I289&gt;0,doje1,0)</f>
        <v>0</v>
      </c>
      <c r="M289" s="25">
        <f>IF('M1-In'!J289&gt;0,vrve1,0)</f>
        <v>0</v>
      </c>
      <c r="N289" s="25">
        <f>IF('M1-In'!K289&gt;0,zasa1,0)</f>
        <v>0</v>
      </c>
      <c r="O289" s="25">
        <f>IF('M1-In'!L289&gt;0,zodi1,0)</f>
        <v>0</v>
      </c>
      <c r="P289" s="25">
        <f t="shared" si="65"/>
        <v>0</v>
      </c>
      <c r="Q289" s="25">
        <f>IF(P289+'M1-In'!U289&gt;malu1+dima1+wome1+doje1+vrve1+zasa1+zodi1,1,0)</f>
        <v>0</v>
      </c>
      <c r="R289" s="25" t="str">
        <f t="shared" si="66"/>
        <v>OK</v>
      </c>
      <c r="S289" s="25">
        <f>MIN(P289+'M1-In'!U289,malu1+dima1+wome1+doje1+vrve1+zasa1+zodi1)</f>
        <v>0</v>
      </c>
      <c r="T289" s="25">
        <f>IF('M1-In'!AD289+'M1-In'!AE289+'M1-In'!AF289+'M1-In'!AG289+'M1-In'!AH289+'M1-In'!AI289+'M1-In'!AJ289&gt;S289,1,0)</f>
        <v>0</v>
      </c>
      <c r="U289" s="25" t="str">
        <f t="shared" si="67"/>
        <v>OK</v>
      </c>
      <c r="V289" s="34">
        <f t="shared" si="68"/>
        <v>0</v>
      </c>
      <c r="W289" s="81">
        <f>ROUND('M1-In'!Y289+'M1-In'!Z289+'M1-In'!AA289*0.5+'M1-In'!AB289*0.5,2)</f>
        <v>0</v>
      </c>
      <c r="X289" s="81">
        <f>ROUND('M1-In'!Y289,2)+ROUND('M1-In'!Z289*1.5,2)+ROUND('M1-In'!AA289*0.6,2)+ROUND('M1-In'!AB289*0.9,2)</f>
        <v>0</v>
      </c>
      <c r="Y289" s="81">
        <f ca="1">IF(V289=1,"Corriger",'M1-In'!Y289* vergoedeen+'M1-In'!Z289*ROUND(vergoedeen*1.5,2)+'M1-In'!AA289*ROUND(vergoedeen*0.6,2)+'M1-In'!AB289*ROUND(vergoedeen*0.9,2))</f>
        <v>0</v>
      </c>
      <c r="Z289" s="81">
        <f t="shared" ca="1" si="69"/>
        <v>0</v>
      </c>
      <c r="AA289" s="81">
        <f>E289+'M1-In'!N289+'M1-In'!P289+H289</f>
        <v>0</v>
      </c>
      <c r="AB289" s="81">
        <f>E289+'M1-In'!N289+'M1-In'!P289</f>
        <v>0</v>
      </c>
      <c r="AC289" s="25">
        <f>IF(V289=1,"Corriger",MIN(AA289,ad5m1*Ident!L289))</f>
        <v>0</v>
      </c>
      <c r="AD289" s="25">
        <f>MIN(AB289,ad5m1*Ident!L289)</f>
        <v>0</v>
      </c>
      <c r="AE289" s="81">
        <f t="shared" si="70"/>
        <v>0</v>
      </c>
      <c r="AF289" s="81">
        <f t="shared" si="71"/>
        <v>0</v>
      </c>
      <c r="AG289" s="81">
        <f>'M1-In'!AD289+'M1-In'!AE289</f>
        <v>0</v>
      </c>
      <c r="AH289" s="81">
        <f t="shared" si="72"/>
        <v>0</v>
      </c>
      <c r="AI289" s="81">
        <f>IF(V289=1,"Corriger!",ROUND('M1-In'!AF289*AE289*fuf,2))</f>
        <v>0</v>
      </c>
      <c r="AJ289" s="81">
        <f>IF(V289=1,"Corriger!",ROUND('M1-In'!AG289*AE289*fuf,2))</f>
        <v>0</v>
      </c>
      <c r="AK289" s="81">
        <f>IF(V289=1,"Corriger!",ROUND('M1-In'!AH289*AE289*fuf,2))</f>
        <v>0</v>
      </c>
      <c r="AL289" s="81">
        <f>IF(V289=1,"Corriger!",ROUND('M1-In'!AI289*AE289*fuf,2))</f>
        <v>0</v>
      </c>
      <c r="AM289" s="81">
        <f>IF(V289=1,"Corriger!",ROUND('M1-In'!AJ289*AE289*fuf,2))</f>
        <v>0</v>
      </c>
      <c r="AN289" s="81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1">
        <f t="shared" si="74"/>
        <v>0</v>
      </c>
      <c r="AQ289" s="81">
        <f t="shared" ca="1" si="75"/>
        <v>0</v>
      </c>
      <c r="AR289" s="81">
        <f t="shared" ca="1" si="76"/>
        <v>0</v>
      </c>
      <c r="AS289" s="81">
        <f t="shared" si="77"/>
        <v>0</v>
      </c>
      <c r="AT289" s="81">
        <f t="shared" ca="1" si="78"/>
        <v>0</v>
      </c>
      <c r="AU289" s="81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'M1-In'!F290*malu1+'M1-In'!G290*dima1+'M1-In'!H290*wome1+'M1-In'!I290*doje1+'M1-In'!J290*vrve1+'M1-In'!K290*zasa1+'M1-In'!L290*zodi1</f>
        <v>0</v>
      </c>
      <c r="F290" s="34">
        <f>IF('M1-In'!Q290&lt;0,1,0)</f>
        <v>0</v>
      </c>
      <c r="G290" s="81" t="str">
        <f t="shared" si="64"/>
        <v>OK</v>
      </c>
      <c r="H290" s="81">
        <f>IF('M1-In'!Q290&lt;0,0,'M1-In'!Q290)</f>
        <v>0</v>
      </c>
      <c r="I290" s="25">
        <f>IF('M1-In'!F290&gt;0,malu1,0)</f>
        <v>0</v>
      </c>
      <c r="J290" s="25">
        <f>IF('M1-In'!G290&gt;0,dima1,0)</f>
        <v>0</v>
      </c>
      <c r="K290" s="25">
        <f>IF('M1-In'!H290&gt;0,wome1,0)</f>
        <v>0</v>
      </c>
      <c r="L290" s="25">
        <f>IF('M1-In'!I290&gt;0,doje1,0)</f>
        <v>0</v>
      </c>
      <c r="M290" s="25">
        <f>IF('M1-In'!J290&gt;0,vrve1,0)</f>
        <v>0</v>
      </c>
      <c r="N290" s="25">
        <f>IF('M1-In'!K290&gt;0,zasa1,0)</f>
        <v>0</v>
      </c>
      <c r="O290" s="25">
        <f>IF('M1-In'!L290&gt;0,zodi1,0)</f>
        <v>0</v>
      </c>
      <c r="P290" s="25">
        <f t="shared" si="65"/>
        <v>0</v>
      </c>
      <c r="Q290" s="25">
        <f>IF(P290+'M1-In'!U290&gt;malu1+dima1+wome1+doje1+vrve1+zasa1+zodi1,1,0)</f>
        <v>0</v>
      </c>
      <c r="R290" s="25" t="str">
        <f t="shared" si="66"/>
        <v>OK</v>
      </c>
      <c r="S290" s="25">
        <f>MIN(P290+'M1-In'!U290,malu1+dima1+wome1+doje1+vrve1+zasa1+zodi1)</f>
        <v>0</v>
      </c>
      <c r="T290" s="25">
        <f>IF('M1-In'!AD290+'M1-In'!AE290+'M1-In'!AF290+'M1-In'!AG290+'M1-In'!AH290+'M1-In'!AI290+'M1-In'!AJ290&gt;S290,1,0)</f>
        <v>0</v>
      </c>
      <c r="U290" s="25" t="str">
        <f t="shared" si="67"/>
        <v>OK</v>
      </c>
      <c r="V290" s="34">
        <f t="shared" si="68"/>
        <v>0</v>
      </c>
      <c r="W290" s="81">
        <f>ROUND('M1-In'!Y290+'M1-In'!Z290+'M1-In'!AA290*0.5+'M1-In'!AB290*0.5,2)</f>
        <v>0</v>
      </c>
      <c r="X290" s="81">
        <f>ROUND('M1-In'!Y290,2)+ROUND('M1-In'!Z290*1.5,2)+ROUND('M1-In'!AA290*0.6,2)+ROUND('M1-In'!AB290*0.9,2)</f>
        <v>0</v>
      </c>
      <c r="Y290" s="81">
        <f ca="1">IF(V290=1,"Corriger",'M1-In'!Y290* vergoedeen+'M1-In'!Z290*ROUND(vergoedeen*1.5,2)+'M1-In'!AA290*ROUND(vergoedeen*0.6,2)+'M1-In'!AB290*ROUND(vergoedeen*0.9,2))</f>
        <v>0</v>
      </c>
      <c r="Z290" s="81">
        <f t="shared" ca="1" si="69"/>
        <v>0</v>
      </c>
      <c r="AA290" s="81">
        <f>E290+'M1-In'!N290+'M1-In'!P290+H290</f>
        <v>0</v>
      </c>
      <c r="AB290" s="81">
        <f>E290+'M1-In'!N290+'M1-In'!P290</f>
        <v>0</v>
      </c>
      <c r="AC290" s="25">
        <f>IF(V290=1,"Corriger",MIN(AA290,ad5m1*Ident!L290))</f>
        <v>0</v>
      </c>
      <c r="AD290" s="25">
        <f>MIN(AB290,ad5m1*Ident!L290)</f>
        <v>0</v>
      </c>
      <c r="AE290" s="81">
        <f t="shared" si="70"/>
        <v>0</v>
      </c>
      <c r="AF290" s="81">
        <f t="shared" si="71"/>
        <v>0</v>
      </c>
      <c r="AG290" s="81">
        <f>'M1-In'!AD290+'M1-In'!AE290</f>
        <v>0</v>
      </c>
      <c r="AH290" s="81">
        <f t="shared" si="72"/>
        <v>0</v>
      </c>
      <c r="AI290" s="81">
        <f>IF(V290=1,"Corriger!",ROUND('M1-In'!AF290*AE290*fuf,2))</f>
        <v>0</v>
      </c>
      <c r="AJ290" s="81">
        <f>IF(V290=1,"Corriger!",ROUND('M1-In'!AG290*AE290*fuf,2))</f>
        <v>0</v>
      </c>
      <c r="AK290" s="81">
        <f>IF(V290=1,"Corriger!",ROUND('M1-In'!AH290*AE290*fuf,2))</f>
        <v>0</v>
      </c>
      <c r="AL290" s="81">
        <f>IF(V290=1,"Corriger!",ROUND('M1-In'!AI290*AE290*fuf,2))</f>
        <v>0</v>
      </c>
      <c r="AM290" s="81">
        <f>IF(V290=1,"Corriger!",ROUND('M1-In'!AJ290*AE290*fuf,2))</f>
        <v>0</v>
      </c>
      <c r="AN290" s="81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1">
        <f t="shared" si="74"/>
        <v>0</v>
      </c>
      <c r="AQ290" s="81">
        <f t="shared" ca="1" si="75"/>
        <v>0</v>
      </c>
      <c r="AR290" s="81">
        <f t="shared" ca="1" si="76"/>
        <v>0</v>
      </c>
      <c r="AS290" s="81">
        <f t="shared" si="77"/>
        <v>0</v>
      </c>
      <c r="AT290" s="81">
        <f t="shared" ca="1" si="78"/>
        <v>0</v>
      </c>
      <c r="AU290" s="81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'M1-In'!F291*malu1+'M1-In'!G291*dima1+'M1-In'!H291*wome1+'M1-In'!I291*doje1+'M1-In'!J291*vrve1+'M1-In'!K291*zasa1+'M1-In'!L291*zodi1</f>
        <v>0</v>
      </c>
      <c r="F291" s="34">
        <f>IF('M1-In'!Q291&lt;0,1,0)</f>
        <v>0</v>
      </c>
      <c r="G291" s="81" t="str">
        <f t="shared" si="64"/>
        <v>OK</v>
      </c>
      <c r="H291" s="81">
        <f>IF('M1-In'!Q291&lt;0,0,'M1-In'!Q291)</f>
        <v>0</v>
      </c>
      <c r="I291" s="25">
        <f>IF('M1-In'!F291&gt;0,malu1,0)</f>
        <v>0</v>
      </c>
      <c r="J291" s="25">
        <f>IF('M1-In'!G291&gt;0,dima1,0)</f>
        <v>0</v>
      </c>
      <c r="K291" s="25">
        <f>IF('M1-In'!H291&gt;0,wome1,0)</f>
        <v>0</v>
      </c>
      <c r="L291" s="25">
        <f>IF('M1-In'!I291&gt;0,doje1,0)</f>
        <v>0</v>
      </c>
      <c r="M291" s="25">
        <f>IF('M1-In'!J291&gt;0,vrve1,0)</f>
        <v>0</v>
      </c>
      <c r="N291" s="25">
        <f>IF('M1-In'!K291&gt;0,zasa1,0)</f>
        <v>0</v>
      </c>
      <c r="O291" s="25">
        <f>IF('M1-In'!L291&gt;0,zodi1,0)</f>
        <v>0</v>
      </c>
      <c r="P291" s="25">
        <f t="shared" si="65"/>
        <v>0</v>
      </c>
      <c r="Q291" s="25">
        <f>IF(P291+'M1-In'!U291&gt;malu1+dima1+wome1+doje1+vrve1+zasa1+zodi1,1,0)</f>
        <v>0</v>
      </c>
      <c r="R291" s="25" t="str">
        <f t="shared" si="66"/>
        <v>OK</v>
      </c>
      <c r="S291" s="25">
        <f>MIN(P291+'M1-In'!U291,malu1+dima1+wome1+doje1+vrve1+zasa1+zodi1)</f>
        <v>0</v>
      </c>
      <c r="T291" s="25">
        <f>IF('M1-In'!AD291+'M1-In'!AE291+'M1-In'!AF291+'M1-In'!AG291+'M1-In'!AH291+'M1-In'!AI291+'M1-In'!AJ291&gt;S291,1,0)</f>
        <v>0</v>
      </c>
      <c r="U291" s="25" t="str">
        <f t="shared" si="67"/>
        <v>OK</v>
      </c>
      <c r="V291" s="34">
        <f t="shared" si="68"/>
        <v>0</v>
      </c>
      <c r="W291" s="81">
        <f>ROUND('M1-In'!Y291+'M1-In'!Z291+'M1-In'!AA291*0.5+'M1-In'!AB291*0.5,2)</f>
        <v>0</v>
      </c>
      <c r="X291" s="81">
        <f>ROUND('M1-In'!Y291,2)+ROUND('M1-In'!Z291*1.5,2)+ROUND('M1-In'!AA291*0.6,2)+ROUND('M1-In'!AB291*0.9,2)</f>
        <v>0</v>
      </c>
      <c r="Y291" s="81">
        <f ca="1">IF(V291=1,"Corriger",'M1-In'!Y291* vergoedeen+'M1-In'!Z291*ROUND(vergoedeen*1.5,2)+'M1-In'!AA291*ROUND(vergoedeen*0.6,2)+'M1-In'!AB291*ROUND(vergoedeen*0.9,2))</f>
        <v>0</v>
      </c>
      <c r="Z291" s="81">
        <f t="shared" ca="1" si="69"/>
        <v>0</v>
      </c>
      <c r="AA291" s="81">
        <f>E291+'M1-In'!N291+'M1-In'!P291+H291</f>
        <v>0</v>
      </c>
      <c r="AB291" s="81">
        <f>E291+'M1-In'!N291+'M1-In'!P291</f>
        <v>0</v>
      </c>
      <c r="AC291" s="25">
        <f>IF(V291=1,"Corriger",MIN(AA291,ad5m1*Ident!L291))</f>
        <v>0</v>
      </c>
      <c r="AD291" s="25">
        <f>MIN(AB291,ad5m1*Ident!L291)</f>
        <v>0</v>
      </c>
      <c r="AE291" s="81">
        <f t="shared" si="70"/>
        <v>0</v>
      </c>
      <c r="AF291" s="81">
        <f t="shared" si="71"/>
        <v>0</v>
      </c>
      <c r="AG291" s="81">
        <f>'M1-In'!AD291+'M1-In'!AE291</f>
        <v>0</v>
      </c>
      <c r="AH291" s="81">
        <f t="shared" si="72"/>
        <v>0</v>
      </c>
      <c r="AI291" s="81">
        <f>IF(V291=1,"Corriger!",ROUND('M1-In'!AF291*AE291*fuf,2))</f>
        <v>0</v>
      </c>
      <c r="AJ291" s="81">
        <f>IF(V291=1,"Corriger!",ROUND('M1-In'!AG291*AE291*fuf,2))</f>
        <v>0</v>
      </c>
      <c r="AK291" s="81">
        <f>IF(V291=1,"Corriger!",ROUND('M1-In'!AH291*AE291*fuf,2))</f>
        <v>0</v>
      </c>
      <c r="AL291" s="81">
        <f>IF(V291=1,"Corriger!",ROUND('M1-In'!AI291*AE291*fuf,2))</f>
        <v>0</v>
      </c>
      <c r="AM291" s="81">
        <f>IF(V291=1,"Corriger!",ROUND('M1-In'!AJ291*AE291*fuf,2))</f>
        <v>0</v>
      </c>
      <c r="AN291" s="81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1">
        <f t="shared" si="74"/>
        <v>0</v>
      </c>
      <c r="AQ291" s="81">
        <f t="shared" ca="1" si="75"/>
        <v>0</v>
      </c>
      <c r="AR291" s="81">
        <f t="shared" ca="1" si="76"/>
        <v>0</v>
      </c>
      <c r="AS291" s="81">
        <f t="shared" si="77"/>
        <v>0</v>
      </c>
      <c r="AT291" s="81">
        <f t="shared" ca="1" si="78"/>
        <v>0</v>
      </c>
      <c r="AU291" s="81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'M1-In'!F292*malu1+'M1-In'!G292*dima1+'M1-In'!H292*wome1+'M1-In'!I292*doje1+'M1-In'!J292*vrve1+'M1-In'!K292*zasa1+'M1-In'!L292*zodi1</f>
        <v>0</v>
      </c>
      <c r="F292" s="34">
        <f>IF('M1-In'!Q292&lt;0,1,0)</f>
        <v>0</v>
      </c>
      <c r="G292" s="81" t="str">
        <f t="shared" si="64"/>
        <v>OK</v>
      </c>
      <c r="H292" s="81">
        <f>IF('M1-In'!Q292&lt;0,0,'M1-In'!Q292)</f>
        <v>0</v>
      </c>
      <c r="I292" s="25">
        <f>IF('M1-In'!F292&gt;0,malu1,0)</f>
        <v>0</v>
      </c>
      <c r="J292" s="25">
        <f>IF('M1-In'!G292&gt;0,dima1,0)</f>
        <v>0</v>
      </c>
      <c r="K292" s="25">
        <f>IF('M1-In'!H292&gt;0,wome1,0)</f>
        <v>0</v>
      </c>
      <c r="L292" s="25">
        <f>IF('M1-In'!I292&gt;0,doje1,0)</f>
        <v>0</v>
      </c>
      <c r="M292" s="25">
        <f>IF('M1-In'!J292&gt;0,vrve1,0)</f>
        <v>0</v>
      </c>
      <c r="N292" s="25">
        <f>IF('M1-In'!K292&gt;0,zasa1,0)</f>
        <v>0</v>
      </c>
      <c r="O292" s="25">
        <f>IF('M1-In'!L292&gt;0,zodi1,0)</f>
        <v>0</v>
      </c>
      <c r="P292" s="25">
        <f t="shared" si="65"/>
        <v>0</v>
      </c>
      <c r="Q292" s="25">
        <f>IF(P292+'M1-In'!U292&gt;malu1+dima1+wome1+doje1+vrve1+zasa1+zodi1,1,0)</f>
        <v>0</v>
      </c>
      <c r="R292" s="25" t="str">
        <f t="shared" si="66"/>
        <v>OK</v>
      </c>
      <c r="S292" s="25">
        <f>MIN(P292+'M1-In'!U292,malu1+dima1+wome1+doje1+vrve1+zasa1+zodi1)</f>
        <v>0</v>
      </c>
      <c r="T292" s="25">
        <f>IF('M1-In'!AD292+'M1-In'!AE292+'M1-In'!AF292+'M1-In'!AG292+'M1-In'!AH292+'M1-In'!AI292+'M1-In'!AJ292&gt;S292,1,0)</f>
        <v>0</v>
      </c>
      <c r="U292" s="25" t="str">
        <f t="shared" si="67"/>
        <v>OK</v>
      </c>
      <c r="V292" s="34">
        <f t="shared" si="68"/>
        <v>0</v>
      </c>
      <c r="W292" s="81">
        <f>ROUND('M1-In'!Y292+'M1-In'!Z292+'M1-In'!AA292*0.5+'M1-In'!AB292*0.5,2)</f>
        <v>0</v>
      </c>
      <c r="X292" s="81">
        <f>ROUND('M1-In'!Y292,2)+ROUND('M1-In'!Z292*1.5,2)+ROUND('M1-In'!AA292*0.6,2)+ROUND('M1-In'!AB292*0.9,2)</f>
        <v>0</v>
      </c>
      <c r="Y292" s="81">
        <f ca="1">IF(V292=1,"Corriger",'M1-In'!Y292* vergoedeen+'M1-In'!Z292*ROUND(vergoedeen*1.5,2)+'M1-In'!AA292*ROUND(vergoedeen*0.6,2)+'M1-In'!AB292*ROUND(vergoedeen*0.9,2))</f>
        <v>0</v>
      </c>
      <c r="Z292" s="81">
        <f t="shared" ca="1" si="69"/>
        <v>0</v>
      </c>
      <c r="AA292" s="81">
        <f>E292+'M1-In'!N292+'M1-In'!P292+H292</f>
        <v>0</v>
      </c>
      <c r="AB292" s="81">
        <f>E292+'M1-In'!N292+'M1-In'!P292</f>
        <v>0</v>
      </c>
      <c r="AC292" s="25">
        <f>IF(V292=1,"Corriger",MIN(AA292,ad5m1*Ident!L292))</f>
        <v>0</v>
      </c>
      <c r="AD292" s="25">
        <f>MIN(AB292,ad5m1*Ident!L292)</f>
        <v>0</v>
      </c>
      <c r="AE292" s="81">
        <f t="shared" si="70"/>
        <v>0</v>
      </c>
      <c r="AF292" s="81">
        <f t="shared" si="71"/>
        <v>0</v>
      </c>
      <c r="AG292" s="81">
        <f>'M1-In'!AD292+'M1-In'!AE292</f>
        <v>0</v>
      </c>
      <c r="AH292" s="81">
        <f t="shared" si="72"/>
        <v>0</v>
      </c>
      <c r="AI292" s="81">
        <f>IF(V292=1,"Corriger!",ROUND('M1-In'!AF292*AE292*fuf,2))</f>
        <v>0</v>
      </c>
      <c r="AJ292" s="81">
        <f>IF(V292=1,"Corriger!",ROUND('M1-In'!AG292*AE292*fuf,2))</f>
        <v>0</v>
      </c>
      <c r="AK292" s="81">
        <f>IF(V292=1,"Corriger!",ROUND('M1-In'!AH292*AE292*fuf,2))</f>
        <v>0</v>
      </c>
      <c r="AL292" s="81">
        <f>IF(V292=1,"Corriger!",ROUND('M1-In'!AI292*AE292*fuf,2))</f>
        <v>0</v>
      </c>
      <c r="AM292" s="81">
        <f>IF(V292=1,"Corriger!",ROUND('M1-In'!AJ292*AE292*fuf,2))</f>
        <v>0</v>
      </c>
      <c r="AN292" s="81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1">
        <f t="shared" si="74"/>
        <v>0</v>
      </c>
      <c r="AQ292" s="81">
        <f t="shared" ca="1" si="75"/>
        <v>0</v>
      </c>
      <c r="AR292" s="81">
        <f t="shared" ca="1" si="76"/>
        <v>0</v>
      </c>
      <c r="AS292" s="81">
        <f t="shared" si="77"/>
        <v>0</v>
      </c>
      <c r="AT292" s="81">
        <f t="shared" ca="1" si="78"/>
        <v>0</v>
      </c>
      <c r="AU292" s="81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'M1-In'!F293*malu1+'M1-In'!G293*dima1+'M1-In'!H293*wome1+'M1-In'!I293*doje1+'M1-In'!J293*vrve1+'M1-In'!K293*zasa1+'M1-In'!L293*zodi1</f>
        <v>0</v>
      </c>
      <c r="F293" s="34">
        <f>IF('M1-In'!Q293&lt;0,1,0)</f>
        <v>0</v>
      </c>
      <c r="G293" s="81" t="str">
        <f t="shared" si="64"/>
        <v>OK</v>
      </c>
      <c r="H293" s="81">
        <f>IF('M1-In'!Q293&lt;0,0,'M1-In'!Q293)</f>
        <v>0</v>
      </c>
      <c r="I293" s="25">
        <f>IF('M1-In'!F293&gt;0,malu1,0)</f>
        <v>0</v>
      </c>
      <c r="J293" s="25">
        <f>IF('M1-In'!G293&gt;0,dima1,0)</f>
        <v>0</v>
      </c>
      <c r="K293" s="25">
        <f>IF('M1-In'!H293&gt;0,wome1,0)</f>
        <v>0</v>
      </c>
      <c r="L293" s="25">
        <f>IF('M1-In'!I293&gt;0,doje1,0)</f>
        <v>0</v>
      </c>
      <c r="M293" s="25">
        <f>IF('M1-In'!J293&gt;0,vrve1,0)</f>
        <v>0</v>
      </c>
      <c r="N293" s="25">
        <f>IF('M1-In'!K293&gt;0,zasa1,0)</f>
        <v>0</v>
      </c>
      <c r="O293" s="25">
        <f>IF('M1-In'!L293&gt;0,zodi1,0)</f>
        <v>0</v>
      </c>
      <c r="P293" s="25">
        <f t="shared" si="65"/>
        <v>0</v>
      </c>
      <c r="Q293" s="25">
        <f>IF(P293+'M1-In'!U293&gt;malu1+dima1+wome1+doje1+vrve1+zasa1+zodi1,1,0)</f>
        <v>0</v>
      </c>
      <c r="R293" s="25" t="str">
        <f t="shared" si="66"/>
        <v>OK</v>
      </c>
      <c r="S293" s="25">
        <f>MIN(P293+'M1-In'!U293,malu1+dima1+wome1+doje1+vrve1+zasa1+zodi1)</f>
        <v>0</v>
      </c>
      <c r="T293" s="25">
        <f>IF('M1-In'!AD293+'M1-In'!AE293+'M1-In'!AF293+'M1-In'!AG293+'M1-In'!AH293+'M1-In'!AI293+'M1-In'!AJ293&gt;S293,1,0)</f>
        <v>0</v>
      </c>
      <c r="U293" s="25" t="str">
        <f t="shared" si="67"/>
        <v>OK</v>
      </c>
      <c r="V293" s="34">
        <f t="shared" si="68"/>
        <v>0</v>
      </c>
      <c r="W293" s="81">
        <f>ROUND('M1-In'!Y293+'M1-In'!Z293+'M1-In'!AA293*0.5+'M1-In'!AB293*0.5,2)</f>
        <v>0</v>
      </c>
      <c r="X293" s="81">
        <f>ROUND('M1-In'!Y293,2)+ROUND('M1-In'!Z293*1.5,2)+ROUND('M1-In'!AA293*0.6,2)+ROUND('M1-In'!AB293*0.9,2)</f>
        <v>0</v>
      </c>
      <c r="Y293" s="81">
        <f ca="1">IF(V293=1,"Corriger",'M1-In'!Y293* vergoedeen+'M1-In'!Z293*ROUND(vergoedeen*1.5,2)+'M1-In'!AA293*ROUND(vergoedeen*0.6,2)+'M1-In'!AB293*ROUND(vergoedeen*0.9,2))</f>
        <v>0</v>
      </c>
      <c r="Z293" s="81">
        <f t="shared" ca="1" si="69"/>
        <v>0</v>
      </c>
      <c r="AA293" s="81">
        <f>E293+'M1-In'!N293+'M1-In'!P293+H293</f>
        <v>0</v>
      </c>
      <c r="AB293" s="81">
        <f>E293+'M1-In'!N293+'M1-In'!P293</f>
        <v>0</v>
      </c>
      <c r="AC293" s="25">
        <f>IF(V293=1,"Corriger",MIN(AA293,ad5m1*Ident!L293))</f>
        <v>0</v>
      </c>
      <c r="AD293" s="25">
        <f>MIN(AB293,ad5m1*Ident!L293)</f>
        <v>0</v>
      </c>
      <c r="AE293" s="81">
        <f t="shared" si="70"/>
        <v>0</v>
      </c>
      <c r="AF293" s="81">
        <f t="shared" si="71"/>
        <v>0</v>
      </c>
      <c r="AG293" s="81">
        <f>'M1-In'!AD293+'M1-In'!AE293</f>
        <v>0</v>
      </c>
      <c r="AH293" s="81">
        <f t="shared" si="72"/>
        <v>0</v>
      </c>
      <c r="AI293" s="81">
        <f>IF(V293=1,"Corriger!",ROUND('M1-In'!AF293*AE293*fuf,2))</f>
        <v>0</v>
      </c>
      <c r="AJ293" s="81">
        <f>IF(V293=1,"Corriger!",ROUND('M1-In'!AG293*AE293*fuf,2))</f>
        <v>0</v>
      </c>
      <c r="AK293" s="81">
        <f>IF(V293=1,"Corriger!",ROUND('M1-In'!AH293*AE293*fuf,2))</f>
        <v>0</v>
      </c>
      <c r="AL293" s="81">
        <f>IF(V293=1,"Corriger!",ROUND('M1-In'!AI293*AE293*fuf,2))</f>
        <v>0</v>
      </c>
      <c r="AM293" s="81">
        <f>IF(V293=1,"Corriger!",ROUND('M1-In'!AJ293*AE293*fuf,2))</f>
        <v>0</v>
      </c>
      <c r="AN293" s="81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1">
        <f t="shared" si="74"/>
        <v>0</v>
      </c>
      <c r="AQ293" s="81">
        <f t="shared" ca="1" si="75"/>
        <v>0</v>
      </c>
      <c r="AR293" s="81">
        <f t="shared" ca="1" si="76"/>
        <v>0</v>
      </c>
      <c r="AS293" s="81">
        <f t="shared" si="77"/>
        <v>0</v>
      </c>
      <c r="AT293" s="81">
        <f t="shared" ca="1" si="78"/>
        <v>0</v>
      </c>
      <c r="AU293" s="81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'M1-In'!F294*malu1+'M1-In'!G294*dima1+'M1-In'!H294*wome1+'M1-In'!I294*doje1+'M1-In'!J294*vrve1+'M1-In'!K294*zasa1+'M1-In'!L294*zodi1</f>
        <v>0</v>
      </c>
      <c r="F294" s="34">
        <f>IF('M1-In'!Q294&lt;0,1,0)</f>
        <v>0</v>
      </c>
      <c r="G294" s="81" t="str">
        <f t="shared" si="64"/>
        <v>OK</v>
      </c>
      <c r="H294" s="81">
        <f>IF('M1-In'!Q294&lt;0,0,'M1-In'!Q294)</f>
        <v>0</v>
      </c>
      <c r="I294" s="25">
        <f>IF('M1-In'!F294&gt;0,malu1,0)</f>
        <v>0</v>
      </c>
      <c r="J294" s="25">
        <f>IF('M1-In'!G294&gt;0,dima1,0)</f>
        <v>0</v>
      </c>
      <c r="K294" s="25">
        <f>IF('M1-In'!H294&gt;0,wome1,0)</f>
        <v>0</v>
      </c>
      <c r="L294" s="25">
        <f>IF('M1-In'!I294&gt;0,doje1,0)</f>
        <v>0</v>
      </c>
      <c r="M294" s="25">
        <f>IF('M1-In'!J294&gt;0,vrve1,0)</f>
        <v>0</v>
      </c>
      <c r="N294" s="25">
        <f>IF('M1-In'!K294&gt;0,zasa1,0)</f>
        <v>0</v>
      </c>
      <c r="O294" s="25">
        <f>IF('M1-In'!L294&gt;0,zodi1,0)</f>
        <v>0</v>
      </c>
      <c r="P294" s="25">
        <f t="shared" si="65"/>
        <v>0</v>
      </c>
      <c r="Q294" s="25">
        <f>IF(P294+'M1-In'!U294&gt;malu1+dima1+wome1+doje1+vrve1+zasa1+zodi1,1,0)</f>
        <v>0</v>
      </c>
      <c r="R294" s="25" t="str">
        <f t="shared" si="66"/>
        <v>OK</v>
      </c>
      <c r="S294" s="25">
        <f>MIN(P294+'M1-In'!U294,malu1+dima1+wome1+doje1+vrve1+zasa1+zodi1)</f>
        <v>0</v>
      </c>
      <c r="T294" s="25">
        <f>IF('M1-In'!AD294+'M1-In'!AE294+'M1-In'!AF294+'M1-In'!AG294+'M1-In'!AH294+'M1-In'!AI294+'M1-In'!AJ294&gt;S294,1,0)</f>
        <v>0</v>
      </c>
      <c r="U294" s="25" t="str">
        <f t="shared" si="67"/>
        <v>OK</v>
      </c>
      <c r="V294" s="34">
        <f t="shared" si="68"/>
        <v>0</v>
      </c>
      <c r="W294" s="81">
        <f>ROUND('M1-In'!Y294+'M1-In'!Z294+'M1-In'!AA294*0.5+'M1-In'!AB294*0.5,2)</f>
        <v>0</v>
      </c>
      <c r="X294" s="81">
        <f>ROUND('M1-In'!Y294,2)+ROUND('M1-In'!Z294*1.5,2)+ROUND('M1-In'!AA294*0.6,2)+ROUND('M1-In'!AB294*0.9,2)</f>
        <v>0</v>
      </c>
      <c r="Y294" s="81">
        <f ca="1">IF(V294=1,"Corriger",'M1-In'!Y294* vergoedeen+'M1-In'!Z294*ROUND(vergoedeen*1.5,2)+'M1-In'!AA294*ROUND(vergoedeen*0.6,2)+'M1-In'!AB294*ROUND(vergoedeen*0.9,2))</f>
        <v>0</v>
      </c>
      <c r="Z294" s="81">
        <f t="shared" ca="1" si="69"/>
        <v>0</v>
      </c>
      <c r="AA294" s="81">
        <f>E294+'M1-In'!N294+'M1-In'!P294+H294</f>
        <v>0</v>
      </c>
      <c r="AB294" s="81">
        <f>E294+'M1-In'!N294+'M1-In'!P294</f>
        <v>0</v>
      </c>
      <c r="AC294" s="25">
        <f>IF(V294=1,"Corriger",MIN(AA294,ad5m1*Ident!L294))</f>
        <v>0</v>
      </c>
      <c r="AD294" s="25">
        <f>MIN(AB294,ad5m1*Ident!L294)</f>
        <v>0</v>
      </c>
      <c r="AE294" s="81">
        <f t="shared" si="70"/>
        <v>0</v>
      </c>
      <c r="AF294" s="81">
        <f t="shared" si="71"/>
        <v>0</v>
      </c>
      <c r="AG294" s="81">
        <f>'M1-In'!AD294+'M1-In'!AE294</f>
        <v>0</v>
      </c>
      <c r="AH294" s="81">
        <f t="shared" si="72"/>
        <v>0</v>
      </c>
      <c r="AI294" s="81">
        <f>IF(V294=1,"Corriger!",ROUND('M1-In'!AF294*AE294*fuf,2))</f>
        <v>0</v>
      </c>
      <c r="AJ294" s="81">
        <f>IF(V294=1,"Corriger!",ROUND('M1-In'!AG294*AE294*fuf,2))</f>
        <v>0</v>
      </c>
      <c r="AK294" s="81">
        <f>IF(V294=1,"Corriger!",ROUND('M1-In'!AH294*AE294*fuf,2))</f>
        <v>0</v>
      </c>
      <c r="AL294" s="81">
        <f>IF(V294=1,"Corriger!",ROUND('M1-In'!AI294*AE294*fuf,2))</f>
        <v>0</v>
      </c>
      <c r="AM294" s="81">
        <f>IF(V294=1,"Corriger!",ROUND('M1-In'!AJ294*AE294*fuf,2))</f>
        <v>0</v>
      </c>
      <c r="AN294" s="81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1">
        <f t="shared" si="74"/>
        <v>0</v>
      </c>
      <c r="AQ294" s="81">
        <f t="shared" ca="1" si="75"/>
        <v>0</v>
      </c>
      <c r="AR294" s="81">
        <f t="shared" ca="1" si="76"/>
        <v>0</v>
      </c>
      <c r="AS294" s="81">
        <f t="shared" si="77"/>
        <v>0</v>
      </c>
      <c r="AT294" s="81">
        <f t="shared" ca="1" si="78"/>
        <v>0</v>
      </c>
      <c r="AU294" s="81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'M1-In'!F295*malu1+'M1-In'!G295*dima1+'M1-In'!H295*wome1+'M1-In'!I295*doje1+'M1-In'!J295*vrve1+'M1-In'!K295*zasa1+'M1-In'!L295*zodi1</f>
        <v>0</v>
      </c>
      <c r="F295" s="34">
        <f>IF('M1-In'!Q295&lt;0,1,0)</f>
        <v>0</v>
      </c>
      <c r="G295" s="81" t="str">
        <f t="shared" si="64"/>
        <v>OK</v>
      </c>
      <c r="H295" s="81">
        <f>IF('M1-In'!Q295&lt;0,0,'M1-In'!Q295)</f>
        <v>0</v>
      </c>
      <c r="I295" s="25">
        <f>IF('M1-In'!F295&gt;0,malu1,0)</f>
        <v>0</v>
      </c>
      <c r="J295" s="25">
        <f>IF('M1-In'!G295&gt;0,dima1,0)</f>
        <v>0</v>
      </c>
      <c r="K295" s="25">
        <f>IF('M1-In'!H295&gt;0,wome1,0)</f>
        <v>0</v>
      </c>
      <c r="L295" s="25">
        <f>IF('M1-In'!I295&gt;0,doje1,0)</f>
        <v>0</v>
      </c>
      <c r="M295" s="25">
        <f>IF('M1-In'!J295&gt;0,vrve1,0)</f>
        <v>0</v>
      </c>
      <c r="N295" s="25">
        <f>IF('M1-In'!K295&gt;0,zasa1,0)</f>
        <v>0</v>
      </c>
      <c r="O295" s="25">
        <f>IF('M1-In'!L295&gt;0,zodi1,0)</f>
        <v>0</v>
      </c>
      <c r="P295" s="25">
        <f t="shared" si="65"/>
        <v>0</v>
      </c>
      <c r="Q295" s="25">
        <f>IF(P295+'M1-In'!U295&gt;malu1+dima1+wome1+doje1+vrve1+zasa1+zodi1,1,0)</f>
        <v>0</v>
      </c>
      <c r="R295" s="25" t="str">
        <f t="shared" si="66"/>
        <v>OK</v>
      </c>
      <c r="S295" s="25">
        <f>MIN(P295+'M1-In'!U295,malu1+dima1+wome1+doje1+vrve1+zasa1+zodi1)</f>
        <v>0</v>
      </c>
      <c r="T295" s="25">
        <f>IF('M1-In'!AD295+'M1-In'!AE295+'M1-In'!AF295+'M1-In'!AG295+'M1-In'!AH295+'M1-In'!AI295+'M1-In'!AJ295&gt;S295,1,0)</f>
        <v>0</v>
      </c>
      <c r="U295" s="25" t="str">
        <f t="shared" si="67"/>
        <v>OK</v>
      </c>
      <c r="V295" s="34">
        <f t="shared" si="68"/>
        <v>0</v>
      </c>
      <c r="W295" s="81">
        <f>ROUND('M1-In'!Y295+'M1-In'!Z295+'M1-In'!AA295*0.5+'M1-In'!AB295*0.5,2)</f>
        <v>0</v>
      </c>
      <c r="X295" s="81">
        <f>ROUND('M1-In'!Y295,2)+ROUND('M1-In'!Z295*1.5,2)+ROUND('M1-In'!AA295*0.6,2)+ROUND('M1-In'!AB295*0.9,2)</f>
        <v>0</v>
      </c>
      <c r="Y295" s="81">
        <f ca="1">IF(V295=1,"Corriger",'M1-In'!Y295* vergoedeen+'M1-In'!Z295*ROUND(vergoedeen*1.5,2)+'M1-In'!AA295*ROUND(vergoedeen*0.6,2)+'M1-In'!AB295*ROUND(vergoedeen*0.9,2))</f>
        <v>0</v>
      </c>
      <c r="Z295" s="81">
        <f t="shared" ca="1" si="69"/>
        <v>0</v>
      </c>
      <c r="AA295" s="81">
        <f>E295+'M1-In'!N295+'M1-In'!P295+H295</f>
        <v>0</v>
      </c>
      <c r="AB295" s="81">
        <f>E295+'M1-In'!N295+'M1-In'!P295</f>
        <v>0</v>
      </c>
      <c r="AC295" s="25">
        <f>IF(V295=1,"Corriger",MIN(AA295,ad5m1*Ident!L295))</f>
        <v>0</v>
      </c>
      <c r="AD295" s="25">
        <f>MIN(AB295,ad5m1*Ident!L295)</f>
        <v>0</v>
      </c>
      <c r="AE295" s="81">
        <f t="shared" si="70"/>
        <v>0</v>
      </c>
      <c r="AF295" s="81">
        <f t="shared" si="71"/>
        <v>0</v>
      </c>
      <c r="AG295" s="81">
        <f>'M1-In'!AD295+'M1-In'!AE295</f>
        <v>0</v>
      </c>
      <c r="AH295" s="81">
        <f t="shared" si="72"/>
        <v>0</v>
      </c>
      <c r="AI295" s="81">
        <f>IF(V295=1,"Corriger!",ROUND('M1-In'!AF295*AE295*fuf,2))</f>
        <v>0</v>
      </c>
      <c r="AJ295" s="81">
        <f>IF(V295=1,"Corriger!",ROUND('M1-In'!AG295*AE295*fuf,2))</f>
        <v>0</v>
      </c>
      <c r="AK295" s="81">
        <f>IF(V295=1,"Corriger!",ROUND('M1-In'!AH295*AE295*fuf,2))</f>
        <v>0</v>
      </c>
      <c r="AL295" s="81">
        <f>IF(V295=1,"Corriger!",ROUND('M1-In'!AI295*AE295*fuf,2))</f>
        <v>0</v>
      </c>
      <c r="AM295" s="81">
        <f>IF(V295=1,"Corriger!",ROUND('M1-In'!AJ295*AE295*fuf,2))</f>
        <v>0</v>
      </c>
      <c r="AN295" s="81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1">
        <f t="shared" si="74"/>
        <v>0</v>
      </c>
      <c r="AQ295" s="81">
        <f t="shared" ca="1" si="75"/>
        <v>0</v>
      </c>
      <c r="AR295" s="81">
        <f t="shared" ca="1" si="76"/>
        <v>0</v>
      </c>
      <c r="AS295" s="81">
        <f t="shared" si="77"/>
        <v>0</v>
      </c>
      <c r="AT295" s="81">
        <f t="shared" ca="1" si="78"/>
        <v>0</v>
      </c>
      <c r="AU295" s="81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'M1-In'!F296*malu1+'M1-In'!G296*dima1+'M1-In'!H296*wome1+'M1-In'!I296*doje1+'M1-In'!J296*vrve1+'M1-In'!K296*zasa1+'M1-In'!L296*zodi1</f>
        <v>0</v>
      </c>
      <c r="F296" s="34">
        <f>IF('M1-In'!Q296&lt;0,1,0)</f>
        <v>0</v>
      </c>
      <c r="G296" s="81" t="str">
        <f t="shared" si="64"/>
        <v>OK</v>
      </c>
      <c r="H296" s="81">
        <f>IF('M1-In'!Q296&lt;0,0,'M1-In'!Q296)</f>
        <v>0</v>
      </c>
      <c r="I296" s="25">
        <f>IF('M1-In'!F296&gt;0,malu1,0)</f>
        <v>0</v>
      </c>
      <c r="J296" s="25">
        <f>IF('M1-In'!G296&gt;0,dima1,0)</f>
        <v>0</v>
      </c>
      <c r="K296" s="25">
        <f>IF('M1-In'!H296&gt;0,wome1,0)</f>
        <v>0</v>
      </c>
      <c r="L296" s="25">
        <f>IF('M1-In'!I296&gt;0,doje1,0)</f>
        <v>0</v>
      </c>
      <c r="M296" s="25">
        <f>IF('M1-In'!J296&gt;0,vrve1,0)</f>
        <v>0</v>
      </c>
      <c r="N296" s="25">
        <f>IF('M1-In'!K296&gt;0,zasa1,0)</f>
        <v>0</v>
      </c>
      <c r="O296" s="25">
        <f>IF('M1-In'!L296&gt;0,zodi1,0)</f>
        <v>0</v>
      </c>
      <c r="P296" s="25">
        <f t="shared" si="65"/>
        <v>0</v>
      </c>
      <c r="Q296" s="25">
        <f>IF(P296+'M1-In'!U296&gt;malu1+dima1+wome1+doje1+vrve1+zasa1+zodi1,1,0)</f>
        <v>0</v>
      </c>
      <c r="R296" s="25" t="str">
        <f t="shared" si="66"/>
        <v>OK</v>
      </c>
      <c r="S296" s="25">
        <f>MIN(P296+'M1-In'!U296,malu1+dima1+wome1+doje1+vrve1+zasa1+zodi1)</f>
        <v>0</v>
      </c>
      <c r="T296" s="25">
        <f>IF('M1-In'!AD296+'M1-In'!AE296+'M1-In'!AF296+'M1-In'!AG296+'M1-In'!AH296+'M1-In'!AI296+'M1-In'!AJ296&gt;S296,1,0)</f>
        <v>0</v>
      </c>
      <c r="U296" s="25" t="str">
        <f t="shared" si="67"/>
        <v>OK</v>
      </c>
      <c r="V296" s="34">
        <f t="shared" si="68"/>
        <v>0</v>
      </c>
      <c r="W296" s="81">
        <f>ROUND('M1-In'!Y296+'M1-In'!Z296+'M1-In'!AA296*0.5+'M1-In'!AB296*0.5,2)</f>
        <v>0</v>
      </c>
      <c r="X296" s="81">
        <f>ROUND('M1-In'!Y296,2)+ROUND('M1-In'!Z296*1.5,2)+ROUND('M1-In'!AA296*0.6,2)+ROUND('M1-In'!AB296*0.9,2)</f>
        <v>0</v>
      </c>
      <c r="Y296" s="81">
        <f ca="1">IF(V296=1,"Corriger",'M1-In'!Y296* vergoedeen+'M1-In'!Z296*ROUND(vergoedeen*1.5,2)+'M1-In'!AA296*ROUND(vergoedeen*0.6,2)+'M1-In'!AB296*ROUND(vergoedeen*0.9,2))</f>
        <v>0</v>
      </c>
      <c r="Z296" s="81">
        <f t="shared" ca="1" si="69"/>
        <v>0</v>
      </c>
      <c r="AA296" s="81">
        <f>E296+'M1-In'!N296+'M1-In'!P296+H296</f>
        <v>0</v>
      </c>
      <c r="AB296" s="81">
        <f>E296+'M1-In'!N296+'M1-In'!P296</f>
        <v>0</v>
      </c>
      <c r="AC296" s="25">
        <f>IF(V296=1,"Corriger",MIN(AA296,ad5m1*Ident!L296))</f>
        <v>0</v>
      </c>
      <c r="AD296" s="25">
        <f>MIN(AB296,ad5m1*Ident!L296)</f>
        <v>0</v>
      </c>
      <c r="AE296" s="81">
        <f t="shared" si="70"/>
        <v>0</v>
      </c>
      <c r="AF296" s="81">
        <f t="shared" si="71"/>
        <v>0</v>
      </c>
      <c r="AG296" s="81">
        <f>'M1-In'!AD296+'M1-In'!AE296</f>
        <v>0</v>
      </c>
      <c r="AH296" s="81">
        <f t="shared" si="72"/>
        <v>0</v>
      </c>
      <c r="AI296" s="81">
        <f>IF(V296=1,"Corriger!",ROUND('M1-In'!AF296*AE296*fuf,2))</f>
        <v>0</v>
      </c>
      <c r="AJ296" s="81">
        <f>IF(V296=1,"Corriger!",ROUND('M1-In'!AG296*AE296*fuf,2))</f>
        <v>0</v>
      </c>
      <c r="AK296" s="81">
        <f>IF(V296=1,"Corriger!",ROUND('M1-In'!AH296*AE296*fuf,2))</f>
        <v>0</v>
      </c>
      <c r="AL296" s="81">
        <f>IF(V296=1,"Corriger!",ROUND('M1-In'!AI296*AE296*fuf,2))</f>
        <v>0</v>
      </c>
      <c r="AM296" s="81">
        <f>IF(V296=1,"Corriger!",ROUND('M1-In'!AJ296*AE296*fuf,2))</f>
        <v>0</v>
      </c>
      <c r="AN296" s="81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1">
        <f t="shared" si="74"/>
        <v>0</v>
      </c>
      <c r="AQ296" s="81">
        <f t="shared" ca="1" si="75"/>
        <v>0</v>
      </c>
      <c r="AR296" s="81">
        <f t="shared" ca="1" si="76"/>
        <v>0</v>
      </c>
      <c r="AS296" s="81">
        <f t="shared" si="77"/>
        <v>0</v>
      </c>
      <c r="AT296" s="81">
        <f t="shared" ca="1" si="78"/>
        <v>0</v>
      </c>
      <c r="AU296" s="81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'M1-In'!F297*malu1+'M1-In'!G297*dima1+'M1-In'!H297*wome1+'M1-In'!I297*doje1+'M1-In'!J297*vrve1+'M1-In'!K297*zasa1+'M1-In'!L297*zodi1</f>
        <v>0</v>
      </c>
      <c r="F297" s="34">
        <f>IF('M1-In'!Q297&lt;0,1,0)</f>
        <v>0</v>
      </c>
      <c r="G297" s="81" t="str">
        <f t="shared" si="64"/>
        <v>OK</v>
      </c>
      <c r="H297" s="81">
        <f>IF('M1-In'!Q297&lt;0,0,'M1-In'!Q297)</f>
        <v>0</v>
      </c>
      <c r="I297" s="25">
        <f>IF('M1-In'!F297&gt;0,malu1,0)</f>
        <v>0</v>
      </c>
      <c r="J297" s="25">
        <f>IF('M1-In'!G297&gt;0,dima1,0)</f>
        <v>0</v>
      </c>
      <c r="K297" s="25">
        <f>IF('M1-In'!H297&gt;0,wome1,0)</f>
        <v>0</v>
      </c>
      <c r="L297" s="25">
        <f>IF('M1-In'!I297&gt;0,doje1,0)</f>
        <v>0</v>
      </c>
      <c r="M297" s="25">
        <f>IF('M1-In'!J297&gt;0,vrve1,0)</f>
        <v>0</v>
      </c>
      <c r="N297" s="25">
        <f>IF('M1-In'!K297&gt;0,zasa1,0)</f>
        <v>0</v>
      </c>
      <c r="O297" s="25">
        <f>IF('M1-In'!L297&gt;0,zodi1,0)</f>
        <v>0</v>
      </c>
      <c r="P297" s="25">
        <f t="shared" si="65"/>
        <v>0</v>
      </c>
      <c r="Q297" s="25">
        <f>IF(P297+'M1-In'!U297&gt;malu1+dima1+wome1+doje1+vrve1+zasa1+zodi1,1,0)</f>
        <v>0</v>
      </c>
      <c r="R297" s="25" t="str">
        <f t="shared" si="66"/>
        <v>OK</v>
      </c>
      <c r="S297" s="25">
        <f>MIN(P297+'M1-In'!U297,malu1+dima1+wome1+doje1+vrve1+zasa1+zodi1)</f>
        <v>0</v>
      </c>
      <c r="T297" s="25">
        <f>IF('M1-In'!AD297+'M1-In'!AE297+'M1-In'!AF297+'M1-In'!AG297+'M1-In'!AH297+'M1-In'!AI297+'M1-In'!AJ297&gt;S297,1,0)</f>
        <v>0</v>
      </c>
      <c r="U297" s="25" t="str">
        <f t="shared" si="67"/>
        <v>OK</v>
      </c>
      <c r="V297" s="34">
        <f t="shared" si="68"/>
        <v>0</v>
      </c>
      <c r="W297" s="81">
        <f>ROUND('M1-In'!Y297+'M1-In'!Z297+'M1-In'!AA297*0.5+'M1-In'!AB297*0.5,2)</f>
        <v>0</v>
      </c>
      <c r="X297" s="81">
        <f>ROUND('M1-In'!Y297,2)+ROUND('M1-In'!Z297*1.5,2)+ROUND('M1-In'!AA297*0.6,2)+ROUND('M1-In'!AB297*0.9,2)</f>
        <v>0</v>
      </c>
      <c r="Y297" s="81">
        <f ca="1">IF(V297=1,"Corriger",'M1-In'!Y297* vergoedeen+'M1-In'!Z297*ROUND(vergoedeen*1.5,2)+'M1-In'!AA297*ROUND(vergoedeen*0.6,2)+'M1-In'!AB297*ROUND(vergoedeen*0.9,2))</f>
        <v>0</v>
      </c>
      <c r="Z297" s="81">
        <f t="shared" ca="1" si="69"/>
        <v>0</v>
      </c>
      <c r="AA297" s="81">
        <f>E297+'M1-In'!N297+'M1-In'!P297+H297</f>
        <v>0</v>
      </c>
      <c r="AB297" s="81">
        <f>E297+'M1-In'!N297+'M1-In'!P297</f>
        <v>0</v>
      </c>
      <c r="AC297" s="25">
        <f>IF(V297=1,"Corriger",MIN(AA297,ad5m1*Ident!L297))</f>
        <v>0</v>
      </c>
      <c r="AD297" s="25">
        <f>MIN(AB297,ad5m1*Ident!L297)</f>
        <v>0</v>
      </c>
      <c r="AE297" s="81">
        <f t="shared" si="70"/>
        <v>0</v>
      </c>
      <c r="AF297" s="81">
        <f t="shared" si="71"/>
        <v>0</v>
      </c>
      <c r="AG297" s="81">
        <f>'M1-In'!AD297+'M1-In'!AE297</f>
        <v>0</v>
      </c>
      <c r="AH297" s="81">
        <f t="shared" si="72"/>
        <v>0</v>
      </c>
      <c r="AI297" s="81">
        <f>IF(V297=1,"Corriger!",ROUND('M1-In'!AF297*AE297*fuf,2))</f>
        <v>0</v>
      </c>
      <c r="AJ297" s="81">
        <f>IF(V297=1,"Corriger!",ROUND('M1-In'!AG297*AE297*fuf,2))</f>
        <v>0</v>
      </c>
      <c r="AK297" s="81">
        <f>IF(V297=1,"Corriger!",ROUND('M1-In'!AH297*AE297*fuf,2))</f>
        <v>0</v>
      </c>
      <c r="AL297" s="81">
        <f>IF(V297=1,"Corriger!",ROUND('M1-In'!AI297*AE297*fuf,2))</f>
        <v>0</v>
      </c>
      <c r="AM297" s="81">
        <f>IF(V297=1,"Corriger!",ROUND('M1-In'!AJ297*AE297*fuf,2))</f>
        <v>0</v>
      </c>
      <c r="AN297" s="81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1">
        <f t="shared" si="74"/>
        <v>0</v>
      </c>
      <c r="AQ297" s="81">
        <f t="shared" ca="1" si="75"/>
        <v>0</v>
      </c>
      <c r="AR297" s="81">
        <f t="shared" ca="1" si="76"/>
        <v>0</v>
      </c>
      <c r="AS297" s="81">
        <f t="shared" si="77"/>
        <v>0</v>
      </c>
      <c r="AT297" s="81">
        <f t="shared" ca="1" si="78"/>
        <v>0</v>
      </c>
      <c r="AU297" s="81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'M1-In'!F298*malu1+'M1-In'!G298*dima1+'M1-In'!H298*wome1+'M1-In'!I298*doje1+'M1-In'!J298*vrve1+'M1-In'!K298*zasa1+'M1-In'!L298*zodi1</f>
        <v>0</v>
      </c>
      <c r="F298" s="34">
        <f>IF('M1-In'!Q298&lt;0,1,0)</f>
        <v>0</v>
      </c>
      <c r="G298" s="81" t="str">
        <f t="shared" si="64"/>
        <v>OK</v>
      </c>
      <c r="H298" s="81">
        <f>IF('M1-In'!Q298&lt;0,0,'M1-In'!Q298)</f>
        <v>0</v>
      </c>
      <c r="I298" s="25">
        <f>IF('M1-In'!F298&gt;0,malu1,0)</f>
        <v>0</v>
      </c>
      <c r="J298" s="25">
        <f>IF('M1-In'!G298&gt;0,dima1,0)</f>
        <v>0</v>
      </c>
      <c r="K298" s="25">
        <f>IF('M1-In'!H298&gt;0,wome1,0)</f>
        <v>0</v>
      </c>
      <c r="L298" s="25">
        <f>IF('M1-In'!I298&gt;0,doje1,0)</f>
        <v>0</v>
      </c>
      <c r="M298" s="25">
        <f>IF('M1-In'!J298&gt;0,vrve1,0)</f>
        <v>0</v>
      </c>
      <c r="N298" s="25">
        <f>IF('M1-In'!K298&gt;0,zasa1,0)</f>
        <v>0</v>
      </c>
      <c r="O298" s="25">
        <f>IF('M1-In'!L298&gt;0,zodi1,0)</f>
        <v>0</v>
      </c>
      <c r="P298" s="25">
        <f t="shared" si="65"/>
        <v>0</v>
      </c>
      <c r="Q298" s="25">
        <f>IF(P298+'M1-In'!U298&gt;malu1+dima1+wome1+doje1+vrve1+zasa1+zodi1,1,0)</f>
        <v>0</v>
      </c>
      <c r="R298" s="25" t="str">
        <f t="shared" si="66"/>
        <v>OK</v>
      </c>
      <c r="S298" s="25">
        <f>MIN(P298+'M1-In'!U298,malu1+dima1+wome1+doje1+vrve1+zasa1+zodi1)</f>
        <v>0</v>
      </c>
      <c r="T298" s="25">
        <f>IF('M1-In'!AD298+'M1-In'!AE298+'M1-In'!AF298+'M1-In'!AG298+'M1-In'!AH298+'M1-In'!AI298+'M1-In'!AJ298&gt;S298,1,0)</f>
        <v>0</v>
      </c>
      <c r="U298" s="25" t="str">
        <f t="shared" si="67"/>
        <v>OK</v>
      </c>
      <c r="V298" s="34">
        <f t="shared" si="68"/>
        <v>0</v>
      </c>
      <c r="W298" s="81">
        <f>ROUND('M1-In'!Y298+'M1-In'!Z298+'M1-In'!AA298*0.5+'M1-In'!AB298*0.5,2)</f>
        <v>0</v>
      </c>
      <c r="X298" s="81">
        <f>ROUND('M1-In'!Y298,2)+ROUND('M1-In'!Z298*1.5,2)+ROUND('M1-In'!AA298*0.6,2)+ROUND('M1-In'!AB298*0.9,2)</f>
        <v>0</v>
      </c>
      <c r="Y298" s="81">
        <f ca="1">IF(V298=1,"Corriger",'M1-In'!Y298* vergoedeen+'M1-In'!Z298*ROUND(vergoedeen*1.5,2)+'M1-In'!AA298*ROUND(vergoedeen*0.6,2)+'M1-In'!AB298*ROUND(vergoedeen*0.9,2))</f>
        <v>0</v>
      </c>
      <c r="Z298" s="81">
        <f t="shared" ca="1" si="69"/>
        <v>0</v>
      </c>
      <c r="AA298" s="81">
        <f>E298+'M1-In'!N298+'M1-In'!P298+H298</f>
        <v>0</v>
      </c>
      <c r="AB298" s="81">
        <f>E298+'M1-In'!N298+'M1-In'!P298</f>
        <v>0</v>
      </c>
      <c r="AC298" s="25">
        <f>IF(V298=1,"Corriger",MIN(AA298,ad5m1*Ident!L298))</f>
        <v>0</v>
      </c>
      <c r="AD298" s="25">
        <f>MIN(AB298,ad5m1*Ident!L298)</f>
        <v>0</v>
      </c>
      <c r="AE298" s="81">
        <f t="shared" si="70"/>
        <v>0</v>
      </c>
      <c r="AF298" s="81">
        <f t="shared" si="71"/>
        <v>0</v>
      </c>
      <c r="AG298" s="81">
        <f>'M1-In'!AD298+'M1-In'!AE298</f>
        <v>0</v>
      </c>
      <c r="AH298" s="81">
        <f t="shared" si="72"/>
        <v>0</v>
      </c>
      <c r="AI298" s="81">
        <f>IF(V298=1,"Corriger!",ROUND('M1-In'!AF298*AE298*fuf,2))</f>
        <v>0</v>
      </c>
      <c r="AJ298" s="81">
        <f>IF(V298=1,"Corriger!",ROUND('M1-In'!AG298*AE298*fuf,2))</f>
        <v>0</v>
      </c>
      <c r="AK298" s="81">
        <f>IF(V298=1,"Corriger!",ROUND('M1-In'!AH298*AE298*fuf,2))</f>
        <v>0</v>
      </c>
      <c r="AL298" s="81">
        <f>IF(V298=1,"Corriger!",ROUND('M1-In'!AI298*AE298*fuf,2))</f>
        <v>0</v>
      </c>
      <c r="AM298" s="81">
        <f>IF(V298=1,"Corriger!",ROUND('M1-In'!AJ298*AE298*fuf,2))</f>
        <v>0</v>
      </c>
      <c r="AN298" s="81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1">
        <f t="shared" si="74"/>
        <v>0</v>
      </c>
      <c r="AQ298" s="81">
        <f t="shared" ca="1" si="75"/>
        <v>0</v>
      </c>
      <c r="AR298" s="81">
        <f t="shared" ca="1" si="76"/>
        <v>0</v>
      </c>
      <c r="AS298" s="81">
        <f t="shared" si="77"/>
        <v>0</v>
      </c>
      <c r="AT298" s="81">
        <f t="shared" ca="1" si="78"/>
        <v>0</v>
      </c>
      <c r="AU298" s="81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'M1-In'!F299*malu1+'M1-In'!G299*dima1+'M1-In'!H299*wome1+'M1-In'!I299*doje1+'M1-In'!J299*vrve1+'M1-In'!K299*zasa1+'M1-In'!L299*zodi1</f>
        <v>0</v>
      </c>
      <c r="F299" s="34">
        <f>IF('M1-In'!Q299&lt;0,1,0)</f>
        <v>0</v>
      </c>
      <c r="G299" s="81" t="str">
        <f t="shared" si="64"/>
        <v>OK</v>
      </c>
      <c r="H299" s="81">
        <f>IF('M1-In'!Q299&lt;0,0,'M1-In'!Q299)</f>
        <v>0</v>
      </c>
      <c r="I299" s="25">
        <f>IF('M1-In'!F299&gt;0,malu1,0)</f>
        <v>0</v>
      </c>
      <c r="J299" s="25">
        <f>IF('M1-In'!G299&gt;0,dima1,0)</f>
        <v>0</v>
      </c>
      <c r="K299" s="25">
        <f>IF('M1-In'!H299&gt;0,wome1,0)</f>
        <v>0</v>
      </c>
      <c r="L299" s="25">
        <f>IF('M1-In'!I299&gt;0,doje1,0)</f>
        <v>0</v>
      </c>
      <c r="M299" s="25">
        <f>IF('M1-In'!J299&gt;0,vrve1,0)</f>
        <v>0</v>
      </c>
      <c r="N299" s="25">
        <f>IF('M1-In'!K299&gt;0,zasa1,0)</f>
        <v>0</v>
      </c>
      <c r="O299" s="25">
        <f>IF('M1-In'!L299&gt;0,zodi1,0)</f>
        <v>0</v>
      </c>
      <c r="P299" s="25">
        <f t="shared" si="65"/>
        <v>0</v>
      </c>
      <c r="Q299" s="25">
        <f>IF(P299+'M1-In'!U299&gt;malu1+dima1+wome1+doje1+vrve1+zasa1+zodi1,1,0)</f>
        <v>0</v>
      </c>
      <c r="R299" s="25" t="str">
        <f t="shared" si="66"/>
        <v>OK</v>
      </c>
      <c r="S299" s="25">
        <f>MIN(P299+'M1-In'!U299,malu1+dima1+wome1+doje1+vrve1+zasa1+zodi1)</f>
        <v>0</v>
      </c>
      <c r="T299" s="25">
        <f>IF('M1-In'!AD299+'M1-In'!AE299+'M1-In'!AF299+'M1-In'!AG299+'M1-In'!AH299+'M1-In'!AI299+'M1-In'!AJ299&gt;S299,1,0)</f>
        <v>0</v>
      </c>
      <c r="U299" s="25" t="str">
        <f t="shared" si="67"/>
        <v>OK</v>
      </c>
      <c r="V299" s="34">
        <f t="shared" si="68"/>
        <v>0</v>
      </c>
      <c r="W299" s="81">
        <f>ROUND('M1-In'!Y299+'M1-In'!Z299+'M1-In'!AA299*0.5+'M1-In'!AB299*0.5,2)</f>
        <v>0</v>
      </c>
      <c r="X299" s="81">
        <f>ROUND('M1-In'!Y299,2)+ROUND('M1-In'!Z299*1.5,2)+ROUND('M1-In'!AA299*0.6,2)+ROUND('M1-In'!AB299*0.9,2)</f>
        <v>0</v>
      </c>
      <c r="Y299" s="81">
        <f ca="1">IF(V299=1,"Corriger",'M1-In'!Y299* vergoedeen+'M1-In'!Z299*ROUND(vergoedeen*1.5,2)+'M1-In'!AA299*ROUND(vergoedeen*0.6,2)+'M1-In'!AB299*ROUND(vergoedeen*0.9,2))</f>
        <v>0</v>
      </c>
      <c r="Z299" s="81">
        <f t="shared" ca="1" si="69"/>
        <v>0</v>
      </c>
      <c r="AA299" s="81">
        <f>E299+'M1-In'!N299+'M1-In'!P299+H299</f>
        <v>0</v>
      </c>
      <c r="AB299" s="81">
        <f>E299+'M1-In'!N299+'M1-In'!P299</f>
        <v>0</v>
      </c>
      <c r="AC299" s="25">
        <f>IF(V299=1,"Corriger",MIN(AA299,ad5m1*Ident!L299))</f>
        <v>0</v>
      </c>
      <c r="AD299" s="25">
        <f>MIN(AB299,ad5m1*Ident!L299)</f>
        <v>0</v>
      </c>
      <c r="AE299" s="81">
        <f t="shared" si="70"/>
        <v>0</v>
      </c>
      <c r="AF299" s="81">
        <f t="shared" si="71"/>
        <v>0</v>
      </c>
      <c r="AG299" s="81">
        <f>'M1-In'!AD299+'M1-In'!AE299</f>
        <v>0</v>
      </c>
      <c r="AH299" s="81">
        <f t="shared" si="72"/>
        <v>0</v>
      </c>
      <c r="AI299" s="81">
        <f>IF(V299=1,"Corriger!",ROUND('M1-In'!AF299*AE299*fuf,2))</f>
        <v>0</v>
      </c>
      <c r="AJ299" s="81">
        <f>IF(V299=1,"Corriger!",ROUND('M1-In'!AG299*AE299*fuf,2))</f>
        <v>0</v>
      </c>
      <c r="AK299" s="81">
        <f>IF(V299=1,"Corriger!",ROUND('M1-In'!AH299*AE299*fuf,2))</f>
        <v>0</v>
      </c>
      <c r="AL299" s="81">
        <f>IF(V299=1,"Corriger!",ROUND('M1-In'!AI299*AE299*fuf,2))</f>
        <v>0</v>
      </c>
      <c r="AM299" s="81">
        <f>IF(V299=1,"Corriger!",ROUND('M1-In'!AJ299*AE299*fuf,2))</f>
        <v>0</v>
      </c>
      <c r="AN299" s="81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1">
        <f t="shared" si="74"/>
        <v>0</v>
      </c>
      <c r="AQ299" s="81">
        <f t="shared" ca="1" si="75"/>
        <v>0</v>
      </c>
      <c r="AR299" s="81">
        <f t="shared" ca="1" si="76"/>
        <v>0</v>
      </c>
      <c r="AS299" s="81">
        <f t="shared" si="77"/>
        <v>0</v>
      </c>
      <c r="AT299" s="81">
        <f t="shared" ca="1" si="78"/>
        <v>0</v>
      </c>
      <c r="AU299" s="81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'M1-In'!F300*malu1+'M1-In'!G300*dima1+'M1-In'!H300*wome1+'M1-In'!I300*doje1+'M1-In'!J300*vrve1+'M1-In'!K300*zasa1+'M1-In'!L300*zodi1</f>
        <v>0</v>
      </c>
      <c r="F300" s="34">
        <f>IF('M1-In'!Q300&lt;0,1,0)</f>
        <v>0</v>
      </c>
      <c r="G300" s="81" t="str">
        <f t="shared" si="64"/>
        <v>OK</v>
      </c>
      <c r="H300" s="81">
        <f>IF('M1-In'!Q300&lt;0,0,'M1-In'!Q300)</f>
        <v>0</v>
      </c>
      <c r="I300" s="25">
        <f>IF('M1-In'!F300&gt;0,malu1,0)</f>
        <v>0</v>
      </c>
      <c r="J300" s="25">
        <f>IF('M1-In'!G300&gt;0,dima1,0)</f>
        <v>0</v>
      </c>
      <c r="K300" s="25">
        <f>IF('M1-In'!H300&gt;0,wome1,0)</f>
        <v>0</v>
      </c>
      <c r="L300" s="25">
        <f>IF('M1-In'!I300&gt;0,doje1,0)</f>
        <v>0</v>
      </c>
      <c r="M300" s="25">
        <f>IF('M1-In'!J300&gt;0,vrve1,0)</f>
        <v>0</v>
      </c>
      <c r="N300" s="25">
        <f>IF('M1-In'!K300&gt;0,zasa1,0)</f>
        <v>0</v>
      </c>
      <c r="O300" s="25">
        <f>IF('M1-In'!L300&gt;0,zodi1,0)</f>
        <v>0</v>
      </c>
      <c r="P300" s="25">
        <f t="shared" si="65"/>
        <v>0</v>
      </c>
      <c r="Q300" s="25">
        <f>IF(P300+'M1-In'!U300&gt;malu1+dima1+wome1+doje1+vrve1+zasa1+zodi1,1,0)</f>
        <v>0</v>
      </c>
      <c r="R300" s="25" t="str">
        <f t="shared" si="66"/>
        <v>OK</v>
      </c>
      <c r="S300" s="25">
        <f>MIN(P300+'M1-In'!U300,malu1+dima1+wome1+doje1+vrve1+zasa1+zodi1)</f>
        <v>0</v>
      </c>
      <c r="T300" s="25">
        <f>IF('M1-In'!AD300+'M1-In'!AE300+'M1-In'!AF300+'M1-In'!AG300+'M1-In'!AH300+'M1-In'!AI300+'M1-In'!AJ300&gt;S300,1,0)</f>
        <v>0</v>
      </c>
      <c r="U300" s="25" t="str">
        <f t="shared" si="67"/>
        <v>OK</v>
      </c>
      <c r="V300" s="34">
        <f t="shared" si="68"/>
        <v>0</v>
      </c>
      <c r="W300" s="81">
        <f>ROUND('M1-In'!Y300+'M1-In'!Z300+'M1-In'!AA300*0.5+'M1-In'!AB300*0.5,2)</f>
        <v>0</v>
      </c>
      <c r="X300" s="81">
        <f>ROUND('M1-In'!Y300,2)+ROUND('M1-In'!Z300*1.5,2)+ROUND('M1-In'!AA300*0.6,2)+ROUND('M1-In'!AB300*0.9,2)</f>
        <v>0</v>
      </c>
      <c r="Y300" s="81">
        <f ca="1">IF(V300=1,"Corriger",'M1-In'!Y300* vergoedeen+'M1-In'!Z300*ROUND(vergoedeen*1.5,2)+'M1-In'!AA300*ROUND(vergoedeen*0.6,2)+'M1-In'!AB300*ROUND(vergoedeen*0.9,2))</f>
        <v>0</v>
      </c>
      <c r="Z300" s="81">
        <f t="shared" ca="1" si="69"/>
        <v>0</v>
      </c>
      <c r="AA300" s="81">
        <f>E300+'M1-In'!N300+'M1-In'!P300+H300</f>
        <v>0</v>
      </c>
      <c r="AB300" s="81">
        <f>E300+'M1-In'!N300+'M1-In'!P300</f>
        <v>0</v>
      </c>
      <c r="AC300" s="25">
        <f>IF(V300=1,"Corriger",MIN(AA300,ad5m1*Ident!L300))</f>
        <v>0</v>
      </c>
      <c r="AD300" s="25">
        <f>MIN(AB300,ad5m1*Ident!L300)</f>
        <v>0</v>
      </c>
      <c r="AE300" s="81">
        <f t="shared" si="70"/>
        <v>0</v>
      </c>
      <c r="AF300" s="81">
        <f t="shared" si="71"/>
        <v>0</v>
      </c>
      <c r="AG300" s="81">
        <f>'M1-In'!AD300+'M1-In'!AE300</f>
        <v>0</v>
      </c>
      <c r="AH300" s="81">
        <f t="shared" si="72"/>
        <v>0</v>
      </c>
      <c r="AI300" s="81">
        <f>IF(V300=1,"Corriger!",ROUND('M1-In'!AF300*AE300*fuf,2))</f>
        <v>0</v>
      </c>
      <c r="AJ300" s="81">
        <f>IF(V300=1,"Corriger!",ROUND('M1-In'!AG300*AE300*fuf,2))</f>
        <v>0</v>
      </c>
      <c r="AK300" s="81">
        <f>IF(V300=1,"Corriger!",ROUND('M1-In'!AH300*AE300*fuf,2))</f>
        <v>0</v>
      </c>
      <c r="AL300" s="81">
        <f>IF(V300=1,"Corriger!",ROUND('M1-In'!AI300*AE300*fuf,2))</f>
        <v>0</v>
      </c>
      <c r="AM300" s="81">
        <f>IF(V300=1,"Corriger!",ROUND('M1-In'!AJ300*AE300*fuf,2))</f>
        <v>0</v>
      </c>
      <c r="AN300" s="81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1">
        <f t="shared" si="74"/>
        <v>0</v>
      </c>
      <c r="AQ300" s="81">
        <f t="shared" ca="1" si="75"/>
        <v>0</v>
      </c>
      <c r="AR300" s="81">
        <f t="shared" ca="1" si="76"/>
        <v>0</v>
      </c>
      <c r="AS300" s="81">
        <f t="shared" si="77"/>
        <v>0</v>
      </c>
      <c r="AT300" s="81">
        <f t="shared" ca="1" si="78"/>
        <v>0</v>
      </c>
      <c r="AU300" s="81">
        <f t="shared" ca="1" si="79"/>
        <v>0</v>
      </c>
    </row>
  </sheetData>
  <sheetProtection algorithmName="SHA-512" hashValue="njPDE7uSCFQVVm6ig1jJKUt0BQu/c7DEVwFYJZhj3vTdK2U0/OZmEtjz1Jxj9tkI6Dn8Girk9Fn9nM4gixIdCA==" saltValue="h12sBZk3PvDDV32MgJ0Jx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7" width="12.5" style="21" customWidth="1"/>
    <col min="8" max="8" width="11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3" style="21" customWidth="1"/>
    <col min="26" max="26" width="14.832031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6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286</v>
      </c>
      <c r="D1" s="15">
        <f>Ident!D1</f>
        <v>0</v>
      </c>
      <c r="E1" s="57" t="s">
        <v>287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2"/>
      <c r="W1" s="58" t="s">
        <v>288</v>
      </c>
      <c r="X1" s="17"/>
      <c r="Y1" s="17"/>
      <c r="Z1" s="17"/>
      <c r="AA1" s="59" t="s">
        <v>289</v>
      </c>
      <c r="AB1" s="31"/>
      <c r="AC1" s="31"/>
      <c r="AD1" s="31"/>
      <c r="AE1" s="32"/>
      <c r="AF1" s="59" t="s">
        <v>290</v>
      </c>
      <c r="AG1" s="31"/>
      <c r="AH1" s="31"/>
      <c r="AI1" s="31"/>
      <c r="AJ1" s="31"/>
      <c r="AK1" s="31"/>
      <c r="AL1" s="31"/>
      <c r="AM1" s="31"/>
      <c r="AN1" s="32"/>
      <c r="AO1" s="57" t="s">
        <v>291</v>
      </c>
      <c r="AP1" s="31"/>
      <c r="AQ1" s="31"/>
      <c r="AR1" s="31"/>
      <c r="AS1" s="31"/>
      <c r="AT1" s="31"/>
      <c r="AU1" s="32"/>
    </row>
    <row r="2" spans="1:72" s="8" customFormat="1" ht="11.25" customHeight="1" x14ac:dyDescent="0.2">
      <c r="A2" s="60" t="s">
        <v>292</v>
      </c>
      <c r="B2" s="17"/>
      <c r="C2" s="17"/>
      <c r="D2" s="17"/>
      <c r="E2" s="61" t="s">
        <v>293</v>
      </c>
      <c r="F2" s="35" t="s">
        <v>294</v>
      </c>
      <c r="G2" s="31"/>
      <c r="H2" s="32"/>
      <c r="I2" s="35" t="s">
        <v>295</v>
      </c>
      <c r="J2" s="31"/>
      <c r="K2" s="31"/>
      <c r="L2" s="31"/>
      <c r="M2" s="31"/>
      <c r="N2" s="31"/>
      <c r="O2" s="31"/>
      <c r="P2" s="32"/>
      <c r="Q2" s="62"/>
      <c r="R2" s="63"/>
      <c r="S2" s="64"/>
      <c r="T2" s="62"/>
      <c r="U2" s="63"/>
      <c r="V2" s="65"/>
      <c r="W2" s="65"/>
      <c r="X2" s="65"/>
      <c r="Y2" s="65"/>
      <c r="Z2" s="65"/>
      <c r="AA2" s="17"/>
      <c r="AB2" s="17"/>
      <c r="AC2" s="61"/>
      <c r="AD2" s="61"/>
      <c r="AE2" s="64"/>
      <c r="AF2" s="66"/>
      <c r="AG2" s="66"/>
      <c r="AH2" s="66"/>
      <c r="AI2" s="66"/>
      <c r="AJ2" s="66"/>
      <c r="AK2" s="66"/>
      <c r="AL2" s="66"/>
      <c r="AM2" s="66"/>
      <c r="AN2" s="66"/>
      <c r="AO2" s="67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8" t="s">
        <v>296</v>
      </c>
      <c r="B3" s="68" t="s">
        <v>297</v>
      </c>
      <c r="C3" s="68" t="s">
        <v>298</v>
      </c>
      <c r="D3" s="68" t="s">
        <v>299</v>
      </c>
      <c r="E3" s="69"/>
      <c r="F3" s="70"/>
      <c r="G3" s="71"/>
      <c r="H3" s="72"/>
      <c r="I3" s="73" t="s">
        <v>300</v>
      </c>
      <c r="J3" s="73" t="s">
        <v>301</v>
      </c>
      <c r="K3" s="73" t="s">
        <v>302</v>
      </c>
      <c r="L3" s="73" t="s">
        <v>303</v>
      </c>
      <c r="M3" s="73" t="s">
        <v>304</v>
      </c>
      <c r="N3" s="73" t="s">
        <v>305</v>
      </c>
      <c r="O3" s="73" t="s">
        <v>306</v>
      </c>
      <c r="P3" s="73" t="s">
        <v>307</v>
      </c>
      <c r="Q3" s="122" t="s">
        <v>308</v>
      </c>
      <c r="R3" s="123"/>
      <c r="S3" s="74" t="s">
        <v>309</v>
      </c>
      <c r="T3" s="122" t="s">
        <v>310</v>
      </c>
      <c r="U3" s="123"/>
      <c r="V3" s="75" t="s">
        <v>311</v>
      </c>
      <c r="W3" s="75" t="s">
        <v>312</v>
      </c>
      <c r="X3" s="75" t="s">
        <v>313</v>
      </c>
      <c r="Y3" s="75" t="s">
        <v>336</v>
      </c>
      <c r="Z3" s="75" t="s">
        <v>314</v>
      </c>
      <c r="AA3" s="76" t="s">
        <v>315</v>
      </c>
      <c r="AB3" s="76" t="s">
        <v>316</v>
      </c>
      <c r="AC3" s="77" t="s">
        <v>317</v>
      </c>
      <c r="AD3" s="77" t="s">
        <v>318</v>
      </c>
      <c r="AE3" s="74" t="s">
        <v>319</v>
      </c>
      <c r="AF3" s="78" t="s">
        <v>320</v>
      </c>
      <c r="AG3" s="78" t="s">
        <v>321</v>
      </c>
      <c r="AH3" s="78" t="s">
        <v>322</v>
      </c>
      <c r="AI3" s="78" t="s">
        <v>323</v>
      </c>
      <c r="AJ3" s="78" t="s">
        <v>324</v>
      </c>
      <c r="AK3" s="78" t="s">
        <v>325</v>
      </c>
      <c r="AL3" s="78" t="s">
        <v>326</v>
      </c>
      <c r="AM3" s="78" t="s">
        <v>327</v>
      </c>
      <c r="AN3" s="78" t="s">
        <v>328</v>
      </c>
      <c r="AO3" s="79" t="s">
        <v>329</v>
      </c>
      <c r="AP3" s="80" t="s">
        <v>330</v>
      </c>
      <c r="AQ3" s="80" t="s">
        <v>331</v>
      </c>
      <c r="AR3" s="80" t="s">
        <v>332</v>
      </c>
      <c r="AS3" s="80" t="s">
        <v>333</v>
      </c>
      <c r="AT3" s="80" t="s">
        <v>334</v>
      </c>
      <c r="AU3" s="80" t="s">
        <v>335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'M2-In'!F4*malu2+'M2-In'!G4*dima2+'M2-In'!H4*wome2+'M2-In'!I4*doje2+'M2-In'!J4*vrve2+'M2-In'!K4*zasa2+'M2-In'!L4*zodi2</f>
        <v>0</v>
      </c>
      <c r="F4" s="34">
        <f>IF('M2-In'!Q4&lt;0,1,0)</f>
        <v>0</v>
      </c>
      <c r="G4" s="81" t="str">
        <f t="shared" ref="G4:G67" si="0">IF(F4=1,"pas&lt;0 !","OK")</f>
        <v>OK</v>
      </c>
      <c r="H4" s="81">
        <f>IF('M2-In'!Q4&lt;0,0,'M2-In'!Q4)</f>
        <v>0</v>
      </c>
      <c r="I4" s="25">
        <f>IF('M2-In'!F4&gt;0,malu2,0)</f>
        <v>0</v>
      </c>
      <c r="J4" s="25">
        <f>IF('M2-In'!G4&gt;0,dima2,0)</f>
        <v>0</v>
      </c>
      <c r="K4" s="25">
        <f>IF('M2-In'!H4&gt;0,wome2,0)</f>
        <v>0</v>
      </c>
      <c r="L4" s="25">
        <f>IF('M2-In'!I4&gt;0,doje2,0)</f>
        <v>0</v>
      </c>
      <c r="M4" s="25">
        <f>IF('M2-In'!J4&gt;0,vrve2,0)</f>
        <v>0</v>
      </c>
      <c r="N4" s="25">
        <f>IF('M2-In'!K4&gt;0,zasa2,0)</f>
        <v>0</v>
      </c>
      <c r="O4" s="25">
        <f>IF('M2-In'!L4&gt;0,zodi2,0)</f>
        <v>0</v>
      </c>
      <c r="P4" s="25">
        <f t="shared" ref="P4:P67" si="1">I4+J4+K4+L4+M4+N4+O4</f>
        <v>0</v>
      </c>
      <c r="Q4" s="25">
        <f>IF(P4+'M2-In'!U4&gt;malu2+dima2+wome2+doje2+vrve2+zasa2+zodi2,1,0)</f>
        <v>0</v>
      </c>
      <c r="R4" s="25" t="str">
        <f t="shared" ref="R4:R67" si="2">IF(Q4=1,"Trop!","OK")</f>
        <v>OK</v>
      </c>
      <c r="S4" s="25">
        <f>MIN(P4+'M2-In'!U4,malu2+dima2+wome2+doje2+vrve2+zasa2+zodi2)</f>
        <v>0</v>
      </c>
      <c r="T4" s="25">
        <f>IF('M2-In'!AD4+'M2-In'!AE4+'M2-In'!AF4+'M2-In'!AG4+'M2-In'!AH4+'M2-In'!AI4+'M2-In'!AJ4&gt;S4,1,0)</f>
        <v>0</v>
      </c>
      <c r="U4" s="25" t="str">
        <f t="shared" ref="U4:U67" si="3">IF(T4=1,"Trop!","OK")</f>
        <v>OK</v>
      </c>
      <c r="V4" s="34">
        <f t="shared" ref="V4:V67" si="4">IF(OR(Q4=1,T4=1,F4=1),1,0)</f>
        <v>0</v>
      </c>
      <c r="W4" s="81">
        <f>ROUND('M2-In'!Y4+'M2-In'!Z4+'M2-In'!AA4*0.5+'M2-In'!AB4*0.5,2)</f>
        <v>0</v>
      </c>
      <c r="X4" s="81">
        <f>ROUND('M2-In'!Y4,2)+ROUND('M2-In'!Z4*1.5,2)+ROUND('M2-In'!AA4*0.6,2)+ROUND('M2-In'!AB4*0.9,2)</f>
        <v>0</v>
      </c>
      <c r="Y4" s="81">
        <f ca="1">IF(V4=1,"Corriger",'M2-In'!Y4* vergoedtwee +'M2-In'!Z4*ROUND( vergoedtwee *1.5,2)+'M2-In'!AA4*ROUND( vergoedtwee *0.6,2)+'M2-In'!AB4*ROUND( vergoedtwee *0.9,2))</f>
        <v>0</v>
      </c>
      <c r="Z4" s="81">
        <f t="shared" ref="Z4:Z67" ca="1" si="5">IF(V4=1,"Corriger",Y4-AU4)</f>
        <v>0</v>
      </c>
      <c r="AA4" s="81">
        <f>E4+'M2-In'!N4+'M2-In'!P4+H4</f>
        <v>0</v>
      </c>
      <c r="AB4" s="81">
        <f>E4+'M2-In'!N4+'M2-In'!P4</f>
        <v>0</v>
      </c>
      <c r="AC4" s="25">
        <f>IF(V4=1,"Corriger",MIN(AA4,ad5m2*Ident!L4))</f>
        <v>0</v>
      </c>
      <c r="AD4" s="25">
        <f>MIN(AB4,ad5m2*Ident!L4)</f>
        <v>0</v>
      </c>
      <c r="AE4" s="81">
        <f t="shared" ref="AE4:AE67" si="6">IF(V4=1,"Corriger!",IF(S4=0,0,ROUND(AD4/S4,2)))</f>
        <v>0</v>
      </c>
      <c r="AF4" s="81">
        <f t="shared" ref="AF4:AF67" si="7">IF(V4=1,"Corriger!",ROUND(W4*fuf,2))</f>
        <v>0</v>
      </c>
      <c r="AG4" s="81">
        <f>'M2-In'!AD4+'M2-In'!AE4</f>
        <v>0</v>
      </c>
      <c r="AH4" s="81">
        <f t="shared" ref="AH4:AH67" si="8">IF(V4=1,"Corriger!",ROUND(AG4*AE4*fuf,2))</f>
        <v>0</v>
      </c>
      <c r="AI4" s="81">
        <f>IF(V4=1,"Corriger!",ROUND('M2-In'!AF4*AE4*fuf,2))</f>
        <v>0</v>
      </c>
      <c r="AJ4" s="81">
        <f>IF(V4=1,"Corriger!",ROUND('M2-In'!AG4*AE4*fuf,2))</f>
        <v>0</v>
      </c>
      <c r="AK4" s="81">
        <f>IF(V4=1,"Corriger!",ROUND('M2-In'!AH4*AE4*fuf,2))</f>
        <v>0</v>
      </c>
      <c r="AL4" s="81">
        <f>IF(V4=1,"Corriger!",ROUND('M2-In'!AI4*AE4*fuf,2))</f>
        <v>0</v>
      </c>
      <c r="AM4" s="81">
        <f>IF(V4=1,"Corriger!",ROUND('M2-In'!AJ4*AE4*fuf,2))</f>
        <v>0</v>
      </c>
      <c r="AN4" s="81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1">
        <f t="shared" ref="AP4:AP67" si="10">ROUND(W4*fuf,2)</f>
        <v>0</v>
      </c>
      <c r="AQ4" s="81">
        <f t="shared" ref="AQ4:AQ67" ca="1" si="11">ROUND(fulm2*AP4,2)</f>
        <v>0</v>
      </c>
      <c r="AR4" s="81">
        <f t="shared" ref="AR4:AR67" ca="1" si="12">ROUND(AQ4*wnbij/100,2)</f>
        <v>0</v>
      </c>
      <c r="AS4" s="81">
        <f t="shared" ref="AS4:AS67" si="13">MIN(ROUND(AP4/upm_2,2),1)</f>
        <v>0</v>
      </c>
      <c r="AT4" s="81">
        <f t="shared" ref="AT4:AT67" ca="1" si="14">MIN(ROUND(bvmll2*AS4,2),AR4)</f>
        <v>0</v>
      </c>
      <c r="AU4" s="81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'M2-In'!F5*malu2+'M2-In'!G5*dima2+'M2-In'!H5*wome2+'M2-In'!I5*doje2+'M2-In'!J5*vrve2+'M2-In'!K5*zasa2+'M2-In'!L5*zodi2</f>
        <v>0</v>
      </c>
      <c r="F5" s="34">
        <f>IF('M2-In'!Q5&lt;0,1,0)</f>
        <v>0</v>
      </c>
      <c r="G5" s="81" t="str">
        <f t="shared" si="0"/>
        <v>OK</v>
      </c>
      <c r="H5" s="81">
        <f>IF('M2-In'!Q5&lt;0,0,'M2-In'!Q5)</f>
        <v>0</v>
      </c>
      <c r="I5" s="25">
        <f>IF('M2-In'!F5&gt;0,malu2,0)</f>
        <v>0</v>
      </c>
      <c r="J5" s="25">
        <f>IF('M2-In'!G5&gt;0,dima2,0)</f>
        <v>0</v>
      </c>
      <c r="K5" s="25">
        <f>IF('M2-In'!H5&gt;0,wome2,0)</f>
        <v>0</v>
      </c>
      <c r="L5" s="25">
        <f>IF('M2-In'!I5&gt;0,doje2,0)</f>
        <v>0</v>
      </c>
      <c r="M5" s="25">
        <f>IF('M2-In'!J5&gt;0,vrve2,0)</f>
        <v>0</v>
      </c>
      <c r="N5" s="25">
        <f>IF('M2-In'!K5&gt;0,zasa2,0)</f>
        <v>0</v>
      </c>
      <c r="O5" s="25">
        <f>IF('M2-In'!L5&gt;0,zodi2,0)</f>
        <v>0</v>
      </c>
      <c r="P5" s="25">
        <f t="shared" si="1"/>
        <v>0</v>
      </c>
      <c r="Q5" s="25">
        <f>IF(P5+'M2-In'!U5&gt;malu2+dima2+wome2+doje2+vrve2+zasa2+zodi2,1,0)</f>
        <v>0</v>
      </c>
      <c r="R5" s="25" t="str">
        <f t="shared" si="2"/>
        <v>OK</v>
      </c>
      <c r="S5" s="25">
        <f>MIN(P5+'M2-In'!U5,malu2+dima2+wome2+doje2+vrve2+zasa2+zodi2)</f>
        <v>0</v>
      </c>
      <c r="T5" s="25">
        <f>IF('M2-In'!AD5+'M2-In'!AE5+'M2-In'!AF5+'M2-In'!AG5+'M2-In'!AH5+'M2-In'!AI5+'M2-In'!AJ5&gt;S5,1,0)</f>
        <v>0</v>
      </c>
      <c r="U5" s="25" t="str">
        <f t="shared" si="3"/>
        <v>OK</v>
      </c>
      <c r="V5" s="34">
        <f t="shared" si="4"/>
        <v>0</v>
      </c>
      <c r="W5" s="81">
        <f>ROUND('M2-In'!Y5+'M2-In'!Z5+'M2-In'!AA5*0.5+'M2-In'!AB5*0.5,2)</f>
        <v>0</v>
      </c>
      <c r="X5" s="81">
        <f>ROUND('M2-In'!Y5,2)+ROUND('M2-In'!Z5*1.5,2)+ROUND('M2-In'!AA5*0.6,2)+ROUND('M2-In'!AB5*0.9,2)</f>
        <v>0</v>
      </c>
      <c r="Y5" s="81">
        <f ca="1">IF(V5=1,"Corriger",'M2-In'!Y5* vergoedtwee +'M2-In'!Z5*ROUND( vergoedtwee *1.5,2)+'M2-In'!AA5*ROUND( vergoedtwee *0.6,2)+'M2-In'!AB5*ROUND( vergoedtwee *0.9,2))</f>
        <v>0</v>
      </c>
      <c r="Z5" s="81">
        <f t="shared" ca="1" si="5"/>
        <v>0</v>
      </c>
      <c r="AA5" s="81">
        <f>E5+'M2-In'!N5+'M2-In'!P5+H5</f>
        <v>0</v>
      </c>
      <c r="AB5" s="81">
        <f>E5+'M2-In'!N5+'M2-In'!P5</f>
        <v>0</v>
      </c>
      <c r="AC5" s="25">
        <f>IF(V5=1,"Corriger",MIN(AA5,ad5m2*Ident!L5))</f>
        <v>0</v>
      </c>
      <c r="AD5" s="25">
        <f>MIN(AB5,ad5m2*Ident!L5)</f>
        <v>0</v>
      </c>
      <c r="AE5" s="81">
        <f t="shared" si="6"/>
        <v>0</v>
      </c>
      <c r="AF5" s="81">
        <f t="shared" si="7"/>
        <v>0</v>
      </c>
      <c r="AG5" s="81">
        <f>'M2-In'!AD5+'M2-In'!AE5</f>
        <v>0</v>
      </c>
      <c r="AH5" s="81">
        <f t="shared" si="8"/>
        <v>0</v>
      </c>
      <c r="AI5" s="81">
        <f>IF(V5=1,"Corriger!",ROUND('M2-In'!AF5*AE5*fuf,2))</f>
        <v>0</v>
      </c>
      <c r="AJ5" s="81">
        <f>IF(V5=1,"Corriger!",ROUND('M2-In'!AG5*AE5*fuf,2))</f>
        <v>0</v>
      </c>
      <c r="AK5" s="81">
        <f>IF(V5=1,"Corriger!",ROUND('M2-In'!AH5*AE5*fuf,2))</f>
        <v>0</v>
      </c>
      <c r="AL5" s="81">
        <f>IF(V5=1,"Corriger!",ROUND('M2-In'!AI5*AE5*fuf,2))</f>
        <v>0</v>
      </c>
      <c r="AM5" s="81">
        <f>IF(V5=1,"Corriger!",ROUND('M2-In'!AJ5*AE5*fuf,2))</f>
        <v>0</v>
      </c>
      <c r="AN5" s="81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81">
        <f t="shared" si="10"/>
        <v>0</v>
      </c>
      <c r="AQ5" s="81">
        <f t="shared" ca="1" si="11"/>
        <v>0</v>
      </c>
      <c r="AR5" s="81">
        <f t="shared" ca="1" si="12"/>
        <v>0</v>
      </c>
      <c r="AS5" s="81">
        <f t="shared" si="13"/>
        <v>0</v>
      </c>
      <c r="AT5" s="81">
        <f t="shared" ca="1" si="14"/>
        <v>0</v>
      </c>
      <c r="AU5" s="81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'M2-In'!F6*malu2+'M2-In'!G6*dima2+'M2-In'!H6*wome2+'M2-In'!I6*doje2+'M2-In'!J6*vrve2+'M2-In'!K6*zasa2+'M2-In'!L6*zodi2</f>
        <v>0</v>
      </c>
      <c r="F6" s="34">
        <f>IF('M2-In'!Q6&lt;0,1,0)</f>
        <v>0</v>
      </c>
      <c r="G6" s="81" t="str">
        <f t="shared" si="0"/>
        <v>OK</v>
      </c>
      <c r="H6" s="81">
        <f>IF('M2-In'!Q6&lt;0,0,'M2-In'!Q6)</f>
        <v>0</v>
      </c>
      <c r="I6" s="25">
        <f>IF('M2-In'!F6&gt;0,malu2,0)</f>
        <v>0</v>
      </c>
      <c r="J6" s="25">
        <f>IF('M2-In'!G6&gt;0,dima2,0)</f>
        <v>0</v>
      </c>
      <c r="K6" s="25">
        <f>IF('M2-In'!H6&gt;0,wome2,0)</f>
        <v>0</v>
      </c>
      <c r="L6" s="25">
        <f>IF('M2-In'!I6&gt;0,doje2,0)</f>
        <v>0</v>
      </c>
      <c r="M6" s="25">
        <f>IF('M2-In'!J6&gt;0,vrve2,0)</f>
        <v>0</v>
      </c>
      <c r="N6" s="25">
        <f>IF('M2-In'!K6&gt;0,zasa2,0)</f>
        <v>0</v>
      </c>
      <c r="O6" s="25">
        <f>IF('M2-In'!L6&gt;0,zodi2,0)</f>
        <v>0</v>
      </c>
      <c r="P6" s="25">
        <f t="shared" si="1"/>
        <v>0</v>
      </c>
      <c r="Q6" s="25">
        <f>IF(P6+'M2-In'!U6&gt;malu2+dima2+wome2+doje2+vrve2+zasa2+zodi2,1,0)</f>
        <v>0</v>
      </c>
      <c r="R6" s="25" t="str">
        <f t="shared" si="2"/>
        <v>OK</v>
      </c>
      <c r="S6" s="25">
        <f>MIN(P6+'M2-In'!U6,malu2+dima2+wome2+doje2+vrve2+zasa2+zodi2)</f>
        <v>0</v>
      </c>
      <c r="T6" s="25">
        <f>IF('M2-In'!AD6+'M2-In'!AE6+'M2-In'!AF6+'M2-In'!AG6+'M2-In'!AH6+'M2-In'!AI6+'M2-In'!AJ6&gt;S6,1,0)</f>
        <v>0</v>
      </c>
      <c r="U6" s="25" t="str">
        <f t="shared" si="3"/>
        <v>OK</v>
      </c>
      <c r="V6" s="34">
        <f t="shared" si="4"/>
        <v>0</v>
      </c>
      <c r="W6" s="81">
        <f>ROUND('M2-In'!Y6+'M2-In'!Z6+'M2-In'!AA6*0.5+'M2-In'!AB6*0.5,2)</f>
        <v>0</v>
      </c>
      <c r="X6" s="81">
        <f>ROUND('M2-In'!Y6,2)+ROUND('M2-In'!Z6*1.5,2)+ROUND('M2-In'!AA6*0.6,2)+ROUND('M2-In'!AB6*0.9,2)</f>
        <v>0</v>
      </c>
      <c r="Y6" s="81">
        <f ca="1">IF(V6=1,"Corriger",'M2-In'!Y6* vergoedtwee +'M2-In'!Z6*ROUND( vergoedtwee *1.5,2)+'M2-In'!AA6*ROUND( vergoedtwee *0.6,2)+'M2-In'!AB6*ROUND( vergoedtwee *0.9,2))</f>
        <v>0</v>
      </c>
      <c r="Z6" s="81">
        <f t="shared" ca="1" si="5"/>
        <v>0</v>
      </c>
      <c r="AA6" s="81">
        <f>E6+'M2-In'!N6+'M2-In'!P6+H6</f>
        <v>0</v>
      </c>
      <c r="AB6" s="81">
        <f>E6+'M2-In'!N6+'M2-In'!P6</f>
        <v>0</v>
      </c>
      <c r="AC6" s="25">
        <f>IF(V6=1,"Corriger",MIN(AA6,ad5m2*Ident!L6))</f>
        <v>0</v>
      </c>
      <c r="AD6" s="25">
        <f>MIN(AB6,ad5m2*Ident!L6)</f>
        <v>0</v>
      </c>
      <c r="AE6" s="81">
        <f t="shared" si="6"/>
        <v>0</v>
      </c>
      <c r="AF6" s="81">
        <f t="shared" si="7"/>
        <v>0</v>
      </c>
      <c r="AG6" s="81">
        <f>'M2-In'!AD6+'M2-In'!AE6</f>
        <v>0</v>
      </c>
      <c r="AH6" s="81">
        <f t="shared" si="8"/>
        <v>0</v>
      </c>
      <c r="AI6" s="81">
        <f>IF(V6=1,"Corriger!",ROUND('M2-In'!AF6*AE6*fuf,2))</f>
        <v>0</v>
      </c>
      <c r="AJ6" s="81">
        <f>IF(V6=1,"Corriger!",ROUND('M2-In'!AG6*AE6*fuf,2))</f>
        <v>0</v>
      </c>
      <c r="AK6" s="81">
        <f>IF(V6=1,"Corriger!",ROUND('M2-In'!AH6*AE6*fuf,2))</f>
        <v>0</v>
      </c>
      <c r="AL6" s="81">
        <f>IF(V6=1,"Corriger!",ROUND('M2-In'!AI6*AE6*fuf,2))</f>
        <v>0</v>
      </c>
      <c r="AM6" s="81">
        <f>IF(V6=1,"Corriger!",ROUND('M2-In'!AJ6*AE6*fuf,2))</f>
        <v>0</v>
      </c>
      <c r="AN6" s="81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81">
        <f t="shared" si="10"/>
        <v>0</v>
      </c>
      <c r="AQ6" s="81">
        <f t="shared" ca="1" si="11"/>
        <v>0</v>
      </c>
      <c r="AR6" s="81">
        <f t="shared" ca="1" si="12"/>
        <v>0</v>
      </c>
      <c r="AS6" s="81">
        <f t="shared" si="13"/>
        <v>0</v>
      </c>
      <c r="AT6" s="81">
        <f t="shared" ca="1" si="14"/>
        <v>0</v>
      </c>
      <c r="AU6" s="81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'M2-In'!F7*malu2+'M2-In'!G7*dima2+'M2-In'!H7*wome2+'M2-In'!I7*doje2+'M2-In'!J7*vrve2+'M2-In'!K7*zasa2+'M2-In'!L7*zodi2</f>
        <v>0</v>
      </c>
      <c r="F7" s="34">
        <f>IF('M2-In'!Q7&lt;0,1,0)</f>
        <v>0</v>
      </c>
      <c r="G7" s="81" t="str">
        <f t="shared" si="0"/>
        <v>OK</v>
      </c>
      <c r="H7" s="81">
        <f>IF('M2-In'!Q7&lt;0,0,'M2-In'!Q7)</f>
        <v>0</v>
      </c>
      <c r="I7" s="25">
        <f>IF('M2-In'!F7&gt;0,malu2,0)</f>
        <v>0</v>
      </c>
      <c r="J7" s="25">
        <f>IF('M2-In'!G7&gt;0,dima2,0)</f>
        <v>0</v>
      </c>
      <c r="K7" s="25">
        <f>IF('M2-In'!H7&gt;0,wome2,0)</f>
        <v>0</v>
      </c>
      <c r="L7" s="25">
        <f>IF('M2-In'!I7&gt;0,doje2,0)</f>
        <v>0</v>
      </c>
      <c r="M7" s="25">
        <f>IF('M2-In'!J7&gt;0,vrve2,0)</f>
        <v>0</v>
      </c>
      <c r="N7" s="25">
        <f>IF('M2-In'!K7&gt;0,zasa2,0)</f>
        <v>0</v>
      </c>
      <c r="O7" s="25">
        <f>IF('M2-In'!L7&gt;0,zodi2,0)</f>
        <v>0</v>
      </c>
      <c r="P7" s="25">
        <f t="shared" si="1"/>
        <v>0</v>
      </c>
      <c r="Q7" s="25">
        <f>IF(P7+'M2-In'!U7&gt;malu2+dima2+wome2+doje2+vrve2+zasa2+zodi2,1,0)</f>
        <v>0</v>
      </c>
      <c r="R7" s="25" t="str">
        <f t="shared" si="2"/>
        <v>OK</v>
      </c>
      <c r="S7" s="25">
        <f>MIN(P7+'M2-In'!U7,malu2+dima2+wome2+doje2+vrve2+zasa2+zodi2)</f>
        <v>0</v>
      </c>
      <c r="T7" s="25">
        <f>IF('M2-In'!AD7+'M2-In'!AE7+'M2-In'!AF7+'M2-In'!AG7+'M2-In'!AH7+'M2-In'!AI7+'M2-In'!AJ7&gt;S7,1,0)</f>
        <v>0</v>
      </c>
      <c r="U7" s="25" t="str">
        <f t="shared" si="3"/>
        <v>OK</v>
      </c>
      <c r="V7" s="34">
        <f t="shared" si="4"/>
        <v>0</v>
      </c>
      <c r="W7" s="81">
        <f>ROUND('M2-In'!Y7+'M2-In'!Z7+'M2-In'!AA7*0.5+'M2-In'!AB7*0.5,2)</f>
        <v>0</v>
      </c>
      <c r="X7" s="81">
        <f>ROUND('M2-In'!Y7,2)+ROUND('M2-In'!Z7*1.5,2)+ROUND('M2-In'!AA7*0.6,2)+ROUND('M2-In'!AB7*0.9,2)</f>
        <v>0</v>
      </c>
      <c r="Y7" s="81">
        <f ca="1">IF(V7=1,"Corriger",'M2-In'!Y7* vergoedtwee +'M2-In'!Z7*ROUND( vergoedtwee *1.5,2)+'M2-In'!AA7*ROUND( vergoedtwee *0.6,2)+'M2-In'!AB7*ROUND( vergoedtwee *0.9,2))</f>
        <v>0</v>
      </c>
      <c r="Z7" s="81">
        <f t="shared" ca="1" si="5"/>
        <v>0</v>
      </c>
      <c r="AA7" s="81">
        <f>E7+'M2-In'!N7+'M2-In'!P7+H7</f>
        <v>0</v>
      </c>
      <c r="AB7" s="81">
        <f>E7+'M2-In'!N7+'M2-In'!P7</f>
        <v>0</v>
      </c>
      <c r="AC7" s="25">
        <f>IF(V7=1,"Corriger",MIN(AA7,ad5m2*Ident!L7))</f>
        <v>0</v>
      </c>
      <c r="AD7" s="25">
        <f>MIN(AB7,ad5m2*Ident!L7)</f>
        <v>0</v>
      </c>
      <c r="AE7" s="81">
        <f t="shared" si="6"/>
        <v>0</v>
      </c>
      <c r="AF7" s="81">
        <f t="shared" si="7"/>
        <v>0</v>
      </c>
      <c r="AG7" s="81">
        <f>'M2-In'!AD7+'M2-In'!AE7</f>
        <v>0</v>
      </c>
      <c r="AH7" s="81">
        <f t="shared" si="8"/>
        <v>0</v>
      </c>
      <c r="AI7" s="81">
        <f>IF(V7=1,"Corriger!",ROUND('M2-In'!AF7*AE7*fuf,2))</f>
        <v>0</v>
      </c>
      <c r="AJ7" s="81">
        <f>IF(V7=1,"Corriger!",ROUND('M2-In'!AG7*AE7*fuf,2))</f>
        <v>0</v>
      </c>
      <c r="AK7" s="81">
        <f>IF(V7=1,"Corriger!",ROUND('M2-In'!AH7*AE7*fuf,2))</f>
        <v>0</v>
      </c>
      <c r="AL7" s="81">
        <f>IF(V7=1,"Corriger!",ROUND('M2-In'!AI7*AE7*fuf,2))</f>
        <v>0</v>
      </c>
      <c r="AM7" s="81">
        <f>IF(V7=1,"Corriger!",ROUND('M2-In'!AJ7*AE7*fuf,2))</f>
        <v>0</v>
      </c>
      <c r="AN7" s="81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81">
        <f t="shared" si="10"/>
        <v>0</v>
      </c>
      <c r="AQ7" s="81">
        <f t="shared" ca="1" si="11"/>
        <v>0</v>
      </c>
      <c r="AR7" s="81">
        <f t="shared" ca="1" si="12"/>
        <v>0</v>
      </c>
      <c r="AS7" s="81">
        <f t="shared" si="13"/>
        <v>0</v>
      </c>
      <c r="AT7" s="81">
        <f t="shared" ca="1" si="14"/>
        <v>0</v>
      </c>
      <c r="AU7" s="81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'M2-In'!F8*malu2+'M2-In'!G8*dima2+'M2-In'!H8*wome2+'M2-In'!I8*doje2+'M2-In'!J8*vrve2+'M2-In'!K8*zasa2+'M2-In'!L8*zodi2</f>
        <v>0</v>
      </c>
      <c r="F8" s="34">
        <f>IF('M2-In'!Q8&lt;0,1,0)</f>
        <v>0</v>
      </c>
      <c r="G8" s="81" t="str">
        <f t="shared" si="0"/>
        <v>OK</v>
      </c>
      <c r="H8" s="81">
        <f>IF('M2-In'!Q8&lt;0,0,'M2-In'!Q8)</f>
        <v>0</v>
      </c>
      <c r="I8" s="25">
        <f>IF('M2-In'!F8&gt;0,malu2,0)</f>
        <v>0</v>
      </c>
      <c r="J8" s="25">
        <f>IF('M2-In'!G8&gt;0,dima2,0)</f>
        <v>0</v>
      </c>
      <c r="K8" s="25">
        <f>IF('M2-In'!H8&gt;0,wome2,0)</f>
        <v>0</v>
      </c>
      <c r="L8" s="25">
        <f>IF('M2-In'!I8&gt;0,doje2,0)</f>
        <v>0</v>
      </c>
      <c r="M8" s="25">
        <f>IF('M2-In'!J8&gt;0,vrve2,0)</f>
        <v>0</v>
      </c>
      <c r="N8" s="25">
        <f>IF('M2-In'!K8&gt;0,zasa2,0)</f>
        <v>0</v>
      </c>
      <c r="O8" s="25">
        <f>IF('M2-In'!L8&gt;0,zodi2,0)</f>
        <v>0</v>
      </c>
      <c r="P8" s="25">
        <f t="shared" si="1"/>
        <v>0</v>
      </c>
      <c r="Q8" s="25">
        <f>IF(P8+'M2-In'!U8&gt;malu2+dima2+wome2+doje2+vrve2+zasa2+zodi2,1,0)</f>
        <v>0</v>
      </c>
      <c r="R8" s="25" t="str">
        <f t="shared" si="2"/>
        <v>OK</v>
      </c>
      <c r="S8" s="25">
        <f>MIN(P8+'M2-In'!U8,malu2+dima2+wome2+doje2+vrve2+zasa2+zodi2)</f>
        <v>0</v>
      </c>
      <c r="T8" s="25">
        <f>IF('M2-In'!AD8+'M2-In'!AE8+'M2-In'!AF8+'M2-In'!AG8+'M2-In'!AH8+'M2-In'!AI8+'M2-In'!AJ8&gt;S8,1,0)</f>
        <v>0</v>
      </c>
      <c r="U8" s="25" t="str">
        <f t="shared" si="3"/>
        <v>OK</v>
      </c>
      <c r="V8" s="34">
        <f t="shared" si="4"/>
        <v>0</v>
      </c>
      <c r="W8" s="81">
        <f>ROUND('M2-In'!Y8+'M2-In'!Z8+'M2-In'!AA8*0.5+'M2-In'!AB8*0.5,2)</f>
        <v>0</v>
      </c>
      <c r="X8" s="81">
        <f>ROUND('M2-In'!Y8,2)+ROUND('M2-In'!Z8*1.5,2)+ROUND('M2-In'!AA8*0.6,2)+ROUND('M2-In'!AB8*0.9,2)</f>
        <v>0</v>
      </c>
      <c r="Y8" s="81">
        <f ca="1">IF(V8=1,"Corriger",'M2-In'!Y8* vergoedtwee +'M2-In'!Z8*ROUND( vergoedtwee *1.5,2)+'M2-In'!AA8*ROUND( vergoedtwee *0.6,2)+'M2-In'!AB8*ROUND( vergoedtwee *0.9,2))</f>
        <v>0</v>
      </c>
      <c r="Z8" s="81">
        <f t="shared" ca="1" si="5"/>
        <v>0</v>
      </c>
      <c r="AA8" s="81">
        <f>E8+'M2-In'!N8+'M2-In'!P8+H8</f>
        <v>0</v>
      </c>
      <c r="AB8" s="81">
        <f>E8+'M2-In'!N8+'M2-In'!P8</f>
        <v>0</v>
      </c>
      <c r="AC8" s="25">
        <f>IF(V8=1,"Corriger",MIN(AA8,ad5m2*Ident!L8))</f>
        <v>0</v>
      </c>
      <c r="AD8" s="25">
        <f>MIN(AB8,ad5m2*Ident!L8)</f>
        <v>0</v>
      </c>
      <c r="AE8" s="81">
        <f t="shared" si="6"/>
        <v>0</v>
      </c>
      <c r="AF8" s="81">
        <f t="shared" si="7"/>
        <v>0</v>
      </c>
      <c r="AG8" s="81">
        <f>'M2-In'!AD8+'M2-In'!AE8</f>
        <v>0</v>
      </c>
      <c r="AH8" s="81">
        <f t="shared" si="8"/>
        <v>0</v>
      </c>
      <c r="AI8" s="81">
        <f>IF(V8=1,"Corriger!",ROUND('M2-In'!AF8*AE8*fuf,2))</f>
        <v>0</v>
      </c>
      <c r="AJ8" s="81">
        <f>IF(V8=1,"Corriger!",ROUND('M2-In'!AG8*AE8*fuf,2))</f>
        <v>0</v>
      </c>
      <c r="AK8" s="81">
        <f>IF(V8=1,"Corriger!",ROUND('M2-In'!AH8*AE8*fuf,2))</f>
        <v>0</v>
      </c>
      <c r="AL8" s="81">
        <f>IF(V8=1,"Corriger!",ROUND('M2-In'!AI8*AE8*fuf,2))</f>
        <v>0</v>
      </c>
      <c r="AM8" s="81">
        <f>IF(V8=1,"Corriger!",ROUND('M2-In'!AJ8*AE8*fuf,2))</f>
        <v>0</v>
      </c>
      <c r="AN8" s="81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81">
        <f t="shared" si="10"/>
        <v>0</v>
      </c>
      <c r="AQ8" s="81">
        <f t="shared" ca="1" si="11"/>
        <v>0</v>
      </c>
      <c r="AR8" s="81">
        <f t="shared" ca="1" si="12"/>
        <v>0</v>
      </c>
      <c r="AS8" s="81">
        <f t="shared" si="13"/>
        <v>0</v>
      </c>
      <c r="AT8" s="81">
        <f t="shared" ca="1" si="14"/>
        <v>0</v>
      </c>
      <c r="AU8" s="81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'M2-In'!F9*malu2+'M2-In'!G9*dima2+'M2-In'!H9*wome2+'M2-In'!I9*doje2+'M2-In'!J9*vrve2+'M2-In'!K9*zasa2+'M2-In'!L9*zodi2</f>
        <v>0</v>
      </c>
      <c r="F9" s="34">
        <f>IF('M2-In'!Q9&lt;0,1,0)</f>
        <v>0</v>
      </c>
      <c r="G9" s="81" t="str">
        <f t="shared" si="0"/>
        <v>OK</v>
      </c>
      <c r="H9" s="81">
        <f>IF('M2-In'!Q9&lt;0,0,'M2-In'!Q9)</f>
        <v>0</v>
      </c>
      <c r="I9" s="25">
        <f>IF('M2-In'!F9&gt;0,malu2,0)</f>
        <v>0</v>
      </c>
      <c r="J9" s="25">
        <f>IF('M2-In'!G9&gt;0,dima2,0)</f>
        <v>0</v>
      </c>
      <c r="K9" s="25">
        <f>IF('M2-In'!H9&gt;0,wome2,0)</f>
        <v>0</v>
      </c>
      <c r="L9" s="25">
        <f>IF('M2-In'!I9&gt;0,doje2,0)</f>
        <v>0</v>
      </c>
      <c r="M9" s="25">
        <f>IF('M2-In'!J9&gt;0,vrve2,0)</f>
        <v>0</v>
      </c>
      <c r="N9" s="25">
        <f>IF('M2-In'!K9&gt;0,zasa2,0)</f>
        <v>0</v>
      </c>
      <c r="O9" s="25">
        <f>IF('M2-In'!L9&gt;0,zodi2,0)</f>
        <v>0</v>
      </c>
      <c r="P9" s="25">
        <f t="shared" si="1"/>
        <v>0</v>
      </c>
      <c r="Q9" s="25">
        <f>IF(P9+'M2-In'!U9&gt;malu2+dima2+wome2+doje2+vrve2+zasa2+zodi2,1,0)</f>
        <v>0</v>
      </c>
      <c r="R9" s="25" t="str">
        <f t="shared" si="2"/>
        <v>OK</v>
      </c>
      <c r="S9" s="25">
        <f>MIN(P9+'M2-In'!U9,malu2+dima2+wome2+doje2+vrve2+zasa2+zodi2)</f>
        <v>0</v>
      </c>
      <c r="T9" s="25">
        <f>IF('M2-In'!AD9+'M2-In'!AE9+'M2-In'!AF9+'M2-In'!AG9+'M2-In'!AH9+'M2-In'!AI9+'M2-In'!AJ9&gt;S9,1,0)</f>
        <v>0</v>
      </c>
      <c r="U9" s="25" t="str">
        <f t="shared" si="3"/>
        <v>OK</v>
      </c>
      <c r="V9" s="34">
        <f t="shared" si="4"/>
        <v>0</v>
      </c>
      <c r="W9" s="81">
        <f>ROUND('M2-In'!Y9+'M2-In'!Z9+'M2-In'!AA9*0.5+'M2-In'!AB9*0.5,2)</f>
        <v>0</v>
      </c>
      <c r="X9" s="81">
        <f>ROUND('M2-In'!Y9,2)+ROUND('M2-In'!Z9*1.5,2)+ROUND('M2-In'!AA9*0.6,2)+ROUND('M2-In'!AB9*0.9,2)</f>
        <v>0</v>
      </c>
      <c r="Y9" s="81">
        <f ca="1">IF(V9=1,"Corriger",'M2-In'!Y9* vergoedtwee +'M2-In'!Z9*ROUND( vergoedtwee *1.5,2)+'M2-In'!AA9*ROUND( vergoedtwee *0.6,2)+'M2-In'!AB9*ROUND( vergoedtwee *0.9,2))</f>
        <v>0</v>
      </c>
      <c r="Z9" s="81">
        <f t="shared" ca="1" si="5"/>
        <v>0</v>
      </c>
      <c r="AA9" s="81">
        <f>E9+'M2-In'!N9+'M2-In'!P9+H9</f>
        <v>0</v>
      </c>
      <c r="AB9" s="81">
        <f>E9+'M2-In'!N9+'M2-In'!P9</f>
        <v>0</v>
      </c>
      <c r="AC9" s="25">
        <f>IF(V9=1,"Corriger",MIN(AA9,ad5m2*Ident!L9))</f>
        <v>0</v>
      </c>
      <c r="AD9" s="25">
        <f>MIN(AB9,ad5m2*Ident!L9)</f>
        <v>0</v>
      </c>
      <c r="AE9" s="81">
        <f t="shared" si="6"/>
        <v>0</v>
      </c>
      <c r="AF9" s="81">
        <f t="shared" si="7"/>
        <v>0</v>
      </c>
      <c r="AG9" s="81">
        <f>'M2-In'!AD9+'M2-In'!AE9</f>
        <v>0</v>
      </c>
      <c r="AH9" s="81">
        <f t="shared" si="8"/>
        <v>0</v>
      </c>
      <c r="AI9" s="81">
        <f>IF(V9=1,"Corriger!",ROUND('M2-In'!AF9*AE9*fuf,2))</f>
        <v>0</v>
      </c>
      <c r="AJ9" s="81">
        <f>IF(V9=1,"Corriger!",ROUND('M2-In'!AG9*AE9*fuf,2))</f>
        <v>0</v>
      </c>
      <c r="AK9" s="81">
        <f>IF(V9=1,"Corriger!",ROUND('M2-In'!AH9*AE9*fuf,2))</f>
        <v>0</v>
      </c>
      <c r="AL9" s="81">
        <f>IF(V9=1,"Corriger!",ROUND('M2-In'!AI9*AE9*fuf,2))</f>
        <v>0</v>
      </c>
      <c r="AM9" s="81">
        <f>IF(V9=1,"Corriger!",ROUND('M2-In'!AJ9*AE9*fuf,2))</f>
        <v>0</v>
      </c>
      <c r="AN9" s="81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81">
        <f t="shared" si="10"/>
        <v>0</v>
      </c>
      <c r="AQ9" s="81">
        <f t="shared" ca="1" si="11"/>
        <v>0</v>
      </c>
      <c r="AR9" s="81">
        <f t="shared" ca="1" si="12"/>
        <v>0</v>
      </c>
      <c r="AS9" s="81">
        <f t="shared" si="13"/>
        <v>0</v>
      </c>
      <c r="AT9" s="81">
        <f t="shared" ca="1" si="14"/>
        <v>0</v>
      </c>
      <c r="AU9" s="81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'M2-In'!F10*malu2+'M2-In'!G10*dima2+'M2-In'!H10*wome2+'M2-In'!I10*doje2+'M2-In'!J10*vrve2+'M2-In'!K10*zasa2+'M2-In'!L10*zodi2</f>
        <v>0</v>
      </c>
      <c r="F10" s="34">
        <f>IF('M2-In'!Q10&lt;0,1,0)</f>
        <v>0</v>
      </c>
      <c r="G10" s="81" t="str">
        <f t="shared" si="0"/>
        <v>OK</v>
      </c>
      <c r="H10" s="81">
        <f>IF('M2-In'!Q10&lt;0,0,'M2-In'!Q10)</f>
        <v>0</v>
      </c>
      <c r="I10" s="25">
        <f>IF('M2-In'!F10&gt;0,malu2,0)</f>
        <v>0</v>
      </c>
      <c r="J10" s="25">
        <f>IF('M2-In'!G10&gt;0,dima2,0)</f>
        <v>0</v>
      </c>
      <c r="K10" s="25">
        <f>IF('M2-In'!H10&gt;0,wome2,0)</f>
        <v>0</v>
      </c>
      <c r="L10" s="25">
        <f>IF('M2-In'!I10&gt;0,doje2,0)</f>
        <v>0</v>
      </c>
      <c r="M10" s="25">
        <f>IF('M2-In'!J10&gt;0,vrve2,0)</f>
        <v>0</v>
      </c>
      <c r="N10" s="25">
        <f>IF('M2-In'!K10&gt;0,zasa2,0)</f>
        <v>0</v>
      </c>
      <c r="O10" s="25">
        <f>IF('M2-In'!L10&gt;0,zodi2,0)</f>
        <v>0</v>
      </c>
      <c r="P10" s="25">
        <f t="shared" si="1"/>
        <v>0</v>
      </c>
      <c r="Q10" s="25">
        <f>IF(P10+'M2-In'!U10&gt;malu2+dima2+wome2+doje2+vrve2+zasa2+zodi2,1,0)</f>
        <v>0</v>
      </c>
      <c r="R10" s="25" t="str">
        <f t="shared" si="2"/>
        <v>OK</v>
      </c>
      <c r="S10" s="25">
        <f>MIN(P10+'M2-In'!U10,malu2+dima2+wome2+doje2+vrve2+zasa2+zodi2)</f>
        <v>0</v>
      </c>
      <c r="T10" s="25">
        <f>IF('M2-In'!AD10+'M2-In'!AE10+'M2-In'!AF10+'M2-In'!AG10+'M2-In'!AH10+'M2-In'!AI10+'M2-In'!AJ10&gt;S10,1,0)</f>
        <v>0</v>
      </c>
      <c r="U10" s="25" t="str">
        <f t="shared" si="3"/>
        <v>OK</v>
      </c>
      <c r="V10" s="34">
        <f t="shared" si="4"/>
        <v>0</v>
      </c>
      <c r="W10" s="81">
        <f>ROUND('M2-In'!Y10+'M2-In'!Z10+'M2-In'!AA10*0.5+'M2-In'!AB10*0.5,2)</f>
        <v>0</v>
      </c>
      <c r="X10" s="81">
        <f>ROUND('M2-In'!Y10,2)+ROUND('M2-In'!Z10*1.5,2)+ROUND('M2-In'!AA10*0.6,2)+ROUND('M2-In'!AB10*0.9,2)</f>
        <v>0</v>
      </c>
      <c r="Y10" s="81">
        <f ca="1">IF(V10=1,"Corriger",'M2-In'!Y10* vergoedtwee +'M2-In'!Z10*ROUND( vergoedtwee *1.5,2)+'M2-In'!AA10*ROUND( vergoedtwee *0.6,2)+'M2-In'!AB10*ROUND( vergoedtwee *0.9,2))</f>
        <v>0</v>
      </c>
      <c r="Z10" s="81">
        <f t="shared" ca="1" si="5"/>
        <v>0</v>
      </c>
      <c r="AA10" s="81">
        <f>E10+'M2-In'!N10+'M2-In'!P10+H10</f>
        <v>0</v>
      </c>
      <c r="AB10" s="81">
        <f>E10+'M2-In'!N10+'M2-In'!P10</f>
        <v>0</v>
      </c>
      <c r="AC10" s="25">
        <f>IF(V10=1,"Corriger",MIN(AA10,ad5m2*Ident!L10))</f>
        <v>0</v>
      </c>
      <c r="AD10" s="25">
        <f>MIN(AB10,ad5m2*Ident!L10)</f>
        <v>0</v>
      </c>
      <c r="AE10" s="81">
        <f t="shared" si="6"/>
        <v>0</v>
      </c>
      <c r="AF10" s="81">
        <f t="shared" si="7"/>
        <v>0</v>
      </c>
      <c r="AG10" s="81">
        <f>'M2-In'!AD10+'M2-In'!AE10</f>
        <v>0</v>
      </c>
      <c r="AH10" s="81">
        <f t="shared" si="8"/>
        <v>0</v>
      </c>
      <c r="AI10" s="81">
        <f>IF(V10=1,"Corriger!",ROUND('M2-In'!AF10*AE10*fuf,2))</f>
        <v>0</v>
      </c>
      <c r="AJ10" s="81">
        <f>IF(V10=1,"Corriger!",ROUND('M2-In'!AG10*AE10*fuf,2))</f>
        <v>0</v>
      </c>
      <c r="AK10" s="81">
        <f>IF(V10=1,"Corriger!",ROUND('M2-In'!AH10*AE10*fuf,2))</f>
        <v>0</v>
      </c>
      <c r="AL10" s="81">
        <f>IF(V10=1,"Corriger!",ROUND('M2-In'!AI10*AE10*fuf,2))</f>
        <v>0</v>
      </c>
      <c r="AM10" s="81">
        <f>IF(V10=1,"Corriger!",ROUND('M2-In'!AJ10*AE10*fuf,2))</f>
        <v>0</v>
      </c>
      <c r="AN10" s="81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1">
        <f t="shared" si="10"/>
        <v>0</v>
      </c>
      <c r="AQ10" s="81">
        <f t="shared" ca="1" si="11"/>
        <v>0</v>
      </c>
      <c r="AR10" s="81">
        <f t="shared" ca="1" si="12"/>
        <v>0</v>
      </c>
      <c r="AS10" s="81">
        <f t="shared" si="13"/>
        <v>0</v>
      </c>
      <c r="AT10" s="81">
        <f t="shared" ca="1" si="14"/>
        <v>0</v>
      </c>
      <c r="AU10" s="81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'M2-In'!F11*malu2+'M2-In'!G11*dima2+'M2-In'!H11*wome2+'M2-In'!I11*doje2+'M2-In'!J11*vrve2+'M2-In'!K11*zasa2+'M2-In'!L11*zodi2</f>
        <v>0</v>
      </c>
      <c r="F11" s="34">
        <f>IF('M2-In'!Q11&lt;0,1,0)</f>
        <v>0</v>
      </c>
      <c r="G11" s="81" t="str">
        <f t="shared" si="0"/>
        <v>OK</v>
      </c>
      <c r="H11" s="81">
        <f>IF('M2-In'!Q11&lt;0,0,'M2-In'!Q11)</f>
        <v>0</v>
      </c>
      <c r="I11" s="25">
        <f>IF('M2-In'!F11&gt;0,malu2,0)</f>
        <v>0</v>
      </c>
      <c r="J11" s="25">
        <f>IF('M2-In'!G11&gt;0,dima2,0)</f>
        <v>0</v>
      </c>
      <c r="K11" s="25">
        <f>IF('M2-In'!H11&gt;0,wome2,0)</f>
        <v>0</v>
      </c>
      <c r="L11" s="25">
        <f>IF('M2-In'!I11&gt;0,doje2,0)</f>
        <v>0</v>
      </c>
      <c r="M11" s="25">
        <f>IF('M2-In'!J11&gt;0,vrve2,0)</f>
        <v>0</v>
      </c>
      <c r="N11" s="25">
        <f>IF('M2-In'!K11&gt;0,zasa2,0)</f>
        <v>0</v>
      </c>
      <c r="O11" s="25">
        <f>IF('M2-In'!L11&gt;0,zodi2,0)</f>
        <v>0</v>
      </c>
      <c r="P11" s="25">
        <f t="shared" si="1"/>
        <v>0</v>
      </c>
      <c r="Q11" s="25">
        <f>IF(P11+'M2-In'!U11&gt;malu2+dima2+wome2+doje2+vrve2+zasa2+zodi2,1,0)</f>
        <v>0</v>
      </c>
      <c r="R11" s="25" t="str">
        <f t="shared" si="2"/>
        <v>OK</v>
      </c>
      <c r="S11" s="25">
        <f>MIN(P11+'M2-In'!U11,malu2+dima2+wome2+doje2+vrve2+zasa2+zodi2)</f>
        <v>0</v>
      </c>
      <c r="T11" s="25">
        <f>IF('M2-In'!AD11+'M2-In'!AE11+'M2-In'!AF11+'M2-In'!AG11+'M2-In'!AH11+'M2-In'!AI11+'M2-In'!AJ11&gt;S11,1,0)</f>
        <v>0</v>
      </c>
      <c r="U11" s="25" t="str">
        <f t="shared" si="3"/>
        <v>OK</v>
      </c>
      <c r="V11" s="34">
        <f t="shared" si="4"/>
        <v>0</v>
      </c>
      <c r="W11" s="81">
        <f>ROUND('M2-In'!Y11+'M2-In'!Z11+'M2-In'!AA11*0.5+'M2-In'!AB11*0.5,2)</f>
        <v>0</v>
      </c>
      <c r="X11" s="81">
        <f>ROUND('M2-In'!Y11,2)+ROUND('M2-In'!Z11*1.5,2)+ROUND('M2-In'!AA11*0.6,2)+ROUND('M2-In'!AB11*0.9,2)</f>
        <v>0</v>
      </c>
      <c r="Y11" s="81">
        <f ca="1">IF(V11=1,"Corriger",'M2-In'!Y11* vergoedtwee +'M2-In'!Z11*ROUND( vergoedtwee *1.5,2)+'M2-In'!AA11*ROUND( vergoedtwee *0.6,2)+'M2-In'!AB11*ROUND( vergoedtwee *0.9,2))</f>
        <v>0</v>
      </c>
      <c r="Z11" s="81">
        <f t="shared" ca="1" si="5"/>
        <v>0</v>
      </c>
      <c r="AA11" s="81">
        <f>E11+'M2-In'!N11+'M2-In'!P11+H11</f>
        <v>0</v>
      </c>
      <c r="AB11" s="81">
        <f>E11+'M2-In'!N11+'M2-In'!P11</f>
        <v>0</v>
      </c>
      <c r="AC11" s="25">
        <f>IF(V11=1,"Corriger",MIN(AA11,ad5m2*Ident!L11))</f>
        <v>0</v>
      </c>
      <c r="AD11" s="25">
        <f>MIN(AB11,ad5m2*Ident!L11)</f>
        <v>0</v>
      </c>
      <c r="AE11" s="81">
        <f t="shared" si="6"/>
        <v>0</v>
      </c>
      <c r="AF11" s="81">
        <f t="shared" si="7"/>
        <v>0</v>
      </c>
      <c r="AG11" s="81">
        <f>'M2-In'!AD11+'M2-In'!AE11</f>
        <v>0</v>
      </c>
      <c r="AH11" s="81">
        <f t="shared" si="8"/>
        <v>0</v>
      </c>
      <c r="AI11" s="81">
        <f>IF(V11=1,"Corriger!",ROUND('M2-In'!AF11*AE11*fuf,2))</f>
        <v>0</v>
      </c>
      <c r="AJ11" s="81">
        <f>IF(V11=1,"Corriger!",ROUND('M2-In'!AG11*AE11*fuf,2))</f>
        <v>0</v>
      </c>
      <c r="AK11" s="81">
        <f>IF(V11=1,"Corriger!",ROUND('M2-In'!AH11*AE11*fuf,2))</f>
        <v>0</v>
      </c>
      <c r="AL11" s="81">
        <f>IF(V11=1,"Corriger!",ROUND('M2-In'!AI11*AE11*fuf,2))</f>
        <v>0</v>
      </c>
      <c r="AM11" s="81">
        <f>IF(V11=1,"Corriger!",ROUND('M2-In'!AJ11*AE11*fuf,2))</f>
        <v>0</v>
      </c>
      <c r="AN11" s="81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1">
        <f t="shared" si="10"/>
        <v>0</v>
      </c>
      <c r="AQ11" s="81">
        <f t="shared" ca="1" si="11"/>
        <v>0</v>
      </c>
      <c r="AR11" s="81">
        <f t="shared" ca="1" si="12"/>
        <v>0</v>
      </c>
      <c r="AS11" s="81">
        <f t="shared" si="13"/>
        <v>0</v>
      </c>
      <c r="AT11" s="81">
        <f t="shared" ca="1" si="14"/>
        <v>0</v>
      </c>
      <c r="AU11" s="81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'M2-In'!F12*malu2+'M2-In'!G12*dima2+'M2-In'!H12*wome2+'M2-In'!I12*doje2+'M2-In'!J12*vrve2+'M2-In'!K12*zasa2+'M2-In'!L12*zodi2</f>
        <v>0</v>
      </c>
      <c r="F12" s="34">
        <f>IF('M2-In'!Q12&lt;0,1,0)</f>
        <v>0</v>
      </c>
      <c r="G12" s="81" t="str">
        <f t="shared" si="0"/>
        <v>OK</v>
      </c>
      <c r="H12" s="81">
        <f>IF('M2-In'!Q12&lt;0,0,'M2-In'!Q12)</f>
        <v>0</v>
      </c>
      <c r="I12" s="25">
        <f>IF('M2-In'!F12&gt;0,malu2,0)</f>
        <v>0</v>
      </c>
      <c r="J12" s="25">
        <f>IF('M2-In'!G12&gt;0,dima2,0)</f>
        <v>0</v>
      </c>
      <c r="K12" s="25">
        <f>IF('M2-In'!H12&gt;0,wome2,0)</f>
        <v>0</v>
      </c>
      <c r="L12" s="25">
        <f>IF('M2-In'!I12&gt;0,doje2,0)</f>
        <v>0</v>
      </c>
      <c r="M12" s="25">
        <f>IF('M2-In'!J12&gt;0,vrve2,0)</f>
        <v>0</v>
      </c>
      <c r="N12" s="25">
        <f>IF('M2-In'!K12&gt;0,zasa2,0)</f>
        <v>0</v>
      </c>
      <c r="O12" s="25">
        <f>IF('M2-In'!L12&gt;0,zodi2,0)</f>
        <v>0</v>
      </c>
      <c r="P12" s="25">
        <f t="shared" si="1"/>
        <v>0</v>
      </c>
      <c r="Q12" s="25">
        <f>IF(P12+'M2-In'!U12&gt;malu2+dima2+wome2+doje2+vrve2+zasa2+zodi2,1,0)</f>
        <v>0</v>
      </c>
      <c r="R12" s="25" t="str">
        <f t="shared" si="2"/>
        <v>OK</v>
      </c>
      <c r="S12" s="25">
        <f>MIN(P12+'M2-In'!U12,malu2+dima2+wome2+doje2+vrve2+zasa2+zodi2)</f>
        <v>0</v>
      </c>
      <c r="T12" s="25">
        <f>IF('M2-In'!AD12+'M2-In'!AE12+'M2-In'!AF12+'M2-In'!AG12+'M2-In'!AH12+'M2-In'!AI12+'M2-In'!AJ12&gt;S12,1,0)</f>
        <v>0</v>
      </c>
      <c r="U12" s="25" t="str">
        <f t="shared" si="3"/>
        <v>OK</v>
      </c>
      <c r="V12" s="34">
        <f t="shared" si="4"/>
        <v>0</v>
      </c>
      <c r="W12" s="81">
        <f>ROUND('M2-In'!Y12+'M2-In'!Z12+'M2-In'!AA12*0.5+'M2-In'!AB12*0.5,2)</f>
        <v>0</v>
      </c>
      <c r="X12" s="81">
        <f>ROUND('M2-In'!Y12,2)+ROUND('M2-In'!Z12*1.5,2)+ROUND('M2-In'!AA12*0.6,2)+ROUND('M2-In'!AB12*0.9,2)</f>
        <v>0</v>
      </c>
      <c r="Y12" s="81">
        <f ca="1">IF(V12=1,"Corriger",'M2-In'!Y12* vergoedtwee +'M2-In'!Z12*ROUND( vergoedtwee *1.5,2)+'M2-In'!AA12*ROUND( vergoedtwee *0.6,2)+'M2-In'!AB12*ROUND( vergoedtwee *0.9,2))</f>
        <v>0</v>
      </c>
      <c r="Z12" s="81">
        <f t="shared" ca="1" si="5"/>
        <v>0</v>
      </c>
      <c r="AA12" s="81">
        <f>E12+'M2-In'!N12+'M2-In'!P12+H12</f>
        <v>0</v>
      </c>
      <c r="AB12" s="81">
        <f>E12+'M2-In'!N12+'M2-In'!P12</f>
        <v>0</v>
      </c>
      <c r="AC12" s="25">
        <f>IF(V12=1,"Corriger",MIN(AA12,ad5m2*Ident!L12))</f>
        <v>0</v>
      </c>
      <c r="AD12" s="25">
        <f>MIN(AB12,ad5m2*Ident!L12)</f>
        <v>0</v>
      </c>
      <c r="AE12" s="81">
        <f t="shared" si="6"/>
        <v>0</v>
      </c>
      <c r="AF12" s="81">
        <f t="shared" si="7"/>
        <v>0</v>
      </c>
      <c r="AG12" s="81">
        <f>'M2-In'!AD12+'M2-In'!AE12</f>
        <v>0</v>
      </c>
      <c r="AH12" s="81">
        <f t="shared" si="8"/>
        <v>0</v>
      </c>
      <c r="AI12" s="81">
        <f>IF(V12=1,"Corriger!",ROUND('M2-In'!AF12*AE12*fuf,2))</f>
        <v>0</v>
      </c>
      <c r="AJ12" s="81">
        <f>IF(V12=1,"Corriger!",ROUND('M2-In'!AG12*AE12*fuf,2))</f>
        <v>0</v>
      </c>
      <c r="AK12" s="81">
        <f>IF(V12=1,"Corriger!",ROUND('M2-In'!AH12*AE12*fuf,2))</f>
        <v>0</v>
      </c>
      <c r="AL12" s="81">
        <f>IF(V12=1,"Corriger!",ROUND('M2-In'!AI12*AE12*fuf,2))</f>
        <v>0</v>
      </c>
      <c r="AM12" s="81">
        <f>IF(V12=1,"Corriger!",ROUND('M2-In'!AJ12*AE12*fuf,2))</f>
        <v>0</v>
      </c>
      <c r="AN12" s="81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1">
        <f t="shared" si="10"/>
        <v>0</v>
      </c>
      <c r="AQ12" s="81">
        <f t="shared" ca="1" si="11"/>
        <v>0</v>
      </c>
      <c r="AR12" s="81">
        <f t="shared" ca="1" si="12"/>
        <v>0</v>
      </c>
      <c r="AS12" s="81">
        <f t="shared" si="13"/>
        <v>0</v>
      </c>
      <c r="AT12" s="81">
        <f t="shared" ca="1" si="14"/>
        <v>0</v>
      </c>
      <c r="AU12" s="81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'M2-In'!F13*malu2+'M2-In'!G13*dima2+'M2-In'!H13*wome2+'M2-In'!I13*doje2+'M2-In'!J13*vrve2+'M2-In'!K13*zasa2+'M2-In'!L13*zodi2</f>
        <v>0</v>
      </c>
      <c r="F13" s="34">
        <f>IF('M2-In'!Q13&lt;0,1,0)</f>
        <v>0</v>
      </c>
      <c r="G13" s="81" t="str">
        <f t="shared" si="0"/>
        <v>OK</v>
      </c>
      <c r="H13" s="81">
        <f>IF('M2-In'!Q13&lt;0,0,'M2-In'!Q13)</f>
        <v>0</v>
      </c>
      <c r="I13" s="25">
        <f>IF('M2-In'!F13&gt;0,malu2,0)</f>
        <v>0</v>
      </c>
      <c r="J13" s="25">
        <f>IF('M2-In'!G13&gt;0,dima2,0)</f>
        <v>0</v>
      </c>
      <c r="K13" s="25">
        <f>IF('M2-In'!H13&gt;0,wome2,0)</f>
        <v>0</v>
      </c>
      <c r="L13" s="25">
        <f>IF('M2-In'!I13&gt;0,doje2,0)</f>
        <v>0</v>
      </c>
      <c r="M13" s="25">
        <f>IF('M2-In'!J13&gt;0,vrve2,0)</f>
        <v>0</v>
      </c>
      <c r="N13" s="25">
        <f>IF('M2-In'!K13&gt;0,zasa2,0)</f>
        <v>0</v>
      </c>
      <c r="O13" s="25">
        <f>IF('M2-In'!L13&gt;0,zodi2,0)</f>
        <v>0</v>
      </c>
      <c r="P13" s="25">
        <f t="shared" si="1"/>
        <v>0</v>
      </c>
      <c r="Q13" s="25">
        <f>IF(P13+'M2-In'!U13&gt;malu2+dima2+wome2+doje2+vrve2+zasa2+zodi2,1,0)</f>
        <v>0</v>
      </c>
      <c r="R13" s="25" t="str">
        <f t="shared" si="2"/>
        <v>OK</v>
      </c>
      <c r="S13" s="25">
        <f>MIN(P13+'M2-In'!U13,malu2+dima2+wome2+doje2+vrve2+zasa2+zodi2)</f>
        <v>0</v>
      </c>
      <c r="T13" s="25">
        <f>IF('M2-In'!AD13+'M2-In'!AE13+'M2-In'!AF13+'M2-In'!AG13+'M2-In'!AH13+'M2-In'!AI13+'M2-In'!AJ13&gt;S13,1,0)</f>
        <v>0</v>
      </c>
      <c r="U13" s="25" t="str">
        <f t="shared" si="3"/>
        <v>OK</v>
      </c>
      <c r="V13" s="34">
        <f t="shared" si="4"/>
        <v>0</v>
      </c>
      <c r="W13" s="81">
        <f>ROUND('M2-In'!Y13+'M2-In'!Z13+'M2-In'!AA13*0.5+'M2-In'!AB13*0.5,2)</f>
        <v>0</v>
      </c>
      <c r="X13" s="81">
        <f>ROUND('M2-In'!Y13,2)+ROUND('M2-In'!Z13*1.5,2)+ROUND('M2-In'!AA13*0.6,2)+ROUND('M2-In'!AB13*0.9,2)</f>
        <v>0</v>
      </c>
      <c r="Y13" s="81">
        <f ca="1">IF(V13=1,"Corriger",'M2-In'!Y13* vergoedtwee +'M2-In'!Z13*ROUND( vergoedtwee *1.5,2)+'M2-In'!AA13*ROUND( vergoedtwee *0.6,2)+'M2-In'!AB13*ROUND( vergoedtwee *0.9,2))</f>
        <v>0</v>
      </c>
      <c r="Z13" s="81">
        <f t="shared" ca="1" si="5"/>
        <v>0</v>
      </c>
      <c r="AA13" s="81">
        <f>E13+'M2-In'!N13+'M2-In'!P13+H13</f>
        <v>0</v>
      </c>
      <c r="AB13" s="81">
        <f>E13+'M2-In'!N13+'M2-In'!P13</f>
        <v>0</v>
      </c>
      <c r="AC13" s="25">
        <f>IF(V13=1,"Corriger",MIN(AA13,ad5m2*Ident!L13))</f>
        <v>0</v>
      </c>
      <c r="AD13" s="25">
        <f>MIN(AB13,ad5m2*Ident!L13)</f>
        <v>0</v>
      </c>
      <c r="AE13" s="81">
        <f t="shared" si="6"/>
        <v>0</v>
      </c>
      <c r="AF13" s="81">
        <f t="shared" si="7"/>
        <v>0</v>
      </c>
      <c r="AG13" s="81">
        <f>'M2-In'!AD13+'M2-In'!AE13</f>
        <v>0</v>
      </c>
      <c r="AH13" s="81">
        <f t="shared" si="8"/>
        <v>0</v>
      </c>
      <c r="AI13" s="81">
        <f>IF(V13=1,"Corriger!",ROUND('M2-In'!AF13*AE13*fuf,2))</f>
        <v>0</v>
      </c>
      <c r="AJ13" s="81">
        <f>IF(V13=1,"Corriger!",ROUND('M2-In'!AG13*AE13*fuf,2))</f>
        <v>0</v>
      </c>
      <c r="AK13" s="81">
        <f>IF(V13=1,"Corriger!",ROUND('M2-In'!AH13*AE13*fuf,2))</f>
        <v>0</v>
      </c>
      <c r="AL13" s="81">
        <f>IF(V13=1,"Corriger!",ROUND('M2-In'!AI13*AE13*fuf,2))</f>
        <v>0</v>
      </c>
      <c r="AM13" s="81">
        <f>IF(V13=1,"Corriger!",ROUND('M2-In'!AJ13*AE13*fuf,2))</f>
        <v>0</v>
      </c>
      <c r="AN13" s="81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1">
        <f t="shared" si="10"/>
        <v>0</v>
      </c>
      <c r="AQ13" s="81">
        <f t="shared" ca="1" si="11"/>
        <v>0</v>
      </c>
      <c r="AR13" s="81">
        <f t="shared" ca="1" si="12"/>
        <v>0</v>
      </c>
      <c r="AS13" s="81">
        <f t="shared" si="13"/>
        <v>0</v>
      </c>
      <c r="AT13" s="81">
        <f t="shared" ca="1" si="14"/>
        <v>0</v>
      </c>
      <c r="AU13" s="81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'M2-In'!F14*malu2+'M2-In'!G14*dima2+'M2-In'!H14*wome2+'M2-In'!I14*doje2+'M2-In'!J14*vrve2+'M2-In'!K14*zasa2+'M2-In'!L14*zodi2</f>
        <v>0</v>
      </c>
      <c r="F14" s="34">
        <f>IF('M2-In'!Q14&lt;0,1,0)</f>
        <v>0</v>
      </c>
      <c r="G14" s="81" t="str">
        <f t="shared" si="0"/>
        <v>OK</v>
      </c>
      <c r="H14" s="81">
        <f>IF('M2-In'!Q14&lt;0,0,'M2-In'!Q14)</f>
        <v>0</v>
      </c>
      <c r="I14" s="25">
        <f>IF('M2-In'!F14&gt;0,malu2,0)</f>
        <v>0</v>
      </c>
      <c r="J14" s="25">
        <f>IF('M2-In'!G14&gt;0,dima2,0)</f>
        <v>0</v>
      </c>
      <c r="K14" s="25">
        <f>IF('M2-In'!H14&gt;0,wome2,0)</f>
        <v>0</v>
      </c>
      <c r="L14" s="25">
        <f>IF('M2-In'!I14&gt;0,doje2,0)</f>
        <v>0</v>
      </c>
      <c r="M14" s="25">
        <f>IF('M2-In'!J14&gt;0,vrve2,0)</f>
        <v>0</v>
      </c>
      <c r="N14" s="25">
        <f>IF('M2-In'!K14&gt;0,zasa2,0)</f>
        <v>0</v>
      </c>
      <c r="O14" s="25">
        <f>IF('M2-In'!L14&gt;0,zodi2,0)</f>
        <v>0</v>
      </c>
      <c r="P14" s="25">
        <f t="shared" si="1"/>
        <v>0</v>
      </c>
      <c r="Q14" s="25">
        <f>IF(P14+'M2-In'!U14&gt;malu2+dima2+wome2+doje2+vrve2+zasa2+zodi2,1,0)</f>
        <v>0</v>
      </c>
      <c r="R14" s="25" t="str">
        <f t="shared" si="2"/>
        <v>OK</v>
      </c>
      <c r="S14" s="25">
        <f>MIN(P14+'M2-In'!U14,malu2+dima2+wome2+doje2+vrve2+zasa2+zodi2)</f>
        <v>0</v>
      </c>
      <c r="T14" s="25">
        <f>IF('M2-In'!AD14+'M2-In'!AE14+'M2-In'!AF14+'M2-In'!AG14+'M2-In'!AH14+'M2-In'!AI14+'M2-In'!AJ14&gt;S14,1,0)</f>
        <v>0</v>
      </c>
      <c r="U14" s="25" t="str">
        <f t="shared" si="3"/>
        <v>OK</v>
      </c>
      <c r="V14" s="34">
        <f t="shared" si="4"/>
        <v>0</v>
      </c>
      <c r="W14" s="81">
        <f>ROUND('M2-In'!Y14+'M2-In'!Z14+'M2-In'!AA14*0.5+'M2-In'!AB14*0.5,2)</f>
        <v>0</v>
      </c>
      <c r="X14" s="81">
        <f>ROUND('M2-In'!Y14,2)+ROUND('M2-In'!Z14*1.5,2)+ROUND('M2-In'!AA14*0.6,2)+ROUND('M2-In'!AB14*0.9,2)</f>
        <v>0</v>
      </c>
      <c r="Y14" s="81">
        <f ca="1">IF(V14=1,"Corriger",'M2-In'!Y14* vergoedtwee +'M2-In'!Z14*ROUND( vergoedtwee *1.5,2)+'M2-In'!AA14*ROUND( vergoedtwee *0.6,2)+'M2-In'!AB14*ROUND( vergoedtwee *0.9,2))</f>
        <v>0</v>
      </c>
      <c r="Z14" s="81">
        <f t="shared" ca="1" si="5"/>
        <v>0</v>
      </c>
      <c r="AA14" s="81">
        <f>E14+'M2-In'!N14+'M2-In'!P14+H14</f>
        <v>0</v>
      </c>
      <c r="AB14" s="81">
        <f>E14+'M2-In'!N14+'M2-In'!P14</f>
        <v>0</v>
      </c>
      <c r="AC14" s="25">
        <f>IF(V14=1,"Corriger",MIN(AA14,ad5m2*Ident!L14))</f>
        <v>0</v>
      </c>
      <c r="AD14" s="25">
        <f>MIN(AB14,ad5m2*Ident!L14)</f>
        <v>0</v>
      </c>
      <c r="AE14" s="81">
        <f t="shared" si="6"/>
        <v>0</v>
      </c>
      <c r="AF14" s="81">
        <f t="shared" si="7"/>
        <v>0</v>
      </c>
      <c r="AG14" s="81">
        <f>'M2-In'!AD14+'M2-In'!AE14</f>
        <v>0</v>
      </c>
      <c r="AH14" s="81">
        <f t="shared" si="8"/>
        <v>0</v>
      </c>
      <c r="AI14" s="81">
        <f>IF(V14=1,"Corriger!",ROUND('M2-In'!AF14*AE14*fuf,2))</f>
        <v>0</v>
      </c>
      <c r="AJ14" s="81">
        <f>IF(V14=1,"Corriger!",ROUND('M2-In'!AG14*AE14*fuf,2))</f>
        <v>0</v>
      </c>
      <c r="AK14" s="81">
        <f>IF(V14=1,"Corriger!",ROUND('M2-In'!AH14*AE14*fuf,2))</f>
        <v>0</v>
      </c>
      <c r="AL14" s="81">
        <f>IF(V14=1,"Corriger!",ROUND('M2-In'!AI14*AE14*fuf,2))</f>
        <v>0</v>
      </c>
      <c r="AM14" s="81">
        <f>IF(V14=1,"Corriger!",ROUND('M2-In'!AJ14*AE14*fuf,2))</f>
        <v>0</v>
      </c>
      <c r="AN14" s="81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1">
        <f t="shared" si="10"/>
        <v>0</v>
      </c>
      <c r="AQ14" s="81">
        <f t="shared" ca="1" si="11"/>
        <v>0</v>
      </c>
      <c r="AR14" s="81">
        <f t="shared" ca="1" si="12"/>
        <v>0</v>
      </c>
      <c r="AS14" s="81">
        <f t="shared" si="13"/>
        <v>0</v>
      </c>
      <c r="AT14" s="81">
        <f t="shared" ca="1" si="14"/>
        <v>0</v>
      </c>
      <c r="AU14" s="81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'M2-In'!F15*malu2+'M2-In'!G15*dima2+'M2-In'!H15*wome2+'M2-In'!I15*doje2+'M2-In'!J15*vrve2+'M2-In'!K15*zasa2+'M2-In'!L15*zodi2</f>
        <v>0</v>
      </c>
      <c r="F15" s="34">
        <f>IF('M2-In'!Q15&lt;0,1,0)</f>
        <v>0</v>
      </c>
      <c r="G15" s="81" t="str">
        <f t="shared" si="0"/>
        <v>OK</v>
      </c>
      <c r="H15" s="81">
        <f>IF('M2-In'!Q15&lt;0,0,'M2-In'!Q15)</f>
        <v>0</v>
      </c>
      <c r="I15" s="25">
        <f>IF('M2-In'!F15&gt;0,malu2,0)</f>
        <v>0</v>
      </c>
      <c r="J15" s="25">
        <f>IF('M2-In'!G15&gt;0,dima2,0)</f>
        <v>0</v>
      </c>
      <c r="K15" s="25">
        <f>IF('M2-In'!H15&gt;0,wome2,0)</f>
        <v>0</v>
      </c>
      <c r="L15" s="25">
        <f>IF('M2-In'!I15&gt;0,doje2,0)</f>
        <v>0</v>
      </c>
      <c r="M15" s="25">
        <f>IF('M2-In'!J15&gt;0,vrve2,0)</f>
        <v>0</v>
      </c>
      <c r="N15" s="25">
        <f>IF('M2-In'!K15&gt;0,zasa2,0)</f>
        <v>0</v>
      </c>
      <c r="O15" s="25">
        <f>IF('M2-In'!L15&gt;0,zodi2,0)</f>
        <v>0</v>
      </c>
      <c r="P15" s="25">
        <f t="shared" si="1"/>
        <v>0</v>
      </c>
      <c r="Q15" s="25">
        <f>IF(P15+'M2-In'!U15&gt;malu2+dima2+wome2+doje2+vrve2+zasa2+zodi2,1,0)</f>
        <v>0</v>
      </c>
      <c r="R15" s="25" t="str">
        <f t="shared" si="2"/>
        <v>OK</v>
      </c>
      <c r="S15" s="25">
        <f>MIN(P15+'M2-In'!U15,malu2+dima2+wome2+doje2+vrve2+zasa2+zodi2)</f>
        <v>0</v>
      </c>
      <c r="T15" s="25">
        <f>IF('M2-In'!AD15+'M2-In'!AE15+'M2-In'!AF15+'M2-In'!AG15+'M2-In'!AH15+'M2-In'!AI15+'M2-In'!AJ15&gt;S15,1,0)</f>
        <v>0</v>
      </c>
      <c r="U15" s="25" t="str">
        <f t="shared" si="3"/>
        <v>OK</v>
      </c>
      <c r="V15" s="34">
        <f t="shared" si="4"/>
        <v>0</v>
      </c>
      <c r="W15" s="81">
        <f>ROUND('M2-In'!Y15+'M2-In'!Z15+'M2-In'!AA15*0.5+'M2-In'!AB15*0.5,2)</f>
        <v>0</v>
      </c>
      <c r="X15" s="81">
        <f>ROUND('M2-In'!Y15,2)+ROUND('M2-In'!Z15*1.5,2)+ROUND('M2-In'!AA15*0.6,2)+ROUND('M2-In'!AB15*0.9,2)</f>
        <v>0</v>
      </c>
      <c r="Y15" s="81">
        <f ca="1">IF(V15=1,"Corriger",'M2-In'!Y15* vergoedtwee +'M2-In'!Z15*ROUND( vergoedtwee *1.5,2)+'M2-In'!AA15*ROUND( vergoedtwee *0.6,2)+'M2-In'!AB15*ROUND( vergoedtwee *0.9,2))</f>
        <v>0</v>
      </c>
      <c r="Z15" s="81">
        <f t="shared" ca="1" si="5"/>
        <v>0</v>
      </c>
      <c r="AA15" s="81">
        <f>E15+'M2-In'!N15+'M2-In'!P15+H15</f>
        <v>0</v>
      </c>
      <c r="AB15" s="81">
        <f>E15+'M2-In'!N15+'M2-In'!P15</f>
        <v>0</v>
      </c>
      <c r="AC15" s="25">
        <f>IF(V15=1,"Corriger",MIN(AA15,ad5m2*Ident!L15))</f>
        <v>0</v>
      </c>
      <c r="AD15" s="25">
        <f>MIN(AB15,ad5m2*Ident!L15)</f>
        <v>0</v>
      </c>
      <c r="AE15" s="81">
        <f t="shared" si="6"/>
        <v>0</v>
      </c>
      <c r="AF15" s="81">
        <f t="shared" si="7"/>
        <v>0</v>
      </c>
      <c r="AG15" s="81">
        <f>'M2-In'!AD15+'M2-In'!AE15</f>
        <v>0</v>
      </c>
      <c r="AH15" s="81">
        <f t="shared" si="8"/>
        <v>0</v>
      </c>
      <c r="AI15" s="81">
        <f>IF(V15=1,"Corriger!",ROUND('M2-In'!AF15*AE15*fuf,2))</f>
        <v>0</v>
      </c>
      <c r="AJ15" s="81">
        <f>IF(V15=1,"Corriger!",ROUND('M2-In'!AG15*AE15*fuf,2))</f>
        <v>0</v>
      </c>
      <c r="AK15" s="81">
        <f>IF(V15=1,"Corriger!",ROUND('M2-In'!AH15*AE15*fuf,2))</f>
        <v>0</v>
      </c>
      <c r="AL15" s="81">
        <f>IF(V15=1,"Corriger!",ROUND('M2-In'!AI15*AE15*fuf,2))</f>
        <v>0</v>
      </c>
      <c r="AM15" s="81">
        <f>IF(V15=1,"Corriger!",ROUND('M2-In'!AJ15*AE15*fuf,2))</f>
        <v>0</v>
      </c>
      <c r="AN15" s="81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1">
        <f t="shared" si="10"/>
        <v>0</v>
      </c>
      <c r="AQ15" s="81">
        <f t="shared" ca="1" si="11"/>
        <v>0</v>
      </c>
      <c r="AR15" s="81">
        <f t="shared" ca="1" si="12"/>
        <v>0</v>
      </c>
      <c r="AS15" s="81">
        <f t="shared" si="13"/>
        <v>0</v>
      </c>
      <c r="AT15" s="81">
        <f t="shared" ca="1" si="14"/>
        <v>0</v>
      </c>
      <c r="AU15" s="81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'M2-In'!F16*malu2+'M2-In'!G16*dima2+'M2-In'!H16*wome2+'M2-In'!I16*doje2+'M2-In'!J16*vrve2+'M2-In'!K16*zasa2+'M2-In'!L16*zodi2</f>
        <v>0</v>
      </c>
      <c r="F16" s="34">
        <f>IF('M2-In'!Q16&lt;0,1,0)</f>
        <v>0</v>
      </c>
      <c r="G16" s="81" t="str">
        <f t="shared" si="0"/>
        <v>OK</v>
      </c>
      <c r="H16" s="81">
        <f>IF('M2-In'!Q16&lt;0,0,'M2-In'!Q16)</f>
        <v>0</v>
      </c>
      <c r="I16" s="25">
        <f>IF('M2-In'!F16&gt;0,malu2,0)</f>
        <v>0</v>
      </c>
      <c r="J16" s="25">
        <f>IF('M2-In'!G16&gt;0,dima2,0)</f>
        <v>0</v>
      </c>
      <c r="K16" s="25">
        <f>IF('M2-In'!H16&gt;0,wome2,0)</f>
        <v>0</v>
      </c>
      <c r="L16" s="25">
        <f>IF('M2-In'!I16&gt;0,doje2,0)</f>
        <v>0</v>
      </c>
      <c r="M16" s="25">
        <f>IF('M2-In'!J16&gt;0,vrve2,0)</f>
        <v>0</v>
      </c>
      <c r="N16" s="25">
        <f>IF('M2-In'!K16&gt;0,zasa2,0)</f>
        <v>0</v>
      </c>
      <c r="O16" s="25">
        <f>IF('M2-In'!L16&gt;0,zodi2,0)</f>
        <v>0</v>
      </c>
      <c r="P16" s="25">
        <f t="shared" si="1"/>
        <v>0</v>
      </c>
      <c r="Q16" s="25">
        <f>IF(P16+'M2-In'!U16&gt;malu2+dima2+wome2+doje2+vrve2+zasa2+zodi2,1,0)</f>
        <v>0</v>
      </c>
      <c r="R16" s="25" t="str">
        <f t="shared" si="2"/>
        <v>OK</v>
      </c>
      <c r="S16" s="25">
        <f>MIN(P16+'M2-In'!U16,malu2+dima2+wome2+doje2+vrve2+zasa2+zodi2)</f>
        <v>0</v>
      </c>
      <c r="T16" s="25">
        <f>IF('M2-In'!AD16+'M2-In'!AE16+'M2-In'!AF16+'M2-In'!AG16+'M2-In'!AH16+'M2-In'!AI16+'M2-In'!AJ16&gt;S16,1,0)</f>
        <v>0</v>
      </c>
      <c r="U16" s="25" t="str">
        <f t="shared" si="3"/>
        <v>OK</v>
      </c>
      <c r="V16" s="34">
        <f t="shared" si="4"/>
        <v>0</v>
      </c>
      <c r="W16" s="81">
        <f>ROUND('M2-In'!Y16+'M2-In'!Z16+'M2-In'!AA16*0.5+'M2-In'!AB16*0.5,2)</f>
        <v>0</v>
      </c>
      <c r="X16" s="81">
        <f>ROUND('M2-In'!Y16,2)+ROUND('M2-In'!Z16*1.5,2)+ROUND('M2-In'!AA16*0.6,2)+ROUND('M2-In'!AB16*0.9,2)</f>
        <v>0</v>
      </c>
      <c r="Y16" s="81">
        <f ca="1">IF(V16=1,"Corriger",'M2-In'!Y16* vergoedtwee +'M2-In'!Z16*ROUND( vergoedtwee *1.5,2)+'M2-In'!AA16*ROUND( vergoedtwee *0.6,2)+'M2-In'!AB16*ROUND( vergoedtwee *0.9,2))</f>
        <v>0</v>
      </c>
      <c r="Z16" s="81">
        <f t="shared" ca="1" si="5"/>
        <v>0</v>
      </c>
      <c r="AA16" s="81">
        <f>E16+'M2-In'!N16+'M2-In'!P16+H16</f>
        <v>0</v>
      </c>
      <c r="AB16" s="81">
        <f>E16+'M2-In'!N16+'M2-In'!P16</f>
        <v>0</v>
      </c>
      <c r="AC16" s="25">
        <f>IF(V16=1,"Corriger",MIN(AA16,ad5m2*Ident!L16))</f>
        <v>0</v>
      </c>
      <c r="AD16" s="25">
        <f>MIN(AB16,ad5m2*Ident!L16)</f>
        <v>0</v>
      </c>
      <c r="AE16" s="81">
        <f t="shared" si="6"/>
        <v>0</v>
      </c>
      <c r="AF16" s="81">
        <f t="shared" si="7"/>
        <v>0</v>
      </c>
      <c r="AG16" s="81">
        <f>'M2-In'!AD16+'M2-In'!AE16</f>
        <v>0</v>
      </c>
      <c r="AH16" s="81">
        <f t="shared" si="8"/>
        <v>0</v>
      </c>
      <c r="AI16" s="81">
        <f>IF(V16=1,"Corriger!",ROUND('M2-In'!AF16*AE16*fuf,2))</f>
        <v>0</v>
      </c>
      <c r="AJ16" s="81">
        <f>IF(V16=1,"Corriger!",ROUND('M2-In'!AG16*AE16*fuf,2))</f>
        <v>0</v>
      </c>
      <c r="AK16" s="81">
        <f>IF(V16=1,"Corriger!",ROUND('M2-In'!AH16*AE16*fuf,2))</f>
        <v>0</v>
      </c>
      <c r="AL16" s="81">
        <f>IF(V16=1,"Corriger!",ROUND('M2-In'!AI16*AE16*fuf,2))</f>
        <v>0</v>
      </c>
      <c r="AM16" s="81">
        <f>IF(V16=1,"Corriger!",ROUND('M2-In'!AJ16*AE16*fuf,2))</f>
        <v>0</v>
      </c>
      <c r="AN16" s="81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1">
        <f t="shared" si="10"/>
        <v>0</v>
      </c>
      <c r="AQ16" s="81">
        <f t="shared" ca="1" si="11"/>
        <v>0</v>
      </c>
      <c r="AR16" s="81">
        <f t="shared" ca="1" si="12"/>
        <v>0</v>
      </c>
      <c r="AS16" s="81">
        <f t="shared" si="13"/>
        <v>0</v>
      </c>
      <c r="AT16" s="81">
        <f t="shared" ca="1" si="14"/>
        <v>0</v>
      </c>
      <c r="AU16" s="81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'M2-In'!F17*malu2+'M2-In'!G17*dima2+'M2-In'!H17*wome2+'M2-In'!I17*doje2+'M2-In'!J17*vrve2+'M2-In'!K17*zasa2+'M2-In'!L17*zodi2</f>
        <v>0</v>
      </c>
      <c r="F17" s="34">
        <f>IF('M2-In'!Q17&lt;0,1,0)</f>
        <v>0</v>
      </c>
      <c r="G17" s="81" t="str">
        <f t="shared" si="0"/>
        <v>OK</v>
      </c>
      <c r="H17" s="81">
        <f>IF('M2-In'!Q17&lt;0,0,'M2-In'!Q17)</f>
        <v>0</v>
      </c>
      <c r="I17" s="25">
        <f>IF('M2-In'!F17&gt;0,malu2,0)</f>
        <v>0</v>
      </c>
      <c r="J17" s="25">
        <f>IF('M2-In'!G17&gt;0,dima2,0)</f>
        <v>0</v>
      </c>
      <c r="K17" s="25">
        <f>IF('M2-In'!H17&gt;0,wome2,0)</f>
        <v>0</v>
      </c>
      <c r="L17" s="25">
        <f>IF('M2-In'!I17&gt;0,doje2,0)</f>
        <v>0</v>
      </c>
      <c r="M17" s="25">
        <f>IF('M2-In'!J17&gt;0,vrve2,0)</f>
        <v>0</v>
      </c>
      <c r="N17" s="25">
        <f>IF('M2-In'!K17&gt;0,zasa2,0)</f>
        <v>0</v>
      </c>
      <c r="O17" s="25">
        <f>IF('M2-In'!L17&gt;0,zodi2,0)</f>
        <v>0</v>
      </c>
      <c r="P17" s="25">
        <f t="shared" si="1"/>
        <v>0</v>
      </c>
      <c r="Q17" s="25">
        <f>IF(P17+'M2-In'!U17&gt;malu2+dima2+wome2+doje2+vrve2+zasa2+zodi2,1,0)</f>
        <v>0</v>
      </c>
      <c r="R17" s="25" t="str">
        <f t="shared" si="2"/>
        <v>OK</v>
      </c>
      <c r="S17" s="25">
        <f>MIN(P17+'M2-In'!U17,malu2+dima2+wome2+doje2+vrve2+zasa2+zodi2)</f>
        <v>0</v>
      </c>
      <c r="T17" s="25">
        <f>IF('M2-In'!AD17+'M2-In'!AE17+'M2-In'!AF17+'M2-In'!AG17+'M2-In'!AH17+'M2-In'!AI17+'M2-In'!AJ17&gt;S17,1,0)</f>
        <v>0</v>
      </c>
      <c r="U17" s="25" t="str">
        <f t="shared" si="3"/>
        <v>OK</v>
      </c>
      <c r="V17" s="34">
        <f t="shared" si="4"/>
        <v>0</v>
      </c>
      <c r="W17" s="81">
        <f>ROUND('M2-In'!Y17+'M2-In'!Z17+'M2-In'!AA17*0.5+'M2-In'!AB17*0.5,2)</f>
        <v>0</v>
      </c>
      <c r="X17" s="81">
        <f>ROUND('M2-In'!Y17,2)+ROUND('M2-In'!Z17*1.5,2)+ROUND('M2-In'!AA17*0.6,2)+ROUND('M2-In'!AB17*0.9,2)</f>
        <v>0</v>
      </c>
      <c r="Y17" s="81">
        <f ca="1">IF(V17=1,"Corriger",'M2-In'!Y17* vergoedtwee +'M2-In'!Z17*ROUND( vergoedtwee *1.5,2)+'M2-In'!AA17*ROUND( vergoedtwee *0.6,2)+'M2-In'!AB17*ROUND( vergoedtwee *0.9,2))</f>
        <v>0</v>
      </c>
      <c r="Z17" s="81">
        <f t="shared" ca="1" si="5"/>
        <v>0</v>
      </c>
      <c r="AA17" s="81">
        <f>E17+'M2-In'!N17+'M2-In'!P17+H17</f>
        <v>0</v>
      </c>
      <c r="AB17" s="81">
        <f>E17+'M2-In'!N17+'M2-In'!P17</f>
        <v>0</v>
      </c>
      <c r="AC17" s="25">
        <f>IF(V17=1,"Corriger",MIN(AA17,ad5m2*Ident!L17))</f>
        <v>0</v>
      </c>
      <c r="AD17" s="25">
        <f>MIN(AB17,ad5m2*Ident!L17)</f>
        <v>0</v>
      </c>
      <c r="AE17" s="81">
        <f t="shared" si="6"/>
        <v>0</v>
      </c>
      <c r="AF17" s="81">
        <f t="shared" si="7"/>
        <v>0</v>
      </c>
      <c r="AG17" s="81">
        <f>'M2-In'!AD17+'M2-In'!AE17</f>
        <v>0</v>
      </c>
      <c r="AH17" s="81">
        <f t="shared" si="8"/>
        <v>0</v>
      </c>
      <c r="AI17" s="81">
        <f>IF(V17=1,"Corriger!",ROUND('M2-In'!AF17*AE17*fuf,2))</f>
        <v>0</v>
      </c>
      <c r="AJ17" s="81">
        <f>IF(V17=1,"Corriger!",ROUND('M2-In'!AG17*AE17*fuf,2))</f>
        <v>0</v>
      </c>
      <c r="AK17" s="81">
        <f>IF(V17=1,"Corriger!",ROUND('M2-In'!AH17*AE17*fuf,2))</f>
        <v>0</v>
      </c>
      <c r="AL17" s="81">
        <f>IF(V17=1,"Corriger!",ROUND('M2-In'!AI17*AE17*fuf,2))</f>
        <v>0</v>
      </c>
      <c r="AM17" s="81">
        <f>IF(V17=1,"Corriger!",ROUND('M2-In'!AJ17*AE17*fuf,2))</f>
        <v>0</v>
      </c>
      <c r="AN17" s="81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1">
        <f t="shared" si="10"/>
        <v>0</v>
      </c>
      <c r="AQ17" s="81">
        <f t="shared" ca="1" si="11"/>
        <v>0</v>
      </c>
      <c r="AR17" s="81">
        <f t="shared" ca="1" si="12"/>
        <v>0</v>
      </c>
      <c r="AS17" s="81">
        <f t="shared" si="13"/>
        <v>0</v>
      </c>
      <c r="AT17" s="81">
        <f t="shared" ca="1" si="14"/>
        <v>0</v>
      </c>
      <c r="AU17" s="81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'M2-In'!F18*malu2+'M2-In'!G18*dima2+'M2-In'!H18*wome2+'M2-In'!I18*doje2+'M2-In'!J18*vrve2+'M2-In'!K18*zasa2+'M2-In'!L18*zodi2</f>
        <v>0</v>
      </c>
      <c r="F18" s="34">
        <f>IF('M2-In'!Q18&lt;0,1,0)</f>
        <v>0</v>
      </c>
      <c r="G18" s="81" t="str">
        <f t="shared" si="0"/>
        <v>OK</v>
      </c>
      <c r="H18" s="81">
        <f>IF('M2-In'!Q18&lt;0,0,'M2-In'!Q18)</f>
        <v>0</v>
      </c>
      <c r="I18" s="25">
        <f>IF('M2-In'!F18&gt;0,malu2,0)</f>
        <v>0</v>
      </c>
      <c r="J18" s="25">
        <f>IF('M2-In'!G18&gt;0,dima2,0)</f>
        <v>0</v>
      </c>
      <c r="K18" s="25">
        <f>IF('M2-In'!H18&gt;0,wome2,0)</f>
        <v>0</v>
      </c>
      <c r="L18" s="25">
        <f>IF('M2-In'!I18&gt;0,doje2,0)</f>
        <v>0</v>
      </c>
      <c r="M18" s="25">
        <f>IF('M2-In'!J18&gt;0,vrve2,0)</f>
        <v>0</v>
      </c>
      <c r="N18" s="25">
        <f>IF('M2-In'!K18&gt;0,zasa2,0)</f>
        <v>0</v>
      </c>
      <c r="O18" s="25">
        <f>IF('M2-In'!L18&gt;0,zodi2,0)</f>
        <v>0</v>
      </c>
      <c r="P18" s="25">
        <f t="shared" si="1"/>
        <v>0</v>
      </c>
      <c r="Q18" s="25">
        <f>IF(P18+'M2-In'!U18&gt;malu2+dima2+wome2+doje2+vrve2+zasa2+zodi2,1,0)</f>
        <v>0</v>
      </c>
      <c r="R18" s="25" t="str">
        <f t="shared" si="2"/>
        <v>OK</v>
      </c>
      <c r="S18" s="25">
        <f>MIN(P18+'M2-In'!U18,malu2+dima2+wome2+doje2+vrve2+zasa2+zodi2)</f>
        <v>0</v>
      </c>
      <c r="T18" s="25">
        <f>IF('M2-In'!AD18+'M2-In'!AE18+'M2-In'!AF18+'M2-In'!AG18+'M2-In'!AH18+'M2-In'!AI18+'M2-In'!AJ18&gt;S18,1,0)</f>
        <v>0</v>
      </c>
      <c r="U18" s="25" t="str">
        <f t="shared" si="3"/>
        <v>OK</v>
      </c>
      <c r="V18" s="34">
        <f t="shared" si="4"/>
        <v>0</v>
      </c>
      <c r="W18" s="81">
        <f>ROUND('M2-In'!Y18+'M2-In'!Z18+'M2-In'!AA18*0.5+'M2-In'!AB18*0.5,2)</f>
        <v>0</v>
      </c>
      <c r="X18" s="81">
        <f>ROUND('M2-In'!Y18,2)+ROUND('M2-In'!Z18*1.5,2)+ROUND('M2-In'!AA18*0.6,2)+ROUND('M2-In'!AB18*0.9,2)</f>
        <v>0</v>
      </c>
      <c r="Y18" s="81">
        <f ca="1">IF(V18=1,"Corriger",'M2-In'!Y18* vergoedtwee +'M2-In'!Z18*ROUND( vergoedtwee *1.5,2)+'M2-In'!AA18*ROUND( vergoedtwee *0.6,2)+'M2-In'!AB18*ROUND( vergoedtwee *0.9,2))</f>
        <v>0</v>
      </c>
      <c r="Z18" s="81">
        <f t="shared" ca="1" si="5"/>
        <v>0</v>
      </c>
      <c r="AA18" s="81">
        <f>E18+'M2-In'!N18+'M2-In'!P18+H18</f>
        <v>0</v>
      </c>
      <c r="AB18" s="81">
        <f>E18+'M2-In'!N18+'M2-In'!P18</f>
        <v>0</v>
      </c>
      <c r="AC18" s="25">
        <f>IF(V18=1,"Corriger",MIN(AA18,ad5m2*Ident!L18))</f>
        <v>0</v>
      </c>
      <c r="AD18" s="25">
        <f>MIN(AB18,ad5m2*Ident!L18)</f>
        <v>0</v>
      </c>
      <c r="AE18" s="81">
        <f t="shared" si="6"/>
        <v>0</v>
      </c>
      <c r="AF18" s="81">
        <f t="shared" si="7"/>
        <v>0</v>
      </c>
      <c r="AG18" s="81">
        <f>'M2-In'!AD18+'M2-In'!AE18</f>
        <v>0</v>
      </c>
      <c r="AH18" s="81">
        <f t="shared" si="8"/>
        <v>0</v>
      </c>
      <c r="AI18" s="81">
        <f>IF(V18=1,"Corriger!",ROUND('M2-In'!AF18*AE18*fuf,2))</f>
        <v>0</v>
      </c>
      <c r="AJ18" s="81">
        <f>IF(V18=1,"Corriger!",ROUND('M2-In'!AG18*AE18*fuf,2))</f>
        <v>0</v>
      </c>
      <c r="AK18" s="81">
        <f>IF(V18=1,"Corriger!",ROUND('M2-In'!AH18*AE18*fuf,2))</f>
        <v>0</v>
      </c>
      <c r="AL18" s="81">
        <f>IF(V18=1,"Corriger!",ROUND('M2-In'!AI18*AE18*fuf,2))</f>
        <v>0</v>
      </c>
      <c r="AM18" s="81">
        <f>IF(V18=1,"Corriger!",ROUND('M2-In'!AJ18*AE18*fuf,2))</f>
        <v>0</v>
      </c>
      <c r="AN18" s="81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1">
        <f t="shared" si="10"/>
        <v>0</v>
      </c>
      <c r="AQ18" s="81">
        <f t="shared" ca="1" si="11"/>
        <v>0</v>
      </c>
      <c r="AR18" s="81">
        <f t="shared" ca="1" si="12"/>
        <v>0</v>
      </c>
      <c r="AS18" s="81">
        <f t="shared" si="13"/>
        <v>0</v>
      </c>
      <c r="AT18" s="81">
        <f t="shared" ca="1" si="14"/>
        <v>0</v>
      </c>
      <c r="AU18" s="81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'M2-In'!F19*malu2+'M2-In'!G19*dima2+'M2-In'!H19*wome2+'M2-In'!I19*doje2+'M2-In'!J19*vrve2+'M2-In'!K19*zasa2+'M2-In'!L19*zodi2</f>
        <v>0</v>
      </c>
      <c r="F19" s="34">
        <f>IF('M2-In'!Q19&lt;0,1,0)</f>
        <v>0</v>
      </c>
      <c r="G19" s="81" t="str">
        <f t="shared" si="0"/>
        <v>OK</v>
      </c>
      <c r="H19" s="81">
        <f>IF('M2-In'!Q19&lt;0,0,'M2-In'!Q19)</f>
        <v>0</v>
      </c>
      <c r="I19" s="25">
        <f>IF('M2-In'!F19&gt;0,malu2,0)</f>
        <v>0</v>
      </c>
      <c r="J19" s="25">
        <f>IF('M2-In'!G19&gt;0,dima2,0)</f>
        <v>0</v>
      </c>
      <c r="K19" s="25">
        <f>IF('M2-In'!H19&gt;0,wome2,0)</f>
        <v>0</v>
      </c>
      <c r="L19" s="25">
        <f>IF('M2-In'!I19&gt;0,doje2,0)</f>
        <v>0</v>
      </c>
      <c r="M19" s="25">
        <f>IF('M2-In'!J19&gt;0,vrve2,0)</f>
        <v>0</v>
      </c>
      <c r="N19" s="25">
        <f>IF('M2-In'!K19&gt;0,zasa2,0)</f>
        <v>0</v>
      </c>
      <c r="O19" s="25">
        <f>IF('M2-In'!L19&gt;0,zodi2,0)</f>
        <v>0</v>
      </c>
      <c r="P19" s="25">
        <f t="shared" si="1"/>
        <v>0</v>
      </c>
      <c r="Q19" s="25">
        <f>IF(P19+'M2-In'!U19&gt;malu2+dima2+wome2+doje2+vrve2+zasa2+zodi2,1,0)</f>
        <v>0</v>
      </c>
      <c r="R19" s="25" t="str">
        <f t="shared" si="2"/>
        <v>OK</v>
      </c>
      <c r="S19" s="25">
        <f>MIN(P19+'M2-In'!U19,malu2+dima2+wome2+doje2+vrve2+zasa2+zodi2)</f>
        <v>0</v>
      </c>
      <c r="T19" s="25">
        <f>IF('M2-In'!AD19+'M2-In'!AE19+'M2-In'!AF19+'M2-In'!AG19+'M2-In'!AH19+'M2-In'!AI19+'M2-In'!AJ19&gt;S19,1,0)</f>
        <v>0</v>
      </c>
      <c r="U19" s="25" t="str">
        <f t="shared" si="3"/>
        <v>OK</v>
      </c>
      <c r="V19" s="34">
        <f t="shared" si="4"/>
        <v>0</v>
      </c>
      <c r="W19" s="81">
        <f>ROUND('M2-In'!Y19+'M2-In'!Z19+'M2-In'!AA19*0.5+'M2-In'!AB19*0.5,2)</f>
        <v>0</v>
      </c>
      <c r="X19" s="81">
        <f>ROUND('M2-In'!Y19,2)+ROUND('M2-In'!Z19*1.5,2)+ROUND('M2-In'!AA19*0.6,2)+ROUND('M2-In'!AB19*0.9,2)</f>
        <v>0</v>
      </c>
      <c r="Y19" s="81">
        <f ca="1">IF(V19=1,"Corriger",'M2-In'!Y19* vergoedtwee +'M2-In'!Z19*ROUND( vergoedtwee *1.5,2)+'M2-In'!AA19*ROUND( vergoedtwee *0.6,2)+'M2-In'!AB19*ROUND( vergoedtwee *0.9,2))</f>
        <v>0</v>
      </c>
      <c r="Z19" s="81">
        <f t="shared" ca="1" si="5"/>
        <v>0</v>
      </c>
      <c r="AA19" s="81">
        <f>E19+'M2-In'!N19+'M2-In'!P19+H19</f>
        <v>0</v>
      </c>
      <c r="AB19" s="81">
        <f>E19+'M2-In'!N19+'M2-In'!P19</f>
        <v>0</v>
      </c>
      <c r="AC19" s="25">
        <f>IF(V19=1,"Corriger",MIN(AA19,ad5m2*Ident!L19))</f>
        <v>0</v>
      </c>
      <c r="AD19" s="25">
        <f>MIN(AB19,ad5m2*Ident!L19)</f>
        <v>0</v>
      </c>
      <c r="AE19" s="81">
        <f t="shared" si="6"/>
        <v>0</v>
      </c>
      <c r="AF19" s="81">
        <f t="shared" si="7"/>
        <v>0</v>
      </c>
      <c r="AG19" s="81">
        <f>'M2-In'!AD19+'M2-In'!AE19</f>
        <v>0</v>
      </c>
      <c r="AH19" s="81">
        <f t="shared" si="8"/>
        <v>0</v>
      </c>
      <c r="AI19" s="81">
        <f>IF(V19=1,"Corriger!",ROUND('M2-In'!AF19*AE19*fuf,2))</f>
        <v>0</v>
      </c>
      <c r="AJ19" s="81">
        <f>IF(V19=1,"Corriger!",ROUND('M2-In'!AG19*AE19*fuf,2))</f>
        <v>0</v>
      </c>
      <c r="AK19" s="81">
        <f>IF(V19=1,"Corriger!",ROUND('M2-In'!AH19*AE19*fuf,2))</f>
        <v>0</v>
      </c>
      <c r="AL19" s="81">
        <f>IF(V19=1,"Corriger!",ROUND('M2-In'!AI19*AE19*fuf,2))</f>
        <v>0</v>
      </c>
      <c r="AM19" s="81">
        <f>IF(V19=1,"Corriger!",ROUND('M2-In'!AJ19*AE19*fuf,2))</f>
        <v>0</v>
      </c>
      <c r="AN19" s="81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1">
        <f t="shared" si="10"/>
        <v>0</v>
      </c>
      <c r="AQ19" s="81">
        <f t="shared" ca="1" si="11"/>
        <v>0</v>
      </c>
      <c r="AR19" s="81">
        <f t="shared" ca="1" si="12"/>
        <v>0</v>
      </c>
      <c r="AS19" s="81">
        <f t="shared" si="13"/>
        <v>0</v>
      </c>
      <c r="AT19" s="81">
        <f t="shared" ca="1" si="14"/>
        <v>0</v>
      </c>
      <c r="AU19" s="81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'M2-In'!F20*malu2+'M2-In'!G20*dima2+'M2-In'!H20*wome2+'M2-In'!I20*doje2+'M2-In'!J20*vrve2+'M2-In'!K20*zasa2+'M2-In'!L20*zodi2</f>
        <v>0</v>
      </c>
      <c r="F20" s="34">
        <f>IF('M2-In'!Q20&lt;0,1,0)</f>
        <v>0</v>
      </c>
      <c r="G20" s="81" t="str">
        <f t="shared" si="0"/>
        <v>OK</v>
      </c>
      <c r="H20" s="81">
        <f>IF('M2-In'!Q20&lt;0,0,'M2-In'!Q20)</f>
        <v>0</v>
      </c>
      <c r="I20" s="25">
        <f>IF('M2-In'!F20&gt;0,malu2,0)</f>
        <v>0</v>
      </c>
      <c r="J20" s="25">
        <f>IF('M2-In'!G20&gt;0,dima2,0)</f>
        <v>0</v>
      </c>
      <c r="K20" s="25">
        <f>IF('M2-In'!H20&gt;0,wome2,0)</f>
        <v>0</v>
      </c>
      <c r="L20" s="25">
        <f>IF('M2-In'!I20&gt;0,doje2,0)</f>
        <v>0</v>
      </c>
      <c r="M20" s="25">
        <f>IF('M2-In'!J20&gt;0,vrve2,0)</f>
        <v>0</v>
      </c>
      <c r="N20" s="25">
        <f>IF('M2-In'!K20&gt;0,zasa2,0)</f>
        <v>0</v>
      </c>
      <c r="O20" s="25">
        <f>IF('M2-In'!L20&gt;0,zodi2,0)</f>
        <v>0</v>
      </c>
      <c r="P20" s="25">
        <f t="shared" si="1"/>
        <v>0</v>
      </c>
      <c r="Q20" s="25">
        <f>IF(P20+'M2-In'!U20&gt;malu2+dima2+wome2+doje2+vrve2+zasa2+zodi2,1,0)</f>
        <v>0</v>
      </c>
      <c r="R20" s="25" t="str">
        <f t="shared" si="2"/>
        <v>OK</v>
      </c>
      <c r="S20" s="25">
        <f>MIN(P20+'M2-In'!U20,malu2+dima2+wome2+doje2+vrve2+zasa2+zodi2)</f>
        <v>0</v>
      </c>
      <c r="T20" s="25">
        <f>IF('M2-In'!AD20+'M2-In'!AE20+'M2-In'!AF20+'M2-In'!AG20+'M2-In'!AH20+'M2-In'!AI20+'M2-In'!AJ20&gt;S20,1,0)</f>
        <v>0</v>
      </c>
      <c r="U20" s="25" t="str">
        <f t="shared" si="3"/>
        <v>OK</v>
      </c>
      <c r="V20" s="34">
        <f t="shared" si="4"/>
        <v>0</v>
      </c>
      <c r="W20" s="81">
        <f>ROUND('M2-In'!Y20+'M2-In'!Z20+'M2-In'!AA20*0.5+'M2-In'!AB20*0.5,2)</f>
        <v>0</v>
      </c>
      <c r="X20" s="81">
        <f>ROUND('M2-In'!Y20,2)+ROUND('M2-In'!Z20*1.5,2)+ROUND('M2-In'!AA20*0.6,2)+ROUND('M2-In'!AB20*0.9,2)</f>
        <v>0</v>
      </c>
      <c r="Y20" s="81">
        <f ca="1">IF(V20=1,"Corriger",'M2-In'!Y20* vergoedtwee +'M2-In'!Z20*ROUND( vergoedtwee *1.5,2)+'M2-In'!AA20*ROUND( vergoedtwee *0.6,2)+'M2-In'!AB20*ROUND( vergoedtwee *0.9,2))</f>
        <v>0</v>
      </c>
      <c r="Z20" s="81">
        <f t="shared" ca="1" si="5"/>
        <v>0</v>
      </c>
      <c r="AA20" s="81">
        <f>E20+'M2-In'!N20+'M2-In'!P20+H20</f>
        <v>0</v>
      </c>
      <c r="AB20" s="81">
        <f>E20+'M2-In'!N20+'M2-In'!P20</f>
        <v>0</v>
      </c>
      <c r="AC20" s="25">
        <f>IF(V20=1,"Corriger",MIN(AA20,ad5m2*Ident!L20))</f>
        <v>0</v>
      </c>
      <c r="AD20" s="25">
        <f>MIN(AB20,ad5m2*Ident!L20)</f>
        <v>0</v>
      </c>
      <c r="AE20" s="81">
        <f t="shared" si="6"/>
        <v>0</v>
      </c>
      <c r="AF20" s="81">
        <f t="shared" si="7"/>
        <v>0</v>
      </c>
      <c r="AG20" s="81">
        <f>'M2-In'!AD20+'M2-In'!AE20</f>
        <v>0</v>
      </c>
      <c r="AH20" s="81">
        <f t="shared" si="8"/>
        <v>0</v>
      </c>
      <c r="AI20" s="81">
        <f>IF(V20=1,"Corriger!",ROUND('M2-In'!AF20*AE20*fuf,2))</f>
        <v>0</v>
      </c>
      <c r="AJ20" s="81">
        <f>IF(V20=1,"Corriger!",ROUND('M2-In'!AG20*AE20*fuf,2))</f>
        <v>0</v>
      </c>
      <c r="AK20" s="81">
        <f>IF(V20=1,"Corriger!",ROUND('M2-In'!AH20*AE20*fuf,2))</f>
        <v>0</v>
      </c>
      <c r="AL20" s="81">
        <f>IF(V20=1,"Corriger!",ROUND('M2-In'!AI20*AE20*fuf,2))</f>
        <v>0</v>
      </c>
      <c r="AM20" s="81">
        <f>IF(V20=1,"Corriger!",ROUND('M2-In'!AJ20*AE20*fuf,2))</f>
        <v>0</v>
      </c>
      <c r="AN20" s="81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1">
        <f t="shared" si="10"/>
        <v>0</v>
      </c>
      <c r="AQ20" s="81">
        <f t="shared" ca="1" si="11"/>
        <v>0</v>
      </c>
      <c r="AR20" s="81">
        <f t="shared" ca="1" si="12"/>
        <v>0</v>
      </c>
      <c r="AS20" s="81">
        <f t="shared" si="13"/>
        <v>0</v>
      </c>
      <c r="AT20" s="81">
        <f t="shared" ca="1" si="14"/>
        <v>0</v>
      </c>
      <c r="AU20" s="81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'M2-In'!F21*malu2+'M2-In'!G21*dima2+'M2-In'!H21*wome2+'M2-In'!I21*doje2+'M2-In'!J21*vrve2+'M2-In'!K21*zasa2+'M2-In'!L21*zodi2</f>
        <v>0</v>
      </c>
      <c r="F21" s="34">
        <f>IF('M2-In'!Q21&lt;0,1,0)</f>
        <v>0</v>
      </c>
      <c r="G21" s="81" t="str">
        <f t="shared" si="0"/>
        <v>OK</v>
      </c>
      <c r="H21" s="81">
        <f>IF('M2-In'!Q21&lt;0,0,'M2-In'!Q21)</f>
        <v>0</v>
      </c>
      <c r="I21" s="25">
        <f>IF('M2-In'!F21&gt;0,malu2,0)</f>
        <v>0</v>
      </c>
      <c r="J21" s="25">
        <f>IF('M2-In'!G21&gt;0,dima2,0)</f>
        <v>0</v>
      </c>
      <c r="K21" s="25">
        <f>IF('M2-In'!H21&gt;0,wome2,0)</f>
        <v>0</v>
      </c>
      <c r="L21" s="25">
        <f>IF('M2-In'!I21&gt;0,doje2,0)</f>
        <v>0</v>
      </c>
      <c r="M21" s="25">
        <f>IF('M2-In'!J21&gt;0,vrve2,0)</f>
        <v>0</v>
      </c>
      <c r="N21" s="25">
        <f>IF('M2-In'!K21&gt;0,zasa2,0)</f>
        <v>0</v>
      </c>
      <c r="O21" s="25">
        <f>IF('M2-In'!L21&gt;0,zodi2,0)</f>
        <v>0</v>
      </c>
      <c r="P21" s="25">
        <f t="shared" si="1"/>
        <v>0</v>
      </c>
      <c r="Q21" s="25">
        <f>IF(P21+'M2-In'!U21&gt;malu2+dima2+wome2+doje2+vrve2+zasa2+zodi2,1,0)</f>
        <v>0</v>
      </c>
      <c r="R21" s="25" t="str">
        <f t="shared" si="2"/>
        <v>OK</v>
      </c>
      <c r="S21" s="25">
        <f>MIN(P21+'M2-In'!U21,malu2+dima2+wome2+doje2+vrve2+zasa2+zodi2)</f>
        <v>0</v>
      </c>
      <c r="T21" s="25">
        <f>IF('M2-In'!AD21+'M2-In'!AE21+'M2-In'!AF21+'M2-In'!AG21+'M2-In'!AH21+'M2-In'!AI21+'M2-In'!AJ21&gt;S21,1,0)</f>
        <v>0</v>
      </c>
      <c r="U21" s="25" t="str">
        <f t="shared" si="3"/>
        <v>OK</v>
      </c>
      <c r="V21" s="34">
        <f t="shared" si="4"/>
        <v>0</v>
      </c>
      <c r="W21" s="81">
        <f>ROUND('M2-In'!Y21+'M2-In'!Z21+'M2-In'!AA21*0.5+'M2-In'!AB21*0.5,2)</f>
        <v>0</v>
      </c>
      <c r="X21" s="81">
        <f>ROUND('M2-In'!Y21,2)+ROUND('M2-In'!Z21*1.5,2)+ROUND('M2-In'!AA21*0.6,2)+ROUND('M2-In'!AB21*0.9,2)</f>
        <v>0</v>
      </c>
      <c r="Y21" s="81">
        <f ca="1">IF(V21=1,"Corriger",'M2-In'!Y21* vergoedtwee +'M2-In'!Z21*ROUND( vergoedtwee *1.5,2)+'M2-In'!AA21*ROUND( vergoedtwee *0.6,2)+'M2-In'!AB21*ROUND( vergoedtwee *0.9,2))</f>
        <v>0</v>
      </c>
      <c r="Z21" s="81">
        <f t="shared" ca="1" si="5"/>
        <v>0</v>
      </c>
      <c r="AA21" s="81">
        <f>E21+'M2-In'!N21+'M2-In'!P21+H21</f>
        <v>0</v>
      </c>
      <c r="AB21" s="81">
        <f>E21+'M2-In'!N21+'M2-In'!P21</f>
        <v>0</v>
      </c>
      <c r="AC21" s="25">
        <f>IF(V21=1,"Corriger",MIN(AA21,ad5m2*Ident!L21))</f>
        <v>0</v>
      </c>
      <c r="AD21" s="25">
        <f>MIN(AB21,ad5m2*Ident!L21)</f>
        <v>0</v>
      </c>
      <c r="AE21" s="81">
        <f t="shared" si="6"/>
        <v>0</v>
      </c>
      <c r="AF21" s="81">
        <f t="shared" si="7"/>
        <v>0</v>
      </c>
      <c r="AG21" s="81">
        <f>'M2-In'!AD21+'M2-In'!AE21</f>
        <v>0</v>
      </c>
      <c r="AH21" s="81">
        <f t="shared" si="8"/>
        <v>0</v>
      </c>
      <c r="AI21" s="81">
        <f>IF(V21=1,"Corriger!",ROUND('M2-In'!AF21*AE21*fuf,2))</f>
        <v>0</v>
      </c>
      <c r="AJ21" s="81">
        <f>IF(V21=1,"Corriger!",ROUND('M2-In'!AG21*AE21*fuf,2))</f>
        <v>0</v>
      </c>
      <c r="AK21" s="81">
        <f>IF(V21=1,"Corriger!",ROUND('M2-In'!AH21*AE21*fuf,2))</f>
        <v>0</v>
      </c>
      <c r="AL21" s="81">
        <f>IF(V21=1,"Corriger!",ROUND('M2-In'!AI21*AE21*fuf,2))</f>
        <v>0</v>
      </c>
      <c r="AM21" s="81">
        <f>IF(V21=1,"Corriger!",ROUND('M2-In'!AJ21*AE21*fuf,2))</f>
        <v>0</v>
      </c>
      <c r="AN21" s="81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1">
        <f t="shared" si="10"/>
        <v>0</v>
      </c>
      <c r="AQ21" s="81">
        <f t="shared" ca="1" si="11"/>
        <v>0</v>
      </c>
      <c r="AR21" s="81">
        <f t="shared" ca="1" si="12"/>
        <v>0</v>
      </c>
      <c r="AS21" s="81">
        <f t="shared" si="13"/>
        <v>0</v>
      </c>
      <c r="AT21" s="81">
        <f t="shared" ca="1" si="14"/>
        <v>0</v>
      </c>
      <c r="AU21" s="81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'M2-In'!F22*malu2+'M2-In'!G22*dima2+'M2-In'!H22*wome2+'M2-In'!I22*doje2+'M2-In'!J22*vrve2+'M2-In'!K22*zasa2+'M2-In'!L22*zodi2</f>
        <v>0</v>
      </c>
      <c r="F22" s="34">
        <f>IF('M2-In'!Q22&lt;0,1,0)</f>
        <v>0</v>
      </c>
      <c r="G22" s="81" t="str">
        <f t="shared" si="0"/>
        <v>OK</v>
      </c>
      <c r="H22" s="81">
        <f>IF('M2-In'!Q22&lt;0,0,'M2-In'!Q22)</f>
        <v>0</v>
      </c>
      <c r="I22" s="25">
        <f>IF('M2-In'!F22&gt;0,malu2,0)</f>
        <v>0</v>
      </c>
      <c r="J22" s="25">
        <f>IF('M2-In'!G22&gt;0,dima2,0)</f>
        <v>0</v>
      </c>
      <c r="K22" s="25">
        <f>IF('M2-In'!H22&gt;0,wome2,0)</f>
        <v>0</v>
      </c>
      <c r="L22" s="25">
        <f>IF('M2-In'!I22&gt;0,doje2,0)</f>
        <v>0</v>
      </c>
      <c r="M22" s="25">
        <f>IF('M2-In'!J22&gt;0,vrve2,0)</f>
        <v>0</v>
      </c>
      <c r="N22" s="25">
        <f>IF('M2-In'!K22&gt;0,zasa2,0)</f>
        <v>0</v>
      </c>
      <c r="O22" s="25">
        <f>IF('M2-In'!L22&gt;0,zodi2,0)</f>
        <v>0</v>
      </c>
      <c r="P22" s="25">
        <f t="shared" si="1"/>
        <v>0</v>
      </c>
      <c r="Q22" s="25">
        <f>IF(P22+'M2-In'!U22&gt;malu2+dima2+wome2+doje2+vrve2+zasa2+zodi2,1,0)</f>
        <v>0</v>
      </c>
      <c r="R22" s="25" t="str">
        <f t="shared" si="2"/>
        <v>OK</v>
      </c>
      <c r="S22" s="25">
        <f>MIN(P22+'M2-In'!U22,malu2+dima2+wome2+doje2+vrve2+zasa2+zodi2)</f>
        <v>0</v>
      </c>
      <c r="T22" s="25">
        <f>IF('M2-In'!AD22+'M2-In'!AE22+'M2-In'!AF22+'M2-In'!AG22+'M2-In'!AH22+'M2-In'!AI22+'M2-In'!AJ22&gt;S22,1,0)</f>
        <v>0</v>
      </c>
      <c r="U22" s="25" t="str">
        <f t="shared" si="3"/>
        <v>OK</v>
      </c>
      <c r="V22" s="34">
        <f t="shared" si="4"/>
        <v>0</v>
      </c>
      <c r="W22" s="81">
        <f>ROUND('M2-In'!Y22+'M2-In'!Z22+'M2-In'!AA22*0.5+'M2-In'!AB22*0.5,2)</f>
        <v>0</v>
      </c>
      <c r="X22" s="81">
        <f>ROUND('M2-In'!Y22,2)+ROUND('M2-In'!Z22*1.5,2)+ROUND('M2-In'!AA22*0.6,2)+ROUND('M2-In'!AB22*0.9,2)</f>
        <v>0</v>
      </c>
      <c r="Y22" s="81">
        <f ca="1">IF(V22=1,"Corriger",'M2-In'!Y22* vergoedtwee +'M2-In'!Z22*ROUND( vergoedtwee *1.5,2)+'M2-In'!AA22*ROUND( vergoedtwee *0.6,2)+'M2-In'!AB22*ROUND( vergoedtwee *0.9,2))</f>
        <v>0</v>
      </c>
      <c r="Z22" s="81">
        <f t="shared" ca="1" si="5"/>
        <v>0</v>
      </c>
      <c r="AA22" s="81">
        <f>E22+'M2-In'!N22+'M2-In'!P22+H22</f>
        <v>0</v>
      </c>
      <c r="AB22" s="81">
        <f>E22+'M2-In'!N22+'M2-In'!P22</f>
        <v>0</v>
      </c>
      <c r="AC22" s="25">
        <f>IF(V22=1,"Corriger",MIN(AA22,ad5m2*Ident!L22))</f>
        <v>0</v>
      </c>
      <c r="AD22" s="25">
        <f>MIN(AB22,ad5m2*Ident!L22)</f>
        <v>0</v>
      </c>
      <c r="AE22" s="81">
        <f t="shared" si="6"/>
        <v>0</v>
      </c>
      <c r="AF22" s="81">
        <f t="shared" si="7"/>
        <v>0</v>
      </c>
      <c r="AG22" s="81">
        <f>'M2-In'!AD22+'M2-In'!AE22</f>
        <v>0</v>
      </c>
      <c r="AH22" s="81">
        <f t="shared" si="8"/>
        <v>0</v>
      </c>
      <c r="AI22" s="81">
        <f>IF(V22=1,"Corriger!",ROUND('M2-In'!AF22*AE22*fuf,2))</f>
        <v>0</v>
      </c>
      <c r="AJ22" s="81">
        <f>IF(V22=1,"Corriger!",ROUND('M2-In'!AG22*AE22*fuf,2))</f>
        <v>0</v>
      </c>
      <c r="AK22" s="81">
        <f>IF(V22=1,"Corriger!",ROUND('M2-In'!AH22*AE22*fuf,2))</f>
        <v>0</v>
      </c>
      <c r="AL22" s="81">
        <f>IF(V22=1,"Corriger!",ROUND('M2-In'!AI22*AE22*fuf,2))</f>
        <v>0</v>
      </c>
      <c r="AM22" s="81">
        <f>IF(V22=1,"Corriger!",ROUND('M2-In'!AJ22*AE22*fuf,2))</f>
        <v>0</v>
      </c>
      <c r="AN22" s="81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1">
        <f t="shared" si="10"/>
        <v>0</v>
      </c>
      <c r="AQ22" s="81">
        <f t="shared" ca="1" si="11"/>
        <v>0</v>
      </c>
      <c r="AR22" s="81">
        <f t="shared" ca="1" si="12"/>
        <v>0</v>
      </c>
      <c r="AS22" s="81">
        <f t="shared" si="13"/>
        <v>0</v>
      </c>
      <c r="AT22" s="81">
        <f t="shared" ca="1" si="14"/>
        <v>0</v>
      </c>
      <c r="AU22" s="81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'M2-In'!F23*malu2+'M2-In'!G23*dima2+'M2-In'!H23*wome2+'M2-In'!I23*doje2+'M2-In'!J23*vrve2+'M2-In'!K23*zasa2+'M2-In'!L23*zodi2</f>
        <v>0</v>
      </c>
      <c r="F23" s="34">
        <f>IF('M2-In'!Q23&lt;0,1,0)</f>
        <v>0</v>
      </c>
      <c r="G23" s="81" t="str">
        <f t="shared" si="0"/>
        <v>OK</v>
      </c>
      <c r="H23" s="81">
        <f>IF('M2-In'!Q23&lt;0,0,'M2-In'!Q23)</f>
        <v>0</v>
      </c>
      <c r="I23" s="25">
        <f>IF('M2-In'!F23&gt;0,malu2,0)</f>
        <v>0</v>
      </c>
      <c r="J23" s="25">
        <f>IF('M2-In'!G23&gt;0,dima2,0)</f>
        <v>0</v>
      </c>
      <c r="K23" s="25">
        <f>IF('M2-In'!H23&gt;0,wome2,0)</f>
        <v>0</v>
      </c>
      <c r="L23" s="25">
        <f>IF('M2-In'!I23&gt;0,doje2,0)</f>
        <v>0</v>
      </c>
      <c r="M23" s="25">
        <f>IF('M2-In'!J23&gt;0,vrve2,0)</f>
        <v>0</v>
      </c>
      <c r="N23" s="25">
        <f>IF('M2-In'!K23&gt;0,zasa2,0)</f>
        <v>0</v>
      </c>
      <c r="O23" s="25">
        <f>IF('M2-In'!L23&gt;0,zodi2,0)</f>
        <v>0</v>
      </c>
      <c r="P23" s="25">
        <f t="shared" si="1"/>
        <v>0</v>
      </c>
      <c r="Q23" s="25">
        <f>IF(P23+'M2-In'!U23&gt;malu2+dima2+wome2+doje2+vrve2+zasa2+zodi2,1,0)</f>
        <v>0</v>
      </c>
      <c r="R23" s="25" t="str">
        <f t="shared" si="2"/>
        <v>OK</v>
      </c>
      <c r="S23" s="25">
        <f>MIN(P23+'M2-In'!U23,malu2+dima2+wome2+doje2+vrve2+zasa2+zodi2)</f>
        <v>0</v>
      </c>
      <c r="T23" s="25">
        <f>IF('M2-In'!AD23+'M2-In'!AE23+'M2-In'!AF23+'M2-In'!AG23+'M2-In'!AH23+'M2-In'!AI23+'M2-In'!AJ23&gt;S23,1,0)</f>
        <v>0</v>
      </c>
      <c r="U23" s="25" t="str">
        <f t="shared" si="3"/>
        <v>OK</v>
      </c>
      <c r="V23" s="34">
        <f t="shared" si="4"/>
        <v>0</v>
      </c>
      <c r="W23" s="81">
        <f>ROUND('M2-In'!Y23+'M2-In'!Z23+'M2-In'!AA23*0.5+'M2-In'!AB23*0.5,2)</f>
        <v>0</v>
      </c>
      <c r="X23" s="81">
        <f>ROUND('M2-In'!Y23,2)+ROUND('M2-In'!Z23*1.5,2)+ROUND('M2-In'!AA23*0.6,2)+ROUND('M2-In'!AB23*0.9,2)</f>
        <v>0</v>
      </c>
      <c r="Y23" s="81">
        <f ca="1">IF(V23=1,"Corriger",'M2-In'!Y23* vergoedtwee +'M2-In'!Z23*ROUND( vergoedtwee *1.5,2)+'M2-In'!AA23*ROUND( vergoedtwee *0.6,2)+'M2-In'!AB23*ROUND( vergoedtwee *0.9,2))</f>
        <v>0</v>
      </c>
      <c r="Z23" s="81">
        <f t="shared" ca="1" si="5"/>
        <v>0</v>
      </c>
      <c r="AA23" s="81">
        <f>E23+'M2-In'!N23+'M2-In'!P23+H23</f>
        <v>0</v>
      </c>
      <c r="AB23" s="81">
        <f>E23+'M2-In'!N23+'M2-In'!P23</f>
        <v>0</v>
      </c>
      <c r="AC23" s="25">
        <f>IF(V23=1,"Corriger",MIN(AA23,ad5m2*Ident!L23))</f>
        <v>0</v>
      </c>
      <c r="AD23" s="25">
        <f>MIN(AB23,ad5m2*Ident!L23)</f>
        <v>0</v>
      </c>
      <c r="AE23" s="81">
        <f t="shared" si="6"/>
        <v>0</v>
      </c>
      <c r="AF23" s="81">
        <f t="shared" si="7"/>
        <v>0</v>
      </c>
      <c r="AG23" s="81">
        <f>'M2-In'!AD23+'M2-In'!AE23</f>
        <v>0</v>
      </c>
      <c r="AH23" s="81">
        <f t="shared" si="8"/>
        <v>0</v>
      </c>
      <c r="AI23" s="81">
        <f>IF(V23=1,"Corriger!",ROUND('M2-In'!AF23*AE23*fuf,2))</f>
        <v>0</v>
      </c>
      <c r="AJ23" s="81">
        <f>IF(V23=1,"Corriger!",ROUND('M2-In'!AG23*AE23*fuf,2))</f>
        <v>0</v>
      </c>
      <c r="AK23" s="81">
        <f>IF(V23=1,"Corriger!",ROUND('M2-In'!AH23*AE23*fuf,2))</f>
        <v>0</v>
      </c>
      <c r="AL23" s="81">
        <f>IF(V23=1,"Corriger!",ROUND('M2-In'!AI23*AE23*fuf,2))</f>
        <v>0</v>
      </c>
      <c r="AM23" s="81">
        <f>IF(V23=1,"Corriger!",ROUND('M2-In'!AJ23*AE23*fuf,2))</f>
        <v>0</v>
      </c>
      <c r="AN23" s="81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1">
        <f t="shared" si="10"/>
        <v>0</v>
      </c>
      <c r="AQ23" s="81">
        <f t="shared" ca="1" si="11"/>
        <v>0</v>
      </c>
      <c r="AR23" s="81">
        <f t="shared" ca="1" si="12"/>
        <v>0</v>
      </c>
      <c r="AS23" s="81">
        <f t="shared" si="13"/>
        <v>0</v>
      </c>
      <c r="AT23" s="81">
        <f t="shared" ca="1" si="14"/>
        <v>0</v>
      </c>
      <c r="AU23" s="81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'M2-In'!F24*malu2+'M2-In'!G24*dima2+'M2-In'!H24*wome2+'M2-In'!I24*doje2+'M2-In'!J24*vrve2+'M2-In'!K24*zasa2+'M2-In'!L24*zodi2</f>
        <v>0</v>
      </c>
      <c r="F24" s="34">
        <f>IF('M2-In'!Q24&lt;0,1,0)</f>
        <v>0</v>
      </c>
      <c r="G24" s="81" t="str">
        <f t="shared" si="0"/>
        <v>OK</v>
      </c>
      <c r="H24" s="81">
        <f>IF('M2-In'!Q24&lt;0,0,'M2-In'!Q24)</f>
        <v>0</v>
      </c>
      <c r="I24" s="25">
        <f>IF('M2-In'!F24&gt;0,malu2,0)</f>
        <v>0</v>
      </c>
      <c r="J24" s="25">
        <f>IF('M2-In'!G24&gt;0,dima2,0)</f>
        <v>0</v>
      </c>
      <c r="K24" s="25">
        <f>IF('M2-In'!H24&gt;0,wome2,0)</f>
        <v>0</v>
      </c>
      <c r="L24" s="25">
        <f>IF('M2-In'!I24&gt;0,doje2,0)</f>
        <v>0</v>
      </c>
      <c r="M24" s="25">
        <f>IF('M2-In'!J24&gt;0,vrve2,0)</f>
        <v>0</v>
      </c>
      <c r="N24" s="25">
        <f>IF('M2-In'!K24&gt;0,zasa2,0)</f>
        <v>0</v>
      </c>
      <c r="O24" s="25">
        <f>IF('M2-In'!L24&gt;0,zodi2,0)</f>
        <v>0</v>
      </c>
      <c r="P24" s="25">
        <f t="shared" si="1"/>
        <v>0</v>
      </c>
      <c r="Q24" s="25">
        <f>IF(P24+'M2-In'!U24&gt;malu2+dima2+wome2+doje2+vrve2+zasa2+zodi2,1,0)</f>
        <v>0</v>
      </c>
      <c r="R24" s="25" t="str">
        <f t="shared" si="2"/>
        <v>OK</v>
      </c>
      <c r="S24" s="25">
        <f>MIN(P24+'M2-In'!U24,malu2+dima2+wome2+doje2+vrve2+zasa2+zodi2)</f>
        <v>0</v>
      </c>
      <c r="T24" s="25">
        <f>IF('M2-In'!AD24+'M2-In'!AE24+'M2-In'!AF24+'M2-In'!AG24+'M2-In'!AH24+'M2-In'!AI24+'M2-In'!AJ24&gt;S24,1,0)</f>
        <v>0</v>
      </c>
      <c r="U24" s="25" t="str">
        <f t="shared" si="3"/>
        <v>OK</v>
      </c>
      <c r="V24" s="34">
        <f t="shared" si="4"/>
        <v>0</v>
      </c>
      <c r="W24" s="81">
        <f>ROUND('M2-In'!Y24+'M2-In'!Z24+'M2-In'!AA24*0.5+'M2-In'!AB24*0.5,2)</f>
        <v>0</v>
      </c>
      <c r="X24" s="81">
        <f>ROUND('M2-In'!Y24,2)+ROUND('M2-In'!Z24*1.5,2)+ROUND('M2-In'!AA24*0.6,2)+ROUND('M2-In'!AB24*0.9,2)</f>
        <v>0</v>
      </c>
      <c r="Y24" s="81">
        <f ca="1">IF(V24=1,"Corriger",'M2-In'!Y24* vergoedtwee +'M2-In'!Z24*ROUND( vergoedtwee *1.5,2)+'M2-In'!AA24*ROUND( vergoedtwee *0.6,2)+'M2-In'!AB24*ROUND( vergoedtwee *0.9,2))</f>
        <v>0</v>
      </c>
      <c r="Z24" s="81">
        <f t="shared" ca="1" si="5"/>
        <v>0</v>
      </c>
      <c r="AA24" s="81">
        <f>E24+'M2-In'!N24+'M2-In'!P24+H24</f>
        <v>0</v>
      </c>
      <c r="AB24" s="81">
        <f>E24+'M2-In'!N24+'M2-In'!P24</f>
        <v>0</v>
      </c>
      <c r="AC24" s="25">
        <f>IF(V24=1,"Corriger",MIN(AA24,ad5m2*Ident!L24))</f>
        <v>0</v>
      </c>
      <c r="AD24" s="25">
        <f>MIN(AB24,ad5m2*Ident!L24)</f>
        <v>0</v>
      </c>
      <c r="AE24" s="81">
        <f t="shared" si="6"/>
        <v>0</v>
      </c>
      <c r="AF24" s="81">
        <f t="shared" si="7"/>
        <v>0</v>
      </c>
      <c r="AG24" s="81">
        <f>'M2-In'!AD24+'M2-In'!AE24</f>
        <v>0</v>
      </c>
      <c r="AH24" s="81">
        <f t="shared" si="8"/>
        <v>0</v>
      </c>
      <c r="AI24" s="81">
        <f>IF(V24=1,"Corriger!",ROUND('M2-In'!AF24*AE24*fuf,2))</f>
        <v>0</v>
      </c>
      <c r="AJ24" s="81">
        <f>IF(V24=1,"Corriger!",ROUND('M2-In'!AG24*AE24*fuf,2))</f>
        <v>0</v>
      </c>
      <c r="AK24" s="81">
        <f>IF(V24=1,"Corriger!",ROUND('M2-In'!AH24*AE24*fuf,2))</f>
        <v>0</v>
      </c>
      <c r="AL24" s="81">
        <f>IF(V24=1,"Corriger!",ROUND('M2-In'!AI24*AE24*fuf,2))</f>
        <v>0</v>
      </c>
      <c r="AM24" s="81">
        <f>IF(V24=1,"Corriger!",ROUND('M2-In'!AJ24*AE24*fuf,2))</f>
        <v>0</v>
      </c>
      <c r="AN24" s="81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1">
        <f t="shared" si="10"/>
        <v>0</v>
      </c>
      <c r="AQ24" s="81">
        <f t="shared" ca="1" si="11"/>
        <v>0</v>
      </c>
      <c r="AR24" s="81">
        <f t="shared" ca="1" si="12"/>
        <v>0</v>
      </c>
      <c r="AS24" s="81">
        <f t="shared" si="13"/>
        <v>0</v>
      </c>
      <c r="AT24" s="81">
        <f t="shared" ca="1" si="14"/>
        <v>0</v>
      </c>
      <c r="AU24" s="81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'M2-In'!F25*malu2+'M2-In'!G25*dima2+'M2-In'!H25*wome2+'M2-In'!I25*doje2+'M2-In'!J25*vrve2+'M2-In'!K25*zasa2+'M2-In'!L25*zodi2</f>
        <v>0</v>
      </c>
      <c r="F25" s="34">
        <f>IF('M2-In'!Q25&lt;0,1,0)</f>
        <v>0</v>
      </c>
      <c r="G25" s="81" t="str">
        <f t="shared" si="0"/>
        <v>OK</v>
      </c>
      <c r="H25" s="81">
        <f>IF('M2-In'!Q25&lt;0,0,'M2-In'!Q25)</f>
        <v>0</v>
      </c>
      <c r="I25" s="25">
        <f>IF('M2-In'!F25&gt;0,malu2,0)</f>
        <v>0</v>
      </c>
      <c r="J25" s="25">
        <f>IF('M2-In'!G25&gt;0,dima2,0)</f>
        <v>0</v>
      </c>
      <c r="K25" s="25">
        <f>IF('M2-In'!H25&gt;0,wome2,0)</f>
        <v>0</v>
      </c>
      <c r="L25" s="25">
        <f>IF('M2-In'!I25&gt;0,doje2,0)</f>
        <v>0</v>
      </c>
      <c r="M25" s="25">
        <f>IF('M2-In'!J25&gt;0,vrve2,0)</f>
        <v>0</v>
      </c>
      <c r="N25" s="25">
        <f>IF('M2-In'!K25&gt;0,zasa2,0)</f>
        <v>0</v>
      </c>
      <c r="O25" s="25">
        <f>IF('M2-In'!L25&gt;0,zodi2,0)</f>
        <v>0</v>
      </c>
      <c r="P25" s="25">
        <f t="shared" si="1"/>
        <v>0</v>
      </c>
      <c r="Q25" s="25">
        <f>IF(P25+'M2-In'!U25&gt;malu2+dima2+wome2+doje2+vrve2+zasa2+zodi2,1,0)</f>
        <v>0</v>
      </c>
      <c r="R25" s="25" t="str">
        <f t="shared" si="2"/>
        <v>OK</v>
      </c>
      <c r="S25" s="25">
        <f>MIN(P25+'M2-In'!U25,malu2+dima2+wome2+doje2+vrve2+zasa2+zodi2)</f>
        <v>0</v>
      </c>
      <c r="T25" s="25">
        <f>IF('M2-In'!AD25+'M2-In'!AE25+'M2-In'!AF25+'M2-In'!AG25+'M2-In'!AH25+'M2-In'!AI25+'M2-In'!AJ25&gt;S25,1,0)</f>
        <v>0</v>
      </c>
      <c r="U25" s="25" t="str">
        <f t="shared" si="3"/>
        <v>OK</v>
      </c>
      <c r="V25" s="34">
        <f t="shared" si="4"/>
        <v>0</v>
      </c>
      <c r="W25" s="81">
        <f>ROUND('M2-In'!Y25+'M2-In'!Z25+'M2-In'!AA25*0.5+'M2-In'!AB25*0.5,2)</f>
        <v>0</v>
      </c>
      <c r="X25" s="81">
        <f>ROUND('M2-In'!Y25,2)+ROUND('M2-In'!Z25*1.5,2)+ROUND('M2-In'!AA25*0.6,2)+ROUND('M2-In'!AB25*0.9,2)</f>
        <v>0</v>
      </c>
      <c r="Y25" s="81">
        <f ca="1">IF(V25=1,"Corriger",'M2-In'!Y25* vergoedtwee +'M2-In'!Z25*ROUND( vergoedtwee *1.5,2)+'M2-In'!AA25*ROUND( vergoedtwee *0.6,2)+'M2-In'!AB25*ROUND( vergoedtwee *0.9,2))</f>
        <v>0</v>
      </c>
      <c r="Z25" s="81">
        <f t="shared" ca="1" si="5"/>
        <v>0</v>
      </c>
      <c r="AA25" s="81">
        <f>E25+'M2-In'!N25+'M2-In'!P25+H25</f>
        <v>0</v>
      </c>
      <c r="AB25" s="81">
        <f>E25+'M2-In'!N25+'M2-In'!P25</f>
        <v>0</v>
      </c>
      <c r="AC25" s="25">
        <f>IF(V25=1,"Corriger",MIN(AA25,ad5m2*Ident!L25))</f>
        <v>0</v>
      </c>
      <c r="AD25" s="25">
        <f>MIN(AB25,ad5m2*Ident!L25)</f>
        <v>0</v>
      </c>
      <c r="AE25" s="81">
        <f t="shared" si="6"/>
        <v>0</v>
      </c>
      <c r="AF25" s="81">
        <f t="shared" si="7"/>
        <v>0</v>
      </c>
      <c r="AG25" s="81">
        <f>'M2-In'!AD25+'M2-In'!AE25</f>
        <v>0</v>
      </c>
      <c r="AH25" s="81">
        <f t="shared" si="8"/>
        <v>0</v>
      </c>
      <c r="AI25" s="81">
        <f>IF(V25=1,"Corriger!",ROUND('M2-In'!AF25*AE25*fuf,2))</f>
        <v>0</v>
      </c>
      <c r="AJ25" s="81">
        <f>IF(V25=1,"Corriger!",ROUND('M2-In'!AG25*AE25*fuf,2))</f>
        <v>0</v>
      </c>
      <c r="AK25" s="81">
        <f>IF(V25=1,"Corriger!",ROUND('M2-In'!AH25*AE25*fuf,2))</f>
        <v>0</v>
      </c>
      <c r="AL25" s="81">
        <f>IF(V25=1,"Corriger!",ROUND('M2-In'!AI25*AE25*fuf,2))</f>
        <v>0</v>
      </c>
      <c r="AM25" s="81">
        <f>IF(V25=1,"Corriger!",ROUND('M2-In'!AJ25*AE25*fuf,2))</f>
        <v>0</v>
      </c>
      <c r="AN25" s="81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1">
        <f t="shared" si="10"/>
        <v>0</v>
      </c>
      <c r="AQ25" s="81">
        <f t="shared" ca="1" si="11"/>
        <v>0</v>
      </c>
      <c r="AR25" s="81">
        <f t="shared" ca="1" si="12"/>
        <v>0</v>
      </c>
      <c r="AS25" s="81">
        <f t="shared" si="13"/>
        <v>0</v>
      </c>
      <c r="AT25" s="81">
        <f t="shared" ca="1" si="14"/>
        <v>0</v>
      </c>
      <c r="AU25" s="81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'M2-In'!F26*malu2+'M2-In'!G26*dima2+'M2-In'!H26*wome2+'M2-In'!I26*doje2+'M2-In'!J26*vrve2+'M2-In'!K26*zasa2+'M2-In'!L26*zodi2</f>
        <v>0</v>
      </c>
      <c r="F26" s="34">
        <f>IF('M2-In'!Q26&lt;0,1,0)</f>
        <v>0</v>
      </c>
      <c r="G26" s="81" t="str">
        <f t="shared" si="0"/>
        <v>OK</v>
      </c>
      <c r="H26" s="81">
        <f>IF('M2-In'!Q26&lt;0,0,'M2-In'!Q26)</f>
        <v>0</v>
      </c>
      <c r="I26" s="25">
        <f>IF('M2-In'!F26&gt;0,malu2,0)</f>
        <v>0</v>
      </c>
      <c r="J26" s="25">
        <f>IF('M2-In'!G26&gt;0,dima2,0)</f>
        <v>0</v>
      </c>
      <c r="K26" s="25">
        <f>IF('M2-In'!H26&gt;0,wome2,0)</f>
        <v>0</v>
      </c>
      <c r="L26" s="25">
        <f>IF('M2-In'!I26&gt;0,doje2,0)</f>
        <v>0</v>
      </c>
      <c r="M26" s="25">
        <f>IF('M2-In'!J26&gt;0,vrve2,0)</f>
        <v>0</v>
      </c>
      <c r="N26" s="25">
        <f>IF('M2-In'!K26&gt;0,zasa2,0)</f>
        <v>0</v>
      </c>
      <c r="O26" s="25">
        <f>IF('M2-In'!L26&gt;0,zodi2,0)</f>
        <v>0</v>
      </c>
      <c r="P26" s="25">
        <f t="shared" si="1"/>
        <v>0</v>
      </c>
      <c r="Q26" s="25">
        <f>IF(P26+'M2-In'!U26&gt;malu2+dima2+wome2+doje2+vrve2+zasa2+zodi2,1,0)</f>
        <v>0</v>
      </c>
      <c r="R26" s="25" t="str">
        <f t="shared" si="2"/>
        <v>OK</v>
      </c>
      <c r="S26" s="25">
        <f>MIN(P26+'M2-In'!U26,malu2+dima2+wome2+doje2+vrve2+zasa2+zodi2)</f>
        <v>0</v>
      </c>
      <c r="T26" s="25">
        <f>IF('M2-In'!AD26+'M2-In'!AE26+'M2-In'!AF26+'M2-In'!AG26+'M2-In'!AH26+'M2-In'!AI26+'M2-In'!AJ26&gt;S26,1,0)</f>
        <v>0</v>
      </c>
      <c r="U26" s="25" t="str">
        <f t="shared" si="3"/>
        <v>OK</v>
      </c>
      <c r="V26" s="34">
        <f t="shared" si="4"/>
        <v>0</v>
      </c>
      <c r="W26" s="81">
        <f>ROUND('M2-In'!Y26+'M2-In'!Z26+'M2-In'!AA26*0.5+'M2-In'!AB26*0.5,2)</f>
        <v>0</v>
      </c>
      <c r="X26" s="81">
        <f>ROUND('M2-In'!Y26,2)+ROUND('M2-In'!Z26*1.5,2)+ROUND('M2-In'!AA26*0.6,2)+ROUND('M2-In'!AB26*0.9,2)</f>
        <v>0</v>
      </c>
      <c r="Y26" s="81">
        <f ca="1">IF(V26=1,"Corriger",'M2-In'!Y26* vergoedtwee +'M2-In'!Z26*ROUND( vergoedtwee *1.5,2)+'M2-In'!AA26*ROUND( vergoedtwee *0.6,2)+'M2-In'!AB26*ROUND( vergoedtwee *0.9,2))</f>
        <v>0</v>
      </c>
      <c r="Z26" s="81">
        <f t="shared" ca="1" si="5"/>
        <v>0</v>
      </c>
      <c r="AA26" s="81">
        <f>E26+'M2-In'!N26+'M2-In'!P26+H26</f>
        <v>0</v>
      </c>
      <c r="AB26" s="81">
        <f>E26+'M2-In'!N26+'M2-In'!P26</f>
        <v>0</v>
      </c>
      <c r="AC26" s="25">
        <f>IF(V26=1,"Corriger",MIN(AA26,ad5m2*Ident!L26))</f>
        <v>0</v>
      </c>
      <c r="AD26" s="25">
        <f>MIN(AB26,ad5m2*Ident!L26)</f>
        <v>0</v>
      </c>
      <c r="AE26" s="81">
        <f t="shared" si="6"/>
        <v>0</v>
      </c>
      <c r="AF26" s="81">
        <f t="shared" si="7"/>
        <v>0</v>
      </c>
      <c r="AG26" s="81">
        <f>'M2-In'!AD26+'M2-In'!AE26</f>
        <v>0</v>
      </c>
      <c r="AH26" s="81">
        <f t="shared" si="8"/>
        <v>0</v>
      </c>
      <c r="AI26" s="81">
        <f>IF(V26=1,"Corriger!",ROUND('M2-In'!AF26*AE26*fuf,2))</f>
        <v>0</v>
      </c>
      <c r="AJ26" s="81">
        <f>IF(V26=1,"Corriger!",ROUND('M2-In'!AG26*AE26*fuf,2))</f>
        <v>0</v>
      </c>
      <c r="AK26" s="81">
        <f>IF(V26=1,"Corriger!",ROUND('M2-In'!AH26*AE26*fuf,2))</f>
        <v>0</v>
      </c>
      <c r="AL26" s="81">
        <f>IF(V26=1,"Corriger!",ROUND('M2-In'!AI26*AE26*fuf,2))</f>
        <v>0</v>
      </c>
      <c r="AM26" s="81">
        <f>IF(V26=1,"Corriger!",ROUND('M2-In'!AJ26*AE26*fuf,2))</f>
        <v>0</v>
      </c>
      <c r="AN26" s="81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1">
        <f t="shared" si="10"/>
        <v>0</v>
      </c>
      <c r="AQ26" s="81">
        <f t="shared" ca="1" si="11"/>
        <v>0</v>
      </c>
      <c r="AR26" s="81">
        <f t="shared" ca="1" si="12"/>
        <v>0</v>
      </c>
      <c r="AS26" s="81">
        <f t="shared" si="13"/>
        <v>0</v>
      </c>
      <c r="AT26" s="81">
        <f t="shared" ca="1" si="14"/>
        <v>0</v>
      </c>
      <c r="AU26" s="81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'M2-In'!F27*malu2+'M2-In'!G27*dima2+'M2-In'!H27*wome2+'M2-In'!I27*doje2+'M2-In'!J27*vrve2+'M2-In'!K27*zasa2+'M2-In'!L27*zodi2</f>
        <v>0</v>
      </c>
      <c r="F27" s="34">
        <f>IF('M2-In'!Q27&lt;0,1,0)</f>
        <v>0</v>
      </c>
      <c r="G27" s="81" t="str">
        <f t="shared" si="0"/>
        <v>OK</v>
      </c>
      <c r="H27" s="81">
        <f>IF('M2-In'!Q27&lt;0,0,'M2-In'!Q27)</f>
        <v>0</v>
      </c>
      <c r="I27" s="25">
        <f>IF('M2-In'!F27&gt;0,malu2,0)</f>
        <v>0</v>
      </c>
      <c r="J27" s="25">
        <f>IF('M2-In'!G27&gt;0,dima2,0)</f>
        <v>0</v>
      </c>
      <c r="K27" s="25">
        <f>IF('M2-In'!H27&gt;0,wome2,0)</f>
        <v>0</v>
      </c>
      <c r="L27" s="25">
        <f>IF('M2-In'!I27&gt;0,doje2,0)</f>
        <v>0</v>
      </c>
      <c r="M27" s="25">
        <f>IF('M2-In'!J27&gt;0,vrve2,0)</f>
        <v>0</v>
      </c>
      <c r="N27" s="25">
        <f>IF('M2-In'!K27&gt;0,zasa2,0)</f>
        <v>0</v>
      </c>
      <c r="O27" s="25">
        <f>IF('M2-In'!L27&gt;0,zodi2,0)</f>
        <v>0</v>
      </c>
      <c r="P27" s="25">
        <f t="shared" si="1"/>
        <v>0</v>
      </c>
      <c r="Q27" s="25">
        <f>IF(P27+'M2-In'!U27&gt;malu2+dima2+wome2+doje2+vrve2+zasa2+zodi2,1,0)</f>
        <v>0</v>
      </c>
      <c r="R27" s="25" t="str">
        <f t="shared" si="2"/>
        <v>OK</v>
      </c>
      <c r="S27" s="25">
        <f>MIN(P27+'M2-In'!U27,malu2+dima2+wome2+doje2+vrve2+zasa2+zodi2)</f>
        <v>0</v>
      </c>
      <c r="T27" s="25">
        <f>IF('M2-In'!AD27+'M2-In'!AE27+'M2-In'!AF27+'M2-In'!AG27+'M2-In'!AH27+'M2-In'!AI27+'M2-In'!AJ27&gt;S27,1,0)</f>
        <v>0</v>
      </c>
      <c r="U27" s="25" t="str">
        <f t="shared" si="3"/>
        <v>OK</v>
      </c>
      <c r="V27" s="34">
        <f t="shared" si="4"/>
        <v>0</v>
      </c>
      <c r="W27" s="81">
        <f>ROUND('M2-In'!Y27+'M2-In'!Z27+'M2-In'!AA27*0.5+'M2-In'!AB27*0.5,2)</f>
        <v>0</v>
      </c>
      <c r="X27" s="81">
        <f>ROUND('M2-In'!Y27,2)+ROUND('M2-In'!Z27*1.5,2)+ROUND('M2-In'!AA27*0.6,2)+ROUND('M2-In'!AB27*0.9,2)</f>
        <v>0</v>
      </c>
      <c r="Y27" s="81">
        <f ca="1">IF(V27=1,"Corriger",'M2-In'!Y27* vergoedtwee +'M2-In'!Z27*ROUND( vergoedtwee *1.5,2)+'M2-In'!AA27*ROUND( vergoedtwee *0.6,2)+'M2-In'!AB27*ROUND( vergoedtwee *0.9,2))</f>
        <v>0</v>
      </c>
      <c r="Z27" s="81">
        <f t="shared" ca="1" si="5"/>
        <v>0</v>
      </c>
      <c r="AA27" s="81">
        <f>E27+'M2-In'!N27+'M2-In'!P27+H27</f>
        <v>0</v>
      </c>
      <c r="AB27" s="81">
        <f>E27+'M2-In'!N27+'M2-In'!P27</f>
        <v>0</v>
      </c>
      <c r="AC27" s="25">
        <f>IF(V27=1,"Corriger",MIN(AA27,ad5m2*Ident!L27))</f>
        <v>0</v>
      </c>
      <c r="AD27" s="25">
        <f>MIN(AB27,ad5m2*Ident!L27)</f>
        <v>0</v>
      </c>
      <c r="AE27" s="81">
        <f t="shared" si="6"/>
        <v>0</v>
      </c>
      <c r="AF27" s="81">
        <f t="shared" si="7"/>
        <v>0</v>
      </c>
      <c r="AG27" s="81">
        <f>'M2-In'!AD27+'M2-In'!AE27</f>
        <v>0</v>
      </c>
      <c r="AH27" s="81">
        <f t="shared" si="8"/>
        <v>0</v>
      </c>
      <c r="AI27" s="81">
        <f>IF(V27=1,"Corriger!",ROUND('M2-In'!AF27*AE27*fuf,2))</f>
        <v>0</v>
      </c>
      <c r="AJ27" s="81">
        <f>IF(V27=1,"Corriger!",ROUND('M2-In'!AG27*AE27*fuf,2))</f>
        <v>0</v>
      </c>
      <c r="AK27" s="81">
        <f>IF(V27=1,"Corriger!",ROUND('M2-In'!AH27*AE27*fuf,2))</f>
        <v>0</v>
      </c>
      <c r="AL27" s="81">
        <f>IF(V27=1,"Corriger!",ROUND('M2-In'!AI27*AE27*fuf,2))</f>
        <v>0</v>
      </c>
      <c r="AM27" s="81">
        <f>IF(V27=1,"Corriger!",ROUND('M2-In'!AJ27*AE27*fuf,2))</f>
        <v>0</v>
      </c>
      <c r="AN27" s="81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1">
        <f t="shared" si="10"/>
        <v>0</v>
      </c>
      <c r="AQ27" s="81">
        <f t="shared" ca="1" si="11"/>
        <v>0</v>
      </c>
      <c r="AR27" s="81">
        <f t="shared" ca="1" si="12"/>
        <v>0</v>
      </c>
      <c r="AS27" s="81">
        <f t="shared" si="13"/>
        <v>0</v>
      </c>
      <c r="AT27" s="81">
        <f t="shared" ca="1" si="14"/>
        <v>0</v>
      </c>
      <c r="AU27" s="81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'M2-In'!F28*malu2+'M2-In'!G28*dima2+'M2-In'!H28*wome2+'M2-In'!I28*doje2+'M2-In'!J28*vrve2+'M2-In'!K28*zasa2+'M2-In'!L28*zodi2</f>
        <v>0</v>
      </c>
      <c r="F28" s="34">
        <f>IF('M2-In'!Q28&lt;0,1,0)</f>
        <v>0</v>
      </c>
      <c r="G28" s="81" t="str">
        <f t="shared" si="0"/>
        <v>OK</v>
      </c>
      <c r="H28" s="81">
        <f>IF('M2-In'!Q28&lt;0,0,'M2-In'!Q28)</f>
        <v>0</v>
      </c>
      <c r="I28" s="25">
        <f>IF('M2-In'!F28&gt;0,malu2,0)</f>
        <v>0</v>
      </c>
      <c r="J28" s="25">
        <f>IF('M2-In'!G28&gt;0,dima2,0)</f>
        <v>0</v>
      </c>
      <c r="K28" s="25">
        <f>IF('M2-In'!H28&gt;0,wome2,0)</f>
        <v>0</v>
      </c>
      <c r="L28" s="25">
        <f>IF('M2-In'!I28&gt;0,doje2,0)</f>
        <v>0</v>
      </c>
      <c r="M28" s="25">
        <f>IF('M2-In'!J28&gt;0,vrve2,0)</f>
        <v>0</v>
      </c>
      <c r="N28" s="25">
        <f>IF('M2-In'!K28&gt;0,zasa2,0)</f>
        <v>0</v>
      </c>
      <c r="O28" s="25">
        <f>IF('M2-In'!L28&gt;0,zodi2,0)</f>
        <v>0</v>
      </c>
      <c r="P28" s="25">
        <f t="shared" si="1"/>
        <v>0</v>
      </c>
      <c r="Q28" s="25">
        <f>IF(P28+'M2-In'!U28&gt;malu2+dima2+wome2+doje2+vrve2+zasa2+zodi2,1,0)</f>
        <v>0</v>
      </c>
      <c r="R28" s="25" t="str">
        <f t="shared" si="2"/>
        <v>OK</v>
      </c>
      <c r="S28" s="25">
        <f>MIN(P28+'M2-In'!U28,malu2+dima2+wome2+doje2+vrve2+zasa2+zodi2)</f>
        <v>0</v>
      </c>
      <c r="T28" s="25">
        <f>IF('M2-In'!AD28+'M2-In'!AE28+'M2-In'!AF28+'M2-In'!AG28+'M2-In'!AH28+'M2-In'!AI28+'M2-In'!AJ28&gt;S28,1,0)</f>
        <v>0</v>
      </c>
      <c r="U28" s="25" t="str">
        <f t="shared" si="3"/>
        <v>OK</v>
      </c>
      <c r="V28" s="34">
        <f t="shared" si="4"/>
        <v>0</v>
      </c>
      <c r="W28" s="81">
        <f>ROUND('M2-In'!Y28+'M2-In'!Z28+'M2-In'!AA28*0.5+'M2-In'!AB28*0.5,2)</f>
        <v>0</v>
      </c>
      <c r="X28" s="81">
        <f>ROUND('M2-In'!Y28,2)+ROUND('M2-In'!Z28*1.5,2)+ROUND('M2-In'!AA28*0.6,2)+ROUND('M2-In'!AB28*0.9,2)</f>
        <v>0</v>
      </c>
      <c r="Y28" s="81">
        <f ca="1">IF(V28=1,"Corriger",'M2-In'!Y28* vergoedtwee +'M2-In'!Z28*ROUND( vergoedtwee *1.5,2)+'M2-In'!AA28*ROUND( vergoedtwee *0.6,2)+'M2-In'!AB28*ROUND( vergoedtwee *0.9,2))</f>
        <v>0</v>
      </c>
      <c r="Z28" s="81">
        <f t="shared" ca="1" si="5"/>
        <v>0</v>
      </c>
      <c r="AA28" s="81">
        <f>E28+'M2-In'!N28+'M2-In'!P28+H28</f>
        <v>0</v>
      </c>
      <c r="AB28" s="81">
        <f>E28+'M2-In'!N28+'M2-In'!P28</f>
        <v>0</v>
      </c>
      <c r="AC28" s="25">
        <f>IF(V28=1,"Corriger",MIN(AA28,ad5m2*Ident!L28))</f>
        <v>0</v>
      </c>
      <c r="AD28" s="25">
        <f>MIN(AB28,ad5m2*Ident!L28)</f>
        <v>0</v>
      </c>
      <c r="AE28" s="81">
        <f t="shared" si="6"/>
        <v>0</v>
      </c>
      <c r="AF28" s="81">
        <f t="shared" si="7"/>
        <v>0</v>
      </c>
      <c r="AG28" s="81">
        <f>'M2-In'!AD28+'M2-In'!AE28</f>
        <v>0</v>
      </c>
      <c r="AH28" s="81">
        <f t="shared" si="8"/>
        <v>0</v>
      </c>
      <c r="AI28" s="81">
        <f>IF(V28=1,"Corriger!",ROUND('M2-In'!AF28*AE28*fuf,2))</f>
        <v>0</v>
      </c>
      <c r="AJ28" s="81">
        <f>IF(V28=1,"Corriger!",ROUND('M2-In'!AG28*AE28*fuf,2))</f>
        <v>0</v>
      </c>
      <c r="AK28" s="81">
        <f>IF(V28=1,"Corriger!",ROUND('M2-In'!AH28*AE28*fuf,2))</f>
        <v>0</v>
      </c>
      <c r="AL28" s="81">
        <f>IF(V28=1,"Corriger!",ROUND('M2-In'!AI28*AE28*fuf,2))</f>
        <v>0</v>
      </c>
      <c r="AM28" s="81">
        <f>IF(V28=1,"Corriger!",ROUND('M2-In'!AJ28*AE28*fuf,2))</f>
        <v>0</v>
      </c>
      <c r="AN28" s="81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1">
        <f t="shared" si="10"/>
        <v>0</v>
      </c>
      <c r="AQ28" s="81">
        <f t="shared" ca="1" si="11"/>
        <v>0</v>
      </c>
      <c r="AR28" s="81">
        <f t="shared" ca="1" si="12"/>
        <v>0</v>
      </c>
      <c r="AS28" s="81">
        <f t="shared" si="13"/>
        <v>0</v>
      </c>
      <c r="AT28" s="81">
        <f t="shared" ca="1" si="14"/>
        <v>0</v>
      </c>
      <c r="AU28" s="81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'M2-In'!F29*malu2+'M2-In'!G29*dima2+'M2-In'!H29*wome2+'M2-In'!I29*doje2+'M2-In'!J29*vrve2+'M2-In'!K29*zasa2+'M2-In'!L29*zodi2</f>
        <v>0</v>
      </c>
      <c r="F29" s="34">
        <f>IF('M2-In'!Q29&lt;0,1,0)</f>
        <v>0</v>
      </c>
      <c r="G29" s="81" t="str">
        <f t="shared" si="0"/>
        <v>OK</v>
      </c>
      <c r="H29" s="81">
        <f>IF('M2-In'!Q29&lt;0,0,'M2-In'!Q29)</f>
        <v>0</v>
      </c>
      <c r="I29" s="25">
        <f>IF('M2-In'!F29&gt;0,malu2,0)</f>
        <v>0</v>
      </c>
      <c r="J29" s="25">
        <f>IF('M2-In'!G29&gt;0,dima2,0)</f>
        <v>0</v>
      </c>
      <c r="K29" s="25">
        <f>IF('M2-In'!H29&gt;0,wome2,0)</f>
        <v>0</v>
      </c>
      <c r="L29" s="25">
        <f>IF('M2-In'!I29&gt;0,doje2,0)</f>
        <v>0</v>
      </c>
      <c r="M29" s="25">
        <f>IF('M2-In'!J29&gt;0,vrve2,0)</f>
        <v>0</v>
      </c>
      <c r="N29" s="25">
        <f>IF('M2-In'!K29&gt;0,zasa2,0)</f>
        <v>0</v>
      </c>
      <c r="O29" s="25">
        <f>IF('M2-In'!L29&gt;0,zodi2,0)</f>
        <v>0</v>
      </c>
      <c r="P29" s="25">
        <f t="shared" si="1"/>
        <v>0</v>
      </c>
      <c r="Q29" s="25">
        <f>IF(P29+'M2-In'!U29&gt;malu2+dima2+wome2+doje2+vrve2+zasa2+zodi2,1,0)</f>
        <v>0</v>
      </c>
      <c r="R29" s="25" t="str">
        <f t="shared" si="2"/>
        <v>OK</v>
      </c>
      <c r="S29" s="25">
        <f>MIN(P29+'M2-In'!U29,malu2+dima2+wome2+doje2+vrve2+zasa2+zodi2)</f>
        <v>0</v>
      </c>
      <c r="T29" s="25">
        <f>IF('M2-In'!AD29+'M2-In'!AE29+'M2-In'!AF29+'M2-In'!AG29+'M2-In'!AH29+'M2-In'!AI29+'M2-In'!AJ29&gt;S29,1,0)</f>
        <v>0</v>
      </c>
      <c r="U29" s="25" t="str">
        <f t="shared" si="3"/>
        <v>OK</v>
      </c>
      <c r="V29" s="34">
        <f t="shared" si="4"/>
        <v>0</v>
      </c>
      <c r="W29" s="81">
        <f>ROUND('M2-In'!Y29+'M2-In'!Z29+'M2-In'!AA29*0.5+'M2-In'!AB29*0.5,2)</f>
        <v>0</v>
      </c>
      <c r="X29" s="81">
        <f>ROUND('M2-In'!Y29,2)+ROUND('M2-In'!Z29*1.5,2)+ROUND('M2-In'!AA29*0.6,2)+ROUND('M2-In'!AB29*0.9,2)</f>
        <v>0</v>
      </c>
      <c r="Y29" s="81">
        <f ca="1">IF(V29=1,"Corriger",'M2-In'!Y29* vergoedtwee +'M2-In'!Z29*ROUND( vergoedtwee *1.5,2)+'M2-In'!AA29*ROUND( vergoedtwee *0.6,2)+'M2-In'!AB29*ROUND( vergoedtwee *0.9,2))</f>
        <v>0</v>
      </c>
      <c r="Z29" s="81">
        <f t="shared" ca="1" si="5"/>
        <v>0</v>
      </c>
      <c r="AA29" s="81">
        <f>E29+'M2-In'!N29+'M2-In'!P29+H29</f>
        <v>0</v>
      </c>
      <c r="AB29" s="81">
        <f>E29+'M2-In'!N29+'M2-In'!P29</f>
        <v>0</v>
      </c>
      <c r="AC29" s="25">
        <f>IF(V29=1,"Corriger",MIN(AA29,ad5m2*Ident!L29))</f>
        <v>0</v>
      </c>
      <c r="AD29" s="25">
        <f>MIN(AB29,ad5m2*Ident!L29)</f>
        <v>0</v>
      </c>
      <c r="AE29" s="81">
        <f t="shared" si="6"/>
        <v>0</v>
      </c>
      <c r="AF29" s="81">
        <f t="shared" si="7"/>
        <v>0</v>
      </c>
      <c r="AG29" s="81">
        <f>'M2-In'!AD29+'M2-In'!AE29</f>
        <v>0</v>
      </c>
      <c r="AH29" s="81">
        <f t="shared" si="8"/>
        <v>0</v>
      </c>
      <c r="AI29" s="81">
        <f>IF(V29=1,"Corriger!",ROUND('M2-In'!AF29*AE29*fuf,2))</f>
        <v>0</v>
      </c>
      <c r="AJ29" s="81">
        <f>IF(V29=1,"Corriger!",ROUND('M2-In'!AG29*AE29*fuf,2))</f>
        <v>0</v>
      </c>
      <c r="AK29" s="81">
        <f>IF(V29=1,"Corriger!",ROUND('M2-In'!AH29*AE29*fuf,2))</f>
        <v>0</v>
      </c>
      <c r="AL29" s="81">
        <f>IF(V29=1,"Corriger!",ROUND('M2-In'!AI29*AE29*fuf,2))</f>
        <v>0</v>
      </c>
      <c r="AM29" s="81">
        <f>IF(V29=1,"Corriger!",ROUND('M2-In'!AJ29*AE29*fuf,2))</f>
        <v>0</v>
      </c>
      <c r="AN29" s="81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1">
        <f t="shared" si="10"/>
        <v>0</v>
      </c>
      <c r="AQ29" s="81">
        <f t="shared" ca="1" si="11"/>
        <v>0</v>
      </c>
      <c r="AR29" s="81">
        <f t="shared" ca="1" si="12"/>
        <v>0</v>
      </c>
      <c r="AS29" s="81">
        <f t="shared" si="13"/>
        <v>0</v>
      </c>
      <c r="AT29" s="81">
        <f t="shared" ca="1" si="14"/>
        <v>0</v>
      </c>
      <c r="AU29" s="81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'M2-In'!F30*malu2+'M2-In'!G30*dima2+'M2-In'!H30*wome2+'M2-In'!I30*doje2+'M2-In'!J30*vrve2+'M2-In'!K30*zasa2+'M2-In'!L30*zodi2</f>
        <v>0</v>
      </c>
      <c r="F30" s="34">
        <f>IF('M2-In'!Q30&lt;0,1,0)</f>
        <v>0</v>
      </c>
      <c r="G30" s="81" t="str">
        <f t="shared" si="0"/>
        <v>OK</v>
      </c>
      <c r="H30" s="81">
        <f>IF('M2-In'!Q30&lt;0,0,'M2-In'!Q30)</f>
        <v>0</v>
      </c>
      <c r="I30" s="25">
        <f>IF('M2-In'!F30&gt;0,malu2,0)</f>
        <v>0</v>
      </c>
      <c r="J30" s="25">
        <f>IF('M2-In'!G30&gt;0,dima2,0)</f>
        <v>0</v>
      </c>
      <c r="K30" s="25">
        <f>IF('M2-In'!H30&gt;0,wome2,0)</f>
        <v>0</v>
      </c>
      <c r="L30" s="25">
        <f>IF('M2-In'!I30&gt;0,doje2,0)</f>
        <v>0</v>
      </c>
      <c r="M30" s="25">
        <f>IF('M2-In'!J30&gt;0,vrve2,0)</f>
        <v>0</v>
      </c>
      <c r="N30" s="25">
        <f>IF('M2-In'!K30&gt;0,zasa2,0)</f>
        <v>0</v>
      </c>
      <c r="O30" s="25">
        <f>IF('M2-In'!L30&gt;0,zodi2,0)</f>
        <v>0</v>
      </c>
      <c r="P30" s="25">
        <f t="shared" si="1"/>
        <v>0</v>
      </c>
      <c r="Q30" s="25">
        <f>IF(P30+'M2-In'!U30&gt;malu2+dima2+wome2+doje2+vrve2+zasa2+zodi2,1,0)</f>
        <v>0</v>
      </c>
      <c r="R30" s="25" t="str">
        <f t="shared" si="2"/>
        <v>OK</v>
      </c>
      <c r="S30" s="25">
        <f>MIN(P30+'M2-In'!U30,malu2+dima2+wome2+doje2+vrve2+zasa2+zodi2)</f>
        <v>0</v>
      </c>
      <c r="T30" s="25">
        <f>IF('M2-In'!AD30+'M2-In'!AE30+'M2-In'!AF30+'M2-In'!AG30+'M2-In'!AH30+'M2-In'!AI30+'M2-In'!AJ30&gt;S30,1,0)</f>
        <v>0</v>
      </c>
      <c r="U30" s="25" t="str">
        <f t="shared" si="3"/>
        <v>OK</v>
      </c>
      <c r="V30" s="34">
        <f t="shared" si="4"/>
        <v>0</v>
      </c>
      <c r="W30" s="81">
        <f>ROUND('M2-In'!Y30+'M2-In'!Z30+'M2-In'!AA30*0.5+'M2-In'!AB30*0.5,2)</f>
        <v>0</v>
      </c>
      <c r="X30" s="81">
        <f>ROUND('M2-In'!Y30,2)+ROUND('M2-In'!Z30*1.5,2)+ROUND('M2-In'!AA30*0.6,2)+ROUND('M2-In'!AB30*0.9,2)</f>
        <v>0</v>
      </c>
      <c r="Y30" s="81">
        <f ca="1">IF(V30=1,"Corriger",'M2-In'!Y30* vergoedtwee +'M2-In'!Z30*ROUND( vergoedtwee *1.5,2)+'M2-In'!AA30*ROUND( vergoedtwee *0.6,2)+'M2-In'!AB30*ROUND( vergoedtwee *0.9,2))</f>
        <v>0</v>
      </c>
      <c r="Z30" s="81">
        <f t="shared" ca="1" si="5"/>
        <v>0</v>
      </c>
      <c r="AA30" s="81">
        <f>E30+'M2-In'!N30+'M2-In'!P30+H30</f>
        <v>0</v>
      </c>
      <c r="AB30" s="81">
        <f>E30+'M2-In'!N30+'M2-In'!P30</f>
        <v>0</v>
      </c>
      <c r="AC30" s="25">
        <f>IF(V30=1,"Corriger",MIN(AA30,ad5m2*Ident!L30))</f>
        <v>0</v>
      </c>
      <c r="AD30" s="25">
        <f>MIN(AB30,ad5m2*Ident!L30)</f>
        <v>0</v>
      </c>
      <c r="AE30" s="81">
        <f t="shared" si="6"/>
        <v>0</v>
      </c>
      <c r="AF30" s="81">
        <f t="shared" si="7"/>
        <v>0</v>
      </c>
      <c r="AG30" s="81">
        <f>'M2-In'!AD30+'M2-In'!AE30</f>
        <v>0</v>
      </c>
      <c r="AH30" s="81">
        <f t="shared" si="8"/>
        <v>0</v>
      </c>
      <c r="AI30" s="81">
        <f>IF(V30=1,"Corriger!",ROUND('M2-In'!AF30*AE30*fuf,2))</f>
        <v>0</v>
      </c>
      <c r="AJ30" s="81">
        <f>IF(V30=1,"Corriger!",ROUND('M2-In'!AG30*AE30*fuf,2))</f>
        <v>0</v>
      </c>
      <c r="AK30" s="81">
        <f>IF(V30=1,"Corriger!",ROUND('M2-In'!AH30*AE30*fuf,2))</f>
        <v>0</v>
      </c>
      <c r="AL30" s="81">
        <f>IF(V30=1,"Corriger!",ROUND('M2-In'!AI30*AE30*fuf,2))</f>
        <v>0</v>
      </c>
      <c r="AM30" s="81">
        <f>IF(V30=1,"Corriger!",ROUND('M2-In'!AJ30*AE30*fuf,2))</f>
        <v>0</v>
      </c>
      <c r="AN30" s="81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1">
        <f t="shared" si="10"/>
        <v>0</v>
      </c>
      <c r="AQ30" s="81">
        <f t="shared" ca="1" si="11"/>
        <v>0</v>
      </c>
      <c r="AR30" s="81">
        <f t="shared" ca="1" si="12"/>
        <v>0</v>
      </c>
      <c r="AS30" s="81">
        <f t="shared" si="13"/>
        <v>0</v>
      </c>
      <c r="AT30" s="81">
        <f t="shared" ca="1" si="14"/>
        <v>0</v>
      </c>
      <c r="AU30" s="81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'M2-In'!F31*malu2+'M2-In'!G31*dima2+'M2-In'!H31*wome2+'M2-In'!I31*doje2+'M2-In'!J31*vrve2+'M2-In'!K31*zasa2+'M2-In'!L31*zodi2</f>
        <v>0</v>
      </c>
      <c r="F31" s="34">
        <f>IF('M2-In'!Q31&lt;0,1,0)</f>
        <v>0</v>
      </c>
      <c r="G31" s="81" t="str">
        <f t="shared" si="0"/>
        <v>OK</v>
      </c>
      <c r="H31" s="81">
        <f>IF('M2-In'!Q31&lt;0,0,'M2-In'!Q31)</f>
        <v>0</v>
      </c>
      <c r="I31" s="25">
        <f>IF('M2-In'!F31&gt;0,malu2,0)</f>
        <v>0</v>
      </c>
      <c r="J31" s="25">
        <f>IF('M2-In'!G31&gt;0,dima2,0)</f>
        <v>0</v>
      </c>
      <c r="K31" s="25">
        <f>IF('M2-In'!H31&gt;0,wome2,0)</f>
        <v>0</v>
      </c>
      <c r="L31" s="25">
        <f>IF('M2-In'!I31&gt;0,doje2,0)</f>
        <v>0</v>
      </c>
      <c r="M31" s="25">
        <f>IF('M2-In'!J31&gt;0,vrve2,0)</f>
        <v>0</v>
      </c>
      <c r="N31" s="25">
        <f>IF('M2-In'!K31&gt;0,zasa2,0)</f>
        <v>0</v>
      </c>
      <c r="O31" s="25">
        <f>IF('M2-In'!L31&gt;0,zodi2,0)</f>
        <v>0</v>
      </c>
      <c r="P31" s="25">
        <f t="shared" si="1"/>
        <v>0</v>
      </c>
      <c r="Q31" s="25">
        <f>IF(P31+'M2-In'!U31&gt;malu2+dima2+wome2+doje2+vrve2+zasa2+zodi2,1,0)</f>
        <v>0</v>
      </c>
      <c r="R31" s="25" t="str">
        <f t="shared" si="2"/>
        <v>OK</v>
      </c>
      <c r="S31" s="25">
        <f>MIN(P31+'M2-In'!U31,malu2+dima2+wome2+doje2+vrve2+zasa2+zodi2)</f>
        <v>0</v>
      </c>
      <c r="T31" s="25">
        <f>IF('M2-In'!AD31+'M2-In'!AE31+'M2-In'!AF31+'M2-In'!AG31+'M2-In'!AH31+'M2-In'!AI31+'M2-In'!AJ31&gt;S31,1,0)</f>
        <v>0</v>
      </c>
      <c r="U31" s="25" t="str">
        <f t="shared" si="3"/>
        <v>OK</v>
      </c>
      <c r="V31" s="34">
        <f t="shared" si="4"/>
        <v>0</v>
      </c>
      <c r="W31" s="81">
        <f>ROUND('M2-In'!Y31+'M2-In'!Z31+'M2-In'!AA31*0.5+'M2-In'!AB31*0.5,2)</f>
        <v>0</v>
      </c>
      <c r="X31" s="81">
        <f>ROUND('M2-In'!Y31,2)+ROUND('M2-In'!Z31*1.5,2)+ROUND('M2-In'!AA31*0.6,2)+ROUND('M2-In'!AB31*0.9,2)</f>
        <v>0</v>
      </c>
      <c r="Y31" s="81">
        <f ca="1">IF(V31=1,"Corriger",'M2-In'!Y31* vergoedtwee +'M2-In'!Z31*ROUND( vergoedtwee *1.5,2)+'M2-In'!AA31*ROUND( vergoedtwee *0.6,2)+'M2-In'!AB31*ROUND( vergoedtwee *0.9,2))</f>
        <v>0</v>
      </c>
      <c r="Z31" s="81">
        <f t="shared" ca="1" si="5"/>
        <v>0</v>
      </c>
      <c r="AA31" s="81">
        <f>E31+'M2-In'!N31+'M2-In'!P31+H31</f>
        <v>0</v>
      </c>
      <c r="AB31" s="81">
        <f>E31+'M2-In'!N31+'M2-In'!P31</f>
        <v>0</v>
      </c>
      <c r="AC31" s="25">
        <f>IF(V31=1,"Corriger",MIN(AA31,ad5m2*Ident!L31))</f>
        <v>0</v>
      </c>
      <c r="AD31" s="25">
        <f>MIN(AB31,ad5m2*Ident!L31)</f>
        <v>0</v>
      </c>
      <c r="AE31" s="81">
        <f t="shared" si="6"/>
        <v>0</v>
      </c>
      <c r="AF31" s="81">
        <f t="shared" si="7"/>
        <v>0</v>
      </c>
      <c r="AG31" s="81">
        <f>'M2-In'!AD31+'M2-In'!AE31</f>
        <v>0</v>
      </c>
      <c r="AH31" s="81">
        <f t="shared" si="8"/>
        <v>0</v>
      </c>
      <c r="AI31" s="81">
        <f>IF(V31=1,"Corriger!",ROUND('M2-In'!AF31*AE31*fuf,2))</f>
        <v>0</v>
      </c>
      <c r="AJ31" s="81">
        <f>IF(V31=1,"Corriger!",ROUND('M2-In'!AG31*AE31*fuf,2))</f>
        <v>0</v>
      </c>
      <c r="AK31" s="81">
        <f>IF(V31=1,"Corriger!",ROUND('M2-In'!AH31*AE31*fuf,2))</f>
        <v>0</v>
      </c>
      <c r="AL31" s="81">
        <f>IF(V31=1,"Corriger!",ROUND('M2-In'!AI31*AE31*fuf,2))</f>
        <v>0</v>
      </c>
      <c r="AM31" s="81">
        <f>IF(V31=1,"Corriger!",ROUND('M2-In'!AJ31*AE31*fuf,2))</f>
        <v>0</v>
      </c>
      <c r="AN31" s="81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1">
        <f t="shared" si="10"/>
        <v>0</v>
      </c>
      <c r="AQ31" s="81">
        <f t="shared" ca="1" si="11"/>
        <v>0</v>
      </c>
      <c r="AR31" s="81">
        <f t="shared" ca="1" si="12"/>
        <v>0</v>
      </c>
      <c r="AS31" s="81">
        <f t="shared" si="13"/>
        <v>0</v>
      </c>
      <c r="AT31" s="81">
        <f t="shared" ca="1" si="14"/>
        <v>0</v>
      </c>
      <c r="AU31" s="81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'M2-In'!F32*malu2+'M2-In'!G32*dima2+'M2-In'!H32*wome2+'M2-In'!I32*doje2+'M2-In'!J32*vrve2+'M2-In'!K32*zasa2+'M2-In'!L32*zodi2</f>
        <v>0</v>
      </c>
      <c r="F32" s="34">
        <f>IF('M2-In'!Q32&lt;0,1,0)</f>
        <v>0</v>
      </c>
      <c r="G32" s="81" t="str">
        <f t="shared" si="0"/>
        <v>OK</v>
      </c>
      <c r="H32" s="81">
        <f>IF('M2-In'!Q32&lt;0,0,'M2-In'!Q32)</f>
        <v>0</v>
      </c>
      <c r="I32" s="25">
        <f>IF('M2-In'!F32&gt;0,malu2,0)</f>
        <v>0</v>
      </c>
      <c r="J32" s="25">
        <f>IF('M2-In'!G32&gt;0,dima2,0)</f>
        <v>0</v>
      </c>
      <c r="K32" s="25">
        <f>IF('M2-In'!H32&gt;0,wome2,0)</f>
        <v>0</v>
      </c>
      <c r="L32" s="25">
        <f>IF('M2-In'!I32&gt;0,doje2,0)</f>
        <v>0</v>
      </c>
      <c r="M32" s="25">
        <f>IF('M2-In'!J32&gt;0,vrve2,0)</f>
        <v>0</v>
      </c>
      <c r="N32" s="25">
        <f>IF('M2-In'!K32&gt;0,zasa2,0)</f>
        <v>0</v>
      </c>
      <c r="O32" s="25">
        <f>IF('M2-In'!L32&gt;0,zodi2,0)</f>
        <v>0</v>
      </c>
      <c r="P32" s="25">
        <f t="shared" si="1"/>
        <v>0</v>
      </c>
      <c r="Q32" s="25">
        <f>IF(P32+'M2-In'!U32&gt;malu2+dima2+wome2+doje2+vrve2+zasa2+zodi2,1,0)</f>
        <v>0</v>
      </c>
      <c r="R32" s="25" t="str">
        <f t="shared" si="2"/>
        <v>OK</v>
      </c>
      <c r="S32" s="25">
        <f>MIN(P32+'M2-In'!U32,malu2+dima2+wome2+doje2+vrve2+zasa2+zodi2)</f>
        <v>0</v>
      </c>
      <c r="T32" s="25">
        <f>IF('M2-In'!AD32+'M2-In'!AE32+'M2-In'!AF32+'M2-In'!AG32+'M2-In'!AH32+'M2-In'!AI32+'M2-In'!AJ32&gt;S32,1,0)</f>
        <v>0</v>
      </c>
      <c r="U32" s="25" t="str">
        <f t="shared" si="3"/>
        <v>OK</v>
      </c>
      <c r="V32" s="34">
        <f t="shared" si="4"/>
        <v>0</v>
      </c>
      <c r="W32" s="81">
        <f>ROUND('M2-In'!Y32+'M2-In'!Z32+'M2-In'!AA32*0.5+'M2-In'!AB32*0.5,2)</f>
        <v>0</v>
      </c>
      <c r="X32" s="81">
        <f>ROUND('M2-In'!Y32,2)+ROUND('M2-In'!Z32*1.5,2)+ROUND('M2-In'!AA32*0.6,2)+ROUND('M2-In'!AB32*0.9,2)</f>
        <v>0</v>
      </c>
      <c r="Y32" s="81">
        <f ca="1">IF(V32=1,"Corriger",'M2-In'!Y32* vergoedtwee +'M2-In'!Z32*ROUND( vergoedtwee *1.5,2)+'M2-In'!AA32*ROUND( vergoedtwee *0.6,2)+'M2-In'!AB32*ROUND( vergoedtwee *0.9,2))</f>
        <v>0</v>
      </c>
      <c r="Z32" s="81">
        <f t="shared" ca="1" si="5"/>
        <v>0</v>
      </c>
      <c r="AA32" s="81">
        <f>E32+'M2-In'!N32+'M2-In'!P32+H32</f>
        <v>0</v>
      </c>
      <c r="AB32" s="81">
        <f>E32+'M2-In'!N32+'M2-In'!P32</f>
        <v>0</v>
      </c>
      <c r="AC32" s="25">
        <f>IF(V32=1,"Corriger",MIN(AA32,ad5m2*Ident!L32))</f>
        <v>0</v>
      </c>
      <c r="AD32" s="25">
        <f>MIN(AB32,ad5m2*Ident!L32)</f>
        <v>0</v>
      </c>
      <c r="AE32" s="81">
        <f t="shared" si="6"/>
        <v>0</v>
      </c>
      <c r="AF32" s="81">
        <f t="shared" si="7"/>
        <v>0</v>
      </c>
      <c r="AG32" s="81">
        <f>'M2-In'!AD32+'M2-In'!AE32</f>
        <v>0</v>
      </c>
      <c r="AH32" s="81">
        <f t="shared" si="8"/>
        <v>0</v>
      </c>
      <c r="AI32" s="81">
        <f>IF(V32=1,"Corriger!",ROUND('M2-In'!AF32*AE32*fuf,2))</f>
        <v>0</v>
      </c>
      <c r="AJ32" s="81">
        <f>IF(V32=1,"Corriger!",ROUND('M2-In'!AG32*AE32*fuf,2))</f>
        <v>0</v>
      </c>
      <c r="AK32" s="81">
        <f>IF(V32=1,"Corriger!",ROUND('M2-In'!AH32*AE32*fuf,2))</f>
        <v>0</v>
      </c>
      <c r="AL32" s="81">
        <f>IF(V32=1,"Corriger!",ROUND('M2-In'!AI32*AE32*fuf,2))</f>
        <v>0</v>
      </c>
      <c r="AM32" s="81">
        <f>IF(V32=1,"Corriger!",ROUND('M2-In'!AJ32*AE32*fuf,2))</f>
        <v>0</v>
      </c>
      <c r="AN32" s="81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1">
        <f t="shared" si="10"/>
        <v>0</v>
      </c>
      <c r="AQ32" s="81">
        <f t="shared" ca="1" si="11"/>
        <v>0</v>
      </c>
      <c r="AR32" s="81">
        <f t="shared" ca="1" si="12"/>
        <v>0</v>
      </c>
      <c r="AS32" s="81">
        <f t="shared" si="13"/>
        <v>0</v>
      </c>
      <c r="AT32" s="81">
        <f t="shared" ca="1" si="14"/>
        <v>0</v>
      </c>
      <c r="AU32" s="81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'M2-In'!F33*malu2+'M2-In'!G33*dima2+'M2-In'!H33*wome2+'M2-In'!I33*doje2+'M2-In'!J33*vrve2+'M2-In'!K33*zasa2+'M2-In'!L33*zodi2</f>
        <v>0</v>
      </c>
      <c r="F33" s="34">
        <f>IF('M2-In'!Q33&lt;0,1,0)</f>
        <v>0</v>
      </c>
      <c r="G33" s="81" t="str">
        <f t="shared" si="0"/>
        <v>OK</v>
      </c>
      <c r="H33" s="81">
        <f>IF('M2-In'!Q33&lt;0,0,'M2-In'!Q33)</f>
        <v>0</v>
      </c>
      <c r="I33" s="25">
        <f>IF('M2-In'!F33&gt;0,malu2,0)</f>
        <v>0</v>
      </c>
      <c r="J33" s="25">
        <f>IF('M2-In'!G33&gt;0,dima2,0)</f>
        <v>0</v>
      </c>
      <c r="K33" s="25">
        <f>IF('M2-In'!H33&gt;0,wome2,0)</f>
        <v>0</v>
      </c>
      <c r="L33" s="25">
        <f>IF('M2-In'!I33&gt;0,doje2,0)</f>
        <v>0</v>
      </c>
      <c r="M33" s="25">
        <f>IF('M2-In'!J33&gt;0,vrve2,0)</f>
        <v>0</v>
      </c>
      <c r="N33" s="25">
        <f>IF('M2-In'!K33&gt;0,zasa2,0)</f>
        <v>0</v>
      </c>
      <c r="O33" s="25">
        <f>IF('M2-In'!L33&gt;0,zodi2,0)</f>
        <v>0</v>
      </c>
      <c r="P33" s="25">
        <f t="shared" si="1"/>
        <v>0</v>
      </c>
      <c r="Q33" s="25">
        <f>IF(P33+'M2-In'!U33&gt;malu2+dima2+wome2+doje2+vrve2+zasa2+zodi2,1,0)</f>
        <v>0</v>
      </c>
      <c r="R33" s="25" t="str">
        <f t="shared" si="2"/>
        <v>OK</v>
      </c>
      <c r="S33" s="25">
        <f>MIN(P33+'M2-In'!U33,malu2+dima2+wome2+doje2+vrve2+zasa2+zodi2)</f>
        <v>0</v>
      </c>
      <c r="T33" s="25">
        <f>IF('M2-In'!AD33+'M2-In'!AE33+'M2-In'!AF33+'M2-In'!AG33+'M2-In'!AH33+'M2-In'!AI33+'M2-In'!AJ33&gt;S33,1,0)</f>
        <v>0</v>
      </c>
      <c r="U33" s="25" t="str">
        <f t="shared" si="3"/>
        <v>OK</v>
      </c>
      <c r="V33" s="34">
        <f t="shared" si="4"/>
        <v>0</v>
      </c>
      <c r="W33" s="81">
        <f>ROUND('M2-In'!Y33+'M2-In'!Z33+'M2-In'!AA33*0.5+'M2-In'!AB33*0.5,2)</f>
        <v>0</v>
      </c>
      <c r="X33" s="81">
        <f>ROUND('M2-In'!Y33,2)+ROUND('M2-In'!Z33*1.5,2)+ROUND('M2-In'!AA33*0.6,2)+ROUND('M2-In'!AB33*0.9,2)</f>
        <v>0</v>
      </c>
      <c r="Y33" s="81">
        <f ca="1">IF(V33=1,"Corriger",'M2-In'!Y33* vergoedtwee +'M2-In'!Z33*ROUND( vergoedtwee *1.5,2)+'M2-In'!AA33*ROUND( vergoedtwee *0.6,2)+'M2-In'!AB33*ROUND( vergoedtwee *0.9,2))</f>
        <v>0</v>
      </c>
      <c r="Z33" s="81">
        <f t="shared" ca="1" si="5"/>
        <v>0</v>
      </c>
      <c r="AA33" s="81">
        <f>E33+'M2-In'!N33+'M2-In'!P33+H33</f>
        <v>0</v>
      </c>
      <c r="AB33" s="81">
        <f>E33+'M2-In'!N33+'M2-In'!P33</f>
        <v>0</v>
      </c>
      <c r="AC33" s="25">
        <f>IF(V33=1,"Corriger",MIN(AA33,ad5m2*Ident!L33))</f>
        <v>0</v>
      </c>
      <c r="AD33" s="25">
        <f>MIN(AB33,ad5m2*Ident!L33)</f>
        <v>0</v>
      </c>
      <c r="AE33" s="81">
        <f t="shared" si="6"/>
        <v>0</v>
      </c>
      <c r="AF33" s="81">
        <f t="shared" si="7"/>
        <v>0</v>
      </c>
      <c r="AG33" s="81">
        <f>'M2-In'!AD33+'M2-In'!AE33</f>
        <v>0</v>
      </c>
      <c r="AH33" s="81">
        <f t="shared" si="8"/>
        <v>0</v>
      </c>
      <c r="AI33" s="81">
        <f>IF(V33=1,"Corriger!",ROUND('M2-In'!AF33*AE33*fuf,2))</f>
        <v>0</v>
      </c>
      <c r="AJ33" s="81">
        <f>IF(V33=1,"Corriger!",ROUND('M2-In'!AG33*AE33*fuf,2))</f>
        <v>0</v>
      </c>
      <c r="AK33" s="81">
        <f>IF(V33=1,"Corriger!",ROUND('M2-In'!AH33*AE33*fuf,2))</f>
        <v>0</v>
      </c>
      <c r="AL33" s="81">
        <f>IF(V33=1,"Corriger!",ROUND('M2-In'!AI33*AE33*fuf,2))</f>
        <v>0</v>
      </c>
      <c r="AM33" s="81">
        <f>IF(V33=1,"Corriger!",ROUND('M2-In'!AJ33*AE33*fuf,2))</f>
        <v>0</v>
      </c>
      <c r="AN33" s="81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1">
        <f t="shared" si="10"/>
        <v>0</v>
      </c>
      <c r="AQ33" s="81">
        <f t="shared" ca="1" si="11"/>
        <v>0</v>
      </c>
      <c r="AR33" s="81">
        <f t="shared" ca="1" si="12"/>
        <v>0</v>
      </c>
      <c r="AS33" s="81">
        <f t="shared" si="13"/>
        <v>0</v>
      </c>
      <c r="AT33" s="81">
        <f t="shared" ca="1" si="14"/>
        <v>0</v>
      </c>
      <c r="AU33" s="81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'M2-In'!F34*malu2+'M2-In'!G34*dima2+'M2-In'!H34*wome2+'M2-In'!I34*doje2+'M2-In'!J34*vrve2+'M2-In'!K34*zasa2+'M2-In'!L34*zodi2</f>
        <v>0</v>
      </c>
      <c r="F34" s="34">
        <f>IF('M2-In'!Q34&lt;0,1,0)</f>
        <v>0</v>
      </c>
      <c r="G34" s="81" t="str">
        <f t="shared" si="0"/>
        <v>OK</v>
      </c>
      <c r="H34" s="81">
        <f>IF('M2-In'!Q34&lt;0,0,'M2-In'!Q34)</f>
        <v>0</v>
      </c>
      <c r="I34" s="25">
        <f>IF('M2-In'!F34&gt;0,malu2,0)</f>
        <v>0</v>
      </c>
      <c r="J34" s="25">
        <f>IF('M2-In'!G34&gt;0,dima2,0)</f>
        <v>0</v>
      </c>
      <c r="K34" s="25">
        <f>IF('M2-In'!H34&gt;0,wome2,0)</f>
        <v>0</v>
      </c>
      <c r="L34" s="25">
        <f>IF('M2-In'!I34&gt;0,doje2,0)</f>
        <v>0</v>
      </c>
      <c r="M34" s="25">
        <f>IF('M2-In'!J34&gt;0,vrve2,0)</f>
        <v>0</v>
      </c>
      <c r="N34" s="25">
        <f>IF('M2-In'!K34&gt;0,zasa2,0)</f>
        <v>0</v>
      </c>
      <c r="O34" s="25">
        <f>IF('M2-In'!L34&gt;0,zodi2,0)</f>
        <v>0</v>
      </c>
      <c r="P34" s="25">
        <f t="shared" si="1"/>
        <v>0</v>
      </c>
      <c r="Q34" s="25">
        <f>IF(P34+'M2-In'!U34&gt;malu2+dima2+wome2+doje2+vrve2+zasa2+zodi2,1,0)</f>
        <v>0</v>
      </c>
      <c r="R34" s="25" t="str">
        <f t="shared" si="2"/>
        <v>OK</v>
      </c>
      <c r="S34" s="25">
        <f>MIN(P34+'M2-In'!U34,malu2+dima2+wome2+doje2+vrve2+zasa2+zodi2)</f>
        <v>0</v>
      </c>
      <c r="T34" s="25">
        <f>IF('M2-In'!AD34+'M2-In'!AE34+'M2-In'!AF34+'M2-In'!AG34+'M2-In'!AH34+'M2-In'!AI34+'M2-In'!AJ34&gt;S34,1,0)</f>
        <v>0</v>
      </c>
      <c r="U34" s="25" t="str">
        <f t="shared" si="3"/>
        <v>OK</v>
      </c>
      <c r="V34" s="34">
        <f t="shared" si="4"/>
        <v>0</v>
      </c>
      <c r="W34" s="81">
        <f>ROUND('M2-In'!Y34+'M2-In'!Z34+'M2-In'!AA34*0.5+'M2-In'!AB34*0.5,2)</f>
        <v>0</v>
      </c>
      <c r="X34" s="81">
        <f>ROUND('M2-In'!Y34,2)+ROUND('M2-In'!Z34*1.5,2)+ROUND('M2-In'!AA34*0.6,2)+ROUND('M2-In'!AB34*0.9,2)</f>
        <v>0</v>
      </c>
      <c r="Y34" s="81">
        <f ca="1">IF(V34=1,"Corriger",'M2-In'!Y34* vergoedtwee +'M2-In'!Z34*ROUND( vergoedtwee *1.5,2)+'M2-In'!AA34*ROUND( vergoedtwee *0.6,2)+'M2-In'!AB34*ROUND( vergoedtwee *0.9,2))</f>
        <v>0</v>
      </c>
      <c r="Z34" s="81">
        <f t="shared" ca="1" si="5"/>
        <v>0</v>
      </c>
      <c r="AA34" s="81">
        <f>E34+'M2-In'!N34+'M2-In'!P34+H34</f>
        <v>0</v>
      </c>
      <c r="AB34" s="81">
        <f>E34+'M2-In'!N34+'M2-In'!P34</f>
        <v>0</v>
      </c>
      <c r="AC34" s="25">
        <f>IF(V34=1,"Corriger",MIN(AA34,ad5m2*Ident!L34))</f>
        <v>0</v>
      </c>
      <c r="AD34" s="25">
        <f>MIN(AB34,ad5m2*Ident!L34)</f>
        <v>0</v>
      </c>
      <c r="AE34" s="81">
        <f t="shared" si="6"/>
        <v>0</v>
      </c>
      <c r="AF34" s="81">
        <f t="shared" si="7"/>
        <v>0</v>
      </c>
      <c r="AG34" s="81">
        <f>'M2-In'!AD34+'M2-In'!AE34</f>
        <v>0</v>
      </c>
      <c r="AH34" s="81">
        <f t="shared" si="8"/>
        <v>0</v>
      </c>
      <c r="AI34" s="81">
        <f>IF(V34=1,"Corriger!",ROUND('M2-In'!AF34*AE34*fuf,2))</f>
        <v>0</v>
      </c>
      <c r="AJ34" s="81">
        <f>IF(V34=1,"Corriger!",ROUND('M2-In'!AG34*AE34*fuf,2))</f>
        <v>0</v>
      </c>
      <c r="AK34" s="81">
        <f>IF(V34=1,"Corriger!",ROUND('M2-In'!AH34*AE34*fuf,2))</f>
        <v>0</v>
      </c>
      <c r="AL34" s="81">
        <f>IF(V34=1,"Corriger!",ROUND('M2-In'!AI34*AE34*fuf,2))</f>
        <v>0</v>
      </c>
      <c r="AM34" s="81">
        <f>IF(V34=1,"Corriger!",ROUND('M2-In'!AJ34*AE34*fuf,2))</f>
        <v>0</v>
      </c>
      <c r="AN34" s="81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1">
        <f t="shared" si="10"/>
        <v>0</v>
      </c>
      <c r="AQ34" s="81">
        <f t="shared" ca="1" si="11"/>
        <v>0</v>
      </c>
      <c r="AR34" s="81">
        <f t="shared" ca="1" si="12"/>
        <v>0</v>
      </c>
      <c r="AS34" s="81">
        <f t="shared" si="13"/>
        <v>0</v>
      </c>
      <c r="AT34" s="81">
        <f t="shared" ca="1" si="14"/>
        <v>0</v>
      </c>
      <c r="AU34" s="81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'M2-In'!F35*malu2+'M2-In'!G35*dima2+'M2-In'!H35*wome2+'M2-In'!I35*doje2+'M2-In'!J35*vrve2+'M2-In'!K35*zasa2+'M2-In'!L35*zodi2</f>
        <v>0</v>
      </c>
      <c r="F35" s="34">
        <f>IF('M2-In'!Q35&lt;0,1,0)</f>
        <v>0</v>
      </c>
      <c r="G35" s="81" t="str">
        <f t="shared" si="0"/>
        <v>OK</v>
      </c>
      <c r="H35" s="81">
        <f>IF('M2-In'!Q35&lt;0,0,'M2-In'!Q35)</f>
        <v>0</v>
      </c>
      <c r="I35" s="25">
        <f>IF('M2-In'!F35&gt;0,malu2,0)</f>
        <v>0</v>
      </c>
      <c r="J35" s="25">
        <f>IF('M2-In'!G35&gt;0,dima2,0)</f>
        <v>0</v>
      </c>
      <c r="K35" s="25">
        <f>IF('M2-In'!H35&gt;0,wome2,0)</f>
        <v>0</v>
      </c>
      <c r="L35" s="25">
        <f>IF('M2-In'!I35&gt;0,doje2,0)</f>
        <v>0</v>
      </c>
      <c r="M35" s="25">
        <f>IF('M2-In'!J35&gt;0,vrve2,0)</f>
        <v>0</v>
      </c>
      <c r="N35" s="25">
        <f>IF('M2-In'!K35&gt;0,zasa2,0)</f>
        <v>0</v>
      </c>
      <c r="O35" s="25">
        <f>IF('M2-In'!L35&gt;0,zodi2,0)</f>
        <v>0</v>
      </c>
      <c r="P35" s="25">
        <f t="shared" si="1"/>
        <v>0</v>
      </c>
      <c r="Q35" s="25">
        <f>IF(P35+'M2-In'!U35&gt;malu2+dima2+wome2+doje2+vrve2+zasa2+zodi2,1,0)</f>
        <v>0</v>
      </c>
      <c r="R35" s="25" t="str">
        <f t="shared" si="2"/>
        <v>OK</v>
      </c>
      <c r="S35" s="25">
        <f>MIN(P35+'M2-In'!U35,malu2+dima2+wome2+doje2+vrve2+zasa2+zodi2)</f>
        <v>0</v>
      </c>
      <c r="T35" s="25">
        <f>IF('M2-In'!AD35+'M2-In'!AE35+'M2-In'!AF35+'M2-In'!AG35+'M2-In'!AH35+'M2-In'!AI35+'M2-In'!AJ35&gt;S35,1,0)</f>
        <v>0</v>
      </c>
      <c r="U35" s="25" t="str">
        <f t="shared" si="3"/>
        <v>OK</v>
      </c>
      <c r="V35" s="34">
        <f t="shared" si="4"/>
        <v>0</v>
      </c>
      <c r="W35" s="81">
        <f>ROUND('M2-In'!Y35+'M2-In'!Z35+'M2-In'!AA35*0.5+'M2-In'!AB35*0.5,2)</f>
        <v>0</v>
      </c>
      <c r="X35" s="81">
        <f>ROUND('M2-In'!Y35,2)+ROUND('M2-In'!Z35*1.5,2)+ROUND('M2-In'!AA35*0.6,2)+ROUND('M2-In'!AB35*0.9,2)</f>
        <v>0</v>
      </c>
      <c r="Y35" s="81">
        <f ca="1">IF(V35=1,"Corriger",'M2-In'!Y35* vergoedtwee +'M2-In'!Z35*ROUND( vergoedtwee *1.5,2)+'M2-In'!AA35*ROUND( vergoedtwee *0.6,2)+'M2-In'!AB35*ROUND( vergoedtwee *0.9,2))</f>
        <v>0</v>
      </c>
      <c r="Z35" s="81">
        <f t="shared" ca="1" si="5"/>
        <v>0</v>
      </c>
      <c r="AA35" s="81">
        <f>E35+'M2-In'!N35+'M2-In'!P35+H35</f>
        <v>0</v>
      </c>
      <c r="AB35" s="81">
        <f>E35+'M2-In'!N35+'M2-In'!P35</f>
        <v>0</v>
      </c>
      <c r="AC35" s="25">
        <f>IF(V35=1,"Corriger",MIN(AA35,ad5m2*Ident!L35))</f>
        <v>0</v>
      </c>
      <c r="AD35" s="25">
        <f>MIN(AB35,ad5m2*Ident!L35)</f>
        <v>0</v>
      </c>
      <c r="AE35" s="81">
        <f t="shared" si="6"/>
        <v>0</v>
      </c>
      <c r="AF35" s="81">
        <f t="shared" si="7"/>
        <v>0</v>
      </c>
      <c r="AG35" s="81">
        <f>'M2-In'!AD35+'M2-In'!AE35</f>
        <v>0</v>
      </c>
      <c r="AH35" s="81">
        <f t="shared" si="8"/>
        <v>0</v>
      </c>
      <c r="AI35" s="81">
        <f>IF(V35=1,"Corriger!",ROUND('M2-In'!AF35*AE35*fuf,2))</f>
        <v>0</v>
      </c>
      <c r="AJ35" s="81">
        <f>IF(V35=1,"Corriger!",ROUND('M2-In'!AG35*AE35*fuf,2))</f>
        <v>0</v>
      </c>
      <c r="AK35" s="81">
        <f>IF(V35=1,"Corriger!",ROUND('M2-In'!AH35*AE35*fuf,2))</f>
        <v>0</v>
      </c>
      <c r="AL35" s="81">
        <f>IF(V35=1,"Corriger!",ROUND('M2-In'!AI35*AE35*fuf,2))</f>
        <v>0</v>
      </c>
      <c r="AM35" s="81">
        <f>IF(V35=1,"Corriger!",ROUND('M2-In'!AJ35*AE35*fuf,2))</f>
        <v>0</v>
      </c>
      <c r="AN35" s="81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1">
        <f t="shared" si="10"/>
        <v>0</v>
      </c>
      <c r="AQ35" s="81">
        <f t="shared" ca="1" si="11"/>
        <v>0</v>
      </c>
      <c r="AR35" s="81">
        <f t="shared" ca="1" si="12"/>
        <v>0</v>
      </c>
      <c r="AS35" s="81">
        <f t="shared" si="13"/>
        <v>0</v>
      </c>
      <c r="AT35" s="81">
        <f t="shared" ca="1" si="14"/>
        <v>0</v>
      </c>
      <c r="AU35" s="81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'M2-In'!F36*malu2+'M2-In'!G36*dima2+'M2-In'!H36*wome2+'M2-In'!I36*doje2+'M2-In'!J36*vrve2+'M2-In'!K36*zasa2+'M2-In'!L36*zodi2</f>
        <v>0</v>
      </c>
      <c r="F36" s="34">
        <f>IF('M2-In'!Q36&lt;0,1,0)</f>
        <v>0</v>
      </c>
      <c r="G36" s="81" t="str">
        <f t="shared" si="0"/>
        <v>OK</v>
      </c>
      <c r="H36" s="81">
        <f>IF('M2-In'!Q36&lt;0,0,'M2-In'!Q36)</f>
        <v>0</v>
      </c>
      <c r="I36" s="25">
        <f>IF('M2-In'!F36&gt;0,malu2,0)</f>
        <v>0</v>
      </c>
      <c r="J36" s="25">
        <f>IF('M2-In'!G36&gt;0,dima2,0)</f>
        <v>0</v>
      </c>
      <c r="K36" s="25">
        <f>IF('M2-In'!H36&gt;0,wome2,0)</f>
        <v>0</v>
      </c>
      <c r="L36" s="25">
        <f>IF('M2-In'!I36&gt;0,doje2,0)</f>
        <v>0</v>
      </c>
      <c r="M36" s="25">
        <f>IF('M2-In'!J36&gt;0,vrve2,0)</f>
        <v>0</v>
      </c>
      <c r="N36" s="25">
        <f>IF('M2-In'!K36&gt;0,zasa2,0)</f>
        <v>0</v>
      </c>
      <c r="O36" s="25">
        <f>IF('M2-In'!L36&gt;0,zodi2,0)</f>
        <v>0</v>
      </c>
      <c r="P36" s="25">
        <f t="shared" si="1"/>
        <v>0</v>
      </c>
      <c r="Q36" s="25">
        <f>IF(P36+'M2-In'!U36&gt;malu2+dima2+wome2+doje2+vrve2+zasa2+zodi2,1,0)</f>
        <v>0</v>
      </c>
      <c r="R36" s="25" t="str">
        <f t="shared" si="2"/>
        <v>OK</v>
      </c>
      <c r="S36" s="25">
        <f>MIN(P36+'M2-In'!U36,malu2+dima2+wome2+doje2+vrve2+zasa2+zodi2)</f>
        <v>0</v>
      </c>
      <c r="T36" s="25">
        <f>IF('M2-In'!AD36+'M2-In'!AE36+'M2-In'!AF36+'M2-In'!AG36+'M2-In'!AH36+'M2-In'!AI36+'M2-In'!AJ36&gt;S36,1,0)</f>
        <v>0</v>
      </c>
      <c r="U36" s="25" t="str">
        <f t="shared" si="3"/>
        <v>OK</v>
      </c>
      <c r="V36" s="34">
        <f t="shared" si="4"/>
        <v>0</v>
      </c>
      <c r="W36" s="81">
        <f>ROUND('M2-In'!Y36+'M2-In'!Z36+'M2-In'!AA36*0.5+'M2-In'!AB36*0.5,2)</f>
        <v>0</v>
      </c>
      <c r="X36" s="81">
        <f>ROUND('M2-In'!Y36,2)+ROUND('M2-In'!Z36*1.5,2)+ROUND('M2-In'!AA36*0.6,2)+ROUND('M2-In'!AB36*0.9,2)</f>
        <v>0</v>
      </c>
      <c r="Y36" s="81">
        <f ca="1">IF(V36=1,"Corriger",'M2-In'!Y36* vergoedtwee +'M2-In'!Z36*ROUND( vergoedtwee *1.5,2)+'M2-In'!AA36*ROUND( vergoedtwee *0.6,2)+'M2-In'!AB36*ROUND( vergoedtwee *0.9,2))</f>
        <v>0</v>
      </c>
      <c r="Z36" s="81">
        <f t="shared" ca="1" si="5"/>
        <v>0</v>
      </c>
      <c r="AA36" s="81">
        <f>E36+'M2-In'!N36+'M2-In'!P36+H36</f>
        <v>0</v>
      </c>
      <c r="AB36" s="81">
        <f>E36+'M2-In'!N36+'M2-In'!P36</f>
        <v>0</v>
      </c>
      <c r="AC36" s="25">
        <f>IF(V36=1,"Corriger",MIN(AA36,ad5m2*Ident!L36))</f>
        <v>0</v>
      </c>
      <c r="AD36" s="25">
        <f>MIN(AB36,ad5m2*Ident!L36)</f>
        <v>0</v>
      </c>
      <c r="AE36" s="81">
        <f t="shared" si="6"/>
        <v>0</v>
      </c>
      <c r="AF36" s="81">
        <f t="shared" si="7"/>
        <v>0</v>
      </c>
      <c r="AG36" s="81">
        <f>'M2-In'!AD36+'M2-In'!AE36</f>
        <v>0</v>
      </c>
      <c r="AH36" s="81">
        <f t="shared" si="8"/>
        <v>0</v>
      </c>
      <c r="AI36" s="81">
        <f>IF(V36=1,"Corriger!",ROUND('M2-In'!AF36*AE36*fuf,2))</f>
        <v>0</v>
      </c>
      <c r="AJ36" s="81">
        <f>IF(V36=1,"Corriger!",ROUND('M2-In'!AG36*AE36*fuf,2))</f>
        <v>0</v>
      </c>
      <c r="AK36" s="81">
        <f>IF(V36=1,"Corriger!",ROUND('M2-In'!AH36*AE36*fuf,2))</f>
        <v>0</v>
      </c>
      <c r="AL36" s="81">
        <f>IF(V36=1,"Corriger!",ROUND('M2-In'!AI36*AE36*fuf,2))</f>
        <v>0</v>
      </c>
      <c r="AM36" s="81">
        <f>IF(V36=1,"Corriger!",ROUND('M2-In'!AJ36*AE36*fuf,2))</f>
        <v>0</v>
      </c>
      <c r="AN36" s="81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1">
        <f t="shared" si="10"/>
        <v>0</v>
      </c>
      <c r="AQ36" s="81">
        <f t="shared" ca="1" si="11"/>
        <v>0</v>
      </c>
      <c r="AR36" s="81">
        <f t="shared" ca="1" si="12"/>
        <v>0</v>
      </c>
      <c r="AS36" s="81">
        <f t="shared" si="13"/>
        <v>0</v>
      </c>
      <c r="AT36" s="81">
        <f t="shared" ca="1" si="14"/>
        <v>0</v>
      </c>
      <c r="AU36" s="81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'M2-In'!F37*malu2+'M2-In'!G37*dima2+'M2-In'!H37*wome2+'M2-In'!I37*doje2+'M2-In'!J37*vrve2+'M2-In'!K37*zasa2+'M2-In'!L37*zodi2</f>
        <v>0</v>
      </c>
      <c r="F37" s="34">
        <f>IF('M2-In'!Q37&lt;0,1,0)</f>
        <v>0</v>
      </c>
      <c r="G37" s="81" t="str">
        <f t="shared" si="0"/>
        <v>OK</v>
      </c>
      <c r="H37" s="81">
        <f>IF('M2-In'!Q37&lt;0,0,'M2-In'!Q37)</f>
        <v>0</v>
      </c>
      <c r="I37" s="25">
        <f>IF('M2-In'!F37&gt;0,malu2,0)</f>
        <v>0</v>
      </c>
      <c r="J37" s="25">
        <f>IF('M2-In'!G37&gt;0,dima2,0)</f>
        <v>0</v>
      </c>
      <c r="K37" s="25">
        <f>IF('M2-In'!H37&gt;0,wome2,0)</f>
        <v>0</v>
      </c>
      <c r="L37" s="25">
        <f>IF('M2-In'!I37&gt;0,doje2,0)</f>
        <v>0</v>
      </c>
      <c r="M37" s="25">
        <f>IF('M2-In'!J37&gt;0,vrve2,0)</f>
        <v>0</v>
      </c>
      <c r="N37" s="25">
        <f>IF('M2-In'!K37&gt;0,zasa2,0)</f>
        <v>0</v>
      </c>
      <c r="O37" s="25">
        <f>IF('M2-In'!L37&gt;0,zodi2,0)</f>
        <v>0</v>
      </c>
      <c r="P37" s="25">
        <f t="shared" si="1"/>
        <v>0</v>
      </c>
      <c r="Q37" s="25">
        <f>IF(P37+'M2-In'!U37&gt;malu2+dima2+wome2+doje2+vrve2+zasa2+zodi2,1,0)</f>
        <v>0</v>
      </c>
      <c r="R37" s="25" t="str">
        <f t="shared" si="2"/>
        <v>OK</v>
      </c>
      <c r="S37" s="25">
        <f>MIN(P37+'M2-In'!U37,malu2+dima2+wome2+doje2+vrve2+zasa2+zodi2)</f>
        <v>0</v>
      </c>
      <c r="T37" s="25">
        <f>IF('M2-In'!AD37+'M2-In'!AE37+'M2-In'!AF37+'M2-In'!AG37+'M2-In'!AH37+'M2-In'!AI37+'M2-In'!AJ37&gt;S37,1,0)</f>
        <v>0</v>
      </c>
      <c r="U37" s="25" t="str">
        <f t="shared" si="3"/>
        <v>OK</v>
      </c>
      <c r="V37" s="34">
        <f t="shared" si="4"/>
        <v>0</v>
      </c>
      <c r="W37" s="81">
        <f>ROUND('M2-In'!Y37+'M2-In'!Z37+'M2-In'!AA37*0.5+'M2-In'!AB37*0.5,2)</f>
        <v>0</v>
      </c>
      <c r="X37" s="81">
        <f>ROUND('M2-In'!Y37,2)+ROUND('M2-In'!Z37*1.5,2)+ROUND('M2-In'!AA37*0.6,2)+ROUND('M2-In'!AB37*0.9,2)</f>
        <v>0</v>
      </c>
      <c r="Y37" s="81">
        <f ca="1">IF(V37=1,"Corriger",'M2-In'!Y37* vergoedtwee +'M2-In'!Z37*ROUND( vergoedtwee *1.5,2)+'M2-In'!AA37*ROUND( vergoedtwee *0.6,2)+'M2-In'!AB37*ROUND( vergoedtwee *0.9,2))</f>
        <v>0</v>
      </c>
      <c r="Z37" s="81">
        <f t="shared" ca="1" si="5"/>
        <v>0</v>
      </c>
      <c r="AA37" s="81">
        <f>E37+'M2-In'!N37+'M2-In'!P37+H37</f>
        <v>0</v>
      </c>
      <c r="AB37" s="81">
        <f>E37+'M2-In'!N37+'M2-In'!P37</f>
        <v>0</v>
      </c>
      <c r="AC37" s="25">
        <f>IF(V37=1,"Corriger",MIN(AA37,ad5m2*Ident!L37))</f>
        <v>0</v>
      </c>
      <c r="AD37" s="25">
        <f>MIN(AB37,ad5m2*Ident!L37)</f>
        <v>0</v>
      </c>
      <c r="AE37" s="81">
        <f t="shared" si="6"/>
        <v>0</v>
      </c>
      <c r="AF37" s="81">
        <f t="shared" si="7"/>
        <v>0</v>
      </c>
      <c r="AG37" s="81">
        <f>'M2-In'!AD37+'M2-In'!AE37</f>
        <v>0</v>
      </c>
      <c r="AH37" s="81">
        <f t="shared" si="8"/>
        <v>0</v>
      </c>
      <c r="AI37" s="81">
        <f>IF(V37=1,"Corriger!",ROUND('M2-In'!AF37*AE37*fuf,2))</f>
        <v>0</v>
      </c>
      <c r="AJ37" s="81">
        <f>IF(V37=1,"Corriger!",ROUND('M2-In'!AG37*AE37*fuf,2))</f>
        <v>0</v>
      </c>
      <c r="AK37" s="81">
        <f>IF(V37=1,"Corriger!",ROUND('M2-In'!AH37*AE37*fuf,2))</f>
        <v>0</v>
      </c>
      <c r="AL37" s="81">
        <f>IF(V37=1,"Corriger!",ROUND('M2-In'!AI37*AE37*fuf,2))</f>
        <v>0</v>
      </c>
      <c r="AM37" s="81">
        <f>IF(V37=1,"Corriger!",ROUND('M2-In'!AJ37*AE37*fuf,2))</f>
        <v>0</v>
      </c>
      <c r="AN37" s="81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1">
        <f t="shared" si="10"/>
        <v>0</v>
      </c>
      <c r="AQ37" s="81">
        <f t="shared" ca="1" si="11"/>
        <v>0</v>
      </c>
      <c r="AR37" s="81">
        <f t="shared" ca="1" si="12"/>
        <v>0</v>
      </c>
      <c r="AS37" s="81">
        <f t="shared" si="13"/>
        <v>0</v>
      </c>
      <c r="AT37" s="81">
        <f t="shared" ca="1" si="14"/>
        <v>0</v>
      </c>
      <c r="AU37" s="81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'M2-In'!F38*malu2+'M2-In'!G38*dima2+'M2-In'!H38*wome2+'M2-In'!I38*doje2+'M2-In'!J38*vrve2+'M2-In'!K38*zasa2+'M2-In'!L38*zodi2</f>
        <v>0</v>
      </c>
      <c r="F38" s="34">
        <f>IF('M2-In'!Q38&lt;0,1,0)</f>
        <v>0</v>
      </c>
      <c r="G38" s="81" t="str">
        <f t="shared" si="0"/>
        <v>OK</v>
      </c>
      <c r="H38" s="81">
        <f>IF('M2-In'!Q38&lt;0,0,'M2-In'!Q38)</f>
        <v>0</v>
      </c>
      <c r="I38" s="25">
        <f>IF('M2-In'!F38&gt;0,malu2,0)</f>
        <v>0</v>
      </c>
      <c r="J38" s="25">
        <f>IF('M2-In'!G38&gt;0,dima2,0)</f>
        <v>0</v>
      </c>
      <c r="K38" s="25">
        <f>IF('M2-In'!H38&gt;0,wome2,0)</f>
        <v>0</v>
      </c>
      <c r="L38" s="25">
        <f>IF('M2-In'!I38&gt;0,doje2,0)</f>
        <v>0</v>
      </c>
      <c r="M38" s="25">
        <f>IF('M2-In'!J38&gt;0,vrve2,0)</f>
        <v>0</v>
      </c>
      <c r="N38" s="25">
        <f>IF('M2-In'!K38&gt;0,zasa2,0)</f>
        <v>0</v>
      </c>
      <c r="O38" s="25">
        <f>IF('M2-In'!L38&gt;0,zodi2,0)</f>
        <v>0</v>
      </c>
      <c r="P38" s="25">
        <f t="shared" si="1"/>
        <v>0</v>
      </c>
      <c r="Q38" s="25">
        <f>IF(P38+'M2-In'!U38&gt;malu2+dima2+wome2+doje2+vrve2+zasa2+zodi2,1,0)</f>
        <v>0</v>
      </c>
      <c r="R38" s="25" t="str">
        <f t="shared" si="2"/>
        <v>OK</v>
      </c>
      <c r="S38" s="25">
        <f>MIN(P38+'M2-In'!U38,malu2+dima2+wome2+doje2+vrve2+zasa2+zodi2)</f>
        <v>0</v>
      </c>
      <c r="T38" s="25">
        <f>IF('M2-In'!AD38+'M2-In'!AE38+'M2-In'!AF38+'M2-In'!AG38+'M2-In'!AH38+'M2-In'!AI38+'M2-In'!AJ38&gt;S38,1,0)</f>
        <v>0</v>
      </c>
      <c r="U38" s="25" t="str">
        <f t="shared" si="3"/>
        <v>OK</v>
      </c>
      <c r="V38" s="34">
        <f t="shared" si="4"/>
        <v>0</v>
      </c>
      <c r="W38" s="81">
        <f>ROUND('M2-In'!Y38+'M2-In'!Z38+'M2-In'!AA38*0.5+'M2-In'!AB38*0.5,2)</f>
        <v>0</v>
      </c>
      <c r="X38" s="81">
        <f>ROUND('M2-In'!Y38,2)+ROUND('M2-In'!Z38*1.5,2)+ROUND('M2-In'!AA38*0.6,2)+ROUND('M2-In'!AB38*0.9,2)</f>
        <v>0</v>
      </c>
      <c r="Y38" s="81">
        <f ca="1">IF(V38=1,"Corriger",'M2-In'!Y38* vergoedtwee +'M2-In'!Z38*ROUND( vergoedtwee *1.5,2)+'M2-In'!AA38*ROUND( vergoedtwee *0.6,2)+'M2-In'!AB38*ROUND( vergoedtwee *0.9,2))</f>
        <v>0</v>
      </c>
      <c r="Z38" s="81">
        <f t="shared" ca="1" si="5"/>
        <v>0</v>
      </c>
      <c r="AA38" s="81">
        <f>E38+'M2-In'!N38+'M2-In'!P38+H38</f>
        <v>0</v>
      </c>
      <c r="AB38" s="81">
        <f>E38+'M2-In'!N38+'M2-In'!P38</f>
        <v>0</v>
      </c>
      <c r="AC38" s="25">
        <f>IF(V38=1,"Corriger",MIN(AA38,ad5m2*Ident!L38))</f>
        <v>0</v>
      </c>
      <c r="AD38" s="25">
        <f>MIN(AB38,ad5m2*Ident!L38)</f>
        <v>0</v>
      </c>
      <c r="AE38" s="81">
        <f t="shared" si="6"/>
        <v>0</v>
      </c>
      <c r="AF38" s="81">
        <f t="shared" si="7"/>
        <v>0</v>
      </c>
      <c r="AG38" s="81">
        <f>'M2-In'!AD38+'M2-In'!AE38</f>
        <v>0</v>
      </c>
      <c r="AH38" s="81">
        <f t="shared" si="8"/>
        <v>0</v>
      </c>
      <c r="AI38" s="81">
        <f>IF(V38=1,"Corriger!",ROUND('M2-In'!AF38*AE38*fuf,2))</f>
        <v>0</v>
      </c>
      <c r="AJ38" s="81">
        <f>IF(V38=1,"Corriger!",ROUND('M2-In'!AG38*AE38*fuf,2))</f>
        <v>0</v>
      </c>
      <c r="AK38" s="81">
        <f>IF(V38=1,"Corriger!",ROUND('M2-In'!AH38*AE38*fuf,2))</f>
        <v>0</v>
      </c>
      <c r="AL38" s="81">
        <f>IF(V38=1,"Corriger!",ROUND('M2-In'!AI38*AE38*fuf,2))</f>
        <v>0</v>
      </c>
      <c r="AM38" s="81">
        <f>IF(V38=1,"Corriger!",ROUND('M2-In'!AJ38*AE38*fuf,2))</f>
        <v>0</v>
      </c>
      <c r="AN38" s="81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1">
        <f t="shared" si="10"/>
        <v>0</v>
      </c>
      <c r="AQ38" s="81">
        <f t="shared" ca="1" si="11"/>
        <v>0</v>
      </c>
      <c r="AR38" s="81">
        <f t="shared" ca="1" si="12"/>
        <v>0</v>
      </c>
      <c r="AS38" s="81">
        <f t="shared" si="13"/>
        <v>0</v>
      </c>
      <c r="AT38" s="81">
        <f t="shared" ca="1" si="14"/>
        <v>0</v>
      </c>
      <c r="AU38" s="81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'M2-In'!F39*malu2+'M2-In'!G39*dima2+'M2-In'!H39*wome2+'M2-In'!I39*doje2+'M2-In'!J39*vrve2+'M2-In'!K39*zasa2+'M2-In'!L39*zodi2</f>
        <v>0</v>
      </c>
      <c r="F39" s="34">
        <f>IF('M2-In'!Q39&lt;0,1,0)</f>
        <v>0</v>
      </c>
      <c r="G39" s="81" t="str">
        <f t="shared" si="0"/>
        <v>OK</v>
      </c>
      <c r="H39" s="81">
        <f>IF('M2-In'!Q39&lt;0,0,'M2-In'!Q39)</f>
        <v>0</v>
      </c>
      <c r="I39" s="25">
        <f>IF('M2-In'!F39&gt;0,malu2,0)</f>
        <v>0</v>
      </c>
      <c r="J39" s="25">
        <f>IF('M2-In'!G39&gt;0,dima2,0)</f>
        <v>0</v>
      </c>
      <c r="K39" s="25">
        <f>IF('M2-In'!H39&gt;0,wome2,0)</f>
        <v>0</v>
      </c>
      <c r="L39" s="25">
        <f>IF('M2-In'!I39&gt;0,doje2,0)</f>
        <v>0</v>
      </c>
      <c r="M39" s="25">
        <f>IF('M2-In'!J39&gt;0,vrve2,0)</f>
        <v>0</v>
      </c>
      <c r="N39" s="25">
        <f>IF('M2-In'!K39&gt;0,zasa2,0)</f>
        <v>0</v>
      </c>
      <c r="O39" s="25">
        <f>IF('M2-In'!L39&gt;0,zodi2,0)</f>
        <v>0</v>
      </c>
      <c r="P39" s="25">
        <f t="shared" si="1"/>
        <v>0</v>
      </c>
      <c r="Q39" s="25">
        <f>IF(P39+'M2-In'!U39&gt;malu2+dima2+wome2+doje2+vrve2+zasa2+zodi2,1,0)</f>
        <v>0</v>
      </c>
      <c r="R39" s="25" t="str">
        <f t="shared" si="2"/>
        <v>OK</v>
      </c>
      <c r="S39" s="25">
        <f>MIN(P39+'M2-In'!U39,malu2+dima2+wome2+doje2+vrve2+zasa2+zodi2)</f>
        <v>0</v>
      </c>
      <c r="T39" s="25">
        <f>IF('M2-In'!AD39+'M2-In'!AE39+'M2-In'!AF39+'M2-In'!AG39+'M2-In'!AH39+'M2-In'!AI39+'M2-In'!AJ39&gt;S39,1,0)</f>
        <v>0</v>
      </c>
      <c r="U39" s="25" t="str">
        <f t="shared" si="3"/>
        <v>OK</v>
      </c>
      <c r="V39" s="34">
        <f t="shared" si="4"/>
        <v>0</v>
      </c>
      <c r="W39" s="81">
        <f>ROUND('M2-In'!Y39+'M2-In'!Z39+'M2-In'!AA39*0.5+'M2-In'!AB39*0.5,2)</f>
        <v>0</v>
      </c>
      <c r="X39" s="81">
        <f>ROUND('M2-In'!Y39,2)+ROUND('M2-In'!Z39*1.5,2)+ROUND('M2-In'!AA39*0.6,2)+ROUND('M2-In'!AB39*0.9,2)</f>
        <v>0</v>
      </c>
      <c r="Y39" s="81">
        <f ca="1">IF(V39=1,"Corriger",'M2-In'!Y39* vergoedtwee +'M2-In'!Z39*ROUND( vergoedtwee *1.5,2)+'M2-In'!AA39*ROUND( vergoedtwee *0.6,2)+'M2-In'!AB39*ROUND( vergoedtwee *0.9,2))</f>
        <v>0</v>
      </c>
      <c r="Z39" s="81">
        <f t="shared" ca="1" si="5"/>
        <v>0</v>
      </c>
      <c r="AA39" s="81">
        <f>E39+'M2-In'!N39+'M2-In'!P39+H39</f>
        <v>0</v>
      </c>
      <c r="AB39" s="81">
        <f>E39+'M2-In'!N39+'M2-In'!P39</f>
        <v>0</v>
      </c>
      <c r="AC39" s="25">
        <f>IF(V39=1,"Corriger",MIN(AA39,ad5m2*Ident!L39))</f>
        <v>0</v>
      </c>
      <c r="AD39" s="25">
        <f>MIN(AB39,ad5m2*Ident!L39)</f>
        <v>0</v>
      </c>
      <c r="AE39" s="81">
        <f t="shared" si="6"/>
        <v>0</v>
      </c>
      <c r="AF39" s="81">
        <f t="shared" si="7"/>
        <v>0</v>
      </c>
      <c r="AG39" s="81">
        <f>'M2-In'!AD39+'M2-In'!AE39</f>
        <v>0</v>
      </c>
      <c r="AH39" s="81">
        <f t="shared" si="8"/>
        <v>0</v>
      </c>
      <c r="AI39" s="81">
        <f>IF(V39=1,"Corriger!",ROUND('M2-In'!AF39*AE39*fuf,2))</f>
        <v>0</v>
      </c>
      <c r="AJ39" s="81">
        <f>IF(V39=1,"Corriger!",ROUND('M2-In'!AG39*AE39*fuf,2))</f>
        <v>0</v>
      </c>
      <c r="AK39" s="81">
        <f>IF(V39=1,"Corriger!",ROUND('M2-In'!AH39*AE39*fuf,2))</f>
        <v>0</v>
      </c>
      <c r="AL39" s="81">
        <f>IF(V39=1,"Corriger!",ROUND('M2-In'!AI39*AE39*fuf,2))</f>
        <v>0</v>
      </c>
      <c r="AM39" s="81">
        <f>IF(V39=1,"Corriger!",ROUND('M2-In'!AJ39*AE39*fuf,2))</f>
        <v>0</v>
      </c>
      <c r="AN39" s="81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1">
        <f t="shared" si="10"/>
        <v>0</v>
      </c>
      <c r="AQ39" s="81">
        <f t="shared" ca="1" si="11"/>
        <v>0</v>
      </c>
      <c r="AR39" s="81">
        <f t="shared" ca="1" si="12"/>
        <v>0</v>
      </c>
      <c r="AS39" s="81">
        <f t="shared" si="13"/>
        <v>0</v>
      </c>
      <c r="AT39" s="81">
        <f t="shared" ca="1" si="14"/>
        <v>0</v>
      </c>
      <c r="AU39" s="81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'M2-In'!F40*malu2+'M2-In'!G40*dima2+'M2-In'!H40*wome2+'M2-In'!I40*doje2+'M2-In'!J40*vrve2+'M2-In'!K40*zasa2+'M2-In'!L40*zodi2</f>
        <v>0</v>
      </c>
      <c r="F40" s="34">
        <f>IF('M2-In'!Q40&lt;0,1,0)</f>
        <v>0</v>
      </c>
      <c r="G40" s="81" t="str">
        <f t="shared" si="0"/>
        <v>OK</v>
      </c>
      <c r="H40" s="81">
        <f>IF('M2-In'!Q40&lt;0,0,'M2-In'!Q40)</f>
        <v>0</v>
      </c>
      <c r="I40" s="25">
        <f>IF('M2-In'!F40&gt;0,malu2,0)</f>
        <v>0</v>
      </c>
      <c r="J40" s="25">
        <f>IF('M2-In'!G40&gt;0,dima2,0)</f>
        <v>0</v>
      </c>
      <c r="K40" s="25">
        <f>IF('M2-In'!H40&gt;0,wome2,0)</f>
        <v>0</v>
      </c>
      <c r="L40" s="25">
        <f>IF('M2-In'!I40&gt;0,doje2,0)</f>
        <v>0</v>
      </c>
      <c r="M40" s="25">
        <f>IF('M2-In'!J40&gt;0,vrve2,0)</f>
        <v>0</v>
      </c>
      <c r="N40" s="25">
        <f>IF('M2-In'!K40&gt;0,zasa2,0)</f>
        <v>0</v>
      </c>
      <c r="O40" s="25">
        <f>IF('M2-In'!L40&gt;0,zodi2,0)</f>
        <v>0</v>
      </c>
      <c r="P40" s="25">
        <f t="shared" si="1"/>
        <v>0</v>
      </c>
      <c r="Q40" s="25">
        <f>IF(P40+'M2-In'!U40&gt;malu2+dima2+wome2+doje2+vrve2+zasa2+zodi2,1,0)</f>
        <v>0</v>
      </c>
      <c r="R40" s="25" t="str">
        <f t="shared" si="2"/>
        <v>OK</v>
      </c>
      <c r="S40" s="25">
        <f>MIN(P40+'M2-In'!U40,malu2+dima2+wome2+doje2+vrve2+zasa2+zodi2)</f>
        <v>0</v>
      </c>
      <c r="T40" s="25">
        <f>IF('M2-In'!AD40+'M2-In'!AE40+'M2-In'!AF40+'M2-In'!AG40+'M2-In'!AH40+'M2-In'!AI40+'M2-In'!AJ40&gt;S40,1,0)</f>
        <v>0</v>
      </c>
      <c r="U40" s="25" t="str">
        <f t="shared" si="3"/>
        <v>OK</v>
      </c>
      <c r="V40" s="34">
        <f t="shared" si="4"/>
        <v>0</v>
      </c>
      <c r="W40" s="81">
        <f>ROUND('M2-In'!Y40+'M2-In'!Z40+'M2-In'!AA40*0.5+'M2-In'!AB40*0.5,2)</f>
        <v>0</v>
      </c>
      <c r="X40" s="81">
        <f>ROUND('M2-In'!Y40,2)+ROUND('M2-In'!Z40*1.5,2)+ROUND('M2-In'!AA40*0.6,2)+ROUND('M2-In'!AB40*0.9,2)</f>
        <v>0</v>
      </c>
      <c r="Y40" s="81">
        <f ca="1">IF(V40=1,"Corriger",'M2-In'!Y40* vergoedtwee +'M2-In'!Z40*ROUND( vergoedtwee *1.5,2)+'M2-In'!AA40*ROUND( vergoedtwee *0.6,2)+'M2-In'!AB40*ROUND( vergoedtwee *0.9,2))</f>
        <v>0</v>
      </c>
      <c r="Z40" s="81">
        <f t="shared" ca="1" si="5"/>
        <v>0</v>
      </c>
      <c r="AA40" s="81">
        <f>E40+'M2-In'!N40+'M2-In'!P40+H40</f>
        <v>0</v>
      </c>
      <c r="AB40" s="81">
        <f>E40+'M2-In'!N40+'M2-In'!P40</f>
        <v>0</v>
      </c>
      <c r="AC40" s="25">
        <f>IF(V40=1,"Corriger",MIN(AA40,ad5m2*Ident!L40))</f>
        <v>0</v>
      </c>
      <c r="AD40" s="25">
        <f>MIN(AB40,ad5m2*Ident!L40)</f>
        <v>0</v>
      </c>
      <c r="AE40" s="81">
        <f t="shared" si="6"/>
        <v>0</v>
      </c>
      <c r="AF40" s="81">
        <f t="shared" si="7"/>
        <v>0</v>
      </c>
      <c r="AG40" s="81">
        <f>'M2-In'!AD40+'M2-In'!AE40</f>
        <v>0</v>
      </c>
      <c r="AH40" s="81">
        <f t="shared" si="8"/>
        <v>0</v>
      </c>
      <c r="AI40" s="81">
        <f>IF(V40=1,"Corriger!",ROUND('M2-In'!AF40*AE40*fuf,2))</f>
        <v>0</v>
      </c>
      <c r="AJ40" s="81">
        <f>IF(V40=1,"Corriger!",ROUND('M2-In'!AG40*AE40*fuf,2))</f>
        <v>0</v>
      </c>
      <c r="AK40" s="81">
        <f>IF(V40=1,"Corriger!",ROUND('M2-In'!AH40*AE40*fuf,2))</f>
        <v>0</v>
      </c>
      <c r="AL40" s="81">
        <f>IF(V40=1,"Corriger!",ROUND('M2-In'!AI40*AE40*fuf,2))</f>
        <v>0</v>
      </c>
      <c r="AM40" s="81">
        <f>IF(V40=1,"Corriger!",ROUND('M2-In'!AJ40*AE40*fuf,2))</f>
        <v>0</v>
      </c>
      <c r="AN40" s="81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1">
        <f t="shared" si="10"/>
        <v>0</v>
      </c>
      <c r="AQ40" s="81">
        <f t="shared" ca="1" si="11"/>
        <v>0</v>
      </c>
      <c r="AR40" s="81">
        <f t="shared" ca="1" si="12"/>
        <v>0</v>
      </c>
      <c r="AS40" s="81">
        <f t="shared" si="13"/>
        <v>0</v>
      </c>
      <c r="AT40" s="81">
        <f t="shared" ca="1" si="14"/>
        <v>0</v>
      </c>
      <c r="AU40" s="81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'M2-In'!F41*malu2+'M2-In'!G41*dima2+'M2-In'!H41*wome2+'M2-In'!I41*doje2+'M2-In'!J41*vrve2+'M2-In'!K41*zasa2+'M2-In'!L41*zodi2</f>
        <v>0</v>
      </c>
      <c r="F41" s="34">
        <f>IF('M2-In'!Q41&lt;0,1,0)</f>
        <v>0</v>
      </c>
      <c r="G41" s="81" t="str">
        <f t="shared" si="0"/>
        <v>OK</v>
      </c>
      <c r="H41" s="81">
        <f>IF('M2-In'!Q41&lt;0,0,'M2-In'!Q41)</f>
        <v>0</v>
      </c>
      <c r="I41" s="25">
        <f>IF('M2-In'!F41&gt;0,malu2,0)</f>
        <v>0</v>
      </c>
      <c r="J41" s="25">
        <f>IF('M2-In'!G41&gt;0,dima2,0)</f>
        <v>0</v>
      </c>
      <c r="K41" s="25">
        <f>IF('M2-In'!H41&gt;0,wome2,0)</f>
        <v>0</v>
      </c>
      <c r="L41" s="25">
        <f>IF('M2-In'!I41&gt;0,doje2,0)</f>
        <v>0</v>
      </c>
      <c r="M41" s="25">
        <f>IF('M2-In'!J41&gt;0,vrve2,0)</f>
        <v>0</v>
      </c>
      <c r="N41" s="25">
        <f>IF('M2-In'!K41&gt;0,zasa2,0)</f>
        <v>0</v>
      </c>
      <c r="O41" s="25">
        <f>IF('M2-In'!L41&gt;0,zodi2,0)</f>
        <v>0</v>
      </c>
      <c r="P41" s="25">
        <f t="shared" si="1"/>
        <v>0</v>
      </c>
      <c r="Q41" s="25">
        <f>IF(P41+'M2-In'!U41&gt;malu2+dima2+wome2+doje2+vrve2+zasa2+zodi2,1,0)</f>
        <v>0</v>
      </c>
      <c r="R41" s="25" t="str">
        <f t="shared" si="2"/>
        <v>OK</v>
      </c>
      <c r="S41" s="25">
        <f>MIN(P41+'M2-In'!U41,malu2+dima2+wome2+doje2+vrve2+zasa2+zodi2)</f>
        <v>0</v>
      </c>
      <c r="T41" s="25">
        <f>IF('M2-In'!AD41+'M2-In'!AE41+'M2-In'!AF41+'M2-In'!AG41+'M2-In'!AH41+'M2-In'!AI41+'M2-In'!AJ41&gt;S41,1,0)</f>
        <v>0</v>
      </c>
      <c r="U41" s="25" t="str">
        <f t="shared" si="3"/>
        <v>OK</v>
      </c>
      <c r="V41" s="34">
        <f t="shared" si="4"/>
        <v>0</v>
      </c>
      <c r="W41" s="81">
        <f>ROUND('M2-In'!Y41+'M2-In'!Z41+'M2-In'!AA41*0.5+'M2-In'!AB41*0.5,2)</f>
        <v>0</v>
      </c>
      <c r="X41" s="81">
        <f>ROUND('M2-In'!Y41,2)+ROUND('M2-In'!Z41*1.5,2)+ROUND('M2-In'!AA41*0.6,2)+ROUND('M2-In'!AB41*0.9,2)</f>
        <v>0</v>
      </c>
      <c r="Y41" s="81">
        <f ca="1">IF(V41=1,"Corriger",'M2-In'!Y41* vergoedtwee +'M2-In'!Z41*ROUND( vergoedtwee *1.5,2)+'M2-In'!AA41*ROUND( vergoedtwee *0.6,2)+'M2-In'!AB41*ROUND( vergoedtwee *0.9,2))</f>
        <v>0</v>
      </c>
      <c r="Z41" s="81">
        <f t="shared" ca="1" si="5"/>
        <v>0</v>
      </c>
      <c r="AA41" s="81">
        <f>E41+'M2-In'!N41+'M2-In'!P41+H41</f>
        <v>0</v>
      </c>
      <c r="AB41" s="81">
        <f>E41+'M2-In'!N41+'M2-In'!P41</f>
        <v>0</v>
      </c>
      <c r="AC41" s="25">
        <f>IF(V41=1,"Corriger",MIN(AA41,ad5m2*Ident!L41))</f>
        <v>0</v>
      </c>
      <c r="AD41" s="25">
        <f>MIN(AB41,ad5m2*Ident!L41)</f>
        <v>0</v>
      </c>
      <c r="AE41" s="81">
        <f t="shared" si="6"/>
        <v>0</v>
      </c>
      <c r="AF41" s="81">
        <f t="shared" si="7"/>
        <v>0</v>
      </c>
      <c r="AG41" s="81">
        <f>'M2-In'!AD41+'M2-In'!AE41</f>
        <v>0</v>
      </c>
      <c r="AH41" s="81">
        <f t="shared" si="8"/>
        <v>0</v>
      </c>
      <c r="AI41" s="81">
        <f>IF(V41=1,"Corriger!",ROUND('M2-In'!AF41*AE41*fuf,2))</f>
        <v>0</v>
      </c>
      <c r="AJ41" s="81">
        <f>IF(V41=1,"Corriger!",ROUND('M2-In'!AG41*AE41*fuf,2))</f>
        <v>0</v>
      </c>
      <c r="AK41" s="81">
        <f>IF(V41=1,"Corriger!",ROUND('M2-In'!AH41*AE41*fuf,2))</f>
        <v>0</v>
      </c>
      <c r="AL41" s="81">
        <f>IF(V41=1,"Corriger!",ROUND('M2-In'!AI41*AE41*fuf,2))</f>
        <v>0</v>
      </c>
      <c r="AM41" s="81">
        <f>IF(V41=1,"Corriger!",ROUND('M2-In'!AJ41*AE41*fuf,2))</f>
        <v>0</v>
      </c>
      <c r="AN41" s="81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1">
        <f t="shared" si="10"/>
        <v>0</v>
      </c>
      <c r="AQ41" s="81">
        <f t="shared" ca="1" si="11"/>
        <v>0</v>
      </c>
      <c r="AR41" s="81">
        <f t="shared" ca="1" si="12"/>
        <v>0</v>
      </c>
      <c r="AS41" s="81">
        <f t="shared" si="13"/>
        <v>0</v>
      </c>
      <c r="AT41" s="81">
        <f t="shared" ca="1" si="14"/>
        <v>0</v>
      </c>
      <c r="AU41" s="81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'M2-In'!F42*malu2+'M2-In'!G42*dima2+'M2-In'!H42*wome2+'M2-In'!I42*doje2+'M2-In'!J42*vrve2+'M2-In'!K42*zasa2+'M2-In'!L42*zodi2</f>
        <v>0</v>
      </c>
      <c r="F42" s="34">
        <f>IF('M2-In'!Q42&lt;0,1,0)</f>
        <v>0</v>
      </c>
      <c r="G42" s="81" t="str">
        <f t="shared" si="0"/>
        <v>OK</v>
      </c>
      <c r="H42" s="81">
        <f>IF('M2-In'!Q42&lt;0,0,'M2-In'!Q42)</f>
        <v>0</v>
      </c>
      <c r="I42" s="25">
        <f>IF('M2-In'!F42&gt;0,malu2,0)</f>
        <v>0</v>
      </c>
      <c r="J42" s="25">
        <f>IF('M2-In'!G42&gt;0,dima2,0)</f>
        <v>0</v>
      </c>
      <c r="K42" s="25">
        <f>IF('M2-In'!H42&gt;0,wome2,0)</f>
        <v>0</v>
      </c>
      <c r="L42" s="25">
        <f>IF('M2-In'!I42&gt;0,doje2,0)</f>
        <v>0</v>
      </c>
      <c r="M42" s="25">
        <f>IF('M2-In'!J42&gt;0,vrve2,0)</f>
        <v>0</v>
      </c>
      <c r="N42" s="25">
        <f>IF('M2-In'!K42&gt;0,zasa2,0)</f>
        <v>0</v>
      </c>
      <c r="O42" s="25">
        <f>IF('M2-In'!L42&gt;0,zodi2,0)</f>
        <v>0</v>
      </c>
      <c r="P42" s="25">
        <f t="shared" si="1"/>
        <v>0</v>
      </c>
      <c r="Q42" s="25">
        <f>IF(P42+'M2-In'!U42&gt;malu2+dima2+wome2+doje2+vrve2+zasa2+zodi2,1,0)</f>
        <v>0</v>
      </c>
      <c r="R42" s="25" t="str">
        <f t="shared" si="2"/>
        <v>OK</v>
      </c>
      <c r="S42" s="25">
        <f>MIN(P42+'M2-In'!U42,malu2+dima2+wome2+doje2+vrve2+zasa2+zodi2)</f>
        <v>0</v>
      </c>
      <c r="T42" s="25">
        <f>IF('M2-In'!AD42+'M2-In'!AE42+'M2-In'!AF42+'M2-In'!AG42+'M2-In'!AH42+'M2-In'!AI42+'M2-In'!AJ42&gt;S42,1,0)</f>
        <v>0</v>
      </c>
      <c r="U42" s="25" t="str">
        <f t="shared" si="3"/>
        <v>OK</v>
      </c>
      <c r="V42" s="34">
        <f t="shared" si="4"/>
        <v>0</v>
      </c>
      <c r="W42" s="81">
        <f>ROUND('M2-In'!Y42+'M2-In'!Z42+'M2-In'!AA42*0.5+'M2-In'!AB42*0.5,2)</f>
        <v>0</v>
      </c>
      <c r="X42" s="81">
        <f>ROUND('M2-In'!Y42,2)+ROUND('M2-In'!Z42*1.5,2)+ROUND('M2-In'!AA42*0.6,2)+ROUND('M2-In'!AB42*0.9,2)</f>
        <v>0</v>
      </c>
      <c r="Y42" s="81">
        <f ca="1">IF(V42=1,"Corriger",'M2-In'!Y42* vergoedtwee +'M2-In'!Z42*ROUND( vergoedtwee *1.5,2)+'M2-In'!AA42*ROUND( vergoedtwee *0.6,2)+'M2-In'!AB42*ROUND( vergoedtwee *0.9,2))</f>
        <v>0</v>
      </c>
      <c r="Z42" s="81">
        <f t="shared" ca="1" si="5"/>
        <v>0</v>
      </c>
      <c r="AA42" s="81">
        <f>E42+'M2-In'!N42+'M2-In'!P42+H42</f>
        <v>0</v>
      </c>
      <c r="AB42" s="81">
        <f>E42+'M2-In'!N42+'M2-In'!P42</f>
        <v>0</v>
      </c>
      <c r="AC42" s="25">
        <f>IF(V42=1,"Corriger",MIN(AA42,ad5m2*Ident!L42))</f>
        <v>0</v>
      </c>
      <c r="AD42" s="25">
        <f>MIN(AB42,ad5m2*Ident!L42)</f>
        <v>0</v>
      </c>
      <c r="AE42" s="81">
        <f t="shared" si="6"/>
        <v>0</v>
      </c>
      <c r="AF42" s="81">
        <f t="shared" si="7"/>
        <v>0</v>
      </c>
      <c r="AG42" s="81">
        <f>'M2-In'!AD42+'M2-In'!AE42</f>
        <v>0</v>
      </c>
      <c r="AH42" s="81">
        <f t="shared" si="8"/>
        <v>0</v>
      </c>
      <c r="AI42" s="81">
        <f>IF(V42=1,"Corriger!",ROUND('M2-In'!AF42*AE42*fuf,2))</f>
        <v>0</v>
      </c>
      <c r="AJ42" s="81">
        <f>IF(V42=1,"Corriger!",ROUND('M2-In'!AG42*AE42*fuf,2))</f>
        <v>0</v>
      </c>
      <c r="AK42" s="81">
        <f>IF(V42=1,"Corriger!",ROUND('M2-In'!AH42*AE42*fuf,2))</f>
        <v>0</v>
      </c>
      <c r="AL42" s="81">
        <f>IF(V42=1,"Corriger!",ROUND('M2-In'!AI42*AE42*fuf,2))</f>
        <v>0</v>
      </c>
      <c r="AM42" s="81">
        <f>IF(V42=1,"Corriger!",ROUND('M2-In'!AJ42*AE42*fuf,2))</f>
        <v>0</v>
      </c>
      <c r="AN42" s="81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1">
        <f t="shared" si="10"/>
        <v>0</v>
      </c>
      <c r="AQ42" s="81">
        <f t="shared" ca="1" si="11"/>
        <v>0</v>
      </c>
      <c r="AR42" s="81">
        <f t="shared" ca="1" si="12"/>
        <v>0</v>
      </c>
      <c r="AS42" s="81">
        <f t="shared" si="13"/>
        <v>0</v>
      </c>
      <c r="AT42" s="81">
        <f t="shared" ca="1" si="14"/>
        <v>0</v>
      </c>
      <c r="AU42" s="81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'M2-In'!F43*malu2+'M2-In'!G43*dima2+'M2-In'!H43*wome2+'M2-In'!I43*doje2+'M2-In'!J43*vrve2+'M2-In'!K43*zasa2+'M2-In'!L43*zodi2</f>
        <v>0</v>
      </c>
      <c r="F43" s="34">
        <f>IF('M2-In'!Q43&lt;0,1,0)</f>
        <v>0</v>
      </c>
      <c r="G43" s="81" t="str">
        <f t="shared" si="0"/>
        <v>OK</v>
      </c>
      <c r="H43" s="81">
        <f>IF('M2-In'!Q43&lt;0,0,'M2-In'!Q43)</f>
        <v>0</v>
      </c>
      <c r="I43" s="25">
        <f>IF('M2-In'!F43&gt;0,malu2,0)</f>
        <v>0</v>
      </c>
      <c r="J43" s="25">
        <f>IF('M2-In'!G43&gt;0,dima2,0)</f>
        <v>0</v>
      </c>
      <c r="K43" s="25">
        <f>IF('M2-In'!H43&gt;0,wome2,0)</f>
        <v>0</v>
      </c>
      <c r="L43" s="25">
        <f>IF('M2-In'!I43&gt;0,doje2,0)</f>
        <v>0</v>
      </c>
      <c r="M43" s="25">
        <f>IF('M2-In'!J43&gt;0,vrve2,0)</f>
        <v>0</v>
      </c>
      <c r="N43" s="25">
        <f>IF('M2-In'!K43&gt;0,zasa2,0)</f>
        <v>0</v>
      </c>
      <c r="O43" s="25">
        <f>IF('M2-In'!L43&gt;0,zodi2,0)</f>
        <v>0</v>
      </c>
      <c r="P43" s="25">
        <f t="shared" si="1"/>
        <v>0</v>
      </c>
      <c r="Q43" s="25">
        <f>IF(P43+'M2-In'!U43&gt;malu2+dima2+wome2+doje2+vrve2+zasa2+zodi2,1,0)</f>
        <v>0</v>
      </c>
      <c r="R43" s="25" t="str">
        <f t="shared" si="2"/>
        <v>OK</v>
      </c>
      <c r="S43" s="25">
        <f>MIN(P43+'M2-In'!U43,malu2+dima2+wome2+doje2+vrve2+zasa2+zodi2)</f>
        <v>0</v>
      </c>
      <c r="T43" s="25">
        <f>IF('M2-In'!AD43+'M2-In'!AE43+'M2-In'!AF43+'M2-In'!AG43+'M2-In'!AH43+'M2-In'!AI43+'M2-In'!AJ43&gt;S43,1,0)</f>
        <v>0</v>
      </c>
      <c r="U43" s="25" t="str">
        <f t="shared" si="3"/>
        <v>OK</v>
      </c>
      <c r="V43" s="34">
        <f t="shared" si="4"/>
        <v>0</v>
      </c>
      <c r="W43" s="81">
        <f>ROUND('M2-In'!Y43+'M2-In'!Z43+'M2-In'!AA43*0.5+'M2-In'!AB43*0.5,2)</f>
        <v>0</v>
      </c>
      <c r="X43" s="81">
        <f>ROUND('M2-In'!Y43,2)+ROUND('M2-In'!Z43*1.5,2)+ROUND('M2-In'!AA43*0.6,2)+ROUND('M2-In'!AB43*0.9,2)</f>
        <v>0</v>
      </c>
      <c r="Y43" s="81">
        <f ca="1">IF(V43=1,"Corriger",'M2-In'!Y43* vergoedtwee +'M2-In'!Z43*ROUND( vergoedtwee *1.5,2)+'M2-In'!AA43*ROUND( vergoedtwee *0.6,2)+'M2-In'!AB43*ROUND( vergoedtwee *0.9,2))</f>
        <v>0</v>
      </c>
      <c r="Z43" s="81">
        <f t="shared" ca="1" si="5"/>
        <v>0</v>
      </c>
      <c r="AA43" s="81">
        <f>E43+'M2-In'!N43+'M2-In'!P43+H43</f>
        <v>0</v>
      </c>
      <c r="AB43" s="81">
        <f>E43+'M2-In'!N43+'M2-In'!P43</f>
        <v>0</v>
      </c>
      <c r="AC43" s="25">
        <f>IF(V43=1,"Corriger",MIN(AA43,ad5m2*Ident!L43))</f>
        <v>0</v>
      </c>
      <c r="AD43" s="25">
        <f>MIN(AB43,ad5m2*Ident!L43)</f>
        <v>0</v>
      </c>
      <c r="AE43" s="81">
        <f t="shared" si="6"/>
        <v>0</v>
      </c>
      <c r="AF43" s="81">
        <f t="shared" si="7"/>
        <v>0</v>
      </c>
      <c r="AG43" s="81">
        <f>'M2-In'!AD43+'M2-In'!AE43</f>
        <v>0</v>
      </c>
      <c r="AH43" s="81">
        <f t="shared" si="8"/>
        <v>0</v>
      </c>
      <c r="AI43" s="81">
        <f>IF(V43=1,"Corriger!",ROUND('M2-In'!AF43*AE43*fuf,2))</f>
        <v>0</v>
      </c>
      <c r="AJ43" s="81">
        <f>IF(V43=1,"Corriger!",ROUND('M2-In'!AG43*AE43*fuf,2))</f>
        <v>0</v>
      </c>
      <c r="AK43" s="81">
        <f>IF(V43=1,"Corriger!",ROUND('M2-In'!AH43*AE43*fuf,2))</f>
        <v>0</v>
      </c>
      <c r="AL43" s="81">
        <f>IF(V43=1,"Corriger!",ROUND('M2-In'!AI43*AE43*fuf,2))</f>
        <v>0</v>
      </c>
      <c r="AM43" s="81">
        <f>IF(V43=1,"Corriger!",ROUND('M2-In'!AJ43*AE43*fuf,2))</f>
        <v>0</v>
      </c>
      <c r="AN43" s="81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1">
        <f t="shared" si="10"/>
        <v>0</v>
      </c>
      <c r="AQ43" s="81">
        <f t="shared" ca="1" si="11"/>
        <v>0</v>
      </c>
      <c r="AR43" s="81">
        <f t="shared" ca="1" si="12"/>
        <v>0</v>
      </c>
      <c r="AS43" s="81">
        <f t="shared" si="13"/>
        <v>0</v>
      </c>
      <c r="AT43" s="81">
        <f t="shared" ca="1" si="14"/>
        <v>0</v>
      </c>
      <c r="AU43" s="81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'M2-In'!F44*malu2+'M2-In'!G44*dima2+'M2-In'!H44*wome2+'M2-In'!I44*doje2+'M2-In'!J44*vrve2+'M2-In'!K44*zasa2+'M2-In'!L44*zodi2</f>
        <v>0</v>
      </c>
      <c r="F44" s="34">
        <f>IF('M2-In'!Q44&lt;0,1,0)</f>
        <v>0</v>
      </c>
      <c r="G44" s="81" t="str">
        <f t="shared" si="0"/>
        <v>OK</v>
      </c>
      <c r="H44" s="81">
        <f>IF('M2-In'!Q44&lt;0,0,'M2-In'!Q44)</f>
        <v>0</v>
      </c>
      <c r="I44" s="25">
        <f>IF('M2-In'!F44&gt;0,malu2,0)</f>
        <v>0</v>
      </c>
      <c r="J44" s="25">
        <f>IF('M2-In'!G44&gt;0,dima2,0)</f>
        <v>0</v>
      </c>
      <c r="K44" s="25">
        <f>IF('M2-In'!H44&gt;0,wome2,0)</f>
        <v>0</v>
      </c>
      <c r="L44" s="25">
        <f>IF('M2-In'!I44&gt;0,doje2,0)</f>
        <v>0</v>
      </c>
      <c r="M44" s="25">
        <f>IF('M2-In'!J44&gt;0,vrve2,0)</f>
        <v>0</v>
      </c>
      <c r="N44" s="25">
        <f>IF('M2-In'!K44&gt;0,zasa2,0)</f>
        <v>0</v>
      </c>
      <c r="O44" s="25">
        <f>IF('M2-In'!L44&gt;0,zodi2,0)</f>
        <v>0</v>
      </c>
      <c r="P44" s="25">
        <f t="shared" si="1"/>
        <v>0</v>
      </c>
      <c r="Q44" s="25">
        <f>IF(P44+'M2-In'!U44&gt;malu2+dima2+wome2+doje2+vrve2+zasa2+zodi2,1,0)</f>
        <v>0</v>
      </c>
      <c r="R44" s="25" t="str">
        <f t="shared" si="2"/>
        <v>OK</v>
      </c>
      <c r="S44" s="25">
        <f>MIN(P44+'M2-In'!U44,malu2+dima2+wome2+doje2+vrve2+zasa2+zodi2)</f>
        <v>0</v>
      </c>
      <c r="T44" s="25">
        <f>IF('M2-In'!AD44+'M2-In'!AE44+'M2-In'!AF44+'M2-In'!AG44+'M2-In'!AH44+'M2-In'!AI44+'M2-In'!AJ44&gt;S44,1,0)</f>
        <v>0</v>
      </c>
      <c r="U44" s="25" t="str">
        <f t="shared" si="3"/>
        <v>OK</v>
      </c>
      <c r="V44" s="34">
        <f t="shared" si="4"/>
        <v>0</v>
      </c>
      <c r="W44" s="81">
        <f>ROUND('M2-In'!Y44+'M2-In'!Z44+'M2-In'!AA44*0.5+'M2-In'!AB44*0.5,2)</f>
        <v>0</v>
      </c>
      <c r="X44" s="81">
        <f>ROUND('M2-In'!Y44,2)+ROUND('M2-In'!Z44*1.5,2)+ROUND('M2-In'!AA44*0.6,2)+ROUND('M2-In'!AB44*0.9,2)</f>
        <v>0</v>
      </c>
      <c r="Y44" s="81">
        <f ca="1">IF(V44=1,"Corriger",'M2-In'!Y44* vergoedtwee +'M2-In'!Z44*ROUND( vergoedtwee *1.5,2)+'M2-In'!AA44*ROUND( vergoedtwee *0.6,2)+'M2-In'!AB44*ROUND( vergoedtwee *0.9,2))</f>
        <v>0</v>
      </c>
      <c r="Z44" s="81">
        <f t="shared" ca="1" si="5"/>
        <v>0</v>
      </c>
      <c r="AA44" s="81">
        <f>E44+'M2-In'!N44+'M2-In'!P44+H44</f>
        <v>0</v>
      </c>
      <c r="AB44" s="81">
        <f>E44+'M2-In'!N44+'M2-In'!P44</f>
        <v>0</v>
      </c>
      <c r="AC44" s="25">
        <f>IF(V44=1,"Corriger",MIN(AA44,ad5m2*Ident!L44))</f>
        <v>0</v>
      </c>
      <c r="AD44" s="25">
        <f>MIN(AB44,ad5m2*Ident!L44)</f>
        <v>0</v>
      </c>
      <c r="AE44" s="81">
        <f t="shared" si="6"/>
        <v>0</v>
      </c>
      <c r="AF44" s="81">
        <f t="shared" si="7"/>
        <v>0</v>
      </c>
      <c r="AG44" s="81">
        <f>'M2-In'!AD44+'M2-In'!AE44</f>
        <v>0</v>
      </c>
      <c r="AH44" s="81">
        <f t="shared" si="8"/>
        <v>0</v>
      </c>
      <c r="AI44" s="81">
        <f>IF(V44=1,"Corriger!",ROUND('M2-In'!AF44*AE44*fuf,2))</f>
        <v>0</v>
      </c>
      <c r="AJ44" s="81">
        <f>IF(V44=1,"Corriger!",ROUND('M2-In'!AG44*AE44*fuf,2))</f>
        <v>0</v>
      </c>
      <c r="AK44" s="81">
        <f>IF(V44=1,"Corriger!",ROUND('M2-In'!AH44*AE44*fuf,2))</f>
        <v>0</v>
      </c>
      <c r="AL44" s="81">
        <f>IF(V44=1,"Corriger!",ROUND('M2-In'!AI44*AE44*fuf,2))</f>
        <v>0</v>
      </c>
      <c r="AM44" s="81">
        <f>IF(V44=1,"Corriger!",ROUND('M2-In'!AJ44*AE44*fuf,2))</f>
        <v>0</v>
      </c>
      <c r="AN44" s="81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1">
        <f t="shared" si="10"/>
        <v>0</v>
      </c>
      <c r="AQ44" s="81">
        <f t="shared" ca="1" si="11"/>
        <v>0</v>
      </c>
      <c r="AR44" s="81">
        <f t="shared" ca="1" si="12"/>
        <v>0</v>
      </c>
      <c r="AS44" s="81">
        <f t="shared" si="13"/>
        <v>0</v>
      </c>
      <c r="AT44" s="81">
        <f t="shared" ca="1" si="14"/>
        <v>0</v>
      </c>
      <c r="AU44" s="81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'M2-In'!F45*malu2+'M2-In'!G45*dima2+'M2-In'!H45*wome2+'M2-In'!I45*doje2+'M2-In'!J45*vrve2+'M2-In'!K45*zasa2+'M2-In'!L45*zodi2</f>
        <v>0</v>
      </c>
      <c r="F45" s="34">
        <f>IF('M2-In'!Q45&lt;0,1,0)</f>
        <v>0</v>
      </c>
      <c r="G45" s="81" t="str">
        <f t="shared" si="0"/>
        <v>OK</v>
      </c>
      <c r="H45" s="81">
        <f>IF('M2-In'!Q45&lt;0,0,'M2-In'!Q45)</f>
        <v>0</v>
      </c>
      <c r="I45" s="25">
        <f>IF('M2-In'!F45&gt;0,malu2,0)</f>
        <v>0</v>
      </c>
      <c r="J45" s="25">
        <f>IF('M2-In'!G45&gt;0,dima2,0)</f>
        <v>0</v>
      </c>
      <c r="K45" s="25">
        <f>IF('M2-In'!H45&gt;0,wome2,0)</f>
        <v>0</v>
      </c>
      <c r="L45" s="25">
        <f>IF('M2-In'!I45&gt;0,doje2,0)</f>
        <v>0</v>
      </c>
      <c r="M45" s="25">
        <f>IF('M2-In'!J45&gt;0,vrve2,0)</f>
        <v>0</v>
      </c>
      <c r="N45" s="25">
        <f>IF('M2-In'!K45&gt;0,zasa2,0)</f>
        <v>0</v>
      </c>
      <c r="O45" s="25">
        <f>IF('M2-In'!L45&gt;0,zodi2,0)</f>
        <v>0</v>
      </c>
      <c r="P45" s="25">
        <f t="shared" si="1"/>
        <v>0</v>
      </c>
      <c r="Q45" s="25">
        <f>IF(P45+'M2-In'!U45&gt;malu2+dima2+wome2+doje2+vrve2+zasa2+zodi2,1,0)</f>
        <v>0</v>
      </c>
      <c r="R45" s="25" t="str">
        <f t="shared" si="2"/>
        <v>OK</v>
      </c>
      <c r="S45" s="25">
        <f>MIN(P45+'M2-In'!U45,malu2+dima2+wome2+doje2+vrve2+zasa2+zodi2)</f>
        <v>0</v>
      </c>
      <c r="T45" s="25">
        <f>IF('M2-In'!AD45+'M2-In'!AE45+'M2-In'!AF45+'M2-In'!AG45+'M2-In'!AH45+'M2-In'!AI45+'M2-In'!AJ45&gt;S45,1,0)</f>
        <v>0</v>
      </c>
      <c r="U45" s="25" t="str">
        <f t="shared" si="3"/>
        <v>OK</v>
      </c>
      <c r="V45" s="34">
        <f t="shared" si="4"/>
        <v>0</v>
      </c>
      <c r="W45" s="81">
        <f>ROUND('M2-In'!Y45+'M2-In'!Z45+'M2-In'!AA45*0.5+'M2-In'!AB45*0.5,2)</f>
        <v>0</v>
      </c>
      <c r="X45" s="81">
        <f>ROUND('M2-In'!Y45,2)+ROUND('M2-In'!Z45*1.5,2)+ROUND('M2-In'!AA45*0.6,2)+ROUND('M2-In'!AB45*0.9,2)</f>
        <v>0</v>
      </c>
      <c r="Y45" s="81">
        <f ca="1">IF(V45=1,"Corriger",'M2-In'!Y45* vergoedtwee +'M2-In'!Z45*ROUND( vergoedtwee *1.5,2)+'M2-In'!AA45*ROUND( vergoedtwee *0.6,2)+'M2-In'!AB45*ROUND( vergoedtwee *0.9,2))</f>
        <v>0</v>
      </c>
      <c r="Z45" s="81">
        <f t="shared" ca="1" si="5"/>
        <v>0</v>
      </c>
      <c r="AA45" s="81">
        <f>E45+'M2-In'!N45+'M2-In'!P45+H45</f>
        <v>0</v>
      </c>
      <c r="AB45" s="81">
        <f>E45+'M2-In'!N45+'M2-In'!P45</f>
        <v>0</v>
      </c>
      <c r="AC45" s="25">
        <f>IF(V45=1,"Corriger",MIN(AA45,ad5m2*Ident!L45))</f>
        <v>0</v>
      </c>
      <c r="AD45" s="25">
        <f>MIN(AB45,ad5m2*Ident!L45)</f>
        <v>0</v>
      </c>
      <c r="AE45" s="81">
        <f t="shared" si="6"/>
        <v>0</v>
      </c>
      <c r="AF45" s="81">
        <f t="shared" si="7"/>
        <v>0</v>
      </c>
      <c r="AG45" s="81">
        <f>'M2-In'!AD45+'M2-In'!AE45</f>
        <v>0</v>
      </c>
      <c r="AH45" s="81">
        <f t="shared" si="8"/>
        <v>0</v>
      </c>
      <c r="AI45" s="81">
        <f>IF(V45=1,"Corriger!",ROUND('M2-In'!AF45*AE45*fuf,2))</f>
        <v>0</v>
      </c>
      <c r="AJ45" s="81">
        <f>IF(V45=1,"Corriger!",ROUND('M2-In'!AG45*AE45*fuf,2))</f>
        <v>0</v>
      </c>
      <c r="AK45" s="81">
        <f>IF(V45=1,"Corriger!",ROUND('M2-In'!AH45*AE45*fuf,2))</f>
        <v>0</v>
      </c>
      <c r="AL45" s="81">
        <f>IF(V45=1,"Corriger!",ROUND('M2-In'!AI45*AE45*fuf,2))</f>
        <v>0</v>
      </c>
      <c r="AM45" s="81">
        <f>IF(V45=1,"Corriger!",ROUND('M2-In'!AJ45*AE45*fuf,2))</f>
        <v>0</v>
      </c>
      <c r="AN45" s="81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1">
        <f t="shared" si="10"/>
        <v>0</v>
      </c>
      <c r="AQ45" s="81">
        <f t="shared" ca="1" si="11"/>
        <v>0</v>
      </c>
      <c r="AR45" s="81">
        <f t="shared" ca="1" si="12"/>
        <v>0</v>
      </c>
      <c r="AS45" s="81">
        <f t="shared" si="13"/>
        <v>0</v>
      </c>
      <c r="AT45" s="81">
        <f t="shared" ca="1" si="14"/>
        <v>0</v>
      </c>
      <c r="AU45" s="81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'M2-In'!F46*malu2+'M2-In'!G46*dima2+'M2-In'!H46*wome2+'M2-In'!I46*doje2+'M2-In'!J46*vrve2+'M2-In'!K46*zasa2+'M2-In'!L46*zodi2</f>
        <v>0</v>
      </c>
      <c r="F46" s="34">
        <f>IF('M2-In'!Q46&lt;0,1,0)</f>
        <v>0</v>
      </c>
      <c r="G46" s="81" t="str">
        <f t="shared" si="0"/>
        <v>OK</v>
      </c>
      <c r="H46" s="81">
        <f>IF('M2-In'!Q46&lt;0,0,'M2-In'!Q46)</f>
        <v>0</v>
      </c>
      <c r="I46" s="25">
        <f>IF('M2-In'!F46&gt;0,malu2,0)</f>
        <v>0</v>
      </c>
      <c r="J46" s="25">
        <f>IF('M2-In'!G46&gt;0,dima2,0)</f>
        <v>0</v>
      </c>
      <c r="K46" s="25">
        <f>IF('M2-In'!H46&gt;0,wome2,0)</f>
        <v>0</v>
      </c>
      <c r="L46" s="25">
        <f>IF('M2-In'!I46&gt;0,doje2,0)</f>
        <v>0</v>
      </c>
      <c r="M46" s="25">
        <f>IF('M2-In'!J46&gt;0,vrve2,0)</f>
        <v>0</v>
      </c>
      <c r="N46" s="25">
        <f>IF('M2-In'!K46&gt;0,zasa2,0)</f>
        <v>0</v>
      </c>
      <c r="O46" s="25">
        <f>IF('M2-In'!L46&gt;0,zodi2,0)</f>
        <v>0</v>
      </c>
      <c r="P46" s="25">
        <f t="shared" si="1"/>
        <v>0</v>
      </c>
      <c r="Q46" s="25">
        <f>IF(P46+'M2-In'!U46&gt;malu2+dima2+wome2+doje2+vrve2+zasa2+zodi2,1,0)</f>
        <v>0</v>
      </c>
      <c r="R46" s="25" t="str">
        <f t="shared" si="2"/>
        <v>OK</v>
      </c>
      <c r="S46" s="25">
        <f>MIN(P46+'M2-In'!U46,malu2+dima2+wome2+doje2+vrve2+zasa2+zodi2)</f>
        <v>0</v>
      </c>
      <c r="T46" s="25">
        <f>IF('M2-In'!AD46+'M2-In'!AE46+'M2-In'!AF46+'M2-In'!AG46+'M2-In'!AH46+'M2-In'!AI46+'M2-In'!AJ46&gt;S46,1,0)</f>
        <v>0</v>
      </c>
      <c r="U46" s="25" t="str">
        <f t="shared" si="3"/>
        <v>OK</v>
      </c>
      <c r="V46" s="34">
        <f t="shared" si="4"/>
        <v>0</v>
      </c>
      <c r="W46" s="81">
        <f>ROUND('M2-In'!Y46+'M2-In'!Z46+'M2-In'!AA46*0.5+'M2-In'!AB46*0.5,2)</f>
        <v>0</v>
      </c>
      <c r="X46" s="81">
        <f>ROUND('M2-In'!Y46,2)+ROUND('M2-In'!Z46*1.5,2)+ROUND('M2-In'!AA46*0.6,2)+ROUND('M2-In'!AB46*0.9,2)</f>
        <v>0</v>
      </c>
      <c r="Y46" s="81">
        <f ca="1">IF(V46=1,"Corriger",'M2-In'!Y46* vergoedtwee +'M2-In'!Z46*ROUND( vergoedtwee *1.5,2)+'M2-In'!AA46*ROUND( vergoedtwee *0.6,2)+'M2-In'!AB46*ROUND( vergoedtwee *0.9,2))</f>
        <v>0</v>
      </c>
      <c r="Z46" s="81">
        <f t="shared" ca="1" si="5"/>
        <v>0</v>
      </c>
      <c r="AA46" s="81">
        <f>E46+'M2-In'!N46+'M2-In'!P46+H46</f>
        <v>0</v>
      </c>
      <c r="AB46" s="81">
        <f>E46+'M2-In'!N46+'M2-In'!P46</f>
        <v>0</v>
      </c>
      <c r="AC46" s="25">
        <f>IF(V46=1,"Corriger",MIN(AA46,ad5m2*Ident!L46))</f>
        <v>0</v>
      </c>
      <c r="AD46" s="25">
        <f>MIN(AB46,ad5m2*Ident!L46)</f>
        <v>0</v>
      </c>
      <c r="AE46" s="81">
        <f t="shared" si="6"/>
        <v>0</v>
      </c>
      <c r="AF46" s="81">
        <f t="shared" si="7"/>
        <v>0</v>
      </c>
      <c r="AG46" s="81">
        <f>'M2-In'!AD46+'M2-In'!AE46</f>
        <v>0</v>
      </c>
      <c r="AH46" s="81">
        <f t="shared" si="8"/>
        <v>0</v>
      </c>
      <c r="AI46" s="81">
        <f>IF(V46=1,"Corriger!",ROUND('M2-In'!AF46*AE46*fuf,2))</f>
        <v>0</v>
      </c>
      <c r="AJ46" s="81">
        <f>IF(V46=1,"Corriger!",ROUND('M2-In'!AG46*AE46*fuf,2))</f>
        <v>0</v>
      </c>
      <c r="AK46" s="81">
        <f>IF(V46=1,"Corriger!",ROUND('M2-In'!AH46*AE46*fuf,2))</f>
        <v>0</v>
      </c>
      <c r="AL46" s="81">
        <f>IF(V46=1,"Corriger!",ROUND('M2-In'!AI46*AE46*fuf,2))</f>
        <v>0</v>
      </c>
      <c r="AM46" s="81">
        <f>IF(V46=1,"Corriger!",ROUND('M2-In'!AJ46*AE46*fuf,2))</f>
        <v>0</v>
      </c>
      <c r="AN46" s="81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1">
        <f t="shared" si="10"/>
        <v>0</v>
      </c>
      <c r="AQ46" s="81">
        <f t="shared" ca="1" si="11"/>
        <v>0</v>
      </c>
      <c r="AR46" s="81">
        <f t="shared" ca="1" si="12"/>
        <v>0</v>
      </c>
      <c r="AS46" s="81">
        <f t="shared" si="13"/>
        <v>0</v>
      </c>
      <c r="AT46" s="81">
        <f t="shared" ca="1" si="14"/>
        <v>0</v>
      </c>
      <c r="AU46" s="81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'M2-In'!F47*malu2+'M2-In'!G47*dima2+'M2-In'!H47*wome2+'M2-In'!I47*doje2+'M2-In'!J47*vrve2+'M2-In'!K47*zasa2+'M2-In'!L47*zodi2</f>
        <v>0</v>
      </c>
      <c r="F47" s="34">
        <f>IF('M2-In'!Q47&lt;0,1,0)</f>
        <v>0</v>
      </c>
      <c r="G47" s="81" t="str">
        <f t="shared" si="0"/>
        <v>OK</v>
      </c>
      <c r="H47" s="81">
        <f>IF('M2-In'!Q47&lt;0,0,'M2-In'!Q47)</f>
        <v>0</v>
      </c>
      <c r="I47" s="25">
        <f>IF('M2-In'!F47&gt;0,malu2,0)</f>
        <v>0</v>
      </c>
      <c r="J47" s="25">
        <f>IF('M2-In'!G47&gt;0,dima2,0)</f>
        <v>0</v>
      </c>
      <c r="K47" s="25">
        <f>IF('M2-In'!H47&gt;0,wome2,0)</f>
        <v>0</v>
      </c>
      <c r="L47" s="25">
        <f>IF('M2-In'!I47&gt;0,doje2,0)</f>
        <v>0</v>
      </c>
      <c r="M47" s="25">
        <f>IF('M2-In'!J47&gt;0,vrve2,0)</f>
        <v>0</v>
      </c>
      <c r="N47" s="25">
        <f>IF('M2-In'!K47&gt;0,zasa2,0)</f>
        <v>0</v>
      </c>
      <c r="O47" s="25">
        <f>IF('M2-In'!L47&gt;0,zodi2,0)</f>
        <v>0</v>
      </c>
      <c r="P47" s="25">
        <f t="shared" si="1"/>
        <v>0</v>
      </c>
      <c r="Q47" s="25">
        <f>IF(P47+'M2-In'!U47&gt;malu2+dima2+wome2+doje2+vrve2+zasa2+zodi2,1,0)</f>
        <v>0</v>
      </c>
      <c r="R47" s="25" t="str">
        <f t="shared" si="2"/>
        <v>OK</v>
      </c>
      <c r="S47" s="25">
        <f>MIN(P47+'M2-In'!U47,malu2+dima2+wome2+doje2+vrve2+zasa2+zodi2)</f>
        <v>0</v>
      </c>
      <c r="T47" s="25">
        <f>IF('M2-In'!AD47+'M2-In'!AE47+'M2-In'!AF47+'M2-In'!AG47+'M2-In'!AH47+'M2-In'!AI47+'M2-In'!AJ47&gt;S47,1,0)</f>
        <v>0</v>
      </c>
      <c r="U47" s="25" t="str">
        <f t="shared" si="3"/>
        <v>OK</v>
      </c>
      <c r="V47" s="34">
        <f t="shared" si="4"/>
        <v>0</v>
      </c>
      <c r="W47" s="81">
        <f>ROUND('M2-In'!Y47+'M2-In'!Z47+'M2-In'!AA47*0.5+'M2-In'!AB47*0.5,2)</f>
        <v>0</v>
      </c>
      <c r="X47" s="81">
        <f>ROUND('M2-In'!Y47,2)+ROUND('M2-In'!Z47*1.5,2)+ROUND('M2-In'!AA47*0.6,2)+ROUND('M2-In'!AB47*0.9,2)</f>
        <v>0</v>
      </c>
      <c r="Y47" s="81">
        <f ca="1">IF(V47=1,"Corriger",'M2-In'!Y47* vergoedtwee +'M2-In'!Z47*ROUND( vergoedtwee *1.5,2)+'M2-In'!AA47*ROUND( vergoedtwee *0.6,2)+'M2-In'!AB47*ROUND( vergoedtwee *0.9,2))</f>
        <v>0</v>
      </c>
      <c r="Z47" s="81">
        <f t="shared" ca="1" si="5"/>
        <v>0</v>
      </c>
      <c r="AA47" s="81">
        <f>E47+'M2-In'!N47+'M2-In'!P47+H47</f>
        <v>0</v>
      </c>
      <c r="AB47" s="81">
        <f>E47+'M2-In'!N47+'M2-In'!P47</f>
        <v>0</v>
      </c>
      <c r="AC47" s="25">
        <f>IF(V47=1,"Corriger",MIN(AA47,ad5m2*Ident!L47))</f>
        <v>0</v>
      </c>
      <c r="AD47" s="25">
        <f>MIN(AB47,ad5m2*Ident!L47)</f>
        <v>0</v>
      </c>
      <c r="AE47" s="81">
        <f t="shared" si="6"/>
        <v>0</v>
      </c>
      <c r="AF47" s="81">
        <f t="shared" si="7"/>
        <v>0</v>
      </c>
      <c r="AG47" s="81">
        <f>'M2-In'!AD47+'M2-In'!AE47</f>
        <v>0</v>
      </c>
      <c r="AH47" s="81">
        <f t="shared" si="8"/>
        <v>0</v>
      </c>
      <c r="AI47" s="81">
        <f>IF(V47=1,"Corriger!",ROUND('M2-In'!AF47*AE47*fuf,2))</f>
        <v>0</v>
      </c>
      <c r="AJ47" s="81">
        <f>IF(V47=1,"Corriger!",ROUND('M2-In'!AG47*AE47*fuf,2))</f>
        <v>0</v>
      </c>
      <c r="AK47" s="81">
        <f>IF(V47=1,"Corriger!",ROUND('M2-In'!AH47*AE47*fuf,2))</f>
        <v>0</v>
      </c>
      <c r="AL47" s="81">
        <f>IF(V47=1,"Corriger!",ROUND('M2-In'!AI47*AE47*fuf,2))</f>
        <v>0</v>
      </c>
      <c r="AM47" s="81">
        <f>IF(V47=1,"Corriger!",ROUND('M2-In'!AJ47*AE47*fuf,2))</f>
        <v>0</v>
      </c>
      <c r="AN47" s="81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1">
        <f t="shared" si="10"/>
        <v>0</v>
      </c>
      <c r="AQ47" s="81">
        <f t="shared" ca="1" si="11"/>
        <v>0</v>
      </c>
      <c r="AR47" s="81">
        <f t="shared" ca="1" si="12"/>
        <v>0</v>
      </c>
      <c r="AS47" s="81">
        <f t="shared" si="13"/>
        <v>0</v>
      </c>
      <c r="AT47" s="81">
        <f t="shared" ca="1" si="14"/>
        <v>0</v>
      </c>
      <c r="AU47" s="81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'M2-In'!F48*malu2+'M2-In'!G48*dima2+'M2-In'!H48*wome2+'M2-In'!I48*doje2+'M2-In'!J48*vrve2+'M2-In'!K48*zasa2+'M2-In'!L48*zodi2</f>
        <v>0</v>
      </c>
      <c r="F48" s="34">
        <f>IF('M2-In'!Q48&lt;0,1,0)</f>
        <v>0</v>
      </c>
      <c r="G48" s="81" t="str">
        <f t="shared" si="0"/>
        <v>OK</v>
      </c>
      <c r="H48" s="81">
        <f>IF('M2-In'!Q48&lt;0,0,'M2-In'!Q48)</f>
        <v>0</v>
      </c>
      <c r="I48" s="25">
        <f>IF('M2-In'!F48&gt;0,malu2,0)</f>
        <v>0</v>
      </c>
      <c r="J48" s="25">
        <f>IF('M2-In'!G48&gt;0,dima2,0)</f>
        <v>0</v>
      </c>
      <c r="K48" s="25">
        <f>IF('M2-In'!H48&gt;0,wome2,0)</f>
        <v>0</v>
      </c>
      <c r="L48" s="25">
        <f>IF('M2-In'!I48&gt;0,doje2,0)</f>
        <v>0</v>
      </c>
      <c r="M48" s="25">
        <f>IF('M2-In'!J48&gt;0,vrve2,0)</f>
        <v>0</v>
      </c>
      <c r="N48" s="25">
        <f>IF('M2-In'!K48&gt;0,zasa2,0)</f>
        <v>0</v>
      </c>
      <c r="O48" s="25">
        <f>IF('M2-In'!L48&gt;0,zodi2,0)</f>
        <v>0</v>
      </c>
      <c r="P48" s="25">
        <f t="shared" si="1"/>
        <v>0</v>
      </c>
      <c r="Q48" s="25">
        <f>IF(P48+'M2-In'!U48&gt;malu2+dima2+wome2+doje2+vrve2+zasa2+zodi2,1,0)</f>
        <v>0</v>
      </c>
      <c r="R48" s="25" t="str">
        <f t="shared" si="2"/>
        <v>OK</v>
      </c>
      <c r="S48" s="25">
        <f>MIN(P48+'M2-In'!U48,malu2+dima2+wome2+doje2+vrve2+zasa2+zodi2)</f>
        <v>0</v>
      </c>
      <c r="T48" s="25">
        <f>IF('M2-In'!AD48+'M2-In'!AE48+'M2-In'!AF48+'M2-In'!AG48+'M2-In'!AH48+'M2-In'!AI48+'M2-In'!AJ48&gt;S48,1,0)</f>
        <v>0</v>
      </c>
      <c r="U48" s="25" t="str">
        <f t="shared" si="3"/>
        <v>OK</v>
      </c>
      <c r="V48" s="34">
        <f t="shared" si="4"/>
        <v>0</v>
      </c>
      <c r="W48" s="81">
        <f>ROUND('M2-In'!Y48+'M2-In'!Z48+'M2-In'!AA48*0.5+'M2-In'!AB48*0.5,2)</f>
        <v>0</v>
      </c>
      <c r="X48" s="81">
        <f>ROUND('M2-In'!Y48,2)+ROUND('M2-In'!Z48*1.5,2)+ROUND('M2-In'!AA48*0.6,2)+ROUND('M2-In'!AB48*0.9,2)</f>
        <v>0</v>
      </c>
      <c r="Y48" s="81">
        <f ca="1">IF(V48=1,"Corriger",'M2-In'!Y48* vergoedtwee +'M2-In'!Z48*ROUND( vergoedtwee *1.5,2)+'M2-In'!AA48*ROUND( vergoedtwee *0.6,2)+'M2-In'!AB48*ROUND( vergoedtwee *0.9,2))</f>
        <v>0</v>
      </c>
      <c r="Z48" s="81">
        <f t="shared" ca="1" si="5"/>
        <v>0</v>
      </c>
      <c r="AA48" s="81">
        <f>E48+'M2-In'!N48+'M2-In'!P48+H48</f>
        <v>0</v>
      </c>
      <c r="AB48" s="81">
        <f>E48+'M2-In'!N48+'M2-In'!P48</f>
        <v>0</v>
      </c>
      <c r="AC48" s="25">
        <f>IF(V48=1,"Corriger",MIN(AA48,ad5m2*Ident!L48))</f>
        <v>0</v>
      </c>
      <c r="AD48" s="25">
        <f>MIN(AB48,ad5m2*Ident!L48)</f>
        <v>0</v>
      </c>
      <c r="AE48" s="81">
        <f t="shared" si="6"/>
        <v>0</v>
      </c>
      <c r="AF48" s="81">
        <f t="shared" si="7"/>
        <v>0</v>
      </c>
      <c r="AG48" s="81">
        <f>'M2-In'!AD48+'M2-In'!AE48</f>
        <v>0</v>
      </c>
      <c r="AH48" s="81">
        <f t="shared" si="8"/>
        <v>0</v>
      </c>
      <c r="AI48" s="81">
        <f>IF(V48=1,"Corriger!",ROUND('M2-In'!AF48*AE48*fuf,2))</f>
        <v>0</v>
      </c>
      <c r="AJ48" s="81">
        <f>IF(V48=1,"Corriger!",ROUND('M2-In'!AG48*AE48*fuf,2))</f>
        <v>0</v>
      </c>
      <c r="AK48" s="81">
        <f>IF(V48=1,"Corriger!",ROUND('M2-In'!AH48*AE48*fuf,2))</f>
        <v>0</v>
      </c>
      <c r="AL48" s="81">
        <f>IF(V48=1,"Corriger!",ROUND('M2-In'!AI48*AE48*fuf,2))</f>
        <v>0</v>
      </c>
      <c r="AM48" s="81">
        <f>IF(V48=1,"Corriger!",ROUND('M2-In'!AJ48*AE48*fuf,2))</f>
        <v>0</v>
      </c>
      <c r="AN48" s="81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1">
        <f t="shared" si="10"/>
        <v>0</v>
      </c>
      <c r="AQ48" s="81">
        <f t="shared" ca="1" si="11"/>
        <v>0</v>
      </c>
      <c r="AR48" s="81">
        <f t="shared" ca="1" si="12"/>
        <v>0</v>
      </c>
      <c r="AS48" s="81">
        <f t="shared" si="13"/>
        <v>0</v>
      </c>
      <c r="AT48" s="81">
        <f t="shared" ca="1" si="14"/>
        <v>0</v>
      </c>
      <c r="AU48" s="81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'M2-In'!F49*malu2+'M2-In'!G49*dima2+'M2-In'!H49*wome2+'M2-In'!I49*doje2+'M2-In'!J49*vrve2+'M2-In'!K49*zasa2+'M2-In'!L49*zodi2</f>
        <v>0</v>
      </c>
      <c r="F49" s="34">
        <f>IF('M2-In'!Q49&lt;0,1,0)</f>
        <v>0</v>
      </c>
      <c r="G49" s="81" t="str">
        <f t="shared" si="0"/>
        <v>OK</v>
      </c>
      <c r="H49" s="81">
        <f>IF('M2-In'!Q49&lt;0,0,'M2-In'!Q49)</f>
        <v>0</v>
      </c>
      <c r="I49" s="25">
        <f>IF('M2-In'!F49&gt;0,malu2,0)</f>
        <v>0</v>
      </c>
      <c r="J49" s="25">
        <f>IF('M2-In'!G49&gt;0,dima2,0)</f>
        <v>0</v>
      </c>
      <c r="K49" s="25">
        <f>IF('M2-In'!H49&gt;0,wome2,0)</f>
        <v>0</v>
      </c>
      <c r="L49" s="25">
        <f>IF('M2-In'!I49&gt;0,doje2,0)</f>
        <v>0</v>
      </c>
      <c r="M49" s="25">
        <f>IF('M2-In'!J49&gt;0,vrve2,0)</f>
        <v>0</v>
      </c>
      <c r="N49" s="25">
        <f>IF('M2-In'!K49&gt;0,zasa2,0)</f>
        <v>0</v>
      </c>
      <c r="O49" s="25">
        <f>IF('M2-In'!L49&gt;0,zodi2,0)</f>
        <v>0</v>
      </c>
      <c r="P49" s="25">
        <f t="shared" si="1"/>
        <v>0</v>
      </c>
      <c r="Q49" s="25">
        <f>IF(P49+'M2-In'!U49&gt;malu2+dima2+wome2+doje2+vrve2+zasa2+zodi2,1,0)</f>
        <v>0</v>
      </c>
      <c r="R49" s="25" t="str">
        <f t="shared" si="2"/>
        <v>OK</v>
      </c>
      <c r="S49" s="25">
        <f>MIN(P49+'M2-In'!U49,malu2+dima2+wome2+doje2+vrve2+zasa2+zodi2)</f>
        <v>0</v>
      </c>
      <c r="T49" s="25">
        <f>IF('M2-In'!AD49+'M2-In'!AE49+'M2-In'!AF49+'M2-In'!AG49+'M2-In'!AH49+'M2-In'!AI49+'M2-In'!AJ49&gt;S49,1,0)</f>
        <v>0</v>
      </c>
      <c r="U49" s="25" t="str">
        <f t="shared" si="3"/>
        <v>OK</v>
      </c>
      <c r="V49" s="34">
        <f t="shared" si="4"/>
        <v>0</v>
      </c>
      <c r="W49" s="81">
        <f>ROUND('M2-In'!Y49+'M2-In'!Z49+'M2-In'!AA49*0.5+'M2-In'!AB49*0.5,2)</f>
        <v>0</v>
      </c>
      <c r="X49" s="81">
        <f>ROUND('M2-In'!Y49,2)+ROUND('M2-In'!Z49*1.5,2)+ROUND('M2-In'!AA49*0.6,2)+ROUND('M2-In'!AB49*0.9,2)</f>
        <v>0</v>
      </c>
      <c r="Y49" s="81">
        <f ca="1">IF(V49=1,"Corriger",'M2-In'!Y49* vergoedtwee +'M2-In'!Z49*ROUND( vergoedtwee *1.5,2)+'M2-In'!AA49*ROUND( vergoedtwee *0.6,2)+'M2-In'!AB49*ROUND( vergoedtwee *0.9,2))</f>
        <v>0</v>
      </c>
      <c r="Z49" s="81">
        <f t="shared" ca="1" si="5"/>
        <v>0</v>
      </c>
      <c r="AA49" s="81">
        <f>E49+'M2-In'!N49+'M2-In'!P49+H49</f>
        <v>0</v>
      </c>
      <c r="AB49" s="81">
        <f>E49+'M2-In'!N49+'M2-In'!P49</f>
        <v>0</v>
      </c>
      <c r="AC49" s="25">
        <f>IF(V49=1,"Corriger",MIN(AA49,ad5m2*Ident!L49))</f>
        <v>0</v>
      </c>
      <c r="AD49" s="25">
        <f>MIN(AB49,ad5m2*Ident!L49)</f>
        <v>0</v>
      </c>
      <c r="AE49" s="81">
        <f t="shared" si="6"/>
        <v>0</v>
      </c>
      <c r="AF49" s="81">
        <f t="shared" si="7"/>
        <v>0</v>
      </c>
      <c r="AG49" s="81">
        <f>'M2-In'!AD49+'M2-In'!AE49</f>
        <v>0</v>
      </c>
      <c r="AH49" s="81">
        <f t="shared" si="8"/>
        <v>0</v>
      </c>
      <c r="AI49" s="81">
        <f>IF(V49=1,"Corriger!",ROUND('M2-In'!AF49*AE49*fuf,2))</f>
        <v>0</v>
      </c>
      <c r="AJ49" s="81">
        <f>IF(V49=1,"Corriger!",ROUND('M2-In'!AG49*AE49*fuf,2))</f>
        <v>0</v>
      </c>
      <c r="AK49" s="81">
        <f>IF(V49=1,"Corriger!",ROUND('M2-In'!AH49*AE49*fuf,2))</f>
        <v>0</v>
      </c>
      <c r="AL49" s="81">
        <f>IF(V49=1,"Corriger!",ROUND('M2-In'!AI49*AE49*fuf,2))</f>
        <v>0</v>
      </c>
      <c r="AM49" s="81">
        <f>IF(V49=1,"Corriger!",ROUND('M2-In'!AJ49*AE49*fuf,2))</f>
        <v>0</v>
      </c>
      <c r="AN49" s="81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1">
        <f t="shared" si="10"/>
        <v>0</v>
      </c>
      <c r="AQ49" s="81">
        <f t="shared" ca="1" si="11"/>
        <v>0</v>
      </c>
      <c r="AR49" s="81">
        <f t="shared" ca="1" si="12"/>
        <v>0</v>
      </c>
      <c r="AS49" s="81">
        <f t="shared" si="13"/>
        <v>0</v>
      </c>
      <c r="AT49" s="81">
        <f t="shared" ca="1" si="14"/>
        <v>0</v>
      </c>
      <c r="AU49" s="81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'M2-In'!F50*malu2+'M2-In'!G50*dima2+'M2-In'!H50*wome2+'M2-In'!I50*doje2+'M2-In'!J50*vrve2+'M2-In'!K50*zasa2+'M2-In'!L50*zodi2</f>
        <v>0</v>
      </c>
      <c r="F50" s="34">
        <f>IF('M2-In'!Q50&lt;0,1,0)</f>
        <v>0</v>
      </c>
      <c r="G50" s="81" t="str">
        <f t="shared" si="0"/>
        <v>OK</v>
      </c>
      <c r="H50" s="81">
        <f>IF('M2-In'!Q50&lt;0,0,'M2-In'!Q50)</f>
        <v>0</v>
      </c>
      <c r="I50" s="25">
        <f>IF('M2-In'!F50&gt;0,malu2,0)</f>
        <v>0</v>
      </c>
      <c r="J50" s="25">
        <f>IF('M2-In'!G50&gt;0,dima2,0)</f>
        <v>0</v>
      </c>
      <c r="K50" s="25">
        <f>IF('M2-In'!H50&gt;0,wome2,0)</f>
        <v>0</v>
      </c>
      <c r="L50" s="25">
        <f>IF('M2-In'!I50&gt;0,doje2,0)</f>
        <v>0</v>
      </c>
      <c r="M50" s="25">
        <f>IF('M2-In'!J50&gt;0,vrve2,0)</f>
        <v>0</v>
      </c>
      <c r="N50" s="25">
        <f>IF('M2-In'!K50&gt;0,zasa2,0)</f>
        <v>0</v>
      </c>
      <c r="O50" s="25">
        <f>IF('M2-In'!L50&gt;0,zodi2,0)</f>
        <v>0</v>
      </c>
      <c r="P50" s="25">
        <f t="shared" si="1"/>
        <v>0</v>
      </c>
      <c r="Q50" s="25">
        <f>IF(P50+'M2-In'!U50&gt;malu2+dima2+wome2+doje2+vrve2+zasa2+zodi2,1,0)</f>
        <v>0</v>
      </c>
      <c r="R50" s="25" t="str">
        <f t="shared" si="2"/>
        <v>OK</v>
      </c>
      <c r="S50" s="25">
        <f>MIN(P50+'M2-In'!U50,malu2+dima2+wome2+doje2+vrve2+zasa2+zodi2)</f>
        <v>0</v>
      </c>
      <c r="T50" s="25">
        <f>IF('M2-In'!AD50+'M2-In'!AE50+'M2-In'!AF50+'M2-In'!AG50+'M2-In'!AH50+'M2-In'!AI50+'M2-In'!AJ50&gt;S50,1,0)</f>
        <v>0</v>
      </c>
      <c r="U50" s="25" t="str">
        <f t="shared" si="3"/>
        <v>OK</v>
      </c>
      <c r="V50" s="34">
        <f t="shared" si="4"/>
        <v>0</v>
      </c>
      <c r="W50" s="81">
        <f>ROUND('M2-In'!Y50+'M2-In'!Z50+'M2-In'!AA50*0.5+'M2-In'!AB50*0.5,2)</f>
        <v>0</v>
      </c>
      <c r="X50" s="81">
        <f>ROUND('M2-In'!Y50,2)+ROUND('M2-In'!Z50*1.5,2)+ROUND('M2-In'!AA50*0.6,2)+ROUND('M2-In'!AB50*0.9,2)</f>
        <v>0</v>
      </c>
      <c r="Y50" s="81">
        <f ca="1">IF(V50=1,"Corriger",'M2-In'!Y50* vergoedtwee +'M2-In'!Z50*ROUND( vergoedtwee *1.5,2)+'M2-In'!AA50*ROUND( vergoedtwee *0.6,2)+'M2-In'!AB50*ROUND( vergoedtwee *0.9,2))</f>
        <v>0</v>
      </c>
      <c r="Z50" s="81">
        <f t="shared" ca="1" si="5"/>
        <v>0</v>
      </c>
      <c r="AA50" s="81">
        <f>E50+'M2-In'!N50+'M2-In'!P50+H50</f>
        <v>0</v>
      </c>
      <c r="AB50" s="81">
        <f>E50+'M2-In'!N50+'M2-In'!P50</f>
        <v>0</v>
      </c>
      <c r="AC50" s="25">
        <f>IF(V50=1,"Corriger",MIN(AA50,ad5m2*Ident!L50))</f>
        <v>0</v>
      </c>
      <c r="AD50" s="25">
        <f>MIN(AB50,ad5m2*Ident!L50)</f>
        <v>0</v>
      </c>
      <c r="AE50" s="81">
        <f t="shared" si="6"/>
        <v>0</v>
      </c>
      <c r="AF50" s="81">
        <f t="shared" si="7"/>
        <v>0</v>
      </c>
      <c r="AG50" s="81">
        <f>'M2-In'!AD50+'M2-In'!AE50</f>
        <v>0</v>
      </c>
      <c r="AH50" s="81">
        <f t="shared" si="8"/>
        <v>0</v>
      </c>
      <c r="AI50" s="81">
        <f>IF(V50=1,"Corriger!",ROUND('M2-In'!AF50*AE50*fuf,2))</f>
        <v>0</v>
      </c>
      <c r="AJ50" s="81">
        <f>IF(V50=1,"Corriger!",ROUND('M2-In'!AG50*AE50*fuf,2))</f>
        <v>0</v>
      </c>
      <c r="AK50" s="81">
        <f>IF(V50=1,"Corriger!",ROUND('M2-In'!AH50*AE50*fuf,2))</f>
        <v>0</v>
      </c>
      <c r="AL50" s="81">
        <f>IF(V50=1,"Corriger!",ROUND('M2-In'!AI50*AE50*fuf,2))</f>
        <v>0</v>
      </c>
      <c r="AM50" s="81">
        <f>IF(V50=1,"Corriger!",ROUND('M2-In'!AJ50*AE50*fuf,2))</f>
        <v>0</v>
      </c>
      <c r="AN50" s="81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1">
        <f t="shared" si="10"/>
        <v>0</v>
      </c>
      <c r="AQ50" s="81">
        <f t="shared" ca="1" si="11"/>
        <v>0</v>
      </c>
      <c r="AR50" s="81">
        <f t="shared" ca="1" si="12"/>
        <v>0</v>
      </c>
      <c r="AS50" s="81">
        <f t="shared" si="13"/>
        <v>0</v>
      </c>
      <c r="AT50" s="81">
        <f t="shared" ca="1" si="14"/>
        <v>0</v>
      </c>
      <c r="AU50" s="81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'M2-In'!F51*malu2+'M2-In'!G51*dima2+'M2-In'!H51*wome2+'M2-In'!I51*doje2+'M2-In'!J51*vrve2+'M2-In'!K51*zasa2+'M2-In'!L51*zodi2</f>
        <v>0</v>
      </c>
      <c r="F51" s="34">
        <f>IF('M2-In'!Q51&lt;0,1,0)</f>
        <v>0</v>
      </c>
      <c r="G51" s="81" t="str">
        <f t="shared" si="0"/>
        <v>OK</v>
      </c>
      <c r="H51" s="81">
        <f>IF('M2-In'!Q51&lt;0,0,'M2-In'!Q51)</f>
        <v>0</v>
      </c>
      <c r="I51" s="25">
        <f>IF('M2-In'!F51&gt;0,malu2,0)</f>
        <v>0</v>
      </c>
      <c r="J51" s="25">
        <f>IF('M2-In'!G51&gt;0,dima2,0)</f>
        <v>0</v>
      </c>
      <c r="K51" s="25">
        <f>IF('M2-In'!H51&gt;0,wome2,0)</f>
        <v>0</v>
      </c>
      <c r="L51" s="25">
        <f>IF('M2-In'!I51&gt;0,doje2,0)</f>
        <v>0</v>
      </c>
      <c r="M51" s="25">
        <f>IF('M2-In'!J51&gt;0,vrve2,0)</f>
        <v>0</v>
      </c>
      <c r="N51" s="25">
        <f>IF('M2-In'!K51&gt;0,zasa2,0)</f>
        <v>0</v>
      </c>
      <c r="O51" s="25">
        <f>IF('M2-In'!L51&gt;0,zodi2,0)</f>
        <v>0</v>
      </c>
      <c r="P51" s="25">
        <f t="shared" si="1"/>
        <v>0</v>
      </c>
      <c r="Q51" s="25">
        <f>IF(P51+'M2-In'!U51&gt;malu2+dima2+wome2+doje2+vrve2+zasa2+zodi2,1,0)</f>
        <v>0</v>
      </c>
      <c r="R51" s="25" t="str">
        <f t="shared" si="2"/>
        <v>OK</v>
      </c>
      <c r="S51" s="25">
        <f>MIN(P51+'M2-In'!U51,malu2+dima2+wome2+doje2+vrve2+zasa2+zodi2)</f>
        <v>0</v>
      </c>
      <c r="T51" s="25">
        <f>IF('M2-In'!AD51+'M2-In'!AE51+'M2-In'!AF51+'M2-In'!AG51+'M2-In'!AH51+'M2-In'!AI51+'M2-In'!AJ51&gt;S51,1,0)</f>
        <v>0</v>
      </c>
      <c r="U51" s="25" t="str">
        <f t="shared" si="3"/>
        <v>OK</v>
      </c>
      <c r="V51" s="34">
        <f t="shared" si="4"/>
        <v>0</v>
      </c>
      <c r="W51" s="81">
        <f>ROUND('M2-In'!Y51+'M2-In'!Z51+'M2-In'!AA51*0.5+'M2-In'!AB51*0.5,2)</f>
        <v>0</v>
      </c>
      <c r="X51" s="81">
        <f>ROUND('M2-In'!Y51,2)+ROUND('M2-In'!Z51*1.5,2)+ROUND('M2-In'!AA51*0.6,2)+ROUND('M2-In'!AB51*0.9,2)</f>
        <v>0</v>
      </c>
      <c r="Y51" s="81">
        <f ca="1">IF(V51=1,"Corriger",'M2-In'!Y51* vergoedtwee +'M2-In'!Z51*ROUND( vergoedtwee *1.5,2)+'M2-In'!AA51*ROUND( vergoedtwee *0.6,2)+'M2-In'!AB51*ROUND( vergoedtwee *0.9,2))</f>
        <v>0</v>
      </c>
      <c r="Z51" s="81">
        <f t="shared" ca="1" si="5"/>
        <v>0</v>
      </c>
      <c r="AA51" s="81">
        <f>E51+'M2-In'!N51+'M2-In'!P51+H51</f>
        <v>0</v>
      </c>
      <c r="AB51" s="81">
        <f>E51+'M2-In'!N51+'M2-In'!P51</f>
        <v>0</v>
      </c>
      <c r="AC51" s="25">
        <f>IF(V51=1,"Corriger",MIN(AA51,ad5m2*Ident!L51))</f>
        <v>0</v>
      </c>
      <c r="AD51" s="25">
        <f>MIN(AB51,ad5m2*Ident!L51)</f>
        <v>0</v>
      </c>
      <c r="AE51" s="81">
        <f t="shared" si="6"/>
        <v>0</v>
      </c>
      <c r="AF51" s="81">
        <f t="shared" si="7"/>
        <v>0</v>
      </c>
      <c r="AG51" s="81">
        <f>'M2-In'!AD51+'M2-In'!AE51</f>
        <v>0</v>
      </c>
      <c r="AH51" s="81">
        <f t="shared" si="8"/>
        <v>0</v>
      </c>
      <c r="AI51" s="81">
        <f>IF(V51=1,"Corriger!",ROUND('M2-In'!AF51*AE51*fuf,2))</f>
        <v>0</v>
      </c>
      <c r="AJ51" s="81">
        <f>IF(V51=1,"Corriger!",ROUND('M2-In'!AG51*AE51*fuf,2))</f>
        <v>0</v>
      </c>
      <c r="AK51" s="81">
        <f>IF(V51=1,"Corriger!",ROUND('M2-In'!AH51*AE51*fuf,2))</f>
        <v>0</v>
      </c>
      <c r="AL51" s="81">
        <f>IF(V51=1,"Corriger!",ROUND('M2-In'!AI51*AE51*fuf,2))</f>
        <v>0</v>
      </c>
      <c r="AM51" s="81">
        <f>IF(V51=1,"Corriger!",ROUND('M2-In'!AJ51*AE51*fuf,2))</f>
        <v>0</v>
      </c>
      <c r="AN51" s="81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1">
        <f t="shared" si="10"/>
        <v>0</v>
      </c>
      <c r="AQ51" s="81">
        <f t="shared" ca="1" si="11"/>
        <v>0</v>
      </c>
      <c r="AR51" s="81">
        <f t="shared" ca="1" si="12"/>
        <v>0</v>
      </c>
      <c r="AS51" s="81">
        <f t="shared" si="13"/>
        <v>0</v>
      </c>
      <c r="AT51" s="81">
        <f t="shared" ca="1" si="14"/>
        <v>0</v>
      </c>
      <c r="AU51" s="81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'M2-In'!F52*malu2+'M2-In'!G52*dima2+'M2-In'!H52*wome2+'M2-In'!I52*doje2+'M2-In'!J52*vrve2+'M2-In'!K52*zasa2+'M2-In'!L52*zodi2</f>
        <v>0</v>
      </c>
      <c r="F52" s="34">
        <f>IF('M2-In'!Q52&lt;0,1,0)</f>
        <v>0</v>
      </c>
      <c r="G52" s="81" t="str">
        <f t="shared" si="0"/>
        <v>OK</v>
      </c>
      <c r="H52" s="81">
        <f>IF('M2-In'!Q52&lt;0,0,'M2-In'!Q52)</f>
        <v>0</v>
      </c>
      <c r="I52" s="25">
        <f>IF('M2-In'!F52&gt;0,malu2,0)</f>
        <v>0</v>
      </c>
      <c r="J52" s="25">
        <f>IF('M2-In'!G52&gt;0,dima2,0)</f>
        <v>0</v>
      </c>
      <c r="K52" s="25">
        <f>IF('M2-In'!H52&gt;0,wome2,0)</f>
        <v>0</v>
      </c>
      <c r="L52" s="25">
        <f>IF('M2-In'!I52&gt;0,doje2,0)</f>
        <v>0</v>
      </c>
      <c r="M52" s="25">
        <f>IF('M2-In'!J52&gt;0,vrve2,0)</f>
        <v>0</v>
      </c>
      <c r="N52" s="25">
        <f>IF('M2-In'!K52&gt;0,zasa2,0)</f>
        <v>0</v>
      </c>
      <c r="O52" s="25">
        <f>IF('M2-In'!L52&gt;0,zodi2,0)</f>
        <v>0</v>
      </c>
      <c r="P52" s="25">
        <f t="shared" si="1"/>
        <v>0</v>
      </c>
      <c r="Q52" s="25">
        <f>IF(P52+'M2-In'!U52&gt;malu2+dima2+wome2+doje2+vrve2+zasa2+zodi2,1,0)</f>
        <v>0</v>
      </c>
      <c r="R52" s="25" t="str">
        <f t="shared" si="2"/>
        <v>OK</v>
      </c>
      <c r="S52" s="25">
        <f>MIN(P52+'M2-In'!U52,malu2+dima2+wome2+doje2+vrve2+zasa2+zodi2)</f>
        <v>0</v>
      </c>
      <c r="T52" s="25">
        <f>IF('M2-In'!AD52+'M2-In'!AE52+'M2-In'!AF52+'M2-In'!AG52+'M2-In'!AH52+'M2-In'!AI52+'M2-In'!AJ52&gt;S52,1,0)</f>
        <v>0</v>
      </c>
      <c r="U52" s="25" t="str">
        <f t="shared" si="3"/>
        <v>OK</v>
      </c>
      <c r="V52" s="34">
        <f t="shared" si="4"/>
        <v>0</v>
      </c>
      <c r="W52" s="81">
        <f>ROUND('M2-In'!Y52+'M2-In'!Z52+'M2-In'!AA52*0.5+'M2-In'!AB52*0.5,2)</f>
        <v>0</v>
      </c>
      <c r="X52" s="81">
        <f>ROUND('M2-In'!Y52,2)+ROUND('M2-In'!Z52*1.5,2)+ROUND('M2-In'!AA52*0.6,2)+ROUND('M2-In'!AB52*0.9,2)</f>
        <v>0</v>
      </c>
      <c r="Y52" s="81">
        <f ca="1">IF(V52=1,"Corriger",'M2-In'!Y52* vergoedtwee +'M2-In'!Z52*ROUND( vergoedtwee *1.5,2)+'M2-In'!AA52*ROUND( vergoedtwee *0.6,2)+'M2-In'!AB52*ROUND( vergoedtwee *0.9,2))</f>
        <v>0</v>
      </c>
      <c r="Z52" s="81">
        <f t="shared" ca="1" si="5"/>
        <v>0</v>
      </c>
      <c r="AA52" s="81">
        <f>E52+'M2-In'!N52+'M2-In'!P52+H52</f>
        <v>0</v>
      </c>
      <c r="AB52" s="81">
        <f>E52+'M2-In'!N52+'M2-In'!P52</f>
        <v>0</v>
      </c>
      <c r="AC52" s="25">
        <f>IF(V52=1,"Corriger",MIN(AA52,ad5m2*Ident!L52))</f>
        <v>0</v>
      </c>
      <c r="AD52" s="25">
        <f>MIN(AB52,ad5m2*Ident!L52)</f>
        <v>0</v>
      </c>
      <c r="AE52" s="81">
        <f t="shared" si="6"/>
        <v>0</v>
      </c>
      <c r="AF52" s="81">
        <f t="shared" si="7"/>
        <v>0</v>
      </c>
      <c r="AG52" s="81">
        <f>'M2-In'!AD52+'M2-In'!AE52</f>
        <v>0</v>
      </c>
      <c r="AH52" s="81">
        <f t="shared" si="8"/>
        <v>0</v>
      </c>
      <c r="AI52" s="81">
        <f>IF(V52=1,"Corriger!",ROUND('M2-In'!AF52*AE52*fuf,2))</f>
        <v>0</v>
      </c>
      <c r="AJ52" s="81">
        <f>IF(V52=1,"Corriger!",ROUND('M2-In'!AG52*AE52*fuf,2))</f>
        <v>0</v>
      </c>
      <c r="AK52" s="81">
        <f>IF(V52=1,"Corriger!",ROUND('M2-In'!AH52*AE52*fuf,2))</f>
        <v>0</v>
      </c>
      <c r="AL52" s="81">
        <f>IF(V52=1,"Corriger!",ROUND('M2-In'!AI52*AE52*fuf,2))</f>
        <v>0</v>
      </c>
      <c r="AM52" s="81">
        <f>IF(V52=1,"Corriger!",ROUND('M2-In'!AJ52*AE52*fuf,2))</f>
        <v>0</v>
      </c>
      <c r="AN52" s="81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1">
        <f t="shared" si="10"/>
        <v>0</v>
      </c>
      <c r="AQ52" s="81">
        <f t="shared" ca="1" si="11"/>
        <v>0</v>
      </c>
      <c r="AR52" s="81">
        <f t="shared" ca="1" si="12"/>
        <v>0</v>
      </c>
      <c r="AS52" s="81">
        <f t="shared" si="13"/>
        <v>0</v>
      </c>
      <c r="AT52" s="81">
        <f t="shared" ca="1" si="14"/>
        <v>0</v>
      </c>
      <c r="AU52" s="81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'M2-In'!F53*malu2+'M2-In'!G53*dima2+'M2-In'!H53*wome2+'M2-In'!I53*doje2+'M2-In'!J53*vrve2+'M2-In'!K53*zasa2+'M2-In'!L53*zodi2</f>
        <v>0</v>
      </c>
      <c r="F53" s="34">
        <f>IF('M2-In'!Q53&lt;0,1,0)</f>
        <v>0</v>
      </c>
      <c r="G53" s="81" t="str">
        <f t="shared" si="0"/>
        <v>OK</v>
      </c>
      <c r="H53" s="81">
        <f>IF('M2-In'!Q53&lt;0,0,'M2-In'!Q53)</f>
        <v>0</v>
      </c>
      <c r="I53" s="25">
        <f>IF('M2-In'!F53&gt;0,malu2,0)</f>
        <v>0</v>
      </c>
      <c r="J53" s="25">
        <f>IF('M2-In'!G53&gt;0,dima2,0)</f>
        <v>0</v>
      </c>
      <c r="K53" s="25">
        <f>IF('M2-In'!H53&gt;0,wome2,0)</f>
        <v>0</v>
      </c>
      <c r="L53" s="25">
        <f>IF('M2-In'!I53&gt;0,doje2,0)</f>
        <v>0</v>
      </c>
      <c r="M53" s="25">
        <f>IF('M2-In'!J53&gt;0,vrve2,0)</f>
        <v>0</v>
      </c>
      <c r="N53" s="25">
        <f>IF('M2-In'!K53&gt;0,zasa2,0)</f>
        <v>0</v>
      </c>
      <c r="O53" s="25">
        <f>IF('M2-In'!L53&gt;0,zodi2,0)</f>
        <v>0</v>
      </c>
      <c r="P53" s="25">
        <f t="shared" si="1"/>
        <v>0</v>
      </c>
      <c r="Q53" s="25">
        <f>IF(P53+'M2-In'!U53&gt;malu2+dima2+wome2+doje2+vrve2+zasa2+zodi2,1,0)</f>
        <v>0</v>
      </c>
      <c r="R53" s="25" t="str">
        <f t="shared" si="2"/>
        <v>OK</v>
      </c>
      <c r="S53" s="25">
        <f>MIN(P53+'M2-In'!U53,malu2+dima2+wome2+doje2+vrve2+zasa2+zodi2)</f>
        <v>0</v>
      </c>
      <c r="T53" s="25">
        <f>IF('M2-In'!AD53+'M2-In'!AE53+'M2-In'!AF53+'M2-In'!AG53+'M2-In'!AH53+'M2-In'!AI53+'M2-In'!AJ53&gt;S53,1,0)</f>
        <v>0</v>
      </c>
      <c r="U53" s="25" t="str">
        <f t="shared" si="3"/>
        <v>OK</v>
      </c>
      <c r="V53" s="34">
        <f t="shared" si="4"/>
        <v>0</v>
      </c>
      <c r="W53" s="81">
        <f>ROUND('M2-In'!Y53+'M2-In'!Z53+'M2-In'!AA53*0.5+'M2-In'!AB53*0.5,2)</f>
        <v>0</v>
      </c>
      <c r="X53" s="81">
        <f>ROUND('M2-In'!Y53,2)+ROUND('M2-In'!Z53*1.5,2)+ROUND('M2-In'!AA53*0.6,2)+ROUND('M2-In'!AB53*0.9,2)</f>
        <v>0</v>
      </c>
      <c r="Y53" s="81">
        <f ca="1">IF(V53=1,"Corriger",'M2-In'!Y53* vergoedtwee +'M2-In'!Z53*ROUND( vergoedtwee *1.5,2)+'M2-In'!AA53*ROUND( vergoedtwee *0.6,2)+'M2-In'!AB53*ROUND( vergoedtwee *0.9,2))</f>
        <v>0</v>
      </c>
      <c r="Z53" s="81">
        <f t="shared" ca="1" si="5"/>
        <v>0</v>
      </c>
      <c r="AA53" s="81">
        <f>E53+'M2-In'!N53+'M2-In'!P53+H53</f>
        <v>0</v>
      </c>
      <c r="AB53" s="81">
        <f>E53+'M2-In'!N53+'M2-In'!P53</f>
        <v>0</v>
      </c>
      <c r="AC53" s="25">
        <f>IF(V53=1,"Corriger",MIN(AA53,ad5m2*Ident!L53))</f>
        <v>0</v>
      </c>
      <c r="AD53" s="25">
        <f>MIN(AB53,ad5m2*Ident!L53)</f>
        <v>0</v>
      </c>
      <c r="AE53" s="81">
        <f t="shared" si="6"/>
        <v>0</v>
      </c>
      <c r="AF53" s="81">
        <f t="shared" si="7"/>
        <v>0</v>
      </c>
      <c r="AG53" s="81">
        <f>'M2-In'!AD53+'M2-In'!AE53</f>
        <v>0</v>
      </c>
      <c r="AH53" s="81">
        <f t="shared" si="8"/>
        <v>0</v>
      </c>
      <c r="AI53" s="81">
        <f>IF(V53=1,"Corriger!",ROUND('M2-In'!AF53*AE53*fuf,2))</f>
        <v>0</v>
      </c>
      <c r="AJ53" s="81">
        <f>IF(V53=1,"Corriger!",ROUND('M2-In'!AG53*AE53*fuf,2))</f>
        <v>0</v>
      </c>
      <c r="AK53" s="81">
        <f>IF(V53=1,"Corriger!",ROUND('M2-In'!AH53*AE53*fuf,2))</f>
        <v>0</v>
      </c>
      <c r="AL53" s="81">
        <f>IF(V53=1,"Corriger!",ROUND('M2-In'!AI53*AE53*fuf,2))</f>
        <v>0</v>
      </c>
      <c r="AM53" s="81">
        <f>IF(V53=1,"Corriger!",ROUND('M2-In'!AJ53*AE53*fuf,2))</f>
        <v>0</v>
      </c>
      <c r="AN53" s="81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1">
        <f t="shared" si="10"/>
        <v>0</v>
      </c>
      <c r="AQ53" s="81">
        <f t="shared" ca="1" si="11"/>
        <v>0</v>
      </c>
      <c r="AR53" s="81">
        <f t="shared" ca="1" si="12"/>
        <v>0</v>
      </c>
      <c r="AS53" s="81">
        <f t="shared" si="13"/>
        <v>0</v>
      </c>
      <c r="AT53" s="81">
        <f t="shared" ca="1" si="14"/>
        <v>0</v>
      </c>
      <c r="AU53" s="81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'M2-In'!F54*malu2+'M2-In'!G54*dima2+'M2-In'!H54*wome2+'M2-In'!I54*doje2+'M2-In'!J54*vrve2+'M2-In'!K54*zasa2+'M2-In'!L54*zodi2</f>
        <v>0</v>
      </c>
      <c r="F54" s="34">
        <f>IF('M2-In'!Q54&lt;0,1,0)</f>
        <v>0</v>
      </c>
      <c r="G54" s="81" t="str">
        <f t="shared" si="0"/>
        <v>OK</v>
      </c>
      <c r="H54" s="81">
        <f>IF('M2-In'!Q54&lt;0,0,'M2-In'!Q54)</f>
        <v>0</v>
      </c>
      <c r="I54" s="25">
        <f>IF('M2-In'!F54&gt;0,malu2,0)</f>
        <v>0</v>
      </c>
      <c r="J54" s="25">
        <f>IF('M2-In'!G54&gt;0,dima2,0)</f>
        <v>0</v>
      </c>
      <c r="K54" s="25">
        <f>IF('M2-In'!H54&gt;0,wome2,0)</f>
        <v>0</v>
      </c>
      <c r="L54" s="25">
        <f>IF('M2-In'!I54&gt;0,doje2,0)</f>
        <v>0</v>
      </c>
      <c r="M54" s="25">
        <f>IF('M2-In'!J54&gt;0,vrve2,0)</f>
        <v>0</v>
      </c>
      <c r="N54" s="25">
        <f>IF('M2-In'!K54&gt;0,zasa2,0)</f>
        <v>0</v>
      </c>
      <c r="O54" s="25">
        <f>IF('M2-In'!L54&gt;0,zodi2,0)</f>
        <v>0</v>
      </c>
      <c r="P54" s="25">
        <f t="shared" si="1"/>
        <v>0</v>
      </c>
      <c r="Q54" s="25">
        <f>IF(P54+'M2-In'!U54&gt;malu2+dima2+wome2+doje2+vrve2+zasa2+zodi2,1,0)</f>
        <v>0</v>
      </c>
      <c r="R54" s="25" t="str">
        <f t="shared" si="2"/>
        <v>OK</v>
      </c>
      <c r="S54" s="25">
        <f>MIN(P54+'M2-In'!U54,malu2+dima2+wome2+doje2+vrve2+zasa2+zodi2)</f>
        <v>0</v>
      </c>
      <c r="T54" s="25">
        <f>IF('M2-In'!AD54+'M2-In'!AE54+'M2-In'!AF54+'M2-In'!AG54+'M2-In'!AH54+'M2-In'!AI54+'M2-In'!AJ54&gt;S54,1,0)</f>
        <v>0</v>
      </c>
      <c r="U54" s="25" t="str">
        <f t="shared" si="3"/>
        <v>OK</v>
      </c>
      <c r="V54" s="34">
        <f t="shared" si="4"/>
        <v>0</v>
      </c>
      <c r="W54" s="81">
        <f>ROUND('M2-In'!Y54+'M2-In'!Z54+'M2-In'!AA54*0.5+'M2-In'!AB54*0.5,2)</f>
        <v>0</v>
      </c>
      <c r="X54" s="81">
        <f>ROUND('M2-In'!Y54,2)+ROUND('M2-In'!Z54*1.5,2)+ROUND('M2-In'!AA54*0.6,2)+ROUND('M2-In'!AB54*0.9,2)</f>
        <v>0</v>
      </c>
      <c r="Y54" s="81">
        <f ca="1">IF(V54=1,"Corriger",'M2-In'!Y54* vergoedtwee +'M2-In'!Z54*ROUND( vergoedtwee *1.5,2)+'M2-In'!AA54*ROUND( vergoedtwee *0.6,2)+'M2-In'!AB54*ROUND( vergoedtwee *0.9,2))</f>
        <v>0</v>
      </c>
      <c r="Z54" s="81">
        <f t="shared" ca="1" si="5"/>
        <v>0</v>
      </c>
      <c r="AA54" s="81">
        <f>E54+'M2-In'!N54+'M2-In'!P54+H54</f>
        <v>0</v>
      </c>
      <c r="AB54" s="81">
        <f>E54+'M2-In'!N54+'M2-In'!P54</f>
        <v>0</v>
      </c>
      <c r="AC54" s="25">
        <f>IF(V54=1,"Corriger",MIN(AA54,ad5m2*Ident!L54))</f>
        <v>0</v>
      </c>
      <c r="AD54" s="25">
        <f>MIN(AB54,ad5m2*Ident!L54)</f>
        <v>0</v>
      </c>
      <c r="AE54" s="81">
        <f t="shared" si="6"/>
        <v>0</v>
      </c>
      <c r="AF54" s="81">
        <f t="shared" si="7"/>
        <v>0</v>
      </c>
      <c r="AG54" s="81">
        <f>'M2-In'!AD54+'M2-In'!AE54</f>
        <v>0</v>
      </c>
      <c r="AH54" s="81">
        <f t="shared" si="8"/>
        <v>0</v>
      </c>
      <c r="AI54" s="81">
        <f>IF(V54=1,"Corriger!",ROUND('M2-In'!AF54*AE54*fuf,2))</f>
        <v>0</v>
      </c>
      <c r="AJ54" s="81">
        <f>IF(V54=1,"Corriger!",ROUND('M2-In'!AG54*AE54*fuf,2))</f>
        <v>0</v>
      </c>
      <c r="AK54" s="81">
        <f>IF(V54=1,"Corriger!",ROUND('M2-In'!AH54*AE54*fuf,2))</f>
        <v>0</v>
      </c>
      <c r="AL54" s="81">
        <f>IF(V54=1,"Corriger!",ROUND('M2-In'!AI54*AE54*fuf,2))</f>
        <v>0</v>
      </c>
      <c r="AM54" s="81">
        <f>IF(V54=1,"Corriger!",ROUND('M2-In'!AJ54*AE54*fuf,2))</f>
        <v>0</v>
      </c>
      <c r="AN54" s="81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1">
        <f t="shared" si="10"/>
        <v>0</v>
      </c>
      <c r="AQ54" s="81">
        <f t="shared" ca="1" si="11"/>
        <v>0</v>
      </c>
      <c r="AR54" s="81">
        <f t="shared" ca="1" si="12"/>
        <v>0</v>
      </c>
      <c r="AS54" s="81">
        <f t="shared" si="13"/>
        <v>0</v>
      </c>
      <c r="AT54" s="81">
        <f t="shared" ca="1" si="14"/>
        <v>0</v>
      </c>
      <c r="AU54" s="81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'M2-In'!F55*malu2+'M2-In'!G55*dima2+'M2-In'!H55*wome2+'M2-In'!I55*doje2+'M2-In'!J55*vrve2+'M2-In'!K55*zasa2+'M2-In'!L55*zodi2</f>
        <v>0</v>
      </c>
      <c r="F55" s="34">
        <f>IF('M2-In'!Q55&lt;0,1,0)</f>
        <v>0</v>
      </c>
      <c r="G55" s="81" t="str">
        <f t="shared" si="0"/>
        <v>OK</v>
      </c>
      <c r="H55" s="81">
        <f>IF('M2-In'!Q55&lt;0,0,'M2-In'!Q55)</f>
        <v>0</v>
      </c>
      <c r="I55" s="25">
        <f>IF('M2-In'!F55&gt;0,malu2,0)</f>
        <v>0</v>
      </c>
      <c r="J55" s="25">
        <f>IF('M2-In'!G55&gt;0,dima2,0)</f>
        <v>0</v>
      </c>
      <c r="K55" s="25">
        <f>IF('M2-In'!H55&gt;0,wome2,0)</f>
        <v>0</v>
      </c>
      <c r="L55" s="25">
        <f>IF('M2-In'!I55&gt;0,doje2,0)</f>
        <v>0</v>
      </c>
      <c r="M55" s="25">
        <f>IF('M2-In'!J55&gt;0,vrve2,0)</f>
        <v>0</v>
      </c>
      <c r="N55" s="25">
        <f>IF('M2-In'!K55&gt;0,zasa2,0)</f>
        <v>0</v>
      </c>
      <c r="O55" s="25">
        <f>IF('M2-In'!L55&gt;0,zodi2,0)</f>
        <v>0</v>
      </c>
      <c r="P55" s="25">
        <f t="shared" si="1"/>
        <v>0</v>
      </c>
      <c r="Q55" s="25">
        <f>IF(P55+'M2-In'!U55&gt;malu2+dima2+wome2+doje2+vrve2+zasa2+zodi2,1,0)</f>
        <v>0</v>
      </c>
      <c r="R55" s="25" t="str">
        <f t="shared" si="2"/>
        <v>OK</v>
      </c>
      <c r="S55" s="25">
        <f>MIN(P55+'M2-In'!U55,malu2+dima2+wome2+doje2+vrve2+zasa2+zodi2)</f>
        <v>0</v>
      </c>
      <c r="T55" s="25">
        <f>IF('M2-In'!AD55+'M2-In'!AE55+'M2-In'!AF55+'M2-In'!AG55+'M2-In'!AH55+'M2-In'!AI55+'M2-In'!AJ55&gt;S55,1,0)</f>
        <v>0</v>
      </c>
      <c r="U55" s="25" t="str">
        <f t="shared" si="3"/>
        <v>OK</v>
      </c>
      <c r="V55" s="34">
        <f t="shared" si="4"/>
        <v>0</v>
      </c>
      <c r="W55" s="81">
        <f>ROUND('M2-In'!Y55+'M2-In'!Z55+'M2-In'!AA55*0.5+'M2-In'!AB55*0.5,2)</f>
        <v>0</v>
      </c>
      <c r="X55" s="81">
        <f>ROUND('M2-In'!Y55,2)+ROUND('M2-In'!Z55*1.5,2)+ROUND('M2-In'!AA55*0.6,2)+ROUND('M2-In'!AB55*0.9,2)</f>
        <v>0</v>
      </c>
      <c r="Y55" s="81">
        <f ca="1">IF(V55=1,"Corriger",'M2-In'!Y55* vergoedtwee +'M2-In'!Z55*ROUND( vergoedtwee *1.5,2)+'M2-In'!AA55*ROUND( vergoedtwee *0.6,2)+'M2-In'!AB55*ROUND( vergoedtwee *0.9,2))</f>
        <v>0</v>
      </c>
      <c r="Z55" s="81">
        <f t="shared" ca="1" si="5"/>
        <v>0</v>
      </c>
      <c r="AA55" s="81">
        <f>E55+'M2-In'!N55+'M2-In'!P55+H55</f>
        <v>0</v>
      </c>
      <c r="AB55" s="81">
        <f>E55+'M2-In'!N55+'M2-In'!P55</f>
        <v>0</v>
      </c>
      <c r="AC55" s="25">
        <f>IF(V55=1,"Corriger",MIN(AA55,ad5m2*Ident!L55))</f>
        <v>0</v>
      </c>
      <c r="AD55" s="25">
        <f>MIN(AB55,ad5m2*Ident!L55)</f>
        <v>0</v>
      </c>
      <c r="AE55" s="81">
        <f t="shared" si="6"/>
        <v>0</v>
      </c>
      <c r="AF55" s="81">
        <f t="shared" si="7"/>
        <v>0</v>
      </c>
      <c r="AG55" s="81">
        <f>'M2-In'!AD55+'M2-In'!AE55</f>
        <v>0</v>
      </c>
      <c r="AH55" s="81">
        <f t="shared" si="8"/>
        <v>0</v>
      </c>
      <c r="AI55" s="81">
        <f>IF(V55=1,"Corriger!",ROUND('M2-In'!AF55*AE55*fuf,2))</f>
        <v>0</v>
      </c>
      <c r="AJ55" s="81">
        <f>IF(V55=1,"Corriger!",ROUND('M2-In'!AG55*AE55*fuf,2))</f>
        <v>0</v>
      </c>
      <c r="AK55" s="81">
        <f>IF(V55=1,"Corriger!",ROUND('M2-In'!AH55*AE55*fuf,2))</f>
        <v>0</v>
      </c>
      <c r="AL55" s="81">
        <f>IF(V55=1,"Corriger!",ROUND('M2-In'!AI55*AE55*fuf,2))</f>
        <v>0</v>
      </c>
      <c r="AM55" s="81">
        <f>IF(V55=1,"Corriger!",ROUND('M2-In'!AJ55*AE55*fuf,2))</f>
        <v>0</v>
      </c>
      <c r="AN55" s="81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1">
        <f t="shared" si="10"/>
        <v>0</v>
      </c>
      <c r="AQ55" s="81">
        <f t="shared" ca="1" si="11"/>
        <v>0</v>
      </c>
      <c r="AR55" s="81">
        <f t="shared" ca="1" si="12"/>
        <v>0</v>
      </c>
      <c r="AS55" s="81">
        <f t="shared" si="13"/>
        <v>0</v>
      </c>
      <c r="AT55" s="81">
        <f t="shared" ca="1" si="14"/>
        <v>0</v>
      </c>
      <c r="AU55" s="81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'M2-In'!F56*malu2+'M2-In'!G56*dima2+'M2-In'!H56*wome2+'M2-In'!I56*doje2+'M2-In'!J56*vrve2+'M2-In'!K56*zasa2+'M2-In'!L56*zodi2</f>
        <v>0</v>
      </c>
      <c r="F56" s="34">
        <f>IF('M2-In'!Q56&lt;0,1,0)</f>
        <v>0</v>
      </c>
      <c r="G56" s="81" t="str">
        <f t="shared" si="0"/>
        <v>OK</v>
      </c>
      <c r="H56" s="81">
        <f>IF('M2-In'!Q56&lt;0,0,'M2-In'!Q56)</f>
        <v>0</v>
      </c>
      <c r="I56" s="25">
        <f>IF('M2-In'!F56&gt;0,malu2,0)</f>
        <v>0</v>
      </c>
      <c r="J56" s="25">
        <f>IF('M2-In'!G56&gt;0,dima2,0)</f>
        <v>0</v>
      </c>
      <c r="K56" s="25">
        <f>IF('M2-In'!H56&gt;0,wome2,0)</f>
        <v>0</v>
      </c>
      <c r="L56" s="25">
        <f>IF('M2-In'!I56&gt;0,doje2,0)</f>
        <v>0</v>
      </c>
      <c r="M56" s="25">
        <f>IF('M2-In'!J56&gt;0,vrve2,0)</f>
        <v>0</v>
      </c>
      <c r="N56" s="25">
        <f>IF('M2-In'!K56&gt;0,zasa2,0)</f>
        <v>0</v>
      </c>
      <c r="O56" s="25">
        <f>IF('M2-In'!L56&gt;0,zodi2,0)</f>
        <v>0</v>
      </c>
      <c r="P56" s="25">
        <f t="shared" si="1"/>
        <v>0</v>
      </c>
      <c r="Q56" s="25">
        <f>IF(P56+'M2-In'!U56&gt;malu2+dima2+wome2+doje2+vrve2+zasa2+zodi2,1,0)</f>
        <v>0</v>
      </c>
      <c r="R56" s="25" t="str">
        <f t="shared" si="2"/>
        <v>OK</v>
      </c>
      <c r="S56" s="25">
        <f>MIN(P56+'M2-In'!U56,malu2+dima2+wome2+doje2+vrve2+zasa2+zodi2)</f>
        <v>0</v>
      </c>
      <c r="T56" s="25">
        <f>IF('M2-In'!AD56+'M2-In'!AE56+'M2-In'!AF56+'M2-In'!AG56+'M2-In'!AH56+'M2-In'!AI56+'M2-In'!AJ56&gt;S56,1,0)</f>
        <v>0</v>
      </c>
      <c r="U56" s="25" t="str">
        <f t="shared" si="3"/>
        <v>OK</v>
      </c>
      <c r="V56" s="34">
        <f t="shared" si="4"/>
        <v>0</v>
      </c>
      <c r="W56" s="81">
        <f>ROUND('M2-In'!Y56+'M2-In'!Z56+'M2-In'!AA56*0.5+'M2-In'!AB56*0.5,2)</f>
        <v>0</v>
      </c>
      <c r="X56" s="81">
        <f>ROUND('M2-In'!Y56,2)+ROUND('M2-In'!Z56*1.5,2)+ROUND('M2-In'!AA56*0.6,2)+ROUND('M2-In'!AB56*0.9,2)</f>
        <v>0</v>
      </c>
      <c r="Y56" s="81">
        <f ca="1">IF(V56=1,"Corriger",'M2-In'!Y56* vergoedtwee +'M2-In'!Z56*ROUND( vergoedtwee *1.5,2)+'M2-In'!AA56*ROUND( vergoedtwee *0.6,2)+'M2-In'!AB56*ROUND( vergoedtwee *0.9,2))</f>
        <v>0</v>
      </c>
      <c r="Z56" s="81">
        <f t="shared" ca="1" si="5"/>
        <v>0</v>
      </c>
      <c r="AA56" s="81">
        <f>E56+'M2-In'!N56+'M2-In'!P56+H56</f>
        <v>0</v>
      </c>
      <c r="AB56" s="81">
        <f>E56+'M2-In'!N56+'M2-In'!P56</f>
        <v>0</v>
      </c>
      <c r="AC56" s="25">
        <f>IF(V56=1,"Corriger",MIN(AA56,ad5m2*Ident!L56))</f>
        <v>0</v>
      </c>
      <c r="AD56" s="25">
        <f>MIN(AB56,ad5m2*Ident!L56)</f>
        <v>0</v>
      </c>
      <c r="AE56" s="81">
        <f t="shared" si="6"/>
        <v>0</v>
      </c>
      <c r="AF56" s="81">
        <f t="shared" si="7"/>
        <v>0</v>
      </c>
      <c r="AG56" s="81">
        <f>'M2-In'!AD56+'M2-In'!AE56</f>
        <v>0</v>
      </c>
      <c r="AH56" s="81">
        <f t="shared" si="8"/>
        <v>0</v>
      </c>
      <c r="AI56" s="81">
        <f>IF(V56=1,"Corriger!",ROUND('M2-In'!AF56*AE56*fuf,2))</f>
        <v>0</v>
      </c>
      <c r="AJ56" s="81">
        <f>IF(V56=1,"Corriger!",ROUND('M2-In'!AG56*AE56*fuf,2))</f>
        <v>0</v>
      </c>
      <c r="AK56" s="81">
        <f>IF(V56=1,"Corriger!",ROUND('M2-In'!AH56*AE56*fuf,2))</f>
        <v>0</v>
      </c>
      <c r="AL56" s="81">
        <f>IF(V56=1,"Corriger!",ROUND('M2-In'!AI56*AE56*fuf,2))</f>
        <v>0</v>
      </c>
      <c r="AM56" s="81">
        <f>IF(V56=1,"Corriger!",ROUND('M2-In'!AJ56*AE56*fuf,2))</f>
        <v>0</v>
      </c>
      <c r="AN56" s="81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1">
        <f t="shared" si="10"/>
        <v>0</v>
      </c>
      <c r="AQ56" s="81">
        <f t="shared" ca="1" si="11"/>
        <v>0</v>
      </c>
      <c r="AR56" s="81">
        <f t="shared" ca="1" si="12"/>
        <v>0</v>
      </c>
      <c r="AS56" s="81">
        <f t="shared" si="13"/>
        <v>0</v>
      </c>
      <c r="AT56" s="81">
        <f t="shared" ca="1" si="14"/>
        <v>0</v>
      </c>
      <c r="AU56" s="81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'M2-In'!F57*malu2+'M2-In'!G57*dima2+'M2-In'!H57*wome2+'M2-In'!I57*doje2+'M2-In'!J57*vrve2+'M2-In'!K57*zasa2+'M2-In'!L57*zodi2</f>
        <v>0</v>
      </c>
      <c r="F57" s="34">
        <f>IF('M2-In'!Q57&lt;0,1,0)</f>
        <v>0</v>
      </c>
      <c r="G57" s="81" t="str">
        <f t="shared" si="0"/>
        <v>OK</v>
      </c>
      <c r="H57" s="81">
        <f>IF('M2-In'!Q57&lt;0,0,'M2-In'!Q57)</f>
        <v>0</v>
      </c>
      <c r="I57" s="25">
        <f>IF('M2-In'!F57&gt;0,malu2,0)</f>
        <v>0</v>
      </c>
      <c r="J57" s="25">
        <f>IF('M2-In'!G57&gt;0,dima2,0)</f>
        <v>0</v>
      </c>
      <c r="K57" s="25">
        <f>IF('M2-In'!H57&gt;0,wome2,0)</f>
        <v>0</v>
      </c>
      <c r="L57" s="25">
        <f>IF('M2-In'!I57&gt;0,doje2,0)</f>
        <v>0</v>
      </c>
      <c r="M57" s="25">
        <f>IF('M2-In'!J57&gt;0,vrve2,0)</f>
        <v>0</v>
      </c>
      <c r="N57" s="25">
        <f>IF('M2-In'!K57&gt;0,zasa2,0)</f>
        <v>0</v>
      </c>
      <c r="O57" s="25">
        <f>IF('M2-In'!L57&gt;0,zodi2,0)</f>
        <v>0</v>
      </c>
      <c r="P57" s="25">
        <f t="shared" si="1"/>
        <v>0</v>
      </c>
      <c r="Q57" s="25">
        <f>IF(P57+'M2-In'!U57&gt;malu2+dima2+wome2+doje2+vrve2+zasa2+zodi2,1,0)</f>
        <v>0</v>
      </c>
      <c r="R57" s="25" t="str">
        <f t="shared" si="2"/>
        <v>OK</v>
      </c>
      <c r="S57" s="25">
        <f>MIN(P57+'M2-In'!U57,malu2+dima2+wome2+doje2+vrve2+zasa2+zodi2)</f>
        <v>0</v>
      </c>
      <c r="T57" s="25">
        <f>IF('M2-In'!AD57+'M2-In'!AE57+'M2-In'!AF57+'M2-In'!AG57+'M2-In'!AH57+'M2-In'!AI57+'M2-In'!AJ57&gt;S57,1,0)</f>
        <v>0</v>
      </c>
      <c r="U57" s="25" t="str">
        <f t="shared" si="3"/>
        <v>OK</v>
      </c>
      <c r="V57" s="34">
        <f t="shared" si="4"/>
        <v>0</v>
      </c>
      <c r="W57" s="81">
        <f>ROUND('M2-In'!Y57+'M2-In'!Z57+'M2-In'!AA57*0.5+'M2-In'!AB57*0.5,2)</f>
        <v>0</v>
      </c>
      <c r="X57" s="81">
        <f>ROUND('M2-In'!Y57,2)+ROUND('M2-In'!Z57*1.5,2)+ROUND('M2-In'!AA57*0.6,2)+ROUND('M2-In'!AB57*0.9,2)</f>
        <v>0</v>
      </c>
      <c r="Y57" s="81">
        <f ca="1">IF(V57=1,"Corriger",'M2-In'!Y57* vergoedtwee +'M2-In'!Z57*ROUND( vergoedtwee *1.5,2)+'M2-In'!AA57*ROUND( vergoedtwee *0.6,2)+'M2-In'!AB57*ROUND( vergoedtwee *0.9,2))</f>
        <v>0</v>
      </c>
      <c r="Z57" s="81">
        <f t="shared" ca="1" si="5"/>
        <v>0</v>
      </c>
      <c r="AA57" s="81">
        <f>E57+'M2-In'!N57+'M2-In'!P57+H57</f>
        <v>0</v>
      </c>
      <c r="AB57" s="81">
        <f>E57+'M2-In'!N57+'M2-In'!P57</f>
        <v>0</v>
      </c>
      <c r="AC57" s="25">
        <f>IF(V57=1,"Corriger",MIN(AA57,ad5m2*Ident!L57))</f>
        <v>0</v>
      </c>
      <c r="AD57" s="25">
        <f>MIN(AB57,ad5m2*Ident!L57)</f>
        <v>0</v>
      </c>
      <c r="AE57" s="81">
        <f t="shared" si="6"/>
        <v>0</v>
      </c>
      <c r="AF57" s="81">
        <f t="shared" si="7"/>
        <v>0</v>
      </c>
      <c r="AG57" s="81">
        <f>'M2-In'!AD57+'M2-In'!AE57</f>
        <v>0</v>
      </c>
      <c r="AH57" s="81">
        <f t="shared" si="8"/>
        <v>0</v>
      </c>
      <c r="AI57" s="81">
        <f>IF(V57=1,"Corriger!",ROUND('M2-In'!AF57*AE57*fuf,2))</f>
        <v>0</v>
      </c>
      <c r="AJ57" s="81">
        <f>IF(V57=1,"Corriger!",ROUND('M2-In'!AG57*AE57*fuf,2))</f>
        <v>0</v>
      </c>
      <c r="AK57" s="81">
        <f>IF(V57=1,"Corriger!",ROUND('M2-In'!AH57*AE57*fuf,2))</f>
        <v>0</v>
      </c>
      <c r="AL57" s="81">
        <f>IF(V57=1,"Corriger!",ROUND('M2-In'!AI57*AE57*fuf,2))</f>
        <v>0</v>
      </c>
      <c r="AM57" s="81">
        <f>IF(V57=1,"Corriger!",ROUND('M2-In'!AJ57*AE57*fuf,2))</f>
        <v>0</v>
      </c>
      <c r="AN57" s="81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1">
        <f t="shared" si="10"/>
        <v>0</v>
      </c>
      <c r="AQ57" s="81">
        <f t="shared" ca="1" si="11"/>
        <v>0</v>
      </c>
      <c r="AR57" s="81">
        <f t="shared" ca="1" si="12"/>
        <v>0</v>
      </c>
      <c r="AS57" s="81">
        <f t="shared" si="13"/>
        <v>0</v>
      </c>
      <c r="AT57" s="81">
        <f t="shared" ca="1" si="14"/>
        <v>0</v>
      </c>
      <c r="AU57" s="81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'M2-In'!F58*malu2+'M2-In'!G58*dima2+'M2-In'!H58*wome2+'M2-In'!I58*doje2+'M2-In'!J58*vrve2+'M2-In'!K58*zasa2+'M2-In'!L58*zodi2</f>
        <v>0</v>
      </c>
      <c r="F58" s="34">
        <f>IF('M2-In'!Q58&lt;0,1,0)</f>
        <v>0</v>
      </c>
      <c r="G58" s="81" t="str">
        <f t="shared" si="0"/>
        <v>OK</v>
      </c>
      <c r="H58" s="81">
        <f>IF('M2-In'!Q58&lt;0,0,'M2-In'!Q58)</f>
        <v>0</v>
      </c>
      <c r="I58" s="25">
        <f>IF('M2-In'!F58&gt;0,malu2,0)</f>
        <v>0</v>
      </c>
      <c r="J58" s="25">
        <f>IF('M2-In'!G58&gt;0,dima2,0)</f>
        <v>0</v>
      </c>
      <c r="K58" s="25">
        <f>IF('M2-In'!H58&gt;0,wome2,0)</f>
        <v>0</v>
      </c>
      <c r="L58" s="25">
        <f>IF('M2-In'!I58&gt;0,doje2,0)</f>
        <v>0</v>
      </c>
      <c r="M58" s="25">
        <f>IF('M2-In'!J58&gt;0,vrve2,0)</f>
        <v>0</v>
      </c>
      <c r="N58" s="25">
        <f>IF('M2-In'!K58&gt;0,zasa2,0)</f>
        <v>0</v>
      </c>
      <c r="O58" s="25">
        <f>IF('M2-In'!L58&gt;0,zodi2,0)</f>
        <v>0</v>
      </c>
      <c r="P58" s="25">
        <f t="shared" si="1"/>
        <v>0</v>
      </c>
      <c r="Q58" s="25">
        <f>IF(P58+'M2-In'!U58&gt;malu2+dima2+wome2+doje2+vrve2+zasa2+zodi2,1,0)</f>
        <v>0</v>
      </c>
      <c r="R58" s="25" t="str">
        <f t="shared" si="2"/>
        <v>OK</v>
      </c>
      <c r="S58" s="25">
        <f>MIN(P58+'M2-In'!U58,malu2+dima2+wome2+doje2+vrve2+zasa2+zodi2)</f>
        <v>0</v>
      </c>
      <c r="T58" s="25">
        <f>IF('M2-In'!AD58+'M2-In'!AE58+'M2-In'!AF58+'M2-In'!AG58+'M2-In'!AH58+'M2-In'!AI58+'M2-In'!AJ58&gt;S58,1,0)</f>
        <v>0</v>
      </c>
      <c r="U58" s="25" t="str">
        <f t="shared" si="3"/>
        <v>OK</v>
      </c>
      <c r="V58" s="34">
        <f t="shared" si="4"/>
        <v>0</v>
      </c>
      <c r="W58" s="81">
        <f>ROUND('M2-In'!Y58+'M2-In'!Z58+'M2-In'!AA58*0.5+'M2-In'!AB58*0.5,2)</f>
        <v>0</v>
      </c>
      <c r="X58" s="81">
        <f>ROUND('M2-In'!Y58,2)+ROUND('M2-In'!Z58*1.5,2)+ROUND('M2-In'!AA58*0.6,2)+ROUND('M2-In'!AB58*0.9,2)</f>
        <v>0</v>
      </c>
      <c r="Y58" s="81">
        <f ca="1">IF(V58=1,"Corriger",'M2-In'!Y58* vergoedtwee +'M2-In'!Z58*ROUND( vergoedtwee *1.5,2)+'M2-In'!AA58*ROUND( vergoedtwee *0.6,2)+'M2-In'!AB58*ROUND( vergoedtwee *0.9,2))</f>
        <v>0</v>
      </c>
      <c r="Z58" s="81">
        <f t="shared" ca="1" si="5"/>
        <v>0</v>
      </c>
      <c r="AA58" s="81">
        <f>E58+'M2-In'!N58+'M2-In'!P58+H58</f>
        <v>0</v>
      </c>
      <c r="AB58" s="81">
        <f>E58+'M2-In'!N58+'M2-In'!P58</f>
        <v>0</v>
      </c>
      <c r="AC58" s="25">
        <f>IF(V58=1,"Corriger",MIN(AA58,ad5m2*Ident!L58))</f>
        <v>0</v>
      </c>
      <c r="AD58" s="25">
        <f>MIN(AB58,ad5m2*Ident!L58)</f>
        <v>0</v>
      </c>
      <c r="AE58" s="81">
        <f t="shared" si="6"/>
        <v>0</v>
      </c>
      <c r="AF58" s="81">
        <f t="shared" si="7"/>
        <v>0</v>
      </c>
      <c r="AG58" s="81">
        <f>'M2-In'!AD58+'M2-In'!AE58</f>
        <v>0</v>
      </c>
      <c r="AH58" s="81">
        <f t="shared" si="8"/>
        <v>0</v>
      </c>
      <c r="AI58" s="81">
        <f>IF(V58=1,"Corriger!",ROUND('M2-In'!AF58*AE58*fuf,2))</f>
        <v>0</v>
      </c>
      <c r="AJ58" s="81">
        <f>IF(V58=1,"Corriger!",ROUND('M2-In'!AG58*AE58*fuf,2))</f>
        <v>0</v>
      </c>
      <c r="AK58" s="81">
        <f>IF(V58=1,"Corriger!",ROUND('M2-In'!AH58*AE58*fuf,2))</f>
        <v>0</v>
      </c>
      <c r="AL58" s="81">
        <f>IF(V58=1,"Corriger!",ROUND('M2-In'!AI58*AE58*fuf,2))</f>
        <v>0</v>
      </c>
      <c r="AM58" s="81">
        <f>IF(V58=1,"Corriger!",ROUND('M2-In'!AJ58*AE58*fuf,2))</f>
        <v>0</v>
      </c>
      <c r="AN58" s="81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1">
        <f t="shared" si="10"/>
        <v>0</v>
      </c>
      <c r="AQ58" s="81">
        <f t="shared" ca="1" si="11"/>
        <v>0</v>
      </c>
      <c r="AR58" s="81">
        <f t="shared" ca="1" si="12"/>
        <v>0</v>
      </c>
      <c r="AS58" s="81">
        <f t="shared" si="13"/>
        <v>0</v>
      </c>
      <c r="AT58" s="81">
        <f t="shared" ca="1" si="14"/>
        <v>0</v>
      </c>
      <c r="AU58" s="81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'M2-In'!F59*malu2+'M2-In'!G59*dima2+'M2-In'!H59*wome2+'M2-In'!I59*doje2+'M2-In'!J59*vrve2+'M2-In'!K59*zasa2+'M2-In'!L59*zodi2</f>
        <v>0</v>
      </c>
      <c r="F59" s="34">
        <f>IF('M2-In'!Q59&lt;0,1,0)</f>
        <v>0</v>
      </c>
      <c r="G59" s="81" t="str">
        <f t="shared" si="0"/>
        <v>OK</v>
      </c>
      <c r="H59" s="81">
        <f>IF('M2-In'!Q59&lt;0,0,'M2-In'!Q59)</f>
        <v>0</v>
      </c>
      <c r="I59" s="25">
        <f>IF('M2-In'!F59&gt;0,malu2,0)</f>
        <v>0</v>
      </c>
      <c r="J59" s="25">
        <f>IF('M2-In'!G59&gt;0,dima2,0)</f>
        <v>0</v>
      </c>
      <c r="K59" s="25">
        <f>IF('M2-In'!H59&gt;0,wome2,0)</f>
        <v>0</v>
      </c>
      <c r="L59" s="25">
        <f>IF('M2-In'!I59&gt;0,doje2,0)</f>
        <v>0</v>
      </c>
      <c r="M59" s="25">
        <f>IF('M2-In'!J59&gt;0,vrve2,0)</f>
        <v>0</v>
      </c>
      <c r="N59" s="25">
        <f>IF('M2-In'!K59&gt;0,zasa2,0)</f>
        <v>0</v>
      </c>
      <c r="O59" s="25">
        <f>IF('M2-In'!L59&gt;0,zodi2,0)</f>
        <v>0</v>
      </c>
      <c r="P59" s="25">
        <f t="shared" si="1"/>
        <v>0</v>
      </c>
      <c r="Q59" s="25">
        <f>IF(P59+'M2-In'!U59&gt;malu2+dima2+wome2+doje2+vrve2+zasa2+zodi2,1,0)</f>
        <v>0</v>
      </c>
      <c r="R59" s="25" t="str">
        <f t="shared" si="2"/>
        <v>OK</v>
      </c>
      <c r="S59" s="25">
        <f>MIN(P59+'M2-In'!U59,malu2+dima2+wome2+doje2+vrve2+zasa2+zodi2)</f>
        <v>0</v>
      </c>
      <c r="T59" s="25">
        <f>IF('M2-In'!AD59+'M2-In'!AE59+'M2-In'!AF59+'M2-In'!AG59+'M2-In'!AH59+'M2-In'!AI59+'M2-In'!AJ59&gt;S59,1,0)</f>
        <v>0</v>
      </c>
      <c r="U59" s="25" t="str">
        <f t="shared" si="3"/>
        <v>OK</v>
      </c>
      <c r="V59" s="34">
        <f t="shared" si="4"/>
        <v>0</v>
      </c>
      <c r="W59" s="81">
        <f>ROUND('M2-In'!Y59+'M2-In'!Z59+'M2-In'!AA59*0.5+'M2-In'!AB59*0.5,2)</f>
        <v>0</v>
      </c>
      <c r="X59" s="81">
        <f>ROUND('M2-In'!Y59,2)+ROUND('M2-In'!Z59*1.5,2)+ROUND('M2-In'!AA59*0.6,2)+ROUND('M2-In'!AB59*0.9,2)</f>
        <v>0</v>
      </c>
      <c r="Y59" s="81">
        <f ca="1">IF(V59=1,"Corriger",'M2-In'!Y59* vergoedtwee +'M2-In'!Z59*ROUND( vergoedtwee *1.5,2)+'M2-In'!AA59*ROUND( vergoedtwee *0.6,2)+'M2-In'!AB59*ROUND( vergoedtwee *0.9,2))</f>
        <v>0</v>
      </c>
      <c r="Z59" s="81">
        <f t="shared" ca="1" si="5"/>
        <v>0</v>
      </c>
      <c r="AA59" s="81">
        <f>E59+'M2-In'!N59+'M2-In'!P59+H59</f>
        <v>0</v>
      </c>
      <c r="AB59" s="81">
        <f>E59+'M2-In'!N59+'M2-In'!P59</f>
        <v>0</v>
      </c>
      <c r="AC59" s="25">
        <f>IF(V59=1,"Corriger",MIN(AA59,ad5m2*Ident!L59))</f>
        <v>0</v>
      </c>
      <c r="AD59" s="25">
        <f>MIN(AB59,ad5m2*Ident!L59)</f>
        <v>0</v>
      </c>
      <c r="AE59" s="81">
        <f t="shared" si="6"/>
        <v>0</v>
      </c>
      <c r="AF59" s="81">
        <f t="shared" si="7"/>
        <v>0</v>
      </c>
      <c r="AG59" s="81">
        <f>'M2-In'!AD59+'M2-In'!AE59</f>
        <v>0</v>
      </c>
      <c r="AH59" s="81">
        <f t="shared" si="8"/>
        <v>0</v>
      </c>
      <c r="AI59" s="81">
        <f>IF(V59=1,"Corriger!",ROUND('M2-In'!AF59*AE59*fuf,2))</f>
        <v>0</v>
      </c>
      <c r="AJ59" s="81">
        <f>IF(V59=1,"Corriger!",ROUND('M2-In'!AG59*AE59*fuf,2))</f>
        <v>0</v>
      </c>
      <c r="AK59" s="81">
        <f>IF(V59=1,"Corriger!",ROUND('M2-In'!AH59*AE59*fuf,2))</f>
        <v>0</v>
      </c>
      <c r="AL59" s="81">
        <f>IF(V59=1,"Corriger!",ROUND('M2-In'!AI59*AE59*fuf,2))</f>
        <v>0</v>
      </c>
      <c r="AM59" s="81">
        <f>IF(V59=1,"Corriger!",ROUND('M2-In'!AJ59*AE59*fuf,2))</f>
        <v>0</v>
      </c>
      <c r="AN59" s="81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1">
        <f t="shared" si="10"/>
        <v>0</v>
      </c>
      <c r="AQ59" s="81">
        <f t="shared" ca="1" si="11"/>
        <v>0</v>
      </c>
      <c r="AR59" s="81">
        <f t="shared" ca="1" si="12"/>
        <v>0</v>
      </c>
      <c r="AS59" s="81">
        <f t="shared" si="13"/>
        <v>0</v>
      </c>
      <c r="AT59" s="81">
        <f t="shared" ca="1" si="14"/>
        <v>0</v>
      </c>
      <c r="AU59" s="81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'M2-In'!F60*malu2+'M2-In'!G60*dima2+'M2-In'!H60*wome2+'M2-In'!I60*doje2+'M2-In'!J60*vrve2+'M2-In'!K60*zasa2+'M2-In'!L60*zodi2</f>
        <v>0</v>
      </c>
      <c r="F60" s="34">
        <f>IF('M2-In'!Q60&lt;0,1,0)</f>
        <v>0</v>
      </c>
      <c r="G60" s="81" t="str">
        <f t="shared" si="0"/>
        <v>OK</v>
      </c>
      <c r="H60" s="81">
        <f>IF('M2-In'!Q60&lt;0,0,'M2-In'!Q60)</f>
        <v>0</v>
      </c>
      <c r="I60" s="25">
        <f>IF('M2-In'!F60&gt;0,malu2,0)</f>
        <v>0</v>
      </c>
      <c r="J60" s="25">
        <f>IF('M2-In'!G60&gt;0,dima2,0)</f>
        <v>0</v>
      </c>
      <c r="K60" s="25">
        <f>IF('M2-In'!H60&gt;0,wome2,0)</f>
        <v>0</v>
      </c>
      <c r="L60" s="25">
        <f>IF('M2-In'!I60&gt;0,doje2,0)</f>
        <v>0</v>
      </c>
      <c r="M60" s="25">
        <f>IF('M2-In'!J60&gt;0,vrve2,0)</f>
        <v>0</v>
      </c>
      <c r="N60" s="25">
        <f>IF('M2-In'!K60&gt;0,zasa2,0)</f>
        <v>0</v>
      </c>
      <c r="O60" s="25">
        <f>IF('M2-In'!L60&gt;0,zodi2,0)</f>
        <v>0</v>
      </c>
      <c r="P60" s="25">
        <f t="shared" si="1"/>
        <v>0</v>
      </c>
      <c r="Q60" s="25">
        <f>IF(P60+'M2-In'!U60&gt;malu2+dima2+wome2+doje2+vrve2+zasa2+zodi2,1,0)</f>
        <v>0</v>
      </c>
      <c r="R60" s="25" t="str">
        <f t="shared" si="2"/>
        <v>OK</v>
      </c>
      <c r="S60" s="25">
        <f>MIN(P60+'M2-In'!U60,malu2+dima2+wome2+doje2+vrve2+zasa2+zodi2)</f>
        <v>0</v>
      </c>
      <c r="T60" s="25">
        <f>IF('M2-In'!AD60+'M2-In'!AE60+'M2-In'!AF60+'M2-In'!AG60+'M2-In'!AH60+'M2-In'!AI60+'M2-In'!AJ60&gt;S60,1,0)</f>
        <v>0</v>
      </c>
      <c r="U60" s="25" t="str">
        <f t="shared" si="3"/>
        <v>OK</v>
      </c>
      <c r="V60" s="34">
        <f t="shared" si="4"/>
        <v>0</v>
      </c>
      <c r="W60" s="81">
        <f>ROUND('M2-In'!Y60+'M2-In'!Z60+'M2-In'!AA60*0.5+'M2-In'!AB60*0.5,2)</f>
        <v>0</v>
      </c>
      <c r="X60" s="81">
        <f>ROUND('M2-In'!Y60,2)+ROUND('M2-In'!Z60*1.5,2)+ROUND('M2-In'!AA60*0.6,2)+ROUND('M2-In'!AB60*0.9,2)</f>
        <v>0</v>
      </c>
      <c r="Y60" s="81">
        <f ca="1">IF(V60=1,"Corriger",'M2-In'!Y60* vergoedtwee +'M2-In'!Z60*ROUND( vergoedtwee *1.5,2)+'M2-In'!AA60*ROUND( vergoedtwee *0.6,2)+'M2-In'!AB60*ROUND( vergoedtwee *0.9,2))</f>
        <v>0</v>
      </c>
      <c r="Z60" s="81">
        <f t="shared" ca="1" si="5"/>
        <v>0</v>
      </c>
      <c r="AA60" s="81">
        <f>E60+'M2-In'!N60+'M2-In'!P60+H60</f>
        <v>0</v>
      </c>
      <c r="AB60" s="81">
        <f>E60+'M2-In'!N60+'M2-In'!P60</f>
        <v>0</v>
      </c>
      <c r="AC60" s="25">
        <f>IF(V60=1,"Corriger",MIN(AA60,ad5m2*Ident!L60))</f>
        <v>0</v>
      </c>
      <c r="AD60" s="25">
        <f>MIN(AB60,ad5m2*Ident!L60)</f>
        <v>0</v>
      </c>
      <c r="AE60" s="81">
        <f t="shared" si="6"/>
        <v>0</v>
      </c>
      <c r="AF60" s="81">
        <f t="shared" si="7"/>
        <v>0</v>
      </c>
      <c r="AG60" s="81">
        <f>'M2-In'!AD60+'M2-In'!AE60</f>
        <v>0</v>
      </c>
      <c r="AH60" s="81">
        <f t="shared" si="8"/>
        <v>0</v>
      </c>
      <c r="AI60" s="81">
        <f>IF(V60=1,"Corriger!",ROUND('M2-In'!AF60*AE60*fuf,2))</f>
        <v>0</v>
      </c>
      <c r="AJ60" s="81">
        <f>IF(V60=1,"Corriger!",ROUND('M2-In'!AG60*AE60*fuf,2))</f>
        <v>0</v>
      </c>
      <c r="AK60" s="81">
        <f>IF(V60=1,"Corriger!",ROUND('M2-In'!AH60*AE60*fuf,2))</f>
        <v>0</v>
      </c>
      <c r="AL60" s="81">
        <f>IF(V60=1,"Corriger!",ROUND('M2-In'!AI60*AE60*fuf,2))</f>
        <v>0</v>
      </c>
      <c r="AM60" s="81">
        <f>IF(V60=1,"Corriger!",ROUND('M2-In'!AJ60*AE60*fuf,2))</f>
        <v>0</v>
      </c>
      <c r="AN60" s="81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1">
        <f t="shared" si="10"/>
        <v>0</v>
      </c>
      <c r="AQ60" s="81">
        <f t="shared" ca="1" si="11"/>
        <v>0</v>
      </c>
      <c r="AR60" s="81">
        <f t="shared" ca="1" si="12"/>
        <v>0</v>
      </c>
      <c r="AS60" s="81">
        <f t="shared" si="13"/>
        <v>0</v>
      </c>
      <c r="AT60" s="81">
        <f t="shared" ca="1" si="14"/>
        <v>0</v>
      </c>
      <c r="AU60" s="81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'M2-In'!F61*malu2+'M2-In'!G61*dima2+'M2-In'!H61*wome2+'M2-In'!I61*doje2+'M2-In'!J61*vrve2+'M2-In'!K61*zasa2+'M2-In'!L61*zodi2</f>
        <v>0</v>
      </c>
      <c r="F61" s="34">
        <f>IF('M2-In'!Q61&lt;0,1,0)</f>
        <v>0</v>
      </c>
      <c r="G61" s="81" t="str">
        <f t="shared" si="0"/>
        <v>OK</v>
      </c>
      <c r="H61" s="81">
        <f>IF('M2-In'!Q61&lt;0,0,'M2-In'!Q61)</f>
        <v>0</v>
      </c>
      <c r="I61" s="25">
        <f>IF('M2-In'!F61&gt;0,malu2,0)</f>
        <v>0</v>
      </c>
      <c r="J61" s="25">
        <f>IF('M2-In'!G61&gt;0,dima2,0)</f>
        <v>0</v>
      </c>
      <c r="K61" s="25">
        <f>IF('M2-In'!H61&gt;0,wome2,0)</f>
        <v>0</v>
      </c>
      <c r="L61" s="25">
        <f>IF('M2-In'!I61&gt;0,doje2,0)</f>
        <v>0</v>
      </c>
      <c r="M61" s="25">
        <f>IF('M2-In'!J61&gt;0,vrve2,0)</f>
        <v>0</v>
      </c>
      <c r="N61" s="25">
        <f>IF('M2-In'!K61&gt;0,zasa2,0)</f>
        <v>0</v>
      </c>
      <c r="O61" s="25">
        <f>IF('M2-In'!L61&gt;0,zodi2,0)</f>
        <v>0</v>
      </c>
      <c r="P61" s="25">
        <f t="shared" si="1"/>
        <v>0</v>
      </c>
      <c r="Q61" s="25">
        <f>IF(P61+'M2-In'!U61&gt;malu2+dima2+wome2+doje2+vrve2+zasa2+zodi2,1,0)</f>
        <v>0</v>
      </c>
      <c r="R61" s="25" t="str">
        <f t="shared" si="2"/>
        <v>OK</v>
      </c>
      <c r="S61" s="25">
        <f>MIN(P61+'M2-In'!U61,malu2+dima2+wome2+doje2+vrve2+zasa2+zodi2)</f>
        <v>0</v>
      </c>
      <c r="T61" s="25">
        <f>IF('M2-In'!AD61+'M2-In'!AE61+'M2-In'!AF61+'M2-In'!AG61+'M2-In'!AH61+'M2-In'!AI61+'M2-In'!AJ61&gt;S61,1,0)</f>
        <v>0</v>
      </c>
      <c r="U61" s="25" t="str">
        <f t="shared" si="3"/>
        <v>OK</v>
      </c>
      <c r="V61" s="34">
        <f t="shared" si="4"/>
        <v>0</v>
      </c>
      <c r="W61" s="81">
        <f>ROUND('M2-In'!Y61+'M2-In'!Z61+'M2-In'!AA61*0.5+'M2-In'!AB61*0.5,2)</f>
        <v>0</v>
      </c>
      <c r="X61" s="81">
        <f>ROUND('M2-In'!Y61,2)+ROUND('M2-In'!Z61*1.5,2)+ROUND('M2-In'!AA61*0.6,2)+ROUND('M2-In'!AB61*0.9,2)</f>
        <v>0</v>
      </c>
      <c r="Y61" s="81">
        <f ca="1">IF(V61=1,"Corriger",'M2-In'!Y61* vergoedtwee +'M2-In'!Z61*ROUND( vergoedtwee *1.5,2)+'M2-In'!AA61*ROUND( vergoedtwee *0.6,2)+'M2-In'!AB61*ROUND( vergoedtwee *0.9,2))</f>
        <v>0</v>
      </c>
      <c r="Z61" s="81">
        <f t="shared" ca="1" si="5"/>
        <v>0</v>
      </c>
      <c r="AA61" s="81">
        <f>E61+'M2-In'!N61+'M2-In'!P61+H61</f>
        <v>0</v>
      </c>
      <c r="AB61" s="81">
        <f>E61+'M2-In'!N61+'M2-In'!P61</f>
        <v>0</v>
      </c>
      <c r="AC61" s="25">
        <f>IF(V61=1,"Corriger",MIN(AA61,ad5m2*Ident!L61))</f>
        <v>0</v>
      </c>
      <c r="AD61" s="25">
        <f>MIN(AB61,ad5m2*Ident!L61)</f>
        <v>0</v>
      </c>
      <c r="AE61" s="81">
        <f t="shared" si="6"/>
        <v>0</v>
      </c>
      <c r="AF61" s="81">
        <f t="shared" si="7"/>
        <v>0</v>
      </c>
      <c r="AG61" s="81">
        <f>'M2-In'!AD61+'M2-In'!AE61</f>
        <v>0</v>
      </c>
      <c r="AH61" s="81">
        <f t="shared" si="8"/>
        <v>0</v>
      </c>
      <c r="AI61" s="81">
        <f>IF(V61=1,"Corriger!",ROUND('M2-In'!AF61*AE61*fuf,2))</f>
        <v>0</v>
      </c>
      <c r="AJ61" s="81">
        <f>IF(V61=1,"Corriger!",ROUND('M2-In'!AG61*AE61*fuf,2))</f>
        <v>0</v>
      </c>
      <c r="AK61" s="81">
        <f>IF(V61=1,"Corriger!",ROUND('M2-In'!AH61*AE61*fuf,2))</f>
        <v>0</v>
      </c>
      <c r="AL61" s="81">
        <f>IF(V61=1,"Corriger!",ROUND('M2-In'!AI61*AE61*fuf,2))</f>
        <v>0</v>
      </c>
      <c r="AM61" s="81">
        <f>IF(V61=1,"Corriger!",ROUND('M2-In'!AJ61*AE61*fuf,2))</f>
        <v>0</v>
      </c>
      <c r="AN61" s="81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1">
        <f t="shared" si="10"/>
        <v>0</v>
      </c>
      <c r="AQ61" s="81">
        <f t="shared" ca="1" si="11"/>
        <v>0</v>
      </c>
      <c r="AR61" s="81">
        <f t="shared" ca="1" si="12"/>
        <v>0</v>
      </c>
      <c r="AS61" s="81">
        <f t="shared" si="13"/>
        <v>0</v>
      </c>
      <c r="AT61" s="81">
        <f t="shared" ca="1" si="14"/>
        <v>0</v>
      </c>
      <c r="AU61" s="81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'M2-In'!F62*malu2+'M2-In'!G62*dima2+'M2-In'!H62*wome2+'M2-In'!I62*doje2+'M2-In'!J62*vrve2+'M2-In'!K62*zasa2+'M2-In'!L62*zodi2</f>
        <v>0</v>
      </c>
      <c r="F62" s="34">
        <f>IF('M2-In'!Q62&lt;0,1,0)</f>
        <v>0</v>
      </c>
      <c r="G62" s="81" t="str">
        <f t="shared" si="0"/>
        <v>OK</v>
      </c>
      <c r="H62" s="81">
        <f>IF('M2-In'!Q62&lt;0,0,'M2-In'!Q62)</f>
        <v>0</v>
      </c>
      <c r="I62" s="25">
        <f>IF('M2-In'!F62&gt;0,malu2,0)</f>
        <v>0</v>
      </c>
      <c r="J62" s="25">
        <f>IF('M2-In'!G62&gt;0,dima2,0)</f>
        <v>0</v>
      </c>
      <c r="K62" s="25">
        <f>IF('M2-In'!H62&gt;0,wome2,0)</f>
        <v>0</v>
      </c>
      <c r="L62" s="25">
        <f>IF('M2-In'!I62&gt;0,doje2,0)</f>
        <v>0</v>
      </c>
      <c r="M62" s="25">
        <f>IF('M2-In'!J62&gt;0,vrve2,0)</f>
        <v>0</v>
      </c>
      <c r="N62" s="25">
        <f>IF('M2-In'!K62&gt;0,zasa2,0)</f>
        <v>0</v>
      </c>
      <c r="O62" s="25">
        <f>IF('M2-In'!L62&gt;0,zodi2,0)</f>
        <v>0</v>
      </c>
      <c r="P62" s="25">
        <f t="shared" si="1"/>
        <v>0</v>
      </c>
      <c r="Q62" s="25">
        <f>IF(P62+'M2-In'!U62&gt;malu2+dima2+wome2+doje2+vrve2+zasa2+zodi2,1,0)</f>
        <v>0</v>
      </c>
      <c r="R62" s="25" t="str">
        <f t="shared" si="2"/>
        <v>OK</v>
      </c>
      <c r="S62" s="25">
        <f>MIN(P62+'M2-In'!U62,malu2+dima2+wome2+doje2+vrve2+zasa2+zodi2)</f>
        <v>0</v>
      </c>
      <c r="T62" s="25">
        <f>IF('M2-In'!AD62+'M2-In'!AE62+'M2-In'!AF62+'M2-In'!AG62+'M2-In'!AH62+'M2-In'!AI62+'M2-In'!AJ62&gt;S62,1,0)</f>
        <v>0</v>
      </c>
      <c r="U62" s="25" t="str">
        <f t="shared" si="3"/>
        <v>OK</v>
      </c>
      <c r="V62" s="34">
        <f t="shared" si="4"/>
        <v>0</v>
      </c>
      <c r="W62" s="81">
        <f>ROUND('M2-In'!Y62+'M2-In'!Z62+'M2-In'!AA62*0.5+'M2-In'!AB62*0.5,2)</f>
        <v>0</v>
      </c>
      <c r="X62" s="81">
        <f>ROUND('M2-In'!Y62,2)+ROUND('M2-In'!Z62*1.5,2)+ROUND('M2-In'!AA62*0.6,2)+ROUND('M2-In'!AB62*0.9,2)</f>
        <v>0</v>
      </c>
      <c r="Y62" s="81">
        <f ca="1">IF(V62=1,"Corriger",'M2-In'!Y62* vergoedtwee +'M2-In'!Z62*ROUND( vergoedtwee *1.5,2)+'M2-In'!AA62*ROUND( vergoedtwee *0.6,2)+'M2-In'!AB62*ROUND( vergoedtwee *0.9,2))</f>
        <v>0</v>
      </c>
      <c r="Z62" s="81">
        <f t="shared" ca="1" si="5"/>
        <v>0</v>
      </c>
      <c r="AA62" s="81">
        <f>E62+'M2-In'!N62+'M2-In'!P62+H62</f>
        <v>0</v>
      </c>
      <c r="AB62" s="81">
        <f>E62+'M2-In'!N62+'M2-In'!P62</f>
        <v>0</v>
      </c>
      <c r="AC62" s="25">
        <f>IF(V62=1,"Corriger",MIN(AA62,ad5m2*Ident!L62))</f>
        <v>0</v>
      </c>
      <c r="AD62" s="25">
        <f>MIN(AB62,ad5m2*Ident!L62)</f>
        <v>0</v>
      </c>
      <c r="AE62" s="81">
        <f t="shared" si="6"/>
        <v>0</v>
      </c>
      <c r="AF62" s="81">
        <f t="shared" si="7"/>
        <v>0</v>
      </c>
      <c r="AG62" s="81">
        <f>'M2-In'!AD62+'M2-In'!AE62</f>
        <v>0</v>
      </c>
      <c r="AH62" s="81">
        <f t="shared" si="8"/>
        <v>0</v>
      </c>
      <c r="AI62" s="81">
        <f>IF(V62=1,"Corriger!",ROUND('M2-In'!AF62*AE62*fuf,2))</f>
        <v>0</v>
      </c>
      <c r="AJ62" s="81">
        <f>IF(V62=1,"Corriger!",ROUND('M2-In'!AG62*AE62*fuf,2))</f>
        <v>0</v>
      </c>
      <c r="AK62" s="81">
        <f>IF(V62=1,"Corriger!",ROUND('M2-In'!AH62*AE62*fuf,2))</f>
        <v>0</v>
      </c>
      <c r="AL62" s="81">
        <f>IF(V62=1,"Corriger!",ROUND('M2-In'!AI62*AE62*fuf,2))</f>
        <v>0</v>
      </c>
      <c r="AM62" s="81">
        <f>IF(V62=1,"Corriger!",ROUND('M2-In'!AJ62*AE62*fuf,2))</f>
        <v>0</v>
      </c>
      <c r="AN62" s="81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1">
        <f t="shared" si="10"/>
        <v>0</v>
      </c>
      <c r="AQ62" s="81">
        <f t="shared" ca="1" si="11"/>
        <v>0</v>
      </c>
      <c r="AR62" s="81">
        <f t="shared" ca="1" si="12"/>
        <v>0</v>
      </c>
      <c r="AS62" s="81">
        <f t="shared" si="13"/>
        <v>0</v>
      </c>
      <c r="AT62" s="81">
        <f t="shared" ca="1" si="14"/>
        <v>0</v>
      </c>
      <c r="AU62" s="81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'M2-In'!F63*malu2+'M2-In'!G63*dima2+'M2-In'!H63*wome2+'M2-In'!I63*doje2+'M2-In'!J63*vrve2+'M2-In'!K63*zasa2+'M2-In'!L63*zodi2</f>
        <v>0</v>
      </c>
      <c r="F63" s="34">
        <f>IF('M2-In'!Q63&lt;0,1,0)</f>
        <v>0</v>
      </c>
      <c r="G63" s="81" t="str">
        <f t="shared" si="0"/>
        <v>OK</v>
      </c>
      <c r="H63" s="81">
        <f>IF('M2-In'!Q63&lt;0,0,'M2-In'!Q63)</f>
        <v>0</v>
      </c>
      <c r="I63" s="25">
        <f>IF('M2-In'!F63&gt;0,malu2,0)</f>
        <v>0</v>
      </c>
      <c r="J63" s="25">
        <f>IF('M2-In'!G63&gt;0,dima2,0)</f>
        <v>0</v>
      </c>
      <c r="K63" s="25">
        <f>IF('M2-In'!H63&gt;0,wome2,0)</f>
        <v>0</v>
      </c>
      <c r="L63" s="25">
        <f>IF('M2-In'!I63&gt;0,doje2,0)</f>
        <v>0</v>
      </c>
      <c r="M63" s="25">
        <f>IF('M2-In'!J63&gt;0,vrve2,0)</f>
        <v>0</v>
      </c>
      <c r="N63" s="25">
        <f>IF('M2-In'!K63&gt;0,zasa2,0)</f>
        <v>0</v>
      </c>
      <c r="O63" s="25">
        <f>IF('M2-In'!L63&gt;0,zodi2,0)</f>
        <v>0</v>
      </c>
      <c r="P63" s="25">
        <f t="shared" si="1"/>
        <v>0</v>
      </c>
      <c r="Q63" s="25">
        <f>IF(P63+'M2-In'!U63&gt;malu2+dima2+wome2+doje2+vrve2+zasa2+zodi2,1,0)</f>
        <v>0</v>
      </c>
      <c r="R63" s="25" t="str">
        <f t="shared" si="2"/>
        <v>OK</v>
      </c>
      <c r="S63" s="25">
        <f>MIN(P63+'M2-In'!U63,malu2+dima2+wome2+doje2+vrve2+zasa2+zodi2)</f>
        <v>0</v>
      </c>
      <c r="T63" s="25">
        <f>IF('M2-In'!AD63+'M2-In'!AE63+'M2-In'!AF63+'M2-In'!AG63+'M2-In'!AH63+'M2-In'!AI63+'M2-In'!AJ63&gt;S63,1,0)</f>
        <v>0</v>
      </c>
      <c r="U63" s="25" t="str">
        <f t="shared" si="3"/>
        <v>OK</v>
      </c>
      <c r="V63" s="34">
        <f t="shared" si="4"/>
        <v>0</v>
      </c>
      <c r="W63" s="81">
        <f>ROUND('M2-In'!Y63+'M2-In'!Z63+'M2-In'!AA63*0.5+'M2-In'!AB63*0.5,2)</f>
        <v>0</v>
      </c>
      <c r="X63" s="81">
        <f>ROUND('M2-In'!Y63,2)+ROUND('M2-In'!Z63*1.5,2)+ROUND('M2-In'!AA63*0.6,2)+ROUND('M2-In'!AB63*0.9,2)</f>
        <v>0</v>
      </c>
      <c r="Y63" s="81">
        <f ca="1">IF(V63=1,"Corriger",'M2-In'!Y63* vergoedtwee +'M2-In'!Z63*ROUND( vergoedtwee *1.5,2)+'M2-In'!AA63*ROUND( vergoedtwee *0.6,2)+'M2-In'!AB63*ROUND( vergoedtwee *0.9,2))</f>
        <v>0</v>
      </c>
      <c r="Z63" s="81">
        <f t="shared" ca="1" si="5"/>
        <v>0</v>
      </c>
      <c r="AA63" s="81">
        <f>E63+'M2-In'!N63+'M2-In'!P63+H63</f>
        <v>0</v>
      </c>
      <c r="AB63" s="81">
        <f>E63+'M2-In'!N63+'M2-In'!P63</f>
        <v>0</v>
      </c>
      <c r="AC63" s="25">
        <f>IF(V63=1,"Corriger",MIN(AA63,ad5m2*Ident!L63))</f>
        <v>0</v>
      </c>
      <c r="AD63" s="25">
        <f>MIN(AB63,ad5m2*Ident!L63)</f>
        <v>0</v>
      </c>
      <c r="AE63" s="81">
        <f t="shared" si="6"/>
        <v>0</v>
      </c>
      <c r="AF63" s="81">
        <f t="shared" si="7"/>
        <v>0</v>
      </c>
      <c r="AG63" s="81">
        <f>'M2-In'!AD63+'M2-In'!AE63</f>
        <v>0</v>
      </c>
      <c r="AH63" s="81">
        <f t="shared" si="8"/>
        <v>0</v>
      </c>
      <c r="AI63" s="81">
        <f>IF(V63=1,"Corriger!",ROUND('M2-In'!AF63*AE63*fuf,2))</f>
        <v>0</v>
      </c>
      <c r="AJ63" s="81">
        <f>IF(V63=1,"Corriger!",ROUND('M2-In'!AG63*AE63*fuf,2))</f>
        <v>0</v>
      </c>
      <c r="AK63" s="81">
        <f>IF(V63=1,"Corriger!",ROUND('M2-In'!AH63*AE63*fuf,2))</f>
        <v>0</v>
      </c>
      <c r="AL63" s="81">
        <f>IF(V63=1,"Corriger!",ROUND('M2-In'!AI63*AE63*fuf,2))</f>
        <v>0</v>
      </c>
      <c r="AM63" s="81">
        <f>IF(V63=1,"Corriger!",ROUND('M2-In'!AJ63*AE63*fuf,2))</f>
        <v>0</v>
      </c>
      <c r="AN63" s="81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1">
        <f t="shared" si="10"/>
        <v>0</v>
      </c>
      <c r="AQ63" s="81">
        <f t="shared" ca="1" si="11"/>
        <v>0</v>
      </c>
      <c r="AR63" s="81">
        <f t="shared" ca="1" si="12"/>
        <v>0</v>
      </c>
      <c r="AS63" s="81">
        <f t="shared" si="13"/>
        <v>0</v>
      </c>
      <c r="AT63" s="81">
        <f t="shared" ca="1" si="14"/>
        <v>0</v>
      </c>
      <c r="AU63" s="81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'M2-In'!F64*malu2+'M2-In'!G64*dima2+'M2-In'!H64*wome2+'M2-In'!I64*doje2+'M2-In'!J64*vrve2+'M2-In'!K64*zasa2+'M2-In'!L64*zodi2</f>
        <v>0</v>
      </c>
      <c r="F64" s="34">
        <f>IF('M2-In'!Q64&lt;0,1,0)</f>
        <v>0</v>
      </c>
      <c r="G64" s="81" t="str">
        <f t="shared" si="0"/>
        <v>OK</v>
      </c>
      <c r="H64" s="81">
        <f>IF('M2-In'!Q64&lt;0,0,'M2-In'!Q64)</f>
        <v>0</v>
      </c>
      <c r="I64" s="25">
        <f>IF('M2-In'!F64&gt;0,malu2,0)</f>
        <v>0</v>
      </c>
      <c r="J64" s="25">
        <f>IF('M2-In'!G64&gt;0,dima2,0)</f>
        <v>0</v>
      </c>
      <c r="K64" s="25">
        <f>IF('M2-In'!H64&gt;0,wome2,0)</f>
        <v>0</v>
      </c>
      <c r="L64" s="25">
        <f>IF('M2-In'!I64&gt;0,doje2,0)</f>
        <v>0</v>
      </c>
      <c r="M64" s="25">
        <f>IF('M2-In'!J64&gt;0,vrve2,0)</f>
        <v>0</v>
      </c>
      <c r="N64" s="25">
        <f>IF('M2-In'!K64&gt;0,zasa2,0)</f>
        <v>0</v>
      </c>
      <c r="O64" s="25">
        <f>IF('M2-In'!L64&gt;0,zodi2,0)</f>
        <v>0</v>
      </c>
      <c r="P64" s="25">
        <f t="shared" si="1"/>
        <v>0</v>
      </c>
      <c r="Q64" s="25">
        <f>IF(P64+'M2-In'!U64&gt;malu2+dima2+wome2+doje2+vrve2+zasa2+zodi2,1,0)</f>
        <v>0</v>
      </c>
      <c r="R64" s="25" t="str">
        <f t="shared" si="2"/>
        <v>OK</v>
      </c>
      <c r="S64" s="25">
        <f>MIN(P64+'M2-In'!U64,malu2+dima2+wome2+doje2+vrve2+zasa2+zodi2)</f>
        <v>0</v>
      </c>
      <c r="T64" s="25">
        <f>IF('M2-In'!AD64+'M2-In'!AE64+'M2-In'!AF64+'M2-In'!AG64+'M2-In'!AH64+'M2-In'!AI64+'M2-In'!AJ64&gt;S64,1,0)</f>
        <v>0</v>
      </c>
      <c r="U64" s="25" t="str">
        <f t="shared" si="3"/>
        <v>OK</v>
      </c>
      <c r="V64" s="34">
        <f t="shared" si="4"/>
        <v>0</v>
      </c>
      <c r="W64" s="81">
        <f>ROUND('M2-In'!Y64+'M2-In'!Z64+'M2-In'!AA64*0.5+'M2-In'!AB64*0.5,2)</f>
        <v>0</v>
      </c>
      <c r="X64" s="81">
        <f>ROUND('M2-In'!Y64,2)+ROUND('M2-In'!Z64*1.5,2)+ROUND('M2-In'!AA64*0.6,2)+ROUND('M2-In'!AB64*0.9,2)</f>
        <v>0</v>
      </c>
      <c r="Y64" s="81">
        <f ca="1">IF(V64=1,"Corriger",'M2-In'!Y64* vergoedtwee +'M2-In'!Z64*ROUND( vergoedtwee *1.5,2)+'M2-In'!AA64*ROUND( vergoedtwee *0.6,2)+'M2-In'!AB64*ROUND( vergoedtwee *0.9,2))</f>
        <v>0</v>
      </c>
      <c r="Z64" s="81">
        <f t="shared" ca="1" si="5"/>
        <v>0</v>
      </c>
      <c r="AA64" s="81">
        <f>E64+'M2-In'!N64+'M2-In'!P64+H64</f>
        <v>0</v>
      </c>
      <c r="AB64" s="81">
        <f>E64+'M2-In'!N64+'M2-In'!P64</f>
        <v>0</v>
      </c>
      <c r="AC64" s="25">
        <f>IF(V64=1,"Corriger",MIN(AA64,ad5m2*Ident!L64))</f>
        <v>0</v>
      </c>
      <c r="AD64" s="25">
        <f>MIN(AB64,ad5m2*Ident!L64)</f>
        <v>0</v>
      </c>
      <c r="AE64" s="81">
        <f t="shared" si="6"/>
        <v>0</v>
      </c>
      <c r="AF64" s="81">
        <f t="shared" si="7"/>
        <v>0</v>
      </c>
      <c r="AG64" s="81">
        <f>'M2-In'!AD64+'M2-In'!AE64</f>
        <v>0</v>
      </c>
      <c r="AH64" s="81">
        <f t="shared" si="8"/>
        <v>0</v>
      </c>
      <c r="AI64" s="81">
        <f>IF(V64=1,"Corriger!",ROUND('M2-In'!AF64*AE64*fuf,2))</f>
        <v>0</v>
      </c>
      <c r="AJ64" s="81">
        <f>IF(V64=1,"Corriger!",ROUND('M2-In'!AG64*AE64*fuf,2))</f>
        <v>0</v>
      </c>
      <c r="AK64" s="81">
        <f>IF(V64=1,"Corriger!",ROUND('M2-In'!AH64*AE64*fuf,2))</f>
        <v>0</v>
      </c>
      <c r="AL64" s="81">
        <f>IF(V64=1,"Corriger!",ROUND('M2-In'!AI64*AE64*fuf,2))</f>
        <v>0</v>
      </c>
      <c r="AM64" s="81">
        <f>IF(V64=1,"Corriger!",ROUND('M2-In'!AJ64*AE64*fuf,2))</f>
        <v>0</v>
      </c>
      <c r="AN64" s="81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1">
        <f t="shared" si="10"/>
        <v>0</v>
      </c>
      <c r="AQ64" s="81">
        <f t="shared" ca="1" si="11"/>
        <v>0</v>
      </c>
      <c r="AR64" s="81">
        <f t="shared" ca="1" si="12"/>
        <v>0</v>
      </c>
      <c r="AS64" s="81">
        <f t="shared" si="13"/>
        <v>0</v>
      </c>
      <c r="AT64" s="81">
        <f t="shared" ca="1" si="14"/>
        <v>0</v>
      </c>
      <c r="AU64" s="81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'M2-In'!F65*malu2+'M2-In'!G65*dima2+'M2-In'!H65*wome2+'M2-In'!I65*doje2+'M2-In'!J65*vrve2+'M2-In'!K65*zasa2+'M2-In'!L65*zodi2</f>
        <v>0</v>
      </c>
      <c r="F65" s="34">
        <f>IF('M2-In'!Q65&lt;0,1,0)</f>
        <v>0</v>
      </c>
      <c r="G65" s="81" t="str">
        <f t="shared" si="0"/>
        <v>OK</v>
      </c>
      <c r="H65" s="81">
        <f>IF('M2-In'!Q65&lt;0,0,'M2-In'!Q65)</f>
        <v>0</v>
      </c>
      <c r="I65" s="25">
        <f>IF('M2-In'!F65&gt;0,malu2,0)</f>
        <v>0</v>
      </c>
      <c r="J65" s="25">
        <f>IF('M2-In'!G65&gt;0,dima2,0)</f>
        <v>0</v>
      </c>
      <c r="K65" s="25">
        <f>IF('M2-In'!H65&gt;0,wome2,0)</f>
        <v>0</v>
      </c>
      <c r="L65" s="25">
        <f>IF('M2-In'!I65&gt;0,doje2,0)</f>
        <v>0</v>
      </c>
      <c r="M65" s="25">
        <f>IF('M2-In'!J65&gt;0,vrve2,0)</f>
        <v>0</v>
      </c>
      <c r="N65" s="25">
        <f>IF('M2-In'!K65&gt;0,zasa2,0)</f>
        <v>0</v>
      </c>
      <c r="O65" s="25">
        <f>IF('M2-In'!L65&gt;0,zodi2,0)</f>
        <v>0</v>
      </c>
      <c r="P65" s="25">
        <f t="shared" si="1"/>
        <v>0</v>
      </c>
      <c r="Q65" s="25">
        <f>IF(P65+'M2-In'!U65&gt;malu2+dima2+wome2+doje2+vrve2+zasa2+zodi2,1,0)</f>
        <v>0</v>
      </c>
      <c r="R65" s="25" t="str">
        <f t="shared" si="2"/>
        <v>OK</v>
      </c>
      <c r="S65" s="25">
        <f>MIN(P65+'M2-In'!U65,malu2+dima2+wome2+doje2+vrve2+zasa2+zodi2)</f>
        <v>0</v>
      </c>
      <c r="T65" s="25">
        <f>IF('M2-In'!AD65+'M2-In'!AE65+'M2-In'!AF65+'M2-In'!AG65+'M2-In'!AH65+'M2-In'!AI65+'M2-In'!AJ65&gt;S65,1,0)</f>
        <v>0</v>
      </c>
      <c r="U65" s="25" t="str">
        <f t="shared" si="3"/>
        <v>OK</v>
      </c>
      <c r="V65" s="34">
        <f t="shared" si="4"/>
        <v>0</v>
      </c>
      <c r="W65" s="81">
        <f>ROUND('M2-In'!Y65+'M2-In'!Z65+'M2-In'!AA65*0.5+'M2-In'!AB65*0.5,2)</f>
        <v>0</v>
      </c>
      <c r="X65" s="81">
        <f>ROUND('M2-In'!Y65,2)+ROUND('M2-In'!Z65*1.5,2)+ROUND('M2-In'!AA65*0.6,2)+ROUND('M2-In'!AB65*0.9,2)</f>
        <v>0</v>
      </c>
      <c r="Y65" s="81">
        <f ca="1">IF(V65=1,"Corriger",'M2-In'!Y65* vergoedtwee +'M2-In'!Z65*ROUND( vergoedtwee *1.5,2)+'M2-In'!AA65*ROUND( vergoedtwee *0.6,2)+'M2-In'!AB65*ROUND( vergoedtwee *0.9,2))</f>
        <v>0</v>
      </c>
      <c r="Z65" s="81">
        <f t="shared" ca="1" si="5"/>
        <v>0</v>
      </c>
      <c r="AA65" s="81">
        <f>E65+'M2-In'!N65+'M2-In'!P65+H65</f>
        <v>0</v>
      </c>
      <c r="AB65" s="81">
        <f>E65+'M2-In'!N65+'M2-In'!P65</f>
        <v>0</v>
      </c>
      <c r="AC65" s="25">
        <f>IF(V65=1,"Corriger",MIN(AA65,ad5m2*Ident!L65))</f>
        <v>0</v>
      </c>
      <c r="AD65" s="25">
        <f>MIN(AB65,ad5m2*Ident!L65)</f>
        <v>0</v>
      </c>
      <c r="AE65" s="81">
        <f t="shared" si="6"/>
        <v>0</v>
      </c>
      <c r="AF65" s="81">
        <f t="shared" si="7"/>
        <v>0</v>
      </c>
      <c r="AG65" s="81">
        <f>'M2-In'!AD65+'M2-In'!AE65</f>
        <v>0</v>
      </c>
      <c r="AH65" s="81">
        <f t="shared" si="8"/>
        <v>0</v>
      </c>
      <c r="AI65" s="81">
        <f>IF(V65=1,"Corriger!",ROUND('M2-In'!AF65*AE65*fuf,2))</f>
        <v>0</v>
      </c>
      <c r="AJ65" s="81">
        <f>IF(V65=1,"Corriger!",ROUND('M2-In'!AG65*AE65*fuf,2))</f>
        <v>0</v>
      </c>
      <c r="AK65" s="81">
        <f>IF(V65=1,"Corriger!",ROUND('M2-In'!AH65*AE65*fuf,2))</f>
        <v>0</v>
      </c>
      <c r="AL65" s="81">
        <f>IF(V65=1,"Corriger!",ROUND('M2-In'!AI65*AE65*fuf,2))</f>
        <v>0</v>
      </c>
      <c r="AM65" s="81">
        <f>IF(V65=1,"Corriger!",ROUND('M2-In'!AJ65*AE65*fuf,2))</f>
        <v>0</v>
      </c>
      <c r="AN65" s="81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1">
        <f t="shared" si="10"/>
        <v>0</v>
      </c>
      <c r="AQ65" s="81">
        <f t="shared" ca="1" si="11"/>
        <v>0</v>
      </c>
      <c r="AR65" s="81">
        <f t="shared" ca="1" si="12"/>
        <v>0</v>
      </c>
      <c r="AS65" s="81">
        <f t="shared" si="13"/>
        <v>0</v>
      </c>
      <c r="AT65" s="81">
        <f t="shared" ca="1" si="14"/>
        <v>0</v>
      </c>
      <c r="AU65" s="81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'M2-In'!F66*malu2+'M2-In'!G66*dima2+'M2-In'!H66*wome2+'M2-In'!I66*doje2+'M2-In'!J66*vrve2+'M2-In'!K66*zasa2+'M2-In'!L66*zodi2</f>
        <v>0</v>
      </c>
      <c r="F66" s="34">
        <f>IF('M2-In'!Q66&lt;0,1,0)</f>
        <v>0</v>
      </c>
      <c r="G66" s="81" t="str">
        <f t="shared" si="0"/>
        <v>OK</v>
      </c>
      <c r="H66" s="81">
        <f>IF('M2-In'!Q66&lt;0,0,'M2-In'!Q66)</f>
        <v>0</v>
      </c>
      <c r="I66" s="25">
        <f>IF('M2-In'!F66&gt;0,malu2,0)</f>
        <v>0</v>
      </c>
      <c r="J66" s="25">
        <f>IF('M2-In'!G66&gt;0,dima2,0)</f>
        <v>0</v>
      </c>
      <c r="K66" s="25">
        <f>IF('M2-In'!H66&gt;0,wome2,0)</f>
        <v>0</v>
      </c>
      <c r="L66" s="25">
        <f>IF('M2-In'!I66&gt;0,doje2,0)</f>
        <v>0</v>
      </c>
      <c r="M66" s="25">
        <f>IF('M2-In'!J66&gt;0,vrve2,0)</f>
        <v>0</v>
      </c>
      <c r="N66" s="25">
        <f>IF('M2-In'!K66&gt;0,zasa2,0)</f>
        <v>0</v>
      </c>
      <c r="O66" s="25">
        <f>IF('M2-In'!L66&gt;0,zodi2,0)</f>
        <v>0</v>
      </c>
      <c r="P66" s="25">
        <f t="shared" si="1"/>
        <v>0</v>
      </c>
      <c r="Q66" s="25">
        <f>IF(P66+'M2-In'!U66&gt;malu2+dima2+wome2+doje2+vrve2+zasa2+zodi2,1,0)</f>
        <v>0</v>
      </c>
      <c r="R66" s="25" t="str">
        <f t="shared" si="2"/>
        <v>OK</v>
      </c>
      <c r="S66" s="25">
        <f>MIN(P66+'M2-In'!U66,malu2+dima2+wome2+doje2+vrve2+zasa2+zodi2)</f>
        <v>0</v>
      </c>
      <c r="T66" s="25">
        <f>IF('M2-In'!AD66+'M2-In'!AE66+'M2-In'!AF66+'M2-In'!AG66+'M2-In'!AH66+'M2-In'!AI66+'M2-In'!AJ66&gt;S66,1,0)</f>
        <v>0</v>
      </c>
      <c r="U66" s="25" t="str">
        <f t="shared" si="3"/>
        <v>OK</v>
      </c>
      <c r="V66" s="34">
        <f t="shared" si="4"/>
        <v>0</v>
      </c>
      <c r="W66" s="81">
        <f>ROUND('M2-In'!Y66+'M2-In'!Z66+'M2-In'!AA66*0.5+'M2-In'!AB66*0.5,2)</f>
        <v>0</v>
      </c>
      <c r="X66" s="81">
        <f>ROUND('M2-In'!Y66,2)+ROUND('M2-In'!Z66*1.5,2)+ROUND('M2-In'!AA66*0.6,2)+ROUND('M2-In'!AB66*0.9,2)</f>
        <v>0</v>
      </c>
      <c r="Y66" s="81">
        <f ca="1">IF(V66=1,"Corriger",'M2-In'!Y66* vergoedtwee +'M2-In'!Z66*ROUND( vergoedtwee *1.5,2)+'M2-In'!AA66*ROUND( vergoedtwee *0.6,2)+'M2-In'!AB66*ROUND( vergoedtwee *0.9,2))</f>
        <v>0</v>
      </c>
      <c r="Z66" s="81">
        <f t="shared" ca="1" si="5"/>
        <v>0</v>
      </c>
      <c r="AA66" s="81">
        <f>E66+'M2-In'!N66+'M2-In'!P66+H66</f>
        <v>0</v>
      </c>
      <c r="AB66" s="81">
        <f>E66+'M2-In'!N66+'M2-In'!P66</f>
        <v>0</v>
      </c>
      <c r="AC66" s="25">
        <f>IF(V66=1,"Corriger",MIN(AA66,ad5m2*Ident!L66))</f>
        <v>0</v>
      </c>
      <c r="AD66" s="25">
        <f>MIN(AB66,ad5m2*Ident!L66)</f>
        <v>0</v>
      </c>
      <c r="AE66" s="81">
        <f t="shared" si="6"/>
        <v>0</v>
      </c>
      <c r="AF66" s="81">
        <f t="shared" si="7"/>
        <v>0</v>
      </c>
      <c r="AG66" s="81">
        <f>'M2-In'!AD66+'M2-In'!AE66</f>
        <v>0</v>
      </c>
      <c r="AH66" s="81">
        <f t="shared" si="8"/>
        <v>0</v>
      </c>
      <c r="AI66" s="81">
        <f>IF(V66=1,"Corriger!",ROUND('M2-In'!AF66*AE66*fuf,2))</f>
        <v>0</v>
      </c>
      <c r="AJ66" s="81">
        <f>IF(V66=1,"Corriger!",ROUND('M2-In'!AG66*AE66*fuf,2))</f>
        <v>0</v>
      </c>
      <c r="AK66" s="81">
        <f>IF(V66=1,"Corriger!",ROUND('M2-In'!AH66*AE66*fuf,2))</f>
        <v>0</v>
      </c>
      <c r="AL66" s="81">
        <f>IF(V66=1,"Corriger!",ROUND('M2-In'!AI66*AE66*fuf,2))</f>
        <v>0</v>
      </c>
      <c r="AM66" s="81">
        <f>IF(V66=1,"Corriger!",ROUND('M2-In'!AJ66*AE66*fuf,2))</f>
        <v>0</v>
      </c>
      <c r="AN66" s="81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1">
        <f t="shared" si="10"/>
        <v>0</v>
      </c>
      <c r="AQ66" s="81">
        <f t="shared" ca="1" si="11"/>
        <v>0</v>
      </c>
      <c r="AR66" s="81">
        <f t="shared" ca="1" si="12"/>
        <v>0</v>
      </c>
      <c r="AS66" s="81">
        <f t="shared" si="13"/>
        <v>0</v>
      </c>
      <c r="AT66" s="81">
        <f t="shared" ca="1" si="14"/>
        <v>0</v>
      </c>
      <c r="AU66" s="81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'M2-In'!F67*malu2+'M2-In'!G67*dima2+'M2-In'!H67*wome2+'M2-In'!I67*doje2+'M2-In'!J67*vrve2+'M2-In'!K67*zasa2+'M2-In'!L67*zodi2</f>
        <v>0</v>
      </c>
      <c r="F67" s="34">
        <f>IF('M2-In'!Q67&lt;0,1,0)</f>
        <v>0</v>
      </c>
      <c r="G67" s="81" t="str">
        <f t="shared" si="0"/>
        <v>OK</v>
      </c>
      <c r="H67" s="81">
        <f>IF('M2-In'!Q67&lt;0,0,'M2-In'!Q67)</f>
        <v>0</v>
      </c>
      <c r="I67" s="25">
        <f>IF('M2-In'!F67&gt;0,malu2,0)</f>
        <v>0</v>
      </c>
      <c r="J67" s="25">
        <f>IF('M2-In'!G67&gt;0,dima2,0)</f>
        <v>0</v>
      </c>
      <c r="K67" s="25">
        <f>IF('M2-In'!H67&gt;0,wome2,0)</f>
        <v>0</v>
      </c>
      <c r="L67" s="25">
        <f>IF('M2-In'!I67&gt;0,doje2,0)</f>
        <v>0</v>
      </c>
      <c r="M67" s="25">
        <f>IF('M2-In'!J67&gt;0,vrve2,0)</f>
        <v>0</v>
      </c>
      <c r="N67" s="25">
        <f>IF('M2-In'!K67&gt;0,zasa2,0)</f>
        <v>0</v>
      </c>
      <c r="O67" s="25">
        <f>IF('M2-In'!L67&gt;0,zodi2,0)</f>
        <v>0</v>
      </c>
      <c r="P67" s="25">
        <f t="shared" si="1"/>
        <v>0</v>
      </c>
      <c r="Q67" s="25">
        <f>IF(P67+'M2-In'!U67&gt;malu2+dima2+wome2+doje2+vrve2+zasa2+zodi2,1,0)</f>
        <v>0</v>
      </c>
      <c r="R67" s="25" t="str">
        <f t="shared" si="2"/>
        <v>OK</v>
      </c>
      <c r="S67" s="25">
        <f>MIN(P67+'M2-In'!U67,malu2+dima2+wome2+doje2+vrve2+zasa2+zodi2)</f>
        <v>0</v>
      </c>
      <c r="T67" s="25">
        <f>IF('M2-In'!AD67+'M2-In'!AE67+'M2-In'!AF67+'M2-In'!AG67+'M2-In'!AH67+'M2-In'!AI67+'M2-In'!AJ67&gt;S67,1,0)</f>
        <v>0</v>
      </c>
      <c r="U67" s="25" t="str">
        <f t="shared" si="3"/>
        <v>OK</v>
      </c>
      <c r="V67" s="34">
        <f t="shared" si="4"/>
        <v>0</v>
      </c>
      <c r="W67" s="81">
        <f>ROUND('M2-In'!Y67+'M2-In'!Z67+'M2-In'!AA67*0.5+'M2-In'!AB67*0.5,2)</f>
        <v>0</v>
      </c>
      <c r="X67" s="81">
        <f>ROUND('M2-In'!Y67,2)+ROUND('M2-In'!Z67*1.5,2)+ROUND('M2-In'!AA67*0.6,2)+ROUND('M2-In'!AB67*0.9,2)</f>
        <v>0</v>
      </c>
      <c r="Y67" s="81">
        <f ca="1">IF(V67=1,"Corriger",'M2-In'!Y67* vergoedtwee +'M2-In'!Z67*ROUND( vergoedtwee *1.5,2)+'M2-In'!AA67*ROUND( vergoedtwee *0.6,2)+'M2-In'!AB67*ROUND( vergoedtwee *0.9,2))</f>
        <v>0</v>
      </c>
      <c r="Z67" s="81">
        <f t="shared" ca="1" si="5"/>
        <v>0</v>
      </c>
      <c r="AA67" s="81">
        <f>E67+'M2-In'!N67+'M2-In'!P67+H67</f>
        <v>0</v>
      </c>
      <c r="AB67" s="81">
        <f>E67+'M2-In'!N67+'M2-In'!P67</f>
        <v>0</v>
      </c>
      <c r="AC67" s="25">
        <f>IF(V67=1,"Corriger",MIN(AA67,ad5m2*Ident!L67))</f>
        <v>0</v>
      </c>
      <c r="AD67" s="25">
        <f>MIN(AB67,ad5m2*Ident!L67)</f>
        <v>0</v>
      </c>
      <c r="AE67" s="81">
        <f t="shared" si="6"/>
        <v>0</v>
      </c>
      <c r="AF67" s="81">
        <f t="shared" si="7"/>
        <v>0</v>
      </c>
      <c r="AG67" s="81">
        <f>'M2-In'!AD67+'M2-In'!AE67</f>
        <v>0</v>
      </c>
      <c r="AH67" s="81">
        <f t="shared" si="8"/>
        <v>0</v>
      </c>
      <c r="AI67" s="81">
        <f>IF(V67=1,"Corriger!",ROUND('M2-In'!AF67*AE67*fuf,2))</f>
        <v>0</v>
      </c>
      <c r="AJ67" s="81">
        <f>IF(V67=1,"Corriger!",ROUND('M2-In'!AG67*AE67*fuf,2))</f>
        <v>0</v>
      </c>
      <c r="AK67" s="81">
        <f>IF(V67=1,"Corriger!",ROUND('M2-In'!AH67*AE67*fuf,2))</f>
        <v>0</v>
      </c>
      <c r="AL67" s="81">
        <f>IF(V67=1,"Corriger!",ROUND('M2-In'!AI67*AE67*fuf,2))</f>
        <v>0</v>
      </c>
      <c r="AM67" s="81">
        <f>IF(V67=1,"Corriger!",ROUND('M2-In'!AJ67*AE67*fuf,2))</f>
        <v>0</v>
      </c>
      <c r="AN67" s="81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1">
        <f t="shared" si="10"/>
        <v>0</v>
      </c>
      <c r="AQ67" s="81">
        <f t="shared" ca="1" si="11"/>
        <v>0</v>
      </c>
      <c r="AR67" s="81">
        <f t="shared" ca="1" si="12"/>
        <v>0</v>
      </c>
      <c r="AS67" s="81">
        <f t="shared" si="13"/>
        <v>0</v>
      </c>
      <c r="AT67" s="81">
        <f t="shared" ca="1" si="14"/>
        <v>0</v>
      </c>
      <c r="AU67" s="81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'M2-In'!F68*malu2+'M2-In'!G68*dima2+'M2-In'!H68*wome2+'M2-In'!I68*doje2+'M2-In'!J68*vrve2+'M2-In'!K68*zasa2+'M2-In'!L68*zodi2</f>
        <v>0</v>
      </c>
      <c r="F68" s="34">
        <f>IF('M2-In'!Q68&lt;0,1,0)</f>
        <v>0</v>
      </c>
      <c r="G68" s="81" t="str">
        <f t="shared" ref="G68:G131" si="16">IF(F68=1,"pas&lt;0 !","OK")</f>
        <v>OK</v>
      </c>
      <c r="H68" s="81">
        <f>IF('M2-In'!Q68&lt;0,0,'M2-In'!Q68)</f>
        <v>0</v>
      </c>
      <c r="I68" s="25">
        <f>IF('M2-In'!F68&gt;0,malu2,0)</f>
        <v>0</v>
      </c>
      <c r="J68" s="25">
        <f>IF('M2-In'!G68&gt;0,dima2,0)</f>
        <v>0</v>
      </c>
      <c r="K68" s="25">
        <f>IF('M2-In'!H68&gt;0,wome2,0)</f>
        <v>0</v>
      </c>
      <c r="L68" s="25">
        <f>IF('M2-In'!I68&gt;0,doje2,0)</f>
        <v>0</v>
      </c>
      <c r="M68" s="25">
        <f>IF('M2-In'!J68&gt;0,vrve2,0)</f>
        <v>0</v>
      </c>
      <c r="N68" s="25">
        <f>IF('M2-In'!K68&gt;0,zasa2,0)</f>
        <v>0</v>
      </c>
      <c r="O68" s="25">
        <f>IF('M2-In'!L68&gt;0,zodi2,0)</f>
        <v>0</v>
      </c>
      <c r="P68" s="25">
        <f t="shared" ref="P68:P131" si="17">I68+J68+K68+L68+M68+N68+O68</f>
        <v>0</v>
      </c>
      <c r="Q68" s="25">
        <f>IF(P68+'M2-In'!U68&gt;malu2+dima2+wome2+doje2+vrve2+zasa2+zodi2,1,0)</f>
        <v>0</v>
      </c>
      <c r="R68" s="25" t="str">
        <f t="shared" ref="R68:R131" si="18">IF(Q68=1,"Trop!","OK")</f>
        <v>OK</v>
      </c>
      <c r="S68" s="25">
        <f>MIN(P68+'M2-In'!U68,malu2+dima2+wome2+doje2+vrve2+zasa2+zodi2)</f>
        <v>0</v>
      </c>
      <c r="T68" s="25">
        <f>IF('M2-In'!AD68+'M2-In'!AE68+'M2-In'!AF68+'M2-In'!AG68+'M2-In'!AH68+'M2-In'!AI68+'M2-In'!AJ68&gt;S68,1,0)</f>
        <v>0</v>
      </c>
      <c r="U68" s="25" t="str">
        <f t="shared" ref="U68:U131" si="19">IF(T68=1,"Trop!","OK")</f>
        <v>OK</v>
      </c>
      <c r="V68" s="34">
        <f t="shared" ref="V68:V131" si="20">IF(OR(Q68=1,T68=1,F68=1),1,0)</f>
        <v>0</v>
      </c>
      <c r="W68" s="81">
        <f>ROUND('M2-In'!Y68+'M2-In'!Z68+'M2-In'!AA68*0.5+'M2-In'!AB68*0.5,2)</f>
        <v>0</v>
      </c>
      <c r="X68" s="81">
        <f>ROUND('M2-In'!Y68,2)+ROUND('M2-In'!Z68*1.5,2)+ROUND('M2-In'!AA68*0.6,2)+ROUND('M2-In'!AB68*0.9,2)</f>
        <v>0</v>
      </c>
      <c r="Y68" s="81">
        <f ca="1">IF(V68=1,"Corriger",'M2-In'!Y68* vergoedtwee +'M2-In'!Z68*ROUND( vergoedtwee *1.5,2)+'M2-In'!AA68*ROUND( vergoedtwee *0.6,2)+'M2-In'!AB68*ROUND( vergoedtwee *0.9,2))</f>
        <v>0</v>
      </c>
      <c r="Z68" s="81">
        <f t="shared" ref="Z68:Z131" ca="1" si="21">IF(V68=1,"Corriger",Y68-AU68)</f>
        <v>0</v>
      </c>
      <c r="AA68" s="81">
        <f>E68+'M2-In'!N68+'M2-In'!P68+H68</f>
        <v>0</v>
      </c>
      <c r="AB68" s="81">
        <f>E68+'M2-In'!N68+'M2-In'!P68</f>
        <v>0</v>
      </c>
      <c r="AC68" s="25">
        <f>IF(V68=1,"Corriger",MIN(AA68,ad5m2*Ident!L68))</f>
        <v>0</v>
      </c>
      <c r="AD68" s="25">
        <f>MIN(AB68,ad5m2*Ident!L68)</f>
        <v>0</v>
      </c>
      <c r="AE68" s="81">
        <f t="shared" ref="AE68:AE131" si="22">IF(V68=1,"Corriger!",IF(S68=0,0,ROUND(AD68/S68,2)))</f>
        <v>0</v>
      </c>
      <c r="AF68" s="81">
        <f t="shared" ref="AF68:AF131" si="23">IF(V68=1,"Corriger!",ROUND(W68*fuf,2))</f>
        <v>0</v>
      </c>
      <c r="AG68" s="81">
        <f>'M2-In'!AD68+'M2-In'!AE68</f>
        <v>0</v>
      </c>
      <c r="AH68" s="81">
        <f t="shared" ref="AH68:AH131" si="24">IF(V68=1,"Corriger!",ROUND(AG68*AE68*fuf,2))</f>
        <v>0</v>
      </c>
      <c r="AI68" s="81">
        <f>IF(V68=1,"Corriger!",ROUND('M2-In'!AF68*AE68*fuf,2))</f>
        <v>0</v>
      </c>
      <c r="AJ68" s="81">
        <f>IF(V68=1,"Corriger!",ROUND('M2-In'!AG68*AE68*fuf,2))</f>
        <v>0</v>
      </c>
      <c r="AK68" s="81">
        <f>IF(V68=1,"Corriger!",ROUND('M2-In'!AH68*AE68*fuf,2))</f>
        <v>0</v>
      </c>
      <c r="AL68" s="81">
        <f>IF(V68=1,"Corriger!",ROUND('M2-In'!AI68*AE68*fuf,2))</f>
        <v>0</v>
      </c>
      <c r="AM68" s="81">
        <f>IF(V68=1,"Corriger!",ROUND('M2-In'!AJ68*AE68*fuf,2))</f>
        <v>0</v>
      </c>
      <c r="AN68" s="81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1">
        <f t="shared" ref="AP68:AP131" si="26">ROUND(W68*fuf,2)</f>
        <v>0</v>
      </c>
      <c r="AQ68" s="81">
        <f t="shared" ref="AQ68:AQ131" ca="1" si="27">ROUND(fulm2*AP68,2)</f>
        <v>0</v>
      </c>
      <c r="AR68" s="81">
        <f t="shared" ref="AR68:AR131" ca="1" si="28">ROUND(AQ68*wnbij/100,2)</f>
        <v>0</v>
      </c>
      <c r="AS68" s="81">
        <f t="shared" ref="AS68:AS131" si="29">MIN(ROUND(AP68/upm_2,2),1)</f>
        <v>0</v>
      </c>
      <c r="AT68" s="81">
        <f t="shared" ref="AT68:AT131" ca="1" si="30">MIN(ROUND(bvmll2*AS68,2),AR68)</f>
        <v>0</v>
      </c>
      <c r="AU68" s="81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'M2-In'!F69*malu2+'M2-In'!G69*dima2+'M2-In'!H69*wome2+'M2-In'!I69*doje2+'M2-In'!J69*vrve2+'M2-In'!K69*zasa2+'M2-In'!L69*zodi2</f>
        <v>0</v>
      </c>
      <c r="F69" s="34">
        <f>IF('M2-In'!Q69&lt;0,1,0)</f>
        <v>0</v>
      </c>
      <c r="G69" s="81" t="str">
        <f t="shared" si="16"/>
        <v>OK</v>
      </c>
      <c r="H69" s="81">
        <f>IF('M2-In'!Q69&lt;0,0,'M2-In'!Q69)</f>
        <v>0</v>
      </c>
      <c r="I69" s="25">
        <f>IF('M2-In'!F69&gt;0,malu2,0)</f>
        <v>0</v>
      </c>
      <c r="J69" s="25">
        <f>IF('M2-In'!G69&gt;0,dima2,0)</f>
        <v>0</v>
      </c>
      <c r="K69" s="25">
        <f>IF('M2-In'!H69&gt;0,wome2,0)</f>
        <v>0</v>
      </c>
      <c r="L69" s="25">
        <f>IF('M2-In'!I69&gt;0,doje2,0)</f>
        <v>0</v>
      </c>
      <c r="M69" s="25">
        <f>IF('M2-In'!J69&gt;0,vrve2,0)</f>
        <v>0</v>
      </c>
      <c r="N69" s="25">
        <f>IF('M2-In'!K69&gt;0,zasa2,0)</f>
        <v>0</v>
      </c>
      <c r="O69" s="25">
        <f>IF('M2-In'!L69&gt;0,zodi2,0)</f>
        <v>0</v>
      </c>
      <c r="P69" s="25">
        <f t="shared" si="17"/>
        <v>0</v>
      </c>
      <c r="Q69" s="25">
        <f>IF(P69+'M2-In'!U69&gt;malu2+dima2+wome2+doje2+vrve2+zasa2+zodi2,1,0)</f>
        <v>0</v>
      </c>
      <c r="R69" s="25" t="str">
        <f t="shared" si="18"/>
        <v>OK</v>
      </c>
      <c r="S69" s="25">
        <f>MIN(P69+'M2-In'!U69,malu2+dima2+wome2+doje2+vrve2+zasa2+zodi2)</f>
        <v>0</v>
      </c>
      <c r="T69" s="25">
        <f>IF('M2-In'!AD69+'M2-In'!AE69+'M2-In'!AF69+'M2-In'!AG69+'M2-In'!AH69+'M2-In'!AI69+'M2-In'!AJ69&gt;S69,1,0)</f>
        <v>0</v>
      </c>
      <c r="U69" s="25" t="str">
        <f t="shared" si="19"/>
        <v>OK</v>
      </c>
      <c r="V69" s="34">
        <f t="shared" si="20"/>
        <v>0</v>
      </c>
      <c r="W69" s="81">
        <f>ROUND('M2-In'!Y69+'M2-In'!Z69+'M2-In'!AA69*0.5+'M2-In'!AB69*0.5,2)</f>
        <v>0</v>
      </c>
      <c r="X69" s="81">
        <f>ROUND('M2-In'!Y69,2)+ROUND('M2-In'!Z69*1.5,2)+ROUND('M2-In'!AA69*0.6,2)+ROUND('M2-In'!AB69*0.9,2)</f>
        <v>0</v>
      </c>
      <c r="Y69" s="81">
        <f ca="1">IF(V69=1,"Corriger",'M2-In'!Y69* vergoedtwee +'M2-In'!Z69*ROUND( vergoedtwee *1.5,2)+'M2-In'!AA69*ROUND( vergoedtwee *0.6,2)+'M2-In'!AB69*ROUND( vergoedtwee *0.9,2))</f>
        <v>0</v>
      </c>
      <c r="Z69" s="81">
        <f t="shared" ca="1" si="21"/>
        <v>0</v>
      </c>
      <c r="AA69" s="81">
        <f>E69+'M2-In'!N69+'M2-In'!P69+H69</f>
        <v>0</v>
      </c>
      <c r="AB69" s="81">
        <f>E69+'M2-In'!N69+'M2-In'!P69</f>
        <v>0</v>
      </c>
      <c r="AC69" s="25">
        <f>IF(V69=1,"Corriger",MIN(AA69,ad5m2*Ident!L69))</f>
        <v>0</v>
      </c>
      <c r="AD69" s="25">
        <f>MIN(AB69,ad5m2*Ident!L69)</f>
        <v>0</v>
      </c>
      <c r="AE69" s="81">
        <f t="shared" si="22"/>
        <v>0</v>
      </c>
      <c r="AF69" s="81">
        <f t="shared" si="23"/>
        <v>0</v>
      </c>
      <c r="AG69" s="81">
        <f>'M2-In'!AD69+'M2-In'!AE69</f>
        <v>0</v>
      </c>
      <c r="AH69" s="81">
        <f t="shared" si="24"/>
        <v>0</v>
      </c>
      <c r="AI69" s="81">
        <f>IF(V69=1,"Corriger!",ROUND('M2-In'!AF69*AE69*fuf,2))</f>
        <v>0</v>
      </c>
      <c r="AJ69" s="81">
        <f>IF(V69=1,"Corriger!",ROUND('M2-In'!AG69*AE69*fuf,2))</f>
        <v>0</v>
      </c>
      <c r="AK69" s="81">
        <f>IF(V69=1,"Corriger!",ROUND('M2-In'!AH69*AE69*fuf,2))</f>
        <v>0</v>
      </c>
      <c r="AL69" s="81">
        <f>IF(V69=1,"Corriger!",ROUND('M2-In'!AI69*AE69*fuf,2))</f>
        <v>0</v>
      </c>
      <c r="AM69" s="81">
        <f>IF(V69=1,"Corriger!",ROUND('M2-In'!AJ69*AE69*fuf,2))</f>
        <v>0</v>
      </c>
      <c r="AN69" s="81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1">
        <f t="shared" si="26"/>
        <v>0</v>
      </c>
      <c r="AQ69" s="81">
        <f t="shared" ca="1" si="27"/>
        <v>0</v>
      </c>
      <c r="AR69" s="81">
        <f t="shared" ca="1" si="28"/>
        <v>0</v>
      </c>
      <c r="AS69" s="81">
        <f t="shared" si="29"/>
        <v>0</v>
      </c>
      <c r="AT69" s="81">
        <f t="shared" ca="1" si="30"/>
        <v>0</v>
      </c>
      <c r="AU69" s="81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'M2-In'!F70*malu2+'M2-In'!G70*dima2+'M2-In'!H70*wome2+'M2-In'!I70*doje2+'M2-In'!J70*vrve2+'M2-In'!K70*zasa2+'M2-In'!L70*zodi2</f>
        <v>0</v>
      </c>
      <c r="F70" s="34">
        <f>IF('M2-In'!Q70&lt;0,1,0)</f>
        <v>0</v>
      </c>
      <c r="G70" s="81" t="str">
        <f t="shared" si="16"/>
        <v>OK</v>
      </c>
      <c r="H70" s="81">
        <f>IF('M2-In'!Q70&lt;0,0,'M2-In'!Q70)</f>
        <v>0</v>
      </c>
      <c r="I70" s="25">
        <f>IF('M2-In'!F70&gt;0,malu2,0)</f>
        <v>0</v>
      </c>
      <c r="J70" s="25">
        <f>IF('M2-In'!G70&gt;0,dima2,0)</f>
        <v>0</v>
      </c>
      <c r="K70" s="25">
        <f>IF('M2-In'!H70&gt;0,wome2,0)</f>
        <v>0</v>
      </c>
      <c r="L70" s="25">
        <f>IF('M2-In'!I70&gt;0,doje2,0)</f>
        <v>0</v>
      </c>
      <c r="M70" s="25">
        <f>IF('M2-In'!J70&gt;0,vrve2,0)</f>
        <v>0</v>
      </c>
      <c r="N70" s="25">
        <f>IF('M2-In'!K70&gt;0,zasa2,0)</f>
        <v>0</v>
      </c>
      <c r="O70" s="25">
        <f>IF('M2-In'!L70&gt;0,zodi2,0)</f>
        <v>0</v>
      </c>
      <c r="P70" s="25">
        <f t="shared" si="17"/>
        <v>0</v>
      </c>
      <c r="Q70" s="25">
        <f>IF(P70+'M2-In'!U70&gt;malu2+dima2+wome2+doje2+vrve2+zasa2+zodi2,1,0)</f>
        <v>0</v>
      </c>
      <c r="R70" s="25" t="str">
        <f t="shared" si="18"/>
        <v>OK</v>
      </c>
      <c r="S70" s="25">
        <f>MIN(P70+'M2-In'!U70,malu2+dima2+wome2+doje2+vrve2+zasa2+zodi2)</f>
        <v>0</v>
      </c>
      <c r="T70" s="25">
        <f>IF('M2-In'!AD70+'M2-In'!AE70+'M2-In'!AF70+'M2-In'!AG70+'M2-In'!AH70+'M2-In'!AI70+'M2-In'!AJ70&gt;S70,1,0)</f>
        <v>0</v>
      </c>
      <c r="U70" s="25" t="str">
        <f t="shared" si="19"/>
        <v>OK</v>
      </c>
      <c r="V70" s="34">
        <f t="shared" si="20"/>
        <v>0</v>
      </c>
      <c r="W70" s="81">
        <f>ROUND('M2-In'!Y70+'M2-In'!Z70+'M2-In'!AA70*0.5+'M2-In'!AB70*0.5,2)</f>
        <v>0</v>
      </c>
      <c r="X70" s="81">
        <f>ROUND('M2-In'!Y70,2)+ROUND('M2-In'!Z70*1.5,2)+ROUND('M2-In'!AA70*0.6,2)+ROUND('M2-In'!AB70*0.9,2)</f>
        <v>0</v>
      </c>
      <c r="Y70" s="81">
        <f ca="1">IF(V70=1,"Corriger",'M2-In'!Y70* vergoedtwee +'M2-In'!Z70*ROUND( vergoedtwee *1.5,2)+'M2-In'!AA70*ROUND( vergoedtwee *0.6,2)+'M2-In'!AB70*ROUND( vergoedtwee *0.9,2))</f>
        <v>0</v>
      </c>
      <c r="Z70" s="81">
        <f t="shared" ca="1" si="21"/>
        <v>0</v>
      </c>
      <c r="AA70" s="81">
        <f>E70+'M2-In'!N70+'M2-In'!P70+H70</f>
        <v>0</v>
      </c>
      <c r="AB70" s="81">
        <f>E70+'M2-In'!N70+'M2-In'!P70</f>
        <v>0</v>
      </c>
      <c r="AC70" s="25">
        <f>IF(V70=1,"Corriger",MIN(AA70,ad5m2*Ident!L70))</f>
        <v>0</v>
      </c>
      <c r="AD70" s="25">
        <f>MIN(AB70,ad5m2*Ident!L70)</f>
        <v>0</v>
      </c>
      <c r="AE70" s="81">
        <f t="shared" si="22"/>
        <v>0</v>
      </c>
      <c r="AF70" s="81">
        <f t="shared" si="23"/>
        <v>0</v>
      </c>
      <c r="AG70" s="81">
        <f>'M2-In'!AD70+'M2-In'!AE70</f>
        <v>0</v>
      </c>
      <c r="AH70" s="81">
        <f t="shared" si="24"/>
        <v>0</v>
      </c>
      <c r="AI70" s="81">
        <f>IF(V70=1,"Corriger!",ROUND('M2-In'!AF70*AE70*fuf,2))</f>
        <v>0</v>
      </c>
      <c r="AJ70" s="81">
        <f>IF(V70=1,"Corriger!",ROUND('M2-In'!AG70*AE70*fuf,2))</f>
        <v>0</v>
      </c>
      <c r="AK70" s="81">
        <f>IF(V70=1,"Corriger!",ROUND('M2-In'!AH70*AE70*fuf,2))</f>
        <v>0</v>
      </c>
      <c r="AL70" s="81">
        <f>IF(V70=1,"Corriger!",ROUND('M2-In'!AI70*AE70*fuf,2))</f>
        <v>0</v>
      </c>
      <c r="AM70" s="81">
        <f>IF(V70=1,"Corriger!",ROUND('M2-In'!AJ70*AE70*fuf,2))</f>
        <v>0</v>
      </c>
      <c r="AN70" s="81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1">
        <f t="shared" si="26"/>
        <v>0</v>
      </c>
      <c r="AQ70" s="81">
        <f t="shared" ca="1" si="27"/>
        <v>0</v>
      </c>
      <c r="AR70" s="81">
        <f t="shared" ca="1" si="28"/>
        <v>0</v>
      </c>
      <c r="AS70" s="81">
        <f t="shared" si="29"/>
        <v>0</v>
      </c>
      <c r="AT70" s="81">
        <f t="shared" ca="1" si="30"/>
        <v>0</v>
      </c>
      <c r="AU70" s="81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'M2-In'!F71*malu2+'M2-In'!G71*dima2+'M2-In'!H71*wome2+'M2-In'!I71*doje2+'M2-In'!J71*vrve2+'M2-In'!K71*zasa2+'M2-In'!L71*zodi2</f>
        <v>0</v>
      </c>
      <c r="F71" s="34">
        <f>IF('M2-In'!Q71&lt;0,1,0)</f>
        <v>0</v>
      </c>
      <c r="G71" s="81" t="str">
        <f t="shared" si="16"/>
        <v>OK</v>
      </c>
      <c r="H71" s="81">
        <f>IF('M2-In'!Q71&lt;0,0,'M2-In'!Q71)</f>
        <v>0</v>
      </c>
      <c r="I71" s="25">
        <f>IF('M2-In'!F71&gt;0,malu2,0)</f>
        <v>0</v>
      </c>
      <c r="J71" s="25">
        <f>IF('M2-In'!G71&gt;0,dima2,0)</f>
        <v>0</v>
      </c>
      <c r="K71" s="25">
        <f>IF('M2-In'!H71&gt;0,wome2,0)</f>
        <v>0</v>
      </c>
      <c r="L71" s="25">
        <f>IF('M2-In'!I71&gt;0,doje2,0)</f>
        <v>0</v>
      </c>
      <c r="M71" s="25">
        <f>IF('M2-In'!J71&gt;0,vrve2,0)</f>
        <v>0</v>
      </c>
      <c r="N71" s="25">
        <f>IF('M2-In'!K71&gt;0,zasa2,0)</f>
        <v>0</v>
      </c>
      <c r="O71" s="25">
        <f>IF('M2-In'!L71&gt;0,zodi2,0)</f>
        <v>0</v>
      </c>
      <c r="P71" s="25">
        <f t="shared" si="17"/>
        <v>0</v>
      </c>
      <c r="Q71" s="25">
        <f>IF(P71+'M2-In'!U71&gt;malu2+dima2+wome2+doje2+vrve2+zasa2+zodi2,1,0)</f>
        <v>0</v>
      </c>
      <c r="R71" s="25" t="str">
        <f t="shared" si="18"/>
        <v>OK</v>
      </c>
      <c r="S71" s="25">
        <f>MIN(P71+'M2-In'!U71,malu2+dima2+wome2+doje2+vrve2+zasa2+zodi2)</f>
        <v>0</v>
      </c>
      <c r="T71" s="25">
        <f>IF('M2-In'!AD71+'M2-In'!AE71+'M2-In'!AF71+'M2-In'!AG71+'M2-In'!AH71+'M2-In'!AI71+'M2-In'!AJ71&gt;S71,1,0)</f>
        <v>0</v>
      </c>
      <c r="U71" s="25" t="str">
        <f t="shared" si="19"/>
        <v>OK</v>
      </c>
      <c r="V71" s="34">
        <f t="shared" si="20"/>
        <v>0</v>
      </c>
      <c r="W71" s="81">
        <f>ROUND('M2-In'!Y71+'M2-In'!Z71+'M2-In'!AA71*0.5+'M2-In'!AB71*0.5,2)</f>
        <v>0</v>
      </c>
      <c r="X71" s="81">
        <f>ROUND('M2-In'!Y71,2)+ROUND('M2-In'!Z71*1.5,2)+ROUND('M2-In'!AA71*0.6,2)+ROUND('M2-In'!AB71*0.9,2)</f>
        <v>0</v>
      </c>
      <c r="Y71" s="81">
        <f ca="1">IF(V71=1,"Corriger",'M2-In'!Y71* vergoedtwee +'M2-In'!Z71*ROUND( vergoedtwee *1.5,2)+'M2-In'!AA71*ROUND( vergoedtwee *0.6,2)+'M2-In'!AB71*ROUND( vergoedtwee *0.9,2))</f>
        <v>0</v>
      </c>
      <c r="Z71" s="81">
        <f t="shared" ca="1" si="21"/>
        <v>0</v>
      </c>
      <c r="AA71" s="81">
        <f>E71+'M2-In'!N71+'M2-In'!P71+H71</f>
        <v>0</v>
      </c>
      <c r="AB71" s="81">
        <f>E71+'M2-In'!N71+'M2-In'!P71</f>
        <v>0</v>
      </c>
      <c r="AC71" s="25">
        <f>IF(V71=1,"Corriger",MIN(AA71,ad5m2*Ident!L71))</f>
        <v>0</v>
      </c>
      <c r="AD71" s="25">
        <f>MIN(AB71,ad5m2*Ident!L71)</f>
        <v>0</v>
      </c>
      <c r="AE71" s="81">
        <f t="shared" si="22"/>
        <v>0</v>
      </c>
      <c r="AF71" s="81">
        <f t="shared" si="23"/>
        <v>0</v>
      </c>
      <c r="AG71" s="81">
        <f>'M2-In'!AD71+'M2-In'!AE71</f>
        <v>0</v>
      </c>
      <c r="AH71" s="81">
        <f t="shared" si="24"/>
        <v>0</v>
      </c>
      <c r="AI71" s="81">
        <f>IF(V71=1,"Corriger!",ROUND('M2-In'!AF71*AE71*fuf,2))</f>
        <v>0</v>
      </c>
      <c r="AJ71" s="81">
        <f>IF(V71=1,"Corriger!",ROUND('M2-In'!AG71*AE71*fuf,2))</f>
        <v>0</v>
      </c>
      <c r="AK71" s="81">
        <f>IF(V71=1,"Corriger!",ROUND('M2-In'!AH71*AE71*fuf,2))</f>
        <v>0</v>
      </c>
      <c r="AL71" s="81">
        <f>IF(V71=1,"Corriger!",ROUND('M2-In'!AI71*AE71*fuf,2))</f>
        <v>0</v>
      </c>
      <c r="AM71" s="81">
        <f>IF(V71=1,"Corriger!",ROUND('M2-In'!AJ71*AE71*fuf,2))</f>
        <v>0</v>
      </c>
      <c r="AN71" s="81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1">
        <f t="shared" si="26"/>
        <v>0</v>
      </c>
      <c r="AQ71" s="81">
        <f t="shared" ca="1" si="27"/>
        <v>0</v>
      </c>
      <c r="AR71" s="81">
        <f t="shared" ca="1" si="28"/>
        <v>0</v>
      </c>
      <c r="AS71" s="81">
        <f t="shared" si="29"/>
        <v>0</v>
      </c>
      <c r="AT71" s="81">
        <f t="shared" ca="1" si="30"/>
        <v>0</v>
      </c>
      <c r="AU71" s="81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'M2-In'!F72*malu2+'M2-In'!G72*dima2+'M2-In'!H72*wome2+'M2-In'!I72*doje2+'M2-In'!J72*vrve2+'M2-In'!K72*zasa2+'M2-In'!L72*zodi2</f>
        <v>0</v>
      </c>
      <c r="F72" s="34">
        <f>IF('M2-In'!Q72&lt;0,1,0)</f>
        <v>0</v>
      </c>
      <c r="G72" s="81" t="str">
        <f t="shared" si="16"/>
        <v>OK</v>
      </c>
      <c r="H72" s="81">
        <f>IF('M2-In'!Q72&lt;0,0,'M2-In'!Q72)</f>
        <v>0</v>
      </c>
      <c r="I72" s="25">
        <f>IF('M2-In'!F72&gt;0,malu2,0)</f>
        <v>0</v>
      </c>
      <c r="J72" s="25">
        <f>IF('M2-In'!G72&gt;0,dima2,0)</f>
        <v>0</v>
      </c>
      <c r="K72" s="25">
        <f>IF('M2-In'!H72&gt;0,wome2,0)</f>
        <v>0</v>
      </c>
      <c r="L72" s="25">
        <f>IF('M2-In'!I72&gt;0,doje2,0)</f>
        <v>0</v>
      </c>
      <c r="M72" s="25">
        <f>IF('M2-In'!J72&gt;0,vrve2,0)</f>
        <v>0</v>
      </c>
      <c r="N72" s="25">
        <f>IF('M2-In'!K72&gt;0,zasa2,0)</f>
        <v>0</v>
      </c>
      <c r="O72" s="25">
        <f>IF('M2-In'!L72&gt;0,zodi2,0)</f>
        <v>0</v>
      </c>
      <c r="P72" s="25">
        <f t="shared" si="17"/>
        <v>0</v>
      </c>
      <c r="Q72" s="25">
        <f>IF(P72+'M2-In'!U72&gt;malu2+dima2+wome2+doje2+vrve2+zasa2+zodi2,1,0)</f>
        <v>0</v>
      </c>
      <c r="R72" s="25" t="str">
        <f t="shared" si="18"/>
        <v>OK</v>
      </c>
      <c r="S72" s="25">
        <f>MIN(P72+'M2-In'!U72,malu2+dima2+wome2+doje2+vrve2+zasa2+zodi2)</f>
        <v>0</v>
      </c>
      <c r="T72" s="25">
        <f>IF('M2-In'!AD72+'M2-In'!AE72+'M2-In'!AF72+'M2-In'!AG72+'M2-In'!AH72+'M2-In'!AI72+'M2-In'!AJ72&gt;S72,1,0)</f>
        <v>0</v>
      </c>
      <c r="U72" s="25" t="str">
        <f t="shared" si="19"/>
        <v>OK</v>
      </c>
      <c r="V72" s="34">
        <f t="shared" si="20"/>
        <v>0</v>
      </c>
      <c r="W72" s="81">
        <f>ROUND('M2-In'!Y72+'M2-In'!Z72+'M2-In'!AA72*0.5+'M2-In'!AB72*0.5,2)</f>
        <v>0</v>
      </c>
      <c r="X72" s="81">
        <f>ROUND('M2-In'!Y72,2)+ROUND('M2-In'!Z72*1.5,2)+ROUND('M2-In'!AA72*0.6,2)+ROUND('M2-In'!AB72*0.9,2)</f>
        <v>0</v>
      </c>
      <c r="Y72" s="81">
        <f ca="1">IF(V72=1,"Corriger",'M2-In'!Y72* vergoedtwee +'M2-In'!Z72*ROUND( vergoedtwee *1.5,2)+'M2-In'!AA72*ROUND( vergoedtwee *0.6,2)+'M2-In'!AB72*ROUND( vergoedtwee *0.9,2))</f>
        <v>0</v>
      </c>
      <c r="Z72" s="81">
        <f t="shared" ca="1" si="21"/>
        <v>0</v>
      </c>
      <c r="AA72" s="81">
        <f>E72+'M2-In'!N72+'M2-In'!P72+H72</f>
        <v>0</v>
      </c>
      <c r="AB72" s="81">
        <f>E72+'M2-In'!N72+'M2-In'!P72</f>
        <v>0</v>
      </c>
      <c r="AC72" s="25">
        <f>IF(V72=1,"Corriger",MIN(AA72,ad5m2*Ident!L72))</f>
        <v>0</v>
      </c>
      <c r="AD72" s="25">
        <f>MIN(AB72,ad5m2*Ident!L72)</f>
        <v>0</v>
      </c>
      <c r="AE72" s="81">
        <f t="shared" si="22"/>
        <v>0</v>
      </c>
      <c r="AF72" s="81">
        <f t="shared" si="23"/>
        <v>0</v>
      </c>
      <c r="AG72" s="81">
        <f>'M2-In'!AD72+'M2-In'!AE72</f>
        <v>0</v>
      </c>
      <c r="AH72" s="81">
        <f t="shared" si="24"/>
        <v>0</v>
      </c>
      <c r="AI72" s="81">
        <f>IF(V72=1,"Corriger!",ROUND('M2-In'!AF72*AE72*fuf,2))</f>
        <v>0</v>
      </c>
      <c r="AJ72" s="81">
        <f>IF(V72=1,"Corriger!",ROUND('M2-In'!AG72*AE72*fuf,2))</f>
        <v>0</v>
      </c>
      <c r="AK72" s="81">
        <f>IF(V72=1,"Corriger!",ROUND('M2-In'!AH72*AE72*fuf,2))</f>
        <v>0</v>
      </c>
      <c r="AL72" s="81">
        <f>IF(V72=1,"Corriger!",ROUND('M2-In'!AI72*AE72*fuf,2))</f>
        <v>0</v>
      </c>
      <c r="AM72" s="81">
        <f>IF(V72=1,"Corriger!",ROUND('M2-In'!AJ72*AE72*fuf,2))</f>
        <v>0</v>
      </c>
      <c r="AN72" s="81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1">
        <f t="shared" si="26"/>
        <v>0</v>
      </c>
      <c r="AQ72" s="81">
        <f t="shared" ca="1" si="27"/>
        <v>0</v>
      </c>
      <c r="AR72" s="81">
        <f t="shared" ca="1" si="28"/>
        <v>0</v>
      </c>
      <c r="AS72" s="81">
        <f t="shared" si="29"/>
        <v>0</v>
      </c>
      <c r="AT72" s="81">
        <f t="shared" ca="1" si="30"/>
        <v>0</v>
      </c>
      <c r="AU72" s="81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'M2-In'!F73*malu2+'M2-In'!G73*dima2+'M2-In'!H73*wome2+'M2-In'!I73*doje2+'M2-In'!J73*vrve2+'M2-In'!K73*zasa2+'M2-In'!L73*zodi2</f>
        <v>0</v>
      </c>
      <c r="F73" s="34">
        <f>IF('M2-In'!Q73&lt;0,1,0)</f>
        <v>0</v>
      </c>
      <c r="G73" s="81" t="str">
        <f t="shared" si="16"/>
        <v>OK</v>
      </c>
      <c r="H73" s="81">
        <f>IF('M2-In'!Q73&lt;0,0,'M2-In'!Q73)</f>
        <v>0</v>
      </c>
      <c r="I73" s="25">
        <f>IF('M2-In'!F73&gt;0,malu2,0)</f>
        <v>0</v>
      </c>
      <c r="J73" s="25">
        <f>IF('M2-In'!G73&gt;0,dima2,0)</f>
        <v>0</v>
      </c>
      <c r="K73" s="25">
        <f>IF('M2-In'!H73&gt;0,wome2,0)</f>
        <v>0</v>
      </c>
      <c r="L73" s="25">
        <f>IF('M2-In'!I73&gt;0,doje2,0)</f>
        <v>0</v>
      </c>
      <c r="M73" s="25">
        <f>IF('M2-In'!J73&gt;0,vrve2,0)</f>
        <v>0</v>
      </c>
      <c r="N73" s="25">
        <f>IF('M2-In'!K73&gt;0,zasa2,0)</f>
        <v>0</v>
      </c>
      <c r="O73" s="25">
        <f>IF('M2-In'!L73&gt;0,zodi2,0)</f>
        <v>0</v>
      </c>
      <c r="P73" s="25">
        <f t="shared" si="17"/>
        <v>0</v>
      </c>
      <c r="Q73" s="25">
        <f>IF(P73+'M2-In'!U73&gt;malu2+dima2+wome2+doje2+vrve2+zasa2+zodi2,1,0)</f>
        <v>0</v>
      </c>
      <c r="R73" s="25" t="str">
        <f t="shared" si="18"/>
        <v>OK</v>
      </c>
      <c r="S73" s="25">
        <f>MIN(P73+'M2-In'!U73,malu2+dima2+wome2+doje2+vrve2+zasa2+zodi2)</f>
        <v>0</v>
      </c>
      <c r="T73" s="25">
        <f>IF('M2-In'!AD73+'M2-In'!AE73+'M2-In'!AF73+'M2-In'!AG73+'M2-In'!AH73+'M2-In'!AI73+'M2-In'!AJ73&gt;S73,1,0)</f>
        <v>0</v>
      </c>
      <c r="U73" s="25" t="str">
        <f t="shared" si="19"/>
        <v>OK</v>
      </c>
      <c r="V73" s="34">
        <f t="shared" si="20"/>
        <v>0</v>
      </c>
      <c r="W73" s="81">
        <f>ROUND('M2-In'!Y73+'M2-In'!Z73+'M2-In'!AA73*0.5+'M2-In'!AB73*0.5,2)</f>
        <v>0</v>
      </c>
      <c r="X73" s="81">
        <f>ROUND('M2-In'!Y73,2)+ROUND('M2-In'!Z73*1.5,2)+ROUND('M2-In'!AA73*0.6,2)+ROUND('M2-In'!AB73*0.9,2)</f>
        <v>0</v>
      </c>
      <c r="Y73" s="81">
        <f ca="1">IF(V73=1,"Corriger",'M2-In'!Y73* vergoedtwee +'M2-In'!Z73*ROUND( vergoedtwee *1.5,2)+'M2-In'!AA73*ROUND( vergoedtwee *0.6,2)+'M2-In'!AB73*ROUND( vergoedtwee *0.9,2))</f>
        <v>0</v>
      </c>
      <c r="Z73" s="81">
        <f t="shared" ca="1" si="21"/>
        <v>0</v>
      </c>
      <c r="AA73" s="81">
        <f>E73+'M2-In'!N73+'M2-In'!P73+H73</f>
        <v>0</v>
      </c>
      <c r="AB73" s="81">
        <f>E73+'M2-In'!N73+'M2-In'!P73</f>
        <v>0</v>
      </c>
      <c r="AC73" s="25">
        <f>IF(V73=1,"Corriger",MIN(AA73,ad5m2*Ident!L73))</f>
        <v>0</v>
      </c>
      <c r="AD73" s="25">
        <f>MIN(AB73,ad5m2*Ident!L73)</f>
        <v>0</v>
      </c>
      <c r="AE73" s="81">
        <f t="shared" si="22"/>
        <v>0</v>
      </c>
      <c r="AF73" s="81">
        <f t="shared" si="23"/>
        <v>0</v>
      </c>
      <c r="AG73" s="81">
        <f>'M2-In'!AD73+'M2-In'!AE73</f>
        <v>0</v>
      </c>
      <c r="AH73" s="81">
        <f t="shared" si="24"/>
        <v>0</v>
      </c>
      <c r="AI73" s="81">
        <f>IF(V73=1,"Corriger!",ROUND('M2-In'!AF73*AE73*fuf,2))</f>
        <v>0</v>
      </c>
      <c r="AJ73" s="81">
        <f>IF(V73=1,"Corriger!",ROUND('M2-In'!AG73*AE73*fuf,2))</f>
        <v>0</v>
      </c>
      <c r="AK73" s="81">
        <f>IF(V73=1,"Corriger!",ROUND('M2-In'!AH73*AE73*fuf,2))</f>
        <v>0</v>
      </c>
      <c r="AL73" s="81">
        <f>IF(V73=1,"Corriger!",ROUND('M2-In'!AI73*AE73*fuf,2))</f>
        <v>0</v>
      </c>
      <c r="AM73" s="81">
        <f>IF(V73=1,"Corriger!",ROUND('M2-In'!AJ73*AE73*fuf,2))</f>
        <v>0</v>
      </c>
      <c r="AN73" s="81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1">
        <f t="shared" si="26"/>
        <v>0</v>
      </c>
      <c r="AQ73" s="81">
        <f t="shared" ca="1" si="27"/>
        <v>0</v>
      </c>
      <c r="AR73" s="81">
        <f t="shared" ca="1" si="28"/>
        <v>0</v>
      </c>
      <c r="AS73" s="81">
        <f t="shared" si="29"/>
        <v>0</v>
      </c>
      <c r="AT73" s="81">
        <f t="shared" ca="1" si="30"/>
        <v>0</v>
      </c>
      <c r="AU73" s="81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'M2-In'!F74*malu2+'M2-In'!G74*dima2+'M2-In'!H74*wome2+'M2-In'!I74*doje2+'M2-In'!J74*vrve2+'M2-In'!K74*zasa2+'M2-In'!L74*zodi2</f>
        <v>0</v>
      </c>
      <c r="F74" s="34">
        <f>IF('M2-In'!Q74&lt;0,1,0)</f>
        <v>0</v>
      </c>
      <c r="G74" s="81" t="str">
        <f t="shared" si="16"/>
        <v>OK</v>
      </c>
      <c r="H74" s="81">
        <f>IF('M2-In'!Q74&lt;0,0,'M2-In'!Q74)</f>
        <v>0</v>
      </c>
      <c r="I74" s="25">
        <f>IF('M2-In'!F74&gt;0,malu2,0)</f>
        <v>0</v>
      </c>
      <c r="J74" s="25">
        <f>IF('M2-In'!G74&gt;0,dima2,0)</f>
        <v>0</v>
      </c>
      <c r="K74" s="25">
        <f>IF('M2-In'!H74&gt;0,wome2,0)</f>
        <v>0</v>
      </c>
      <c r="L74" s="25">
        <f>IF('M2-In'!I74&gt;0,doje2,0)</f>
        <v>0</v>
      </c>
      <c r="M74" s="25">
        <f>IF('M2-In'!J74&gt;0,vrve2,0)</f>
        <v>0</v>
      </c>
      <c r="N74" s="25">
        <f>IF('M2-In'!K74&gt;0,zasa2,0)</f>
        <v>0</v>
      </c>
      <c r="O74" s="25">
        <f>IF('M2-In'!L74&gt;0,zodi2,0)</f>
        <v>0</v>
      </c>
      <c r="P74" s="25">
        <f t="shared" si="17"/>
        <v>0</v>
      </c>
      <c r="Q74" s="25">
        <f>IF(P74+'M2-In'!U74&gt;malu2+dima2+wome2+doje2+vrve2+zasa2+zodi2,1,0)</f>
        <v>0</v>
      </c>
      <c r="R74" s="25" t="str">
        <f t="shared" si="18"/>
        <v>OK</v>
      </c>
      <c r="S74" s="25">
        <f>MIN(P74+'M2-In'!U74,malu2+dima2+wome2+doje2+vrve2+zasa2+zodi2)</f>
        <v>0</v>
      </c>
      <c r="T74" s="25">
        <f>IF('M2-In'!AD74+'M2-In'!AE74+'M2-In'!AF74+'M2-In'!AG74+'M2-In'!AH74+'M2-In'!AI74+'M2-In'!AJ74&gt;S74,1,0)</f>
        <v>0</v>
      </c>
      <c r="U74" s="25" t="str">
        <f t="shared" si="19"/>
        <v>OK</v>
      </c>
      <c r="V74" s="34">
        <f t="shared" si="20"/>
        <v>0</v>
      </c>
      <c r="W74" s="81">
        <f>ROUND('M2-In'!Y74+'M2-In'!Z74+'M2-In'!AA74*0.5+'M2-In'!AB74*0.5,2)</f>
        <v>0</v>
      </c>
      <c r="X74" s="81">
        <f>ROUND('M2-In'!Y74,2)+ROUND('M2-In'!Z74*1.5,2)+ROUND('M2-In'!AA74*0.6,2)+ROUND('M2-In'!AB74*0.9,2)</f>
        <v>0</v>
      </c>
      <c r="Y74" s="81">
        <f ca="1">IF(V74=1,"Corriger",'M2-In'!Y74* vergoedtwee +'M2-In'!Z74*ROUND( vergoedtwee *1.5,2)+'M2-In'!AA74*ROUND( vergoedtwee *0.6,2)+'M2-In'!AB74*ROUND( vergoedtwee *0.9,2))</f>
        <v>0</v>
      </c>
      <c r="Z74" s="81">
        <f t="shared" ca="1" si="21"/>
        <v>0</v>
      </c>
      <c r="AA74" s="81">
        <f>E74+'M2-In'!N74+'M2-In'!P74+H74</f>
        <v>0</v>
      </c>
      <c r="AB74" s="81">
        <f>E74+'M2-In'!N74+'M2-In'!P74</f>
        <v>0</v>
      </c>
      <c r="AC74" s="25">
        <f>IF(V74=1,"Corriger",MIN(AA74,ad5m2*Ident!L74))</f>
        <v>0</v>
      </c>
      <c r="AD74" s="25">
        <f>MIN(AB74,ad5m2*Ident!L74)</f>
        <v>0</v>
      </c>
      <c r="AE74" s="81">
        <f t="shared" si="22"/>
        <v>0</v>
      </c>
      <c r="AF74" s="81">
        <f t="shared" si="23"/>
        <v>0</v>
      </c>
      <c r="AG74" s="81">
        <f>'M2-In'!AD74+'M2-In'!AE74</f>
        <v>0</v>
      </c>
      <c r="AH74" s="81">
        <f t="shared" si="24"/>
        <v>0</v>
      </c>
      <c r="AI74" s="81">
        <f>IF(V74=1,"Corriger!",ROUND('M2-In'!AF74*AE74*fuf,2))</f>
        <v>0</v>
      </c>
      <c r="AJ74" s="81">
        <f>IF(V74=1,"Corriger!",ROUND('M2-In'!AG74*AE74*fuf,2))</f>
        <v>0</v>
      </c>
      <c r="AK74" s="81">
        <f>IF(V74=1,"Corriger!",ROUND('M2-In'!AH74*AE74*fuf,2))</f>
        <v>0</v>
      </c>
      <c r="AL74" s="81">
        <f>IF(V74=1,"Corriger!",ROUND('M2-In'!AI74*AE74*fuf,2))</f>
        <v>0</v>
      </c>
      <c r="AM74" s="81">
        <f>IF(V74=1,"Corriger!",ROUND('M2-In'!AJ74*AE74*fuf,2))</f>
        <v>0</v>
      </c>
      <c r="AN74" s="81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1">
        <f t="shared" si="26"/>
        <v>0</v>
      </c>
      <c r="AQ74" s="81">
        <f t="shared" ca="1" si="27"/>
        <v>0</v>
      </c>
      <c r="AR74" s="81">
        <f t="shared" ca="1" si="28"/>
        <v>0</v>
      </c>
      <c r="AS74" s="81">
        <f t="shared" si="29"/>
        <v>0</v>
      </c>
      <c r="AT74" s="81">
        <f t="shared" ca="1" si="30"/>
        <v>0</v>
      </c>
      <c r="AU74" s="81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'M2-In'!F75*malu2+'M2-In'!G75*dima2+'M2-In'!H75*wome2+'M2-In'!I75*doje2+'M2-In'!J75*vrve2+'M2-In'!K75*zasa2+'M2-In'!L75*zodi2</f>
        <v>0</v>
      </c>
      <c r="F75" s="34">
        <f>IF('M2-In'!Q75&lt;0,1,0)</f>
        <v>0</v>
      </c>
      <c r="G75" s="81" t="str">
        <f t="shared" si="16"/>
        <v>OK</v>
      </c>
      <c r="H75" s="81">
        <f>IF('M2-In'!Q75&lt;0,0,'M2-In'!Q75)</f>
        <v>0</v>
      </c>
      <c r="I75" s="25">
        <f>IF('M2-In'!F75&gt;0,malu2,0)</f>
        <v>0</v>
      </c>
      <c r="J75" s="25">
        <f>IF('M2-In'!G75&gt;0,dima2,0)</f>
        <v>0</v>
      </c>
      <c r="K75" s="25">
        <f>IF('M2-In'!H75&gt;0,wome2,0)</f>
        <v>0</v>
      </c>
      <c r="L75" s="25">
        <f>IF('M2-In'!I75&gt;0,doje2,0)</f>
        <v>0</v>
      </c>
      <c r="M75" s="25">
        <f>IF('M2-In'!J75&gt;0,vrve2,0)</f>
        <v>0</v>
      </c>
      <c r="N75" s="25">
        <f>IF('M2-In'!K75&gt;0,zasa2,0)</f>
        <v>0</v>
      </c>
      <c r="O75" s="25">
        <f>IF('M2-In'!L75&gt;0,zodi2,0)</f>
        <v>0</v>
      </c>
      <c r="P75" s="25">
        <f t="shared" si="17"/>
        <v>0</v>
      </c>
      <c r="Q75" s="25">
        <f>IF(P75+'M2-In'!U75&gt;malu2+dima2+wome2+doje2+vrve2+zasa2+zodi2,1,0)</f>
        <v>0</v>
      </c>
      <c r="R75" s="25" t="str">
        <f t="shared" si="18"/>
        <v>OK</v>
      </c>
      <c r="S75" s="25">
        <f>MIN(P75+'M2-In'!U75,malu2+dima2+wome2+doje2+vrve2+zasa2+zodi2)</f>
        <v>0</v>
      </c>
      <c r="T75" s="25">
        <f>IF('M2-In'!AD75+'M2-In'!AE75+'M2-In'!AF75+'M2-In'!AG75+'M2-In'!AH75+'M2-In'!AI75+'M2-In'!AJ75&gt;S75,1,0)</f>
        <v>0</v>
      </c>
      <c r="U75" s="25" t="str">
        <f t="shared" si="19"/>
        <v>OK</v>
      </c>
      <c r="V75" s="34">
        <f t="shared" si="20"/>
        <v>0</v>
      </c>
      <c r="W75" s="81">
        <f>ROUND('M2-In'!Y75+'M2-In'!Z75+'M2-In'!AA75*0.5+'M2-In'!AB75*0.5,2)</f>
        <v>0</v>
      </c>
      <c r="X75" s="81">
        <f>ROUND('M2-In'!Y75,2)+ROUND('M2-In'!Z75*1.5,2)+ROUND('M2-In'!AA75*0.6,2)+ROUND('M2-In'!AB75*0.9,2)</f>
        <v>0</v>
      </c>
      <c r="Y75" s="81">
        <f ca="1">IF(V75=1,"Corriger",'M2-In'!Y75* vergoedtwee +'M2-In'!Z75*ROUND( vergoedtwee *1.5,2)+'M2-In'!AA75*ROUND( vergoedtwee *0.6,2)+'M2-In'!AB75*ROUND( vergoedtwee *0.9,2))</f>
        <v>0</v>
      </c>
      <c r="Z75" s="81">
        <f t="shared" ca="1" si="21"/>
        <v>0</v>
      </c>
      <c r="AA75" s="81">
        <f>E75+'M2-In'!N75+'M2-In'!P75+H75</f>
        <v>0</v>
      </c>
      <c r="AB75" s="81">
        <f>E75+'M2-In'!N75+'M2-In'!P75</f>
        <v>0</v>
      </c>
      <c r="AC75" s="25">
        <f>IF(V75=1,"Corriger",MIN(AA75,ad5m2*Ident!L75))</f>
        <v>0</v>
      </c>
      <c r="AD75" s="25">
        <f>MIN(AB75,ad5m2*Ident!L75)</f>
        <v>0</v>
      </c>
      <c r="AE75" s="81">
        <f t="shared" si="22"/>
        <v>0</v>
      </c>
      <c r="AF75" s="81">
        <f t="shared" si="23"/>
        <v>0</v>
      </c>
      <c r="AG75" s="81">
        <f>'M2-In'!AD75+'M2-In'!AE75</f>
        <v>0</v>
      </c>
      <c r="AH75" s="81">
        <f t="shared" si="24"/>
        <v>0</v>
      </c>
      <c r="AI75" s="81">
        <f>IF(V75=1,"Corriger!",ROUND('M2-In'!AF75*AE75*fuf,2))</f>
        <v>0</v>
      </c>
      <c r="AJ75" s="81">
        <f>IF(V75=1,"Corriger!",ROUND('M2-In'!AG75*AE75*fuf,2))</f>
        <v>0</v>
      </c>
      <c r="AK75" s="81">
        <f>IF(V75=1,"Corriger!",ROUND('M2-In'!AH75*AE75*fuf,2))</f>
        <v>0</v>
      </c>
      <c r="AL75" s="81">
        <f>IF(V75=1,"Corriger!",ROUND('M2-In'!AI75*AE75*fuf,2))</f>
        <v>0</v>
      </c>
      <c r="AM75" s="81">
        <f>IF(V75=1,"Corriger!",ROUND('M2-In'!AJ75*AE75*fuf,2))</f>
        <v>0</v>
      </c>
      <c r="AN75" s="81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1">
        <f t="shared" si="26"/>
        <v>0</v>
      </c>
      <c r="AQ75" s="81">
        <f t="shared" ca="1" si="27"/>
        <v>0</v>
      </c>
      <c r="AR75" s="81">
        <f t="shared" ca="1" si="28"/>
        <v>0</v>
      </c>
      <c r="AS75" s="81">
        <f t="shared" si="29"/>
        <v>0</v>
      </c>
      <c r="AT75" s="81">
        <f t="shared" ca="1" si="30"/>
        <v>0</v>
      </c>
      <c r="AU75" s="81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'M2-In'!F76*malu2+'M2-In'!G76*dima2+'M2-In'!H76*wome2+'M2-In'!I76*doje2+'M2-In'!J76*vrve2+'M2-In'!K76*zasa2+'M2-In'!L76*zodi2</f>
        <v>0</v>
      </c>
      <c r="F76" s="34">
        <f>IF('M2-In'!Q76&lt;0,1,0)</f>
        <v>0</v>
      </c>
      <c r="G76" s="81" t="str">
        <f t="shared" si="16"/>
        <v>OK</v>
      </c>
      <c r="H76" s="81">
        <f>IF('M2-In'!Q76&lt;0,0,'M2-In'!Q76)</f>
        <v>0</v>
      </c>
      <c r="I76" s="25">
        <f>IF('M2-In'!F76&gt;0,malu2,0)</f>
        <v>0</v>
      </c>
      <c r="J76" s="25">
        <f>IF('M2-In'!G76&gt;0,dima2,0)</f>
        <v>0</v>
      </c>
      <c r="K76" s="25">
        <f>IF('M2-In'!H76&gt;0,wome2,0)</f>
        <v>0</v>
      </c>
      <c r="L76" s="25">
        <f>IF('M2-In'!I76&gt;0,doje2,0)</f>
        <v>0</v>
      </c>
      <c r="M76" s="25">
        <f>IF('M2-In'!J76&gt;0,vrve2,0)</f>
        <v>0</v>
      </c>
      <c r="N76" s="25">
        <f>IF('M2-In'!K76&gt;0,zasa2,0)</f>
        <v>0</v>
      </c>
      <c r="O76" s="25">
        <f>IF('M2-In'!L76&gt;0,zodi2,0)</f>
        <v>0</v>
      </c>
      <c r="P76" s="25">
        <f t="shared" si="17"/>
        <v>0</v>
      </c>
      <c r="Q76" s="25">
        <f>IF(P76+'M2-In'!U76&gt;malu2+dima2+wome2+doje2+vrve2+zasa2+zodi2,1,0)</f>
        <v>0</v>
      </c>
      <c r="R76" s="25" t="str">
        <f t="shared" si="18"/>
        <v>OK</v>
      </c>
      <c r="S76" s="25">
        <f>MIN(P76+'M2-In'!U76,malu2+dima2+wome2+doje2+vrve2+zasa2+zodi2)</f>
        <v>0</v>
      </c>
      <c r="T76" s="25">
        <f>IF('M2-In'!AD76+'M2-In'!AE76+'M2-In'!AF76+'M2-In'!AG76+'M2-In'!AH76+'M2-In'!AI76+'M2-In'!AJ76&gt;S76,1,0)</f>
        <v>0</v>
      </c>
      <c r="U76" s="25" t="str">
        <f t="shared" si="19"/>
        <v>OK</v>
      </c>
      <c r="V76" s="34">
        <f t="shared" si="20"/>
        <v>0</v>
      </c>
      <c r="W76" s="81">
        <f>ROUND('M2-In'!Y76+'M2-In'!Z76+'M2-In'!AA76*0.5+'M2-In'!AB76*0.5,2)</f>
        <v>0</v>
      </c>
      <c r="X76" s="81">
        <f>ROUND('M2-In'!Y76,2)+ROUND('M2-In'!Z76*1.5,2)+ROUND('M2-In'!AA76*0.6,2)+ROUND('M2-In'!AB76*0.9,2)</f>
        <v>0</v>
      </c>
      <c r="Y76" s="81">
        <f ca="1">IF(V76=1,"Corriger",'M2-In'!Y76* vergoedtwee +'M2-In'!Z76*ROUND( vergoedtwee *1.5,2)+'M2-In'!AA76*ROUND( vergoedtwee *0.6,2)+'M2-In'!AB76*ROUND( vergoedtwee *0.9,2))</f>
        <v>0</v>
      </c>
      <c r="Z76" s="81">
        <f t="shared" ca="1" si="21"/>
        <v>0</v>
      </c>
      <c r="AA76" s="81">
        <f>E76+'M2-In'!N76+'M2-In'!P76+H76</f>
        <v>0</v>
      </c>
      <c r="AB76" s="81">
        <f>E76+'M2-In'!N76+'M2-In'!P76</f>
        <v>0</v>
      </c>
      <c r="AC76" s="25">
        <f>IF(V76=1,"Corriger",MIN(AA76,ad5m2*Ident!L76))</f>
        <v>0</v>
      </c>
      <c r="AD76" s="25">
        <f>MIN(AB76,ad5m2*Ident!L76)</f>
        <v>0</v>
      </c>
      <c r="AE76" s="81">
        <f t="shared" si="22"/>
        <v>0</v>
      </c>
      <c r="AF76" s="81">
        <f t="shared" si="23"/>
        <v>0</v>
      </c>
      <c r="AG76" s="81">
        <f>'M2-In'!AD76+'M2-In'!AE76</f>
        <v>0</v>
      </c>
      <c r="AH76" s="81">
        <f t="shared" si="24"/>
        <v>0</v>
      </c>
      <c r="AI76" s="81">
        <f>IF(V76=1,"Corriger!",ROUND('M2-In'!AF76*AE76*fuf,2))</f>
        <v>0</v>
      </c>
      <c r="AJ76" s="81">
        <f>IF(V76=1,"Corriger!",ROUND('M2-In'!AG76*AE76*fuf,2))</f>
        <v>0</v>
      </c>
      <c r="AK76" s="81">
        <f>IF(V76=1,"Corriger!",ROUND('M2-In'!AH76*AE76*fuf,2))</f>
        <v>0</v>
      </c>
      <c r="AL76" s="81">
        <f>IF(V76=1,"Corriger!",ROUND('M2-In'!AI76*AE76*fuf,2))</f>
        <v>0</v>
      </c>
      <c r="AM76" s="81">
        <f>IF(V76=1,"Corriger!",ROUND('M2-In'!AJ76*AE76*fuf,2))</f>
        <v>0</v>
      </c>
      <c r="AN76" s="81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1">
        <f t="shared" si="26"/>
        <v>0</v>
      </c>
      <c r="AQ76" s="81">
        <f t="shared" ca="1" si="27"/>
        <v>0</v>
      </c>
      <c r="AR76" s="81">
        <f t="shared" ca="1" si="28"/>
        <v>0</v>
      </c>
      <c r="AS76" s="81">
        <f t="shared" si="29"/>
        <v>0</v>
      </c>
      <c r="AT76" s="81">
        <f t="shared" ca="1" si="30"/>
        <v>0</v>
      </c>
      <c r="AU76" s="81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'M2-In'!F77*malu2+'M2-In'!G77*dima2+'M2-In'!H77*wome2+'M2-In'!I77*doje2+'M2-In'!J77*vrve2+'M2-In'!K77*zasa2+'M2-In'!L77*zodi2</f>
        <v>0</v>
      </c>
      <c r="F77" s="34">
        <f>IF('M2-In'!Q77&lt;0,1,0)</f>
        <v>0</v>
      </c>
      <c r="G77" s="81" t="str">
        <f t="shared" si="16"/>
        <v>OK</v>
      </c>
      <c r="H77" s="81">
        <f>IF('M2-In'!Q77&lt;0,0,'M2-In'!Q77)</f>
        <v>0</v>
      </c>
      <c r="I77" s="25">
        <f>IF('M2-In'!F77&gt;0,malu2,0)</f>
        <v>0</v>
      </c>
      <c r="J77" s="25">
        <f>IF('M2-In'!G77&gt;0,dima2,0)</f>
        <v>0</v>
      </c>
      <c r="K77" s="25">
        <f>IF('M2-In'!H77&gt;0,wome2,0)</f>
        <v>0</v>
      </c>
      <c r="L77" s="25">
        <f>IF('M2-In'!I77&gt;0,doje2,0)</f>
        <v>0</v>
      </c>
      <c r="M77" s="25">
        <f>IF('M2-In'!J77&gt;0,vrve2,0)</f>
        <v>0</v>
      </c>
      <c r="N77" s="25">
        <f>IF('M2-In'!K77&gt;0,zasa2,0)</f>
        <v>0</v>
      </c>
      <c r="O77" s="25">
        <f>IF('M2-In'!L77&gt;0,zodi2,0)</f>
        <v>0</v>
      </c>
      <c r="P77" s="25">
        <f t="shared" si="17"/>
        <v>0</v>
      </c>
      <c r="Q77" s="25">
        <f>IF(P77+'M2-In'!U77&gt;malu2+dima2+wome2+doje2+vrve2+zasa2+zodi2,1,0)</f>
        <v>0</v>
      </c>
      <c r="R77" s="25" t="str">
        <f t="shared" si="18"/>
        <v>OK</v>
      </c>
      <c r="S77" s="25">
        <f>MIN(P77+'M2-In'!U77,malu2+dima2+wome2+doje2+vrve2+zasa2+zodi2)</f>
        <v>0</v>
      </c>
      <c r="T77" s="25">
        <f>IF('M2-In'!AD77+'M2-In'!AE77+'M2-In'!AF77+'M2-In'!AG77+'M2-In'!AH77+'M2-In'!AI77+'M2-In'!AJ77&gt;S77,1,0)</f>
        <v>0</v>
      </c>
      <c r="U77" s="25" t="str">
        <f t="shared" si="19"/>
        <v>OK</v>
      </c>
      <c r="V77" s="34">
        <f t="shared" si="20"/>
        <v>0</v>
      </c>
      <c r="W77" s="81">
        <f>ROUND('M2-In'!Y77+'M2-In'!Z77+'M2-In'!AA77*0.5+'M2-In'!AB77*0.5,2)</f>
        <v>0</v>
      </c>
      <c r="X77" s="81">
        <f>ROUND('M2-In'!Y77,2)+ROUND('M2-In'!Z77*1.5,2)+ROUND('M2-In'!AA77*0.6,2)+ROUND('M2-In'!AB77*0.9,2)</f>
        <v>0</v>
      </c>
      <c r="Y77" s="81">
        <f ca="1">IF(V77=1,"Corriger",'M2-In'!Y77* vergoedtwee +'M2-In'!Z77*ROUND( vergoedtwee *1.5,2)+'M2-In'!AA77*ROUND( vergoedtwee *0.6,2)+'M2-In'!AB77*ROUND( vergoedtwee *0.9,2))</f>
        <v>0</v>
      </c>
      <c r="Z77" s="81">
        <f t="shared" ca="1" si="21"/>
        <v>0</v>
      </c>
      <c r="AA77" s="81">
        <f>E77+'M2-In'!N77+'M2-In'!P77+H77</f>
        <v>0</v>
      </c>
      <c r="AB77" s="81">
        <f>E77+'M2-In'!N77+'M2-In'!P77</f>
        <v>0</v>
      </c>
      <c r="AC77" s="25">
        <f>IF(V77=1,"Corriger",MIN(AA77,ad5m2*Ident!L77))</f>
        <v>0</v>
      </c>
      <c r="AD77" s="25">
        <f>MIN(AB77,ad5m2*Ident!L77)</f>
        <v>0</v>
      </c>
      <c r="AE77" s="81">
        <f t="shared" si="22"/>
        <v>0</v>
      </c>
      <c r="AF77" s="81">
        <f t="shared" si="23"/>
        <v>0</v>
      </c>
      <c r="AG77" s="81">
        <f>'M2-In'!AD77+'M2-In'!AE77</f>
        <v>0</v>
      </c>
      <c r="AH77" s="81">
        <f t="shared" si="24"/>
        <v>0</v>
      </c>
      <c r="AI77" s="81">
        <f>IF(V77=1,"Corriger!",ROUND('M2-In'!AF77*AE77*fuf,2))</f>
        <v>0</v>
      </c>
      <c r="AJ77" s="81">
        <f>IF(V77=1,"Corriger!",ROUND('M2-In'!AG77*AE77*fuf,2))</f>
        <v>0</v>
      </c>
      <c r="AK77" s="81">
        <f>IF(V77=1,"Corriger!",ROUND('M2-In'!AH77*AE77*fuf,2))</f>
        <v>0</v>
      </c>
      <c r="AL77" s="81">
        <f>IF(V77=1,"Corriger!",ROUND('M2-In'!AI77*AE77*fuf,2))</f>
        <v>0</v>
      </c>
      <c r="AM77" s="81">
        <f>IF(V77=1,"Corriger!",ROUND('M2-In'!AJ77*AE77*fuf,2))</f>
        <v>0</v>
      </c>
      <c r="AN77" s="81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1">
        <f t="shared" si="26"/>
        <v>0</v>
      </c>
      <c r="AQ77" s="81">
        <f t="shared" ca="1" si="27"/>
        <v>0</v>
      </c>
      <c r="AR77" s="81">
        <f t="shared" ca="1" si="28"/>
        <v>0</v>
      </c>
      <c r="AS77" s="81">
        <f t="shared" si="29"/>
        <v>0</v>
      </c>
      <c r="AT77" s="81">
        <f t="shared" ca="1" si="30"/>
        <v>0</v>
      </c>
      <c r="AU77" s="81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'M2-In'!F78*malu2+'M2-In'!G78*dima2+'M2-In'!H78*wome2+'M2-In'!I78*doje2+'M2-In'!J78*vrve2+'M2-In'!K78*zasa2+'M2-In'!L78*zodi2</f>
        <v>0</v>
      </c>
      <c r="F78" s="34">
        <f>IF('M2-In'!Q78&lt;0,1,0)</f>
        <v>0</v>
      </c>
      <c r="G78" s="81" t="str">
        <f t="shared" si="16"/>
        <v>OK</v>
      </c>
      <c r="H78" s="81">
        <f>IF('M2-In'!Q78&lt;0,0,'M2-In'!Q78)</f>
        <v>0</v>
      </c>
      <c r="I78" s="25">
        <f>IF('M2-In'!F78&gt;0,malu2,0)</f>
        <v>0</v>
      </c>
      <c r="J78" s="25">
        <f>IF('M2-In'!G78&gt;0,dima2,0)</f>
        <v>0</v>
      </c>
      <c r="K78" s="25">
        <f>IF('M2-In'!H78&gt;0,wome2,0)</f>
        <v>0</v>
      </c>
      <c r="L78" s="25">
        <f>IF('M2-In'!I78&gt;0,doje2,0)</f>
        <v>0</v>
      </c>
      <c r="M78" s="25">
        <f>IF('M2-In'!J78&gt;0,vrve2,0)</f>
        <v>0</v>
      </c>
      <c r="N78" s="25">
        <f>IF('M2-In'!K78&gt;0,zasa2,0)</f>
        <v>0</v>
      </c>
      <c r="O78" s="25">
        <f>IF('M2-In'!L78&gt;0,zodi2,0)</f>
        <v>0</v>
      </c>
      <c r="P78" s="25">
        <f t="shared" si="17"/>
        <v>0</v>
      </c>
      <c r="Q78" s="25">
        <f>IF(P78+'M2-In'!U78&gt;malu2+dima2+wome2+doje2+vrve2+zasa2+zodi2,1,0)</f>
        <v>0</v>
      </c>
      <c r="R78" s="25" t="str">
        <f t="shared" si="18"/>
        <v>OK</v>
      </c>
      <c r="S78" s="25">
        <f>MIN(P78+'M2-In'!U78,malu2+dima2+wome2+doje2+vrve2+zasa2+zodi2)</f>
        <v>0</v>
      </c>
      <c r="T78" s="25">
        <f>IF('M2-In'!AD78+'M2-In'!AE78+'M2-In'!AF78+'M2-In'!AG78+'M2-In'!AH78+'M2-In'!AI78+'M2-In'!AJ78&gt;S78,1,0)</f>
        <v>0</v>
      </c>
      <c r="U78" s="25" t="str">
        <f t="shared" si="19"/>
        <v>OK</v>
      </c>
      <c r="V78" s="34">
        <f t="shared" si="20"/>
        <v>0</v>
      </c>
      <c r="W78" s="81">
        <f>ROUND('M2-In'!Y78+'M2-In'!Z78+'M2-In'!AA78*0.5+'M2-In'!AB78*0.5,2)</f>
        <v>0</v>
      </c>
      <c r="X78" s="81">
        <f>ROUND('M2-In'!Y78,2)+ROUND('M2-In'!Z78*1.5,2)+ROUND('M2-In'!AA78*0.6,2)+ROUND('M2-In'!AB78*0.9,2)</f>
        <v>0</v>
      </c>
      <c r="Y78" s="81">
        <f ca="1">IF(V78=1,"Corriger",'M2-In'!Y78* vergoedtwee +'M2-In'!Z78*ROUND( vergoedtwee *1.5,2)+'M2-In'!AA78*ROUND( vergoedtwee *0.6,2)+'M2-In'!AB78*ROUND( vergoedtwee *0.9,2))</f>
        <v>0</v>
      </c>
      <c r="Z78" s="81">
        <f t="shared" ca="1" si="21"/>
        <v>0</v>
      </c>
      <c r="AA78" s="81">
        <f>E78+'M2-In'!N78+'M2-In'!P78+H78</f>
        <v>0</v>
      </c>
      <c r="AB78" s="81">
        <f>E78+'M2-In'!N78+'M2-In'!P78</f>
        <v>0</v>
      </c>
      <c r="AC78" s="25">
        <f>IF(V78=1,"Corriger",MIN(AA78,ad5m2*Ident!L78))</f>
        <v>0</v>
      </c>
      <c r="AD78" s="25">
        <f>MIN(AB78,ad5m2*Ident!L78)</f>
        <v>0</v>
      </c>
      <c r="AE78" s="81">
        <f t="shared" si="22"/>
        <v>0</v>
      </c>
      <c r="AF78" s="81">
        <f t="shared" si="23"/>
        <v>0</v>
      </c>
      <c r="AG78" s="81">
        <f>'M2-In'!AD78+'M2-In'!AE78</f>
        <v>0</v>
      </c>
      <c r="AH78" s="81">
        <f t="shared" si="24"/>
        <v>0</v>
      </c>
      <c r="AI78" s="81">
        <f>IF(V78=1,"Corriger!",ROUND('M2-In'!AF78*AE78*fuf,2))</f>
        <v>0</v>
      </c>
      <c r="AJ78" s="81">
        <f>IF(V78=1,"Corriger!",ROUND('M2-In'!AG78*AE78*fuf,2))</f>
        <v>0</v>
      </c>
      <c r="AK78" s="81">
        <f>IF(V78=1,"Corriger!",ROUND('M2-In'!AH78*AE78*fuf,2))</f>
        <v>0</v>
      </c>
      <c r="AL78" s="81">
        <f>IF(V78=1,"Corriger!",ROUND('M2-In'!AI78*AE78*fuf,2))</f>
        <v>0</v>
      </c>
      <c r="AM78" s="81">
        <f>IF(V78=1,"Corriger!",ROUND('M2-In'!AJ78*AE78*fuf,2))</f>
        <v>0</v>
      </c>
      <c r="AN78" s="81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1">
        <f t="shared" si="26"/>
        <v>0</v>
      </c>
      <c r="AQ78" s="81">
        <f t="shared" ca="1" si="27"/>
        <v>0</v>
      </c>
      <c r="AR78" s="81">
        <f t="shared" ca="1" si="28"/>
        <v>0</v>
      </c>
      <c r="AS78" s="81">
        <f t="shared" si="29"/>
        <v>0</v>
      </c>
      <c r="AT78" s="81">
        <f t="shared" ca="1" si="30"/>
        <v>0</v>
      </c>
      <c r="AU78" s="81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'M2-In'!F79*malu2+'M2-In'!G79*dima2+'M2-In'!H79*wome2+'M2-In'!I79*doje2+'M2-In'!J79*vrve2+'M2-In'!K79*zasa2+'M2-In'!L79*zodi2</f>
        <v>0</v>
      </c>
      <c r="F79" s="34">
        <f>IF('M2-In'!Q79&lt;0,1,0)</f>
        <v>0</v>
      </c>
      <c r="G79" s="81" t="str">
        <f t="shared" si="16"/>
        <v>OK</v>
      </c>
      <c r="H79" s="81">
        <f>IF('M2-In'!Q79&lt;0,0,'M2-In'!Q79)</f>
        <v>0</v>
      </c>
      <c r="I79" s="25">
        <f>IF('M2-In'!F79&gt;0,malu2,0)</f>
        <v>0</v>
      </c>
      <c r="J79" s="25">
        <f>IF('M2-In'!G79&gt;0,dima2,0)</f>
        <v>0</v>
      </c>
      <c r="K79" s="25">
        <f>IF('M2-In'!H79&gt;0,wome2,0)</f>
        <v>0</v>
      </c>
      <c r="L79" s="25">
        <f>IF('M2-In'!I79&gt;0,doje2,0)</f>
        <v>0</v>
      </c>
      <c r="M79" s="25">
        <f>IF('M2-In'!J79&gt;0,vrve2,0)</f>
        <v>0</v>
      </c>
      <c r="N79" s="25">
        <f>IF('M2-In'!K79&gt;0,zasa2,0)</f>
        <v>0</v>
      </c>
      <c r="O79" s="25">
        <f>IF('M2-In'!L79&gt;0,zodi2,0)</f>
        <v>0</v>
      </c>
      <c r="P79" s="25">
        <f t="shared" si="17"/>
        <v>0</v>
      </c>
      <c r="Q79" s="25">
        <f>IF(P79+'M2-In'!U79&gt;malu2+dima2+wome2+doje2+vrve2+zasa2+zodi2,1,0)</f>
        <v>0</v>
      </c>
      <c r="R79" s="25" t="str">
        <f t="shared" si="18"/>
        <v>OK</v>
      </c>
      <c r="S79" s="25">
        <f>MIN(P79+'M2-In'!U79,malu2+dima2+wome2+doje2+vrve2+zasa2+zodi2)</f>
        <v>0</v>
      </c>
      <c r="T79" s="25">
        <f>IF('M2-In'!AD79+'M2-In'!AE79+'M2-In'!AF79+'M2-In'!AG79+'M2-In'!AH79+'M2-In'!AI79+'M2-In'!AJ79&gt;S79,1,0)</f>
        <v>0</v>
      </c>
      <c r="U79" s="25" t="str">
        <f t="shared" si="19"/>
        <v>OK</v>
      </c>
      <c r="V79" s="34">
        <f t="shared" si="20"/>
        <v>0</v>
      </c>
      <c r="W79" s="81">
        <f>ROUND('M2-In'!Y79+'M2-In'!Z79+'M2-In'!AA79*0.5+'M2-In'!AB79*0.5,2)</f>
        <v>0</v>
      </c>
      <c r="X79" s="81">
        <f>ROUND('M2-In'!Y79,2)+ROUND('M2-In'!Z79*1.5,2)+ROUND('M2-In'!AA79*0.6,2)+ROUND('M2-In'!AB79*0.9,2)</f>
        <v>0</v>
      </c>
      <c r="Y79" s="81">
        <f ca="1">IF(V79=1,"Corriger",'M2-In'!Y79* vergoedtwee +'M2-In'!Z79*ROUND( vergoedtwee *1.5,2)+'M2-In'!AA79*ROUND( vergoedtwee *0.6,2)+'M2-In'!AB79*ROUND( vergoedtwee *0.9,2))</f>
        <v>0</v>
      </c>
      <c r="Z79" s="81">
        <f t="shared" ca="1" si="21"/>
        <v>0</v>
      </c>
      <c r="AA79" s="81">
        <f>E79+'M2-In'!N79+'M2-In'!P79+H79</f>
        <v>0</v>
      </c>
      <c r="AB79" s="81">
        <f>E79+'M2-In'!N79+'M2-In'!P79</f>
        <v>0</v>
      </c>
      <c r="AC79" s="25">
        <f>IF(V79=1,"Corriger",MIN(AA79,ad5m2*Ident!L79))</f>
        <v>0</v>
      </c>
      <c r="AD79" s="25">
        <f>MIN(AB79,ad5m2*Ident!L79)</f>
        <v>0</v>
      </c>
      <c r="AE79" s="81">
        <f t="shared" si="22"/>
        <v>0</v>
      </c>
      <c r="AF79" s="81">
        <f t="shared" si="23"/>
        <v>0</v>
      </c>
      <c r="AG79" s="81">
        <f>'M2-In'!AD79+'M2-In'!AE79</f>
        <v>0</v>
      </c>
      <c r="AH79" s="81">
        <f t="shared" si="24"/>
        <v>0</v>
      </c>
      <c r="AI79" s="81">
        <f>IF(V79=1,"Corriger!",ROUND('M2-In'!AF79*AE79*fuf,2))</f>
        <v>0</v>
      </c>
      <c r="AJ79" s="81">
        <f>IF(V79=1,"Corriger!",ROUND('M2-In'!AG79*AE79*fuf,2))</f>
        <v>0</v>
      </c>
      <c r="AK79" s="81">
        <f>IF(V79=1,"Corriger!",ROUND('M2-In'!AH79*AE79*fuf,2))</f>
        <v>0</v>
      </c>
      <c r="AL79" s="81">
        <f>IF(V79=1,"Corriger!",ROUND('M2-In'!AI79*AE79*fuf,2))</f>
        <v>0</v>
      </c>
      <c r="AM79" s="81">
        <f>IF(V79=1,"Corriger!",ROUND('M2-In'!AJ79*AE79*fuf,2))</f>
        <v>0</v>
      </c>
      <c r="AN79" s="81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1">
        <f t="shared" si="26"/>
        <v>0</v>
      </c>
      <c r="AQ79" s="81">
        <f t="shared" ca="1" si="27"/>
        <v>0</v>
      </c>
      <c r="AR79" s="81">
        <f t="shared" ca="1" si="28"/>
        <v>0</v>
      </c>
      <c r="AS79" s="81">
        <f t="shared" si="29"/>
        <v>0</v>
      </c>
      <c r="AT79" s="81">
        <f t="shared" ca="1" si="30"/>
        <v>0</v>
      </c>
      <c r="AU79" s="81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'M2-In'!F80*malu2+'M2-In'!G80*dima2+'M2-In'!H80*wome2+'M2-In'!I80*doje2+'M2-In'!J80*vrve2+'M2-In'!K80*zasa2+'M2-In'!L80*zodi2</f>
        <v>0</v>
      </c>
      <c r="F80" s="34">
        <f>IF('M2-In'!Q80&lt;0,1,0)</f>
        <v>0</v>
      </c>
      <c r="G80" s="81" t="str">
        <f t="shared" si="16"/>
        <v>OK</v>
      </c>
      <c r="H80" s="81">
        <f>IF('M2-In'!Q80&lt;0,0,'M2-In'!Q80)</f>
        <v>0</v>
      </c>
      <c r="I80" s="25">
        <f>IF('M2-In'!F80&gt;0,malu2,0)</f>
        <v>0</v>
      </c>
      <c r="J80" s="25">
        <f>IF('M2-In'!G80&gt;0,dima2,0)</f>
        <v>0</v>
      </c>
      <c r="K80" s="25">
        <f>IF('M2-In'!H80&gt;0,wome2,0)</f>
        <v>0</v>
      </c>
      <c r="L80" s="25">
        <f>IF('M2-In'!I80&gt;0,doje2,0)</f>
        <v>0</v>
      </c>
      <c r="M80" s="25">
        <f>IF('M2-In'!J80&gt;0,vrve2,0)</f>
        <v>0</v>
      </c>
      <c r="N80" s="25">
        <f>IF('M2-In'!K80&gt;0,zasa2,0)</f>
        <v>0</v>
      </c>
      <c r="O80" s="25">
        <f>IF('M2-In'!L80&gt;0,zodi2,0)</f>
        <v>0</v>
      </c>
      <c r="P80" s="25">
        <f t="shared" si="17"/>
        <v>0</v>
      </c>
      <c r="Q80" s="25">
        <f>IF(P80+'M2-In'!U80&gt;malu2+dima2+wome2+doje2+vrve2+zasa2+zodi2,1,0)</f>
        <v>0</v>
      </c>
      <c r="R80" s="25" t="str">
        <f t="shared" si="18"/>
        <v>OK</v>
      </c>
      <c r="S80" s="25">
        <f>MIN(P80+'M2-In'!U80,malu2+dima2+wome2+doje2+vrve2+zasa2+zodi2)</f>
        <v>0</v>
      </c>
      <c r="T80" s="25">
        <f>IF('M2-In'!AD80+'M2-In'!AE80+'M2-In'!AF80+'M2-In'!AG80+'M2-In'!AH80+'M2-In'!AI80+'M2-In'!AJ80&gt;S80,1,0)</f>
        <v>0</v>
      </c>
      <c r="U80" s="25" t="str">
        <f t="shared" si="19"/>
        <v>OK</v>
      </c>
      <c r="V80" s="34">
        <f t="shared" si="20"/>
        <v>0</v>
      </c>
      <c r="W80" s="81">
        <f>ROUND('M2-In'!Y80+'M2-In'!Z80+'M2-In'!AA80*0.5+'M2-In'!AB80*0.5,2)</f>
        <v>0</v>
      </c>
      <c r="X80" s="81">
        <f>ROUND('M2-In'!Y80,2)+ROUND('M2-In'!Z80*1.5,2)+ROUND('M2-In'!AA80*0.6,2)+ROUND('M2-In'!AB80*0.9,2)</f>
        <v>0</v>
      </c>
      <c r="Y80" s="81">
        <f ca="1">IF(V80=1,"Corriger",'M2-In'!Y80* vergoedtwee +'M2-In'!Z80*ROUND( vergoedtwee *1.5,2)+'M2-In'!AA80*ROUND( vergoedtwee *0.6,2)+'M2-In'!AB80*ROUND( vergoedtwee *0.9,2))</f>
        <v>0</v>
      </c>
      <c r="Z80" s="81">
        <f t="shared" ca="1" si="21"/>
        <v>0</v>
      </c>
      <c r="AA80" s="81">
        <f>E80+'M2-In'!N80+'M2-In'!P80+H80</f>
        <v>0</v>
      </c>
      <c r="AB80" s="81">
        <f>E80+'M2-In'!N80+'M2-In'!P80</f>
        <v>0</v>
      </c>
      <c r="AC80" s="25">
        <f>IF(V80=1,"Corriger",MIN(AA80,ad5m2*Ident!L80))</f>
        <v>0</v>
      </c>
      <c r="AD80" s="25">
        <f>MIN(AB80,ad5m2*Ident!L80)</f>
        <v>0</v>
      </c>
      <c r="AE80" s="81">
        <f t="shared" si="22"/>
        <v>0</v>
      </c>
      <c r="AF80" s="81">
        <f t="shared" si="23"/>
        <v>0</v>
      </c>
      <c r="AG80" s="81">
        <f>'M2-In'!AD80+'M2-In'!AE80</f>
        <v>0</v>
      </c>
      <c r="AH80" s="81">
        <f t="shared" si="24"/>
        <v>0</v>
      </c>
      <c r="AI80" s="81">
        <f>IF(V80=1,"Corriger!",ROUND('M2-In'!AF80*AE80*fuf,2))</f>
        <v>0</v>
      </c>
      <c r="AJ80" s="81">
        <f>IF(V80=1,"Corriger!",ROUND('M2-In'!AG80*AE80*fuf,2))</f>
        <v>0</v>
      </c>
      <c r="AK80" s="81">
        <f>IF(V80=1,"Corriger!",ROUND('M2-In'!AH80*AE80*fuf,2))</f>
        <v>0</v>
      </c>
      <c r="AL80" s="81">
        <f>IF(V80=1,"Corriger!",ROUND('M2-In'!AI80*AE80*fuf,2))</f>
        <v>0</v>
      </c>
      <c r="AM80" s="81">
        <f>IF(V80=1,"Corriger!",ROUND('M2-In'!AJ80*AE80*fuf,2))</f>
        <v>0</v>
      </c>
      <c r="AN80" s="81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1">
        <f t="shared" si="26"/>
        <v>0</v>
      </c>
      <c r="AQ80" s="81">
        <f t="shared" ca="1" si="27"/>
        <v>0</v>
      </c>
      <c r="AR80" s="81">
        <f t="shared" ca="1" si="28"/>
        <v>0</v>
      </c>
      <c r="AS80" s="81">
        <f t="shared" si="29"/>
        <v>0</v>
      </c>
      <c r="AT80" s="81">
        <f t="shared" ca="1" si="30"/>
        <v>0</v>
      </c>
      <c r="AU80" s="81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'M2-In'!F81*malu2+'M2-In'!G81*dima2+'M2-In'!H81*wome2+'M2-In'!I81*doje2+'M2-In'!J81*vrve2+'M2-In'!K81*zasa2+'M2-In'!L81*zodi2</f>
        <v>0</v>
      </c>
      <c r="F81" s="34">
        <f>IF('M2-In'!Q81&lt;0,1,0)</f>
        <v>0</v>
      </c>
      <c r="G81" s="81" t="str">
        <f t="shared" si="16"/>
        <v>OK</v>
      </c>
      <c r="H81" s="81">
        <f>IF('M2-In'!Q81&lt;0,0,'M2-In'!Q81)</f>
        <v>0</v>
      </c>
      <c r="I81" s="25">
        <f>IF('M2-In'!F81&gt;0,malu2,0)</f>
        <v>0</v>
      </c>
      <c r="J81" s="25">
        <f>IF('M2-In'!G81&gt;0,dima2,0)</f>
        <v>0</v>
      </c>
      <c r="K81" s="25">
        <f>IF('M2-In'!H81&gt;0,wome2,0)</f>
        <v>0</v>
      </c>
      <c r="L81" s="25">
        <f>IF('M2-In'!I81&gt;0,doje2,0)</f>
        <v>0</v>
      </c>
      <c r="M81" s="25">
        <f>IF('M2-In'!J81&gt;0,vrve2,0)</f>
        <v>0</v>
      </c>
      <c r="N81" s="25">
        <f>IF('M2-In'!K81&gt;0,zasa2,0)</f>
        <v>0</v>
      </c>
      <c r="O81" s="25">
        <f>IF('M2-In'!L81&gt;0,zodi2,0)</f>
        <v>0</v>
      </c>
      <c r="P81" s="25">
        <f t="shared" si="17"/>
        <v>0</v>
      </c>
      <c r="Q81" s="25">
        <f>IF(P81+'M2-In'!U81&gt;malu2+dima2+wome2+doje2+vrve2+zasa2+zodi2,1,0)</f>
        <v>0</v>
      </c>
      <c r="R81" s="25" t="str">
        <f t="shared" si="18"/>
        <v>OK</v>
      </c>
      <c r="S81" s="25">
        <f>MIN(P81+'M2-In'!U81,malu2+dima2+wome2+doje2+vrve2+zasa2+zodi2)</f>
        <v>0</v>
      </c>
      <c r="T81" s="25">
        <f>IF('M2-In'!AD81+'M2-In'!AE81+'M2-In'!AF81+'M2-In'!AG81+'M2-In'!AH81+'M2-In'!AI81+'M2-In'!AJ81&gt;S81,1,0)</f>
        <v>0</v>
      </c>
      <c r="U81" s="25" t="str">
        <f t="shared" si="19"/>
        <v>OK</v>
      </c>
      <c r="V81" s="34">
        <f t="shared" si="20"/>
        <v>0</v>
      </c>
      <c r="W81" s="81">
        <f>ROUND('M2-In'!Y81+'M2-In'!Z81+'M2-In'!AA81*0.5+'M2-In'!AB81*0.5,2)</f>
        <v>0</v>
      </c>
      <c r="X81" s="81">
        <f>ROUND('M2-In'!Y81,2)+ROUND('M2-In'!Z81*1.5,2)+ROUND('M2-In'!AA81*0.6,2)+ROUND('M2-In'!AB81*0.9,2)</f>
        <v>0</v>
      </c>
      <c r="Y81" s="81">
        <f ca="1">IF(V81=1,"Corriger",'M2-In'!Y81* vergoedtwee +'M2-In'!Z81*ROUND( vergoedtwee *1.5,2)+'M2-In'!AA81*ROUND( vergoedtwee *0.6,2)+'M2-In'!AB81*ROUND( vergoedtwee *0.9,2))</f>
        <v>0</v>
      </c>
      <c r="Z81" s="81">
        <f t="shared" ca="1" si="21"/>
        <v>0</v>
      </c>
      <c r="AA81" s="81">
        <f>E81+'M2-In'!N81+'M2-In'!P81+H81</f>
        <v>0</v>
      </c>
      <c r="AB81" s="81">
        <f>E81+'M2-In'!N81+'M2-In'!P81</f>
        <v>0</v>
      </c>
      <c r="AC81" s="25">
        <f>IF(V81=1,"Corriger",MIN(AA81,ad5m2*Ident!L81))</f>
        <v>0</v>
      </c>
      <c r="AD81" s="25">
        <f>MIN(AB81,ad5m2*Ident!L81)</f>
        <v>0</v>
      </c>
      <c r="AE81" s="81">
        <f t="shared" si="22"/>
        <v>0</v>
      </c>
      <c r="AF81" s="81">
        <f t="shared" si="23"/>
        <v>0</v>
      </c>
      <c r="AG81" s="81">
        <f>'M2-In'!AD81+'M2-In'!AE81</f>
        <v>0</v>
      </c>
      <c r="AH81" s="81">
        <f t="shared" si="24"/>
        <v>0</v>
      </c>
      <c r="AI81" s="81">
        <f>IF(V81=1,"Corriger!",ROUND('M2-In'!AF81*AE81*fuf,2))</f>
        <v>0</v>
      </c>
      <c r="AJ81" s="81">
        <f>IF(V81=1,"Corriger!",ROUND('M2-In'!AG81*AE81*fuf,2))</f>
        <v>0</v>
      </c>
      <c r="AK81" s="81">
        <f>IF(V81=1,"Corriger!",ROUND('M2-In'!AH81*AE81*fuf,2))</f>
        <v>0</v>
      </c>
      <c r="AL81" s="81">
        <f>IF(V81=1,"Corriger!",ROUND('M2-In'!AI81*AE81*fuf,2))</f>
        <v>0</v>
      </c>
      <c r="AM81" s="81">
        <f>IF(V81=1,"Corriger!",ROUND('M2-In'!AJ81*AE81*fuf,2))</f>
        <v>0</v>
      </c>
      <c r="AN81" s="81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1">
        <f t="shared" si="26"/>
        <v>0</v>
      </c>
      <c r="AQ81" s="81">
        <f t="shared" ca="1" si="27"/>
        <v>0</v>
      </c>
      <c r="AR81" s="81">
        <f t="shared" ca="1" si="28"/>
        <v>0</v>
      </c>
      <c r="AS81" s="81">
        <f t="shared" si="29"/>
        <v>0</v>
      </c>
      <c r="AT81" s="81">
        <f t="shared" ca="1" si="30"/>
        <v>0</v>
      </c>
      <c r="AU81" s="81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'M2-In'!F82*malu2+'M2-In'!G82*dima2+'M2-In'!H82*wome2+'M2-In'!I82*doje2+'M2-In'!J82*vrve2+'M2-In'!K82*zasa2+'M2-In'!L82*zodi2</f>
        <v>0</v>
      </c>
      <c r="F82" s="34">
        <f>IF('M2-In'!Q82&lt;0,1,0)</f>
        <v>0</v>
      </c>
      <c r="G82" s="81" t="str">
        <f t="shared" si="16"/>
        <v>OK</v>
      </c>
      <c r="H82" s="81">
        <f>IF('M2-In'!Q82&lt;0,0,'M2-In'!Q82)</f>
        <v>0</v>
      </c>
      <c r="I82" s="25">
        <f>IF('M2-In'!F82&gt;0,malu2,0)</f>
        <v>0</v>
      </c>
      <c r="J82" s="25">
        <f>IF('M2-In'!G82&gt;0,dima2,0)</f>
        <v>0</v>
      </c>
      <c r="K82" s="25">
        <f>IF('M2-In'!H82&gt;0,wome2,0)</f>
        <v>0</v>
      </c>
      <c r="L82" s="25">
        <f>IF('M2-In'!I82&gt;0,doje2,0)</f>
        <v>0</v>
      </c>
      <c r="M82" s="25">
        <f>IF('M2-In'!J82&gt;0,vrve2,0)</f>
        <v>0</v>
      </c>
      <c r="N82" s="25">
        <f>IF('M2-In'!K82&gt;0,zasa2,0)</f>
        <v>0</v>
      </c>
      <c r="O82" s="25">
        <f>IF('M2-In'!L82&gt;0,zodi2,0)</f>
        <v>0</v>
      </c>
      <c r="P82" s="25">
        <f t="shared" si="17"/>
        <v>0</v>
      </c>
      <c r="Q82" s="25">
        <f>IF(P82+'M2-In'!U82&gt;malu2+dima2+wome2+doje2+vrve2+zasa2+zodi2,1,0)</f>
        <v>0</v>
      </c>
      <c r="R82" s="25" t="str">
        <f t="shared" si="18"/>
        <v>OK</v>
      </c>
      <c r="S82" s="25">
        <f>MIN(P82+'M2-In'!U82,malu2+dima2+wome2+doje2+vrve2+zasa2+zodi2)</f>
        <v>0</v>
      </c>
      <c r="T82" s="25">
        <f>IF('M2-In'!AD82+'M2-In'!AE82+'M2-In'!AF82+'M2-In'!AG82+'M2-In'!AH82+'M2-In'!AI82+'M2-In'!AJ82&gt;S82,1,0)</f>
        <v>0</v>
      </c>
      <c r="U82" s="25" t="str">
        <f t="shared" si="19"/>
        <v>OK</v>
      </c>
      <c r="V82" s="34">
        <f t="shared" si="20"/>
        <v>0</v>
      </c>
      <c r="W82" s="81">
        <f>ROUND('M2-In'!Y82+'M2-In'!Z82+'M2-In'!AA82*0.5+'M2-In'!AB82*0.5,2)</f>
        <v>0</v>
      </c>
      <c r="X82" s="81">
        <f>ROUND('M2-In'!Y82,2)+ROUND('M2-In'!Z82*1.5,2)+ROUND('M2-In'!AA82*0.6,2)+ROUND('M2-In'!AB82*0.9,2)</f>
        <v>0</v>
      </c>
      <c r="Y82" s="81">
        <f ca="1">IF(V82=1,"Corriger",'M2-In'!Y82* vergoedtwee +'M2-In'!Z82*ROUND( vergoedtwee *1.5,2)+'M2-In'!AA82*ROUND( vergoedtwee *0.6,2)+'M2-In'!AB82*ROUND( vergoedtwee *0.9,2))</f>
        <v>0</v>
      </c>
      <c r="Z82" s="81">
        <f t="shared" ca="1" si="21"/>
        <v>0</v>
      </c>
      <c r="AA82" s="81">
        <f>E82+'M2-In'!N82+'M2-In'!P82+H82</f>
        <v>0</v>
      </c>
      <c r="AB82" s="81">
        <f>E82+'M2-In'!N82+'M2-In'!P82</f>
        <v>0</v>
      </c>
      <c r="AC82" s="25">
        <f>IF(V82=1,"Corriger",MIN(AA82,ad5m2*Ident!L82))</f>
        <v>0</v>
      </c>
      <c r="AD82" s="25">
        <f>MIN(AB82,ad5m2*Ident!L82)</f>
        <v>0</v>
      </c>
      <c r="AE82" s="81">
        <f t="shared" si="22"/>
        <v>0</v>
      </c>
      <c r="AF82" s="81">
        <f t="shared" si="23"/>
        <v>0</v>
      </c>
      <c r="AG82" s="81">
        <f>'M2-In'!AD82+'M2-In'!AE82</f>
        <v>0</v>
      </c>
      <c r="AH82" s="81">
        <f t="shared" si="24"/>
        <v>0</v>
      </c>
      <c r="AI82" s="81">
        <f>IF(V82=1,"Corriger!",ROUND('M2-In'!AF82*AE82*fuf,2))</f>
        <v>0</v>
      </c>
      <c r="AJ82" s="81">
        <f>IF(V82=1,"Corriger!",ROUND('M2-In'!AG82*AE82*fuf,2))</f>
        <v>0</v>
      </c>
      <c r="AK82" s="81">
        <f>IF(V82=1,"Corriger!",ROUND('M2-In'!AH82*AE82*fuf,2))</f>
        <v>0</v>
      </c>
      <c r="AL82" s="81">
        <f>IF(V82=1,"Corriger!",ROUND('M2-In'!AI82*AE82*fuf,2))</f>
        <v>0</v>
      </c>
      <c r="AM82" s="81">
        <f>IF(V82=1,"Corriger!",ROUND('M2-In'!AJ82*AE82*fuf,2))</f>
        <v>0</v>
      </c>
      <c r="AN82" s="81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1">
        <f t="shared" si="26"/>
        <v>0</v>
      </c>
      <c r="AQ82" s="81">
        <f t="shared" ca="1" si="27"/>
        <v>0</v>
      </c>
      <c r="AR82" s="81">
        <f t="shared" ca="1" si="28"/>
        <v>0</v>
      </c>
      <c r="AS82" s="81">
        <f t="shared" si="29"/>
        <v>0</v>
      </c>
      <c r="AT82" s="81">
        <f t="shared" ca="1" si="30"/>
        <v>0</v>
      </c>
      <c r="AU82" s="81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'M2-In'!F83*malu2+'M2-In'!G83*dima2+'M2-In'!H83*wome2+'M2-In'!I83*doje2+'M2-In'!J83*vrve2+'M2-In'!K83*zasa2+'M2-In'!L83*zodi2</f>
        <v>0</v>
      </c>
      <c r="F83" s="34">
        <f>IF('M2-In'!Q83&lt;0,1,0)</f>
        <v>0</v>
      </c>
      <c r="G83" s="81" t="str">
        <f t="shared" si="16"/>
        <v>OK</v>
      </c>
      <c r="H83" s="81">
        <f>IF('M2-In'!Q83&lt;0,0,'M2-In'!Q83)</f>
        <v>0</v>
      </c>
      <c r="I83" s="25">
        <f>IF('M2-In'!F83&gt;0,malu2,0)</f>
        <v>0</v>
      </c>
      <c r="J83" s="25">
        <f>IF('M2-In'!G83&gt;0,dima2,0)</f>
        <v>0</v>
      </c>
      <c r="K83" s="25">
        <f>IF('M2-In'!H83&gt;0,wome2,0)</f>
        <v>0</v>
      </c>
      <c r="L83" s="25">
        <f>IF('M2-In'!I83&gt;0,doje2,0)</f>
        <v>0</v>
      </c>
      <c r="M83" s="25">
        <f>IF('M2-In'!J83&gt;0,vrve2,0)</f>
        <v>0</v>
      </c>
      <c r="N83" s="25">
        <f>IF('M2-In'!K83&gt;0,zasa2,0)</f>
        <v>0</v>
      </c>
      <c r="O83" s="25">
        <f>IF('M2-In'!L83&gt;0,zodi2,0)</f>
        <v>0</v>
      </c>
      <c r="P83" s="25">
        <f t="shared" si="17"/>
        <v>0</v>
      </c>
      <c r="Q83" s="25">
        <f>IF(P83+'M2-In'!U83&gt;malu2+dima2+wome2+doje2+vrve2+zasa2+zodi2,1,0)</f>
        <v>0</v>
      </c>
      <c r="R83" s="25" t="str">
        <f t="shared" si="18"/>
        <v>OK</v>
      </c>
      <c r="S83" s="25">
        <f>MIN(P83+'M2-In'!U83,malu2+dima2+wome2+doje2+vrve2+zasa2+zodi2)</f>
        <v>0</v>
      </c>
      <c r="T83" s="25">
        <f>IF('M2-In'!AD83+'M2-In'!AE83+'M2-In'!AF83+'M2-In'!AG83+'M2-In'!AH83+'M2-In'!AI83+'M2-In'!AJ83&gt;S83,1,0)</f>
        <v>0</v>
      </c>
      <c r="U83" s="25" t="str">
        <f t="shared" si="19"/>
        <v>OK</v>
      </c>
      <c r="V83" s="34">
        <f t="shared" si="20"/>
        <v>0</v>
      </c>
      <c r="W83" s="81">
        <f>ROUND('M2-In'!Y83+'M2-In'!Z83+'M2-In'!AA83*0.5+'M2-In'!AB83*0.5,2)</f>
        <v>0</v>
      </c>
      <c r="X83" s="81">
        <f>ROUND('M2-In'!Y83,2)+ROUND('M2-In'!Z83*1.5,2)+ROUND('M2-In'!AA83*0.6,2)+ROUND('M2-In'!AB83*0.9,2)</f>
        <v>0</v>
      </c>
      <c r="Y83" s="81">
        <f ca="1">IF(V83=1,"Corriger",'M2-In'!Y83* vergoedtwee +'M2-In'!Z83*ROUND( vergoedtwee *1.5,2)+'M2-In'!AA83*ROUND( vergoedtwee *0.6,2)+'M2-In'!AB83*ROUND( vergoedtwee *0.9,2))</f>
        <v>0</v>
      </c>
      <c r="Z83" s="81">
        <f t="shared" ca="1" si="21"/>
        <v>0</v>
      </c>
      <c r="AA83" s="81">
        <f>E83+'M2-In'!N83+'M2-In'!P83+H83</f>
        <v>0</v>
      </c>
      <c r="AB83" s="81">
        <f>E83+'M2-In'!N83+'M2-In'!P83</f>
        <v>0</v>
      </c>
      <c r="AC83" s="25">
        <f>IF(V83=1,"Corriger",MIN(AA83,ad5m2*Ident!L83))</f>
        <v>0</v>
      </c>
      <c r="AD83" s="25">
        <f>MIN(AB83,ad5m2*Ident!L83)</f>
        <v>0</v>
      </c>
      <c r="AE83" s="81">
        <f t="shared" si="22"/>
        <v>0</v>
      </c>
      <c r="AF83" s="81">
        <f t="shared" si="23"/>
        <v>0</v>
      </c>
      <c r="AG83" s="81">
        <f>'M2-In'!AD83+'M2-In'!AE83</f>
        <v>0</v>
      </c>
      <c r="AH83" s="81">
        <f t="shared" si="24"/>
        <v>0</v>
      </c>
      <c r="AI83" s="81">
        <f>IF(V83=1,"Corriger!",ROUND('M2-In'!AF83*AE83*fuf,2))</f>
        <v>0</v>
      </c>
      <c r="AJ83" s="81">
        <f>IF(V83=1,"Corriger!",ROUND('M2-In'!AG83*AE83*fuf,2))</f>
        <v>0</v>
      </c>
      <c r="AK83" s="81">
        <f>IF(V83=1,"Corriger!",ROUND('M2-In'!AH83*AE83*fuf,2))</f>
        <v>0</v>
      </c>
      <c r="AL83" s="81">
        <f>IF(V83=1,"Corriger!",ROUND('M2-In'!AI83*AE83*fuf,2))</f>
        <v>0</v>
      </c>
      <c r="AM83" s="81">
        <f>IF(V83=1,"Corriger!",ROUND('M2-In'!AJ83*AE83*fuf,2))</f>
        <v>0</v>
      </c>
      <c r="AN83" s="81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1">
        <f t="shared" si="26"/>
        <v>0</v>
      </c>
      <c r="AQ83" s="81">
        <f t="shared" ca="1" si="27"/>
        <v>0</v>
      </c>
      <c r="AR83" s="81">
        <f t="shared" ca="1" si="28"/>
        <v>0</v>
      </c>
      <c r="AS83" s="81">
        <f t="shared" si="29"/>
        <v>0</v>
      </c>
      <c r="AT83" s="81">
        <f t="shared" ca="1" si="30"/>
        <v>0</v>
      </c>
      <c r="AU83" s="81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'M2-In'!F84*malu2+'M2-In'!G84*dima2+'M2-In'!H84*wome2+'M2-In'!I84*doje2+'M2-In'!J84*vrve2+'M2-In'!K84*zasa2+'M2-In'!L84*zodi2</f>
        <v>0</v>
      </c>
      <c r="F84" s="34">
        <f>IF('M2-In'!Q84&lt;0,1,0)</f>
        <v>0</v>
      </c>
      <c r="G84" s="81" t="str">
        <f t="shared" si="16"/>
        <v>OK</v>
      </c>
      <c r="H84" s="81">
        <f>IF('M2-In'!Q84&lt;0,0,'M2-In'!Q84)</f>
        <v>0</v>
      </c>
      <c r="I84" s="25">
        <f>IF('M2-In'!F84&gt;0,malu2,0)</f>
        <v>0</v>
      </c>
      <c r="J84" s="25">
        <f>IF('M2-In'!G84&gt;0,dima2,0)</f>
        <v>0</v>
      </c>
      <c r="K84" s="25">
        <f>IF('M2-In'!H84&gt;0,wome2,0)</f>
        <v>0</v>
      </c>
      <c r="L84" s="25">
        <f>IF('M2-In'!I84&gt;0,doje2,0)</f>
        <v>0</v>
      </c>
      <c r="M84" s="25">
        <f>IF('M2-In'!J84&gt;0,vrve2,0)</f>
        <v>0</v>
      </c>
      <c r="N84" s="25">
        <f>IF('M2-In'!K84&gt;0,zasa2,0)</f>
        <v>0</v>
      </c>
      <c r="O84" s="25">
        <f>IF('M2-In'!L84&gt;0,zodi2,0)</f>
        <v>0</v>
      </c>
      <c r="P84" s="25">
        <f t="shared" si="17"/>
        <v>0</v>
      </c>
      <c r="Q84" s="25">
        <f>IF(P84+'M2-In'!U84&gt;malu2+dima2+wome2+doje2+vrve2+zasa2+zodi2,1,0)</f>
        <v>0</v>
      </c>
      <c r="R84" s="25" t="str">
        <f t="shared" si="18"/>
        <v>OK</v>
      </c>
      <c r="S84" s="25">
        <f>MIN(P84+'M2-In'!U84,malu2+dima2+wome2+doje2+vrve2+zasa2+zodi2)</f>
        <v>0</v>
      </c>
      <c r="T84" s="25">
        <f>IF('M2-In'!AD84+'M2-In'!AE84+'M2-In'!AF84+'M2-In'!AG84+'M2-In'!AH84+'M2-In'!AI84+'M2-In'!AJ84&gt;S84,1,0)</f>
        <v>0</v>
      </c>
      <c r="U84" s="25" t="str">
        <f t="shared" si="19"/>
        <v>OK</v>
      </c>
      <c r="V84" s="34">
        <f t="shared" si="20"/>
        <v>0</v>
      </c>
      <c r="W84" s="81">
        <f>ROUND('M2-In'!Y84+'M2-In'!Z84+'M2-In'!AA84*0.5+'M2-In'!AB84*0.5,2)</f>
        <v>0</v>
      </c>
      <c r="X84" s="81">
        <f>ROUND('M2-In'!Y84,2)+ROUND('M2-In'!Z84*1.5,2)+ROUND('M2-In'!AA84*0.6,2)+ROUND('M2-In'!AB84*0.9,2)</f>
        <v>0</v>
      </c>
      <c r="Y84" s="81">
        <f ca="1">IF(V84=1,"Corriger",'M2-In'!Y84* vergoedtwee +'M2-In'!Z84*ROUND( vergoedtwee *1.5,2)+'M2-In'!AA84*ROUND( vergoedtwee *0.6,2)+'M2-In'!AB84*ROUND( vergoedtwee *0.9,2))</f>
        <v>0</v>
      </c>
      <c r="Z84" s="81">
        <f t="shared" ca="1" si="21"/>
        <v>0</v>
      </c>
      <c r="AA84" s="81">
        <f>E84+'M2-In'!N84+'M2-In'!P84+H84</f>
        <v>0</v>
      </c>
      <c r="AB84" s="81">
        <f>E84+'M2-In'!N84+'M2-In'!P84</f>
        <v>0</v>
      </c>
      <c r="AC84" s="25">
        <f>IF(V84=1,"Corriger",MIN(AA84,ad5m2*Ident!L84))</f>
        <v>0</v>
      </c>
      <c r="AD84" s="25">
        <f>MIN(AB84,ad5m2*Ident!L84)</f>
        <v>0</v>
      </c>
      <c r="AE84" s="81">
        <f t="shared" si="22"/>
        <v>0</v>
      </c>
      <c r="AF84" s="81">
        <f t="shared" si="23"/>
        <v>0</v>
      </c>
      <c r="AG84" s="81">
        <f>'M2-In'!AD84+'M2-In'!AE84</f>
        <v>0</v>
      </c>
      <c r="AH84" s="81">
        <f t="shared" si="24"/>
        <v>0</v>
      </c>
      <c r="AI84" s="81">
        <f>IF(V84=1,"Corriger!",ROUND('M2-In'!AF84*AE84*fuf,2))</f>
        <v>0</v>
      </c>
      <c r="AJ84" s="81">
        <f>IF(V84=1,"Corriger!",ROUND('M2-In'!AG84*AE84*fuf,2))</f>
        <v>0</v>
      </c>
      <c r="AK84" s="81">
        <f>IF(V84=1,"Corriger!",ROUND('M2-In'!AH84*AE84*fuf,2))</f>
        <v>0</v>
      </c>
      <c r="AL84" s="81">
        <f>IF(V84=1,"Corriger!",ROUND('M2-In'!AI84*AE84*fuf,2))</f>
        <v>0</v>
      </c>
      <c r="AM84" s="81">
        <f>IF(V84=1,"Corriger!",ROUND('M2-In'!AJ84*AE84*fuf,2))</f>
        <v>0</v>
      </c>
      <c r="AN84" s="81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1">
        <f t="shared" si="26"/>
        <v>0</v>
      </c>
      <c r="AQ84" s="81">
        <f t="shared" ca="1" si="27"/>
        <v>0</v>
      </c>
      <c r="AR84" s="81">
        <f t="shared" ca="1" si="28"/>
        <v>0</v>
      </c>
      <c r="AS84" s="81">
        <f t="shared" si="29"/>
        <v>0</v>
      </c>
      <c r="AT84" s="81">
        <f t="shared" ca="1" si="30"/>
        <v>0</v>
      </c>
      <c r="AU84" s="81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'M2-In'!F85*malu2+'M2-In'!G85*dima2+'M2-In'!H85*wome2+'M2-In'!I85*doje2+'M2-In'!J85*vrve2+'M2-In'!K85*zasa2+'M2-In'!L85*zodi2</f>
        <v>0</v>
      </c>
      <c r="F85" s="34">
        <f>IF('M2-In'!Q85&lt;0,1,0)</f>
        <v>0</v>
      </c>
      <c r="G85" s="81" t="str">
        <f t="shared" si="16"/>
        <v>OK</v>
      </c>
      <c r="H85" s="81">
        <f>IF('M2-In'!Q85&lt;0,0,'M2-In'!Q85)</f>
        <v>0</v>
      </c>
      <c r="I85" s="25">
        <f>IF('M2-In'!F85&gt;0,malu2,0)</f>
        <v>0</v>
      </c>
      <c r="J85" s="25">
        <f>IF('M2-In'!G85&gt;0,dima2,0)</f>
        <v>0</v>
      </c>
      <c r="K85" s="25">
        <f>IF('M2-In'!H85&gt;0,wome2,0)</f>
        <v>0</v>
      </c>
      <c r="L85" s="25">
        <f>IF('M2-In'!I85&gt;0,doje2,0)</f>
        <v>0</v>
      </c>
      <c r="M85" s="25">
        <f>IF('M2-In'!J85&gt;0,vrve2,0)</f>
        <v>0</v>
      </c>
      <c r="N85" s="25">
        <f>IF('M2-In'!K85&gt;0,zasa2,0)</f>
        <v>0</v>
      </c>
      <c r="O85" s="25">
        <f>IF('M2-In'!L85&gt;0,zodi2,0)</f>
        <v>0</v>
      </c>
      <c r="P85" s="25">
        <f t="shared" si="17"/>
        <v>0</v>
      </c>
      <c r="Q85" s="25">
        <f>IF(P85+'M2-In'!U85&gt;malu2+dima2+wome2+doje2+vrve2+zasa2+zodi2,1,0)</f>
        <v>0</v>
      </c>
      <c r="R85" s="25" t="str">
        <f t="shared" si="18"/>
        <v>OK</v>
      </c>
      <c r="S85" s="25">
        <f>MIN(P85+'M2-In'!U85,malu2+dima2+wome2+doje2+vrve2+zasa2+zodi2)</f>
        <v>0</v>
      </c>
      <c r="T85" s="25">
        <f>IF('M2-In'!AD85+'M2-In'!AE85+'M2-In'!AF85+'M2-In'!AG85+'M2-In'!AH85+'M2-In'!AI85+'M2-In'!AJ85&gt;S85,1,0)</f>
        <v>0</v>
      </c>
      <c r="U85" s="25" t="str">
        <f t="shared" si="19"/>
        <v>OK</v>
      </c>
      <c r="V85" s="34">
        <f t="shared" si="20"/>
        <v>0</v>
      </c>
      <c r="W85" s="81">
        <f>ROUND('M2-In'!Y85+'M2-In'!Z85+'M2-In'!AA85*0.5+'M2-In'!AB85*0.5,2)</f>
        <v>0</v>
      </c>
      <c r="X85" s="81">
        <f>ROUND('M2-In'!Y85,2)+ROUND('M2-In'!Z85*1.5,2)+ROUND('M2-In'!AA85*0.6,2)+ROUND('M2-In'!AB85*0.9,2)</f>
        <v>0</v>
      </c>
      <c r="Y85" s="81">
        <f ca="1">IF(V85=1,"Corriger",'M2-In'!Y85* vergoedtwee +'M2-In'!Z85*ROUND( vergoedtwee *1.5,2)+'M2-In'!AA85*ROUND( vergoedtwee *0.6,2)+'M2-In'!AB85*ROUND( vergoedtwee *0.9,2))</f>
        <v>0</v>
      </c>
      <c r="Z85" s="81">
        <f t="shared" ca="1" si="21"/>
        <v>0</v>
      </c>
      <c r="AA85" s="81">
        <f>E85+'M2-In'!N85+'M2-In'!P85+H85</f>
        <v>0</v>
      </c>
      <c r="AB85" s="81">
        <f>E85+'M2-In'!N85+'M2-In'!P85</f>
        <v>0</v>
      </c>
      <c r="AC85" s="25">
        <f>IF(V85=1,"Corriger",MIN(AA85,ad5m2*Ident!L85))</f>
        <v>0</v>
      </c>
      <c r="AD85" s="25">
        <f>MIN(AB85,ad5m2*Ident!L85)</f>
        <v>0</v>
      </c>
      <c r="AE85" s="81">
        <f t="shared" si="22"/>
        <v>0</v>
      </c>
      <c r="AF85" s="81">
        <f t="shared" si="23"/>
        <v>0</v>
      </c>
      <c r="AG85" s="81">
        <f>'M2-In'!AD85+'M2-In'!AE85</f>
        <v>0</v>
      </c>
      <c r="AH85" s="81">
        <f t="shared" si="24"/>
        <v>0</v>
      </c>
      <c r="AI85" s="81">
        <f>IF(V85=1,"Corriger!",ROUND('M2-In'!AF85*AE85*fuf,2))</f>
        <v>0</v>
      </c>
      <c r="AJ85" s="81">
        <f>IF(V85=1,"Corriger!",ROUND('M2-In'!AG85*AE85*fuf,2))</f>
        <v>0</v>
      </c>
      <c r="AK85" s="81">
        <f>IF(V85=1,"Corriger!",ROUND('M2-In'!AH85*AE85*fuf,2))</f>
        <v>0</v>
      </c>
      <c r="AL85" s="81">
        <f>IF(V85=1,"Corriger!",ROUND('M2-In'!AI85*AE85*fuf,2))</f>
        <v>0</v>
      </c>
      <c r="AM85" s="81">
        <f>IF(V85=1,"Corriger!",ROUND('M2-In'!AJ85*AE85*fuf,2))</f>
        <v>0</v>
      </c>
      <c r="AN85" s="81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1">
        <f t="shared" si="26"/>
        <v>0</v>
      </c>
      <c r="AQ85" s="81">
        <f t="shared" ca="1" si="27"/>
        <v>0</v>
      </c>
      <c r="AR85" s="81">
        <f t="shared" ca="1" si="28"/>
        <v>0</v>
      </c>
      <c r="AS85" s="81">
        <f t="shared" si="29"/>
        <v>0</v>
      </c>
      <c r="AT85" s="81">
        <f t="shared" ca="1" si="30"/>
        <v>0</v>
      </c>
      <c r="AU85" s="81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'M2-In'!F86*malu2+'M2-In'!G86*dima2+'M2-In'!H86*wome2+'M2-In'!I86*doje2+'M2-In'!J86*vrve2+'M2-In'!K86*zasa2+'M2-In'!L86*zodi2</f>
        <v>0</v>
      </c>
      <c r="F86" s="34">
        <f>IF('M2-In'!Q86&lt;0,1,0)</f>
        <v>0</v>
      </c>
      <c r="G86" s="81" t="str">
        <f t="shared" si="16"/>
        <v>OK</v>
      </c>
      <c r="H86" s="81">
        <f>IF('M2-In'!Q86&lt;0,0,'M2-In'!Q86)</f>
        <v>0</v>
      </c>
      <c r="I86" s="25">
        <f>IF('M2-In'!F86&gt;0,malu2,0)</f>
        <v>0</v>
      </c>
      <c r="J86" s="25">
        <f>IF('M2-In'!G86&gt;0,dima2,0)</f>
        <v>0</v>
      </c>
      <c r="K86" s="25">
        <f>IF('M2-In'!H86&gt;0,wome2,0)</f>
        <v>0</v>
      </c>
      <c r="L86" s="25">
        <f>IF('M2-In'!I86&gt;0,doje2,0)</f>
        <v>0</v>
      </c>
      <c r="M86" s="25">
        <f>IF('M2-In'!J86&gt;0,vrve2,0)</f>
        <v>0</v>
      </c>
      <c r="N86" s="25">
        <f>IF('M2-In'!K86&gt;0,zasa2,0)</f>
        <v>0</v>
      </c>
      <c r="O86" s="25">
        <f>IF('M2-In'!L86&gt;0,zodi2,0)</f>
        <v>0</v>
      </c>
      <c r="P86" s="25">
        <f t="shared" si="17"/>
        <v>0</v>
      </c>
      <c r="Q86" s="25">
        <f>IF(P86+'M2-In'!U86&gt;malu2+dima2+wome2+doje2+vrve2+zasa2+zodi2,1,0)</f>
        <v>0</v>
      </c>
      <c r="R86" s="25" t="str">
        <f t="shared" si="18"/>
        <v>OK</v>
      </c>
      <c r="S86" s="25">
        <f>MIN(P86+'M2-In'!U86,malu2+dima2+wome2+doje2+vrve2+zasa2+zodi2)</f>
        <v>0</v>
      </c>
      <c r="T86" s="25">
        <f>IF('M2-In'!AD86+'M2-In'!AE86+'M2-In'!AF86+'M2-In'!AG86+'M2-In'!AH86+'M2-In'!AI86+'M2-In'!AJ86&gt;S86,1,0)</f>
        <v>0</v>
      </c>
      <c r="U86" s="25" t="str">
        <f t="shared" si="19"/>
        <v>OK</v>
      </c>
      <c r="V86" s="34">
        <f t="shared" si="20"/>
        <v>0</v>
      </c>
      <c r="W86" s="81">
        <f>ROUND('M2-In'!Y86+'M2-In'!Z86+'M2-In'!AA86*0.5+'M2-In'!AB86*0.5,2)</f>
        <v>0</v>
      </c>
      <c r="X86" s="81">
        <f>ROUND('M2-In'!Y86,2)+ROUND('M2-In'!Z86*1.5,2)+ROUND('M2-In'!AA86*0.6,2)+ROUND('M2-In'!AB86*0.9,2)</f>
        <v>0</v>
      </c>
      <c r="Y86" s="81">
        <f ca="1">IF(V86=1,"Corriger",'M2-In'!Y86* vergoedtwee +'M2-In'!Z86*ROUND( vergoedtwee *1.5,2)+'M2-In'!AA86*ROUND( vergoedtwee *0.6,2)+'M2-In'!AB86*ROUND( vergoedtwee *0.9,2))</f>
        <v>0</v>
      </c>
      <c r="Z86" s="81">
        <f t="shared" ca="1" si="21"/>
        <v>0</v>
      </c>
      <c r="AA86" s="81">
        <f>E86+'M2-In'!N86+'M2-In'!P86+H86</f>
        <v>0</v>
      </c>
      <c r="AB86" s="81">
        <f>E86+'M2-In'!N86+'M2-In'!P86</f>
        <v>0</v>
      </c>
      <c r="AC86" s="25">
        <f>IF(V86=1,"Corriger",MIN(AA86,ad5m2*Ident!L86))</f>
        <v>0</v>
      </c>
      <c r="AD86" s="25">
        <f>MIN(AB86,ad5m2*Ident!L86)</f>
        <v>0</v>
      </c>
      <c r="AE86" s="81">
        <f t="shared" si="22"/>
        <v>0</v>
      </c>
      <c r="AF86" s="81">
        <f t="shared" si="23"/>
        <v>0</v>
      </c>
      <c r="AG86" s="81">
        <f>'M2-In'!AD86+'M2-In'!AE86</f>
        <v>0</v>
      </c>
      <c r="AH86" s="81">
        <f t="shared" si="24"/>
        <v>0</v>
      </c>
      <c r="AI86" s="81">
        <f>IF(V86=1,"Corriger!",ROUND('M2-In'!AF86*AE86*fuf,2))</f>
        <v>0</v>
      </c>
      <c r="AJ86" s="81">
        <f>IF(V86=1,"Corriger!",ROUND('M2-In'!AG86*AE86*fuf,2))</f>
        <v>0</v>
      </c>
      <c r="AK86" s="81">
        <f>IF(V86=1,"Corriger!",ROUND('M2-In'!AH86*AE86*fuf,2))</f>
        <v>0</v>
      </c>
      <c r="AL86" s="81">
        <f>IF(V86=1,"Corriger!",ROUND('M2-In'!AI86*AE86*fuf,2))</f>
        <v>0</v>
      </c>
      <c r="AM86" s="81">
        <f>IF(V86=1,"Corriger!",ROUND('M2-In'!AJ86*AE86*fuf,2))</f>
        <v>0</v>
      </c>
      <c r="AN86" s="81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1">
        <f t="shared" si="26"/>
        <v>0</v>
      </c>
      <c r="AQ86" s="81">
        <f t="shared" ca="1" si="27"/>
        <v>0</v>
      </c>
      <c r="AR86" s="81">
        <f t="shared" ca="1" si="28"/>
        <v>0</v>
      </c>
      <c r="AS86" s="81">
        <f t="shared" si="29"/>
        <v>0</v>
      </c>
      <c r="AT86" s="81">
        <f t="shared" ca="1" si="30"/>
        <v>0</v>
      </c>
      <c r="AU86" s="81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'M2-In'!F87*malu2+'M2-In'!G87*dima2+'M2-In'!H87*wome2+'M2-In'!I87*doje2+'M2-In'!J87*vrve2+'M2-In'!K87*zasa2+'M2-In'!L87*zodi2</f>
        <v>0</v>
      </c>
      <c r="F87" s="34">
        <f>IF('M2-In'!Q87&lt;0,1,0)</f>
        <v>0</v>
      </c>
      <c r="G87" s="81" t="str">
        <f t="shared" si="16"/>
        <v>OK</v>
      </c>
      <c r="H87" s="81">
        <f>IF('M2-In'!Q87&lt;0,0,'M2-In'!Q87)</f>
        <v>0</v>
      </c>
      <c r="I87" s="25">
        <f>IF('M2-In'!F87&gt;0,malu2,0)</f>
        <v>0</v>
      </c>
      <c r="J87" s="25">
        <f>IF('M2-In'!G87&gt;0,dima2,0)</f>
        <v>0</v>
      </c>
      <c r="K87" s="25">
        <f>IF('M2-In'!H87&gt;0,wome2,0)</f>
        <v>0</v>
      </c>
      <c r="L87" s="25">
        <f>IF('M2-In'!I87&gt;0,doje2,0)</f>
        <v>0</v>
      </c>
      <c r="M87" s="25">
        <f>IF('M2-In'!J87&gt;0,vrve2,0)</f>
        <v>0</v>
      </c>
      <c r="N87" s="25">
        <f>IF('M2-In'!K87&gt;0,zasa2,0)</f>
        <v>0</v>
      </c>
      <c r="O87" s="25">
        <f>IF('M2-In'!L87&gt;0,zodi2,0)</f>
        <v>0</v>
      </c>
      <c r="P87" s="25">
        <f t="shared" si="17"/>
        <v>0</v>
      </c>
      <c r="Q87" s="25">
        <f>IF(P87+'M2-In'!U87&gt;malu2+dima2+wome2+doje2+vrve2+zasa2+zodi2,1,0)</f>
        <v>0</v>
      </c>
      <c r="R87" s="25" t="str">
        <f t="shared" si="18"/>
        <v>OK</v>
      </c>
      <c r="S87" s="25">
        <f>MIN(P87+'M2-In'!U87,malu2+dima2+wome2+doje2+vrve2+zasa2+zodi2)</f>
        <v>0</v>
      </c>
      <c r="T87" s="25">
        <f>IF('M2-In'!AD87+'M2-In'!AE87+'M2-In'!AF87+'M2-In'!AG87+'M2-In'!AH87+'M2-In'!AI87+'M2-In'!AJ87&gt;S87,1,0)</f>
        <v>0</v>
      </c>
      <c r="U87" s="25" t="str">
        <f t="shared" si="19"/>
        <v>OK</v>
      </c>
      <c r="V87" s="34">
        <f t="shared" si="20"/>
        <v>0</v>
      </c>
      <c r="W87" s="81">
        <f>ROUND('M2-In'!Y87+'M2-In'!Z87+'M2-In'!AA87*0.5+'M2-In'!AB87*0.5,2)</f>
        <v>0</v>
      </c>
      <c r="X87" s="81">
        <f>ROUND('M2-In'!Y87,2)+ROUND('M2-In'!Z87*1.5,2)+ROUND('M2-In'!AA87*0.6,2)+ROUND('M2-In'!AB87*0.9,2)</f>
        <v>0</v>
      </c>
      <c r="Y87" s="81">
        <f ca="1">IF(V87=1,"Corriger",'M2-In'!Y87* vergoedtwee +'M2-In'!Z87*ROUND( vergoedtwee *1.5,2)+'M2-In'!AA87*ROUND( vergoedtwee *0.6,2)+'M2-In'!AB87*ROUND( vergoedtwee *0.9,2))</f>
        <v>0</v>
      </c>
      <c r="Z87" s="81">
        <f t="shared" ca="1" si="21"/>
        <v>0</v>
      </c>
      <c r="AA87" s="81">
        <f>E87+'M2-In'!N87+'M2-In'!P87+H87</f>
        <v>0</v>
      </c>
      <c r="AB87" s="81">
        <f>E87+'M2-In'!N87+'M2-In'!P87</f>
        <v>0</v>
      </c>
      <c r="AC87" s="25">
        <f>IF(V87=1,"Corriger",MIN(AA87,ad5m2*Ident!L87))</f>
        <v>0</v>
      </c>
      <c r="AD87" s="25">
        <f>MIN(AB87,ad5m2*Ident!L87)</f>
        <v>0</v>
      </c>
      <c r="AE87" s="81">
        <f t="shared" si="22"/>
        <v>0</v>
      </c>
      <c r="AF87" s="81">
        <f t="shared" si="23"/>
        <v>0</v>
      </c>
      <c r="AG87" s="81">
        <f>'M2-In'!AD87+'M2-In'!AE87</f>
        <v>0</v>
      </c>
      <c r="AH87" s="81">
        <f t="shared" si="24"/>
        <v>0</v>
      </c>
      <c r="AI87" s="81">
        <f>IF(V87=1,"Corriger!",ROUND('M2-In'!AF87*AE87*fuf,2))</f>
        <v>0</v>
      </c>
      <c r="AJ87" s="81">
        <f>IF(V87=1,"Corriger!",ROUND('M2-In'!AG87*AE87*fuf,2))</f>
        <v>0</v>
      </c>
      <c r="AK87" s="81">
        <f>IF(V87=1,"Corriger!",ROUND('M2-In'!AH87*AE87*fuf,2))</f>
        <v>0</v>
      </c>
      <c r="AL87" s="81">
        <f>IF(V87=1,"Corriger!",ROUND('M2-In'!AI87*AE87*fuf,2))</f>
        <v>0</v>
      </c>
      <c r="AM87" s="81">
        <f>IF(V87=1,"Corriger!",ROUND('M2-In'!AJ87*AE87*fuf,2))</f>
        <v>0</v>
      </c>
      <c r="AN87" s="81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1">
        <f t="shared" si="26"/>
        <v>0</v>
      </c>
      <c r="AQ87" s="81">
        <f t="shared" ca="1" si="27"/>
        <v>0</v>
      </c>
      <c r="AR87" s="81">
        <f t="shared" ca="1" si="28"/>
        <v>0</v>
      </c>
      <c r="AS87" s="81">
        <f t="shared" si="29"/>
        <v>0</v>
      </c>
      <c r="AT87" s="81">
        <f t="shared" ca="1" si="30"/>
        <v>0</v>
      </c>
      <c r="AU87" s="81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'M2-In'!F88*malu2+'M2-In'!G88*dima2+'M2-In'!H88*wome2+'M2-In'!I88*doje2+'M2-In'!J88*vrve2+'M2-In'!K88*zasa2+'M2-In'!L88*zodi2</f>
        <v>0</v>
      </c>
      <c r="F88" s="34">
        <f>IF('M2-In'!Q88&lt;0,1,0)</f>
        <v>0</v>
      </c>
      <c r="G88" s="81" t="str">
        <f t="shared" si="16"/>
        <v>OK</v>
      </c>
      <c r="H88" s="81">
        <f>IF('M2-In'!Q88&lt;0,0,'M2-In'!Q88)</f>
        <v>0</v>
      </c>
      <c r="I88" s="25">
        <f>IF('M2-In'!F88&gt;0,malu2,0)</f>
        <v>0</v>
      </c>
      <c r="J88" s="25">
        <f>IF('M2-In'!G88&gt;0,dima2,0)</f>
        <v>0</v>
      </c>
      <c r="K88" s="25">
        <f>IF('M2-In'!H88&gt;0,wome2,0)</f>
        <v>0</v>
      </c>
      <c r="L88" s="25">
        <f>IF('M2-In'!I88&gt;0,doje2,0)</f>
        <v>0</v>
      </c>
      <c r="M88" s="25">
        <f>IF('M2-In'!J88&gt;0,vrve2,0)</f>
        <v>0</v>
      </c>
      <c r="N88" s="25">
        <f>IF('M2-In'!K88&gt;0,zasa2,0)</f>
        <v>0</v>
      </c>
      <c r="O88" s="25">
        <f>IF('M2-In'!L88&gt;0,zodi2,0)</f>
        <v>0</v>
      </c>
      <c r="P88" s="25">
        <f t="shared" si="17"/>
        <v>0</v>
      </c>
      <c r="Q88" s="25">
        <f>IF(P88+'M2-In'!U88&gt;malu2+dima2+wome2+doje2+vrve2+zasa2+zodi2,1,0)</f>
        <v>0</v>
      </c>
      <c r="R88" s="25" t="str">
        <f t="shared" si="18"/>
        <v>OK</v>
      </c>
      <c r="S88" s="25">
        <f>MIN(P88+'M2-In'!U88,malu2+dima2+wome2+doje2+vrve2+zasa2+zodi2)</f>
        <v>0</v>
      </c>
      <c r="T88" s="25">
        <f>IF('M2-In'!AD88+'M2-In'!AE88+'M2-In'!AF88+'M2-In'!AG88+'M2-In'!AH88+'M2-In'!AI88+'M2-In'!AJ88&gt;S88,1,0)</f>
        <v>0</v>
      </c>
      <c r="U88" s="25" t="str">
        <f t="shared" si="19"/>
        <v>OK</v>
      </c>
      <c r="V88" s="34">
        <f t="shared" si="20"/>
        <v>0</v>
      </c>
      <c r="W88" s="81">
        <f>ROUND('M2-In'!Y88+'M2-In'!Z88+'M2-In'!AA88*0.5+'M2-In'!AB88*0.5,2)</f>
        <v>0</v>
      </c>
      <c r="X88" s="81">
        <f>ROUND('M2-In'!Y88,2)+ROUND('M2-In'!Z88*1.5,2)+ROUND('M2-In'!AA88*0.6,2)+ROUND('M2-In'!AB88*0.9,2)</f>
        <v>0</v>
      </c>
      <c r="Y88" s="81">
        <f ca="1">IF(V88=1,"Corriger",'M2-In'!Y88* vergoedtwee +'M2-In'!Z88*ROUND( vergoedtwee *1.5,2)+'M2-In'!AA88*ROUND( vergoedtwee *0.6,2)+'M2-In'!AB88*ROUND( vergoedtwee *0.9,2))</f>
        <v>0</v>
      </c>
      <c r="Z88" s="81">
        <f t="shared" ca="1" si="21"/>
        <v>0</v>
      </c>
      <c r="AA88" s="81">
        <f>E88+'M2-In'!N88+'M2-In'!P88+H88</f>
        <v>0</v>
      </c>
      <c r="AB88" s="81">
        <f>E88+'M2-In'!N88+'M2-In'!P88</f>
        <v>0</v>
      </c>
      <c r="AC88" s="25">
        <f>IF(V88=1,"Corriger",MIN(AA88,ad5m2*Ident!L88))</f>
        <v>0</v>
      </c>
      <c r="AD88" s="25">
        <f>MIN(AB88,ad5m2*Ident!L88)</f>
        <v>0</v>
      </c>
      <c r="AE88" s="81">
        <f t="shared" si="22"/>
        <v>0</v>
      </c>
      <c r="AF88" s="81">
        <f t="shared" si="23"/>
        <v>0</v>
      </c>
      <c r="AG88" s="81">
        <f>'M2-In'!AD88+'M2-In'!AE88</f>
        <v>0</v>
      </c>
      <c r="AH88" s="81">
        <f t="shared" si="24"/>
        <v>0</v>
      </c>
      <c r="AI88" s="81">
        <f>IF(V88=1,"Corriger!",ROUND('M2-In'!AF88*AE88*fuf,2))</f>
        <v>0</v>
      </c>
      <c r="AJ88" s="81">
        <f>IF(V88=1,"Corriger!",ROUND('M2-In'!AG88*AE88*fuf,2))</f>
        <v>0</v>
      </c>
      <c r="AK88" s="81">
        <f>IF(V88=1,"Corriger!",ROUND('M2-In'!AH88*AE88*fuf,2))</f>
        <v>0</v>
      </c>
      <c r="AL88" s="81">
        <f>IF(V88=1,"Corriger!",ROUND('M2-In'!AI88*AE88*fuf,2))</f>
        <v>0</v>
      </c>
      <c r="AM88" s="81">
        <f>IF(V88=1,"Corriger!",ROUND('M2-In'!AJ88*AE88*fuf,2))</f>
        <v>0</v>
      </c>
      <c r="AN88" s="81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1">
        <f t="shared" si="26"/>
        <v>0</v>
      </c>
      <c r="AQ88" s="81">
        <f t="shared" ca="1" si="27"/>
        <v>0</v>
      </c>
      <c r="AR88" s="81">
        <f t="shared" ca="1" si="28"/>
        <v>0</v>
      </c>
      <c r="AS88" s="81">
        <f t="shared" si="29"/>
        <v>0</v>
      </c>
      <c r="AT88" s="81">
        <f t="shared" ca="1" si="30"/>
        <v>0</v>
      </c>
      <c r="AU88" s="81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'M2-In'!F89*malu2+'M2-In'!G89*dima2+'M2-In'!H89*wome2+'M2-In'!I89*doje2+'M2-In'!J89*vrve2+'M2-In'!K89*zasa2+'M2-In'!L89*zodi2</f>
        <v>0</v>
      </c>
      <c r="F89" s="34">
        <f>IF('M2-In'!Q89&lt;0,1,0)</f>
        <v>0</v>
      </c>
      <c r="G89" s="81" t="str">
        <f t="shared" si="16"/>
        <v>OK</v>
      </c>
      <c r="H89" s="81">
        <f>IF('M2-In'!Q89&lt;0,0,'M2-In'!Q89)</f>
        <v>0</v>
      </c>
      <c r="I89" s="25">
        <f>IF('M2-In'!F89&gt;0,malu2,0)</f>
        <v>0</v>
      </c>
      <c r="J89" s="25">
        <f>IF('M2-In'!G89&gt;0,dima2,0)</f>
        <v>0</v>
      </c>
      <c r="K89" s="25">
        <f>IF('M2-In'!H89&gt;0,wome2,0)</f>
        <v>0</v>
      </c>
      <c r="L89" s="25">
        <f>IF('M2-In'!I89&gt;0,doje2,0)</f>
        <v>0</v>
      </c>
      <c r="M89" s="25">
        <f>IF('M2-In'!J89&gt;0,vrve2,0)</f>
        <v>0</v>
      </c>
      <c r="N89" s="25">
        <f>IF('M2-In'!K89&gt;0,zasa2,0)</f>
        <v>0</v>
      </c>
      <c r="O89" s="25">
        <f>IF('M2-In'!L89&gt;0,zodi2,0)</f>
        <v>0</v>
      </c>
      <c r="P89" s="25">
        <f t="shared" si="17"/>
        <v>0</v>
      </c>
      <c r="Q89" s="25">
        <f>IF(P89+'M2-In'!U89&gt;malu2+dima2+wome2+doje2+vrve2+zasa2+zodi2,1,0)</f>
        <v>0</v>
      </c>
      <c r="R89" s="25" t="str">
        <f t="shared" si="18"/>
        <v>OK</v>
      </c>
      <c r="S89" s="25">
        <f>MIN(P89+'M2-In'!U89,malu2+dima2+wome2+doje2+vrve2+zasa2+zodi2)</f>
        <v>0</v>
      </c>
      <c r="T89" s="25">
        <f>IF('M2-In'!AD89+'M2-In'!AE89+'M2-In'!AF89+'M2-In'!AG89+'M2-In'!AH89+'M2-In'!AI89+'M2-In'!AJ89&gt;S89,1,0)</f>
        <v>0</v>
      </c>
      <c r="U89" s="25" t="str">
        <f t="shared" si="19"/>
        <v>OK</v>
      </c>
      <c r="V89" s="34">
        <f t="shared" si="20"/>
        <v>0</v>
      </c>
      <c r="W89" s="81">
        <f>ROUND('M2-In'!Y89+'M2-In'!Z89+'M2-In'!AA89*0.5+'M2-In'!AB89*0.5,2)</f>
        <v>0</v>
      </c>
      <c r="X89" s="81">
        <f>ROUND('M2-In'!Y89,2)+ROUND('M2-In'!Z89*1.5,2)+ROUND('M2-In'!AA89*0.6,2)+ROUND('M2-In'!AB89*0.9,2)</f>
        <v>0</v>
      </c>
      <c r="Y89" s="81">
        <f ca="1">IF(V89=1,"Corriger",'M2-In'!Y89* vergoedtwee +'M2-In'!Z89*ROUND( vergoedtwee *1.5,2)+'M2-In'!AA89*ROUND( vergoedtwee *0.6,2)+'M2-In'!AB89*ROUND( vergoedtwee *0.9,2))</f>
        <v>0</v>
      </c>
      <c r="Z89" s="81">
        <f t="shared" ca="1" si="21"/>
        <v>0</v>
      </c>
      <c r="AA89" s="81">
        <f>E89+'M2-In'!N89+'M2-In'!P89+H89</f>
        <v>0</v>
      </c>
      <c r="AB89" s="81">
        <f>E89+'M2-In'!N89+'M2-In'!P89</f>
        <v>0</v>
      </c>
      <c r="AC89" s="25">
        <f>IF(V89=1,"Corriger",MIN(AA89,ad5m2*Ident!L89))</f>
        <v>0</v>
      </c>
      <c r="AD89" s="25">
        <f>MIN(AB89,ad5m2*Ident!L89)</f>
        <v>0</v>
      </c>
      <c r="AE89" s="81">
        <f t="shared" si="22"/>
        <v>0</v>
      </c>
      <c r="AF89" s="81">
        <f t="shared" si="23"/>
        <v>0</v>
      </c>
      <c r="AG89" s="81">
        <f>'M2-In'!AD89+'M2-In'!AE89</f>
        <v>0</v>
      </c>
      <c r="AH89" s="81">
        <f t="shared" si="24"/>
        <v>0</v>
      </c>
      <c r="AI89" s="81">
        <f>IF(V89=1,"Corriger!",ROUND('M2-In'!AF89*AE89*fuf,2))</f>
        <v>0</v>
      </c>
      <c r="AJ89" s="81">
        <f>IF(V89=1,"Corriger!",ROUND('M2-In'!AG89*AE89*fuf,2))</f>
        <v>0</v>
      </c>
      <c r="AK89" s="81">
        <f>IF(V89=1,"Corriger!",ROUND('M2-In'!AH89*AE89*fuf,2))</f>
        <v>0</v>
      </c>
      <c r="AL89" s="81">
        <f>IF(V89=1,"Corriger!",ROUND('M2-In'!AI89*AE89*fuf,2))</f>
        <v>0</v>
      </c>
      <c r="AM89" s="81">
        <f>IF(V89=1,"Corriger!",ROUND('M2-In'!AJ89*AE89*fuf,2))</f>
        <v>0</v>
      </c>
      <c r="AN89" s="81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1">
        <f t="shared" si="26"/>
        <v>0</v>
      </c>
      <c r="AQ89" s="81">
        <f t="shared" ca="1" si="27"/>
        <v>0</v>
      </c>
      <c r="AR89" s="81">
        <f t="shared" ca="1" si="28"/>
        <v>0</v>
      </c>
      <c r="AS89" s="81">
        <f t="shared" si="29"/>
        <v>0</v>
      </c>
      <c r="AT89" s="81">
        <f t="shared" ca="1" si="30"/>
        <v>0</v>
      </c>
      <c r="AU89" s="81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'M2-In'!F90*malu2+'M2-In'!G90*dima2+'M2-In'!H90*wome2+'M2-In'!I90*doje2+'M2-In'!J90*vrve2+'M2-In'!K90*zasa2+'M2-In'!L90*zodi2</f>
        <v>0</v>
      </c>
      <c r="F90" s="34">
        <f>IF('M2-In'!Q90&lt;0,1,0)</f>
        <v>0</v>
      </c>
      <c r="G90" s="81" t="str">
        <f t="shared" si="16"/>
        <v>OK</v>
      </c>
      <c r="H90" s="81">
        <f>IF('M2-In'!Q90&lt;0,0,'M2-In'!Q90)</f>
        <v>0</v>
      </c>
      <c r="I90" s="25">
        <f>IF('M2-In'!F90&gt;0,malu2,0)</f>
        <v>0</v>
      </c>
      <c r="J90" s="25">
        <f>IF('M2-In'!G90&gt;0,dima2,0)</f>
        <v>0</v>
      </c>
      <c r="K90" s="25">
        <f>IF('M2-In'!H90&gt;0,wome2,0)</f>
        <v>0</v>
      </c>
      <c r="L90" s="25">
        <f>IF('M2-In'!I90&gt;0,doje2,0)</f>
        <v>0</v>
      </c>
      <c r="M90" s="25">
        <f>IF('M2-In'!J90&gt;0,vrve2,0)</f>
        <v>0</v>
      </c>
      <c r="N90" s="25">
        <f>IF('M2-In'!K90&gt;0,zasa2,0)</f>
        <v>0</v>
      </c>
      <c r="O90" s="25">
        <f>IF('M2-In'!L90&gt;0,zodi2,0)</f>
        <v>0</v>
      </c>
      <c r="P90" s="25">
        <f t="shared" si="17"/>
        <v>0</v>
      </c>
      <c r="Q90" s="25">
        <f>IF(P90+'M2-In'!U90&gt;malu2+dima2+wome2+doje2+vrve2+zasa2+zodi2,1,0)</f>
        <v>0</v>
      </c>
      <c r="R90" s="25" t="str">
        <f t="shared" si="18"/>
        <v>OK</v>
      </c>
      <c r="S90" s="25">
        <f>MIN(P90+'M2-In'!U90,malu2+dima2+wome2+doje2+vrve2+zasa2+zodi2)</f>
        <v>0</v>
      </c>
      <c r="T90" s="25">
        <f>IF('M2-In'!AD90+'M2-In'!AE90+'M2-In'!AF90+'M2-In'!AG90+'M2-In'!AH90+'M2-In'!AI90+'M2-In'!AJ90&gt;S90,1,0)</f>
        <v>0</v>
      </c>
      <c r="U90" s="25" t="str">
        <f t="shared" si="19"/>
        <v>OK</v>
      </c>
      <c r="V90" s="34">
        <f t="shared" si="20"/>
        <v>0</v>
      </c>
      <c r="W90" s="81">
        <f>ROUND('M2-In'!Y90+'M2-In'!Z90+'M2-In'!AA90*0.5+'M2-In'!AB90*0.5,2)</f>
        <v>0</v>
      </c>
      <c r="X90" s="81">
        <f>ROUND('M2-In'!Y90,2)+ROUND('M2-In'!Z90*1.5,2)+ROUND('M2-In'!AA90*0.6,2)+ROUND('M2-In'!AB90*0.9,2)</f>
        <v>0</v>
      </c>
      <c r="Y90" s="81">
        <f ca="1">IF(V90=1,"Corriger",'M2-In'!Y90* vergoedtwee +'M2-In'!Z90*ROUND( vergoedtwee *1.5,2)+'M2-In'!AA90*ROUND( vergoedtwee *0.6,2)+'M2-In'!AB90*ROUND( vergoedtwee *0.9,2))</f>
        <v>0</v>
      </c>
      <c r="Z90" s="81">
        <f t="shared" ca="1" si="21"/>
        <v>0</v>
      </c>
      <c r="AA90" s="81">
        <f>E90+'M2-In'!N90+'M2-In'!P90+H90</f>
        <v>0</v>
      </c>
      <c r="AB90" s="81">
        <f>E90+'M2-In'!N90+'M2-In'!P90</f>
        <v>0</v>
      </c>
      <c r="AC90" s="25">
        <f>IF(V90=1,"Corriger",MIN(AA90,ad5m2*Ident!L90))</f>
        <v>0</v>
      </c>
      <c r="AD90" s="25">
        <f>MIN(AB90,ad5m2*Ident!L90)</f>
        <v>0</v>
      </c>
      <c r="AE90" s="81">
        <f t="shared" si="22"/>
        <v>0</v>
      </c>
      <c r="AF90" s="81">
        <f t="shared" si="23"/>
        <v>0</v>
      </c>
      <c r="AG90" s="81">
        <f>'M2-In'!AD90+'M2-In'!AE90</f>
        <v>0</v>
      </c>
      <c r="AH90" s="81">
        <f t="shared" si="24"/>
        <v>0</v>
      </c>
      <c r="AI90" s="81">
        <f>IF(V90=1,"Corriger!",ROUND('M2-In'!AF90*AE90*fuf,2))</f>
        <v>0</v>
      </c>
      <c r="AJ90" s="81">
        <f>IF(V90=1,"Corriger!",ROUND('M2-In'!AG90*AE90*fuf,2))</f>
        <v>0</v>
      </c>
      <c r="AK90" s="81">
        <f>IF(V90=1,"Corriger!",ROUND('M2-In'!AH90*AE90*fuf,2))</f>
        <v>0</v>
      </c>
      <c r="AL90" s="81">
        <f>IF(V90=1,"Corriger!",ROUND('M2-In'!AI90*AE90*fuf,2))</f>
        <v>0</v>
      </c>
      <c r="AM90" s="81">
        <f>IF(V90=1,"Corriger!",ROUND('M2-In'!AJ90*AE90*fuf,2))</f>
        <v>0</v>
      </c>
      <c r="AN90" s="81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1">
        <f t="shared" si="26"/>
        <v>0</v>
      </c>
      <c r="AQ90" s="81">
        <f t="shared" ca="1" si="27"/>
        <v>0</v>
      </c>
      <c r="AR90" s="81">
        <f t="shared" ca="1" si="28"/>
        <v>0</v>
      </c>
      <c r="AS90" s="81">
        <f t="shared" si="29"/>
        <v>0</v>
      </c>
      <c r="AT90" s="81">
        <f t="shared" ca="1" si="30"/>
        <v>0</v>
      </c>
      <c r="AU90" s="81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'M2-In'!F91*malu2+'M2-In'!G91*dima2+'M2-In'!H91*wome2+'M2-In'!I91*doje2+'M2-In'!J91*vrve2+'M2-In'!K91*zasa2+'M2-In'!L91*zodi2</f>
        <v>0</v>
      </c>
      <c r="F91" s="34">
        <f>IF('M2-In'!Q91&lt;0,1,0)</f>
        <v>0</v>
      </c>
      <c r="G91" s="81" t="str">
        <f t="shared" si="16"/>
        <v>OK</v>
      </c>
      <c r="H91" s="81">
        <f>IF('M2-In'!Q91&lt;0,0,'M2-In'!Q91)</f>
        <v>0</v>
      </c>
      <c r="I91" s="25">
        <f>IF('M2-In'!F91&gt;0,malu2,0)</f>
        <v>0</v>
      </c>
      <c r="J91" s="25">
        <f>IF('M2-In'!G91&gt;0,dima2,0)</f>
        <v>0</v>
      </c>
      <c r="K91" s="25">
        <f>IF('M2-In'!H91&gt;0,wome2,0)</f>
        <v>0</v>
      </c>
      <c r="L91" s="25">
        <f>IF('M2-In'!I91&gt;0,doje2,0)</f>
        <v>0</v>
      </c>
      <c r="M91" s="25">
        <f>IF('M2-In'!J91&gt;0,vrve2,0)</f>
        <v>0</v>
      </c>
      <c r="N91" s="25">
        <f>IF('M2-In'!K91&gt;0,zasa2,0)</f>
        <v>0</v>
      </c>
      <c r="O91" s="25">
        <f>IF('M2-In'!L91&gt;0,zodi2,0)</f>
        <v>0</v>
      </c>
      <c r="P91" s="25">
        <f t="shared" si="17"/>
        <v>0</v>
      </c>
      <c r="Q91" s="25">
        <f>IF(P91+'M2-In'!U91&gt;malu2+dima2+wome2+doje2+vrve2+zasa2+zodi2,1,0)</f>
        <v>0</v>
      </c>
      <c r="R91" s="25" t="str">
        <f t="shared" si="18"/>
        <v>OK</v>
      </c>
      <c r="S91" s="25">
        <f>MIN(P91+'M2-In'!U91,malu2+dima2+wome2+doje2+vrve2+zasa2+zodi2)</f>
        <v>0</v>
      </c>
      <c r="T91" s="25">
        <f>IF('M2-In'!AD91+'M2-In'!AE91+'M2-In'!AF91+'M2-In'!AG91+'M2-In'!AH91+'M2-In'!AI91+'M2-In'!AJ91&gt;S91,1,0)</f>
        <v>0</v>
      </c>
      <c r="U91" s="25" t="str">
        <f t="shared" si="19"/>
        <v>OK</v>
      </c>
      <c r="V91" s="34">
        <f t="shared" si="20"/>
        <v>0</v>
      </c>
      <c r="W91" s="81">
        <f>ROUND('M2-In'!Y91+'M2-In'!Z91+'M2-In'!AA91*0.5+'M2-In'!AB91*0.5,2)</f>
        <v>0</v>
      </c>
      <c r="X91" s="81">
        <f>ROUND('M2-In'!Y91,2)+ROUND('M2-In'!Z91*1.5,2)+ROUND('M2-In'!AA91*0.6,2)+ROUND('M2-In'!AB91*0.9,2)</f>
        <v>0</v>
      </c>
      <c r="Y91" s="81">
        <f ca="1">IF(V91=1,"Corriger",'M2-In'!Y91* vergoedtwee +'M2-In'!Z91*ROUND( vergoedtwee *1.5,2)+'M2-In'!AA91*ROUND( vergoedtwee *0.6,2)+'M2-In'!AB91*ROUND( vergoedtwee *0.9,2))</f>
        <v>0</v>
      </c>
      <c r="Z91" s="81">
        <f t="shared" ca="1" si="21"/>
        <v>0</v>
      </c>
      <c r="AA91" s="81">
        <f>E91+'M2-In'!N91+'M2-In'!P91+H91</f>
        <v>0</v>
      </c>
      <c r="AB91" s="81">
        <f>E91+'M2-In'!N91+'M2-In'!P91</f>
        <v>0</v>
      </c>
      <c r="AC91" s="25">
        <f>IF(V91=1,"Corriger",MIN(AA91,ad5m2*Ident!L91))</f>
        <v>0</v>
      </c>
      <c r="AD91" s="25">
        <f>MIN(AB91,ad5m2*Ident!L91)</f>
        <v>0</v>
      </c>
      <c r="AE91" s="81">
        <f t="shared" si="22"/>
        <v>0</v>
      </c>
      <c r="AF91" s="81">
        <f t="shared" si="23"/>
        <v>0</v>
      </c>
      <c r="AG91" s="81">
        <f>'M2-In'!AD91+'M2-In'!AE91</f>
        <v>0</v>
      </c>
      <c r="AH91" s="81">
        <f t="shared" si="24"/>
        <v>0</v>
      </c>
      <c r="AI91" s="81">
        <f>IF(V91=1,"Corriger!",ROUND('M2-In'!AF91*AE91*fuf,2))</f>
        <v>0</v>
      </c>
      <c r="AJ91" s="81">
        <f>IF(V91=1,"Corriger!",ROUND('M2-In'!AG91*AE91*fuf,2))</f>
        <v>0</v>
      </c>
      <c r="AK91" s="81">
        <f>IF(V91=1,"Corriger!",ROUND('M2-In'!AH91*AE91*fuf,2))</f>
        <v>0</v>
      </c>
      <c r="AL91" s="81">
        <f>IF(V91=1,"Corriger!",ROUND('M2-In'!AI91*AE91*fuf,2))</f>
        <v>0</v>
      </c>
      <c r="AM91" s="81">
        <f>IF(V91=1,"Corriger!",ROUND('M2-In'!AJ91*AE91*fuf,2))</f>
        <v>0</v>
      </c>
      <c r="AN91" s="81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1">
        <f t="shared" si="26"/>
        <v>0</v>
      </c>
      <c r="AQ91" s="81">
        <f t="shared" ca="1" si="27"/>
        <v>0</v>
      </c>
      <c r="AR91" s="81">
        <f t="shared" ca="1" si="28"/>
        <v>0</v>
      </c>
      <c r="AS91" s="81">
        <f t="shared" si="29"/>
        <v>0</v>
      </c>
      <c r="AT91" s="81">
        <f t="shared" ca="1" si="30"/>
        <v>0</v>
      </c>
      <c r="AU91" s="81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'M2-In'!F92*malu2+'M2-In'!G92*dima2+'M2-In'!H92*wome2+'M2-In'!I92*doje2+'M2-In'!J92*vrve2+'M2-In'!K92*zasa2+'M2-In'!L92*zodi2</f>
        <v>0</v>
      </c>
      <c r="F92" s="34">
        <f>IF('M2-In'!Q92&lt;0,1,0)</f>
        <v>0</v>
      </c>
      <c r="G92" s="81" t="str">
        <f t="shared" si="16"/>
        <v>OK</v>
      </c>
      <c r="H92" s="81">
        <f>IF('M2-In'!Q92&lt;0,0,'M2-In'!Q92)</f>
        <v>0</v>
      </c>
      <c r="I92" s="25">
        <f>IF('M2-In'!F92&gt;0,malu2,0)</f>
        <v>0</v>
      </c>
      <c r="J92" s="25">
        <f>IF('M2-In'!G92&gt;0,dima2,0)</f>
        <v>0</v>
      </c>
      <c r="K92" s="25">
        <f>IF('M2-In'!H92&gt;0,wome2,0)</f>
        <v>0</v>
      </c>
      <c r="L92" s="25">
        <f>IF('M2-In'!I92&gt;0,doje2,0)</f>
        <v>0</v>
      </c>
      <c r="M92" s="25">
        <f>IF('M2-In'!J92&gt;0,vrve2,0)</f>
        <v>0</v>
      </c>
      <c r="N92" s="25">
        <f>IF('M2-In'!K92&gt;0,zasa2,0)</f>
        <v>0</v>
      </c>
      <c r="O92" s="25">
        <f>IF('M2-In'!L92&gt;0,zodi2,0)</f>
        <v>0</v>
      </c>
      <c r="P92" s="25">
        <f t="shared" si="17"/>
        <v>0</v>
      </c>
      <c r="Q92" s="25">
        <f>IF(P92+'M2-In'!U92&gt;malu2+dima2+wome2+doje2+vrve2+zasa2+zodi2,1,0)</f>
        <v>0</v>
      </c>
      <c r="R92" s="25" t="str">
        <f t="shared" si="18"/>
        <v>OK</v>
      </c>
      <c r="S92" s="25">
        <f>MIN(P92+'M2-In'!U92,malu2+dima2+wome2+doje2+vrve2+zasa2+zodi2)</f>
        <v>0</v>
      </c>
      <c r="T92" s="25">
        <f>IF('M2-In'!AD92+'M2-In'!AE92+'M2-In'!AF92+'M2-In'!AG92+'M2-In'!AH92+'M2-In'!AI92+'M2-In'!AJ92&gt;S92,1,0)</f>
        <v>0</v>
      </c>
      <c r="U92" s="25" t="str">
        <f t="shared" si="19"/>
        <v>OK</v>
      </c>
      <c r="V92" s="34">
        <f t="shared" si="20"/>
        <v>0</v>
      </c>
      <c r="W92" s="81">
        <f>ROUND('M2-In'!Y92+'M2-In'!Z92+'M2-In'!AA92*0.5+'M2-In'!AB92*0.5,2)</f>
        <v>0</v>
      </c>
      <c r="X92" s="81">
        <f>ROUND('M2-In'!Y92,2)+ROUND('M2-In'!Z92*1.5,2)+ROUND('M2-In'!AA92*0.6,2)+ROUND('M2-In'!AB92*0.9,2)</f>
        <v>0</v>
      </c>
      <c r="Y92" s="81">
        <f ca="1">IF(V92=1,"Corriger",'M2-In'!Y92* vergoedtwee +'M2-In'!Z92*ROUND( vergoedtwee *1.5,2)+'M2-In'!AA92*ROUND( vergoedtwee *0.6,2)+'M2-In'!AB92*ROUND( vergoedtwee *0.9,2))</f>
        <v>0</v>
      </c>
      <c r="Z92" s="81">
        <f t="shared" ca="1" si="21"/>
        <v>0</v>
      </c>
      <c r="AA92" s="81">
        <f>E92+'M2-In'!N92+'M2-In'!P92+H92</f>
        <v>0</v>
      </c>
      <c r="AB92" s="81">
        <f>E92+'M2-In'!N92+'M2-In'!P92</f>
        <v>0</v>
      </c>
      <c r="AC92" s="25">
        <f>IF(V92=1,"Corriger",MIN(AA92,ad5m2*Ident!L92))</f>
        <v>0</v>
      </c>
      <c r="AD92" s="25">
        <f>MIN(AB92,ad5m2*Ident!L92)</f>
        <v>0</v>
      </c>
      <c r="AE92" s="81">
        <f t="shared" si="22"/>
        <v>0</v>
      </c>
      <c r="AF92" s="81">
        <f t="shared" si="23"/>
        <v>0</v>
      </c>
      <c r="AG92" s="81">
        <f>'M2-In'!AD92+'M2-In'!AE92</f>
        <v>0</v>
      </c>
      <c r="AH92" s="81">
        <f t="shared" si="24"/>
        <v>0</v>
      </c>
      <c r="AI92" s="81">
        <f>IF(V92=1,"Corriger!",ROUND('M2-In'!AF92*AE92*fuf,2))</f>
        <v>0</v>
      </c>
      <c r="AJ92" s="81">
        <f>IF(V92=1,"Corriger!",ROUND('M2-In'!AG92*AE92*fuf,2))</f>
        <v>0</v>
      </c>
      <c r="AK92" s="81">
        <f>IF(V92=1,"Corriger!",ROUND('M2-In'!AH92*AE92*fuf,2))</f>
        <v>0</v>
      </c>
      <c r="AL92" s="81">
        <f>IF(V92=1,"Corriger!",ROUND('M2-In'!AI92*AE92*fuf,2))</f>
        <v>0</v>
      </c>
      <c r="AM92" s="81">
        <f>IF(V92=1,"Corriger!",ROUND('M2-In'!AJ92*AE92*fuf,2))</f>
        <v>0</v>
      </c>
      <c r="AN92" s="81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1">
        <f t="shared" si="26"/>
        <v>0</v>
      </c>
      <c r="AQ92" s="81">
        <f t="shared" ca="1" si="27"/>
        <v>0</v>
      </c>
      <c r="AR92" s="81">
        <f t="shared" ca="1" si="28"/>
        <v>0</v>
      </c>
      <c r="AS92" s="81">
        <f t="shared" si="29"/>
        <v>0</v>
      </c>
      <c r="AT92" s="81">
        <f t="shared" ca="1" si="30"/>
        <v>0</v>
      </c>
      <c r="AU92" s="81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'M2-In'!F93*malu2+'M2-In'!G93*dima2+'M2-In'!H93*wome2+'M2-In'!I93*doje2+'M2-In'!J93*vrve2+'M2-In'!K93*zasa2+'M2-In'!L93*zodi2</f>
        <v>0</v>
      </c>
      <c r="F93" s="34">
        <f>IF('M2-In'!Q93&lt;0,1,0)</f>
        <v>0</v>
      </c>
      <c r="G93" s="81" t="str">
        <f t="shared" si="16"/>
        <v>OK</v>
      </c>
      <c r="H93" s="81">
        <f>IF('M2-In'!Q93&lt;0,0,'M2-In'!Q93)</f>
        <v>0</v>
      </c>
      <c r="I93" s="25">
        <f>IF('M2-In'!F93&gt;0,malu2,0)</f>
        <v>0</v>
      </c>
      <c r="J93" s="25">
        <f>IF('M2-In'!G93&gt;0,dima2,0)</f>
        <v>0</v>
      </c>
      <c r="K93" s="25">
        <f>IF('M2-In'!H93&gt;0,wome2,0)</f>
        <v>0</v>
      </c>
      <c r="L93" s="25">
        <f>IF('M2-In'!I93&gt;0,doje2,0)</f>
        <v>0</v>
      </c>
      <c r="M93" s="25">
        <f>IF('M2-In'!J93&gt;0,vrve2,0)</f>
        <v>0</v>
      </c>
      <c r="N93" s="25">
        <f>IF('M2-In'!K93&gt;0,zasa2,0)</f>
        <v>0</v>
      </c>
      <c r="O93" s="25">
        <f>IF('M2-In'!L93&gt;0,zodi2,0)</f>
        <v>0</v>
      </c>
      <c r="P93" s="25">
        <f t="shared" si="17"/>
        <v>0</v>
      </c>
      <c r="Q93" s="25">
        <f>IF(P93+'M2-In'!U93&gt;malu2+dima2+wome2+doje2+vrve2+zasa2+zodi2,1,0)</f>
        <v>0</v>
      </c>
      <c r="R93" s="25" t="str">
        <f t="shared" si="18"/>
        <v>OK</v>
      </c>
      <c r="S93" s="25">
        <f>MIN(P93+'M2-In'!U93,malu2+dima2+wome2+doje2+vrve2+zasa2+zodi2)</f>
        <v>0</v>
      </c>
      <c r="T93" s="25">
        <f>IF('M2-In'!AD93+'M2-In'!AE93+'M2-In'!AF93+'M2-In'!AG93+'M2-In'!AH93+'M2-In'!AI93+'M2-In'!AJ93&gt;S93,1,0)</f>
        <v>0</v>
      </c>
      <c r="U93" s="25" t="str">
        <f t="shared" si="19"/>
        <v>OK</v>
      </c>
      <c r="V93" s="34">
        <f t="shared" si="20"/>
        <v>0</v>
      </c>
      <c r="W93" s="81">
        <f>ROUND('M2-In'!Y93+'M2-In'!Z93+'M2-In'!AA93*0.5+'M2-In'!AB93*0.5,2)</f>
        <v>0</v>
      </c>
      <c r="X93" s="81">
        <f>ROUND('M2-In'!Y93,2)+ROUND('M2-In'!Z93*1.5,2)+ROUND('M2-In'!AA93*0.6,2)+ROUND('M2-In'!AB93*0.9,2)</f>
        <v>0</v>
      </c>
      <c r="Y93" s="81">
        <f ca="1">IF(V93=1,"Corriger",'M2-In'!Y93* vergoedtwee +'M2-In'!Z93*ROUND( vergoedtwee *1.5,2)+'M2-In'!AA93*ROUND( vergoedtwee *0.6,2)+'M2-In'!AB93*ROUND( vergoedtwee *0.9,2))</f>
        <v>0</v>
      </c>
      <c r="Z93" s="81">
        <f t="shared" ca="1" si="21"/>
        <v>0</v>
      </c>
      <c r="AA93" s="81">
        <f>E93+'M2-In'!N93+'M2-In'!P93+H93</f>
        <v>0</v>
      </c>
      <c r="AB93" s="81">
        <f>E93+'M2-In'!N93+'M2-In'!P93</f>
        <v>0</v>
      </c>
      <c r="AC93" s="25">
        <f>IF(V93=1,"Corriger",MIN(AA93,ad5m2*Ident!L93))</f>
        <v>0</v>
      </c>
      <c r="AD93" s="25">
        <f>MIN(AB93,ad5m2*Ident!L93)</f>
        <v>0</v>
      </c>
      <c r="AE93" s="81">
        <f t="shared" si="22"/>
        <v>0</v>
      </c>
      <c r="AF93" s="81">
        <f t="shared" si="23"/>
        <v>0</v>
      </c>
      <c r="AG93" s="81">
        <f>'M2-In'!AD93+'M2-In'!AE93</f>
        <v>0</v>
      </c>
      <c r="AH93" s="81">
        <f t="shared" si="24"/>
        <v>0</v>
      </c>
      <c r="AI93" s="81">
        <f>IF(V93=1,"Corriger!",ROUND('M2-In'!AF93*AE93*fuf,2))</f>
        <v>0</v>
      </c>
      <c r="AJ93" s="81">
        <f>IF(V93=1,"Corriger!",ROUND('M2-In'!AG93*AE93*fuf,2))</f>
        <v>0</v>
      </c>
      <c r="AK93" s="81">
        <f>IF(V93=1,"Corriger!",ROUND('M2-In'!AH93*AE93*fuf,2))</f>
        <v>0</v>
      </c>
      <c r="AL93" s="81">
        <f>IF(V93=1,"Corriger!",ROUND('M2-In'!AI93*AE93*fuf,2))</f>
        <v>0</v>
      </c>
      <c r="AM93" s="81">
        <f>IF(V93=1,"Corriger!",ROUND('M2-In'!AJ93*AE93*fuf,2))</f>
        <v>0</v>
      </c>
      <c r="AN93" s="81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1">
        <f t="shared" si="26"/>
        <v>0</v>
      </c>
      <c r="AQ93" s="81">
        <f t="shared" ca="1" si="27"/>
        <v>0</v>
      </c>
      <c r="AR93" s="81">
        <f t="shared" ca="1" si="28"/>
        <v>0</v>
      </c>
      <c r="AS93" s="81">
        <f t="shared" si="29"/>
        <v>0</v>
      </c>
      <c r="AT93" s="81">
        <f t="shared" ca="1" si="30"/>
        <v>0</v>
      </c>
      <c r="AU93" s="81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'M2-In'!F94*malu2+'M2-In'!G94*dima2+'M2-In'!H94*wome2+'M2-In'!I94*doje2+'M2-In'!J94*vrve2+'M2-In'!K94*zasa2+'M2-In'!L94*zodi2</f>
        <v>0</v>
      </c>
      <c r="F94" s="34">
        <f>IF('M2-In'!Q94&lt;0,1,0)</f>
        <v>0</v>
      </c>
      <c r="G94" s="81" t="str">
        <f t="shared" si="16"/>
        <v>OK</v>
      </c>
      <c r="H94" s="81">
        <f>IF('M2-In'!Q94&lt;0,0,'M2-In'!Q94)</f>
        <v>0</v>
      </c>
      <c r="I94" s="25">
        <f>IF('M2-In'!F94&gt;0,malu2,0)</f>
        <v>0</v>
      </c>
      <c r="J94" s="25">
        <f>IF('M2-In'!G94&gt;0,dima2,0)</f>
        <v>0</v>
      </c>
      <c r="K94" s="25">
        <f>IF('M2-In'!H94&gt;0,wome2,0)</f>
        <v>0</v>
      </c>
      <c r="L94" s="25">
        <f>IF('M2-In'!I94&gt;0,doje2,0)</f>
        <v>0</v>
      </c>
      <c r="M94" s="25">
        <f>IF('M2-In'!J94&gt;0,vrve2,0)</f>
        <v>0</v>
      </c>
      <c r="N94" s="25">
        <f>IF('M2-In'!K94&gt;0,zasa2,0)</f>
        <v>0</v>
      </c>
      <c r="O94" s="25">
        <f>IF('M2-In'!L94&gt;0,zodi2,0)</f>
        <v>0</v>
      </c>
      <c r="P94" s="25">
        <f t="shared" si="17"/>
        <v>0</v>
      </c>
      <c r="Q94" s="25">
        <f>IF(P94+'M2-In'!U94&gt;malu2+dima2+wome2+doje2+vrve2+zasa2+zodi2,1,0)</f>
        <v>0</v>
      </c>
      <c r="R94" s="25" t="str">
        <f t="shared" si="18"/>
        <v>OK</v>
      </c>
      <c r="S94" s="25">
        <f>MIN(P94+'M2-In'!U94,malu2+dima2+wome2+doje2+vrve2+zasa2+zodi2)</f>
        <v>0</v>
      </c>
      <c r="T94" s="25">
        <f>IF('M2-In'!AD94+'M2-In'!AE94+'M2-In'!AF94+'M2-In'!AG94+'M2-In'!AH94+'M2-In'!AI94+'M2-In'!AJ94&gt;S94,1,0)</f>
        <v>0</v>
      </c>
      <c r="U94" s="25" t="str">
        <f t="shared" si="19"/>
        <v>OK</v>
      </c>
      <c r="V94" s="34">
        <f t="shared" si="20"/>
        <v>0</v>
      </c>
      <c r="W94" s="81">
        <f>ROUND('M2-In'!Y94+'M2-In'!Z94+'M2-In'!AA94*0.5+'M2-In'!AB94*0.5,2)</f>
        <v>0</v>
      </c>
      <c r="X94" s="81">
        <f>ROUND('M2-In'!Y94,2)+ROUND('M2-In'!Z94*1.5,2)+ROUND('M2-In'!AA94*0.6,2)+ROUND('M2-In'!AB94*0.9,2)</f>
        <v>0</v>
      </c>
      <c r="Y94" s="81">
        <f ca="1">IF(V94=1,"Corriger",'M2-In'!Y94* vergoedtwee +'M2-In'!Z94*ROUND( vergoedtwee *1.5,2)+'M2-In'!AA94*ROUND( vergoedtwee *0.6,2)+'M2-In'!AB94*ROUND( vergoedtwee *0.9,2))</f>
        <v>0</v>
      </c>
      <c r="Z94" s="81">
        <f t="shared" ca="1" si="21"/>
        <v>0</v>
      </c>
      <c r="AA94" s="81">
        <f>E94+'M2-In'!N94+'M2-In'!P94+H94</f>
        <v>0</v>
      </c>
      <c r="AB94" s="81">
        <f>E94+'M2-In'!N94+'M2-In'!P94</f>
        <v>0</v>
      </c>
      <c r="AC94" s="25">
        <f>IF(V94=1,"Corriger",MIN(AA94,ad5m2*Ident!L94))</f>
        <v>0</v>
      </c>
      <c r="AD94" s="25">
        <f>MIN(AB94,ad5m2*Ident!L94)</f>
        <v>0</v>
      </c>
      <c r="AE94" s="81">
        <f t="shared" si="22"/>
        <v>0</v>
      </c>
      <c r="AF94" s="81">
        <f t="shared" si="23"/>
        <v>0</v>
      </c>
      <c r="AG94" s="81">
        <f>'M2-In'!AD94+'M2-In'!AE94</f>
        <v>0</v>
      </c>
      <c r="AH94" s="81">
        <f t="shared" si="24"/>
        <v>0</v>
      </c>
      <c r="AI94" s="81">
        <f>IF(V94=1,"Corriger!",ROUND('M2-In'!AF94*AE94*fuf,2))</f>
        <v>0</v>
      </c>
      <c r="AJ94" s="81">
        <f>IF(V94=1,"Corriger!",ROUND('M2-In'!AG94*AE94*fuf,2))</f>
        <v>0</v>
      </c>
      <c r="AK94" s="81">
        <f>IF(V94=1,"Corriger!",ROUND('M2-In'!AH94*AE94*fuf,2))</f>
        <v>0</v>
      </c>
      <c r="AL94" s="81">
        <f>IF(V94=1,"Corriger!",ROUND('M2-In'!AI94*AE94*fuf,2))</f>
        <v>0</v>
      </c>
      <c r="AM94" s="81">
        <f>IF(V94=1,"Corriger!",ROUND('M2-In'!AJ94*AE94*fuf,2))</f>
        <v>0</v>
      </c>
      <c r="AN94" s="81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1">
        <f t="shared" si="26"/>
        <v>0</v>
      </c>
      <c r="AQ94" s="81">
        <f t="shared" ca="1" si="27"/>
        <v>0</v>
      </c>
      <c r="AR94" s="81">
        <f t="shared" ca="1" si="28"/>
        <v>0</v>
      </c>
      <c r="AS94" s="81">
        <f t="shared" si="29"/>
        <v>0</v>
      </c>
      <c r="AT94" s="81">
        <f t="shared" ca="1" si="30"/>
        <v>0</v>
      </c>
      <c r="AU94" s="81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'M2-In'!F95*malu2+'M2-In'!G95*dima2+'M2-In'!H95*wome2+'M2-In'!I95*doje2+'M2-In'!J95*vrve2+'M2-In'!K95*zasa2+'M2-In'!L95*zodi2</f>
        <v>0</v>
      </c>
      <c r="F95" s="34">
        <f>IF('M2-In'!Q95&lt;0,1,0)</f>
        <v>0</v>
      </c>
      <c r="G95" s="81" t="str">
        <f t="shared" si="16"/>
        <v>OK</v>
      </c>
      <c r="H95" s="81">
        <f>IF('M2-In'!Q95&lt;0,0,'M2-In'!Q95)</f>
        <v>0</v>
      </c>
      <c r="I95" s="25">
        <f>IF('M2-In'!F95&gt;0,malu2,0)</f>
        <v>0</v>
      </c>
      <c r="J95" s="25">
        <f>IF('M2-In'!G95&gt;0,dima2,0)</f>
        <v>0</v>
      </c>
      <c r="K95" s="25">
        <f>IF('M2-In'!H95&gt;0,wome2,0)</f>
        <v>0</v>
      </c>
      <c r="L95" s="25">
        <f>IF('M2-In'!I95&gt;0,doje2,0)</f>
        <v>0</v>
      </c>
      <c r="M95" s="25">
        <f>IF('M2-In'!J95&gt;0,vrve2,0)</f>
        <v>0</v>
      </c>
      <c r="N95" s="25">
        <f>IF('M2-In'!K95&gt;0,zasa2,0)</f>
        <v>0</v>
      </c>
      <c r="O95" s="25">
        <f>IF('M2-In'!L95&gt;0,zodi2,0)</f>
        <v>0</v>
      </c>
      <c r="P95" s="25">
        <f t="shared" si="17"/>
        <v>0</v>
      </c>
      <c r="Q95" s="25">
        <f>IF(P95+'M2-In'!U95&gt;malu2+dima2+wome2+doje2+vrve2+zasa2+zodi2,1,0)</f>
        <v>0</v>
      </c>
      <c r="R95" s="25" t="str">
        <f t="shared" si="18"/>
        <v>OK</v>
      </c>
      <c r="S95" s="25">
        <f>MIN(P95+'M2-In'!U95,malu2+dima2+wome2+doje2+vrve2+zasa2+zodi2)</f>
        <v>0</v>
      </c>
      <c r="T95" s="25">
        <f>IF('M2-In'!AD95+'M2-In'!AE95+'M2-In'!AF95+'M2-In'!AG95+'M2-In'!AH95+'M2-In'!AI95+'M2-In'!AJ95&gt;S95,1,0)</f>
        <v>0</v>
      </c>
      <c r="U95" s="25" t="str">
        <f t="shared" si="19"/>
        <v>OK</v>
      </c>
      <c r="V95" s="34">
        <f t="shared" si="20"/>
        <v>0</v>
      </c>
      <c r="W95" s="81">
        <f>ROUND('M2-In'!Y95+'M2-In'!Z95+'M2-In'!AA95*0.5+'M2-In'!AB95*0.5,2)</f>
        <v>0</v>
      </c>
      <c r="X95" s="81">
        <f>ROUND('M2-In'!Y95,2)+ROUND('M2-In'!Z95*1.5,2)+ROUND('M2-In'!AA95*0.6,2)+ROUND('M2-In'!AB95*0.9,2)</f>
        <v>0</v>
      </c>
      <c r="Y95" s="81">
        <f ca="1">IF(V95=1,"Corriger",'M2-In'!Y95* vergoedtwee +'M2-In'!Z95*ROUND( vergoedtwee *1.5,2)+'M2-In'!AA95*ROUND( vergoedtwee *0.6,2)+'M2-In'!AB95*ROUND( vergoedtwee *0.9,2))</f>
        <v>0</v>
      </c>
      <c r="Z95" s="81">
        <f t="shared" ca="1" si="21"/>
        <v>0</v>
      </c>
      <c r="AA95" s="81">
        <f>E95+'M2-In'!N95+'M2-In'!P95+H95</f>
        <v>0</v>
      </c>
      <c r="AB95" s="81">
        <f>E95+'M2-In'!N95+'M2-In'!P95</f>
        <v>0</v>
      </c>
      <c r="AC95" s="25">
        <f>IF(V95=1,"Corriger",MIN(AA95,ad5m2*Ident!L95))</f>
        <v>0</v>
      </c>
      <c r="AD95" s="25">
        <f>MIN(AB95,ad5m2*Ident!L95)</f>
        <v>0</v>
      </c>
      <c r="AE95" s="81">
        <f t="shared" si="22"/>
        <v>0</v>
      </c>
      <c r="AF95" s="81">
        <f t="shared" si="23"/>
        <v>0</v>
      </c>
      <c r="AG95" s="81">
        <f>'M2-In'!AD95+'M2-In'!AE95</f>
        <v>0</v>
      </c>
      <c r="AH95" s="81">
        <f t="shared" si="24"/>
        <v>0</v>
      </c>
      <c r="AI95" s="81">
        <f>IF(V95=1,"Corriger!",ROUND('M2-In'!AF95*AE95*fuf,2))</f>
        <v>0</v>
      </c>
      <c r="AJ95" s="81">
        <f>IF(V95=1,"Corriger!",ROUND('M2-In'!AG95*AE95*fuf,2))</f>
        <v>0</v>
      </c>
      <c r="AK95" s="81">
        <f>IF(V95=1,"Corriger!",ROUND('M2-In'!AH95*AE95*fuf,2))</f>
        <v>0</v>
      </c>
      <c r="AL95" s="81">
        <f>IF(V95=1,"Corriger!",ROUND('M2-In'!AI95*AE95*fuf,2))</f>
        <v>0</v>
      </c>
      <c r="AM95" s="81">
        <f>IF(V95=1,"Corriger!",ROUND('M2-In'!AJ95*AE95*fuf,2))</f>
        <v>0</v>
      </c>
      <c r="AN95" s="81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1">
        <f t="shared" si="26"/>
        <v>0</v>
      </c>
      <c r="AQ95" s="81">
        <f t="shared" ca="1" si="27"/>
        <v>0</v>
      </c>
      <c r="AR95" s="81">
        <f t="shared" ca="1" si="28"/>
        <v>0</v>
      </c>
      <c r="AS95" s="81">
        <f t="shared" si="29"/>
        <v>0</v>
      </c>
      <c r="AT95" s="81">
        <f t="shared" ca="1" si="30"/>
        <v>0</v>
      </c>
      <c r="AU95" s="81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'M2-In'!F96*malu2+'M2-In'!G96*dima2+'M2-In'!H96*wome2+'M2-In'!I96*doje2+'M2-In'!J96*vrve2+'M2-In'!K96*zasa2+'M2-In'!L96*zodi2</f>
        <v>0</v>
      </c>
      <c r="F96" s="34">
        <f>IF('M2-In'!Q96&lt;0,1,0)</f>
        <v>0</v>
      </c>
      <c r="G96" s="81" t="str">
        <f t="shared" si="16"/>
        <v>OK</v>
      </c>
      <c r="H96" s="81">
        <f>IF('M2-In'!Q96&lt;0,0,'M2-In'!Q96)</f>
        <v>0</v>
      </c>
      <c r="I96" s="25">
        <f>IF('M2-In'!F96&gt;0,malu2,0)</f>
        <v>0</v>
      </c>
      <c r="J96" s="25">
        <f>IF('M2-In'!G96&gt;0,dima2,0)</f>
        <v>0</v>
      </c>
      <c r="K96" s="25">
        <f>IF('M2-In'!H96&gt;0,wome2,0)</f>
        <v>0</v>
      </c>
      <c r="L96" s="25">
        <f>IF('M2-In'!I96&gt;0,doje2,0)</f>
        <v>0</v>
      </c>
      <c r="M96" s="25">
        <f>IF('M2-In'!J96&gt;0,vrve2,0)</f>
        <v>0</v>
      </c>
      <c r="N96" s="25">
        <f>IF('M2-In'!K96&gt;0,zasa2,0)</f>
        <v>0</v>
      </c>
      <c r="O96" s="25">
        <f>IF('M2-In'!L96&gt;0,zodi2,0)</f>
        <v>0</v>
      </c>
      <c r="P96" s="25">
        <f t="shared" si="17"/>
        <v>0</v>
      </c>
      <c r="Q96" s="25">
        <f>IF(P96+'M2-In'!U96&gt;malu2+dima2+wome2+doje2+vrve2+zasa2+zodi2,1,0)</f>
        <v>0</v>
      </c>
      <c r="R96" s="25" t="str">
        <f t="shared" si="18"/>
        <v>OK</v>
      </c>
      <c r="S96" s="25">
        <f>MIN(P96+'M2-In'!U96,malu2+dima2+wome2+doje2+vrve2+zasa2+zodi2)</f>
        <v>0</v>
      </c>
      <c r="T96" s="25">
        <f>IF('M2-In'!AD96+'M2-In'!AE96+'M2-In'!AF96+'M2-In'!AG96+'M2-In'!AH96+'M2-In'!AI96+'M2-In'!AJ96&gt;S96,1,0)</f>
        <v>0</v>
      </c>
      <c r="U96" s="25" t="str">
        <f t="shared" si="19"/>
        <v>OK</v>
      </c>
      <c r="V96" s="34">
        <f t="shared" si="20"/>
        <v>0</v>
      </c>
      <c r="W96" s="81">
        <f>ROUND('M2-In'!Y96+'M2-In'!Z96+'M2-In'!AA96*0.5+'M2-In'!AB96*0.5,2)</f>
        <v>0</v>
      </c>
      <c r="X96" s="81">
        <f>ROUND('M2-In'!Y96,2)+ROUND('M2-In'!Z96*1.5,2)+ROUND('M2-In'!AA96*0.6,2)+ROUND('M2-In'!AB96*0.9,2)</f>
        <v>0</v>
      </c>
      <c r="Y96" s="81">
        <f ca="1">IF(V96=1,"Corriger",'M2-In'!Y96* vergoedtwee +'M2-In'!Z96*ROUND( vergoedtwee *1.5,2)+'M2-In'!AA96*ROUND( vergoedtwee *0.6,2)+'M2-In'!AB96*ROUND( vergoedtwee *0.9,2))</f>
        <v>0</v>
      </c>
      <c r="Z96" s="81">
        <f t="shared" ca="1" si="21"/>
        <v>0</v>
      </c>
      <c r="AA96" s="81">
        <f>E96+'M2-In'!N96+'M2-In'!P96+H96</f>
        <v>0</v>
      </c>
      <c r="AB96" s="81">
        <f>E96+'M2-In'!N96+'M2-In'!P96</f>
        <v>0</v>
      </c>
      <c r="AC96" s="25">
        <f>IF(V96=1,"Corriger",MIN(AA96,ad5m2*Ident!L96))</f>
        <v>0</v>
      </c>
      <c r="AD96" s="25">
        <f>MIN(AB96,ad5m2*Ident!L96)</f>
        <v>0</v>
      </c>
      <c r="AE96" s="81">
        <f t="shared" si="22"/>
        <v>0</v>
      </c>
      <c r="AF96" s="81">
        <f t="shared" si="23"/>
        <v>0</v>
      </c>
      <c r="AG96" s="81">
        <f>'M2-In'!AD96+'M2-In'!AE96</f>
        <v>0</v>
      </c>
      <c r="AH96" s="81">
        <f t="shared" si="24"/>
        <v>0</v>
      </c>
      <c r="AI96" s="81">
        <f>IF(V96=1,"Corriger!",ROUND('M2-In'!AF96*AE96*fuf,2))</f>
        <v>0</v>
      </c>
      <c r="AJ96" s="81">
        <f>IF(V96=1,"Corriger!",ROUND('M2-In'!AG96*AE96*fuf,2))</f>
        <v>0</v>
      </c>
      <c r="AK96" s="81">
        <f>IF(V96=1,"Corriger!",ROUND('M2-In'!AH96*AE96*fuf,2))</f>
        <v>0</v>
      </c>
      <c r="AL96" s="81">
        <f>IF(V96=1,"Corriger!",ROUND('M2-In'!AI96*AE96*fuf,2))</f>
        <v>0</v>
      </c>
      <c r="AM96" s="81">
        <f>IF(V96=1,"Corriger!",ROUND('M2-In'!AJ96*AE96*fuf,2))</f>
        <v>0</v>
      </c>
      <c r="AN96" s="81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1">
        <f t="shared" si="26"/>
        <v>0</v>
      </c>
      <c r="AQ96" s="81">
        <f t="shared" ca="1" si="27"/>
        <v>0</v>
      </c>
      <c r="AR96" s="81">
        <f t="shared" ca="1" si="28"/>
        <v>0</v>
      </c>
      <c r="AS96" s="81">
        <f t="shared" si="29"/>
        <v>0</v>
      </c>
      <c r="AT96" s="81">
        <f t="shared" ca="1" si="30"/>
        <v>0</v>
      </c>
      <c r="AU96" s="81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'M2-In'!F97*malu2+'M2-In'!G97*dima2+'M2-In'!H97*wome2+'M2-In'!I97*doje2+'M2-In'!J97*vrve2+'M2-In'!K97*zasa2+'M2-In'!L97*zodi2</f>
        <v>0</v>
      </c>
      <c r="F97" s="34">
        <f>IF('M2-In'!Q97&lt;0,1,0)</f>
        <v>0</v>
      </c>
      <c r="G97" s="81" t="str">
        <f t="shared" si="16"/>
        <v>OK</v>
      </c>
      <c r="H97" s="81">
        <f>IF('M2-In'!Q97&lt;0,0,'M2-In'!Q97)</f>
        <v>0</v>
      </c>
      <c r="I97" s="25">
        <f>IF('M2-In'!F97&gt;0,malu2,0)</f>
        <v>0</v>
      </c>
      <c r="J97" s="25">
        <f>IF('M2-In'!G97&gt;0,dima2,0)</f>
        <v>0</v>
      </c>
      <c r="K97" s="25">
        <f>IF('M2-In'!H97&gt;0,wome2,0)</f>
        <v>0</v>
      </c>
      <c r="L97" s="25">
        <f>IF('M2-In'!I97&gt;0,doje2,0)</f>
        <v>0</v>
      </c>
      <c r="M97" s="25">
        <f>IF('M2-In'!J97&gt;0,vrve2,0)</f>
        <v>0</v>
      </c>
      <c r="N97" s="25">
        <f>IF('M2-In'!K97&gt;0,zasa2,0)</f>
        <v>0</v>
      </c>
      <c r="O97" s="25">
        <f>IF('M2-In'!L97&gt;0,zodi2,0)</f>
        <v>0</v>
      </c>
      <c r="P97" s="25">
        <f t="shared" si="17"/>
        <v>0</v>
      </c>
      <c r="Q97" s="25">
        <f>IF(P97+'M2-In'!U97&gt;malu2+dima2+wome2+doje2+vrve2+zasa2+zodi2,1,0)</f>
        <v>0</v>
      </c>
      <c r="R97" s="25" t="str">
        <f t="shared" si="18"/>
        <v>OK</v>
      </c>
      <c r="S97" s="25">
        <f>MIN(P97+'M2-In'!U97,malu2+dima2+wome2+doje2+vrve2+zasa2+zodi2)</f>
        <v>0</v>
      </c>
      <c r="T97" s="25">
        <f>IF('M2-In'!AD97+'M2-In'!AE97+'M2-In'!AF97+'M2-In'!AG97+'M2-In'!AH97+'M2-In'!AI97+'M2-In'!AJ97&gt;S97,1,0)</f>
        <v>0</v>
      </c>
      <c r="U97" s="25" t="str">
        <f t="shared" si="19"/>
        <v>OK</v>
      </c>
      <c r="V97" s="34">
        <f t="shared" si="20"/>
        <v>0</v>
      </c>
      <c r="W97" s="81">
        <f>ROUND('M2-In'!Y97+'M2-In'!Z97+'M2-In'!AA97*0.5+'M2-In'!AB97*0.5,2)</f>
        <v>0</v>
      </c>
      <c r="X97" s="81">
        <f>ROUND('M2-In'!Y97,2)+ROUND('M2-In'!Z97*1.5,2)+ROUND('M2-In'!AA97*0.6,2)+ROUND('M2-In'!AB97*0.9,2)</f>
        <v>0</v>
      </c>
      <c r="Y97" s="81">
        <f ca="1">IF(V97=1,"Corriger",'M2-In'!Y97* vergoedtwee +'M2-In'!Z97*ROUND( vergoedtwee *1.5,2)+'M2-In'!AA97*ROUND( vergoedtwee *0.6,2)+'M2-In'!AB97*ROUND( vergoedtwee *0.9,2))</f>
        <v>0</v>
      </c>
      <c r="Z97" s="81">
        <f t="shared" ca="1" si="21"/>
        <v>0</v>
      </c>
      <c r="AA97" s="81">
        <f>E97+'M2-In'!N97+'M2-In'!P97+H97</f>
        <v>0</v>
      </c>
      <c r="AB97" s="81">
        <f>E97+'M2-In'!N97+'M2-In'!P97</f>
        <v>0</v>
      </c>
      <c r="AC97" s="25">
        <f>IF(V97=1,"Corriger",MIN(AA97,ad5m2*Ident!L97))</f>
        <v>0</v>
      </c>
      <c r="AD97" s="25">
        <f>MIN(AB97,ad5m2*Ident!L97)</f>
        <v>0</v>
      </c>
      <c r="AE97" s="81">
        <f t="shared" si="22"/>
        <v>0</v>
      </c>
      <c r="AF97" s="81">
        <f t="shared" si="23"/>
        <v>0</v>
      </c>
      <c r="AG97" s="81">
        <f>'M2-In'!AD97+'M2-In'!AE97</f>
        <v>0</v>
      </c>
      <c r="AH97" s="81">
        <f t="shared" si="24"/>
        <v>0</v>
      </c>
      <c r="AI97" s="81">
        <f>IF(V97=1,"Corriger!",ROUND('M2-In'!AF97*AE97*fuf,2))</f>
        <v>0</v>
      </c>
      <c r="AJ97" s="81">
        <f>IF(V97=1,"Corriger!",ROUND('M2-In'!AG97*AE97*fuf,2))</f>
        <v>0</v>
      </c>
      <c r="AK97" s="81">
        <f>IF(V97=1,"Corriger!",ROUND('M2-In'!AH97*AE97*fuf,2))</f>
        <v>0</v>
      </c>
      <c r="AL97" s="81">
        <f>IF(V97=1,"Corriger!",ROUND('M2-In'!AI97*AE97*fuf,2))</f>
        <v>0</v>
      </c>
      <c r="AM97" s="81">
        <f>IF(V97=1,"Corriger!",ROUND('M2-In'!AJ97*AE97*fuf,2))</f>
        <v>0</v>
      </c>
      <c r="AN97" s="81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1">
        <f t="shared" si="26"/>
        <v>0</v>
      </c>
      <c r="AQ97" s="81">
        <f t="shared" ca="1" si="27"/>
        <v>0</v>
      </c>
      <c r="AR97" s="81">
        <f t="shared" ca="1" si="28"/>
        <v>0</v>
      </c>
      <c r="AS97" s="81">
        <f t="shared" si="29"/>
        <v>0</v>
      </c>
      <c r="AT97" s="81">
        <f t="shared" ca="1" si="30"/>
        <v>0</v>
      </c>
      <c r="AU97" s="81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'M2-In'!F98*malu2+'M2-In'!G98*dima2+'M2-In'!H98*wome2+'M2-In'!I98*doje2+'M2-In'!J98*vrve2+'M2-In'!K98*zasa2+'M2-In'!L98*zodi2</f>
        <v>0</v>
      </c>
      <c r="F98" s="34">
        <f>IF('M2-In'!Q98&lt;0,1,0)</f>
        <v>0</v>
      </c>
      <c r="G98" s="81" t="str">
        <f t="shared" si="16"/>
        <v>OK</v>
      </c>
      <c r="H98" s="81">
        <f>IF('M2-In'!Q98&lt;0,0,'M2-In'!Q98)</f>
        <v>0</v>
      </c>
      <c r="I98" s="25">
        <f>IF('M2-In'!F98&gt;0,malu2,0)</f>
        <v>0</v>
      </c>
      <c r="J98" s="25">
        <f>IF('M2-In'!G98&gt;0,dima2,0)</f>
        <v>0</v>
      </c>
      <c r="K98" s="25">
        <f>IF('M2-In'!H98&gt;0,wome2,0)</f>
        <v>0</v>
      </c>
      <c r="L98" s="25">
        <f>IF('M2-In'!I98&gt;0,doje2,0)</f>
        <v>0</v>
      </c>
      <c r="M98" s="25">
        <f>IF('M2-In'!J98&gt;0,vrve2,0)</f>
        <v>0</v>
      </c>
      <c r="N98" s="25">
        <f>IF('M2-In'!K98&gt;0,zasa2,0)</f>
        <v>0</v>
      </c>
      <c r="O98" s="25">
        <f>IF('M2-In'!L98&gt;0,zodi2,0)</f>
        <v>0</v>
      </c>
      <c r="P98" s="25">
        <f t="shared" si="17"/>
        <v>0</v>
      </c>
      <c r="Q98" s="25">
        <f>IF(P98+'M2-In'!U98&gt;malu2+dima2+wome2+doje2+vrve2+zasa2+zodi2,1,0)</f>
        <v>0</v>
      </c>
      <c r="R98" s="25" t="str">
        <f t="shared" si="18"/>
        <v>OK</v>
      </c>
      <c r="S98" s="25">
        <f>MIN(P98+'M2-In'!U98,malu2+dima2+wome2+doje2+vrve2+zasa2+zodi2)</f>
        <v>0</v>
      </c>
      <c r="T98" s="25">
        <f>IF('M2-In'!AD98+'M2-In'!AE98+'M2-In'!AF98+'M2-In'!AG98+'M2-In'!AH98+'M2-In'!AI98+'M2-In'!AJ98&gt;S98,1,0)</f>
        <v>0</v>
      </c>
      <c r="U98" s="25" t="str">
        <f t="shared" si="19"/>
        <v>OK</v>
      </c>
      <c r="V98" s="34">
        <f t="shared" si="20"/>
        <v>0</v>
      </c>
      <c r="W98" s="81">
        <f>ROUND('M2-In'!Y98+'M2-In'!Z98+'M2-In'!AA98*0.5+'M2-In'!AB98*0.5,2)</f>
        <v>0</v>
      </c>
      <c r="X98" s="81">
        <f>ROUND('M2-In'!Y98,2)+ROUND('M2-In'!Z98*1.5,2)+ROUND('M2-In'!AA98*0.6,2)+ROUND('M2-In'!AB98*0.9,2)</f>
        <v>0</v>
      </c>
      <c r="Y98" s="81">
        <f ca="1">IF(V98=1,"Corriger",'M2-In'!Y98* vergoedtwee +'M2-In'!Z98*ROUND( vergoedtwee *1.5,2)+'M2-In'!AA98*ROUND( vergoedtwee *0.6,2)+'M2-In'!AB98*ROUND( vergoedtwee *0.9,2))</f>
        <v>0</v>
      </c>
      <c r="Z98" s="81">
        <f t="shared" ca="1" si="21"/>
        <v>0</v>
      </c>
      <c r="AA98" s="81">
        <f>E98+'M2-In'!N98+'M2-In'!P98+H98</f>
        <v>0</v>
      </c>
      <c r="AB98" s="81">
        <f>E98+'M2-In'!N98+'M2-In'!P98</f>
        <v>0</v>
      </c>
      <c r="AC98" s="25">
        <f>IF(V98=1,"Corriger",MIN(AA98,ad5m2*Ident!L98))</f>
        <v>0</v>
      </c>
      <c r="AD98" s="25">
        <f>MIN(AB98,ad5m2*Ident!L98)</f>
        <v>0</v>
      </c>
      <c r="AE98" s="81">
        <f t="shared" si="22"/>
        <v>0</v>
      </c>
      <c r="AF98" s="81">
        <f t="shared" si="23"/>
        <v>0</v>
      </c>
      <c r="AG98" s="81">
        <f>'M2-In'!AD98+'M2-In'!AE98</f>
        <v>0</v>
      </c>
      <c r="AH98" s="81">
        <f t="shared" si="24"/>
        <v>0</v>
      </c>
      <c r="AI98" s="81">
        <f>IF(V98=1,"Corriger!",ROUND('M2-In'!AF98*AE98*fuf,2))</f>
        <v>0</v>
      </c>
      <c r="AJ98" s="81">
        <f>IF(V98=1,"Corriger!",ROUND('M2-In'!AG98*AE98*fuf,2))</f>
        <v>0</v>
      </c>
      <c r="AK98" s="81">
        <f>IF(V98=1,"Corriger!",ROUND('M2-In'!AH98*AE98*fuf,2))</f>
        <v>0</v>
      </c>
      <c r="AL98" s="81">
        <f>IF(V98=1,"Corriger!",ROUND('M2-In'!AI98*AE98*fuf,2))</f>
        <v>0</v>
      </c>
      <c r="AM98" s="81">
        <f>IF(V98=1,"Corriger!",ROUND('M2-In'!AJ98*AE98*fuf,2))</f>
        <v>0</v>
      </c>
      <c r="AN98" s="81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1">
        <f t="shared" si="26"/>
        <v>0</v>
      </c>
      <c r="AQ98" s="81">
        <f t="shared" ca="1" si="27"/>
        <v>0</v>
      </c>
      <c r="AR98" s="81">
        <f t="shared" ca="1" si="28"/>
        <v>0</v>
      </c>
      <c r="AS98" s="81">
        <f t="shared" si="29"/>
        <v>0</v>
      </c>
      <c r="AT98" s="81">
        <f t="shared" ca="1" si="30"/>
        <v>0</v>
      </c>
      <c r="AU98" s="81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'M2-In'!F99*malu2+'M2-In'!G99*dima2+'M2-In'!H99*wome2+'M2-In'!I99*doje2+'M2-In'!J99*vrve2+'M2-In'!K99*zasa2+'M2-In'!L99*zodi2</f>
        <v>0</v>
      </c>
      <c r="F99" s="34">
        <f>IF('M2-In'!Q99&lt;0,1,0)</f>
        <v>0</v>
      </c>
      <c r="G99" s="81" t="str">
        <f t="shared" si="16"/>
        <v>OK</v>
      </c>
      <c r="H99" s="81">
        <f>IF('M2-In'!Q99&lt;0,0,'M2-In'!Q99)</f>
        <v>0</v>
      </c>
      <c r="I99" s="25">
        <f>IF('M2-In'!F99&gt;0,malu2,0)</f>
        <v>0</v>
      </c>
      <c r="J99" s="25">
        <f>IF('M2-In'!G99&gt;0,dima2,0)</f>
        <v>0</v>
      </c>
      <c r="K99" s="25">
        <f>IF('M2-In'!H99&gt;0,wome2,0)</f>
        <v>0</v>
      </c>
      <c r="L99" s="25">
        <f>IF('M2-In'!I99&gt;0,doje2,0)</f>
        <v>0</v>
      </c>
      <c r="M99" s="25">
        <f>IF('M2-In'!J99&gt;0,vrve2,0)</f>
        <v>0</v>
      </c>
      <c r="N99" s="25">
        <f>IF('M2-In'!K99&gt;0,zasa2,0)</f>
        <v>0</v>
      </c>
      <c r="O99" s="25">
        <f>IF('M2-In'!L99&gt;0,zodi2,0)</f>
        <v>0</v>
      </c>
      <c r="P99" s="25">
        <f t="shared" si="17"/>
        <v>0</v>
      </c>
      <c r="Q99" s="25">
        <f>IF(P99+'M2-In'!U99&gt;malu2+dima2+wome2+doje2+vrve2+zasa2+zodi2,1,0)</f>
        <v>0</v>
      </c>
      <c r="R99" s="25" t="str">
        <f t="shared" si="18"/>
        <v>OK</v>
      </c>
      <c r="S99" s="25">
        <f>MIN(P99+'M2-In'!U99,malu2+dima2+wome2+doje2+vrve2+zasa2+zodi2)</f>
        <v>0</v>
      </c>
      <c r="T99" s="25">
        <f>IF('M2-In'!AD99+'M2-In'!AE99+'M2-In'!AF99+'M2-In'!AG99+'M2-In'!AH99+'M2-In'!AI99+'M2-In'!AJ99&gt;S99,1,0)</f>
        <v>0</v>
      </c>
      <c r="U99" s="25" t="str">
        <f t="shared" si="19"/>
        <v>OK</v>
      </c>
      <c r="V99" s="34">
        <f t="shared" si="20"/>
        <v>0</v>
      </c>
      <c r="W99" s="81">
        <f>ROUND('M2-In'!Y99+'M2-In'!Z99+'M2-In'!AA99*0.5+'M2-In'!AB99*0.5,2)</f>
        <v>0</v>
      </c>
      <c r="X99" s="81">
        <f>ROUND('M2-In'!Y99,2)+ROUND('M2-In'!Z99*1.5,2)+ROUND('M2-In'!AA99*0.6,2)+ROUND('M2-In'!AB99*0.9,2)</f>
        <v>0</v>
      </c>
      <c r="Y99" s="81">
        <f ca="1">IF(V99=1,"Corriger",'M2-In'!Y99* vergoedtwee +'M2-In'!Z99*ROUND( vergoedtwee *1.5,2)+'M2-In'!AA99*ROUND( vergoedtwee *0.6,2)+'M2-In'!AB99*ROUND( vergoedtwee *0.9,2))</f>
        <v>0</v>
      </c>
      <c r="Z99" s="81">
        <f t="shared" ca="1" si="21"/>
        <v>0</v>
      </c>
      <c r="AA99" s="81">
        <f>E99+'M2-In'!N99+'M2-In'!P99+H99</f>
        <v>0</v>
      </c>
      <c r="AB99" s="81">
        <f>E99+'M2-In'!N99+'M2-In'!P99</f>
        <v>0</v>
      </c>
      <c r="AC99" s="25">
        <f>IF(V99=1,"Corriger",MIN(AA99,ad5m2*Ident!L99))</f>
        <v>0</v>
      </c>
      <c r="AD99" s="25">
        <f>MIN(AB99,ad5m2*Ident!L99)</f>
        <v>0</v>
      </c>
      <c r="AE99" s="81">
        <f t="shared" si="22"/>
        <v>0</v>
      </c>
      <c r="AF99" s="81">
        <f t="shared" si="23"/>
        <v>0</v>
      </c>
      <c r="AG99" s="81">
        <f>'M2-In'!AD99+'M2-In'!AE99</f>
        <v>0</v>
      </c>
      <c r="AH99" s="81">
        <f t="shared" si="24"/>
        <v>0</v>
      </c>
      <c r="AI99" s="81">
        <f>IF(V99=1,"Corriger!",ROUND('M2-In'!AF99*AE99*fuf,2))</f>
        <v>0</v>
      </c>
      <c r="AJ99" s="81">
        <f>IF(V99=1,"Corriger!",ROUND('M2-In'!AG99*AE99*fuf,2))</f>
        <v>0</v>
      </c>
      <c r="AK99" s="81">
        <f>IF(V99=1,"Corriger!",ROUND('M2-In'!AH99*AE99*fuf,2))</f>
        <v>0</v>
      </c>
      <c r="AL99" s="81">
        <f>IF(V99=1,"Corriger!",ROUND('M2-In'!AI99*AE99*fuf,2))</f>
        <v>0</v>
      </c>
      <c r="AM99" s="81">
        <f>IF(V99=1,"Corriger!",ROUND('M2-In'!AJ99*AE99*fuf,2))</f>
        <v>0</v>
      </c>
      <c r="AN99" s="81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1">
        <f t="shared" si="26"/>
        <v>0</v>
      </c>
      <c r="AQ99" s="81">
        <f t="shared" ca="1" si="27"/>
        <v>0</v>
      </c>
      <c r="AR99" s="81">
        <f t="shared" ca="1" si="28"/>
        <v>0</v>
      </c>
      <c r="AS99" s="81">
        <f t="shared" si="29"/>
        <v>0</v>
      </c>
      <c r="AT99" s="81">
        <f t="shared" ca="1" si="30"/>
        <v>0</v>
      </c>
      <c r="AU99" s="81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'M2-In'!F100*malu2+'M2-In'!G100*dima2+'M2-In'!H100*wome2+'M2-In'!I100*doje2+'M2-In'!J100*vrve2+'M2-In'!K100*zasa2+'M2-In'!L100*zodi2</f>
        <v>0</v>
      </c>
      <c r="F100" s="34">
        <f>IF('M2-In'!Q100&lt;0,1,0)</f>
        <v>0</v>
      </c>
      <c r="G100" s="81" t="str">
        <f t="shared" si="16"/>
        <v>OK</v>
      </c>
      <c r="H100" s="81">
        <f>IF('M2-In'!Q100&lt;0,0,'M2-In'!Q100)</f>
        <v>0</v>
      </c>
      <c r="I100" s="25">
        <f>IF('M2-In'!F100&gt;0,malu2,0)</f>
        <v>0</v>
      </c>
      <c r="J100" s="25">
        <f>IF('M2-In'!G100&gt;0,dima2,0)</f>
        <v>0</v>
      </c>
      <c r="K100" s="25">
        <f>IF('M2-In'!H100&gt;0,wome2,0)</f>
        <v>0</v>
      </c>
      <c r="L100" s="25">
        <f>IF('M2-In'!I100&gt;0,doje2,0)</f>
        <v>0</v>
      </c>
      <c r="M100" s="25">
        <f>IF('M2-In'!J100&gt;0,vrve2,0)</f>
        <v>0</v>
      </c>
      <c r="N100" s="25">
        <f>IF('M2-In'!K100&gt;0,zasa2,0)</f>
        <v>0</v>
      </c>
      <c r="O100" s="25">
        <f>IF('M2-In'!L100&gt;0,zodi2,0)</f>
        <v>0</v>
      </c>
      <c r="P100" s="25">
        <f t="shared" si="17"/>
        <v>0</v>
      </c>
      <c r="Q100" s="25">
        <f>IF(P100+'M2-In'!U100&gt;malu2+dima2+wome2+doje2+vrve2+zasa2+zodi2,1,0)</f>
        <v>0</v>
      </c>
      <c r="R100" s="25" t="str">
        <f t="shared" si="18"/>
        <v>OK</v>
      </c>
      <c r="S100" s="25">
        <f>MIN(P100+'M2-In'!U100,malu2+dima2+wome2+doje2+vrve2+zasa2+zodi2)</f>
        <v>0</v>
      </c>
      <c r="T100" s="25">
        <f>IF('M2-In'!AD100+'M2-In'!AE100+'M2-In'!AF100+'M2-In'!AG100+'M2-In'!AH100+'M2-In'!AI100+'M2-In'!AJ100&gt;S100,1,0)</f>
        <v>0</v>
      </c>
      <c r="U100" s="25" t="str">
        <f t="shared" si="19"/>
        <v>OK</v>
      </c>
      <c r="V100" s="34">
        <f t="shared" si="20"/>
        <v>0</v>
      </c>
      <c r="W100" s="81">
        <f>ROUND('M2-In'!Y100+'M2-In'!Z100+'M2-In'!AA100*0.5+'M2-In'!AB100*0.5,2)</f>
        <v>0</v>
      </c>
      <c r="X100" s="81">
        <f>ROUND('M2-In'!Y100,2)+ROUND('M2-In'!Z100*1.5,2)+ROUND('M2-In'!AA100*0.6,2)+ROUND('M2-In'!AB100*0.9,2)</f>
        <v>0</v>
      </c>
      <c r="Y100" s="81">
        <f ca="1">IF(V100=1,"Corriger",'M2-In'!Y100* vergoedtwee +'M2-In'!Z100*ROUND( vergoedtwee *1.5,2)+'M2-In'!AA100*ROUND( vergoedtwee *0.6,2)+'M2-In'!AB100*ROUND( vergoedtwee *0.9,2))</f>
        <v>0</v>
      </c>
      <c r="Z100" s="81">
        <f t="shared" ca="1" si="21"/>
        <v>0</v>
      </c>
      <c r="AA100" s="81">
        <f>E100+'M2-In'!N100+'M2-In'!P100+H100</f>
        <v>0</v>
      </c>
      <c r="AB100" s="81">
        <f>E100+'M2-In'!N100+'M2-In'!P100</f>
        <v>0</v>
      </c>
      <c r="AC100" s="25">
        <f>IF(V100=1,"Corriger",MIN(AA100,ad5m2*Ident!L100))</f>
        <v>0</v>
      </c>
      <c r="AD100" s="25">
        <f>MIN(AB100,ad5m2*Ident!L100)</f>
        <v>0</v>
      </c>
      <c r="AE100" s="81">
        <f t="shared" si="22"/>
        <v>0</v>
      </c>
      <c r="AF100" s="81">
        <f t="shared" si="23"/>
        <v>0</v>
      </c>
      <c r="AG100" s="81">
        <f>'M2-In'!AD100+'M2-In'!AE100</f>
        <v>0</v>
      </c>
      <c r="AH100" s="81">
        <f t="shared" si="24"/>
        <v>0</v>
      </c>
      <c r="AI100" s="81">
        <f>IF(V100=1,"Corriger!",ROUND('M2-In'!AF100*AE100*fuf,2))</f>
        <v>0</v>
      </c>
      <c r="AJ100" s="81">
        <f>IF(V100=1,"Corriger!",ROUND('M2-In'!AG100*AE100*fuf,2))</f>
        <v>0</v>
      </c>
      <c r="AK100" s="81">
        <f>IF(V100=1,"Corriger!",ROUND('M2-In'!AH100*AE100*fuf,2))</f>
        <v>0</v>
      </c>
      <c r="AL100" s="81">
        <f>IF(V100=1,"Corriger!",ROUND('M2-In'!AI100*AE100*fuf,2))</f>
        <v>0</v>
      </c>
      <c r="AM100" s="81">
        <f>IF(V100=1,"Corriger!",ROUND('M2-In'!AJ100*AE100*fuf,2))</f>
        <v>0</v>
      </c>
      <c r="AN100" s="81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1">
        <f t="shared" si="26"/>
        <v>0</v>
      </c>
      <c r="AQ100" s="81">
        <f t="shared" ca="1" si="27"/>
        <v>0</v>
      </c>
      <c r="AR100" s="81">
        <f t="shared" ca="1" si="28"/>
        <v>0</v>
      </c>
      <c r="AS100" s="81">
        <f t="shared" si="29"/>
        <v>0</v>
      </c>
      <c r="AT100" s="81">
        <f t="shared" ca="1" si="30"/>
        <v>0</v>
      </c>
      <c r="AU100" s="81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'M2-In'!F101*malu2+'M2-In'!G101*dima2+'M2-In'!H101*wome2+'M2-In'!I101*doje2+'M2-In'!J101*vrve2+'M2-In'!K101*zasa2+'M2-In'!L101*zodi2</f>
        <v>0</v>
      </c>
      <c r="F101" s="34">
        <f>IF('M2-In'!Q101&lt;0,1,0)</f>
        <v>0</v>
      </c>
      <c r="G101" s="81" t="str">
        <f t="shared" si="16"/>
        <v>OK</v>
      </c>
      <c r="H101" s="81">
        <f>IF('M2-In'!Q101&lt;0,0,'M2-In'!Q101)</f>
        <v>0</v>
      </c>
      <c r="I101" s="25">
        <f>IF('M2-In'!F101&gt;0,malu2,0)</f>
        <v>0</v>
      </c>
      <c r="J101" s="25">
        <f>IF('M2-In'!G101&gt;0,dima2,0)</f>
        <v>0</v>
      </c>
      <c r="K101" s="25">
        <f>IF('M2-In'!H101&gt;0,wome2,0)</f>
        <v>0</v>
      </c>
      <c r="L101" s="25">
        <f>IF('M2-In'!I101&gt;0,doje2,0)</f>
        <v>0</v>
      </c>
      <c r="M101" s="25">
        <f>IF('M2-In'!J101&gt;0,vrve2,0)</f>
        <v>0</v>
      </c>
      <c r="N101" s="25">
        <f>IF('M2-In'!K101&gt;0,zasa2,0)</f>
        <v>0</v>
      </c>
      <c r="O101" s="25">
        <f>IF('M2-In'!L101&gt;0,zodi2,0)</f>
        <v>0</v>
      </c>
      <c r="P101" s="25">
        <f t="shared" si="17"/>
        <v>0</v>
      </c>
      <c r="Q101" s="25">
        <f>IF(P101+'M2-In'!U101&gt;malu2+dima2+wome2+doje2+vrve2+zasa2+zodi2,1,0)</f>
        <v>0</v>
      </c>
      <c r="R101" s="25" t="str">
        <f t="shared" si="18"/>
        <v>OK</v>
      </c>
      <c r="S101" s="25">
        <f>MIN(P101+'M2-In'!U101,malu2+dima2+wome2+doje2+vrve2+zasa2+zodi2)</f>
        <v>0</v>
      </c>
      <c r="T101" s="25">
        <f>IF('M2-In'!AD101+'M2-In'!AE101+'M2-In'!AF101+'M2-In'!AG101+'M2-In'!AH101+'M2-In'!AI101+'M2-In'!AJ101&gt;S101,1,0)</f>
        <v>0</v>
      </c>
      <c r="U101" s="25" t="str">
        <f t="shared" si="19"/>
        <v>OK</v>
      </c>
      <c r="V101" s="34">
        <f t="shared" si="20"/>
        <v>0</v>
      </c>
      <c r="W101" s="81">
        <f>ROUND('M2-In'!Y101+'M2-In'!Z101+'M2-In'!AA101*0.5+'M2-In'!AB101*0.5,2)</f>
        <v>0</v>
      </c>
      <c r="X101" s="81">
        <f>ROUND('M2-In'!Y101,2)+ROUND('M2-In'!Z101*1.5,2)+ROUND('M2-In'!AA101*0.6,2)+ROUND('M2-In'!AB101*0.9,2)</f>
        <v>0</v>
      </c>
      <c r="Y101" s="81">
        <f ca="1">IF(V101=1,"Corriger",'M2-In'!Y101* vergoedtwee +'M2-In'!Z101*ROUND( vergoedtwee *1.5,2)+'M2-In'!AA101*ROUND( vergoedtwee *0.6,2)+'M2-In'!AB101*ROUND( vergoedtwee *0.9,2))</f>
        <v>0</v>
      </c>
      <c r="Z101" s="81">
        <f t="shared" ca="1" si="21"/>
        <v>0</v>
      </c>
      <c r="AA101" s="81">
        <f>E101+'M2-In'!N101+'M2-In'!P101+H101</f>
        <v>0</v>
      </c>
      <c r="AB101" s="81">
        <f>E101+'M2-In'!N101+'M2-In'!P101</f>
        <v>0</v>
      </c>
      <c r="AC101" s="25">
        <f>IF(V101=1,"Corriger",MIN(AA101,ad5m2*Ident!L101))</f>
        <v>0</v>
      </c>
      <c r="AD101" s="25">
        <f>MIN(AB101,ad5m2*Ident!L101)</f>
        <v>0</v>
      </c>
      <c r="AE101" s="81">
        <f t="shared" si="22"/>
        <v>0</v>
      </c>
      <c r="AF101" s="81">
        <f t="shared" si="23"/>
        <v>0</v>
      </c>
      <c r="AG101" s="81">
        <f>'M2-In'!AD101+'M2-In'!AE101</f>
        <v>0</v>
      </c>
      <c r="AH101" s="81">
        <f t="shared" si="24"/>
        <v>0</v>
      </c>
      <c r="AI101" s="81">
        <f>IF(V101=1,"Corriger!",ROUND('M2-In'!AF101*AE101*fuf,2))</f>
        <v>0</v>
      </c>
      <c r="AJ101" s="81">
        <f>IF(V101=1,"Corriger!",ROUND('M2-In'!AG101*AE101*fuf,2))</f>
        <v>0</v>
      </c>
      <c r="AK101" s="81">
        <f>IF(V101=1,"Corriger!",ROUND('M2-In'!AH101*AE101*fuf,2))</f>
        <v>0</v>
      </c>
      <c r="AL101" s="81">
        <f>IF(V101=1,"Corriger!",ROUND('M2-In'!AI101*AE101*fuf,2))</f>
        <v>0</v>
      </c>
      <c r="AM101" s="81">
        <f>IF(V101=1,"Corriger!",ROUND('M2-In'!AJ101*AE101*fuf,2))</f>
        <v>0</v>
      </c>
      <c r="AN101" s="81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1">
        <f t="shared" si="26"/>
        <v>0</v>
      </c>
      <c r="AQ101" s="81">
        <f t="shared" ca="1" si="27"/>
        <v>0</v>
      </c>
      <c r="AR101" s="81">
        <f t="shared" ca="1" si="28"/>
        <v>0</v>
      </c>
      <c r="AS101" s="81">
        <f t="shared" si="29"/>
        <v>0</v>
      </c>
      <c r="AT101" s="81">
        <f t="shared" ca="1" si="30"/>
        <v>0</v>
      </c>
      <c r="AU101" s="81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'M2-In'!F102*malu2+'M2-In'!G102*dima2+'M2-In'!H102*wome2+'M2-In'!I102*doje2+'M2-In'!J102*vrve2+'M2-In'!K102*zasa2+'M2-In'!L102*zodi2</f>
        <v>0</v>
      </c>
      <c r="F102" s="34">
        <f>IF('M2-In'!Q102&lt;0,1,0)</f>
        <v>0</v>
      </c>
      <c r="G102" s="81" t="str">
        <f t="shared" si="16"/>
        <v>OK</v>
      </c>
      <c r="H102" s="81">
        <f>IF('M2-In'!Q102&lt;0,0,'M2-In'!Q102)</f>
        <v>0</v>
      </c>
      <c r="I102" s="25">
        <f>IF('M2-In'!F102&gt;0,malu2,0)</f>
        <v>0</v>
      </c>
      <c r="J102" s="25">
        <f>IF('M2-In'!G102&gt;0,dima2,0)</f>
        <v>0</v>
      </c>
      <c r="K102" s="25">
        <f>IF('M2-In'!H102&gt;0,wome2,0)</f>
        <v>0</v>
      </c>
      <c r="L102" s="25">
        <f>IF('M2-In'!I102&gt;0,doje2,0)</f>
        <v>0</v>
      </c>
      <c r="M102" s="25">
        <f>IF('M2-In'!J102&gt;0,vrve2,0)</f>
        <v>0</v>
      </c>
      <c r="N102" s="25">
        <f>IF('M2-In'!K102&gt;0,zasa2,0)</f>
        <v>0</v>
      </c>
      <c r="O102" s="25">
        <f>IF('M2-In'!L102&gt;0,zodi2,0)</f>
        <v>0</v>
      </c>
      <c r="P102" s="25">
        <f t="shared" si="17"/>
        <v>0</v>
      </c>
      <c r="Q102" s="25">
        <f>IF(P102+'M2-In'!U102&gt;malu2+dima2+wome2+doje2+vrve2+zasa2+zodi2,1,0)</f>
        <v>0</v>
      </c>
      <c r="R102" s="25" t="str">
        <f t="shared" si="18"/>
        <v>OK</v>
      </c>
      <c r="S102" s="25">
        <f>MIN(P102+'M2-In'!U102,malu2+dima2+wome2+doje2+vrve2+zasa2+zodi2)</f>
        <v>0</v>
      </c>
      <c r="T102" s="25">
        <f>IF('M2-In'!AD102+'M2-In'!AE102+'M2-In'!AF102+'M2-In'!AG102+'M2-In'!AH102+'M2-In'!AI102+'M2-In'!AJ102&gt;S102,1,0)</f>
        <v>0</v>
      </c>
      <c r="U102" s="25" t="str">
        <f t="shared" si="19"/>
        <v>OK</v>
      </c>
      <c r="V102" s="34">
        <f t="shared" si="20"/>
        <v>0</v>
      </c>
      <c r="W102" s="81">
        <f>ROUND('M2-In'!Y102+'M2-In'!Z102+'M2-In'!AA102*0.5+'M2-In'!AB102*0.5,2)</f>
        <v>0</v>
      </c>
      <c r="X102" s="81">
        <f>ROUND('M2-In'!Y102,2)+ROUND('M2-In'!Z102*1.5,2)+ROUND('M2-In'!AA102*0.6,2)+ROUND('M2-In'!AB102*0.9,2)</f>
        <v>0</v>
      </c>
      <c r="Y102" s="81">
        <f ca="1">IF(V102=1,"Corriger",'M2-In'!Y102* vergoedtwee +'M2-In'!Z102*ROUND( vergoedtwee *1.5,2)+'M2-In'!AA102*ROUND( vergoedtwee *0.6,2)+'M2-In'!AB102*ROUND( vergoedtwee *0.9,2))</f>
        <v>0</v>
      </c>
      <c r="Z102" s="81">
        <f t="shared" ca="1" si="21"/>
        <v>0</v>
      </c>
      <c r="AA102" s="81">
        <f>E102+'M2-In'!N102+'M2-In'!P102+H102</f>
        <v>0</v>
      </c>
      <c r="AB102" s="81">
        <f>E102+'M2-In'!N102+'M2-In'!P102</f>
        <v>0</v>
      </c>
      <c r="AC102" s="25">
        <f>IF(V102=1,"Corriger",MIN(AA102,ad5m2*Ident!L102))</f>
        <v>0</v>
      </c>
      <c r="AD102" s="25">
        <f>MIN(AB102,ad5m2*Ident!L102)</f>
        <v>0</v>
      </c>
      <c r="AE102" s="81">
        <f t="shared" si="22"/>
        <v>0</v>
      </c>
      <c r="AF102" s="81">
        <f t="shared" si="23"/>
        <v>0</v>
      </c>
      <c r="AG102" s="81">
        <f>'M2-In'!AD102+'M2-In'!AE102</f>
        <v>0</v>
      </c>
      <c r="AH102" s="81">
        <f t="shared" si="24"/>
        <v>0</v>
      </c>
      <c r="AI102" s="81">
        <f>IF(V102=1,"Corriger!",ROUND('M2-In'!AF102*AE102*fuf,2))</f>
        <v>0</v>
      </c>
      <c r="AJ102" s="81">
        <f>IF(V102=1,"Corriger!",ROUND('M2-In'!AG102*AE102*fuf,2))</f>
        <v>0</v>
      </c>
      <c r="AK102" s="81">
        <f>IF(V102=1,"Corriger!",ROUND('M2-In'!AH102*AE102*fuf,2))</f>
        <v>0</v>
      </c>
      <c r="AL102" s="81">
        <f>IF(V102=1,"Corriger!",ROUND('M2-In'!AI102*AE102*fuf,2))</f>
        <v>0</v>
      </c>
      <c r="AM102" s="81">
        <f>IF(V102=1,"Corriger!",ROUND('M2-In'!AJ102*AE102*fuf,2))</f>
        <v>0</v>
      </c>
      <c r="AN102" s="81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1">
        <f t="shared" si="26"/>
        <v>0</v>
      </c>
      <c r="AQ102" s="81">
        <f t="shared" ca="1" si="27"/>
        <v>0</v>
      </c>
      <c r="AR102" s="81">
        <f t="shared" ca="1" si="28"/>
        <v>0</v>
      </c>
      <c r="AS102" s="81">
        <f t="shared" si="29"/>
        <v>0</v>
      </c>
      <c r="AT102" s="81">
        <f t="shared" ca="1" si="30"/>
        <v>0</v>
      </c>
      <c r="AU102" s="81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'M2-In'!F103*malu2+'M2-In'!G103*dima2+'M2-In'!H103*wome2+'M2-In'!I103*doje2+'M2-In'!J103*vrve2+'M2-In'!K103*zasa2+'M2-In'!L103*zodi2</f>
        <v>0</v>
      </c>
      <c r="F103" s="34">
        <f>IF('M2-In'!Q103&lt;0,1,0)</f>
        <v>0</v>
      </c>
      <c r="G103" s="81" t="str">
        <f t="shared" si="16"/>
        <v>OK</v>
      </c>
      <c r="H103" s="81">
        <f>IF('M2-In'!Q103&lt;0,0,'M2-In'!Q103)</f>
        <v>0</v>
      </c>
      <c r="I103" s="25">
        <f>IF('M2-In'!F103&gt;0,malu2,0)</f>
        <v>0</v>
      </c>
      <c r="J103" s="25">
        <f>IF('M2-In'!G103&gt;0,dima2,0)</f>
        <v>0</v>
      </c>
      <c r="K103" s="25">
        <f>IF('M2-In'!H103&gt;0,wome2,0)</f>
        <v>0</v>
      </c>
      <c r="L103" s="25">
        <f>IF('M2-In'!I103&gt;0,doje2,0)</f>
        <v>0</v>
      </c>
      <c r="M103" s="25">
        <f>IF('M2-In'!J103&gt;0,vrve2,0)</f>
        <v>0</v>
      </c>
      <c r="N103" s="25">
        <f>IF('M2-In'!K103&gt;0,zasa2,0)</f>
        <v>0</v>
      </c>
      <c r="O103" s="25">
        <f>IF('M2-In'!L103&gt;0,zodi2,0)</f>
        <v>0</v>
      </c>
      <c r="P103" s="25">
        <f t="shared" si="17"/>
        <v>0</v>
      </c>
      <c r="Q103" s="25">
        <f>IF(P103+'M2-In'!U103&gt;malu2+dima2+wome2+doje2+vrve2+zasa2+zodi2,1,0)</f>
        <v>0</v>
      </c>
      <c r="R103" s="25" t="str">
        <f t="shared" si="18"/>
        <v>OK</v>
      </c>
      <c r="S103" s="25">
        <f>MIN(P103+'M2-In'!U103,malu2+dima2+wome2+doje2+vrve2+zasa2+zodi2)</f>
        <v>0</v>
      </c>
      <c r="T103" s="25">
        <f>IF('M2-In'!AD103+'M2-In'!AE103+'M2-In'!AF103+'M2-In'!AG103+'M2-In'!AH103+'M2-In'!AI103+'M2-In'!AJ103&gt;S103,1,0)</f>
        <v>0</v>
      </c>
      <c r="U103" s="25" t="str">
        <f t="shared" si="19"/>
        <v>OK</v>
      </c>
      <c r="V103" s="34">
        <f t="shared" si="20"/>
        <v>0</v>
      </c>
      <c r="W103" s="81">
        <f>ROUND('M2-In'!Y103+'M2-In'!Z103+'M2-In'!AA103*0.5+'M2-In'!AB103*0.5,2)</f>
        <v>0</v>
      </c>
      <c r="X103" s="81">
        <f>ROUND('M2-In'!Y103,2)+ROUND('M2-In'!Z103*1.5,2)+ROUND('M2-In'!AA103*0.6,2)+ROUND('M2-In'!AB103*0.9,2)</f>
        <v>0</v>
      </c>
      <c r="Y103" s="81">
        <f ca="1">IF(V103=1,"Corriger",'M2-In'!Y103* vergoedtwee +'M2-In'!Z103*ROUND( vergoedtwee *1.5,2)+'M2-In'!AA103*ROUND( vergoedtwee *0.6,2)+'M2-In'!AB103*ROUND( vergoedtwee *0.9,2))</f>
        <v>0</v>
      </c>
      <c r="Z103" s="81">
        <f t="shared" ca="1" si="21"/>
        <v>0</v>
      </c>
      <c r="AA103" s="81">
        <f>E103+'M2-In'!N103+'M2-In'!P103+H103</f>
        <v>0</v>
      </c>
      <c r="AB103" s="81">
        <f>E103+'M2-In'!N103+'M2-In'!P103</f>
        <v>0</v>
      </c>
      <c r="AC103" s="25">
        <f>IF(V103=1,"Corriger",MIN(AA103,ad5m2*Ident!L103))</f>
        <v>0</v>
      </c>
      <c r="AD103" s="25">
        <f>MIN(AB103,ad5m2*Ident!L103)</f>
        <v>0</v>
      </c>
      <c r="AE103" s="81">
        <f t="shared" si="22"/>
        <v>0</v>
      </c>
      <c r="AF103" s="81">
        <f t="shared" si="23"/>
        <v>0</v>
      </c>
      <c r="AG103" s="81">
        <f>'M2-In'!AD103+'M2-In'!AE103</f>
        <v>0</v>
      </c>
      <c r="AH103" s="81">
        <f t="shared" si="24"/>
        <v>0</v>
      </c>
      <c r="AI103" s="81">
        <f>IF(V103=1,"Corriger!",ROUND('M2-In'!AF103*AE103*fuf,2))</f>
        <v>0</v>
      </c>
      <c r="AJ103" s="81">
        <f>IF(V103=1,"Corriger!",ROUND('M2-In'!AG103*AE103*fuf,2))</f>
        <v>0</v>
      </c>
      <c r="AK103" s="81">
        <f>IF(V103=1,"Corriger!",ROUND('M2-In'!AH103*AE103*fuf,2))</f>
        <v>0</v>
      </c>
      <c r="AL103" s="81">
        <f>IF(V103=1,"Corriger!",ROUND('M2-In'!AI103*AE103*fuf,2))</f>
        <v>0</v>
      </c>
      <c r="AM103" s="81">
        <f>IF(V103=1,"Corriger!",ROUND('M2-In'!AJ103*AE103*fuf,2))</f>
        <v>0</v>
      </c>
      <c r="AN103" s="81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1">
        <f t="shared" si="26"/>
        <v>0</v>
      </c>
      <c r="AQ103" s="81">
        <f t="shared" ca="1" si="27"/>
        <v>0</v>
      </c>
      <c r="AR103" s="81">
        <f t="shared" ca="1" si="28"/>
        <v>0</v>
      </c>
      <c r="AS103" s="81">
        <f t="shared" si="29"/>
        <v>0</v>
      </c>
      <c r="AT103" s="81">
        <f t="shared" ca="1" si="30"/>
        <v>0</v>
      </c>
      <c r="AU103" s="81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'M2-In'!F104*malu2+'M2-In'!G104*dima2+'M2-In'!H104*wome2+'M2-In'!I104*doje2+'M2-In'!J104*vrve2+'M2-In'!K104*zasa2+'M2-In'!L104*zodi2</f>
        <v>0</v>
      </c>
      <c r="F104" s="34">
        <f>IF('M2-In'!Q104&lt;0,1,0)</f>
        <v>0</v>
      </c>
      <c r="G104" s="81" t="str">
        <f t="shared" si="16"/>
        <v>OK</v>
      </c>
      <c r="H104" s="81">
        <f>IF('M2-In'!Q104&lt;0,0,'M2-In'!Q104)</f>
        <v>0</v>
      </c>
      <c r="I104" s="25">
        <f>IF('M2-In'!F104&gt;0,malu2,0)</f>
        <v>0</v>
      </c>
      <c r="J104" s="25">
        <f>IF('M2-In'!G104&gt;0,dima2,0)</f>
        <v>0</v>
      </c>
      <c r="K104" s="25">
        <f>IF('M2-In'!H104&gt;0,wome2,0)</f>
        <v>0</v>
      </c>
      <c r="L104" s="25">
        <f>IF('M2-In'!I104&gt;0,doje2,0)</f>
        <v>0</v>
      </c>
      <c r="M104" s="25">
        <f>IF('M2-In'!J104&gt;0,vrve2,0)</f>
        <v>0</v>
      </c>
      <c r="N104" s="25">
        <f>IF('M2-In'!K104&gt;0,zasa2,0)</f>
        <v>0</v>
      </c>
      <c r="O104" s="25">
        <f>IF('M2-In'!L104&gt;0,zodi2,0)</f>
        <v>0</v>
      </c>
      <c r="P104" s="25">
        <f t="shared" si="17"/>
        <v>0</v>
      </c>
      <c r="Q104" s="25">
        <f>IF(P104+'M2-In'!U104&gt;malu2+dima2+wome2+doje2+vrve2+zasa2+zodi2,1,0)</f>
        <v>0</v>
      </c>
      <c r="R104" s="25" t="str">
        <f t="shared" si="18"/>
        <v>OK</v>
      </c>
      <c r="S104" s="25">
        <f>MIN(P104+'M2-In'!U104,malu2+dima2+wome2+doje2+vrve2+zasa2+zodi2)</f>
        <v>0</v>
      </c>
      <c r="T104" s="25">
        <f>IF('M2-In'!AD104+'M2-In'!AE104+'M2-In'!AF104+'M2-In'!AG104+'M2-In'!AH104+'M2-In'!AI104+'M2-In'!AJ104&gt;S104,1,0)</f>
        <v>0</v>
      </c>
      <c r="U104" s="25" t="str">
        <f t="shared" si="19"/>
        <v>OK</v>
      </c>
      <c r="V104" s="34">
        <f t="shared" si="20"/>
        <v>0</v>
      </c>
      <c r="W104" s="81">
        <f>ROUND('M2-In'!Y104+'M2-In'!Z104+'M2-In'!AA104*0.5+'M2-In'!AB104*0.5,2)</f>
        <v>0</v>
      </c>
      <c r="X104" s="81">
        <f>ROUND('M2-In'!Y104,2)+ROUND('M2-In'!Z104*1.5,2)+ROUND('M2-In'!AA104*0.6,2)+ROUND('M2-In'!AB104*0.9,2)</f>
        <v>0</v>
      </c>
      <c r="Y104" s="81">
        <f ca="1">IF(V104=1,"Corriger",'M2-In'!Y104* vergoedtwee +'M2-In'!Z104*ROUND( vergoedtwee *1.5,2)+'M2-In'!AA104*ROUND( vergoedtwee *0.6,2)+'M2-In'!AB104*ROUND( vergoedtwee *0.9,2))</f>
        <v>0</v>
      </c>
      <c r="Z104" s="81">
        <f t="shared" ca="1" si="21"/>
        <v>0</v>
      </c>
      <c r="AA104" s="81">
        <f>E104+'M2-In'!N104+'M2-In'!P104+H104</f>
        <v>0</v>
      </c>
      <c r="AB104" s="81">
        <f>E104+'M2-In'!N104+'M2-In'!P104</f>
        <v>0</v>
      </c>
      <c r="AC104" s="25">
        <f>IF(V104=1,"Corriger",MIN(AA104,ad5m2*Ident!L104))</f>
        <v>0</v>
      </c>
      <c r="AD104" s="25">
        <f>MIN(AB104,ad5m2*Ident!L104)</f>
        <v>0</v>
      </c>
      <c r="AE104" s="81">
        <f t="shared" si="22"/>
        <v>0</v>
      </c>
      <c r="AF104" s="81">
        <f t="shared" si="23"/>
        <v>0</v>
      </c>
      <c r="AG104" s="81">
        <f>'M2-In'!AD104+'M2-In'!AE104</f>
        <v>0</v>
      </c>
      <c r="AH104" s="81">
        <f t="shared" si="24"/>
        <v>0</v>
      </c>
      <c r="AI104" s="81">
        <f>IF(V104=1,"Corriger!",ROUND('M2-In'!AF104*AE104*fuf,2))</f>
        <v>0</v>
      </c>
      <c r="AJ104" s="81">
        <f>IF(V104=1,"Corriger!",ROUND('M2-In'!AG104*AE104*fuf,2))</f>
        <v>0</v>
      </c>
      <c r="AK104" s="81">
        <f>IF(V104=1,"Corriger!",ROUND('M2-In'!AH104*AE104*fuf,2))</f>
        <v>0</v>
      </c>
      <c r="AL104" s="81">
        <f>IF(V104=1,"Corriger!",ROUND('M2-In'!AI104*AE104*fuf,2))</f>
        <v>0</v>
      </c>
      <c r="AM104" s="81">
        <f>IF(V104=1,"Corriger!",ROUND('M2-In'!AJ104*AE104*fuf,2))</f>
        <v>0</v>
      </c>
      <c r="AN104" s="81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1">
        <f t="shared" si="26"/>
        <v>0</v>
      </c>
      <c r="AQ104" s="81">
        <f t="shared" ca="1" si="27"/>
        <v>0</v>
      </c>
      <c r="AR104" s="81">
        <f t="shared" ca="1" si="28"/>
        <v>0</v>
      </c>
      <c r="AS104" s="81">
        <f t="shared" si="29"/>
        <v>0</v>
      </c>
      <c r="AT104" s="81">
        <f t="shared" ca="1" si="30"/>
        <v>0</v>
      </c>
      <c r="AU104" s="81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'M2-In'!F105*malu2+'M2-In'!G105*dima2+'M2-In'!H105*wome2+'M2-In'!I105*doje2+'M2-In'!J105*vrve2+'M2-In'!K105*zasa2+'M2-In'!L105*zodi2</f>
        <v>0</v>
      </c>
      <c r="F105" s="34">
        <f>IF('M2-In'!Q105&lt;0,1,0)</f>
        <v>0</v>
      </c>
      <c r="G105" s="81" t="str">
        <f t="shared" si="16"/>
        <v>OK</v>
      </c>
      <c r="H105" s="81">
        <f>IF('M2-In'!Q105&lt;0,0,'M2-In'!Q105)</f>
        <v>0</v>
      </c>
      <c r="I105" s="25">
        <f>IF('M2-In'!F105&gt;0,malu2,0)</f>
        <v>0</v>
      </c>
      <c r="J105" s="25">
        <f>IF('M2-In'!G105&gt;0,dima2,0)</f>
        <v>0</v>
      </c>
      <c r="K105" s="25">
        <f>IF('M2-In'!H105&gt;0,wome2,0)</f>
        <v>0</v>
      </c>
      <c r="L105" s="25">
        <f>IF('M2-In'!I105&gt;0,doje2,0)</f>
        <v>0</v>
      </c>
      <c r="M105" s="25">
        <f>IF('M2-In'!J105&gt;0,vrve2,0)</f>
        <v>0</v>
      </c>
      <c r="N105" s="25">
        <f>IF('M2-In'!K105&gt;0,zasa2,0)</f>
        <v>0</v>
      </c>
      <c r="O105" s="25">
        <f>IF('M2-In'!L105&gt;0,zodi2,0)</f>
        <v>0</v>
      </c>
      <c r="P105" s="25">
        <f t="shared" si="17"/>
        <v>0</v>
      </c>
      <c r="Q105" s="25">
        <f>IF(P105+'M2-In'!U105&gt;malu2+dima2+wome2+doje2+vrve2+zasa2+zodi2,1,0)</f>
        <v>0</v>
      </c>
      <c r="R105" s="25" t="str">
        <f t="shared" si="18"/>
        <v>OK</v>
      </c>
      <c r="S105" s="25">
        <f>MIN(P105+'M2-In'!U105,malu2+dima2+wome2+doje2+vrve2+zasa2+zodi2)</f>
        <v>0</v>
      </c>
      <c r="T105" s="25">
        <f>IF('M2-In'!AD105+'M2-In'!AE105+'M2-In'!AF105+'M2-In'!AG105+'M2-In'!AH105+'M2-In'!AI105+'M2-In'!AJ105&gt;S105,1,0)</f>
        <v>0</v>
      </c>
      <c r="U105" s="25" t="str">
        <f t="shared" si="19"/>
        <v>OK</v>
      </c>
      <c r="V105" s="34">
        <f t="shared" si="20"/>
        <v>0</v>
      </c>
      <c r="W105" s="81">
        <f>ROUND('M2-In'!Y105+'M2-In'!Z105+'M2-In'!AA105*0.5+'M2-In'!AB105*0.5,2)</f>
        <v>0</v>
      </c>
      <c r="X105" s="81">
        <f>ROUND('M2-In'!Y105,2)+ROUND('M2-In'!Z105*1.5,2)+ROUND('M2-In'!AA105*0.6,2)+ROUND('M2-In'!AB105*0.9,2)</f>
        <v>0</v>
      </c>
      <c r="Y105" s="81">
        <f ca="1">IF(V105=1,"Corriger",'M2-In'!Y105* vergoedtwee +'M2-In'!Z105*ROUND( vergoedtwee *1.5,2)+'M2-In'!AA105*ROUND( vergoedtwee *0.6,2)+'M2-In'!AB105*ROUND( vergoedtwee *0.9,2))</f>
        <v>0</v>
      </c>
      <c r="Z105" s="81">
        <f t="shared" ca="1" si="21"/>
        <v>0</v>
      </c>
      <c r="AA105" s="81">
        <f>E105+'M2-In'!N105+'M2-In'!P105+H105</f>
        <v>0</v>
      </c>
      <c r="AB105" s="81">
        <f>E105+'M2-In'!N105+'M2-In'!P105</f>
        <v>0</v>
      </c>
      <c r="AC105" s="25">
        <f>IF(V105=1,"Corriger",MIN(AA105,ad5m2*Ident!L105))</f>
        <v>0</v>
      </c>
      <c r="AD105" s="25">
        <f>MIN(AB105,ad5m2*Ident!L105)</f>
        <v>0</v>
      </c>
      <c r="AE105" s="81">
        <f t="shared" si="22"/>
        <v>0</v>
      </c>
      <c r="AF105" s="81">
        <f t="shared" si="23"/>
        <v>0</v>
      </c>
      <c r="AG105" s="81">
        <f>'M2-In'!AD105+'M2-In'!AE105</f>
        <v>0</v>
      </c>
      <c r="AH105" s="81">
        <f t="shared" si="24"/>
        <v>0</v>
      </c>
      <c r="AI105" s="81">
        <f>IF(V105=1,"Corriger!",ROUND('M2-In'!AF105*AE105*fuf,2))</f>
        <v>0</v>
      </c>
      <c r="AJ105" s="81">
        <f>IF(V105=1,"Corriger!",ROUND('M2-In'!AG105*AE105*fuf,2))</f>
        <v>0</v>
      </c>
      <c r="AK105" s="81">
        <f>IF(V105=1,"Corriger!",ROUND('M2-In'!AH105*AE105*fuf,2))</f>
        <v>0</v>
      </c>
      <c r="AL105" s="81">
        <f>IF(V105=1,"Corriger!",ROUND('M2-In'!AI105*AE105*fuf,2))</f>
        <v>0</v>
      </c>
      <c r="AM105" s="81">
        <f>IF(V105=1,"Corriger!",ROUND('M2-In'!AJ105*AE105*fuf,2))</f>
        <v>0</v>
      </c>
      <c r="AN105" s="81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1">
        <f t="shared" si="26"/>
        <v>0</v>
      </c>
      <c r="AQ105" s="81">
        <f t="shared" ca="1" si="27"/>
        <v>0</v>
      </c>
      <c r="AR105" s="81">
        <f t="shared" ca="1" si="28"/>
        <v>0</v>
      </c>
      <c r="AS105" s="81">
        <f t="shared" si="29"/>
        <v>0</v>
      </c>
      <c r="AT105" s="81">
        <f t="shared" ca="1" si="30"/>
        <v>0</v>
      </c>
      <c r="AU105" s="81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'M2-In'!F106*malu2+'M2-In'!G106*dima2+'M2-In'!H106*wome2+'M2-In'!I106*doje2+'M2-In'!J106*vrve2+'M2-In'!K106*zasa2+'M2-In'!L106*zodi2</f>
        <v>0</v>
      </c>
      <c r="F106" s="34">
        <f>IF('M2-In'!Q106&lt;0,1,0)</f>
        <v>0</v>
      </c>
      <c r="G106" s="81" t="str">
        <f t="shared" si="16"/>
        <v>OK</v>
      </c>
      <c r="H106" s="81">
        <f>IF('M2-In'!Q106&lt;0,0,'M2-In'!Q106)</f>
        <v>0</v>
      </c>
      <c r="I106" s="25">
        <f>IF('M2-In'!F106&gt;0,malu2,0)</f>
        <v>0</v>
      </c>
      <c r="J106" s="25">
        <f>IF('M2-In'!G106&gt;0,dima2,0)</f>
        <v>0</v>
      </c>
      <c r="K106" s="25">
        <f>IF('M2-In'!H106&gt;0,wome2,0)</f>
        <v>0</v>
      </c>
      <c r="L106" s="25">
        <f>IF('M2-In'!I106&gt;0,doje2,0)</f>
        <v>0</v>
      </c>
      <c r="M106" s="25">
        <f>IF('M2-In'!J106&gt;0,vrve2,0)</f>
        <v>0</v>
      </c>
      <c r="N106" s="25">
        <f>IF('M2-In'!K106&gt;0,zasa2,0)</f>
        <v>0</v>
      </c>
      <c r="O106" s="25">
        <f>IF('M2-In'!L106&gt;0,zodi2,0)</f>
        <v>0</v>
      </c>
      <c r="P106" s="25">
        <f t="shared" si="17"/>
        <v>0</v>
      </c>
      <c r="Q106" s="25">
        <f>IF(P106+'M2-In'!U106&gt;malu2+dima2+wome2+doje2+vrve2+zasa2+zodi2,1,0)</f>
        <v>0</v>
      </c>
      <c r="R106" s="25" t="str">
        <f t="shared" si="18"/>
        <v>OK</v>
      </c>
      <c r="S106" s="25">
        <f>MIN(P106+'M2-In'!U106,malu2+dima2+wome2+doje2+vrve2+zasa2+zodi2)</f>
        <v>0</v>
      </c>
      <c r="T106" s="25">
        <f>IF('M2-In'!AD106+'M2-In'!AE106+'M2-In'!AF106+'M2-In'!AG106+'M2-In'!AH106+'M2-In'!AI106+'M2-In'!AJ106&gt;S106,1,0)</f>
        <v>0</v>
      </c>
      <c r="U106" s="25" t="str">
        <f t="shared" si="19"/>
        <v>OK</v>
      </c>
      <c r="V106" s="34">
        <f t="shared" si="20"/>
        <v>0</v>
      </c>
      <c r="W106" s="81">
        <f>ROUND('M2-In'!Y106+'M2-In'!Z106+'M2-In'!AA106*0.5+'M2-In'!AB106*0.5,2)</f>
        <v>0</v>
      </c>
      <c r="X106" s="81">
        <f>ROUND('M2-In'!Y106,2)+ROUND('M2-In'!Z106*1.5,2)+ROUND('M2-In'!AA106*0.6,2)+ROUND('M2-In'!AB106*0.9,2)</f>
        <v>0</v>
      </c>
      <c r="Y106" s="81">
        <f ca="1">IF(V106=1,"Corriger",'M2-In'!Y106* vergoedtwee +'M2-In'!Z106*ROUND( vergoedtwee *1.5,2)+'M2-In'!AA106*ROUND( vergoedtwee *0.6,2)+'M2-In'!AB106*ROUND( vergoedtwee *0.9,2))</f>
        <v>0</v>
      </c>
      <c r="Z106" s="81">
        <f t="shared" ca="1" si="21"/>
        <v>0</v>
      </c>
      <c r="AA106" s="81">
        <f>E106+'M2-In'!N106+'M2-In'!P106+H106</f>
        <v>0</v>
      </c>
      <c r="AB106" s="81">
        <f>E106+'M2-In'!N106+'M2-In'!P106</f>
        <v>0</v>
      </c>
      <c r="AC106" s="25">
        <f>IF(V106=1,"Corriger",MIN(AA106,ad5m2*Ident!L106))</f>
        <v>0</v>
      </c>
      <c r="AD106" s="25">
        <f>MIN(AB106,ad5m2*Ident!L106)</f>
        <v>0</v>
      </c>
      <c r="AE106" s="81">
        <f t="shared" si="22"/>
        <v>0</v>
      </c>
      <c r="AF106" s="81">
        <f t="shared" si="23"/>
        <v>0</v>
      </c>
      <c r="AG106" s="81">
        <f>'M2-In'!AD106+'M2-In'!AE106</f>
        <v>0</v>
      </c>
      <c r="AH106" s="81">
        <f t="shared" si="24"/>
        <v>0</v>
      </c>
      <c r="AI106" s="81">
        <f>IF(V106=1,"Corriger!",ROUND('M2-In'!AF106*AE106*fuf,2))</f>
        <v>0</v>
      </c>
      <c r="AJ106" s="81">
        <f>IF(V106=1,"Corriger!",ROUND('M2-In'!AG106*AE106*fuf,2))</f>
        <v>0</v>
      </c>
      <c r="AK106" s="81">
        <f>IF(V106=1,"Corriger!",ROUND('M2-In'!AH106*AE106*fuf,2))</f>
        <v>0</v>
      </c>
      <c r="AL106" s="81">
        <f>IF(V106=1,"Corriger!",ROUND('M2-In'!AI106*AE106*fuf,2))</f>
        <v>0</v>
      </c>
      <c r="AM106" s="81">
        <f>IF(V106=1,"Corriger!",ROUND('M2-In'!AJ106*AE106*fuf,2))</f>
        <v>0</v>
      </c>
      <c r="AN106" s="81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1">
        <f t="shared" si="26"/>
        <v>0</v>
      </c>
      <c r="AQ106" s="81">
        <f t="shared" ca="1" si="27"/>
        <v>0</v>
      </c>
      <c r="AR106" s="81">
        <f t="shared" ca="1" si="28"/>
        <v>0</v>
      </c>
      <c r="AS106" s="81">
        <f t="shared" si="29"/>
        <v>0</v>
      </c>
      <c r="AT106" s="81">
        <f t="shared" ca="1" si="30"/>
        <v>0</v>
      </c>
      <c r="AU106" s="81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'M2-In'!F107*malu2+'M2-In'!G107*dima2+'M2-In'!H107*wome2+'M2-In'!I107*doje2+'M2-In'!J107*vrve2+'M2-In'!K107*zasa2+'M2-In'!L107*zodi2</f>
        <v>0</v>
      </c>
      <c r="F107" s="34">
        <f>IF('M2-In'!Q107&lt;0,1,0)</f>
        <v>0</v>
      </c>
      <c r="G107" s="81" t="str">
        <f t="shared" si="16"/>
        <v>OK</v>
      </c>
      <c r="H107" s="81">
        <f>IF('M2-In'!Q107&lt;0,0,'M2-In'!Q107)</f>
        <v>0</v>
      </c>
      <c r="I107" s="25">
        <f>IF('M2-In'!F107&gt;0,malu2,0)</f>
        <v>0</v>
      </c>
      <c r="J107" s="25">
        <f>IF('M2-In'!G107&gt;0,dima2,0)</f>
        <v>0</v>
      </c>
      <c r="K107" s="25">
        <f>IF('M2-In'!H107&gt;0,wome2,0)</f>
        <v>0</v>
      </c>
      <c r="L107" s="25">
        <f>IF('M2-In'!I107&gt;0,doje2,0)</f>
        <v>0</v>
      </c>
      <c r="M107" s="25">
        <f>IF('M2-In'!J107&gt;0,vrve2,0)</f>
        <v>0</v>
      </c>
      <c r="N107" s="25">
        <f>IF('M2-In'!K107&gt;0,zasa2,0)</f>
        <v>0</v>
      </c>
      <c r="O107" s="25">
        <f>IF('M2-In'!L107&gt;0,zodi2,0)</f>
        <v>0</v>
      </c>
      <c r="P107" s="25">
        <f t="shared" si="17"/>
        <v>0</v>
      </c>
      <c r="Q107" s="25">
        <f>IF(P107+'M2-In'!U107&gt;malu2+dima2+wome2+doje2+vrve2+zasa2+zodi2,1,0)</f>
        <v>0</v>
      </c>
      <c r="R107" s="25" t="str">
        <f t="shared" si="18"/>
        <v>OK</v>
      </c>
      <c r="S107" s="25">
        <f>MIN(P107+'M2-In'!U107,malu2+dima2+wome2+doje2+vrve2+zasa2+zodi2)</f>
        <v>0</v>
      </c>
      <c r="T107" s="25">
        <f>IF('M2-In'!AD107+'M2-In'!AE107+'M2-In'!AF107+'M2-In'!AG107+'M2-In'!AH107+'M2-In'!AI107+'M2-In'!AJ107&gt;S107,1,0)</f>
        <v>0</v>
      </c>
      <c r="U107" s="25" t="str">
        <f t="shared" si="19"/>
        <v>OK</v>
      </c>
      <c r="V107" s="34">
        <f t="shared" si="20"/>
        <v>0</v>
      </c>
      <c r="W107" s="81">
        <f>ROUND('M2-In'!Y107+'M2-In'!Z107+'M2-In'!AA107*0.5+'M2-In'!AB107*0.5,2)</f>
        <v>0</v>
      </c>
      <c r="X107" s="81">
        <f>ROUND('M2-In'!Y107,2)+ROUND('M2-In'!Z107*1.5,2)+ROUND('M2-In'!AA107*0.6,2)+ROUND('M2-In'!AB107*0.9,2)</f>
        <v>0</v>
      </c>
      <c r="Y107" s="81">
        <f ca="1">IF(V107=1,"Corriger",'M2-In'!Y107* vergoedtwee +'M2-In'!Z107*ROUND( vergoedtwee *1.5,2)+'M2-In'!AA107*ROUND( vergoedtwee *0.6,2)+'M2-In'!AB107*ROUND( vergoedtwee *0.9,2))</f>
        <v>0</v>
      </c>
      <c r="Z107" s="81">
        <f t="shared" ca="1" si="21"/>
        <v>0</v>
      </c>
      <c r="AA107" s="81">
        <f>E107+'M2-In'!N107+'M2-In'!P107+H107</f>
        <v>0</v>
      </c>
      <c r="AB107" s="81">
        <f>E107+'M2-In'!N107+'M2-In'!P107</f>
        <v>0</v>
      </c>
      <c r="AC107" s="25">
        <f>IF(V107=1,"Corriger",MIN(AA107,ad5m2*Ident!L107))</f>
        <v>0</v>
      </c>
      <c r="AD107" s="25">
        <f>MIN(AB107,ad5m2*Ident!L107)</f>
        <v>0</v>
      </c>
      <c r="AE107" s="81">
        <f t="shared" si="22"/>
        <v>0</v>
      </c>
      <c r="AF107" s="81">
        <f t="shared" si="23"/>
        <v>0</v>
      </c>
      <c r="AG107" s="81">
        <f>'M2-In'!AD107+'M2-In'!AE107</f>
        <v>0</v>
      </c>
      <c r="AH107" s="81">
        <f t="shared" si="24"/>
        <v>0</v>
      </c>
      <c r="AI107" s="81">
        <f>IF(V107=1,"Corriger!",ROUND('M2-In'!AF107*AE107*fuf,2))</f>
        <v>0</v>
      </c>
      <c r="AJ107" s="81">
        <f>IF(V107=1,"Corriger!",ROUND('M2-In'!AG107*AE107*fuf,2))</f>
        <v>0</v>
      </c>
      <c r="AK107" s="81">
        <f>IF(V107=1,"Corriger!",ROUND('M2-In'!AH107*AE107*fuf,2))</f>
        <v>0</v>
      </c>
      <c r="AL107" s="81">
        <f>IF(V107=1,"Corriger!",ROUND('M2-In'!AI107*AE107*fuf,2))</f>
        <v>0</v>
      </c>
      <c r="AM107" s="81">
        <f>IF(V107=1,"Corriger!",ROUND('M2-In'!AJ107*AE107*fuf,2))</f>
        <v>0</v>
      </c>
      <c r="AN107" s="81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1">
        <f t="shared" si="26"/>
        <v>0</v>
      </c>
      <c r="AQ107" s="81">
        <f t="shared" ca="1" si="27"/>
        <v>0</v>
      </c>
      <c r="AR107" s="81">
        <f t="shared" ca="1" si="28"/>
        <v>0</v>
      </c>
      <c r="AS107" s="81">
        <f t="shared" si="29"/>
        <v>0</v>
      </c>
      <c r="AT107" s="81">
        <f t="shared" ca="1" si="30"/>
        <v>0</v>
      </c>
      <c r="AU107" s="81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'M2-In'!F108*malu2+'M2-In'!G108*dima2+'M2-In'!H108*wome2+'M2-In'!I108*doje2+'M2-In'!J108*vrve2+'M2-In'!K108*zasa2+'M2-In'!L108*zodi2</f>
        <v>0</v>
      </c>
      <c r="F108" s="34">
        <f>IF('M2-In'!Q108&lt;0,1,0)</f>
        <v>0</v>
      </c>
      <c r="G108" s="81" t="str">
        <f t="shared" si="16"/>
        <v>OK</v>
      </c>
      <c r="H108" s="81">
        <f>IF('M2-In'!Q108&lt;0,0,'M2-In'!Q108)</f>
        <v>0</v>
      </c>
      <c r="I108" s="25">
        <f>IF('M2-In'!F108&gt;0,malu2,0)</f>
        <v>0</v>
      </c>
      <c r="J108" s="25">
        <f>IF('M2-In'!G108&gt;0,dima2,0)</f>
        <v>0</v>
      </c>
      <c r="K108" s="25">
        <f>IF('M2-In'!H108&gt;0,wome2,0)</f>
        <v>0</v>
      </c>
      <c r="L108" s="25">
        <f>IF('M2-In'!I108&gt;0,doje2,0)</f>
        <v>0</v>
      </c>
      <c r="M108" s="25">
        <f>IF('M2-In'!J108&gt;0,vrve2,0)</f>
        <v>0</v>
      </c>
      <c r="N108" s="25">
        <f>IF('M2-In'!K108&gt;0,zasa2,0)</f>
        <v>0</v>
      </c>
      <c r="O108" s="25">
        <f>IF('M2-In'!L108&gt;0,zodi2,0)</f>
        <v>0</v>
      </c>
      <c r="P108" s="25">
        <f t="shared" si="17"/>
        <v>0</v>
      </c>
      <c r="Q108" s="25">
        <f>IF(P108+'M2-In'!U108&gt;malu2+dima2+wome2+doje2+vrve2+zasa2+zodi2,1,0)</f>
        <v>0</v>
      </c>
      <c r="R108" s="25" t="str">
        <f t="shared" si="18"/>
        <v>OK</v>
      </c>
      <c r="S108" s="25">
        <f>MIN(P108+'M2-In'!U108,malu2+dima2+wome2+doje2+vrve2+zasa2+zodi2)</f>
        <v>0</v>
      </c>
      <c r="T108" s="25">
        <f>IF('M2-In'!AD108+'M2-In'!AE108+'M2-In'!AF108+'M2-In'!AG108+'M2-In'!AH108+'M2-In'!AI108+'M2-In'!AJ108&gt;S108,1,0)</f>
        <v>0</v>
      </c>
      <c r="U108" s="25" t="str">
        <f t="shared" si="19"/>
        <v>OK</v>
      </c>
      <c r="V108" s="34">
        <f t="shared" si="20"/>
        <v>0</v>
      </c>
      <c r="W108" s="81">
        <f>ROUND('M2-In'!Y108+'M2-In'!Z108+'M2-In'!AA108*0.5+'M2-In'!AB108*0.5,2)</f>
        <v>0</v>
      </c>
      <c r="X108" s="81">
        <f>ROUND('M2-In'!Y108,2)+ROUND('M2-In'!Z108*1.5,2)+ROUND('M2-In'!AA108*0.6,2)+ROUND('M2-In'!AB108*0.9,2)</f>
        <v>0</v>
      </c>
      <c r="Y108" s="81">
        <f ca="1">IF(V108=1,"Corriger",'M2-In'!Y108* vergoedtwee +'M2-In'!Z108*ROUND( vergoedtwee *1.5,2)+'M2-In'!AA108*ROUND( vergoedtwee *0.6,2)+'M2-In'!AB108*ROUND( vergoedtwee *0.9,2))</f>
        <v>0</v>
      </c>
      <c r="Z108" s="81">
        <f t="shared" ca="1" si="21"/>
        <v>0</v>
      </c>
      <c r="AA108" s="81">
        <f>E108+'M2-In'!N108+'M2-In'!P108+H108</f>
        <v>0</v>
      </c>
      <c r="AB108" s="81">
        <f>E108+'M2-In'!N108+'M2-In'!P108</f>
        <v>0</v>
      </c>
      <c r="AC108" s="25">
        <f>IF(V108=1,"Corriger",MIN(AA108,ad5m2*Ident!L108))</f>
        <v>0</v>
      </c>
      <c r="AD108" s="25">
        <f>MIN(AB108,ad5m2*Ident!L108)</f>
        <v>0</v>
      </c>
      <c r="AE108" s="81">
        <f t="shared" si="22"/>
        <v>0</v>
      </c>
      <c r="AF108" s="81">
        <f t="shared" si="23"/>
        <v>0</v>
      </c>
      <c r="AG108" s="81">
        <f>'M2-In'!AD108+'M2-In'!AE108</f>
        <v>0</v>
      </c>
      <c r="AH108" s="81">
        <f t="shared" si="24"/>
        <v>0</v>
      </c>
      <c r="AI108" s="81">
        <f>IF(V108=1,"Corriger!",ROUND('M2-In'!AF108*AE108*fuf,2))</f>
        <v>0</v>
      </c>
      <c r="AJ108" s="81">
        <f>IF(V108=1,"Corriger!",ROUND('M2-In'!AG108*AE108*fuf,2))</f>
        <v>0</v>
      </c>
      <c r="AK108" s="81">
        <f>IF(V108=1,"Corriger!",ROUND('M2-In'!AH108*AE108*fuf,2))</f>
        <v>0</v>
      </c>
      <c r="AL108" s="81">
        <f>IF(V108=1,"Corriger!",ROUND('M2-In'!AI108*AE108*fuf,2))</f>
        <v>0</v>
      </c>
      <c r="AM108" s="81">
        <f>IF(V108=1,"Corriger!",ROUND('M2-In'!AJ108*AE108*fuf,2))</f>
        <v>0</v>
      </c>
      <c r="AN108" s="81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1">
        <f t="shared" si="26"/>
        <v>0</v>
      </c>
      <c r="AQ108" s="81">
        <f t="shared" ca="1" si="27"/>
        <v>0</v>
      </c>
      <c r="AR108" s="81">
        <f t="shared" ca="1" si="28"/>
        <v>0</v>
      </c>
      <c r="AS108" s="81">
        <f t="shared" si="29"/>
        <v>0</v>
      </c>
      <c r="AT108" s="81">
        <f t="shared" ca="1" si="30"/>
        <v>0</v>
      </c>
      <c r="AU108" s="81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'M2-In'!F109*malu2+'M2-In'!G109*dima2+'M2-In'!H109*wome2+'M2-In'!I109*doje2+'M2-In'!J109*vrve2+'M2-In'!K109*zasa2+'M2-In'!L109*zodi2</f>
        <v>0</v>
      </c>
      <c r="F109" s="34">
        <f>IF('M2-In'!Q109&lt;0,1,0)</f>
        <v>0</v>
      </c>
      <c r="G109" s="81" t="str">
        <f t="shared" si="16"/>
        <v>OK</v>
      </c>
      <c r="H109" s="81">
        <f>IF('M2-In'!Q109&lt;0,0,'M2-In'!Q109)</f>
        <v>0</v>
      </c>
      <c r="I109" s="25">
        <f>IF('M2-In'!F109&gt;0,malu2,0)</f>
        <v>0</v>
      </c>
      <c r="J109" s="25">
        <f>IF('M2-In'!G109&gt;0,dima2,0)</f>
        <v>0</v>
      </c>
      <c r="K109" s="25">
        <f>IF('M2-In'!H109&gt;0,wome2,0)</f>
        <v>0</v>
      </c>
      <c r="L109" s="25">
        <f>IF('M2-In'!I109&gt;0,doje2,0)</f>
        <v>0</v>
      </c>
      <c r="M109" s="25">
        <f>IF('M2-In'!J109&gt;0,vrve2,0)</f>
        <v>0</v>
      </c>
      <c r="N109" s="25">
        <f>IF('M2-In'!K109&gt;0,zasa2,0)</f>
        <v>0</v>
      </c>
      <c r="O109" s="25">
        <f>IF('M2-In'!L109&gt;0,zodi2,0)</f>
        <v>0</v>
      </c>
      <c r="P109" s="25">
        <f t="shared" si="17"/>
        <v>0</v>
      </c>
      <c r="Q109" s="25">
        <f>IF(P109+'M2-In'!U109&gt;malu2+dima2+wome2+doje2+vrve2+zasa2+zodi2,1,0)</f>
        <v>0</v>
      </c>
      <c r="R109" s="25" t="str">
        <f t="shared" si="18"/>
        <v>OK</v>
      </c>
      <c r="S109" s="25">
        <f>MIN(P109+'M2-In'!U109,malu2+dima2+wome2+doje2+vrve2+zasa2+zodi2)</f>
        <v>0</v>
      </c>
      <c r="T109" s="25">
        <f>IF('M2-In'!AD109+'M2-In'!AE109+'M2-In'!AF109+'M2-In'!AG109+'M2-In'!AH109+'M2-In'!AI109+'M2-In'!AJ109&gt;S109,1,0)</f>
        <v>0</v>
      </c>
      <c r="U109" s="25" t="str">
        <f t="shared" si="19"/>
        <v>OK</v>
      </c>
      <c r="V109" s="34">
        <f t="shared" si="20"/>
        <v>0</v>
      </c>
      <c r="W109" s="81">
        <f>ROUND('M2-In'!Y109+'M2-In'!Z109+'M2-In'!AA109*0.5+'M2-In'!AB109*0.5,2)</f>
        <v>0</v>
      </c>
      <c r="X109" s="81">
        <f>ROUND('M2-In'!Y109,2)+ROUND('M2-In'!Z109*1.5,2)+ROUND('M2-In'!AA109*0.6,2)+ROUND('M2-In'!AB109*0.9,2)</f>
        <v>0</v>
      </c>
      <c r="Y109" s="81">
        <f ca="1">IF(V109=1,"Corriger",'M2-In'!Y109* vergoedtwee +'M2-In'!Z109*ROUND( vergoedtwee *1.5,2)+'M2-In'!AA109*ROUND( vergoedtwee *0.6,2)+'M2-In'!AB109*ROUND( vergoedtwee *0.9,2))</f>
        <v>0</v>
      </c>
      <c r="Z109" s="81">
        <f t="shared" ca="1" si="21"/>
        <v>0</v>
      </c>
      <c r="AA109" s="81">
        <f>E109+'M2-In'!N109+'M2-In'!P109+H109</f>
        <v>0</v>
      </c>
      <c r="AB109" s="81">
        <f>E109+'M2-In'!N109+'M2-In'!P109</f>
        <v>0</v>
      </c>
      <c r="AC109" s="25">
        <f>IF(V109=1,"Corriger",MIN(AA109,ad5m2*Ident!L109))</f>
        <v>0</v>
      </c>
      <c r="AD109" s="25">
        <f>MIN(AB109,ad5m2*Ident!L109)</f>
        <v>0</v>
      </c>
      <c r="AE109" s="81">
        <f t="shared" si="22"/>
        <v>0</v>
      </c>
      <c r="AF109" s="81">
        <f t="shared" si="23"/>
        <v>0</v>
      </c>
      <c r="AG109" s="81">
        <f>'M2-In'!AD109+'M2-In'!AE109</f>
        <v>0</v>
      </c>
      <c r="AH109" s="81">
        <f t="shared" si="24"/>
        <v>0</v>
      </c>
      <c r="AI109" s="81">
        <f>IF(V109=1,"Corriger!",ROUND('M2-In'!AF109*AE109*fuf,2))</f>
        <v>0</v>
      </c>
      <c r="AJ109" s="81">
        <f>IF(V109=1,"Corriger!",ROUND('M2-In'!AG109*AE109*fuf,2))</f>
        <v>0</v>
      </c>
      <c r="AK109" s="81">
        <f>IF(V109=1,"Corriger!",ROUND('M2-In'!AH109*AE109*fuf,2))</f>
        <v>0</v>
      </c>
      <c r="AL109" s="81">
        <f>IF(V109=1,"Corriger!",ROUND('M2-In'!AI109*AE109*fuf,2))</f>
        <v>0</v>
      </c>
      <c r="AM109" s="81">
        <f>IF(V109=1,"Corriger!",ROUND('M2-In'!AJ109*AE109*fuf,2))</f>
        <v>0</v>
      </c>
      <c r="AN109" s="81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1">
        <f t="shared" si="26"/>
        <v>0</v>
      </c>
      <c r="AQ109" s="81">
        <f t="shared" ca="1" si="27"/>
        <v>0</v>
      </c>
      <c r="AR109" s="81">
        <f t="shared" ca="1" si="28"/>
        <v>0</v>
      </c>
      <c r="AS109" s="81">
        <f t="shared" si="29"/>
        <v>0</v>
      </c>
      <c r="AT109" s="81">
        <f t="shared" ca="1" si="30"/>
        <v>0</v>
      </c>
      <c r="AU109" s="81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'M2-In'!F110*malu2+'M2-In'!G110*dima2+'M2-In'!H110*wome2+'M2-In'!I110*doje2+'M2-In'!J110*vrve2+'M2-In'!K110*zasa2+'M2-In'!L110*zodi2</f>
        <v>0</v>
      </c>
      <c r="F110" s="34">
        <f>IF('M2-In'!Q110&lt;0,1,0)</f>
        <v>0</v>
      </c>
      <c r="G110" s="81" t="str">
        <f t="shared" si="16"/>
        <v>OK</v>
      </c>
      <c r="H110" s="81">
        <f>IF('M2-In'!Q110&lt;0,0,'M2-In'!Q110)</f>
        <v>0</v>
      </c>
      <c r="I110" s="25">
        <f>IF('M2-In'!F110&gt;0,malu2,0)</f>
        <v>0</v>
      </c>
      <c r="J110" s="25">
        <f>IF('M2-In'!G110&gt;0,dima2,0)</f>
        <v>0</v>
      </c>
      <c r="K110" s="25">
        <f>IF('M2-In'!H110&gt;0,wome2,0)</f>
        <v>0</v>
      </c>
      <c r="L110" s="25">
        <f>IF('M2-In'!I110&gt;0,doje2,0)</f>
        <v>0</v>
      </c>
      <c r="M110" s="25">
        <f>IF('M2-In'!J110&gt;0,vrve2,0)</f>
        <v>0</v>
      </c>
      <c r="N110" s="25">
        <f>IF('M2-In'!K110&gt;0,zasa2,0)</f>
        <v>0</v>
      </c>
      <c r="O110" s="25">
        <f>IF('M2-In'!L110&gt;0,zodi2,0)</f>
        <v>0</v>
      </c>
      <c r="P110" s="25">
        <f t="shared" si="17"/>
        <v>0</v>
      </c>
      <c r="Q110" s="25">
        <f>IF(P110+'M2-In'!U110&gt;malu2+dima2+wome2+doje2+vrve2+zasa2+zodi2,1,0)</f>
        <v>0</v>
      </c>
      <c r="R110" s="25" t="str">
        <f t="shared" si="18"/>
        <v>OK</v>
      </c>
      <c r="S110" s="25">
        <f>MIN(P110+'M2-In'!U110,malu2+dima2+wome2+doje2+vrve2+zasa2+zodi2)</f>
        <v>0</v>
      </c>
      <c r="T110" s="25">
        <f>IF('M2-In'!AD110+'M2-In'!AE110+'M2-In'!AF110+'M2-In'!AG110+'M2-In'!AH110+'M2-In'!AI110+'M2-In'!AJ110&gt;S110,1,0)</f>
        <v>0</v>
      </c>
      <c r="U110" s="25" t="str">
        <f t="shared" si="19"/>
        <v>OK</v>
      </c>
      <c r="V110" s="34">
        <f t="shared" si="20"/>
        <v>0</v>
      </c>
      <c r="W110" s="81">
        <f>ROUND('M2-In'!Y110+'M2-In'!Z110+'M2-In'!AA110*0.5+'M2-In'!AB110*0.5,2)</f>
        <v>0</v>
      </c>
      <c r="X110" s="81">
        <f>ROUND('M2-In'!Y110,2)+ROUND('M2-In'!Z110*1.5,2)+ROUND('M2-In'!AA110*0.6,2)+ROUND('M2-In'!AB110*0.9,2)</f>
        <v>0</v>
      </c>
      <c r="Y110" s="81">
        <f ca="1">IF(V110=1,"Corriger",'M2-In'!Y110* vergoedtwee +'M2-In'!Z110*ROUND( vergoedtwee *1.5,2)+'M2-In'!AA110*ROUND( vergoedtwee *0.6,2)+'M2-In'!AB110*ROUND( vergoedtwee *0.9,2))</f>
        <v>0</v>
      </c>
      <c r="Z110" s="81">
        <f t="shared" ca="1" si="21"/>
        <v>0</v>
      </c>
      <c r="AA110" s="81">
        <f>E110+'M2-In'!N110+'M2-In'!P110+H110</f>
        <v>0</v>
      </c>
      <c r="AB110" s="81">
        <f>E110+'M2-In'!N110+'M2-In'!P110</f>
        <v>0</v>
      </c>
      <c r="AC110" s="25">
        <f>IF(V110=1,"Corriger",MIN(AA110,ad5m2*Ident!L110))</f>
        <v>0</v>
      </c>
      <c r="AD110" s="25">
        <f>MIN(AB110,ad5m2*Ident!L110)</f>
        <v>0</v>
      </c>
      <c r="AE110" s="81">
        <f t="shared" si="22"/>
        <v>0</v>
      </c>
      <c r="AF110" s="81">
        <f t="shared" si="23"/>
        <v>0</v>
      </c>
      <c r="AG110" s="81">
        <f>'M2-In'!AD110+'M2-In'!AE110</f>
        <v>0</v>
      </c>
      <c r="AH110" s="81">
        <f t="shared" si="24"/>
        <v>0</v>
      </c>
      <c r="AI110" s="81">
        <f>IF(V110=1,"Corriger!",ROUND('M2-In'!AF110*AE110*fuf,2))</f>
        <v>0</v>
      </c>
      <c r="AJ110" s="81">
        <f>IF(V110=1,"Corriger!",ROUND('M2-In'!AG110*AE110*fuf,2))</f>
        <v>0</v>
      </c>
      <c r="AK110" s="81">
        <f>IF(V110=1,"Corriger!",ROUND('M2-In'!AH110*AE110*fuf,2))</f>
        <v>0</v>
      </c>
      <c r="AL110" s="81">
        <f>IF(V110=1,"Corriger!",ROUND('M2-In'!AI110*AE110*fuf,2))</f>
        <v>0</v>
      </c>
      <c r="AM110" s="81">
        <f>IF(V110=1,"Corriger!",ROUND('M2-In'!AJ110*AE110*fuf,2))</f>
        <v>0</v>
      </c>
      <c r="AN110" s="81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1">
        <f t="shared" si="26"/>
        <v>0</v>
      </c>
      <c r="AQ110" s="81">
        <f t="shared" ca="1" si="27"/>
        <v>0</v>
      </c>
      <c r="AR110" s="81">
        <f t="shared" ca="1" si="28"/>
        <v>0</v>
      </c>
      <c r="AS110" s="81">
        <f t="shared" si="29"/>
        <v>0</v>
      </c>
      <c r="AT110" s="81">
        <f t="shared" ca="1" si="30"/>
        <v>0</v>
      </c>
      <c r="AU110" s="81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'M2-In'!F111*malu2+'M2-In'!G111*dima2+'M2-In'!H111*wome2+'M2-In'!I111*doje2+'M2-In'!J111*vrve2+'M2-In'!K111*zasa2+'M2-In'!L111*zodi2</f>
        <v>0</v>
      </c>
      <c r="F111" s="34">
        <f>IF('M2-In'!Q111&lt;0,1,0)</f>
        <v>0</v>
      </c>
      <c r="G111" s="81" t="str">
        <f t="shared" si="16"/>
        <v>OK</v>
      </c>
      <c r="H111" s="81">
        <f>IF('M2-In'!Q111&lt;0,0,'M2-In'!Q111)</f>
        <v>0</v>
      </c>
      <c r="I111" s="25">
        <f>IF('M2-In'!F111&gt;0,malu2,0)</f>
        <v>0</v>
      </c>
      <c r="J111" s="25">
        <f>IF('M2-In'!G111&gt;0,dima2,0)</f>
        <v>0</v>
      </c>
      <c r="K111" s="25">
        <f>IF('M2-In'!H111&gt;0,wome2,0)</f>
        <v>0</v>
      </c>
      <c r="L111" s="25">
        <f>IF('M2-In'!I111&gt;0,doje2,0)</f>
        <v>0</v>
      </c>
      <c r="M111" s="25">
        <f>IF('M2-In'!J111&gt;0,vrve2,0)</f>
        <v>0</v>
      </c>
      <c r="N111" s="25">
        <f>IF('M2-In'!K111&gt;0,zasa2,0)</f>
        <v>0</v>
      </c>
      <c r="O111" s="25">
        <f>IF('M2-In'!L111&gt;0,zodi2,0)</f>
        <v>0</v>
      </c>
      <c r="P111" s="25">
        <f t="shared" si="17"/>
        <v>0</v>
      </c>
      <c r="Q111" s="25">
        <f>IF(P111+'M2-In'!U111&gt;malu2+dima2+wome2+doje2+vrve2+zasa2+zodi2,1,0)</f>
        <v>0</v>
      </c>
      <c r="R111" s="25" t="str">
        <f t="shared" si="18"/>
        <v>OK</v>
      </c>
      <c r="S111" s="25">
        <f>MIN(P111+'M2-In'!U111,malu2+dima2+wome2+doje2+vrve2+zasa2+zodi2)</f>
        <v>0</v>
      </c>
      <c r="T111" s="25">
        <f>IF('M2-In'!AD111+'M2-In'!AE111+'M2-In'!AF111+'M2-In'!AG111+'M2-In'!AH111+'M2-In'!AI111+'M2-In'!AJ111&gt;S111,1,0)</f>
        <v>0</v>
      </c>
      <c r="U111" s="25" t="str">
        <f t="shared" si="19"/>
        <v>OK</v>
      </c>
      <c r="V111" s="34">
        <f t="shared" si="20"/>
        <v>0</v>
      </c>
      <c r="W111" s="81">
        <f>ROUND('M2-In'!Y111+'M2-In'!Z111+'M2-In'!AA111*0.5+'M2-In'!AB111*0.5,2)</f>
        <v>0</v>
      </c>
      <c r="X111" s="81">
        <f>ROUND('M2-In'!Y111,2)+ROUND('M2-In'!Z111*1.5,2)+ROUND('M2-In'!AA111*0.6,2)+ROUND('M2-In'!AB111*0.9,2)</f>
        <v>0</v>
      </c>
      <c r="Y111" s="81">
        <f ca="1">IF(V111=1,"Corriger",'M2-In'!Y111* vergoedtwee +'M2-In'!Z111*ROUND( vergoedtwee *1.5,2)+'M2-In'!AA111*ROUND( vergoedtwee *0.6,2)+'M2-In'!AB111*ROUND( vergoedtwee *0.9,2))</f>
        <v>0</v>
      </c>
      <c r="Z111" s="81">
        <f t="shared" ca="1" si="21"/>
        <v>0</v>
      </c>
      <c r="AA111" s="81">
        <f>E111+'M2-In'!N111+'M2-In'!P111+H111</f>
        <v>0</v>
      </c>
      <c r="AB111" s="81">
        <f>E111+'M2-In'!N111+'M2-In'!P111</f>
        <v>0</v>
      </c>
      <c r="AC111" s="25">
        <f>IF(V111=1,"Corriger",MIN(AA111,ad5m2*Ident!L111))</f>
        <v>0</v>
      </c>
      <c r="AD111" s="25">
        <f>MIN(AB111,ad5m2*Ident!L111)</f>
        <v>0</v>
      </c>
      <c r="AE111" s="81">
        <f t="shared" si="22"/>
        <v>0</v>
      </c>
      <c r="AF111" s="81">
        <f t="shared" si="23"/>
        <v>0</v>
      </c>
      <c r="AG111" s="81">
        <f>'M2-In'!AD111+'M2-In'!AE111</f>
        <v>0</v>
      </c>
      <c r="AH111" s="81">
        <f t="shared" si="24"/>
        <v>0</v>
      </c>
      <c r="AI111" s="81">
        <f>IF(V111=1,"Corriger!",ROUND('M2-In'!AF111*AE111*fuf,2))</f>
        <v>0</v>
      </c>
      <c r="AJ111" s="81">
        <f>IF(V111=1,"Corriger!",ROUND('M2-In'!AG111*AE111*fuf,2))</f>
        <v>0</v>
      </c>
      <c r="AK111" s="81">
        <f>IF(V111=1,"Corriger!",ROUND('M2-In'!AH111*AE111*fuf,2))</f>
        <v>0</v>
      </c>
      <c r="AL111" s="81">
        <f>IF(V111=1,"Corriger!",ROUND('M2-In'!AI111*AE111*fuf,2))</f>
        <v>0</v>
      </c>
      <c r="AM111" s="81">
        <f>IF(V111=1,"Corriger!",ROUND('M2-In'!AJ111*AE111*fuf,2))</f>
        <v>0</v>
      </c>
      <c r="AN111" s="81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1">
        <f t="shared" si="26"/>
        <v>0</v>
      </c>
      <c r="AQ111" s="81">
        <f t="shared" ca="1" si="27"/>
        <v>0</v>
      </c>
      <c r="AR111" s="81">
        <f t="shared" ca="1" si="28"/>
        <v>0</v>
      </c>
      <c r="AS111" s="81">
        <f t="shared" si="29"/>
        <v>0</v>
      </c>
      <c r="AT111" s="81">
        <f t="shared" ca="1" si="30"/>
        <v>0</v>
      </c>
      <c r="AU111" s="81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'M2-In'!F112*malu2+'M2-In'!G112*dima2+'M2-In'!H112*wome2+'M2-In'!I112*doje2+'M2-In'!J112*vrve2+'M2-In'!K112*zasa2+'M2-In'!L112*zodi2</f>
        <v>0</v>
      </c>
      <c r="F112" s="34">
        <f>IF('M2-In'!Q112&lt;0,1,0)</f>
        <v>0</v>
      </c>
      <c r="G112" s="81" t="str">
        <f t="shared" si="16"/>
        <v>OK</v>
      </c>
      <c r="H112" s="81">
        <f>IF('M2-In'!Q112&lt;0,0,'M2-In'!Q112)</f>
        <v>0</v>
      </c>
      <c r="I112" s="25">
        <f>IF('M2-In'!F112&gt;0,malu2,0)</f>
        <v>0</v>
      </c>
      <c r="J112" s="25">
        <f>IF('M2-In'!G112&gt;0,dima2,0)</f>
        <v>0</v>
      </c>
      <c r="K112" s="25">
        <f>IF('M2-In'!H112&gt;0,wome2,0)</f>
        <v>0</v>
      </c>
      <c r="L112" s="25">
        <f>IF('M2-In'!I112&gt;0,doje2,0)</f>
        <v>0</v>
      </c>
      <c r="M112" s="25">
        <f>IF('M2-In'!J112&gt;0,vrve2,0)</f>
        <v>0</v>
      </c>
      <c r="N112" s="25">
        <f>IF('M2-In'!K112&gt;0,zasa2,0)</f>
        <v>0</v>
      </c>
      <c r="O112" s="25">
        <f>IF('M2-In'!L112&gt;0,zodi2,0)</f>
        <v>0</v>
      </c>
      <c r="P112" s="25">
        <f t="shared" si="17"/>
        <v>0</v>
      </c>
      <c r="Q112" s="25">
        <f>IF(P112+'M2-In'!U112&gt;malu2+dima2+wome2+doje2+vrve2+zasa2+zodi2,1,0)</f>
        <v>0</v>
      </c>
      <c r="R112" s="25" t="str">
        <f t="shared" si="18"/>
        <v>OK</v>
      </c>
      <c r="S112" s="25">
        <f>MIN(P112+'M2-In'!U112,malu2+dima2+wome2+doje2+vrve2+zasa2+zodi2)</f>
        <v>0</v>
      </c>
      <c r="T112" s="25">
        <f>IF('M2-In'!AD112+'M2-In'!AE112+'M2-In'!AF112+'M2-In'!AG112+'M2-In'!AH112+'M2-In'!AI112+'M2-In'!AJ112&gt;S112,1,0)</f>
        <v>0</v>
      </c>
      <c r="U112" s="25" t="str">
        <f t="shared" si="19"/>
        <v>OK</v>
      </c>
      <c r="V112" s="34">
        <f t="shared" si="20"/>
        <v>0</v>
      </c>
      <c r="W112" s="81">
        <f>ROUND('M2-In'!Y112+'M2-In'!Z112+'M2-In'!AA112*0.5+'M2-In'!AB112*0.5,2)</f>
        <v>0</v>
      </c>
      <c r="X112" s="81">
        <f>ROUND('M2-In'!Y112,2)+ROUND('M2-In'!Z112*1.5,2)+ROUND('M2-In'!AA112*0.6,2)+ROUND('M2-In'!AB112*0.9,2)</f>
        <v>0</v>
      </c>
      <c r="Y112" s="81">
        <f ca="1">IF(V112=1,"Corriger",'M2-In'!Y112* vergoedtwee +'M2-In'!Z112*ROUND( vergoedtwee *1.5,2)+'M2-In'!AA112*ROUND( vergoedtwee *0.6,2)+'M2-In'!AB112*ROUND( vergoedtwee *0.9,2))</f>
        <v>0</v>
      </c>
      <c r="Z112" s="81">
        <f t="shared" ca="1" si="21"/>
        <v>0</v>
      </c>
      <c r="AA112" s="81">
        <f>E112+'M2-In'!N112+'M2-In'!P112+H112</f>
        <v>0</v>
      </c>
      <c r="AB112" s="81">
        <f>E112+'M2-In'!N112+'M2-In'!P112</f>
        <v>0</v>
      </c>
      <c r="AC112" s="25">
        <f>IF(V112=1,"Corriger",MIN(AA112,ad5m2*Ident!L112))</f>
        <v>0</v>
      </c>
      <c r="AD112" s="25">
        <f>MIN(AB112,ad5m2*Ident!L112)</f>
        <v>0</v>
      </c>
      <c r="AE112" s="81">
        <f t="shared" si="22"/>
        <v>0</v>
      </c>
      <c r="AF112" s="81">
        <f t="shared" si="23"/>
        <v>0</v>
      </c>
      <c r="AG112" s="81">
        <f>'M2-In'!AD112+'M2-In'!AE112</f>
        <v>0</v>
      </c>
      <c r="AH112" s="81">
        <f t="shared" si="24"/>
        <v>0</v>
      </c>
      <c r="AI112" s="81">
        <f>IF(V112=1,"Corriger!",ROUND('M2-In'!AF112*AE112*fuf,2))</f>
        <v>0</v>
      </c>
      <c r="AJ112" s="81">
        <f>IF(V112=1,"Corriger!",ROUND('M2-In'!AG112*AE112*fuf,2))</f>
        <v>0</v>
      </c>
      <c r="AK112" s="81">
        <f>IF(V112=1,"Corriger!",ROUND('M2-In'!AH112*AE112*fuf,2))</f>
        <v>0</v>
      </c>
      <c r="AL112" s="81">
        <f>IF(V112=1,"Corriger!",ROUND('M2-In'!AI112*AE112*fuf,2))</f>
        <v>0</v>
      </c>
      <c r="AM112" s="81">
        <f>IF(V112=1,"Corriger!",ROUND('M2-In'!AJ112*AE112*fuf,2))</f>
        <v>0</v>
      </c>
      <c r="AN112" s="81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1">
        <f t="shared" si="26"/>
        <v>0</v>
      </c>
      <c r="AQ112" s="81">
        <f t="shared" ca="1" si="27"/>
        <v>0</v>
      </c>
      <c r="AR112" s="81">
        <f t="shared" ca="1" si="28"/>
        <v>0</v>
      </c>
      <c r="AS112" s="81">
        <f t="shared" si="29"/>
        <v>0</v>
      </c>
      <c r="AT112" s="81">
        <f t="shared" ca="1" si="30"/>
        <v>0</v>
      </c>
      <c r="AU112" s="81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'M2-In'!F113*malu2+'M2-In'!G113*dima2+'M2-In'!H113*wome2+'M2-In'!I113*doje2+'M2-In'!J113*vrve2+'M2-In'!K113*zasa2+'M2-In'!L113*zodi2</f>
        <v>0</v>
      </c>
      <c r="F113" s="34">
        <f>IF('M2-In'!Q113&lt;0,1,0)</f>
        <v>0</v>
      </c>
      <c r="G113" s="81" t="str">
        <f t="shared" si="16"/>
        <v>OK</v>
      </c>
      <c r="H113" s="81">
        <f>IF('M2-In'!Q113&lt;0,0,'M2-In'!Q113)</f>
        <v>0</v>
      </c>
      <c r="I113" s="25">
        <f>IF('M2-In'!F113&gt;0,malu2,0)</f>
        <v>0</v>
      </c>
      <c r="J113" s="25">
        <f>IF('M2-In'!G113&gt;0,dima2,0)</f>
        <v>0</v>
      </c>
      <c r="K113" s="25">
        <f>IF('M2-In'!H113&gt;0,wome2,0)</f>
        <v>0</v>
      </c>
      <c r="L113" s="25">
        <f>IF('M2-In'!I113&gt;0,doje2,0)</f>
        <v>0</v>
      </c>
      <c r="M113" s="25">
        <f>IF('M2-In'!J113&gt;0,vrve2,0)</f>
        <v>0</v>
      </c>
      <c r="N113" s="25">
        <f>IF('M2-In'!K113&gt;0,zasa2,0)</f>
        <v>0</v>
      </c>
      <c r="O113" s="25">
        <f>IF('M2-In'!L113&gt;0,zodi2,0)</f>
        <v>0</v>
      </c>
      <c r="P113" s="25">
        <f t="shared" si="17"/>
        <v>0</v>
      </c>
      <c r="Q113" s="25">
        <f>IF(P113+'M2-In'!U113&gt;malu2+dima2+wome2+doje2+vrve2+zasa2+zodi2,1,0)</f>
        <v>0</v>
      </c>
      <c r="R113" s="25" t="str">
        <f t="shared" si="18"/>
        <v>OK</v>
      </c>
      <c r="S113" s="25">
        <f>MIN(P113+'M2-In'!U113,malu2+dima2+wome2+doje2+vrve2+zasa2+zodi2)</f>
        <v>0</v>
      </c>
      <c r="T113" s="25">
        <f>IF('M2-In'!AD113+'M2-In'!AE113+'M2-In'!AF113+'M2-In'!AG113+'M2-In'!AH113+'M2-In'!AI113+'M2-In'!AJ113&gt;S113,1,0)</f>
        <v>0</v>
      </c>
      <c r="U113" s="25" t="str">
        <f t="shared" si="19"/>
        <v>OK</v>
      </c>
      <c r="V113" s="34">
        <f t="shared" si="20"/>
        <v>0</v>
      </c>
      <c r="W113" s="81">
        <f>ROUND('M2-In'!Y113+'M2-In'!Z113+'M2-In'!AA113*0.5+'M2-In'!AB113*0.5,2)</f>
        <v>0</v>
      </c>
      <c r="X113" s="81">
        <f>ROUND('M2-In'!Y113,2)+ROUND('M2-In'!Z113*1.5,2)+ROUND('M2-In'!AA113*0.6,2)+ROUND('M2-In'!AB113*0.9,2)</f>
        <v>0</v>
      </c>
      <c r="Y113" s="81">
        <f ca="1">IF(V113=1,"Corriger",'M2-In'!Y113* vergoedtwee +'M2-In'!Z113*ROUND( vergoedtwee *1.5,2)+'M2-In'!AA113*ROUND( vergoedtwee *0.6,2)+'M2-In'!AB113*ROUND( vergoedtwee *0.9,2))</f>
        <v>0</v>
      </c>
      <c r="Z113" s="81">
        <f t="shared" ca="1" si="21"/>
        <v>0</v>
      </c>
      <c r="AA113" s="81">
        <f>E113+'M2-In'!N113+'M2-In'!P113+H113</f>
        <v>0</v>
      </c>
      <c r="AB113" s="81">
        <f>E113+'M2-In'!N113+'M2-In'!P113</f>
        <v>0</v>
      </c>
      <c r="AC113" s="25">
        <f>IF(V113=1,"Corriger",MIN(AA113,ad5m2*Ident!L113))</f>
        <v>0</v>
      </c>
      <c r="AD113" s="25">
        <f>MIN(AB113,ad5m2*Ident!L113)</f>
        <v>0</v>
      </c>
      <c r="AE113" s="81">
        <f t="shared" si="22"/>
        <v>0</v>
      </c>
      <c r="AF113" s="81">
        <f t="shared" si="23"/>
        <v>0</v>
      </c>
      <c r="AG113" s="81">
        <f>'M2-In'!AD113+'M2-In'!AE113</f>
        <v>0</v>
      </c>
      <c r="AH113" s="81">
        <f t="shared" si="24"/>
        <v>0</v>
      </c>
      <c r="AI113" s="81">
        <f>IF(V113=1,"Corriger!",ROUND('M2-In'!AF113*AE113*fuf,2))</f>
        <v>0</v>
      </c>
      <c r="AJ113" s="81">
        <f>IF(V113=1,"Corriger!",ROUND('M2-In'!AG113*AE113*fuf,2))</f>
        <v>0</v>
      </c>
      <c r="AK113" s="81">
        <f>IF(V113=1,"Corriger!",ROUND('M2-In'!AH113*AE113*fuf,2))</f>
        <v>0</v>
      </c>
      <c r="AL113" s="81">
        <f>IF(V113=1,"Corriger!",ROUND('M2-In'!AI113*AE113*fuf,2))</f>
        <v>0</v>
      </c>
      <c r="AM113" s="81">
        <f>IF(V113=1,"Corriger!",ROUND('M2-In'!AJ113*AE113*fuf,2))</f>
        <v>0</v>
      </c>
      <c r="AN113" s="81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1">
        <f t="shared" si="26"/>
        <v>0</v>
      </c>
      <c r="AQ113" s="81">
        <f t="shared" ca="1" si="27"/>
        <v>0</v>
      </c>
      <c r="AR113" s="81">
        <f t="shared" ca="1" si="28"/>
        <v>0</v>
      </c>
      <c r="AS113" s="81">
        <f t="shared" si="29"/>
        <v>0</v>
      </c>
      <c r="AT113" s="81">
        <f t="shared" ca="1" si="30"/>
        <v>0</v>
      </c>
      <c r="AU113" s="81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'M2-In'!F114*malu2+'M2-In'!G114*dima2+'M2-In'!H114*wome2+'M2-In'!I114*doje2+'M2-In'!J114*vrve2+'M2-In'!K114*zasa2+'M2-In'!L114*zodi2</f>
        <v>0</v>
      </c>
      <c r="F114" s="34">
        <f>IF('M2-In'!Q114&lt;0,1,0)</f>
        <v>0</v>
      </c>
      <c r="G114" s="81" t="str">
        <f t="shared" si="16"/>
        <v>OK</v>
      </c>
      <c r="H114" s="81">
        <f>IF('M2-In'!Q114&lt;0,0,'M2-In'!Q114)</f>
        <v>0</v>
      </c>
      <c r="I114" s="25">
        <f>IF('M2-In'!F114&gt;0,malu2,0)</f>
        <v>0</v>
      </c>
      <c r="J114" s="25">
        <f>IF('M2-In'!G114&gt;0,dima2,0)</f>
        <v>0</v>
      </c>
      <c r="K114" s="25">
        <f>IF('M2-In'!H114&gt;0,wome2,0)</f>
        <v>0</v>
      </c>
      <c r="L114" s="25">
        <f>IF('M2-In'!I114&gt;0,doje2,0)</f>
        <v>0</v>
      </c>
      <c r="M114" s="25">
        <f>IF('M2-In'!J114&gt;0,vrve2,0)</f>
        <v>0</v>
      </c>
      <c r="N114" s="25">
        <f>IF('M2-In'!K114&gt;0,zasa2,0)</f>
        <v>0</v>
      </c>
      <c r="O114" s="25">
        <f>IF('M2-In'!L114&gt;0,zodi2,0)</f>
        <v>0</v>
      </c>
      <c r="P114" s="25">
        <f t="shared" si="17"/>
        <v>0</v>
      </c>
      <c r="Q114" s="25">
        <f>IF(P114+'M2-In'!U114&gt;malu2+dima2+wome2+doje2+vrve2+zasa2+zodi2,1,0)</f>
        <v>0</v>
      </c>
      <c r="R114" s="25" t="str">
        <f t="shared" si="18"/>
        <v>OK</v>
      </c>
      <c r="S114" s="25">
        <f>MIN(P114+'M2-In'!U114,malu2+dima2+wome2+doje2+vrve2+zasa2+zodi2)</f>
        <v>0</v>
      </c>
      <c r="T114" s="25">
        <f>IF('M2-In'!AD114+'M2-In'!AE114+'M2-In'!AF114+'M2-In'!AG114+'M2-In'!AH114+'M2-In'!AI114+'M2-In'!AJ114&gt;S114,1,0)</f>
        <v>0</v>
      </c>
      <c r="U114" s="25" t="str">
        <f t="shared" si="19"/>
        <v>OK</v>
      </c>
      <c r="V114" s="34">
        <f t="shared" si="20"/>
        <v>0</v>
      </c>
      <c r="W114" s="81">
        <f>ROUND('M2-In'!Y114+'M2-In'!Z114+'M2-In'!AA114*0.5+'M2-In'!AB114*0.5,2)</f>
        <v>0</v>
      </c>
      <c r="X114" s="81">
        <f>ROUND('M2-In'!Y114,2)+ROUND('M2-In'!Z114*1.5,2)+ROUND('M2-In'!AA114*0.6,2)+ROUND('M2-In'!AB114*0.9,2)</f>
        <v>0</v>
      </c>
      <c r="Y114" s="81">
        <f ca="1">IF(V114=1,"Corriger",'M2-In'!Y114* vergoedtwee +'M2-In'!Z114*ROUND( vergoedtwee *1.5,2)+'M2-In'!AA114*ROUND( vergoedtwee *0.6,2)+'M2-In'!AB114*ROUND( vergoedtwee *0.9,2))</f>
        <v>0</v>
      </c>
      <c r="Z114" s="81">
        <f t="shared" ca="1" si="21"/>
        <v>0</v>
      </c>
      <c r="AA114" s="81">
        <f>E114+'M2-In'!N114+'M2-In'!P114+H114</f>
        <v>0</v>
      </c>
      <c r="AB114" s="81">
        <f>E114+'M2-In'!N114+'M2-In'!P114</f>
        <v>0</v>
      </c>
      <c r="AC114" s="25">
        <f>IF(V114=1,"Corriger",MIN(AA114,ad5m2*Ident!L114))</f>
        <v>0</v>
      </c>
      <c r="AD114" s="25">
        <f>MIN(AB114,ad5m2*Ident!L114)</f>
        <v>0</v>
      </c>
      <c r="AE114" s="81">
        <f t="shared" si="22"/>
        <v>0</v>
      </c>
      <c r="AF114" s="81">
        <f t="shared" si="23"/>
        <v>0</v>
      </c>
      <c r="AG114" s="81">
        <f>'M2-In'!AD114+'M2-In'!AE114</f>
        <v>0</v>
      </c>
      <c r="AH114" s="81">
        <f t="shared" si="24"/>
        <v>0</v>
      </c>
      <c r="AI114" s="81">
        <f>IF(V114=1,"Corriger!",ROUND('M2-In'!AF114*AE114*fuf,2))</f>
        <v>0</v>
      </c>
      <c r="AJ114" s="81">
        <f>IF(V114=1,"Corriger!",ROUND('M2-In'!AG114*AE114*fuf,2))</f>
        <v>0</v>
      </c>
      <c r="AK114" s="81">
        <f>IF(V114=1,"Corriger!",ROUND('M2-In'!AH114*AE114*fuf,2))</f>
        <v>0</v>
      </c>
      <c r="AL114" s="81">
        <f>IF(V114=1,"Corriger!",ROUND('M2-In'!AI114*AE114*fuf,2))</f>
        <v>0</v>
      </c>
      <c r="AM114" s="81">
        <f>IF(V114=1,"Corriger!",ROUND('M2-In'!AJ114*AE114*fuf,2))</f>
        <v>0</v>
      </c>
      <c r="AN114" s="81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1">
        <f t="shared" si="26"/>
        <v>0</v>
      </c>
      <c r="AQ114" s="81">
        <f t="shared" ca="1" si="27"/>
        <v>0</v>
      </c>
      <c r="AR114" s="81">
        <f t="shared" ca="1" si="28"/>
        <v>0</v>
      </c>
      <c r="AS114" s="81">
        <f t="shared" si="29"/>
        <v>0</v>
      </c>
      <c r="AT114" s="81">
        <f t="shared" ca="1" si="30"/>
        <v>0</v>
      </c>
      <c r="AU114" s="81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'M2-In'!F115*malu2+'M2-In'!G115*dima2+'M2-In'!H115*wome2+'M2-In'!I115*doje2+'M2-In'!J115*vrve2+'M2-In'!K115*zasa2+'M2-In'!L115*zodi2</f>
        <v>0</v>
      </c>
      <c r="F115" s="34">
        <f>IF('M2-In'!Q115&lt;0,1,0)</f>
        <v>0</v>
      </c>
      <c r="G115" s="81" t="str">
        <f t="shared" si="16"/>
        <v>OK</v>
      </c>
      <c r="H115" s="81">
        <f>IF('M2-In'!Q115&lt;0,0,'M2-In'!Q115)</f>
        <v>0</v>
      </c>
      <c r="I115" s="25">
        <f>IF('M2-In'!F115&gt;0,malu2,0)</f>
        <v>0</v>
      </c>
      <c r="J115" s="25">
        <f>IF('M2-In'!G115&gt;0,dima2,0)</f>
        <v>0</v>
      </c>
      <c r="K115" s="25">
        <f>IF('M2-In'!H115&gt;0,wome2,0)</f>
        <v>0</v>
      </c>
      <c r="L115" s="25">
        <f>IF('M2-In'!I115&gt;0,doje2,0)</f>
        <v>0</v>
      </c>
      <c r="M115" s="25">
        <f>IF('M2-In'!J115&gt;0,vrve2,0)</f>
        <v>0</v>
      </c>
      <c r="N115" s="25">
        <f>IF('M2-In'!K115&gt;0,zasa2,0)</f>
        <v>0</v>
      </c>
      <c r="O115" s="25">
        <f>IF('M2-In'!L115&gt;0,zodi2,0)</f>
        <v>0</v>
      </c>
      <c r="P115" s="25">
        <f t="shared" si="17"/>
        <v>0</v>
      </c>
      <c r="Q115" s="25">
        <f>IF(P115+'M2-In'!U115&gt;malu2+dima2+wome2+doje2+vrve2+zasa2+zodi2,1,0)</f>
        <v>0</v>
      </c>
      <c r="R115" s="25" t="str">
        <f t="shared" si="18"/>
        <v>OK</v>
      </c>
      <c r="S115" s="25">
        <f>MIN(P115+'M2-In'!U115,malu2+dima2+wome2+doje2+vrve2+zasa2+zodi2)</f>
        <v>0</v>
      </c>
      <c r="T115" s="25">
        <f>IF('M2-In'!AD115+'M2-In'!AE115+'M2-In'!AF115+'M2-In'!AG115+'M2-In'!AH115+'M2-In'!AI115+'M2-In'!AJ115&gt;S115,1,0)</f>
        <v>0</v>
      </c>
      <c r="U115" s="25" t="str">
        <f t="shared" si="19"/>
        <v>OK</v>
      </c>
      <c r="V115" s="34">
        <f t="shared" si="20"/>
        <v>0</v>
      </c>
      <c r="W115" s="81">
        <f>ROUND('M2-In'!Y115+'M2-In'!Z115+'M2-In'!AA115*0.5+'M2-In'!AB115*0.5,2)</f>
        <v>0</v>
      </c>
      <c r="X115" s="81">
        <f>ROUND('M2-In'!Y115,2)+ROUND('M2-In'!Z115*1.5,2)+ROUND('M2-In'!AA115*0.6,2)+ROUND('M2-In'!AB115*0.9,2)</f>
        <v>0</v>
      </c>
      <c r="Y115" s="81">
        <f ca="1">IF(V115=1,"Corriger",'M2-In'!Y115* vergoedtwee +'M2-In'!Z115*ROUND( vergoedtwee *1.5,2)+'M2-In'!AA115*ROUND( vergoedtwee *0.6,2)+'M2-In'!AB115*ROUND( vergoedtwee *0.9,2))</f>
        <v>0</v>
      </c>
      <c r="Z115" s="81">
        <f t="shared" ca="1" si="21"/>
        <v>0</v>
      </c>
      <c r="AA115" s="81">
        <f>E115+'M2-In'!N115+'M2-In'!P115+H115</f>
        <v>0</v>
      </c>
      <c r="AB115" s="81">
        <f>E115+'M2-In'!N115+'M2-In'!P115</f>
        <v>0</v>
      </c>
      <c r="AC115" s="25">
        <f>IF(V115=1,"Corriger",MIN(AA115,ad5m2*Ident!L115))</f>
        <v>0</v>
      </c>
      <c r="AD115" s="25">
        <f>MIN(AB115,ad5m2*Ident!L115)</f>
        <v>0</v>
      </c>
      <c r="AE115" s="81">
        <f t="shared" si="22"/>
        <v>0</v>
      </c>
      <c r="AF115" s="81">
        <f t="shared" si="23"/>
        <v>0</v>
      </c>
      <c r="AG115" s="81">
        <f>'M2-In'!AD115+'M2-In'!AE115</f>
        <v>0</v>
      </c>
      <c r="AH115" s="81">
        <f t="shared" si="24"/>
        <v>0</v>
      </c>
      <c r="AI115" s="81">
        <f>IF(V115=1,"Corriger!",ROUND('M2-In'!AF115*AE115*fuf,2))</f>
        <v>0</v>
      </c>
      <c r="AJ115" s="81">
        <f>IF(V115=1,"Corriger!",ROUND('M2-In'!AG115*AE115*fuf,2))</f>
        <v>0</v>
      </c>
      <c r="AK115" s="81">
        <f>IF(V115=1,"Corriger!",ROUND('M2-In'!AH115*AE115*fuf,2))</f>
        <v>0</v>
      </c>
      <c r="AL115" s="81">
        <f>IF(V115=1,"Corriger!",ROUND('M2-In'!AI115*AE115*fuf,2))</f>
        <v>0</v>
      </c>
      <c r="AM115" s="81">
        <f>IF(V115=1,"Corriger!",ROUND('M2-In'!AJ115*AE115*fuf,2))</f>
        <v>0</v>
      </c>
      <c r="AN115" s="81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1">
        <f t="shared" si="26"/>
        <v>0</v>
      </c>
      <c r="AQ115" s="81">
        <f t="shared" ca="1" si="27"/>
        <v>0</v>
      </c>
      <c r="AR115" s="81">
        <f t="shared" ca="1" si="28"/>
        <v>0</v>
      </c>
      <c r="AS115" s="81">
        <f t="shared" si="29"/>
        <v>0</v>
      </c>
      <c r="AT115" s="81">
        <f t="shared" ca="1" si="30"/>
        <v>0</v>
      </c>
      <c r="AU115" s="81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'M2-In'!F116*malu2+'M2-In'!G116*dima2+'M2-In'!H116*wome2+'M2-In'!I116*doje2+'M2-In'!J116*vrve2+'M2-In'!K116*zasa2+'M2-In'!L116*zodi2</f>
        <v>0</v>
      </c>
      <c r="F116" s="34">
        <f>IF('M2-In'!Q116&lt;0,1,0)</f>
        <v>0</v>
      </c>
      <c r="G116" s="81" t="str">
        <f t="shared" si="16"/>
        <v>OK</v>
      </c>
      <c r="H116" s="81">
        <f>IF('M2-In'!Q116&lt;0,0,'M2-In'!Q116)</f>
        <v>0</v>
      </c>
      <c r="I116" s="25">
        <f>IF('M2-In'!F116&gt;0,malu2,0)</f>
        <v>0</v>
      </c>
      <c r="J116" s="25">
        <f>IF('M2-In'!G116&gt;0,dima2,0)</f>
        <v>0</v>
      </c>
      <c r="K116" s="25">
        <f>IF('M2-In'!H116&gt;0,wome2,0)</f>
        <v>0</v>
      </c>
      <c r="L116" s="25">
        <f>IF('M2-In'!I116&gt;0,doje2,0)</f>
        <v>0</v>
      </c>
      <c r="M116" s="25">
        <f>IF('M2-In'!J116&gt;0,vrve2,0)</f>
        <v>0</v>
      </c>
      <c r="N116" s="25">
        <f>IF('M2-In'!K116&gt;0,zasa2,0)</f>
        <v>0</v>
      </c>
      <c r="O116" s="25">
        <f>IF('M2-In'!L116&gt;0,zodi2,0)</f>
        <v>0</v>
      </c>
      <c r="P116" s="25">
        <f t="shared" si="17"/>
        <v>0</v>
      </c>
      <c r="Q116" s="25">
        <f>IF(P116+'M2-In'!U116&gt;malu2+dima2+wome2+doje2+vrve2+zasa2+zodi2,1,0)</f>
        <v>0</v>
      </c>
      <c r="R116" s="25" t="str">
        <f t="shared" si="18"/>
        <v>OK</v>
      </c>
      <c r="S116" s="25">
        <f>MIN(P116+'M2-In'!U116,malu2+dima2+wome2+doje2+vrve2+zasa2+zodi2)</f>
        <v>0</v>
      </c>
      <c r="T116" s="25">
        <f>IF('M2-In'!AD116+'M2-In'!AE116+'M2-In'!AF116+'M2-In'!AG116+'M2-In'!AH116+'M2-In'!AI116+'M2-In'!AJ116&gt;S116,1,0)</f>
        <v>0</v>
      </c>
      <c r="U116" s="25" t="str">
        <f t="shared" si="19"/>
        <v>OK</v>
      </c>
      <c r="V116" s="34">
        <f t="shared" si="20"/>
        <v>0</v>
      </c>
      <c r="W116" s="81">
        <f>ROUND('M2-In'!Y116+'M2-In'!Z116+'M2-In'!AA116*0.5+'M2-In'!AB116*0.5,2)</f>
        <v>0</v>
      </c>
      <c r="X116" s="81">
        <f>ROUND('M2-In'!Y116,2)+ROUND('M2-In'!Z116*1.5,2)+ROUND('M2-In'!AA116*0.6,2)+ROUND('M2-In'!AB116*0.9,2)</f>
        <v>0</v>
      </c>
      <c r="Y116" s="81">
        <f ca="1">IF(V116=1,"Corriger",'M2-In'!Y116* vergoedtwee +'M2-In'!Z116*ROUND( vergoedtwee *1.5,2)+'M2-In'!AA116*ROUND( vergoedtwee *0.6,2)+'M2-In'!AB116*ROUND( vergoedtwee *0.9,2))</f>
        <v>0</v>
      </c>
      <c r="Z116" s="81">
        <f t="shared" ca="1" si="21"/>
        <v>0</v>
      </c>
      <c r="AA116" s="81">
        <f>E116+'M2-In'!N116+'M2-In'!P116+H116</f>
        <v>0</v>
      </c>
      <c r="AB116" s="81">
        <f>E116+'M2-In'!N116+'M2-In'!P116</f>
        <v>0</v>
      </c>
      <c r="AC116" s="25">
        <f>IF(V116=1,"Corriger",MIN(AA116,ad5m2*Ident!L116))</f>
        <v>0</v>
      </c>
      <c r="AD116" s="25">
        <f>MIN(AB116,ad5m2*Ident!L116)</f>
        <v>0</v>
      </c>
      <c r="AE116" s="81">
        <f t="shared" si="22"/>
        <v>0</v>
      </c>
      <c r="AF116" s="81">
        <f t="shared" si="23"/>
        <v>0</v>
      </c>
      <c r="AG116" s="81">
        <f>'M2-In'!AD116+'M2-In'!AE116</f>
        <v>0</v>
      </c>
      <c r="AH116" s="81">
        <f t="shared" si="24"/>
        <v>0</v>
      </c>
      <c r="AI116" s="81">
        <f>IF(V116=1,"Corriger!",ROUND('M2-In'!AF116*AE116*fuf,2))</f>
        <v>0</v>
      </c>
      <c r="AJ116" s="81">
        <f>IF(V116=1,"Corriger!",ROUND('M2-In'!AG116*AE116*fuf,2))</f>
        <v>0</v>
      </c>
      <c r="AK116" s="81">
        <f>IF(V116=1,"Corriger!",ROUND('M2-In'!AH116*AE116*fuf,2))</f>
        <v>0</v>
      </c>
      <c r="AL116" s="81">
        <f>IF(V116=1,"Corriger!",ROUND('M2-In'!AI116*AE116*fuf,2))</f>
        <v>0</v>
      </c>
      <c r="AM116" s="81">
        <f>IF(V116=1,"Corriger!",ROUND('M2-In'!AJ116*AE116*fuf,2))</f>
        <v>0</v>
      </c>
      <c r="AN116" s="81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1">
        <f t="shared" si="26"/>
        <v>0</v>
      </c>
      <c r="AQ116" s="81">
        <f t="shared" ca="1" si="27"/>
        <v>0</v>
      </c>
      <c r="AR116" s="81">
        <f t="shared" ca="1" si="28"/>
        <v>0</v>
      </c>
      <c r="AS116" s="81">
        <f t="shared" si="29"/>
        <v>0</v>
      </c>
      <c r="AT116" s="81">
        <f t="shared" ca="1" si="30"/>
        <v>0</v>
      </c>
      <c r="AU116" s="81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'M2-In'!F117*malu2+'M2-In'!G117*dima2+'M2-In'!H117*wome2+'M2-In'!I117*doje2+'M2-In'!J117*vrve2+'M2-In'!K117*zasa2+'M2-In'!L117*zodi2</f>
        <v>0</v>
      </c>
      <c r="F117" s="34">
        <f>IF('M2-In'!Q117&lt;0,1,0)</f>
        <v>0</v>
      </c>
      <c r="G117" s="81" t="str">
        <f t="shared" si="16"/>
        <v>OK</v>
      </c>
      <c r="H117" s="81">
        <f>IF('M2-In'!Q117&lt;0,0,'M2-In'!Q117)</f>
        <v>0</v>
      </c>
      <c r="I117" s="25">
        <f>IF('M2-In'!F117&gt;0,malu2,0)</f>
        <v>0</v>
      </c>
      <c r="J117" s="25">
        <f>IF('M2-In'!G117&gt;0,dima2,0)</f>
        <v>0</v>
      </c>
      <c r="K117" s="25">
        <f>IF('M2-In'!H117&gt;0,wome2,0)</f>
        <v>0</v>
      </c>
      <c r="L117" s="25">
        <f>IF('M2-In'!I117&gt;0,doje2,0)</f>
        <v>0</v>
      </c>
      <c r="M117" s="25">
        <f>IF('M2-In'!J117&gt;0,vrve2,0)</f>
        <v>0</v>
      </c>
      <c r="N117" s="25">
        <f>IF('M2-In'!K117&gt;0,zasa2,0)</f>
        <v>0</v>
      </c>
      <c r="O117" s="25">
        <f>IF('M2-In'!L117&gt;0,zodi2,0)</f>
        <v>0</v>
      </c>
      <c r="P117" s="25">
        <f t="shared" si="17"/>
        <v>0</v>
      </c>
      <c r="Q117" s="25">
        <f>IF(P117+'M2-In'!U117&gt;malu2+dima2+wome2+doje2+vrve2+zasa2+zodi2,1,0)</f>
        <v>0</v>
      </c>
      <c r="R117" s="25" t="str">
        <f t="shared" si="18"/>
        <v>OK</v>
      </c>
      <c r="S117" s="25">
        <f>MIN(P117+'M2-In'!U117,malu2+dima2+wome2+doje2+vrve2+zasa2+zodi2)</f>
        <v>0</v>
      </c>
      <c r="T117" s="25">
        <f>IF('M2-In'!AD117+'M2-In'!AE117+'M2-In'!AF117+'M2-In'!AG117+'M2-In'!AH117+'M2-In'!AI117+'M2-In'!AJ117&gt;S117,1,0)</f>
        <v>0</v>
      </c>
      <c r="U117" s="25" t="str">
        <f t="shared" si="19"/>
        <v>OK</v>
      </c>
      <c r="V117" s="34">
        <f t="shared" si="20"/>
        <v>0</v>
      </c>
      <c r="W117" s="81">
        <f>ROUND('M2-In'!Y117+'M2-In'!Z117+'M2-In'!AA117*0.5+'M2-In'!AB117*0.5,2)</f>
        <v>0</v>
      </c>
      <c r="X117" s="81">
        <f>ROUND('M2-In'!Y117,2)+ROUND('M2-In'!Z117*1.5,2)+ROUND('M2-In'!AA117*0.6,2)+ROUND('M2-In'!AB117*0.9,2)</f>
        <v>0</v>
      </c>
      <c r="Y117" s="81">
        <f ca="1">IF(V117=1,"Corriger",'M2-In'!Y117* vergoedtwee +'M2-In'!Z117*ROUND( vergoedtwee *1.5,2)+'M2-In'!AA117*ROUND( vergoedtwee *0.6,2)+'M2-In'!AB117*ROUND( vergoedtwee *0.9,2))</f>
        <v>0</v>
      </c>
      <c r="Z117" s="81">
        <f t="shared" ca="1" si="21"/>
        <v>0</v>
      </c>
      <c r="AA117" s="81">
        <f>E117+'M2-In'!N117+'M2-In'!P117+H117</f>
        <v>0</v>
      </c>
      <c r="AB117" s="81">
        <f>E117+'M2-In'!N117+'M2-In'!P117</f>
        <v>0</v>
      </c>
      <c r="AC117" s="25">
        <f>IF(V117=1,"Corriger",MIN(AA117,ad5m2*Ident!L117))</f>
        <v>0</v>
      </c>
      <c r="AD117" s="25">
        <f>MIN(AB117,ad5m2*Ident!L117)</f>
        <v>0</v>
      </c>
      <c r="AE117" s="81">
        <f t="shared" si="22"/>
        <v>0</v>
      </c>
      <c r="AF117" s="81">
        <f t="shared" si="23"/>
        <v>0</v>
      </c>
      <c r="AG117" s="81">
        <f>'M2-In'!AD117+'M2-In'!AE117</f>
        <v>0</v>
      </c>
      <c r="AH117" s="81">
        <f t="shared" si="24"/>
        <v>0</v>
      </c>
      <c r="AI117" s="81">
        <f>IF(V117=1,"Corriger!",ROUND('M2-In'!AF117*AE117*fuf,2))</f>
        <v>0</v>
      </c>
      <c r="AJ117" s="81">
        <f>IF(V117=1,"Corriger!",ROUND('M2-In'!AG117*AE117*fuf,2))</f>
        <v>0</v>
      </c>
      <c r="AK117" s="81">
        <f>IF(V117=1,"Corriger!",ROUND('M2-In'!AH117*AE117*fuf,2))</f>
        <v>0</v>
      </c>
      <c r="AL117" s="81">
        <f>IF(V117=1,"Corriger!",ROUND('M2-In'!AI117*AE117*fuf,2))</f>
        <v>0</v>
      </c>
      <c r="AM117" s="81">
        <f>IF(V117=1,"Corriger!",ROUND('M2-In'!AJ117*AE117*fuf,2))</f>
        <v>0</v>
      </c>
      <c r="AN117" s="81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1">
        <f t="shared" si="26"/>
        <v>0</v>
      </c>
      <c r="AQ117" s="81">
        <f t="shared" ca="1" si="27"/>
        <v>0</v>
      </c>
      <c r="AR117" s="81">
        <f t="shared" ca="1" si="28"/>
        <v>0</v>
      </c>
      <c r="AS117" s="81">
        <f t="shared" si="29"/>
        <v>0</v>
      </c>
      <c r="AT117" s="81">
        <f t="shared" ca="1" si="30"/>
        <v>0</v>
      </c>
      <c r="AU117" s="81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'M2-In'!F118*malu2+'M2-In'!G118*dima2+'M2-In'!H118*wome2+'M2-In'!I118*doje2+'M2-In'!J118*vrve2+'M2-In'!K118*zasa2+'M2-In'!L118*zodi2</f>
        <v>0</v>
      </c>
      <c r="F118" s="34">
        <f>IF('M2-In'!Q118&lt;0,1,0)</f>
        <v>0</v>
      </c>
      <c r="G118" s="81" t="str">
        <f t="shared" si="16"/>
        <v>OK</v>
      </c>
      <c r="H118" s="81">
        <f>IF('M2-In'!Q118&lt;0,0,'M2-In'!Q118)</f>
        <v>0</v>
      </c>
      <c r="I118" s="25">
        <f>IF('M2-In'!F118&gt;0,malu2,0)</f>
        <v>0</v>
      </c>
      <c r="J118" s="25">
        <f>IF('M2-In'!G118&gt;0,dima2,0)</f>
        <v>0</v>
      </c>
      <c r="K118" s="25">
        <f>IF('M2-In'!H118&gt;0,wome2,0)</f>
        <v>0</v>
      </c>
      <c r="L118" s="25">
        <f>IF('M2-In'!I118&gt;0,doje2,0)</f>
        <v>0</v>
      </c>
      <c r="M118" s="25">
        <f>IF('M2-In'!J118&gt;0,vrve2,0)</f>
        <v>0</v>
      </c>
      <c r="N118" s="25">
        <f>IF('M2-In'!K118&gt;0,zasa2,0)</f>
        <v>0</v>
      </c>
      <c r="O118" s="25">
        <f>IF('M2-In'!L118&gt;0,zodi2,0)</f>
        <v>0</v>
      </c>
      <c r="P118" s="25">
        <f t="shared" si="17"/>
        <v>0</v>
      </c>
      <c r="Q118" s="25">
        <f>IF(P118+'M2-In'!U118&gt;malu2+dima2+wome2+doje2+vrve2+zasa2+zodi2,1,0)</f>
        <v>0</v>
      </c>
      <c r="R118" s="25" t="str">
        <f t="shared" si="18"/>
        <v>OK</v>
      </c>
      <c r="S118" s="25">
        <f>MIN(P118+'M2-In'!U118,malu2+dima2+wome2+doje2+vrve2+zasa2+zodi2)</f>
        <v>0</v>
      </c>
      <c r="T118" s="25">
        <f>IF('M2-In'!AD118+'M2-In'!AE118+'M2-In'!AF118+'M2-In'!AG118+'M2-In'!AH118+'M2-In'!AI118+'M2-In'!AJ118&gt;S118,1,0)</f>
        <v>0</v>
      </c>
      <c r="U118" s="25" t="str">
        <f t="shared" si="19"/>
        <v>OK</v>
      </c>
      <c r="V118" s="34">
        <f t="shared" si="20"/>
        <v>0</v>
      </c>
      <c r="W118" s="81">
        <f>ROUND('M2-In'!Y118+'M2-In'!Z118+'M2-In'!AA118*0.5+'M2-In'!AB118*0.5,2)</f>
        <v>0</v>
      </c>
      <c r="X118" s="81">
        <f>ROUND('M2-In'!Y118,2)+ROUND('M2-In'!Z118*1.5,2)+ROUND('M2-In'!AA118*0.6,2)+ROUND('M2-In'!AB118*0.9,2)</f>
        <v>0</v>
      </c>
      <c r="Y118" s="81">
        <f ca="1">IF(V118=1,"Corriger",'M2-In'!Y118* vergoedtwee +'M2-In'!Z118*ROUND( vergoedtwee *1.5,2)+'M2-In'!AA118*ROUND( vergoedtwee *0.6,2)+'M2-In'!AB118*ROUND( vergoedtwee *0.9,2))</f>
        <v>0</v>
      </c>
      <c r="Z118" s="81">
        <f t="shared" ca="1" si="21"/>
        <v>0</v>
      </c>
      <c r="AA118" s="81">
        <f>E118+'M2-In'!N118+'M2-In'!P118+H118</f>
        <v>0</v>
      </c>
      <c r="AB118" s="81">
        <f>E118+'M2-In'!N118+'M2-In'!P118</f>
        <v>0</v>
      </c>
      <c r="AC118" s="25">
        <f>IF(V118=1,"Corriger",MIN(AA118,ad5m2*Ident!L118))</f>
        <v>0</v>
      </c>
      <c r="AD118" s="25">
        <f>MIN(AB118,ad5m2*Ident!L118)</f>
        <v>0</v>
      </c>
      <c r="AE118" s="81">
        <f t="shared" si="22"/>
        <v>0</v>
      </c>
      <c r="AF118" s="81">
        <f t="shared" si="23"/>
        <v>0</v>
      </c>
      <c r="AG118" s="81">
        <f>'M2-In'!AD118+'M2-In'!AE118</f>
        <v>0</v>
      </c>
      <c r="AH118" s="81">
        <f t="shared" si="24"/>
        <v>0</v>
      </c>
      <c r="AI118" s="81">
        <f>IF(V118=1,"Corriger!",ROUND('M2-In'!AF118*AE118*fuf,2))</f>
        <v>0</v>
      </c>
      <c r="AJ118" s="81">
        <f>IF(V118=1,"Corriger!",ROUND('M2-In'!AG118*AE118*fuf,2))</f>
        <v>0</v>
      </c>
      <c r="AK118" s="81">
        <f>IF(V118=1,"Corriger!",ROUND('M2-In'!AH118*AE118*fuf,2))</f>
        <v>0</v>
      </c>
      <c r="AL118" s="81">
        <f>IF(V118=1,"Corriger!",ROUND('M2-In'!AI118*AE118*fuf,2))</f>
        <v>0</v>
      </c>
      <c r="AM118" s="81">
        <f>IF(V118=1,"Corriger!",ROUND('M2-In'!AJ118*AE118*fuf,2))</f>
        <v>0</v>
      </c>
      <c r="AN118" s="81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1">
        <f t="shared" si="26"/>
        <v>0</v>
      </c>
      <c r="AQ118" s="81">
        <f t="shared" ca="1" si="27"/>
        <v>0</v>
      </c>
      <c r="AR118" s="81">
        <f t="shared" ca="1" si="28"/>
        <v>0</v>
      </c>
      <c r="AS118" s="81">
        <f t="shared" si="29"/>
        <v>0</v>
      </c>
      <c r="AT118" s="81">
        <f t="shared" ca="1" si="30"/>
        <v>0</v>
      </c>
      <c r="AU118" s="81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'M2-In'!F119*malu2+'M2-In'!G119*dima2+'M2-In'!H119*wome2+'M2-In'!I119*doje2+'M2-In'!J119*vrve2+'M2-In'!K119*zasa2+'M2-In'!L119*zodi2</f>
        <v>0</v>
      </c>
      <c r="F119" s="34">
        <f>IF('M2-In'!Q119&lt;0,1,0)</f>
        <v>0</v>
      </c>
      <c r="G119" s="81" t="str">
        <f t="shared" si="16"/>
        <v>OK</v>
      </c>
      <c r="H119" s="81">
        <f>IF('M2-In'!Q119&lt;0,0,'M2-In'!Q119)</f>
        <v>0</v>
      </c>
      <c r="I119" s="25">
        <f>IF('M2-In'!F119&gt;0,malu2,0)</f>
        <v>0</v>
      </c>
      <c r="J119" s="25">
        <f>IF('M2-In'!G119&gt;0,dima2,0)</f>
        <v>0</v>
      </c>
      <c r="K119" s="25">
        <f>IF('M2-In'!H119&gt;0,wome2,0)</f>
        <v>0</v>
      </c>
      <c r="L119" s="25">
        <f>IF('M2-In'!I119&gt;0,doje2,0)</f>
        <v>0</v>
      </c>
      <c r="M119" s="25">
        <f>IF('M2-In'!J119&gt;0,vrve2,0)</f>
        <v>0</v>
      </c>
      <c r="N119" s="25">
        <f>IF('M2-In'!K119&gt;0,zasa2,0)</f>
        <v>0</v>
      </c>
      <c r="O119" s="25">
        <f>IF('M2-In'!L119&gt;0,zodi2,0)</f>
        <v>0</v>
      </c>
      <c r="P119" s="25">
        <f t="shared" si="17"/>
        <v>0</v>
      </c>
      <c r="Q119" s="25">
        <f>IF(P119+'M2-In'!U119&gt;malu2+dima2+wome2+doje2+vrve2+zasa2+zodi2,1,0)</f>
        <v>0</v>
      </c>
      <c r="R119" s="25" t="str">
        <f t="shared" si="18"/>
        <v>OK</v>
      </c>
      <c r="S119" s="25">
        <f>MIN(P119+'M2-In'!U119,malu2+dima2+wome2+doje2+vrve2+zasa2+zodi2)</f>
        <v>0</v>
      </c>
      <c r="T119" s="25">
        <f>IF('M2-In'!AD119+'M2-In'!AE119+'M2-In'!AF119+'M2-In'!AG119+'M2-In'!AH119+'M2-In'!AI119+'M2-In'!AJ119&gt;S119,1,0)</f>
        <v>0</v>
      </c>
      <c r="U119" s="25" t="str">
        <f t="shared" si="19"/>
        <v>OK</v>
      </c>
      <c r="V119" s="34">
        <f t="shared" si="20"/>
        <v>0</v>
      </c>
      <c r="W119" s="81">
        <f>ROUND('M2-In'!Y119+'M2-In'!Z119+'M2-In'!AA119*0.5+'M2-In'!AB119*0.5,2)</f>
        <v>0</v>
      </c>
      <c r="X119" s="81">
        <f>ROUND('M2-In'!Y119,2)+ROUND('M2-In'!Z119*1.5,2)+ROUND('M2-In'!AA119*0.6,2)+ROUND('M2-In'!AB119*0.9,2)</f>
        <v>0</v>
      </c>
      <c r="Y119" s="81">
        <f ca="1">IF(V119=1,"Corriger",'M2-In'!Y119* vergoedtwee +'M2-In'!Z119*ROUND( vergoedtwee *1.5,2)+'M2-In'!AA119*ROUND( vergoedtwee *0.6,2)+'M2-In'!AB119*ROUND( vergoedtwee *0.9,2))</f>
        <v>0</v>
      </c>
      <c r="Z119" s="81">
        <f t="shared" ca="1" si="21"/>
        <v>0</v>
      </c>
      <c r="AA119" s="81">
        <f>E119+'M2-In'!N119+'M2-In'!P119+H119</f>
        <v>0</v>
      </c>
      <c r="AB119" s="81">
        <f>E119+'M2-In'!N119+'M2-In'!P119</f>
        <v>0</v>
      </c>
      <c r="AC119" s="25">
        <f>IF(V119=1,"Corriger",MIN(AA119,ad5m2*Ident!L119))</f>
        <v>0</v>
      </c>
      <c r="AD119" s="25">
        <f>MIN(AB119,ad5m2*Ident!L119)</f>
        <v>0</v>
      </c>
      <c r="AE119" s="81">
        <f t="shared" si="22"/>
        <v>0</v>
      </c>
      <c r="AF119" s="81">
        <f t="shared" si="23"/>
        <v>0</v>
      </c>
      <c r="AG119" s="81">
        <f>'M2-In'!AD119+'M2-In'!AE119</f>
        <v>0</v>
      </c>
      <c r="AH119" s="81">
        <f t="shared" si="24"/>
        <v>0</v>
      </c>
      <c r="AI119" s="81">
        <f>IF(V119=1,"Corriger!",ROUND('M2-In'!AF119*AE119*fuf,2))</f>
        <v>0</v>
      </c>
      <c r="AJ119" s="81">
        <f>IF(V119=1,"Corriger!",ROUND('M2-In'!AG119*AE119*fuf,2))</f>
        <v>0</v>
      </c>
      <c r="AK119" s="81">
        <f>IF(V119=1,"Corriger!",ROUND('M2-In'!AH119*AE119*fuf,2))</f>
        <v>0</v>
      </c>
      <c r="AL119" s="81">
        <f>IF(V119=1,"Corriger!",ROUND('M2-In'!AI119*AE119*fuf,2))</f>
        <v>0</v>
      </c>
      <c r="AM119" s="81">
        <f>IF(V119=1,"Corriger!",ROUND('M2-In'!AJ119*AE119*fuf,2))</f>
        <v>0</v>
      </c>
      <c r="AN119" s="81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1">
        <f t="shared" si="26"/>
        <v>0</v>
      </c>
      <c r="AQ119" s="81">
        <f t="shared" ca="1" si="27"/>
        <v>0</v>
      </c>
      <c r="AR119" s="81">
        <f t="shared" ca="1" si="28"/>
        <v>0</v>
      </c>
      <c r="AS119" s="81">
        <f t="shared" si="29"/>
        <v>0</v>
      </c>
      <c r="AT119" s="81">
        <f t="shared" ca="1" si="30"/>
        <v>0</v>
      </c>
      <c r="AU119" s="81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'M2-In'!F120*malu2+'M2-In'!G120*dima2+'M2-In'!H120*wome2+'M2-In'!I120*doje2+'M2-In'!J120*vrve2+'M2-In'!K120*zasa2+'M2-In'!L120*zodi2</f>
        <v>0</v>
      </c>
      <c r="F120" s="34">
        <f>IF('M2-In'!Q120&lt;0,1,0)</f>
        <v>0</v>
      </c>
      <c r="G120" s="81" t="str">
        <f t="shared" si="16"/>
        <v>OK</v>
      </c>
      <c r="H120" s="81">
        <f>IF('M2-In'!Q120&lt;0,0,'M2-In'!Q120)</f>
        <v>0</v>
      </c>
      <c r="I120" s="25">
        <f>IF('M2-In'!F120&gt;0,malu2,0)</f>
        <v>0</v>
      </c>
      <c r="J120" s="25">
        <f>IF('M2-In'!G120&gt;0,dima2,0)</f>
        <v>0</v>
      </c>
      <c r="K120" s="25">
        <f>IF('M2-In'!H120&gt;0,wome2,0)</f>
        <v>0</v>
      </c>
      <c r="L120" s="25">
        <f>IF('M2-In'!I120&gt;0,doje2,0)</f>
        <v>0</v>
      </c>
      <c r="M120" s="25">
        <f>IF('M2-In'!J120&gt;0,vrve2,0)</f>
        <v>0</v>
      </c>
      <c r="N120" s="25">
        <f>IF('M2-In'!K120&gt;0,zasa2,0)</f>
        <v>0</v>
      </c>
      <c r="O120" s="25">
        <f>IF('M2-In'!L120&gt;0,zodi2,0)</f>
        <v>0</v>
      </c>
      <c r="P120" s="25">
        <f t="shared" si="17"/>
        <v>0</v>
      </c>
      <c r="Q120" s="25">
        <f>IF(P120+'M2-In'!U120&gt;malu2+dima2+wome2+doje2+vrve2+zasa2+zodi2,1,0)</f>
        <v>0</v>
      </c>
      <c r="R120" s="25" t="str">
        <f t="shared" si="18"/>
        <v>OK</v>
      </c>
      <c r="S120" s="25">
        <f>MIN(P120+'M2-In'!U120,malu2+dima2+wome2+doje2+vrve2+zasa2+zodi2)</f>
        <v>0</v>
      </c>
      <c r="T120" s="25">
        <f>IF('M2-In'!AD120+'M2-In'!AE120+'M2-In'!AF120+'M2-In'!AG120+'M2-In'!AH120+'M2-In'!AI120+'M2-In'!AJ120&gt;S120,1,0)</f>
        <v>0</v>
      </c>
      <c r="U120" s="25" t="str">
        <f t="shared" si="19"/>
        <v>OK</v>
      </c>
      <c r="V120" s="34">
        <f t="shared" si="20"/>
        <v>0</v>
      </c>
      <c r="W120" s="81">
        <f>ROUND('M2-In'!Y120+'M2-In'!Z120+'M2-In'!AA120*0.5+'M2-In'!AB120*0.5,2)</f>
        <v>0</v>
      </c>
      <c r="X120" s="81">
        <f>ROUND('M2-In'!Y120,2)+ROUND('M2-In'!Z120*1.5,2)+ROUND('M2-In'!AA120*0.6,2)+ROUND('M2-In'!AB120*0.9,2)</f>
        <v>0</v>
      </c>
      <c r="Y120" s="81">
        <f ca="1">IF(V120=1,"Corriger",'M2-In'!Y120* vergoedtwee +'M2-In'!Z120*ROUND( vergoedtwee *1.5,2)+'M2-In'!AA120*ROUND( vergoedtwee *0.6,2)+'M2-In'!AB120*ROUND( vergoedtwee *0.9,2))</f>
        <v>0</v>
      </c>
      <c r="Z120" s="81">
        <f t="shared" ca="1" si="21"/>
        <v>0</v>
      </c>
      <c r="AA120" s="81">
        <f>E120+'M2-In'!N120+'M2-In'!P120+H120</f>
        <v>0</v>
      </c>
      <c r="AB120" s="81">
        <f>E120+'M2-In'!N120+'M2-In'!P120</f>
        <v>0</v>
      </c>
      <c r="AC120" s="25">
        <f>IF(V120=1,"Corriger",MIN(AA120,ad5m2*Ident!L120))</f>
        <v>0</v>
      </c>
      <c r="AD120" s="25">
        <f>MIN(AB120,ad5m2*Ident!L120)</f>
        <v>0</v>
      </c>
      <c r="AE120" s="81">
        <f t="shared" si="22"/>
        <v>0</v>
      </c>
      <c r="AF120" s="81">
        <f t="shared" si="23"/>
        <v>0</v>
      </c>
      <c r="AG120" s="81">
        <f>'M2-In'!AD120+'M2-In'!AE120</f>
        <v>0</v>
      </c>
      <c r="AH120" s="81">
        <f t="shared" si="24"/>
        <v>0</v>
      </c>
      <c r="AI120" s="81">
        <f>IF(V120=1,"Corriger!",ROUND('M2-In'!AF120*AE120*fuf,2))</f>
        <v>0</v>
      </c>
      <c r="AJ120" s="81">
        <f>IF(V120=1,"Corriger!",ROUND('M2-In'!AG120*AE120*fuf,2))</f>
        <v>0</v>
      </c>
      <c r="AK120" s="81">
        <f>IF(V120=1,"Corriger!",ROUND('M2-In'!AH120*AE120*fuf,2))</f>
        <v>0</v>
      </c>
      <c r="AL120" s="81">
        <f>IF(V120=1,"Corriger!",ROUND('M2-In'!AI120*AE120*fuf,2))</f>
        <v>0</v>
      </c>
      <c r="AM120" s="81">
        <f>IF(V120=1,"Corriger!",ROUND('M2-In'!AJ120*AE120*fuf,2))</f>
        <v>0</v>
      </c>
      <c r="AN120" s="81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1">
        <f t="shared" si="26"/>
        <v>0</v>
      </c>
      <c r="AQ120" s="81">
        <f t="shared" ca="1" si="27"/>
        <v>0</v>
      </c>
      <c r="AR120" s="81">
        <f t="shared" ca="1" si="28"/>
        <v>0</v>
      </c>
      <c r="AS120" s="81">
        <f t="shared" si="29"/>
        <v>0</v>
      </c>
      <c r="AT120" s="81">
        <f t="shared" ca="1" si="30"/>
        <v>0</v>
      </c>
      <c r="AU120" s="81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'M2-In'!F121*malu2+'M2-In'!G121*dima2+'M2-In'!H121*wome2+'M2-In'!I121*doje2+'M2-In'!J121*vrve2+'M2-In'!K121*zasa2+'M2-In'!L121*zodi2</f>
        <v>0</v>
      </c>
      <c r="F121" s="34">
        <f>IF('M2-In'!Q121&lt;0,1,0)</f>
        <v>0</v>
      </c>
      <c r="G121" s="81" t="str">
        <f t="shared" si="16"/>
        <v>OK</v>
      </c>
      <c r="H121" s="81">
        <f>IF('M2-In'!Q121&lt;0,0,'M2-In'!Q121)</f>
        <v>0</v>
      </c>
      <c r="I121" s="25">
        <f>IF('M2-In'!F121&gt;0,malu2,0)</f>
        <v>0</v>
      </c>
      <c r="J121" s="25">
        <f>IF('M2-In'!G121&gt;0,dima2,0)</f>
        <v>0</v>
      </c>
      <c r="K121" s="25">
        <f>IF('M2-In'!H121&gt;0,wome2,0)</f>
        <v>0</v>
      </c>
      <c r="L121" s="25">
        <f>IF('M2-In'!I121&gt;0,doje2,0)</f>
        <v>0</v>
      </c>
      <c r="M121" s="25">
        <f>IF('M2-In'!J121&gt;0,vrve2,0)</f>
        <v>0</v>
      </c>
      <c r="N121" s="25">
        <f>IF('M2-In'!K121&gt;0,zasa2,0)</f>
        <v>0</v>
      </c>
      <c r="O121" s="25">
        <f>IF('M2-In'!L121&gt;0,zodi2,0)</f>
        <v>0</v>
      </c>
      <c r="P121" s="25">
        <f t="shared" si="17"/>
        <v>0</v>
      </c>
      <c r="Q121" s="25">
        <f>IF(P121+'M2-In'!U121&gt;malu2+dima2+wome2+doje2+vrve2+zasa2+zodi2,1,0)</f>
        <v>0</v>
      </c>
      <c r="R121" s="25" t="str">
        <f t="shared" si="18"/>
        <v>OK</v>
      </c>
      <c r="S121" s="25">
        <f>MIN(P121+'M2-In'!U121,malu2+dima2+wome2+doje2+vrve2+zasa2+zodi2)</f>
        <v>0</v>
      </c>
      <c r="T121" s="25">
        <f>IF('M2-In'!AD121+'M2-In'!AE121+'M2-In'!AF121+'M2-In'!AG121+'M2-In'!AH121+'M2-In'!AI121+'M2-In'!AJ121&gt;S121,1,0)</f>
        <v>0</v>
      </c>
      <c r="U121" s="25" t="str">
        <f t="shared" si="19"/>
        <v>OK</v>
      </c>
      <c r="V121" s="34">
        <f t="shared" si="20"/>
        <v>0</v>
      </c>
      <c r="W121" s="81">
        <f>ROUND('M2-In'!Y121+'M2-In'!Z121+'M2-In'!AA121*0.5+'M2-In'!AB121*0.5,2)</f>
        <v>0</v>
      </c>
      <c r="X121" s="81">
        <f>ROUND('M2-In'!Y121,2)+ROUND('M2-In'!Z121*1.5,2)+ROUND('M2-In'!AA121*0.6,2)+ROUND('M2-In'!AB121*0.9,2)</f>
        <v>0</v>
      </c>
      <c r="Y121" s="81">
        <f ca="1">IF(V121=1,"Corriger",'M2-In'!Y121* vergoedtwee +'M2-In'!Z121*ROUND( vergoedtwee *1.5,2)+'M2-In'!AA121*ROUND( vergoedtwee *0.6,2)+'M2-In'!AB121*ROUND( vergoedtwee *0.9,2))</f>
        <v>0</v>
      </c>
      <c r="Z121" s="81">
        <f t="shared" ca="1" si="21"/>
        <v>0</v>
      </c>
      <c r="AA121" s="81">
        <f>E121+'M2-In'!N121+'M2-In'!P121+H121</f>
        <v>0</v>
      </c>
      <c r="AB121" s="81">
        <f>E121+'M2-In'!N121+'M2-In'!P121</f>
        <v>0</v>
      </c>
      <c r="AC121" s="25">
        <f>IF(V121=1,"Corriger",MIN(AA121,ad5m2*Ident!L121))</f>
        <v>0</v>
      </c>
      <c r="AD121" s="25">
        <f>MIN(AB121,ad5m2*Ident!L121)</f>
        <v>0</v>
      </c>
      <c r="AE121" s="81">
        <f t="shared" si="22"/>
        <v>0</v>
      </c>
      <c r="AF121" s="81">
        <f t="shared" si="23"/>
        <v>0</v>
      </c>
      <c r="AG121" s="81">
        <f>'M2-In'!AD121+'M2-In'!AE121</f>
        <v>0</v>
      </c>
      <c r="AH121" s="81">
        <f t="shared" si="24"/>
        <v>0</v>
      </c>
      <c r="AI121" s="81">
        <f>IF(V121=1,"Corriger!",ROUND('M2-In'!AF121*AE121*fuf,2))</f>
        <v>0</v>
      </c>
      <c r="AJ121" s="81">
        <f>IF(V121=1,"Corriger!",ROUND('M2-In'!AG121*AE121*fuf,2))</f>
        <v>0</v>
      </c>
      <c r="AK121" s="81">
        <f>IF(V121=1,"Corriger!",ROUND('M2-In'!AH121*AE121*fuf,2))</f>
        <v>0</v>
      </c>
      <c r="AL121" s="81">
        <f>IF(V121=1,"Corriger!",ROUND('M2-In'!AI121*AE121*fuf,2))</f>
        <v>0</v>
      </c>
      <c r="AM121" s="81">
        <f>IF(V121=1,"Corriger!",ROUND('M2-In'!AJ121*AE121*fuf,2))</f>
        <v>0</v>
      </c>
      <c r="AN121" s="81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1">
        <f t="shared" si="26"/>
        <v>0</v>
      </c>
      <c r="AQ121" s="81">
        <f t="shared" ca="1" si="27"/>
        <v>0</v>
      </c>
      <c r="AR121" s="81">
        <f t="shared" ca="1" si="28"/>
        <v>0</v>
      </c>
      <c r="AS121" s="81">
        <f t="shared" si="29"/>
        <v>0</v>
      </c>
      <c r="AT121" s="81">
        <f t="shared" ca="1" si="30"/>
        <v>0</v>
      </c>
      <c r="AU121" s="81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'M2-In'!F122*malu2+'M2-In'!G122*dima2+'M2-In'!H122*wome2+'M2-In'!I122*doje2+'M2-In'!J122*vrve2+'M2-In'!K122*zasa2+'M2-In'!L122*zodi2</f>
        <v>0</v>
      </c>
      <c r="F122" s="34">
        <f>IF('M2-In'!Q122&lt;0,1,0)</f>
        <v>0</v>
      </c>
      <c r="G122" s="81" t="str">
        <f t="shared" si="16"/>
        <v>OK</v>
      </c>
      <c r="H122" s="81">
        <f>IF('M2-In'!Q122&lt;0,0,'M2-In'!Q122)</f>
        <v>0</v>
      </c>
      <c r="I122" s="25">
        <f>IF('M2-In'!F122&gt;0,malu2,0)</f>
        <v>0</v>
      </c>
      <c r="J122" s="25">
        <f>IF('M2-In'!G122&gt;0,dima2,0)</f>
        <v>0</v>
      </c>
      <c r="K122" s="25">
        <f>IF('M2-In'!H122&gt;0,wome2,0)</f>
        <v>0</v>
      </c>
      <c r="L122" s="25">
        <f>IF('M2-In'!I122&gt;0,doje2,0)</f>
        <v>0</v>
      </c>
      <c r="M122" s="25">
        <f>IF('M2-In'!J122&gt;0,vrve2,0)</f>
        <v>0</v>
      </c>
      <c r="N122" s="25">
        <f>IF('M2-In'!K122&gt;0,zasa2,0)</f>
        <v>0</v>
      </c>
      <c r="O122" s="25">
        <f>IF('M2-In'!L122&gt;0,zodi2,0)</f>
        <v>0</v>
      </c>
      <c r="P122" s="25">
        <f t="shared" si="17"/>
        <v>0</v>
      </c>
      <c r="Q122" s="25">
        <f>IF(P122+'M2-In'!U122&gt;malu2+dima2+wome2+doje2+vrve2+zasa2+zodi2,1,0)</f>
        <v>0</v>
      </c>
      <c r="R122" s="25" t="str">
        <f t="shared" si="18"/>
        <v>OK</v>
      </c>
      <c r="S122" s="25">
        <f>MIN(P122+'M2-In'!U122,malu2+dima2+wome2+doje2+vrve2+zasa2+zodi2)</f>
        <v>0</v>
      </c>
      <c r="T122" s="25">
        <f>IF('M2-In'!AD122+'M2-In'!AE122+'M2-In'!AF122+'M2-In'!AG122+'M2-In'!AH122+'M2-In'!AI122+'M2-In'!AJ122&gt;S122,1,0)</f>
        <v>0</v>
      </c>
      <c r="U122" s="25" t="str">
        <f t="shared" si="19"/>
        <v>OK</v>
      </c>
      <c r="V122" s="34">
        <f t="shared" si="20"/>
        <v>0</v>
      </c>
      <c r="W122" s="81">
        <f>ROUND('M2-In'!Y122+'M2-In'!Z122+'M2-In'!AA122*0.5+'M2-In'!AB122*0.5,2)</f>
        <v>0</v>
      </c>
      <c r="X122" s="81">
        <f>ROUND('M2-In'!Y122,2)+ROUND('M2-In'!Z122*1.5,2)+ROUND('M2-In'!AA122*0.6,2)+ROUND('M2-In'!AB122*0.9,2)</f>
        <v>0</v>
      </c>
      <c r="Y122" s="81">
        <f ca="1">IF(V122=1,"Corriger",'M2-In'!Y122* vergoedtwee +'M2-In'!Z122*ROUND( vergoedtwee *1.5,2)+'M2-In'!AA122*ROUND( vergoedtwee *0.6,2)+'M2-In'!AB122*ROUND( vergoedtwee *0.9,2))</f>
        <v>0</v>
      </c>
      <c r="Z122" s="81">
        <f t="shared" ca="1" si="21"/>
        <v>0</v>
      </c>
      <c r="AA122" s="81">
        <f>E122+'M2-In'!N122+'M2-In'!P122+H122</f>
        <v>0</v>
      </c>
      <c r="AB122" s="81">
        <f>E122+'M2-In'!N122+'M2-In'!P122</f>
        <v>0</v>
      </c>
      <c r="AC122" s="25">
        <f>IF(V122=1,"Corriger",MIN(AA122,ad5m2*Ident!L122))</f>
        <v>0</v>
      </c>
      <c r="AD122" s="25">
        <f>MIN(AB122,ad5m2*Ident!L122)</f>
        <v>0</v>
      </c>
      <c r="AE122" s="81">
        <f t="shared" si="22"/>
        <v>0</v>
      </c>
      <c r="AF122" s="81">
        <f t="shared" si="23"/>
        <v>0</v>
      </c>
      <c r="AG122" s="81">
        <f>'M2-In'!AD122+'M2-In'!AE122</f>
        <v>0</v>
      </c>
      <c r="AH122" s="81">
        <f t="shared" si="24"/>
        <v>0</v>
      </c>
      <c r="AI122" s="81">
        <f>IF(V122=1,"Corriger!",ROUND('M2-In'!AF122*AE122*fuf,2))</f>
        <v>0</v>
      </c>
      <c r="AJ122" s="81">
        <f>IF(V122=1,"Corriger!",ROUND('M2-In'!AG122*AE122*fuf,2))</f>
        <v>0</v>
      </c>
      <c r="AK122" s="81">
        <f>IF(V122=1,"Corriger!",ROUND('M2-In'!AH122*AE122*fuf,2))</f>
        <v>0</v>
      </c>
      <c r="AL122" s="81">
        <f>IF(V122=1,"Corriger!",ROUND('M2-In'!AI122*AE122*fuf,2))</f>
        <v>0</v>
      </c>
      <c r="AM122" s="81">
        <f>IF(V122=1,"Corriger!",ROUND('M2-In'!AJ122*AE122*fuf,2))</f>
        <v>0</v>
      </c>
      <c r="AN122" s="81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1">
        <f t="shared" si="26"/>
        <v>0</v>
      </c>
      <c r="AQ122" s="81">
        <f t="shared" ca="1" si="27"/>
        <v>0</v>
      </c>
      <c r="AR122" s="81">
        <f t="shared" ca="1" si="28"/>
        <v>0</v>
      </c>
      <c r="AS122" s="81">
        <f t="shared" si="29"/>
        <v>0</v>
      </c>
      <c r="AT122" s="81">
        <f t="shared" ca="1" si="30"/>
        <v>0</v>
      </c>
      <c r="AU122" s="81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'M2-In'!F123*malu2+'M2-In'!G123*dima2+'M2-In'!H123*wome2+'M2-In'!I123*doje2+'M2-In'!J123*vrve2+'M2-In'!K123*zasa2+'M2-In'!L123*zodi2</f>
        <v>0</v>
      </c>
      <c r="F123" s="34">
        <f>IF('M2-In'!Q123&lt;0,1,0)</f>
        <v>0</v>
      </c>
      <c r="G123" s="81" t="str">
        <f t="shared" si="16"/>
        <v>OK</v>
      </c>
      <c r="H123" s="81">
        <f>IF('M2-In'!Q123&lt;0,0,'M2-In'!Q123)</f>
        <v>0</v>
      </c>
      <c r="I123" s="25">
        <f>IF('M2-In'!F123&gt;0,malu2,0)</f>
        <v>0</v>
      </c>
      <c r="J123" s="25">
        <f>IF('M2-In'!G123&gt;0,dima2,0)</f>
        <v>0</v>
      </c>
      <c r="K123" s="25">
        <f>IF('M2-In'!H123&gt;0,wome2,0)</f>
        <v>0</v>
      </c>
      <c r="L123" s="25">
        <f>IF('M2-In'!I123&gt;0,doje2,0)</f>
        <v>0</v>
      </c>
      <c r="M123" s="25">
        <f>IF('M2-In'!J123&gt;0,vrve2,0)</f>
        <v>0</v>
      </c>
      <c r="N123" s="25">
        <f>IF('M2-In'!K123&gt;0,zasa2,0)</f>
        <v>0</v>
      </c>
      <c r="O123" s="25">
        <f>IF('M2-In'!L123&gt;0,zodi2,0)</f>
        <v>0</v>
      </c>
      <c r="P123" s="25">
        <f t="shared" si="17"/>
        <v>0</v>
      </c>
      <c r="Q123" s="25">
        <f>IF(P123+'M2-In'!U123&gt;malu2+dima2+wome2+doje2+vrve2+zasa2+zodi2,1,0)</f>
        <v>0</v>
      </c>
      <c r="R123" s="25" t="str">
        <f t="shared" si="18"/>
        <v>OK</v>
      </c>
      <c r="S123" s="25">
        <f>MIN(P123+'M2-In'!U123,malu2+dima2+wome2+doje2+vrve2+zasa2+zodi2)</f>
        <v>0</v>
      </c>
      <c r="T123" s="25">
        <f>IF('M2-In'!AD123+'M2-In'!AE123+'M2-In'!AF123+'M2-In'!AG123+'M2-In'!AH123+'M2-In'!AI123+'M2-In'!AJ123&gt;S123,1,0)</f>
        <v>0</v>
      </c>
      <c r="U123" s="25" t="str">
        <f t="shared" si="19"/>
        <v>OK</v>
      </c>
      <c r="V123" s="34">
        <f t="shared" si="20"/>
        <v>0</v>
      </c>
      <c r="W123" s="81">
        <f>ROUND('M2-In'!Y123+'M2-In'!Z123+'M2-In'!AA123*0.5+'M2-In'!AB123*0.5,2)</f>
        <v>0</v>
      </c>
      <c r="X123" s="81">
        <f>ROUND('M2-In'!Y123,2)+ROUND('M2-In'!Z123*1.5,2)+ROUND('M2-In'!AA123*0.6,2)+ROUND('M2-In'!AB123*0.9,2)</f>
        <v>0</v>
      </c>
      <c r="Y123" s="81">
        <f ca="1">IF(V123=1,"Corriger",'M2-In'!Y123* vergoedtwee +'M2-In'!Z123*ROUND( vergoedtwee *1.5,2)+'M2-In'!AA123*ROUND( vergoedtwee *0.6,2)+'M2-In'!AB123*ROUND( vergoedtwee *0.9,2))</f>
        <v>0</v>
      </c>
      <c r="Z123" s="81">
        <f t="shared" ca="1" si="21"/>
        <v>0</v>
      </c>
      <c r="AA123" s="81">
        <f>E123+'M2-In'!N123+'M2-In'!P123+H123</f>
        <v>0</v>
      </c>
      <c r="AB123" s="81">
        <f>E123+'M2-In'!N123+'M2-In'!P123</f>
        <v>0</v>
      </c>
      <c r="AC123" s="25">
        <f>IF(V123=1,"Corriger",MIN(AA123,ad5m2*Ident!L123))</f>
        <v>0</v>
      </c>
      <c r="AD123" s="25">
        <f>MIN(AB123,ad5m2*Ident!L123)</f>
        <v>0</v>
      </c>
      <c r="AE123" s="81">
        <f t="shared" si="22"/>
        <v>0</v>
      </c>
      <c r="AF123" s="81">
        <f t="shared" si="23"/>
        <v>0</v>
      </c>
      <c r="AG123" s="81">
        <f>'M2-In'!AD123+'M2-In'!AE123</f>
        <v>0</v>
      </c>
      <c r="AH123" s="81">
        <f t="shared" si="24"/>
        <v>0</v>
      </c>
      <c r="AI123" s="81">
        <f>IF(V123=1,"Corriger!",ROUND('M2-In'!AF123*AE123*fuf,2))</f>
        <v>0</v>
      </c>
      <c r="AJ123" s="81">
        <f>IF(V123=1,"Corriger!",ROUND('M2-In'!AG123*AE123*fuf,2))</f>
        <v>0</v>
      </c>
      <c r="AK123" s="81">
        <f>IF(V123=1,"Corriger!",ROUND('M2-In'!AH123*AE123*fuf,2))</f>
        <v>0</v>
      </c>
      <c r="AL123" s="81">
        <f>IF(V123=1,"Corriger!",ROUND('M2-In'!AI123*AE123*fuf,2))</f>
        <v>0</v>
      </c>
      <c r="AM123" s="81">
        <f>IF(V123=1,"Corriger!",ROUND('M2-In'!AJ123*AE123*fuf,2))</f>
        <v>0</v>
      </c>
      <c r="AN123" s="81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1">
        <f t="shared" si="26"/>
        <v>0</v>
      </c>
      <c r="AQ123" s="81">
        <f t="shared" ca="1" si="27"/>
        <v>0</v>
      </c>
      <c r="AR123" s="81">
        <f t="shared" ca="1" si="28"/>
        <v>0</v>
      </c>
      <c r="AS123" s="81">
        <f t="shared" si="29"/>
        <v>0</v>
      </c>
      <c r="AT123" s="81">
        <f t="shared" ca="1" si="30"/>
        <v>0</v>
      </c>
      <c r="AU123" s="81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'M2-In'!F124*malu2+'M2-In'!G124*dima2+'M2-In'!H124*wome2+'M2-In'!I124*doje2+'M2-In'!J124*vrve2+'M2-In'!K124*zasa2+'M2-In'!L124*zodi2</f>
        <v>0</v>
      </c>
      <c r="F124" s="34">
        <f>IF('M2-In'!Q124&lt;0,1,0)</f>
        <v>0</v>
      </c>
      <c r="G124" s="81" t="str">
        <f t="shared" si="16"/>
        <v>OK</v>
      </c>
      <c r="H124" s="81">
        <f>IF('M2-In'!Q124&lt;0,0,'M2-In'!Q124)</f>
        <v>0</v>
      </c>
      <c r="I124" s="25">
        <f>IF('M2-In'!F124&gt;0,malu2,0)</f>
        <v>0</v>
      </c>
      <c r="J124" s="25">
        <f>IF('M2-In'!G124&gt;0,dima2,0)</f>
        <v>0</v>
      </c>
      <c r="K124" s="25">
        <f>IF('M2-In'!H124&gt;0,wome2,0)</f>
        <v>0</v>
      </c>
      <c r="L124" s="25">
        <f>IF('M2-In'!I124&gt;0,doje2,0)</f>
        <v>0</v>
      </c>
      <c r="M124" s="25">
        <f>IF('M2-In'!J124&gt;0,vrve2,0)</f>
        <v>0</v>
      </c>
      <c r="N124" s="25">
        <f>IF('M2-In'!K124&gt;0,zasa2,0)</f>
        <v>0</v>
      </c>
      <c r="O124" s="25">
        <f>IF('M2-In'!L124&gt;0,zodi2,0)</f>
        <v>0</v>
      </c>
      <c r="P124" s="25">
        <f t="shared" si="17"/>
        <v>0</v>
      </c>
      <c r="Q124" s="25">
        <f>IF(P124+'M2-In'!U124&gt;malu2+dima2+wome2+doje2+vrve2+zasa2+zodi2,1,0)</f>
        <v>0</v>
      </c>
      <c r="R124" s="25" t="str">
        <f t="shared" si="18"/>
        <v>OK</v>
      </c>
      <c r="S124" s="25">
        <f>MIN(P124+'M2-In'!U124,malu2+dima2+wome2+doje2+vrve2+zasa2+zodi2)</f>
        <v>0</v>
      </c>
      <c r="T124" s="25">
        <f>IF('M2-In'!AD124+'M2-In'!AE124+'M2-In'!AF124+'M2-In'!AG124+'M2-In'!AH124+'M2-In'!AI124+'M2-In'!AJ124&gt;S124,1,0)</f>
        <v>0</v>
      </c>
      <c r="U124" s="25" t="str">
        <f t="shared" si="19"/>
        <v>OK</v>
      </c>
      <c r="V124" s="34">
        <f t="shared" si="20"/>
        <v>0</v>
      </c>
      <c r="W124" s="81">
        <f>ROUND('M2-In'!Y124+'M2-In'!Z124+'M2-In'!AA124*0.5+'M2-In'!AB124*0.5,2)</f>
        <v>0</v>
      </c>
      <c r="X124" s="81">
        <f>ROUND('M2-In'!Y124,2)+ROUND('M2-In'!Z124*1.5,2)+ROUND('M2-In'!AA124*0.6,2)+ROUND('M2-In'!AB124*0.9,2)</f>
        <v>0</v>
      </c>
      <c r="Y124" s="81">
        <f ca="1">IF(V124=1,"Corriger",'M2-In'!Y124* vergoedtwee +'M2-In'!Z124*ROUND( vergoedtwee *1.5,2)+'M2-In'!AA124*ROUND( vergoedtwee *0.6,2)+'M2-In'!AB124*ROUND( vergoedtwee *0.9,2))</f>
        <v>0</v>
      </c>
      <c r="Z124" s="81">
        <f t="shared" ca="1" si="21"/>
        <v>0</v>
      </c>
      <c r="AA124" s="81">
        <f>E124+'M2-In'!N124+'M2-In'!P124+H124</f>
        <v>0</v>
      </c>
      <c r="AB124" s="81">
        <f>E124+'M2-In'!N124+'M2-In'!P124</f>
        <v>0</v>
      </c>
      <c r="AC124" s="25">
        <f>IF(V124=1,"Corriger",MIN(AA124,ad5m2*Ident!L124))</f>
        <v>0</v>
      </c>
      <c r="AD124" s="25">
        <f>MIN(AB124,ad5m2*Ident!L124)</f>
        <v>0</v>
      </c>
      <c r="AE124" s="81">
        <f t="shared" si="22"/>
        <v>0</v>
      </c>
      <c r="AF124" s="81">
        <f t="shared" si="23"/>
        <v>0</v>
      </c>
      <c r="AG124" s="81">
        <f>'M2-In'!AD124+'M2-In'!AE124</f>
        <v>0</v>
      </c>
      <c r="AH124" s="81">
        <f t="shared" si="24"/>
        <v>0</v>
      </c>
      <c r="AI124" s="81">
        <f>IF(V124=1,"Corriger!",ROUND('M2-In'!AF124*AE124*fuf,2))</f>
        <v>0</v>
      </c>
      <c r="AJ124" s="81">
        <f>IF(V124=1,"Corriger!",ROUND('M2-In'!AG124*AE124*fuf,2))</f>
        <v>0</v>
      </c>
      <c r="AK124" s="81">
        <f>IF(V124=1,"Corriger!",ROUND('M2-In'!AH124*AE124*fuf,2))</f>
        <v>0</v>
      </c>
      <c r="AL124" s="81">
        <f>IF(V124=1,"Corriger!",ROUND('M2-In'!AI124*AE124*fuf,2))</f>
        <v>0</v>
      </c>
      <c r="AM124" s="81">
        <f>IF(V124=1,"Corriger!",ROUND('M2-In'!AJ124*AE124*fuf,2))</f>
        <v>0</v>
      </c>
      <c r="AN124" s="81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1">
        <f t="shared" si="26"/>
        <v>0</v>
      </c>
      <c r="AQ124" s="81">
        <f t="shared" ca="1" si="27"/>
        <v>0</v>
      </c>
      <c r="AR124" s="81">
        <f t="shared" ca="1" si="28"/>
        <v>0</v>
      </c>
      <c r="AS124" s="81">
        <f t="shared" si="29"/>
        <v>0</v>
      </c>
      <c r="AT124" s="81">
        <f t="shared" ca="1" si="30"/>
        <v>0</v>
      </c>
      <c r="AU124" s="81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'M2-In'!F125*malu2+'M2-In'!G125*dima2+'M2-In'!H125*wome2+'M2-In'!I125*doje2+'M2-In'!J125*vrve2+'M2-In'!K125*zasa2+'M2-In'!L125*zodi2</f>
        <v>0</v>
      </c>
      <c r="F125" s="34">
        <f>IF('M2-In'!Q125&lt;0,1,0)</f>
        <v>0</v>
      </c>
      <c r="G125" s="81" t="str">
        <f t="shared" si="16"/>
        <v>OK</v>
      </c>
      <c r="H125" s="81">
        <f>IF('M2-In'!Q125&lt;0,0,'M2-In'!Q125)</f>
        <v>0</v>
      </c>
      <c r="I125" s="25">
        <f>IF('M2-In'!F125&gt;0,malu2,0)</f>
        <v>0</v>
      </c>
      <c r="J125" s="25">
        <f>IF('M2-In'!G125&gt;0,dima2,0)</f>
        <v>0</v>
      </c>
      <c r="K125" s="25">
        <f>IF('M2-In'!H125&gt;0,wome2,0)</f>
        <v>0</v>
      </c>
      <c r="L125" s="25">
        <f>IF('M2-In'!I125&gt;0,doje2,0)</f>
        <v>0</v>
      </c>
      <c r="M125" s="25">
        <f>IF('M2-In'!J125&gt;0,vrve2,0)</f>
        <v>0</v>
      </c>
      <c r="N125" s="25">
        <f>IF('M2-In'!K125&gt;0,zasa2,0)</f>
        <v>0</v>
      </c>
      <c r="O125" s="25">
        <f>IF('M2-In'!L125&gt;0,zodi2,0)</f>
        <v>0</v>
      </c>
      <c r="P125" s="25">
        <f t="shared" si="17"/>
        <v>0</v>
      </c>
      <c r="Q125" s="25">
        <f>IF(P125+'M2-In'!U125&gt;malu2+dima2+wome2+doje2+vrve2+zasa2+zodi2,1,0)</f>
        <v>0</v>
      </c>
      <c r="R125" s="25" t="str">
        <f t="shared" si="18"/>
        <v>OK</v>
      </c>
      <c r="S125" s="25">
        <f>MIN(P125+'M2-In'!U125,malu2+dima2+wome2+doje2+vrve2+zasa2+zodi2)</f>
        <v>0</v>
      </c>
      <c r="T125" s="25">
        <f>IF('M2-In'!AD125+'M2-In'!AE125+'M2-In'!AF125+'M2-In'!AG125+'M2-In'!AH125+'M2-In'!AI125+'M2-In'!AJ125&gt;S125,1,0)</f>
        <v>0</v>
      </c>
      <c r="U125" s="25" t="str">
        <f t="shared" si="19"/>
        <v>OK</v>
      </c>
      <c r="V125" s="34">
        <f t="shared" si="20"/>
        <v>0</v>
      </c>
      <c r="W125" s="81">
        <f>ROUND('M2-In'!Y125+'M2-In'!Z125+'M2-In'!AA125*0.5+'M2-In'!AB125*0.5,2)</f>
        <v>0</v>
      </c>
      <c r="X125" s="81">
        <f>ROUND('M2-In'!Y125,2)+ROUND('M2-In'!Z125*1.5,2)+ROUND('M2-In'!AA125*0.6,2)+ROUND('M2-In'!AB125*0.9,2)</f>
        <v>0</v>
      </c>
      <c r="Y125" s="81">
        <f ca="1">IF(V125=1,"Corriger",'M2-In'!Y125* vergoedtwee +'M2-In'!Z125*ROUND( vergoedtwee *1.5,2)+'M2-In'!AA125*ROUND( vergoedtwee *0.6,2)+'M2-In'!AB125*ROUND( vergoedtwee *0.9,2))</f>
        <v>0</v>
      </c>
      <c r="Z125" s="81">
        <f t="shared" ca="1" si="21"/>
        <v>0</v>
      </c>
      <c r="AA125" s="81">
        <f>E125+'M2-In'!N125+'M2-In'!P125+H125</f>
        <v>0</v>
      </c>
      <c r="AB125" s="81">
        <f>E125+'M2-In'!N125+'M2-In'!P125</f>
        <v>0</v>
      </c>
      <c r="AC125" s="25">
        <f>IF(V125=1,"Corriger",MIN(AA125,ad5m2*Ident!L125))</f>
        <v>0</v>
      </c>
      <c r="AD125" s="25">
        <f>MIN(AB125,ad5m2*Ident!L125)</f>
        <v>0</v>
      </c>
      <c r="AE125" s="81">
        <f t="shared" si="22"/>
        <v>0</v>
      </c>
      <c r="AF125" s="81">
        <f t="shared" si="23"/>
        <v>0</v>
      </c>
      <c r="AG125" s="81">
        <f>'M2-In'!AD125+'M2-In'!AE125</f>
        <v>0</v>
      </c>
      <c r="AH125" s="81">
        <f t="shared" si="24"/>
        <v>0</v>
      </c>
      <c r="AI125" s="81">
        <f>IF(V125=1,"Corriger!",ROUND('M2-In'!AF125*AE125*fuf,2))</f>
        <v>0</v>
      </c>
      <c r="AJ125" s="81">
        <f>IF(V125=1,"Corriger!",ROUND('M2-In'!AG125*AE125*fuf,2))</f>
        <v>0</v>
      </c>
      <c r="AK125" s="81">
        <f>IF(V125=1,"Corriger!",ROUND('M2-In'!AH125*AE125*fuf,2))</f>
        <v>0</v>
      </c>
      <c r="AL125" s="81">
        <f>IF(V125=1,"Corriger!",ROUND('M2-In'!AI125*AE125*fuf,2))</f>
        <v>0</v>
      </c>
      <c r="AM125" s="81">
        <f>IF(V125=1,"Corriger!",ROUND('M2-In'!AJ125*AE125*fuf,2))</f>
        <v>0</v>
      </c>
      <c r="AN125" s="81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1">
        <f t="shared" si="26"/>
        <v>0</v>
      </c>
      <c r="AQ125" s="81">
        <f t="shared" ca="1" si="27"/>
        <v>0</v>
      </c>
      <c r="AR125" s="81">
        <f t="shared" ca="1" si="28"/>
        <v>0</v>
      </c>
      <c r="AS125" s="81">
        <f t="shared" si="29"/>
        <v>0</v>
      </c>
      <c r="AT125" s="81">
        <f t="shared" ca="1" si="30"/>
        <v>0</v>
      </c>
      <c r="AU125" s="81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'M2-In'!F126*malu2+'M2-In'!G126*dima2+'M2-In'!H126*wome2+'M2-In'!I126*doje2+'M2-In'!J126*vrve2+'M2-In'!K126*zasa2+'M2-In'!L126*zodi2</f>
        <v>0</v>
      </c>
      <c r="F126" s="34">
        <f>IF('M2-In'!Q126&lt;0,1,0)</f>
        <v>0</v>
      </c>
      <c r="G126" s="81" t="str">
        <f t="shared" si="16"/>
        <v>OK</v>
      </c>
      <c r="H126" s="81">
        <f>IF('M2-In'!Q126&lt;0,0,'M2-In'!Q126)</f>
        <v>0</v>
      </c>
      <c r="I126" s="25">
        <f>IF('M2-In'!F126&gt;0,malu2,0)</f>
        <v>0</v>
      </c>
      <c r="J126" s="25">
        <f>IF('M2-In'!G126&gt;0,dima2,0)</f>
        <v>0</v>
      </c>
      <c r="K126" s="25">
        <f>IF('M2-In'!H126&gt;0,wome2,0)</f>
        <v>0</v>
      </c>
      <c r="L126" s="25">
        <f>IF('M2-In'!I126&gt;0,doje2,0)</f>
        <v>0</v>
      </c>
      <c r="M126" s="25">
        <f>IF('M2-In'!J126&gt;0,vrve2,0)</f>
        <v>0</v>
      </c>
      <c r="N126" s="25">
        <f>IF('M2-In'!K126&gt;0,zasa2,0)</f>
        <v>0</v>
      </c>
      <c r="O126" s="25">
        <f>IF('M2-In'!L126&gt;0,zodi2,0)</f>
        <v>0</v>
      </c>
      <c r="P126" s="25">
        <f t="shared" si="17"/>
        <v>0</v>
      </c>
      <c r="Q126" s="25">
        <f>IF(P126+'M2-In'!U126&gt;malu2+dima2+wome2+doje2+vrve2+zasa2+zodi2,1,0)</f>
        <v>0</v>
      </c>
      <c r="R126" s="25" t="str">
        <f t="shared" si="18"/>
        <v>OK</v>
      </c>
      <c r="S126" s="25">
        <f>MIN(P126+'M2-In'!U126,malu2+dima2+wome2+doje2+vrve2+zasa2+zodi2)</f>
        <v>0</v>
      </c>
      <c r="T126" s="25">
        <f>IF('M2-In'!AD126+'M2-In'!AE126+'M2-In'!AF126+'M2-In'!AG126+'M2-In'!AH126+'M2-In'!AI126+'M2-In'!AJ126&gt;S126,1,0)</f>
        <v>0</v>
      </c>
      <c r="U126" s="25" t="str">
        <f t="shared" si="19"/>
        <v>OK</v>
      </c>
      <c r="V126" s="34">
        <f t="shared" si="20"/>
        <v>0</v>
      </c>
      <c r="W126" s="81">
        <f>ROUND('M2-In'!Y126+'M2-In'!Z126+'M2-In'!AA126*0.5+'M2-In'!AB126*0.5,2)</f>
        <v>0</v>
      </c>
      <c r="X126" s="81">
        <f>ROUND('M2-In'!Y126,2)+ROUND('M2-In'!Z126*1.5,2)+ROUND('M2-In'!AA126*0.6,2)+ROUND('M2-In'!AB126*0.9,2)</f>
        <v>0</v>
      </c>
      <c r="Y126" s="81">
        <f ca="1">IF(V126=1,"Corriger",'M2-In'!Y126* vergoedtwee +'M2-In'!Z126*ROUND( vergoedtwee *1.5,2)+'M2-In'!AA126*ROUND( vergoedtwee *0.6,2)+'M2-In'!AB126*ROUND( vergoedtwee *0.9,2))</f>
        <v>0</v>
      </c>
      <c r="Z126" s="81">
        <f t="shared" ca="1" si="21"/>
        <v>0</v>
      </c>
      <c r="AA126" s="81">
        <f>E126+'M2-In'!N126+'M2-In'!P126+H126</f>
        <v>0</v>
      </c>
      <c r="AB126" s="81">
        <f>E126+'M2-In'!N126+'M2-In'!P126</f>
        <v>0</v>
      </c>
      <c r="AC126" s="25">
        <f>IF(V126=1,"Corriger",MIN(AA126,ad5m2*Ident!L126))</f>
        <v>0</v>
      </c>
      <c r="AD126" s="25">
        <f>MIN(AB126,ad5m2*Ident!L126)</f>
        <v>0</v>
      </c>
      <c r="AE126" s="81">
        <f t="shared" si="22"/>
        <v>0</v>
      </c>
      <c r="AF126" s="81">
        <f t="shared" si="23"/>
        <v>0</v>
      </c>
      <c r="AG126" s="81">
        <f>'M2-In'!AD126+'M2-In'!AE126</f>
        <v>0</v>
      </c>
      <c r="AH126" s="81">
        <f t="shared" si="24"/>
        <v>0</v>
      </c>
      <c r="AI126" s="81">
        <f>IF(V126=1,"Corriger!",ROUND('M2-In'!AF126*AE126*fuf,2))</f>
        <v>0</v>
      </c>
      <c r="AJ126" s="81">
        <f>IF(V126=1,"Corriger!",ROUND('M2-In'!AG126*AE126*fuf,2))</f>
        <v>0</v>
      </c>
      <c r="AK126" s="81">
        <f>IF(V126=1,"Corriger!",ROUND('M2-In'!AH126*AE126*fuf,2))</f>
        <v>0</v>
      </c>
      <c r="AL126" s="81">
        <f>IF(V126=1,"Corriger!",ROUND('M2-In'!AI126*AE126*fuf,2))</f>
        <v>0</v>
      </c>
      <c r="AM126" s="81">
        <f>IF(V126=1,"Corriger!",ROUND('M2-In'!AJ126*AE126*fuf,2))</f>
        <v>0</v>
      </c>
      <c r="AN126" s="81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1">
        <f t="shared" si="26"/>
        <v>0</v>
      </c>
      <c r="AQ126" s="81">
        <f t="shared" ca="1" si="27"/>
        <v>0</v>
      </c>
      <c r="AR126" s="81">
        <f t="shared" ca="1" si="28"/>
        <v>0</v>
      </c>
      <c r="AS126" s="81">
        <f t="shared" si="29"/>
        <v>0</v>
      </c>
      <c r="AT126" s="81">
        <f t="shared" ca="1" si="30"/>
        <v>0</v>
      </c>
      <c r="AU126" s="81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'M2-In'!F127*malu2+'M2-In'!G127*dima2+'M2-In'!H127*wome2+'M2-In'!I127*doje2+'M2-In'!J127*vrve2+'M2-In'!K127*zasa2+'M2-In'!L127*zodi2</f>
        <v>0</v>
      </c>
      <c r="F127" s="34">
        <f>IF('M2-In'!Q127&lt;0,1,0)</f>
        <v>0</v>
      </c>
      <c r="G127" s="81" t="str">
        <f t="shared" si="16"/>
        <v>OK</v>
      </c>
      <c r="H127" s="81">
        <f>IF('M2-In'!Q127&lt;0,0,'M2-In'!Q127)</f>
        <v>0</v>
      </c>
      <c r="I127" s="25">
        <f>IF('M2-In'!F127&gt;0,malu2,0)</f>
        <v>0</v>
      </c>
      <c r="J127" s="25">
        <f>IF('M2-In'!G127&gt;0,dima2,0)</f>
        <v>0</v>
      </c>
      <c r="K127" s="25">
        <f>IF('M2-In'!H127&gt;0,wome2,0)</f>
        <v>0</v>
      </c>
      <c r="L127" s="25">
        <f>IF('M2-In'!I127&gt;0,doje2,0)</f>
        <v>0</v>
      </c>
      <c r="M127" s="25">
        <f>IF('M2-In'!J127&gt;0,vrve2,0)</f>
        <v>0</v>
      </c>
      <c r="N127" s="25">
        <f>IF('M2-In'!K127&gt;0,zasa2,0)</f>
        <v>0</v>
      </c>
      <c r="O127" s="25">
        <f>IF('M2-In'!L127&gt;0,zodi2,0)</f>
        <v>0</v>
      </c>
      <c r="P127" s="25">
        <f t="shared" si="17"/>
        <v>0</v>
      </c>
      <c r="Q127" s="25">
        <f>IF(P127+'M2-In'!U127&gt;malu2+dima2+wome2+doje2+vrve2+zasa2+zodi2,1,0)</f>
        <v>0</v>
      </c>
      <c r="R127" s="25" t="str">
        <f t="shared" si="18"/>
        <v>OK</v>
      </c>
      <c r="S127" s="25">
        <f>MIN(P127+'M2-In'!U127,malu2+dima2+wome2+doje2+vrve2+zasa2+zodi2)</f>
        <v>0</v>
      </c>
      <c r="T127" s="25">
        <f>IF('M2-In'!AD127+'M2-In'!AE127+'M2-In'!AF127+'M2-In'!AG127+'M2-In'!AH127+'M2-In'!AI127+'M2-In'!AJ127&gt;S127,1,0)</f>
        <v>0</v>
      </c>
      <c r="U127" s="25" t="str">
        <f t="shared" si="19"/>
        <v>OK</v>
      </c>
      <c r="V127" s="34">
        <f t="shared" si="20"/>
        <v>0</v>
      </c>
      <c r="W127" s="81">
        <f>ROUND('M2-In'!Y127+'M2-In'!Z127+'M2-In'!AA127*0.5+'M2-In'!AB127*0.5,2)</f>
        <v>0</v>
      </c>
      <c r="X127" s="81">
        <f>ROUND('M2-In'!Y127,2)+ROUND('M2-In'!Z127*1.5,2)+ROUND('M2-In'!AA127*0.6,2)+ROUND('M2-In'!AB127*0.9,2)</f>
        <v>0</v>
      </c>
      <c r="Y127" s="81">
        <f ca="1">IF(V127=1,"Corriger",'M2-In'!Y127* vergoedtwee +'M2-In'!Z127*ROUND( vergoedtwee *1.5,2)+'M2-In'!AA127*ROUND( vergoedtwee *0.6,2)+'M2-In'!AB127*ROUND( vergoedtwee *0.9,2))</f>
        <v>0</v>
      </c>
      <c r="Z127" s="81">
        <f t="shared" ca="1" si="21"/>
        <v>0</v>
      </c>
      <c r="AA127" s="81">
        <f>E127+'M2-In'!N127+'M2-In'!P127+H127</f>
        <v>0</v>
      </c>
      <c r="AB127" s="81">
        <f>E127+'M2-In'!N127+'M2-In'!P127</f>
        <v>0</v>
      </c>
      <c r="AC127" s="25">
        <f>IF(V127=1,"Corriger",MIN(AA127,ad5m2*Ident!L127))</f>
        <v>0</v>
      </c>
      <c r="AD127" s="25">
        <f>MIN(AB127,ad5m2*Ident!L127)</f>
        <v>0</v>
      </c>
      <c r="AE127" s="81">
        <f t="shared" si="22"/>
        <v>0</v>
      </c>
      <c r="AF127" s="81">
        <f t="shared" si="23"/>
        <v>0</v>
      </c>
      <c r="AG127" s="81">
        <f>'M2-In'!AD127+'M2-In'!AE127</f>
        <v>0</v>
      </c>
      <c r="AH127" s="81">
        <f t="shared" si="24"/>
        <v>0</v>
      </c>
      <c r="AI127" s="81">
        <f>IF(V127=1,"Corriger!",ROUND('M2-In'!AF127*AE127*fuf,2))</f>
        <v>0</v>
      </c>
      <c r="AJ127" s="81">
        <f>IF(V127=1,"Corriger!",ROUND('M2-In'!AG127*AE127*fuf,2))</f>
        <v>0</v>
      </c>
      <c r="AK127" s="81">
        <f>IF(V127=1,"Corriger!",ROUND('M2-In'!AH127*AE127*fuf,2))</f>
        <v>0</v>
      </c>
      <c r="AL127" s="81">
        <f>IF(V127=1,"Corriger!",ROUND('M2-In'!AI127*AE127*fuf,2))</f>
        <v>0</v>
      </c>
      <c r="AM127" s="81">
        <f>IF(V127=1,"Corriger!",ROUND('M2-In'!AJ127*AE127*fuf,2))</f>
        <v>0</v>
      </c>
      <c r="AN127" s="81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1">
        <f t="shared" si="26"/>
        <v>0</v>
      </c>
      <c r="AQ127" s="81">
        <f t="shared" ca="1" si="27"/>
        <v>0</v>
      </c>
      <c r="AR127" s="81">
        <f t="shared" ca="1" si="28"/>
        <v>0</v>
      </c>
      <c r="AS127" s="81">
        <f t="shared" si="29"/>
        <v>0</v>
      </c>
      <c r="AT127" s="81">
        <f t="shared" ca="1" si="30"/>
        <v>0</v>
      </c>
      <c r="AU127" s="81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'M2-In'!F128*malu2+'M2-In'!G128*dima2+'M2-In'!H128*wome2+'M2-In'!I128*doje2+'M2-In'!J128*vrve2+'M2-In'!K128*zasa2+'M2-In'!L128*zodi2</f>
        <v>0</v>
      </c>
      <c r="F128" s="34">
        <f>IF('M2-In'!Q128&lt;0,1,0)</f>
        <v>0</v>
      </c>
      <c r="G128" s="81" t="str">
        <f t="shared" si="16"/>
        <v>OK</v>
      </c>
      <c r="H128" s="81">
        <f>IF('M2-In'!Q128&lt;0,0,'M2-In'!Q128)</f>
        <v>0</v>
      </c>
      <c r="I128" s="25">
        <f>IF('M2-In'!F128&gt;0,malu2,0)</f>
        <v>0</v>
      </c>
      <c r="J128" s="25">
        <f>IF('M2-In'!G128&gt;0,dima2,0)</f>
        <v>0</v>
      </c>
      <c r="K128" s="25">
        <f>IF('M2-In'!H128&gt;0,wome2,0)</f>
        <v>0</v>
      </c>
      <c r="L128" s="25">
        <f>IF('M2-In'!I128&gt;0,doje2,0)</f>
        <v>0</v>
      </c>
      <c r="M128" s="25">
        <f>IF('M2-In'!J128&gt;0,vrve2,0)</f>
        <v>0</v>
      </c>
      <c r="N128" s="25">
        <f>IF('M2-In'!K128&gt;0,zasa2,0)</f>
        <v>0</v>
      </c>
      <c r="O128" s="25">
        <f>IF('M2-In'!L128&gt;0,zodi2,0)</f>
        <v>0</v>
      </c>
      <c r="P128" s="25">
        <f t="shared" si="17"/>
        <v>0</v>
      </c>
      <c r="Q128" s="25">
        <f>IF(P128+'M2-In'!U128&gt;malu2+dima2+wome2+doje2+vrve2+zasa2+zodi2,1,0)</f>
        <v>0</v>
      </c>
      <c r="R128" s="25" t="str">
        <f t="shared" si="18"/>
        <v>OK</v>
      </c>
      <c r="S128" s="25">
        <f>MIN(P128+'M2-In'!U128,malu2+dima2+wome2+doje2+vrve2+zasa2+zodi2)</f>
        <v>0</v>
      </c>
      <c r="T128" s="25">
        <f>IF('M2-In'!AD128+'M2-In'!AE128+'M2-In'!AF128+'M2-In'!AG128+'M2-In'!AH128+'M2-In'!AI128+'M2-In'!AJ128&gt;S128,1,0)</f>
        <v>0</v>
      </c>
      <c r="U128" s="25" t="str">
        <f t="shared" si="19"/>
        <v>OK</v>
      </c>
      <c r="V128" s="34">
        <f t="shared" si="20"/>
        <v>0</v>
      </c>
      <c r="W128" s="81">
        <f>ROUND('M2-In'!Y128+'M2-In'!Z128+'M2-In'!AA128*0.5+'M2-In'!AB128*0.5,2)</f>
        <v>0</v>
      </c>
      <c r="X128" s="81">
        <f>ROUND('M2-In'!Y128,2)+ROUND('M2-In'!Z128*1.5,2)+ROUND('M2-In'!AA128*0.6,2)+ROUND('M2-In'!AB128*0.9,2)</f>
        <v>0</v>
      </c>
      <c r="Y128" s="81">
        <f ca="1">IF(V128=1,"Corriger",'M2-In'!Y128* vergoedtwee +'M2-In'!Z128*ROUND( vergoedtwee *1.5,2)+'M2-In'!AA128*ROUND( vergoedtwee *0.6,2)+'M2-In'!AB128*ROUND( vergoedtwee *0.9,2))</f>
        <v>0</v>
      </c>
      <c r="Z128" s="81">
        <f t="shared" ca="1" si="21"/>
        <v>0</v>
      </c>
      <c r="AA128" s="81">
        <f>E128+'M2-In'!N128+'M2-In'!P128+H128</f>
        <v>0</v>
      </c>
      <c r="AB128" s="81">
        <f>E128+'M2-In'!N128+'M2-In'!P128</f>
        <v>0</v>
      </c>
      <c r="AC128" s="25">
        <f>IF(V128=1,"Corriger",MIN(AA128,ad5m2*Ident!L128))</f>
        <v>0</v>
      </c>
      <c r="AD128" s="25">
        <f>MIN(AB128,ad5m2*Ident!L128)</f>
        <v>0</v>
      </c>
      <c r="AE128" s="81">
        <f t="shared" si="22"/>
        <v>0</v>
      </c>
      <c r="AF128" s="81">
        <f t="shared" si="23"/>
        <v>0</v>
      </c>
      <c r="AG128" s="81">
        <f>'M2-In'!AD128+'M2-In'!AE128</f>
        <v>0</v>
      </c>
      <c r="AH128" s="81">
        <f t="shared" si="24"/>
        <v>0</v>
      </c>
      <c r="AI128" s="81">
        <f>IF(V128=1,"Corriger!",ROUND('M2-In'!AF128*AE128*fuf,2))</f>
        <v>0</v>
      </c>
      <c r="AJ128" s="81">
        <f>IF(V128=1,"Corriger!",ROUND('M2-In'!AG128*AE128*fuf,2))</f>
        <v>0</v>
      </c>
      <c r="AK128" s="81">
        <f>IF(V128=1,"Corriger!",ROUND('M2-In'!AH128*AE128*fuf,2))</f>
        <v>0</v>
      </c>
      <c r="AL128" s="81">
        <f>IF(V128=1,"Corriger!",ROUND('M2-In'!AI128*AE128*fuf,2))</f>
        <v>0</v>
      </c>
      <c r="AM128" s="81">
        <f>IF(V128=1,"Corriger!",ROUND('M2-In'!AJ128*AE128*fuf,2))</f>
        <v>0</v>
      </c>
      <c r="AN128" s="81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1">
        <f t="shared" si="26"/>
        <v>0</v>
      </c>
      <c r="AQ128" s="81">
        <f t="shared" ca="1" si="27"/>
        <v>0</v>
      </c>
      <c r="AR128" s="81">
        <f t="shared" ca="1" si="28"/>
        <v>0</v>
      </c>
      <c r="AS128" s="81">
        <f t="shared" si="29"/>
        <v>0</v>
      </c>
      <c r="AT128" s="81">
        <f t="shared" ca="1" si="30"/>
        <v>0</v>
      </c>
      <c r="AU128" s="81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'M2-In'!F129*malu2+'M2-In'!G129*dima2+'M2-In'!H129*wome2+'M2-In'!I129*doje2+'M2-In'!J129*vrve2+'M2-In'!K129*zasa2+'M2-In'!L129*zodi2</f>
        <v>0</v>
      </c>
      <c r="F129" s="34">
        <f>IF('M2-In'!Q129&lt;0,1,0)</f>
        <v>0</v>
      </c>
      <c r="G129" s="81" t="str">
        <f t="shared" si="16"/>
        <v>OK</v>
      </c>
      <c r="H129" s="81">
        <f>IF('M2-In'!Q129&lt;0,0,'M2-In'!Q129)</f>
        <v>0</v>
      </c>
      <c r="I129" s="25">
        <f>IF('M2-In'!F129&gt;0,malu2,0)</f>
        <v>0</v>
      </c>
      <c r="J129" s="25">
        <f>IF('M2-In'!G129&gt;0,dima2,0)</f>
        <v>0</v>
      </c>
      <c r="K129" s="25">
        <f>IF('M2-In'!H129&gt;0,wome2,0)</f>
        <v>0</v>
      </c>
      <c r="L129" s="25">
        <f>IF('M2-In'!I129&gt;0,doje2,0)</f>
        <v>0</v>
      </c>
      <c r="M129" s="25">
        <f>IF('M2-In'!J129&gt;0,vrve2,0)</f>
        <v>0</v>
      </c>
      <c r="N129" s="25">
        <f>IF('M2-In'!K129&gt;0,zasa2,0)</f>
        <v>0</v>
      </c>
      <c r="O129" s="25">
        <f>IF('M2-In'!L129&gt;0,zodi2,0)</f>
        <v>0</v>
      </c>
      <c r="P129" s="25">
        <f t="shared" si="17"/>
        <v>0</v>
      </c>
      <c r="Q129" s="25">
        <f>IF(P129+'M2-In'!U129&gt;malu2+dima2+wome2+doje2+vrve2+zasa2+zodi2,1,0)</f>
        <v>0</v>
      </c>
      <c r="R129" s="25" t="str">
        <f t="shared" si="18"/>
        <v>OK</v>
      </c>
      <c r="S129" s="25">
        <f>MIN(P129+'M2-In'!U129,malu2+dima2+wome2+doje2+vrve2+zasa2+zodi2)</f>
        <v>0</v>
      </c>
      <c r="T129" s="25">
        <f>IF('M2-In'!AD129+'M2-In'!AE129+'M2-In'!AF129+'M2-In'!AG129+'M2-In'!AH129+'M2-In'!AI129+'M2-In'!AJ129&gt;S129,1,0)</f>
        <v>0</v>
      </c>
      <c r="U129" s="25" t="str">
        <f t="shared" si="19"/>
        <v>OK</v>
      </c>
      <c r="V129" s="34">
        <f t="shared" si="20"/>
        <v>0</v>
      </c>
      <c r="W129" s="81">
        <f>ROUND('M2-In'!Y129+'M2-In'!Z129+'M2-In'!AA129*0.5+'M2-In'!AB129*0.5,2)</f>
        <v>0</v>
      </c>
      <c r="X129" s="81">
        <f>ROUND('M2-In'!Y129,2)+ROUND('M2-In'!Z129*1.5,2)+ROUND('M2-In'!AA129*0.6,2)+ROUND('M2-In'!AB129*0.9,2)</f>
        <v>0</v>
      </c>
      <c r="Y129" s="81">
        <f ca="1">IF(V129=1,"Corriger",'M2-In'!Y129* vergoedtwee +'M2-In'!Z129*ROUND( vergoedtwee *1.5,2)+'M2-In'!AA129*ROUND( vergoedtwee *0.6,2)+'M2-In'!AB129*ROUND( vergoedtwee *0.9,2))</f>
        <v>0</v>
      </c>
      <c r="Z129" s="81">
        <f t="shared" ca="1" si="21"/>
        <v>0</v>
      </c>
      <c r="AA129" s="81">
        <f>E129+'M2-In'!N129+'M2-In'!P129+H129</f>
        <v>0</v>
      </c>
      <c r="AB129" s="81">
        <f>E129+'M2-In'!N129+'M2-In'!P129</f>
        <v>0</v>
      </c>
      <c r="AC129" s="25">
        <f>IF(V129=1,"Corriger",MIN(AA129,ad5m2*Ident!L129))</f>
        <v>0</v>
      </c>
      <c r="AD129" s="25">
        <f>MIN(AB129,ad5m2*Ident!L129)</f>
        <v>0</v>
      </c>
      <c r="AE129" s="81">
        <f t="shared" si="22"/>
        <v>0</v>
      </c>
      <c r="AF129" s="81">
        <f t="shared" si="23"/>
        <v>0</v>
      </c>
      <c r="AG129" s="81">
        <f>'M2-In'!AD129+'M2-In'!AE129</f>
        <v>0</v>
      </c>
      <c r="AH129" s="81">
        <f t="shared" si="24"/>
        <v>0</v>
      </c>
      <c r="AI129" s="81">
        <f>IF(V129=1,"Corriger!",ROUND('M2-In'!AF129*AE129*fuf,2))</f>
        <v>0</v>
      </c>
      <c r="AJ129" s="81">
        <f>IF(V129=1,"Corriger!",ROUND('M2-In'!AG129*AE129*fuf,2))</f>
        <v>0</v>
      </c>
      <c r="AK129" s="81">
        <f>IF(V129=1,"Corriger!",ROUND('M2-In'!AH129*AE129*fuf,2))</f>
        <v>0</v>
      </c>
      <c r="AL129" s="81">
        <f>IF(V129=1,"Corriger!",ROUND('M2-In'!AI129*AE129*fuf,2))</f>
        <v>0</v>
      </c>
      <c r="AM129" s="81">
        <f>IF(V129=1,"Corriger!",ROUND('M2-In'!AJ129*AE129*fuf,2))</f>
        <v>0</v>
      </c>
      <c r="AN129" s="81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1">
        <f t="shared" si="26"/>
        <v>0</v>
      </c>
      <c r="AQ129" s="81">
        <f t="shared" ca="1" si="27"/>
        <v>0</v>
      </c>
      <c r="AR129" s="81">
        <f t="shared" ca="1" si="28"/>
        <v>0</v>
      </c>
      <c r="AS129" s="81">
        <f t="shared" si="29"/>
        <v>0</v>
      </c>
      <c r="AT129" s="81">
        <f t="shared" ca="1" si="30"/>
        <v>0</v>
      </c>
      <c r="AU129" s="81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'M2-In'!F130*malu2+'M2-In'!G130*dima2+'M2-In'!H130*wome2+'M2-In'!I130*doje2+'M2-In'!J130*vrve2+'M2-In'!K130*zasa2+'M2-In'!L130*zodi2</f>
        <v>0</v>
      </c>
      <c r="F130" s="34">
        <f>IF('M2-In'!Q130&lt;0,1,0)</f>
        <v>0</v>
      </c>
      <c r="G130" s="81" t="str">
        <f t="shared" si="16"/>
        <v>OK</v>
      </c>
      <c r="H130" s="81">
        <f>IF('M2-In'!Q130&lt;0,0,'M2-In'!Q130)</f>
        <v>0</v>
      </c>
      <c r="I130" s="25">
        <f>IF('M2-In'!F130&gt;0,malu2,0)</f>
        <v>0</v>
      </c>
      <c r="J130" s="25">
        <f>IF('M2-In'!G130&gt;0,dima2,0)</f>
        <v>0</v>
      </c>
      <c r="K130" s="25">
        <f>IF('M2-In'!H130&gt;0,wome2,0)</f>
        <v>0</v>
      </c>
      <c r="L130" s="25">
        <f>IF('M2-In'!I130&gt;0,doje2,0)</f>
        <v>0</v>
      </c>
      <c r="M130" s="25">
        <f>IF('M2-In'!J130&gt;0,vrve2,0)</f>
        <v>0</v>
      </c>
      <c r="N130" s="25">
        <f>IF('M2-In'!K130&gt;0,zasa2,0)</f>
        <v>0</v>
      </c>
      <c r="O130" s="25">
        <f>IF('M2-In'!L130&gt;0,zodi2,0)</f>
        <v>0</v>
      </c>
      <c r="P130" s="25">
        <f t="shared" si="17"/>
        <v>0</v>
      </c>
      <c r="Q130" s="25">
        <f>IF(P130+'M2-In'!U130&gt;malu2+dima2+wome2+doje2+vrve2+zasa2+zodi2,1,0)</f>
        <v>0</v>
      </c>
      <c r="R130" s="25" t="str">
        <f t="shared" si="18"/>
        <v>OK</v>
      </c>
      <c r="S130" s="25">
        <f>MIN(P130+'M2-In'!U130,malu2+dima2+wome2+doje2+vrve2+zasa2+zodi2)</f>
        <v>0</v>
      </c>
      <c r="T130" s="25">
        <f>IF('M2-In'!AD130+'M2-In'!AE130+'M2-In'!AF130+'M2-In'!AG130+'M2-In'!AH130+'M2-In'!AI130+'M2-In'!AJ130&gt;S130,1,0)</f>
        <v>0</v>
      </c>
      <c r="U130" s="25" t="str">
        <f t="shared" si="19"/>
        <v>OK</v>
      </c>
      <c r="V130" s="34">
        <f t="shared" si="20"/>
        <v>0</v>
      </c>
      <c r="W130" s="81">
        <f>ROUND('M2-In'!Y130+'M2-In'!Z130+'M2-In'!AA130*0.5+'M2-In'!AB130*0.5,2)</f>
        <v>0</v>
      </c>
      <c r="X130" s="81">
        <f>ROUND('M2-In'!Y130,2)+ROUND('M2-In'!Z130*1.5,2)+ROUND('M2-In'!AA130*0.6,2)+ROUND('M2-In'!AB130*0.9,2)</f>
        <v>0</v>
      </c>
      <c r="Y130" s="81">
        <f ca="1">IF(V130=1,"Corriger",'M2-In'!Y130* vergoedtwee +'M2-In'!Z130*ROUND( vergoedtwee *1.5,2)+'M2-In'!AA130*ROUND( vergoedtwee *0.6,2)+'M2-In'!AB130*ROUND( vergoedtwee *0.9,2))</f>
        <v>0</v>
      </c>
      <c r="Z130" s="81">
        <f t="shared" ca="1" si="21"/>
        <v>0</v>
      </c>
      <c r="AA130" s="81">
        <f>E130+'M2-In'!N130+'M2-In'!P130+H130</f>
        <v>0</v>
      </c>
      <c r="AB130" s="81">
        <f>E130+'M2-In'!N130+'M2-In'!P130</f>
        <v>0</v>
      </c>
      <c r="AC130" s="25">
        <f>IF(V130=1,"Corriger",MIN(AA130,ad5m2*Ident!L130))</f>
        <v>0</v>
      </c>
      <c r="AD130" s="25">
        <f>MIN(AB130,ad5m2*Ident!L130)</f>
        <v>0</v>
      </c>
      <c r="AE130" s="81">
        <f t="shared" si="22"/>
        <v>0</v>
      </c>
      <c r="AF130" s="81">
        <f t="shared" si="23"/>
        <v>0</v>
      </c>
      <c r="AG130" s="81">
        <f>'M2-In'!AD130+'M2-In'!AE130</f>
        <v>0</v>
      </c>
      <c r="AH130" s="81">
        <f t="shared" si="24"/>
        <v>0</v>
      </c>
      <c r="AI130" s="81">
        <f>IF(V130=1,"Corriger!",ROUND('M2-In'!AF130*AE130*fuf,2))</f>
        <v>0</v>
      </c>
      <c r="AJ130" s="81">
        <f>IF(V130=1,"Corriger!",ROUND('M2-In'!AG130*AE130*fuf,2))</f>
        <v>0</v>
      </c>
      <c r="AK130" s="81">
        <f>IF(V130=1,"Corriger!",ROUND('M2-In'!AH130*AE130*fuf,2))</f>
        <v>0</v>
      </c>
      <c r="AL130" s="81">
        <f>IF(V130=1,"Corriger!",ROUND('M2-In'!AI130*AE130*fuf,2))</f>
        <v>0</v>
      </c>
      <c r="AM130" s="81">
        <f>IF(V130=1,"Corriger!",ROUND('M2-In'!AJ130*AE130*fuf,2))</f>
        <v>0</v>
      </c>
      <c r="AN130" s="81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1">
        <f t="shared" si="26"/>
        <v>0</v>
      </c>
      <c r="AQ130" s="81">
        <f t="shared" ca="1" si="27"/>
        <v>0</v>
      </c>
      <c r="AR130" s="81">
        <f t="shared" ca="1" si="28"/>
        <v>0</v>
      </c>
      <c r="AS130" s="81">
        <f t="shared" si="29"/>
        <v>0</v>
      </c>
      <c r="AT130" s="81">
        <f t="shared" ca="1" si="30"/>
        <v>0</v>
      </c>
      <c r="AU130" s="81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'M2-In'!F131*malu2+'M2-In'!G131*dima2+'M2-In'!H131*wome2+'M2-In'!I131*doje2+'M2-In'!J131*vrve2+'M2-In'!K131*zasa2+'M2-In'!L131*zodi2</f>
        <v>0</v>
      </c>
      <c r="F131" s="34">
        <f>IF('M2-In'!Q131&lt;0,1,0)</f>
        <v>0</v>
      </c>
      <c r="G131" s="81" t="str">
        <f t="shared" si="16"/>
        <v>OK</v>
      </c>
      <c r="H131" s="81">
        <f>IF('M2-In'!Q131&lt;0,0,'M2-In'!Q131)</f>
        <v>0</v>
      </c>
      <c r="I131" s="25">
        <f>IF('M2-In'!F131&gt;0,malu2,0)</f>
        <v>0</v>
      </c>
      <c r="J131" s="25">
        <f>IF('M2-In'!G131&gt;0,dima2,0)</f>
        <v>0</v>
      </c>
      <c r="K131" s="25">
        <f>IF('M2-In'!H131&gt;0,wome2,0)</f>
        <v>0</v>
      </c>
      <c r="L131" s="25">
        <f>IF('M2-In'!I131&gt;0,doje2,0)</f>
        <v>0</v>
      </c>
      <c r="M131" s="25">
        <f>IF('M2-In'!J131&gt;0,vrve2,0)</f>
        <v>0</v>
      </c>
      <c r="N131" s="25">
        <f>IF('M2-In'!K131&gt;0,zasa2,0)</f>
        <v>0</v>
      </c>
      <c r="O131" s="25">
        <f>IF('M2-In'!L131&gt;0,zodi2,0)</f>
        <v>0</v>
      </c>
      <c r="P131" s="25">
        <f t="shared" si="17"/>
        <v>0</v>
      </c>
      <c r="Q131" s="25">
        <f>IF(P131+'M2-In'!U131&gt;malu2+dima2+wome2+doje2+vrve2+zasa2+zodi2,1,0)</f>
        <v>0</v>
      </c>
      <c r="R131" s="25" t="str">
        <f t="shared" si="18"/>
        <v>OK</v>
      </c>
      <c r="S131" s="25">
        <f>MIN(P131+'M2-In'!U131,malu2+dima2+wome2+doje2+vrve2+zasa2+zodi2)</f>
        <v>0</v>
      </c>
      <c r="T131" s="25">
        <f>IF('M2-In'!AD131+'M2-In'!AE131+'M2-In'!AF131+'M2-In'!AG131+'M2-In'!AH131+'M2-In'!AI131+'M2-In'!AJ131&gt;S131,1,0)</f>
        <v>0</v>
      </c>
      <c r="U131" s="25" t="str">
        <f t="shared" si="19"/>
        <v>OK</v>
      </c>
      <c r="V131" s="34">
        <f t="shared" si="20"/>
        <v>0</v>
      </c>
      <c r="W131" s="81">
        <f>ROUND('M2-In'!Y131+'M2-In'!Z131+'M2-In'!AA131*0.5+'M2-In'!AB131*0.5,2)</f>
        <v>0</v>
      </c>
      <c r="X131" s="81">
        <f>ROUND('M2-In'!Y131,2)+ROUND('M2-In'!Z131*1.5,2)+ROUND('M2-In'!AA131*0.6,2)+ROUND('M2-In'!AB131*0.9,2)</f>
        <v>0</v>
      </c>
      <c r="Y131" s="81">
        <f ca="1">IF(V131=1,"Corriger",'M2-In'!Y131* vergoedtwee +'M2-In'!Z131*ROUND( vergoedtwee *1.5,2)+'M2-In'!AA131*ROUND( vergoedtwee *0.6,2)+'M2-In'!AB131*ROUND( vergoedtwee *0.9,2))</f>
        <v>0</v>
      </c>
      <c r="Z131" s="81">
        <f t="shared" ca="1" si="21"/>
        <v>0</v>
      </c>
      <c r="AA131" s="81">
        <f>E131+'M2-In'!N131+'M2-In'!P131+H131</f>
        <v>0</v>
      </c>
      <c r="AB131" s="81">
        <f>E131+'M2-In'!N131+'M2-In'!P131</f>
        <v>0</v>
      </c>
      <c r="AC131" s="25">
        <f>IF(V131=1,"Corriger",MIN(AA131,ad5m2*Ident!L131))</f>
        <v>0</v>
      </c>
      <c r="AD131" s="25">
        <f>MIN(AB131,ad5m2*Ident!L131)</f>
        <v>0</v>
      </c>
      <c r="AE131" s="81">
        <f t="shared" si="22"/>
        <v>0</v>
      </c>
      <c r="AF131" s="81">
        <f t="shared" si="23"/>
        <v>0</v>
      </c>
      <c r="AG131" s="81">
        <f>'M2-In'!AD131+'M2-In'!AE131</f>
        <v>0</v>
      </c>
      <c r="AH131" s="81">
        <f t="shared" si="24"/>
        <v>0</v>
      </c>
      <c r="AI131" s="81">
        <f>IF(V131=1,"Corriger!",ROUND('M2-In'!AF131*AE131*fuf,2))</f>
        <v>0</v>
      </c>
      <c r="AJ131" s="81">
        <f>IF(V131=1,"Corriger!",ROUND('M2-In'!AG131*AE131*fuf,2))</f>
        <v>0</v>
      </c>
      <c r="AK131" s="81">
        <f>IF(V131=1,"Corriger!",ROUND('M2-In'!AH131*AE131*fuf,2))</f>
        <v>0</v>
      </c>
      <c r="AL131" s="81">
        <f>IF(V131=1,"Corriger!",ROUND('M2-In'!AI131*AE131*fuf,2))</f>
        <v>0</v>
      </c>
      <c r="AM131" s="81">
        <f>IF(V131=1,"Corriger!",ROUND('M2-In'!AJ131*AE131*fuf,2))</f>
        <v>0</v>
      </c>
      <c r="AN131" s="81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1">
        <f t="shared" si="26"/>
        <v>0</v>
      </c>
      <c r="AQ131" s="81">
        <f t="shared" ca="1" si="27"/>
        <v>0</v>
      </c>
      <c r="AR131" s="81">
        <f t="shared" ca="1" si="28"/>
        <v>0</v>
      </c>
      <c r="AS131" s="81">
        <f t="shared" si="29"/>
        <v>0</v>
      </c>
      <c r="AT131" s="81">
        <f t="shared" ca="1" si="30"/>
        <v>0</v>
      </c>
      <c r="AU131" s="81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'M2-In'!F132*malu2+'M2-In'!G132*dima2+'M2-In'!H132*wome2+'M2-In'!I132*doje2+'M2-In'!J132*vrve2+'M2-In'!K132*zasa2+'M2-In'!L132*zodi2</f>
        <v>0</v>
      </c>
      <c r="F132" s="34">
        <f>IF('M2-In'!Q132&lt;0,1,0)</f>
        <v>0</v>
      </c>
      <c r="G132" s="81" t="str">
        <f t="shared" ref="G132:G195" si="32">IF(F132=1,"pas&lt;0 !","OK")</f>
        <v>OK</v>
      </c>
      <c r="H132" s="81">
        <f>IF('M2-In'!Q132&lt;0,0,'M2-In'!Q132)</f>
        <v>0</v>
      </c>
      <c r="I132" s="25">
        <f>IF('M2-In'!F132&gt;0,malu2,0)</f>
        <v>0</v>
      </c>
      <c r="J132" s="25">
        <f>IF('M2-In'!G132&gt;0,dima2,0)</f>
        <v>0</v>
      </c>
      <c r="K132" s="25">
        <f>IF('M2-In'!H132&gt;0,wome2,0)</f>
        <v>0</v>
      </c>
      <c r="L132" s="25">
        <f>IF('M2-In'!I132&gt;0,doje2,0)</f>
        <v>0</v>
      </c>
      <c r="M132" s="25">
        <f>IF('M2-In'!J132&gt;0,vrve2,0)</f>
        <v>0</v>
      </c>
      <c r="N132" s="25">
        <f>IF('M2-In'!K132&gt;0,zasa2,0)</f>
        <v>0</v>
      </c>
      <c r="O132" s="25">
        <f>IF('M2-In'!L132&gt;0,zodi2,0)</f>
        <v>0</v>
      </c>
      <c r="P132" s="25">
        <f t="shared" ref="P132:P195" si="33">I132+J132+K132+L132+M132+N132+O132</f>
        <v>0</v>
      </c>
      <c r="Q132" s="25">
        <f>IF(P132+'M2-In'!U132&gt;malu2+dima2+wome2+doje2+vrve2+zasa2+zodi2,1,0)</f>
        <v>0</v>
      </c>
      <c r="R132" s="25" t="str">
        <f t="shared" ref="R132:R195" si="34">IF(Q132=1,"Trop!","OK")</f>
        <v>OK</v>
      </c>
      <c r="S132" s="25">
        <f>MIN(P132+'M2-In'!U132,malu2+dima2+wome2+doje2+vrve2+zasa2+zodi2)</f>
        <v>0</v>
      </c>
      <c r="T132" s="25">
        <f>IF('M2-In'!AD132+'M2-In'!AE132+'M2-In'!AF132+'M2-In'!AG132+'M2-In'!AH132+'M2-In'!AI132+'M2-In'!AJ132&gt;S132,1,0)</f>
        <v>0</v>
      </c>
      <c r="U132" s="25" t="str">
        <f t="shared" ref="U132:U195" si="35">IF(T132=1,"Trop!","OK")</f>
        <v>OK</v>
      </c>
      <c r="V132" s="34">
        <f t="shared" ref="V132:V195" si="36">IF(OR(Q132=1,T132=1,F132=1),1,0)</f>
        <v>0</v>
      </c>
      <c r="W132" s="81">
        <f>ROUND('M2-In'!Y132+'M2-In'!Z132+'M2-In'!AA132*0.5+'M2-In'!AB132*0.5,2)</f>
        <v>0</v>
      </c>
      <c r="X132" s="81">
        <f>ROUND('M2-In'!Y132,2)+ROUND('M2-In'!Z132*1.5,2)+ROUND('M2-In'!AA132*0.6,2)+ROUND('M2-In'!AB132*0.9,2)</f>
        <v>0</v>
      </c>
      <c r="Y132" s="81">
        <f ca="1">IF(V132=1,"Corriger",'M2-In'!Y132* vergoedtwee +'M2-In'!Z132*ROUND( vergoedtwee *1.5,2)+'M2-In'!AA132*ROUND( vergoedtwee *0.6,2)+'M2-In'!AB132*ROUND( vergoedtwee *0.9,2))</f>
        <v>0</v>
      </c>
      <c r="Z132" s="81">
        <f t="shared" ref="Z132:Z195" ca="1" si="37">IF(V132=1,"Corriger",Y132-AU132)</f>
        <v>0</v>
      </c>
      <c r="AA132" s="81">
        <f>E132+'M2-In'!N132+'M2-In'!P132+H132</f>
        <v>0</v>
      </c>
      <c r="AB132" s="81">
        <f>E132+'M2-In'!N132+'M2-In'!P132</f>
        <v>0</v>
      </c>
      <c r="AC132" s="25">
        <f>IF(V132=1,"Corriger",MIN(AA132,ad5m2*Ident!L132))</f>
        <v>0</v>
      </c>
      <c r="AD132" s="25">
        <f>MIN(AB132,ad5m2*Ident!L132)</f>
        <v>0</v>
      </c>
      <c r="AE132" s="81">
        <f t="shared" ref="AE132:AE195" si="38">IF(V132=1,"Corriger!",IF(S132=0,0,ROUND(AD132/S132,2)))</f>
        <v>0</v>
      </c>
      <c r="AF132" s="81">
        <f t="shared" ref="AF132:AF195" si="39">IF(V132=1,"Corriger!",ROUND(W132*fuf,2))</f>
        <v>0</v>
      </c>
      <c r="AG132" s="81">
        <f>'M2-In'!AD132+'M2-In'!AE132</f>
        <v>0</v>
      </c>
      <c r="AH132" s="81">
        <f t="shared" ref="AH132:AH195" si="40">IF(V132=1,"Corriger!",ROUND(AG132*AE132*fuf,2))</f>
        <v>0</v>
      </c>
      <c r="AI132" s="81">
        <f>IF(V132=1,"Corriger!",ROUND('M2-In'!AF132*AE132*fuf,2))</f>
        <v>0</v>
      </c>
      <c r="AJ132" s="81">
        <f>IF(V132=1,"Corriger!",ROUND('M2-In'!AG132*AE132*fuf,2))</f>
        <v>0</v>
      </c>
      <c r="AK132" s="81">
        <f>IF(V132=1,"Corriger!",ROUND('M2-In'!AH132*AE132*fuf,2))</f>
        <v>0</v>
      </c>
      <c r="AL132" s="81">
        <f>IF(V132=1,"Corriger!",ROUND('M2-In'!AI132*AE132*fuf,2))</f>
        <v>0</v>
      </c>
      <c r="AM132" s="81">
        <f>IF(V132=1,"Corriger!",ROUND('M2-In'!AJ132*AE132*fuf,2))</f>
        <v>0</v>
      </c>
      <c r="AN132" s="81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1">
        <f t="shared" ref="AP132:AP195" si="42">ROUND(W132*fuf,2)</f>
        <v>0</v>
      </c>
      <c r="AQ132" s="81">
        <f t="shared" ref="AQ132:AQ195" ca="1" si="43">ROUND(fulm2*AP132,2)</f>
        <v>0</v>
      </c>
      <c r="AR132" s="81">
        <f t="shared" ref="AR132:AR195" ca="1" si="44">ROUND(AQ132*wnbij/100,2)</f>
        <v>0</v>
      </c>
      <c r="AS132" s="81">
        <f t="shared" ref="AS132:AS195" si="45">MIN(ROUND(AP132/upm_2,2),1)</f>
        <v>0</v>
      </c>
      <c r="AT132" s="81">
        <f t="shared" ref="AT132:AT195" ca="1" si="46">MIN(ROUND(bvmll2*AS132,2),AR132)</f>
        <v>0</v>
      </c>
      <c r="AU132" s="81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'M2-In'!F133*malu2+'M2-In'!G133*dima2+'M2-In'!H133*wome2+'M2-In'!I133*doje2+'M2-In'!J133*vrve2+'M2-In'!K133*zasa2+'M2-In'!L133*zodi2</f>
        <v>0</v>
      </c>
      <c r="F133" s="34">
        <f>IF('M2-In'!Q133&lt;0,1,0)</f>
        <v>0</v>
      </c>
      <c r="G133" s="81" t="str">
        <f t="shared" si="32"/>
        <v>OK</v>
      </c>
      <c r="H133" s="81">
        <f>IF('M2-In'!Q133&lt;0,0,'M2-In'!Q133)</f>
        <v>0</v>
      </c>
      <c r="I133" s="25">
        <f>IF('M2-In'!F133&gt;0,malu2,0)</f>
        <v>0</v>
      </c>
      <c r="J133" s="25">
        <f>IF('M2-In'!G133&gt;0,dima2,0)</f>
        <v>0</v>
      </c>
      <c r="K133" s="25">
        <f>IF('M2-In'!H133&gt;0,wome2,0)</f>
        <v>0</v>
      </c>
      <c r="L133" s="25">
        <f>IF('M2-In'!I133&gt;0,doje2,0)</f>
        <v>0</v>
      </c>
      <c r="M133" s="25">
        <f>IF('M2-In'!J133&gt;0,vrve2,0)</f>
        <v>0</v>
      </c>
      <c r="N133" s="25">
        <f>IF('M2-In'!K133&gt;0,zasa2,0)</f>
        <v>0</v>
      </c>
      <c r="O133" s="25">
        <f>IF('M2-In'!L133&gt;0,zodi2,0)</f>
        <v>0</v>
      </c>
      <c r="P133" s="25">
        <f t="shared" si="33"/>
        <v>0</v>
      </c>
      <c r="Q133" s="25">
        <f>IF(P133+'M2-In'!U133&gt;malu2+dima2+wome2+doje2+vrve2+zasa2+zodi2,1,0)</f>
        <v>0</v>
      </c>
      <c r="R133" s="25" t="str">
        <f t="shared" si="34"/>
        <v>OK</v>
      </c>
      <c r="S133" s="25">
        <f>MIN(P133+'M2-In'!U133,malu2+dima2+wome2+doje2+vrve2+zasa2+zodi2)</f>
        <v>0</v>
      </c>
      <c r="T133" s="25">
        <f>IF('M2-In'!AD133+'M2-In'!AE133+'M2-In'!AF133+'M2-In'!AG133+'M2-In'!AH133+'M2-In'!AI133+'M2-In'!AJ133&gt;S133,1,0)</f>
        <v>0</v>
      </c>
      <c r="U133" s="25" t="str">
        <f t="shared" si="35"/>
        <v>OK</v>
      </c>
      <c r="V133" s="34">
        <f t="shared" si="36"/>
        <v>0</v>
      </c>
      <c r="W133" s="81">
        <f>ROUND('M2-In'!Y133+'M2-In'!Z133+'M2-In'!AA133*0.5+'M2-In'!AB133*0.5,2)</f>
        <v>0</v>
      </c>
      <c r="X133" s="81">
        <f>ROUND('M2-In'!Y133,2)+ROUND('M2-In'!Z133*1.5,2)+ROUND('M2-In'!AA133*0.6,2)+ROUND('M2-In'!AB133*0.9,2)</f>
        <v>0</v>
      </c>
      <c r="Y133" s="81">
        <f ca="1">IF(V133=1,"Corriger",'M2-In'!Y133* vergoedtwee +'M2-In'!Z133*ROUND( vergoedtwee *1.5,2)+'M2-In'!AA133*ROUND( vergoedtwee *0.6,2)+'M2-In'!AB133*ROUND( vergoedtwee *0.9,2))</f>
        <v>0</v>
      </c>
      <c r="Z133" s="81">
        <f t="shared" ca="1" si="37"/>
        <v>0</v>
      </c>
      <c r="AA133" s="81">
        <f>E133+'M2-In'!N133+'M2-In'!P133+H133</f>
        <v>0</v>
      </c>
      <c r="AB133" s="81">
        <f>E133+'M2-In'!N133+'M2-In'!P133</f>
        <v>0</v>
      </c>
      <c r="AC133" s="25">
        <f>IF(V133=1,"Corriger",MIN(AA133,ad5m2*Ident!L133))</f>
        <v>0</v>
      </c>
      <c r="AD133" s="25">
        <f>MIN(AB133,ad5m2*Ident!L133)</f>
        <v>0</v>
      </c>
      <c r="AE133" s="81">
        <f t="shared" si="38"/>
        <v>0</v>
      </c>
      <c r="AF133" s="81">
        <f t="shared" si="39"/>
        <v>0</v>
      </c>
      <c r="AG133" s="81">
        <f>'M2-In'!AD133+'M2-In'!AE133</f>
        <v>0</v>
      </c>
      <c r="AH133" s="81">
        <f t="shared" si="40"/>
        <v>0</v>
      </c>
      <c r="AI133" s="81">
        <f>IF(V133=1,"Corriger!",ROUND('M2-In'!AF133*AE133*fuf,2))</f>
        <v>0</v>
      </c>
      <c r="AJ133" s="81">
        <f>IF(V133=1,"Corriger!",ROUND('M2-In'!AG133*AE133*fuf,2))</f>
        <v>0</v>
      </c>
      <c r="AK133" s="81">
        <f>IF(V133=1,"Corriger!",ROUND('M2-In'!AH133*AE133*fuf,2))</f>
        <v>0</v>
      </c>
      <c r="AL133" s="81">
        <f>IF(V133=1,"Corriger!",ROUND('M2-In'!AI133*AE133*fuf,2))</f>
        <v>0</v>
      </c>
      <c r="AM133" s="81">
        <f>IF(V133=1,"Corriger!",ROUND('M2-In'!AJ133*AE133*fuf,2))</f>
        <v>0</v>
      </c>
      <c r="AN133" s="81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1">
        <f t="shared" si="42"/>
        <v>0</v>
      </c>
      <c r="AQ133" s="81">
        <f t="shared" ca="1" si="43"/>
        <v>0</v>
      </c>
      <c r="AR133" s="81">
        <f t="shared" ca="1" si="44"/>
        <v>0</v>
      </c>
      <c r="AS133" s="81">
        <f t="shared" si="45"/>
        <v>0</v>
      </c>
      <c r="AT133" s="81">
        <f t="shared" ca="1" si="46"/>
        <v>0</v>
      </c>
      <c r="AU133" s="81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'M2-In'!F134*malu2+'M2-In'!G134*dima2+'M2-In'!H134*wome2+'M2-In'!I134*doje2+'M2-In'!J134*vrve2+'M2-In'!K134*zasa2+'M2-In'!L134*zodi2</f>
        <v>0</v>
      </c>
      <c r="F134" s="34">
        <f>IF('M2-In'!Q134&lt;0,1,0)</f>
        <v>0</v>
      </c>
      <c r="G134" s="81" t="str">
        <f t="shared" si="32"/>
        <v>OK</v>
      </c>
      <c r="H134" s="81">
        <f>IF('M2-In'!Q134&lt;0,0,'M2-In'!Q134)</f>
        <v>0</v>
      </c>
      <c r="I134" s="25">
        <f>IF('M2-In'!F134&gt;0,malu2,0)</f>
        <v>0</v>
      </c>
      <c r="J134" s="25">
        <f>IF('M2-In'!G134&gt;0,dima2,0)</f>
        <v>0</v>
      </c>
      <c r="K134" s="25">
        <f>IF('M2-In'!H134&gt;0,wome2,0)</f>
        <v>0</v>
      </c>
      <c r="L134" s="25">
        <f>IF('M2-In'!I134&gt;0,doje2,0)</f>
        <v>0</v>
      </c>
      <c r="M134" s="25">
        <f>IF('M2-In'!J134&gt;0,vrve2,0)</f>
        <v>0</v>
      </c>
      <c r="N134" s="25">
        <f>IF('M2-In'!K134&gt;0,zasa2,0)</f>
        <v>0</v>
      </c>
      <c r="O134" s="25">
        <f>IF('M2-In'!L134&gt;0,zodi2,0)</f>
        <v>0</v>
      </c>
      <c r="P134" s="25">
        <f t="shared" si="33"/>
        <v>0</v>
      </c>
      <c r="Q134" s="25">
        <f>IF(P134+'M2-In'!U134&gt;malu2+dima2+wome2+doje2+vrve2+zasa2+zodi2,1,0)</f>
        <v>0</v>
      </c>
      <c r="R134" s="25" t="str">
        <f t="shared" si="34"/>
        <v>OK</v>
      </c>
      <c r="S134" s="25">
        <f>MIN(P134+'M2-In'!U134,malu2+dima2+wome2+doje2+vrve2+zasa2+zodi2)</f>
        <v>0</v>
      </c>
      <c r="T134" s="25">
        <f>IF('M2-In'!AD134+'M2-In'!AE134+'M2-In'!AF134+'M2-In'!AG134+'M2-In'!AH134+'M2-In'!AI134+'M2-In'!AJ134&gt;S134,1,0)</f>
        <v>0</v>
      </c>
      <c r="U134" s="25" t="str">
        <f t="shared" si="35"/>
        <v>OK</v>
      </c>
      <c r="V134" s="34">
        <f t="shared" si="36"/>
        <v>0</v>
      </c>
      <c r="W134" s="81">
        <f>ROUND('M2-In'!Y134+'M2-In'!Z134+'M2-In'!AA134*0.5+'M2-In'!AB134*0.5,2)</f>
        <v>0</v>
      </c>
      <c r="X134" s="81">
        <f>ROUND('M2-In'!Y134,2)+ROUND('M2-In'!Z134*1.5,2)+ROUND('M2-In'!AA134*0.6,2)+ROUND('M2-In'!AB134*0.9,2)</f>
        <v>0</v>
      </c>
      <c r="Y134" s="81">
        <f ca="1">IF(V134=1,"Corriger",'M2-In'!Y134* vergoedtwee +'M2-In'!Z134*ROUND( vergoedtwee *1.5,2)+'M2-In'!AA134*ROUND( vergoedtwee *0.6,2)+'M2-In'!AB134*ROUND( vergoedtwee *0.9,2))</f>
        <v>0</v>
      </c>
      <c r="Z134" s="81">
        <f t="shared" ca="1" si="37"/>
        <v>0</v>
      </c>
      <c r="AA134" s="81">
        <f>E134+'M2-In'!N134+'M2-In'!P134+H134</f>
        <v>0</v>
      </c>
      <c r="AB134" s="81">
        <f>E134+'M2-In'!N134+'M2-In'!P134</f>
        <v>0</v>
      </c>
      <c r="AC134" s="25">
        <f>IF(V134=1,"Corriger",MIN(AA134,ad5m2*Ident!L134))</f>
        <v>0</v>
      </c>
      <c r="AD134" s="25">
        <f>MIN(AB134,ad5m2*Ident!L134)</f>
        <v>0</v>
      </c>
      <c r="AE134" s="81">
        <f t="shared" si="38"/>
        <v>0</v>
      </c>
      <c r="AF134" s="81">
        <f t="shared" si="39"/>
        <v>0</v>
      </c>
      <c r="AG134" s="81">
        <f>'M2-In'!AD134+'M2-In'!AE134</f>
        <v>0</v>
      </c>
      <c r="AH134" s="81">
        <f t="shared" si="40"/>
        <v>0</v>
      </c>
      <c r="AI134" s="81">
        <f>IF(V134=1,"Corriger!",ROUND('M2-In'!AF134*AE134*fuf,2))</f>
        <v>0</v>
      </c>
      <c r="AJ134" s="81">
        <f>IF(V134=1,"Corriger!",ROUND('M2-In'!AG134*AE134*fuf,2))</f>
        <v>0</v>
      </c>
      <c r="AK134" s="81">
        <f>IF(V134=1,"Corriger!",ROUND('M2-In'!AH134*AE134*fuf,2))</f>
        <v>0</v>
      </c>
      <c r="AL134" s="81">
        <f>IF(V134=1,"Corriger!",ROUND('M2-In'!AI134*AE134*fuf,2))</f>
        <v>0</v>
      </c>
      <c r="AM134" s="81">
        <f>IF(V134=1,"Corriger!",ROUND('M2-In'!AJ134*AE134*fuf,2))</f>
        <v>0</v>
      </c>
      <c r="AN134" s="81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1">
        <f t="shared" si="42"/>
        <v>0</v>
      </c>
      <c r="AQ134" s="81">
        <f t="shared" ca="1" si="43"/>
        <v>0</v>
      </c>
      <c r="AR134" s="81">
        <f t="shared" ca="1" si="44"/>
        <v>0</v>
      </c>
      <c r="AS134" s="81">
        <f t="shared" si="45"/>
        <v>0</v>
      </c>
      <c r="AT134" s="81">
        <f t="shared" ca="1" si="46"/>
        <v>0</v>
      </c>
      <c r="AU134" s="81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'M2-In'!F135*malu2+'M2-In'!G135*dima2+'M2-In'!H135*wome2+'M2-In'!I135*doje2+'M2-In'!J135*vrve2+'M2-In'!K135*zasa2+'M2-In'!L135*zodi2</f>
        <v>0</v>
      </c>
      <c r="F135" s="34">
        <f>IF('M2-In'!Q135&lt;0,1,0)</f>
        <v>0</v>
      </c>
      <c r="G135" s="81" t="str">
        <f t="shared" si="32"/>
        <v>OK</v>
      </c>
      <c r="H135" s="81">
        <f>IF('M2-In'!Q135&lt;0,0,'M2-In'!Q135)</f>
        <v>0</v>
      </c>
      <c r="I135" s="25">
        <f>IF('M2-In'!F135&gt;0,malu2,0)</f>
        <v>0</v>
      </c>
      <c r="J135" s="25">
        <f>IF('M2-In'!G135&gt;0,dima2,0)</f>
        <v>0</v>
      </c>
      <c r="K135" s="25">
        <f>IF('M2-In'!H135&gt;0,wome2,0)</f>
        <v>0</v>
      </c>
      <c r="L135" s="25">
        <f>IF('M2-In'!I135&gt;0,doje2,0)</f>
        <v>0</v>
      </c>
      <c r="M135" s="25">
        <f>IF('M2-In'!J135&gt;0,vrve2,0)</f>
        <v>0</v>
      </c>
      <c r="N135" s="25">
        <f>IF('M2-In'!K135&gt;0,zasa2,0)</f>
        <v>0</v>
      </c>
      <c r="O135" s="25">
        <f>IF('M2-In'!L135&gt;0,zodi2,0)</f>
        <v>0</v>
      </c>
      <c r="P135" s="25">
        <f t="shared" si="33"/>
        <v>0</v>
      </c>
      <c r="Q135" s="25">
        <f>IF(P135+'M2-In'!U135&gt;malu2+dima2+wome2+doje2+vrve2+zasa2+zodi2,1,0)</f>
        <v>0</v>
      </c>
      <c r="R135" s="25" t="str">
        <f t="shared" si="34"/>
        <v>OK</v>
      </c>
      <c r="S135" s="25">
        <f>MIN(P135+'M2-In'!U135,malu2+dima2+wome2+doje2+vrve2+zasa2+zodi2)</f>
        <v>0</v>
      </c>
      <c r="T135" s="25">
        <f>IF('M2-In'!AD135+'M2-In'!AE135+'M2-In'!AF135+'M2-In'!AG135+'M2-In'!AH135+'M2-In'!AI135+'M2-In'!AJ135&gt;S135,1,0)</f>
        <v>0</v>
      </c>
      <c r="U135" s="25" t="str">
        <f t="shared" si="35"/>
        <v>OK</v>
      </c>
      <c r="V135" s="34">
        <f t="shared" si="36"/>
        <v>0</v>
      </c>
      <c r="W135" s="81">
        <f>ROUND('M2-In'!Y135+'M2-In'!Z135+'M2-In'!AA135*0.5+'M2-In'!AB135*0.5,2)</f>
        <v>0</v>
      </c>
      <c r="X135" s="81">
        <f>ROUND('M2-In'!Y135,2)+ROUND('M2-In'!Z135*1.5,2)+ROUND('M2-In'!AA135*0.6,2)+ROUND('M2-In'!AB135*0.9,2)</f>
        <v>0</v>
      </c>
      <c r="Y135" s="81">
        <f ca="1">IF(V135=1,"Corriger",'M2-In'!Y135* vergoedtwee +'M2-In'!Z135*ROUND( vergoedtwee *1.5,2)+'M2-In'!AA135*ROUND( vergoedtwee *0.6,2)+'M2-In'!AB135*ROUND( vergoedtwee *0.9,2))</f>
        <v>0</v>
      </c>
      <c r="Z135" s="81">
        <f t="shared" ca="1" si="37"/>
        <v>0</v>
      </c>
      <c r="AA135" s="81">
        <f>E135+'M2-In'!N135+'M2-In'!P135+H135</f>
        <v>0</v>
      </c>
      <c r="AB135" s="81">
        <f>E135+'M2-In'!N135+'M2-In'!P135</f>
        <v>0</v>
      </c>
      <c r="AC135" s="25">
        <f>IF(V135=1,"Corriger",MIN(AA135,ad5m2*Ident!L135))</f>
        <v>0</v>
      </c>
      <c r="AD135" s="25">
        <f>MIN(AB135,ad5m2*Ident!L135)</f>
        <v>0</v>
      </c>
      <c r="AE135" s="81">
        <f t="shared" si="38"/>
        <v>0</v>
      </c>
      <c r="AF135" s="81">
        <f t="shared" si="39"/>
        <v>0</v>
      </c>
      <c r="AG135" s="81">
        <f>'M2-In'!AD135+'M2-In'!AE135</f>
        <v>0</v>
      </c>
      <c r="AH135" s="81">
        <f t="shared" si="40"/>
        <v>0</v>
      </c>
      <c r="AI135" s="81">
        <f>IF(V135=1,"Corriger!",ROUND('M2-In'!AF135*AE135*fuf,2))</f>
        <v>0</v>
      </c>
      <c r="AJ135" s="81">
        <f>IF(V135=1,"Corriger!",ROUND('M2-In'!AG135*AE135*fuf,2))</f>
        <v>0</v>
      </c>
      <c r="AK135" s="81">
        <f>IF(V135=1,"Corriger!",ROUND('M2-In'!AH135*AE135*fuf,2))</f>
        <v>0</v>
      </c>
      <c r="AL135" s="81">
        <f>IF(V135=1,"Corriger!",ROUND('M2-In'!AI135*AE135*fuf,2))</f>
        <v>0</v>
      </c>
      <c r="AM135" s="81">
        <f>IF(V135=1,"Corriger!",ROUND('M2-In'!AJ135*AE135*fuf,2))</f>
        <v>0</v>
      </c>
      <c r="AN135" s="81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1">
        <f t="shared" si="42"/>
        <v>0</v>
      </c>
      <c r="AQ135" s="81">
        <f t="shared" ca="1" si="43"/>
        <v>0</v>
      </c>
      <c r="AR135" s="81">
        <f t="shared" ca="1" si="44"/>
        <v>0</v>
      </c>
      <c r="AS135" s="81">
        <f t="shared" si="45"/>
        <v>0</v>
      </c>
      <c r="AT135" s="81">
        <f t="shared" ca="1" si="46"/>
        <v>0</v>
      </c>
      <c r="AU135" s="81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'M2-In'!F136*malu2+'M2-In'!G136*dima2+'M2-In'!H136*wome2+'M2-In'!I136*doje2+'M2-In'!J136*vrve2+'M2-In'!K136*zasa2+'M2-In'!L136*zodi2</f>
        <v>0</v>
      </c>
      <c r="F136" s="34">
        <f>IF('M2-In'!Q136&lt;0,1,0)</f>
        <v>0</v>
      </c>
      <c r="G136" s="81" t="str">
        <f t="shared" si="32"/>
        <v>OK</v>
      </c>
      <c r="H136" s="81">
        <f>IF('M2-In'!Q136&lt;0,0,'M2-In'!Q136)</f>
        <v>0</v>
      </c>
      <c r="I136" s="25">
        <f>IF('M2-In'!F136&gt;0,malu2,0)</f>
        <v>0</v>
      </c>
      <c r="J136" s="25">
        <f>IF('M2-In'!G136&gt;0,dima2,0)</f>
        <v>0</v>
      </c>
      <c r="K136" s="25">
        <f>IF('M2-In'!H136&gt;0,wome2,0)</f>
        <v>0</v>
      </c>
      <c r="L136" s="25">
        <f>IF('M2-In'!I136&gt;0,doje2,0)</f>
        <v>0</v>
      </c>
      <c r="M136" s="25">
        <f>IF('M2-In'!J136&gt;0,vrve2,0)</f>
        <v>0</v>
      </c>
      <c r="N136" s="25">
        <f>IF('M2-In'!K136&gt;0,zasa2,0)</f>
        <v>0</v>
      </c>
      <c r="O136" s="25">
        <f>IF('M2-In'!L136&gt;0,zodi2,0)</f>
        <v>0</v>
      </c>
      <c r="P136" s="25">
        <f t="shared" si="33"/>
        <v>0</v>
      </c>
      <c r="Q136" s="25">
        <f>IF(P136+'M2-In'!U136&gt;malu2+dima2+wome2+doje2+vrve2+zasa2+zodi2,1,0)</f>
        <v>0</v>
      </c>
      <c r="R136" s="25" t="str">
        <f t="shared" si="34"/>
        <v>OK</v>
      </c>
      <c r="S136" s="25">
        <f>MIN(P136+'M2-In'!U136,malu2+dima2+wome2+doje2+vrve2+zasa2+zodi2)</f>
        <v>0</v>
      </c>
      <c r="T136" s="25">
        <f>IF('M2-In'!AD136+'M2-In'!AE136+'M2-In'!AF136+'M2-In'!AG136+'M2-In'!AH136+'M2-In'!AI136+'M2-In'!AJ136&gt;S136,1,0)</f>
        <v>0</v>
      </c>
      <c r="U136" s="25" t="str">
        <f t="shared" si="35"/>
        <v>OK</v>
      </c>
      <c r="V136" s="34">
        <f t="shared" si="36"/>
        <v>0</v>
      </c>
      <c r="W136" s="81">
        <f>ROUND('M2-In'!Y136+'M2-In'!Z136+'M2-In'!AA136*0.5+'M2-In'!AB136*0.5,2)</f>
        <v>0</v>
      </c>
      <c r="X136" s="81">
        <f>ROUND('M2-In'!Y136,2)+ROUND('M2-In'!Z136*1.5,2)+ROUND('M2-In'!AA136*0.6,2)+ROUND('M2-In'!AB136*0.9,2)</f>
        <v>0</v>
      </c>
      <c r="Y136" s="81">
        <f ca="1">IF(V136=1,"Corriger",'M2-In'!Y136* vergoedtwee +'M2-In'!Z136*ROUND( vergoedtwee *1.5,2)+'M2-In'!AA136*ROUND( vergoedtwee *0.6,2)+'M2-In'!AB136*ROUND( vergoedtwee *0.9,2))</f>
        <v>0</v>
      </c>
      <c r="Z136" s="81">
        <f t="shared" ca="1" si="37"/>
        <v>0</v>
      </c>
      <c r="AA136" s="81">
        <f>E136+'M2-In'!N136+'M2-In'!P136+H136</f>
        <v>0</v>
      </c>
      <c r="AB136" s="81">
        <f>E136+'M2-In'!N136+'M2-In'!P136</f>
        <v>0</v>
      </c>
      <c r="AC136" s="25">
        <f>IF(V136=1,"Corriger",MIN(AA136,ad5m2*Ident!L136))</f>
        <v>0</v>
      </c>
      <c r="AD136" s="25">
        <f>MIN(AB136,ad5m2*Ident!L136)</f>
        <v>0</v>
      </c>
      <c r="AE136" s="81">
        <f t="shared" si="38"/>
        <v>0</v>
      </c>
      <c r="AF136" s="81">
        <f t="shared" si="39"/>
        <v>0</v>
      </c>
      <c r="AG136" s="81">
        <f>'M2-In'!AD136+'M2-In'!AE136</f>
        <v>0</v>
      </c>
      <c r="AH136" s="81">
        <f t="shared" si="40"/>
        <v>0</v>
      </c>
      <c r="AI136" s="81">
        <f>IF(V136=1,"Corriger!",ROUND('M2-In'!AF136*AE136*fuf,2))</f>
        <v>0</v>
      </c>
      <c r="AJ136" s="81">
        <f>IF(V136=1,"Corriger!",ROUND('M2-In'!AG136*AE136*fuf,2))</f>
        <v>0</v>
      </c>
      <c r="AK136" s="81">
        <f>IF(V136=1,"Corriger!",ROUND('M2-In'!AH136*AE136*fuf,2))</f>
        <v>0</v>
      </c>
      <c r="AL136" s="81">
        <f>IF(V136=1,"Corriger!",ROUND('M2-In'!AI136*AE136*fuf,2))</f>
        <v>0</v>
      </c>
      <c r="AM136" s="81">
        <f>IF(V136=1,"Corriger!",ROUND('M2-In'!AJ136*AE136*fuf,2))</f>
        <v>0</v>
      </c>
      <c r="AN136" s="81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1">
        <f t="shared" si="42"/>
        <v>0</v>
      </c>
      <c r="AQ136" s="81">
        <f t="shared" ca="1" si="43"/>
        <v>0</v>
      </c>
      <c r="AR136" s="81">
        <f t="shared" ca="1" si="44"/>
        <v>0</v>
      </c>
      <c r="AS136" s="81">
        <f t="shared" si="45"/>
        <v>0</v>
      </c>
      <c r="AT136" s="81">
        <f t="shared" ca="1" si="46"/>
        <v>0</v>
      </c>
      <c r="AU136" s="81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'M2-In'!F137*malu2+'M2-In'!G137*dima2+'M2-In'!H137*wome2+'M2-In'!I137*doje2+'M2-In'!J137*vrve2+'M2-In'!K137*zasa2+'M2-In'!L137*zodi2</f>
        <v>0</v>
      </c>
      <c r="F137" s="34">
        <f>IF('M2-In'!Q137&lt;0,1,0)</f>
        <v>0</v>
      </c>
      <c r="G137" s="81" t="str">
        <f t="shared" si="32"/>
        <v>OK</v>
      </c>
      <c r="H137" s="81">
        <f>IF('M2-In'!Q137&lt;0,0,'M2-In'!Q137)</f>
        <v>0</v>
      </c>
      <c r="I137" s="25">
        <f>IF('M2-In'!F137&gt;0,malu2,0)</f>
        <v>0</v>
      </c>
      <c r="J137" s="25">
        <f>IF('M2-In'!G137&gt;0,dima2,0)</f>
        <v>0</v>
      </c>
      <c r="K137" s="25">
        <f>IF('M2-In'!H137&gt;0,wome2,0)</f>
        <v>0</v>
      </c>
      <c r="L137" s="25">
        <f>IF('M2-In'!I137&gt;0,doje2,0)</f>
        <v>0</v>
      </c>
      <c r="M137" s="25">
        <f>IF('M2-In'!J137&gt;0,vrve2,0)</f>
        <v>0</v>
      </c>
      <c r="N137" s="25">
        <f>IF('M2-In'!K137&gt;0,zasa2,0)</f>
        <v>0</v>
      </c>
      <c r="O137" s="25">
        <f>IF('M2-In'!L137&gt;0,zodi2,0)</f>
        <v>0</v>
      </c>
      <c r="P137" s="25">
        <f t="shared" si="33"/>
        <v>0</v>
      </c>
      <c r="Q137" s="25">
        <f>IF(P137+'M2-In'!U137&gt;malu2+dima2+wome2+doje2+vrve2+zasa2+zodi2,1,0)</f>
        <v>0</v>
      </c>
      <c r="R137" s="25" t="str">
        <f t="shared" si="34"/>
        <v>OK</v>
      </c>
      <c r="S137" s="25">
        <f>MIN(P137+'M2-In'!U137,malu2+dima2+wome2+doje2+vrve2+zasa2+zodi2)</f>
        <v>0</v>
      </c>
      <c r="T137" s="25">
        <f>IF('M2-In'!AD137+'M2-In'!AE137+'M2-In'!AF137+'M2-In'!AG137+'M2-In'!AH137+'M2-In'!AI137+'M2-In'!AJ137&gt;S137,1,0)</f>
        <v>0</v>
      </c>
      <c r="U137" s="25" t="str">
        <f t="shared" si="35"/>
        <v>OK</v>
      </c>
      <c r="V137" s="34">
        <f t="shared" si="36"/>
        <v>0</v>
      </c>
      <c r="W137" s="81">
        <f>ROUND('M2-In'!Y137+'M2-In'!Z137+'M2-In'!AA137*0.5+'M2-In'!AB137*0.5,2)</f>
        <v>0</v>
      </c>
      <c r="X137" s="81">
        <f>ROUND('M2-In'!Y137,2)+ROUND('M2-In'!Z137*1.5,2)+ROUND('M2-In'!AA137*0.6,2)+ROUND('M2-In'!AB137*0.9,2)</f>
        <v>0</v>
      </c>
      <c r="Y137" s="81">
        <f ca="1">IF(V137=1,"Corriger",'M2-In'!Y137* vergoedtwee +'M2-In'!Z137*ROUND( vergoedtwee *1.5,2)+'M2-In'!AA137*ROUND( vergoedtwee *0.6,2)+'M2-In'!AB137*ROUND( vergoedtwee *0.9,2))</f>
        <v>0</v>
      </c>
      <c r="Z137" s="81">
        <f t="shared" ca="1" si="37"/>
        <v>0</v>
      </c>
      <c r="AA137" s="81">
        <f>E137+'M2-In'!N137+'M2-In'!P137+H137</f>
        <v>0</v>
      </c>
      <c r="AB137" s="81">
        <f>E137+'M2-In'!N137+'M2-In'!P137</f>
        <v>0</v>
      </c>
      <c r="AC137" s="25">
        <f>IF(V137=1,"Corriger",MIN(AA137,ad5m2*Ident!L137))</f>
        <v>0</v>
      </c>
      <c r="AD137" s="25">
        <f>MIN(AB137,ad5m2*Ident!L137)</f>
        <v>0</v>
      </c>
      <c r="AE137" s="81">
        <f t="shared" si="38"/>
        <v>0</v>
      </c>
      <c r="AF137" s="81">
        <f t="shared" si="39"/>
        <v>0</v>
      </c>
      <c r="AG137" s="81">
        <f>'M2-In'!AD137+'M2-In'!AE137</f>
        <v>0</v>
      </c>
      <c r="AH137" s="81">
        <f t="shared" si="40"/>
        <v>0</v>
      </c>
      <c r="AI137" s="81">
        <f>IF(V137=1,"Corriger!",ROUND('M2-In'!AF137*AE137*fuf,2))</f>
        <v>0</v>
      </c>
      <c r="AJ137" s="81">
        <f>IF(V137=1,"Corriger!",ROUND('M2-In'!AG137*AE137*fuf,2))</f>
        <v>0</v>
      </c>
      <c r="AK137" s="81">
        <f>IF(V137=1,"Corriger!",ROUND('M2-In'!AH137*AE137*fuf,2))</f>
        <v>0</v>
      </c>
      <c r="AL137" s="81">
        <f>IF(V137=1,"Corriger!",ROUND('M2-In'!AI137*AE137*fuf,2))</f>
        <v>0</v>
      </c>
      <c r="AM137" s="81">
        <f>IF(V137=1,"Corriger!",ROUND('M2-In'!AJ137*AE137*fuf,2))</f>
        <v>0</v>
      </c>
      <c r="AN137" s="81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1">
        <f t="shared" si="42"/>
        <v>0</v>
      </c>
      <c r="AQ137" s="81">
        <f t="shared" ca="1" si="43"/>
        <v>0</v>
      </c>
      <c r="AR137" s="81">
        <f t="shared" ca="1" si="44"/>
        <v>0</v>
      </c>
      <c r="AS137" s="81">
        <f t="shared" si="45"/>
        <v>0</v>
      </c>
      <c r="AT137" s="81">
        <f t="shared" ca="1" si="46"/>
        <v>0</v>
      </c>
      <c r="AU137" s="81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'M2-In'!F138*malu2+'M2-In'!G138*dima2+'M2-In'!H138*wome2+'M2-In'!I138*doje2+'M2-In'!J138*vrve2+'M2-In'!K138*zasa2+'M2-In'!L138*zodi2</f>
        <v>0</v>
      </c>
      <c r="F138" s="34">
        <f>IF('M2-In'!Q138&lt;0,1,0)</f>
        <v>0</v>
      </c>
      <c r="G138" s="81" t="str">
        <f t="shared" si="32"/>
        <v>OK</v>
      </c>
      <c r="H138" s="81">
        <f>IF('M2-In'!Q138&lt;0,0,'M2-In'!Q138)</f>
        <v>0</v>
      </c>
      <c r="I138" s="25">
        <f>IF('M2-In'!F138&gt;0,malu2,0)</f>
        <v>0</v>
      </c>
      <c r="J138" s="25">
        <f>IF('M2-In'!G138&gt;0,dima2,0)</f>
        <v>0</v>
      </c>
      <c r="K138" s="25">
        <f>IF('M2-In'!H138&gt;0,wome2,0)</f>
        <v>0</v>
      </c>
      <c r="L138" s="25">
        <f>IF('M2-In'!I138&gt;0,doje2,0)</f>
        <v>0</v>
      </c>
      <c r="M138" s="25">
        <f>IF('M2-In'!J138&gt;0,vrve2,0)</f>
        <v>0</v>
      </c>
      <c r="N138" s="25">
        <f>IF('M2-In'!K138&gt;0,zasa2,0)</f>
        <v>0</v>
      </c>
      <c r="O138" s="25">
        <f>IF('M2-In'!L138&gt;0,zodi2,0)</f>
        <v>0</v>
      </c>
      <c r="P138" s="25">
        <f t="shared" si="33"/>
        <v>0</v>
      </c>
      <c r="Q138" s="25">
        <f>IF(P138+'M2-In'!U138&gt;malu2+dima2+wome2+doje2+vrve2+zasa2+zodi2,1,0)</f>
        <v>0</v>
      </c>
      <c r="R138" s="25" t="str">
        <f t="shared" si="34"/>
        <v>OK</v>
      </c>
      <c r="S138" s="25">
        <f>MIN(P138+'M2-In'!U138,malu2+dima2+wome2+doje2+vrve2+zasa2+zodi2)</f>
        <v>0</v>
      </c>
      <c r="T138" s="25">
        <f>IF('M2-In'!AD138+'M2-In'!AE138+'M2-In'!AF138+'M2-In'!AG138+'M2-In'!AH138+'M2-In'!AI138+'M2-In'!AJ138&gt;S138,1,0)</f>
        <v>0</v>
      </c>
      <c r="U138" s="25" t="str">
        <f t="shared" si="35"/>
        <v>OK</v>
      </c>
      <c r="V138" s="34">
        <f t="shared" si="36"/>
        <v>0</v>
      </c>
      <c r="W138" s="81">
        <f>ROUND('M2-In'!Y138+'M2-In'!Z138+'M2-In'!AA138*0.5+'M2-In'!AB138*0.5,2)</f>
        <v>0</v>
      </c>
      <c r="X138" s="81">
        <f>ROUND('M2-In'!Y138,2)+ROUND('M2-In'!Z138*1.5,2)+ROUND('M2-In'!AA138*0.6,2)+ROUND('M2-In'!AB138*0.9,2)</f>
        <v>0</v>
      </c>
      <c r="Y138" s="81">
        <f ca="1">IF(V138=1,"Corriger",'M2-In'!Y138* vergoedtwee +'M2-In'!Z138*ROUND( vergoedtwee *1.5,2)+'M2-In'!AA138*ROUND( vergoedtwee *0.6,2)+'M2-In'!AB138*ROUND( vergoedtwee *0.9,2))</f>
        <v>0</v>
      </c>
      <c r="Z138" s="81">
        <f t="shared" ca="1" si="37"/>
        <v>0</v>
      </c>
      <c r="AA138" s="81">
        <f>E138+'M2-In'!N138+'M2-In'!P138+H138</f>
        <v>0</v>
      </c>
      <c r="AB138" s="81">
        <f>E138+'M2-In'!N138+'M2-In'!P138</f>
        <v>0</v>
      </c>
      <c r="AC138" s="25">
        <f>IF(V138=1,"Corriger",MIN(AA138,ad5m2*Ident!L138))</f>
        <v>0</v>
      </c>
      <c r="AD138" s="25">
        <f>MIN(AB138,ad5m2*Ident!L138)</f>
        <v>0</v>
      </c>
      <c r="AE138" s="81">
        <f t="shared" si="38"/>
        <v>0</v>
      </c>
      <c r="AF138" s="81">
        <f t="shared" si="39"/>
        <v>0</v>
      </c>
      <c r="AG138" s="81">
        <f>'M2-In'!AD138+'M2-In'!AE138</f>
        <v>0</v>
      </c>
      <c r="AH138" s="81">
        <f t="shared" si="40"/>
        <v>0</v>
      </c>
      <c r="AI138" s="81">
        <f>IF(V138=1,"Corriger!",ROUND('M2-In'!AF138*AE138*fuf,2))</f>
        <v>0</v>
      </c>
      <c r="AJ138" s="81">
        <f>IF(V138=1,"Corriger!",ROUND('M2-In'!AG138*AE138*fuf,2))</f>
        <v>0</v>
      </c>
      <c r="AK138" s="81">
        <f>IF(V138=1,"Corriger!",ROUND('M2-In'!AH138*AE138*fuf,2))</f>
        <v>0</v>
      </c>
      <c r="AL138" s="81">
        <f>IF(V138=1,"Corriger!",ROUND('M2-In'!AI138*AE138*fuf,2))</f>
        <v>0</v>
      </c>
      <c r="AM138" s="81">
        <f>IF(V138=1,"Corriger!",ROUND('M2-In'!AJ138*AE138*fuf,2))</f>
        <v>0</v>
      </c>
      <c r="AN138" s="81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1">
        <f t="shared" si="42"/>
        <v>0</v>
      </c>
      <c r="AQ138" s="81">
        <f t="shared" ca="1" si="43"/>
        <v>0</v>
      </c>
      <c r="AR138" s="81">
        <f t="shared" ca="1" si="44"/>
        <v>0</v>
      </c>
      <c r="AS138" s="81">
        <f t="shared" si="45"/>
        <v>0</v>
      </c>
      <c r="AT138" s="81">
        <f t="shared" ca="1" si="46"/>
        <v>0</v>
      </c>
      <c r="AU138" s="81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'M2-In'!F139*malu2+'M2-In'!G139*dima2+'M2-In'!H139*wome2+'M2-In'!I139*doje2+'M2-In'!J139*vrve2+'M2-In'!K139*zasa2+'M2-In'!L139*zodi2</f>
        <v>0</v>
      </c>
      <c r="F139" s="34">
        <f>IF('M2-In'!Q139&lt;0,1,0)</f>
        <v>0</v>
      </c>
      <c r="G139" s="81" t="str">
        <f t="shared" si="32"/>
        <v>OK</v>
      </c>
      <c r="H139" s="81">
        <f>IF('M2-In'!Q139&lt;0,0,'M2-In'!Q139)</f>
        <v>0</v>
      </c>
      <c r="I139" s="25">
        <f>IF('M2-In'!F139&gt;0,malu2,0)</f>
        <v>0</v>
      </c>
      <c r="J139" s="25">
        <f>IF('M2-In'!G139&gt;0,dima2,0)</f>
        <v>0</v>
      </c>
      <c r="K139" s="25">
        <f>IF('M2-In'!H139&gt;0,wome2,0)</f>
        <v>0</v>
      </c>
      <c r="L139" s="25">
        <f>IF('M2-In'!I139&gt;0,doje2,0)</f>
        <v>0</v>
      </c>
      <c r="M139" s="25">
        <f>IF('M2-In'!J139&gt;0,vrve2,0)</f>
        <v>0</v>
      </c>
      <c r="N139" s="25">
        <f>IF('M2-In'!K139&gt;0,zasa2,0)</f>
        <v>0</v>
      </c>
      <c r="O139" s="25">
        <f>IF('M2-In'!L139&gt;0,zodi2,0)</f>
        <v>0</v>
      </c>
      <c r="P139" s="25">
        <f t="shared" si="33"/>
        <v>0</v>
      </c>
      <c r="Q139" s="25">
        <f>IF(P139+'M2-In'!U139&gt;malu2+dima2+wome2+doje2+vrve2+zasa2+zodi2,1,0)</f>
        <v>0</v>
      </c>
      <c r="R139" s="25" t="str">
        <f t="shared" si="34"/>
        <v>OK</v>
      </c>
      <c r="S139" s="25">
        <f>MIN(P139+'M2-In'!U139,malu2+dima2+wome2+doje2+vrve2+zasa2+zodi2)</f>
        <v>0</v>
      </c>
      <c r="T139" s="25">
        <f>IF('M2-In'!AD139+'M2-In'!AE139+'M2-In'!AF139+'M2-In'!AG139+'M2-In'!AH139+'M2-In'!AI139+'M2-In'!AJ139&gt;S139,1,0)</f>
        <v>0</v>
      </c>
      <c r="U139" s="25" t="str">
        <f t="shared" si="35"/>
        <v>OK</v>
      </c>
      <c r="V139" s="34">
        <f t="shared" si="36"/>
        <v>0</v>
      </c>
      <c r="W139" s="81">
        <f>ROUND('M2-In'!Y139+'M2-In'!Z139+'M2-In'!AA139*0.5+'M2-In'!AB139*0.5,2)</f>
        <v>0</v>
      </c>
      <c r="X139" s="81">
        <f>ROUND('M2-In'!Y139,2)+ROUND('M2-In'!Z139*1.5,2)+ROUND('M2-In'!AA139*0.6,2)+ROUND('M2-In'!AB139*0.9,2)</f>
        <v>0</v>
      </c>
      <c r="Y139" s="81">
        <f ca="1">IF(V139=1,"Corriger",'M2-In'!Y139* vergoedtwee +'M2-In'!Z139*ROUND( vergoedtwee *1.5,2)+'M2-In'!AA139*ROUND( vergoedtwee *0.6,2)+'M2-In'!AB139*ROUND( vergoedtwee *0.9,2))</f>
        <v>0</v>
      </c>
      <c r="Z139" s="81">
        <f t="shared" ca="1" si="37"/>
        <v>0</v>
      </c>
      <c r="AA139" s="81">
        <f>E139+'M2-In'!N139+'M2-In'!P139+H139</f>
        <v>0</v>
      </c>
      <c r="AB139" s="81">
        <f>E139+'M2-In'!N139+'M2-In'!P139</f>
        <v>0</v>
      </c>
      <c r="AC139" s="25">
        <f>IF(V139=1,"Corriger",MIN(AA139,ad5m2*Ident!L139))</f>
        <v>0</v>
      </c>
      <c r="AD139" s="25">
        <f>MIN(AB139,ad5m2*Ident!L139)</f>
        <v>0</v>
      </c>
      <c r="AE139" s="81">
        <f t="shared" si="38"/>
        <v>0</v>
      </c>
      <c r="AF139" s="81">
        <f t="shared" si="39"/>
        <v>0</v>
      </c>
      <c r="AG139" s="81">
        <f>'M2-In'!AD139+'M2-In'!AE139</f>
        <v>0</v>
      </c>
      <c r="AH139" s="81">
        <f t="shared" si="40"/>
        <v>0</v>
      </c>
      <c r="AI139" s="81">
        <f>IF(V139=1,"Corriger!",ROUND('M2-In'!AF139*AE139*fuf,2))</f>
        <v>0</v>
      </c>
      <c r="AJ139" s="81">
        <f>IF(V139=1,"Corriger!",ROUND('M2-In'!AG139*AE139*fuf,2))</f>
        <v>0</v>
      </c>
      <c r="AK139" s="81">
        <f>IF(V139=1,"Corriger!",ROUND('M2-In'!AH139*AE139*fuf,2))</f>
        <v>0</v>
      </c>
      <c r="AL139" s="81">
        <f>IF(V139=1,"Corriger!",ROUND('M2-In'!AI139*AE139*fuf,2))</f>
        <v>0</v>
      </c>
      <c r="AM139" s="81">
        <f>IF(V139=1,"Corriger!",ROUND('M2-In'!AJ139*AE139*fuf,2))</f>
        <v>0</v>
      </c>
      <c r="AN139" s="81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1">
        <f t="shared" si="42"/>
        <v>0</v>
      </c>
      <c r="AQ139" s="81">
        <f t="shared" ca="1" si="43"/>
        <v>0</v>
      </c>
      <c r="AR139" s="81">
        <f t="shared" ca="1" si="44"/>
        <v>0</v>
      </c>
      <c r="AS139" s="81">
        <f t="shared" si="45"/>
        <v>0</v>
      </c>
      <c r="AT139" s="81">
        <f t="shared" ca="1" si="46"/>
        <v>0</v>
      </c>
      <c r="AU139" s="81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'M2-In'!F140*malu2+'M2-In'!G140*dima2+'M2-In'!H140*wome2+'M2-In'!I140*doje2+'M2-In'!J140*vrve2+'M2-In'!K140*zasa2+'M2-In'!L140*zodi2</f>
        <v>0</v>
      </c>
      <c r="F140" s="34">
        <f>IF('M2-In'!Q140&lt;0,1,0)</f>
        <v>0</v>
      </c>
      <c r="G140" s="81" t="str">
        <f t="shared" si="32"/>
        <v>OK</v>
      </c>
      <c r="H140" s="81">
        <f>IF('M2-In'!Q140&lt;0,0,'M2-In'!Q140)</f>
        <v>0</v>
      </c>
      <c r="I140" s="25">
        <f>IF('M2-In'!F140&gt;0,malu2,0)</f>
        <v>0</v>
      </c>
      <c r="J140" s="25">
        <f>IF('M2-In'!G140&gt;0,dima2,0)</f>
        <v>0</v>
      </c>
      <c r="K140" s="25">
        <f>IF('M2-In'!H140&gt;0,wome2,0)</f>
        <v>0</v>
      </c>
      <c r="L140" s="25">
        <f>IF('M2-In'!I140&gt;0,doje2,0)</f>
        <v>0</v>
      </c>
      <c r="M140" s="25">
        <f>IF('M2-In'!J140&gt;0,vrve2,0)</f>
        <v>0</v>
      </c>
      <c r="N140" s="25">
        <f>IF('M2-In'!K140&gt;0,zasa2,0)</f>
        <v>0</v>
      </c>
      <c r="O140" s="25">
        <f>IF('M2-In'!L140&gt;0,zodi2,0)</f>
        <v>0</v>
      </c>
      <c r="P140" s="25">
        <f t="shared" si="33"/>
        <v>0</v>
      </c>
      <c r="Q140" s="25">
        <f>IF(P140+'M2-In'!U140&gt;malu2+dima2+wome2+doje2+vrve2+zasa2+zodi2,1,0)</f>
        <v>0</v>
      </c>
      <c r="R140" s="25" t="str">
        <f t="shared" si="34"/>
        <v>OK</v>
      </c>
      <c r="S140" s="25">
        <f>MIN(P140+'M2-In'!U140,malu2+dima2+wome2+doje2+vrve2+zasa2+zodi2)</f>
        <v>0</v>
      </c>
      <c r="T140" s="25">
        <f>IF('M2-In'!AD140+'M2-In'!AE140+'M2-In'!AF140+'M2-In'!AG140+'M2-In'!AH140+'M2-In'!AI140+'M2-In'!AJ140&gt;S140,1,0)</f>
        <v>0</v>
      </c>
      <c r="U140" s="25" t="str">
        <f t="shared" si="35"/>
        <v>OK</v>
      </c>
      <c r="V140" s="34">
        <f t="shared" si="36"/>
        <v>0</v>
      </c>
      <c r="W140" s="81">
        <f>ROUND('M2-In'!Y140+'M2-In'!Z140+'M2-In'!AA140*0.5+'M2-In'!AB140*0.5,2)</f>
        <v>0</v>
      </c>
      <c r="X140" s="81">
        <f>ROUND('M2-In'!Y140,2)+ROUND('M2-In'!Z140*1.5,2)+ROUND('M2-In'!AA140*0.6,2)+ROUND('M2-In'!AB140*0.9,2)</f>
        <v>0</v>
      </c>
      <c r="Y140" s="81">
        <f ca="1">IF(V140=1,"Corriger",'M2-In'!Y140* vergoedtwee +'M2-In'!Z140*ROUND( vergoedtwee *1.5,2)+'M2-In'!AA140*ROUND( vergoedtwee *0.6,2)+'M2-In'!AB140*ROUND( vergoedtwee *0.9,2))</f>
        <v>0</v>
      </c>
      <c r="Z140" s="81">
        <f t="shared" ca="1" si="37"/>
        <v>0</v>
      </c>
      <c r="AA140" s="81">
        <f>E140+'M2-In'!N140+'M2-In'!P140+H140</f>
        <v>0</v>
      </c>
      <c r="AB140" s="81">
        <f>E140+'M2-In'!N140+'M2-In'!P140</f>
        <v>0</v>
      </c>
      <c r="AC140" s="25">
        <f>IF(V140=1,"Corriger",MIN(AA140,ad5m2*Ident!L140))</f>
        <v>0</v>
      </c>
      <c r="AD140" s="25">
        <f>MIN(AB140,ad5m2*Ident!L140)</f>
        <v>0</v>
      </c>
      <c r="AE140" s="81">
        <f t="shared" si="38"/>
        <v>0</v>
      </c>
      <c r="AF140" s="81">
        <f t="shared" si="39"/>
        <v>0</v>
      </c>
      <c r="AG140" s="81">
        <f>'M2-In'!AD140+'M2-In'!AE140</f>
        <v>0</v>
      </c>
      <c r="AH140" s="81">
        <f t="shared" si="40"/>
        <v>0</v>
      </c>
      <c r="AI140" s="81">
        <f>IF(V140=1,"Corriger!",ROUND('M2-In'!AF140*AE140*fuf,2))</f>
        <v>0</v>
      </c>
      <c r="AJ140" s="81">
        <f>IF(V140=1,"Corriger!",ROUND('M2-In'!AG140*AE140*fuf,2))</f>
        <v>0</v>
      </c>
      <c r="AK140" s="81">
        <f>IF(V140=1,"Corriger!",ROUND('M2-In'!AH140*AE140*fuf,2))</f>
        <v>0</v>
      </c>
      <c r="AL140" s="81">
        <f>IF(V140=1,"Corriger!",ROUND('M2-In'!AI140*AE140*fuf,2))</f>
        <v>0</v>
      </c>
      <c r="AM140" s="81">
        <f>IF(V140=1,"Corriger!",ROUND('M2-In'!AJ140*AE140*fuf,2))</f>
        <v>0</v>
      </c>
      <c r="AN140" s="81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1">
        <f t="shared" si="42"/>
        <v>0</v>
      </c>
      <c r="AQ140" s="81">
        <f t="shared" ca="1" si="43"/>
        <v>0</v>
      </c>
      <c r="AR140" s="81">
        <f t="shared" ca="1" si="44"/>
        <v>0</v>
      </c>
      <c r="AS140" s="81">
        <f t="shared" si="45"/>
        <v>0</v>
      </c>
      <c r="AT140" s="81">
        <f t="shared" ca="1" si="46"/>
        <v>0</v>
      </c>
      <c r="AU140" s="81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'M2-In'!F141*malu2+'M2-In'!G141*dima2+'M2-In'!H141*wome2+'M2-In'!I141*doje2+'M2-In'!J141*vrve2+'M2-In'!K141*zasa2+'M2-In'!L141*zodi2</f>
        <v>0</v>
      </c>
      <c r="F141" s="34">
        <f>IF('M2-In'!Q141&lt;0,1,0)</f>
        <v>0</v>
      </c>
      <c r="G141" s="81" t="str">
        <f t="shared" si="32"/>
        <v>OK</v>
      </c>
      <c r="H141" s="81">
        <f>IF('M2-In'!Q141&lt;0,0,'M2-In'!Q141)</f>
        <v>0</v>
      </c>
      <c r="I141" s="25">
        <f>IF('M2-In'!F141&gt;0,malu2,0)</f>
        <v>0</v>
      </c>
      <c r="J141" s="25">
        <f>IF('M2-In'!G141&gt;0,dima2,0)</f>
        <v>0</v>
      </c>
      <c r="K141" s="25">
        <f>IF('M2-In'!H141&gt;0,wome2,0)</f>
        <v>0</v>
      </c>
      <c r="L141" s="25">
        <f>IF('M2-In'!I141&gt;0,doje2,0)</f>
        <v>0</v>
      </c>
      <c r="M141" s="25">
        <f>IF('M2-In'!J141&gt;0,vrve2,0)</f>
        <v>0</v>
      </c>
      <c r="N141" s="25">
        <f>IF('M2-In'!K141&gt;0,zasa2,0)</f>
        <v>0</v>
      </c>
      <c r="O141" s="25">
        <f>IF('M2-In'!L141&gt;0,zodi2,0)</f>
        <v>0</v>
      </c>
      <c r="P141" s="25">
        <f t="shared" si="33"/>
        <v>0</v>
      </c>
      <c r="Q141" s="25">
        <f>IF(P141+'M2-In'!U141&gt;malu2+dima2+wome2+doje2+vrve2+zasa2+zodi2,1,0)</f>
        <v>0</v>
      </c>
      <c r="R141" s="25" t="str">
        <f t="shared" si="34"/>
        <v>OK</v>
      </c>
      <c r="S141" s="25">
        <f>MIN(P141+'M2-In'!U141,malu2+dima2+wome2+doje2+vrve2+zasa2+zodi2)</f>
        <v>0</v>
      </c>
      <c r="T141" s="25">
        <f>IF('M2-In'!AD141+'M2-In'!AE141+'M2-In'!AF141+'M2-In'!AG141+'M2-In'!AH141+'M2-In'!AI141+'M2-In'!AJ141&gt;S141,1,0)</f>
        <v>0</v>
      </c>
      <c r="U141" s="25" t="str">
        <f t="shared" si="35"/>
        <v>OK</v>
      </c>
      <c r="V141" s="34">
        <f t="shared" si="36"/>
        <v>0</v>
      </c>
      <c r="W141" s="81">
        <f>ROUND('M2-In'!Y141+'M2-In'!Z141+'M2-In'!AA141*0.5+'M2-In'!AB141*0.5,2)</f>
        <v>0</v>
      </c>
      <c r="X141" s="81">
        <f>ROUND('M2-In'!Y141,2)+ROUND('M2-In'!Z141*1.5,2)+ROUND('M2-In'!AA141*0.6,2)+ROUND('M2-In'!AB141*0.9,2)</f>
        <v>0</v>
      </c>
      <c r="Y141" s="81">
        <f ca="1">IF(V141=1,"Corriger",'M2-In'!Y141* vergoedtwee +'M2-In'!Z141*ROUND( vergoedtwee *1.5,2)+'M2-In'!AA141*ROUND( vergoedtwee *0.6,2)+'M2-In'!AB141*ROUND( vergoedtwee *0.9,2))</f>
        <v>0</v>
      </c>
      <c r="Z141" s="81">
        <f t="shared" ca="1" si="37"/>
        <v>0</v>
      </c>
      <c r="AA141" s="81">
        <f>E141+'M2-In'!N141+'M2-In'!P141+H141</f>
        <v>0</v>
      </c>
      <c r="AB141" s="81">
        <f>E141+'M2-In'!N141+'M2-In'!P141</f>
        <v>0</v>
      </c>
      <c r="AC141" s="25">
        <f>IF(V141=1,"Corriger",MIN(AA141,ad5m2*Ident!L141))</f>
        <v>0</v>
      </c>
      <c r="AD141" s="25">
        <f>MIN(AB141,ad5m2*Ident!L141)</f>
        <v>0</v>
      </c>
      <c r="AE141" s="81">
        <f t="shared" si="38"/>
        <v>0</v>
      </c>
      <c r="AF141" s="81">
        <f t="shared" si="39"/>
        <v>0</v>
      </c>
      <c r="AG141" s="81">
        <f>'M2-In'!AD141+'M2-In'!AE141</f>
        <v>0</v>
      </c>
      <c r="AH141" s="81">
        <f t="shared" si="40"/>
        <v>0</v>
      </c>
      <c r="AI141" s="81">
        <f>IF(V141=1,"Corriger!",ROUND('M2-In'!AF141*AE141*fuf,2))</f>
        <v>0</v>
      </c>
      <c r="AJ141" s="81">
        <f>IF(V141=1,"Corriger!",ROUND('M2-In'!AG141*AE141*fuf,2))</f>
        <v>0</v>
      </c>
      <c r="AK141" s="81">
        <f>IF(V141=1,"Corriger!",ROUND('M2-In'!AH141*AE141*fuf,2))</f>
        <v>0</v>
      </c>
      <c r="AL141" s="81">
        <f>IF(V141=1,"Corriger!",ROUND('M2-In'!AI141*AE141*fuf,2))</f>
        <v>0</v>
      </c>
      <c r="AM141" s="81">
        <f>IF(V141=1,"Corriger!",ROUND('M2-In'!AJ141*AE141*fuf,2))</f>
        <v>0</v>
      </c>
      <c r="AN141" s="81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1">
        <f t="shared" si="42"/>
        <v>0</v>
      </c>
      <c r="AQ141" s="81">
        <f t="shared" ca="1" si="43"/>
        <v>0</v>
      </c>
      <c r="AR141" s="81">
        <f t="shared" ca="1" si="44"/>
        <v>0</v>
      </c>
      <c r="AS141" s="81">
        <f t="shared" si="45"/>
        <v>0</v>
      </c>
      <c r="AT141" s="81">
        <f t="shared" ca="1" si="46"/>
        <v>0</v>
      </c>
      <c r="AU141" s="81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'M2-In'!F142*malu2+'M2-In'!G142*dima2+'M2-In'!H142*wome2+'M2-In'!I142*doje2+'M2-In'!J142*vrve2+'M2-In'!K142*zasa2+'M2-In'!L142*zodi2</f>
        <v>0</v>
      </c>
      <c r="F142" s="34">
        <f>IF('M2-In'!Q142&lt;0,1,0)</f>
        <v>0</v>
      </c>
      <c r="G142" s="81" t="str">
        <f t="shared" si="32"/>
        <v>OK</v>
      </c>
      <c r="H142" s="81">
        <f>IF('M2-In'!Q142&lt;0,0,'M2-In'!Q142)</f>
        <v>0</v>
      </c>
      <c r="I142" s="25">
        <f>IF('M2-In'!F142&gt;0,malu2,0)</f>
        <v>0</v>
      </c>
      <c r="J142" s="25">
        <f>IF('M2-In'!G142&gt;0,dima2,0)</f>
        <v>0</v>
      </c>
      <c r="K142" s="25">
        <f>IF('M2-In'!H142&gt;0,wome2,0)</f>
        <v>0</v>
      </c>
      <c r="L142" s="25">
        <f>IF('M2-In'!I142&gt;0,doje2,0)</f>
        <v>0</v>
      </c>
      <c r="M142" s="25">
        <f>IF('M2-In'!J142&gt;0,vrve2,0)</f>
        <v>0</v>
      </c>
      <c r="N142" s="25">
        <f>IF('M2-In'!K142&gt;0,zasa2,0)</f>
        <v>0</v>
      </c>
      <c r="O142" s="25">
        <f>IF('M2-In'!L142&gt;0,zodi2,0)</f>
        <v>0</v>
      </c>
      <c r="P142" s="25">
        <f t="shared" si="33"/>
        <v>0</v>
      </c>
      <c r="Q142" s="25">
        <f>IF(P142+'M2-In'!U142&gt;malu2+dima2+wome2+doje2+vrve2+zasa2+zodi2,1,0)</f>
        <v>0</v>
      </c>
      <c r="R142" s="25" t="str">
        <f t="shared" si="34"/>
        <v>OK</v>
      </c>
      <c r="S142" s="25">
        <f>MIN(P142+'M2-In'!U142,malu2+dima2+wome2+doje2+vrve2+zasa2+zodi2)</f>
        <v>0</v>
      </c>
      <c r="T142" s="25">
        <f>IF('M2-In'!AD142+'M2-In'!AE142+'M2-In'!AF142+'M2-In'!AG142+'M2-In'!AH142+'M2-In'!AI142+'M2-In'!AJ142&gt;S142,1,0)</f>
        <v>0</v>
      </c>
      <c r="U142" s="25" t="str">
        <f t="shared" si="35"/>
        <v>OK</v>
      </c>
      <c r="V142" s="34">
        <f t="shared" si="36"/>
        <v>0</v>
      </c>
      <c r="W142" s="81">
        <f>ROUND('M2-In'!Y142+'M2-In'!Z142+'M2-In'!AA142*0.5+'M2-In'!AB142*0.5,2)</f>
        <v>0</v>
      </c>
      <c r="X142" s="81">
        <f>ROUND('M2-In'!Y142,2)+ROUND('M2-In'!Z142*1.5,2)+ROUND('M2-In'!AA142*0.6,2)+ROUND('M2-In'!AB142*0.9,2)</f>
        <v>0</v>
      </c>
      <c r="Y142" s="81">
        <f ca="1">IF(V142=1,"Corriger",'M2-In'!Y142* vergoedtwee +'M2-In'!Z142*ROUND( vergoedtwee *1.5,2)+'M2-In'!AA142*ROUND( vergoedtwee *0.6,2)+'M2-In'!AB142*ROUND( vergoedtwee *0.9,2))</f>
        <v>0</v>
      </c>
      <c r="Z142" s="81">
        <f t="shared" ca="1" si="37"/>
        <v>0</v>
      </c>
      <c r="AA142" s="81">
        <f>E142+'M2-In'!N142+'M2-In'!P142+H142</f>
        <v>0</v>
      </c>
      <c r="AB142" s="81">
        <f>E142+'M2-In'!N142+'M2-In'!P142</f>
        <v>0</v>
      </c>
      <c r="AC142" s="25">
        <f>IF(V142=1,"Corriger",MIN(AA142,ad5m2*Ident!L142))</f>
        <v>0</v>
      </c>
      <c r="AD142" s="25">
        <f>MIN(AB142,ad5m2*Ident!L142)</f>
        <v>0</v>
      </c>
      <c r="AE142" s="81">
        <f t="shared" si="38"/>
        <v>0</v>
      </c>
      <c r="AF142" s="81">
        <f t="shared" si="39"/>
        <v>0</v>
      </c>
      <c r="AG142" s="81">
        <f>'M2-In'!AD142+'M2-In'!AE142</f>
        <v>0</v>
      </c>
      <c r="AH142" s="81">
        <f t="shared" si="40"/>
        <v>0</v>
      </c>
      <c r="AI142" s="81">
        <f>IF(V142=1,"Corriger!",ROUND('M2-In'!AF142*AE142*fuf,2))</f>
        <v>0</v>
      </c>
      <c r="AJ142" s="81">
        <f>IF(V142=1,"Corriger!",ROUND('M2-In'!AG142*AE142*fuf,2))</f>
        <v>0</v>
      </c>
      <c r="AK142" s="81">
        <f>IF(V142=1,"Corriger!",ROUND('M2-In'!AH142*AE142*fuf,2))</f>
        <v>0</v>
      </c>
      <c r="AL142" s="81">
        <f>IF(V142=1,"Corriger!",ROUND('M2-In'!AI142*AE142*fuf,2))</f>
        <v>0</v>
      </c>
      <c r="AM142" s="81">
        <f>IF(V142=1,"Corriger!",ROUND('M2-In'!AJ142*AE142*fuf,2))</f>
        <v>0</v>
      </c>
      <c r="AN142" s="81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1">
        <f t="shared" si="42"/>
        <v>0</v>
      </c>
      <c r="AQ142" s="81">
        <f t="shared" ca="1" si="43"/>
        <v>0</v>
      </c>
      <c r="AR142" s="81">
        <f t="shared" ca="1" si="44"/>
        <v>0</v>
      </c>
      <c r="AS142" s="81">
        <f t="shared" si="45"/>
        <v>0</v>
      </c>
      <c r="AT142" s="81">
        <f t="shared" ca="1" si="46"/>
        <v>0</v>
      </c>
      <c r="AU142" s="81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'M2-In'!F143*malu2+'M2-In'!G143*dima2+'M2-In'!H143*wome2+'M2-In'!I143*doje2+'M2-In'!J143*vrve2+'M2-In'!K143*zasa2+'M2-In'!L143*zodi2</f>
        <v>0</v>
      </c>
      <c r="F143" s="34">
        <f>IF('M2-In'!Q143&lt;0,1,0)</f>
        <v>0</v>
      </c>
      <c r="G143" s="81" t="str">
        <f t="shared" si="32"/>
        <v>OK</v>
      </c>
      <c r="H143" s="81">
        <f>IF('M2-In'!Q143&lt;0,0,'M2-In'!Q143)</f>
        <v>0</v>
      </c>
      <c r="I143" s="25">
        <f>IF('M2-In'!F143&gt;0,malu2,0)</f>
        <v>0</v>
      </c>
      <c r="J143" s="25">
        <f>IF('M2-In'!G143&gt;0,dima2,0)</f>
        <v>0</v>
      </c>
      <c r="K143" s="25">
        <f>IF('M2-In'!H143&gt;0,wome2,0)</f>
        <v>0</v>
      </c>
      <c r="L143" s="25">
        <f>IF('M2-In'!I143&gt;0,doje2,0)</f>
        <v>0</v>
      </c>
      <c r="M143" s="25">
        <f>IF('M2-In'!J143&gt;0,vrve2,0)</f>
        <v>0</v>
      </c>
      <c r="N143" s="25">
        <f>IF('M2-In'!K143&gt;0,zasa2,0)</f>
        <v>0</v>
      </c>
      <c r="O143" s="25">
        <f>IF('M2-In'!L143&gt;0,zodi2,0)</f>
        <v>0</v>
      </c>
      <c r="P143" s="25">
        <f t="shared" si="33"/>
        <v>0</v>
      </c>
      <c r="Q143" s="25">
        <f>IF(P143+'M2-In'!U143&gt;malu2+dima2+wome2+doje2+vrve2+zasa2+zodi2,1,0)</f>
        <v>0</v>
      </c>
      <c r="R143" s="25" t="str">
        <f t="shared" si="34"/>
        <v>OK</v>
      </c>
      <c r="S143" s="25">
        <f>MIN(P143+'M2-In'!U143,malu2+dima2+wome2+doje2+vrve2+zasa2+zodi2)</f>
        <v>0</v>
      </c>
      <c r="T143" s="25">
        <f>IF('M2-In'!AD143+'M2-In'!AE143+'M2-In'!AF143+'M2-In'!AG143+'M2-In'!AH143+'M2-In'!AI143+'M2-In'!AJ143&gt;S143,1,0)</f>
        <v>0</v>
      </c>
      <c r="U143" s="25" t="str">
        <f t="shared" si="35"/>
        <v>OK</v>
      </c>
      <c r="V143" s="34">
        <f t="shared" si="36"/>
        <v>0</v>
      </c>
      <c r="W143" s="81">
        <f>ROUND('M2-In'!Y143+'M2-In'!Z143+'M2-In'!AA143*0.5+'M2-In'!AB143*0.5,2)</f>
        <v>0</v>
      </c>
      <c r="X143" s="81">
        <f>ROUND('M2-In'!Y143,2)+ROUND('M2-In'!Z143*1.5,2)+ROUND('M2-In'!AA143*0.6,2)+ROUND('M2-In'!AB143*0.9,2)</f>
        <v>0</v>
      </c>
      <c r="Y143" s="81">
        <f ca="1">IF(V143=1,"Corriger",'M2-In'!Y143* vergoedtwee +'M2-In'!Z143*ROUND( vergoedtwee *1.5,2)+'M2-In'!AA143*ROUND( vergoedtwee *0.6,2)+'M2-In'!AB143*ROUND( vergoedtwee *0.9,2))</f>
        <v>0</v>
      </c>
      <c r="Z143" s="81">
        <f t="shared" ca="1" si="37"/>
        <v>0</v>
      </c>
      <c r="AA143" s="81">
        <f>E143+'M2-In'!N143+'M2-In'!P143+H143</f>
        <v>0</v>
      </c>
      <c r="AB143" s="81">
        <f>E143+'M2-In'!N143+'M2-In'!P143</f>
        <v>0</v>
      </c>
      <c r="AC143" s="25">
        <f>IF(V143=1,"Corriger",MIN(AA143,ad5m2*Ident!L143))</f>
        <v>0</v>
      </c>
      <c r="AD143" s="25">
        <f>MIN(AB143,ad5m2*Ident!L143)</f>
        <v>0</v>
      </c>
      <c r="AE143" s="81">
        <f t="shared" si="38"/>
        <v>0</v>
      </c>
      <c r="AF143" s="81">
        <f t="shared" si="39"/>
        <v>0</v>
      </c>
      <c r="AG143" s="81">
        <f>'M2-In'!AD143+'M2-In'!AE143</f>
        <v>0</v>
      </c>
      <c r="AH143" s="81">
        <f t="shared" si="40"/>
        <v>0</v>
      </c>
      <c r="AI143" s="81">
        <f>IF(V143=1,"Corriger!",ROUND('M2-In'!AF143*AE143*fuf,2))</f>
        <v>0</v>
      </c>
      <c r="AJ143" s="81">
        <f>IF(V143=1,"Corriger!",ROUND('M2-In'!AG143*AE143*fuf,2))</f>
        <v>0</v>
      </c>
      <c r="AK143" s="81">
        <f>IF(V143=1,"Corriger!",ROUND('M2-In'!AH143*AE143*fuf,2))</f>
        <v>0</v>
      </c>
      <c r="AL143" s="81">
        <f>IF(V143=1,"Corriger!",ROUND('M2-In'!AI143*AE143*fuf,2))</f>
        <v>0</v>
      </c>
      <c r="AM143" s="81">
        <f>IF(V143=1,"Corriger!",ROUND('M2-In'!AJ143*AE143*fuf,2))</f>
        <v>0</v>
      </c>
      <c r="AN143" s="81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1">
        <f t="shared" si="42"/>
        <v>0</v>
      </c>
      <c r="AQ143" s="81">
        <f t="shared" ca="1" si="43"/>
        <v>0</v>
      </c>
      <c r="AR143" s="81">
        <f t="shared" ca="1" si="44"/>
        <v>0</v>
      </c>
      <c r="AS143" s="81">
        <f t="shared" si="45"/>
        <v>0</v>
      </c>
      <c r="AT143" s="81">
        <f t="shared" ca="1" si="46"/>
        <v>0</v>
      </c>
      <c r="AU143" s="81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'M2-In'!F144*malu2+'M2-In'!G144*dima2+'M2-In'!H144*wome2+'M2-In'!I144*doje2+'M2-In'!J144*vrve2+'M2-In'!K144*zasa2+'M2-In'!L144*zodi2</f>
        <v>0</v>
      </c>
      <c r="F144" s="34">
        <f>IF('M2-In'!Q144&lt;0,1,0)</f>
        <v>0</v>
      </c>
      <c r="G144" s="81" t="str">
        <f t="shared" si="32"/>
        <v>OK</v>
      </c>
      <c r="H144" s="81">
        <f>IF('M2-In'!Q144&lt;0,0,'M2-In'!Q144)</f>
        <v>0</v>
      </c>
      <c r="I144" s="25">
        <f>IF('M2-In'!F144&gt;0,malu2,0)</f>
        <v>0</v>
      </c>
      <c r="J144" s="25">
        <f>IF('M2-In'!G144&gt;0,dima2,0)</f>
        <v>0</v>
      </c>
      <c r="K144" s="25">
        <f>IF('M2-In'!H144&gt;0,wome2,0)</f>
        <v>0</v>
      </c>
      <c r="L144" s="25">
        <f>IF('M2-In'!I144&gt;0,doje2,0)</f>
        <v>0</v>
      </c>
      <c r="M144" s="25">
        <f>IF('M2-In'!J144&gt;0,vrve2,0)</f>
        <v>0</v>
      </c>
      <c r="N144" s="25">
        <f>IF('M2-In'!K144&gt;0,zasa2,0)</f>
        <v>0</v>
      </c>
      <c r="O144" s="25">
        <f>IF('M2-In'!L144&gt;0,zodi2,0)</f>
        <v>0</v>
      </c>
      <c r="P144" s="25">
        <f t="shared" si="33"/>
        <v>0</v>
      </c>
      <c r="Q144" s="25">
        <f>IF(P144+'M2-In'!U144&gt;malu2+dima2+wome2+doje2+vrve2+zasa2+zodi2,1,0)</f>
        <v>0</v>
      </c>
      <c r="R144" s="25" t="str">
        <f t="shared" si="34"/>
        <v>OK</v>
      </c>
      <c r="S144" s="25">
        <f>MIN(P144+'M2-In'!U144,malu2+dima2+wome2+doje2+vrve2+zasa2+zodi2)</f>
        <v>0</v>
      </c>
      <c r="T144" s="25">
        <f>IF('M2-In'!AD144+'M2-In'!AE144+'M2-In'!AF144+'M2-In'!AG144+'M2-In'!AH144+'M2-In'!AI144+'M2-In'!AJ144&gt;S144,1,0)</f>
        <v>0</v>
      </c>
      <c r="U144" s="25" t="str">
        <f t="shared" si="35"/>
        <v>OK</v>
      </c>
      <c r="V144" s="34">
        <f t="shared" si="36"/>
        <v>0</v>
      </c>
      <c r="W144" s="81">
        <f>ROUND('M2-In'!Y144+'M2-In'!Z144+'M2-In'!AA144*0.5+'M2-In'!AB144*0.5,2)</f>
        <v>0</v>
      </c>
      <c r="X144" s="81">
        <f>ROUND('M2-In'!Y144,2)+ROUND('M2-In'!Z144*1.5,2)+ROUND('M2-In'!AA144*0.6,2)+ROUND('M2-In'!AB144*0.9,2)</f>
        <v>0</v>
      </c>
      <c r="Y144" s="81">
        <f ca="1">IF(V144=1,"Corriger",'M2-In'!Y144* vergoedtwee +'M2-In'!Z144*ROUND( vergoedtwee *1.5,2)+'M2-In'!AA144*ROUND( vergoedtwee *0.6,2)+'M2-In'!AB144*ROUND( vergoedtwee *0.9,2))</f>
        <v>0</v>
      </c>
      <c r="Z144" s="81">
        <f t="shared" ca="1" si="37"/>
        <v>0</v>
      </c>
      <c r="AA144" s="81">
        <f>E144+'M2-In'!N144+'M2-In'!P144+H144</f>
        <v>0</v>
      </c>
      <c r="AB144" s="81">
        <f>E144+'M2-In'!N144+'M2-In'!P144</f>
        <v>0</v>
      </c>
      <c r="AC144" s="25">
        <f>IF(V144=1,"Corriger",MIN(AA144,ad5m2*Ident!L144))</f>
        <v>0</v>
      </c>
      <c r="AD144" s="25">
        <f>MIN(AB144,ad5m2*Ident!L144)</f>
        <v>0</v>
      </c>
      <c r="AE144" s="81">
        <f t="shared" si="38"/>
        <v>0</v>
      </c>
      <c r="AF144" s="81">
        <f t="shared" si="39"/>
        <v>0</v>
      </c>
      <c r="AG144" s="81">
        <f>'M2-In'!AD144+'M2-In'!AE144</f>
        <v>0</v>
      </c>
      <c r="AH144" s="81">
        <f t="shared" si="40"/>
        <v>0</v>
      </c>
      <c r="AI144" s="81">
        <f>IF(V144=1,"Corriger!",ROUND('M2-In'!AF144*AE144*fuf,2))</f>
        <v>0</v>
      </c>
      <c r="AJ144" s="81">
        <f>IF(V144=1,"Corriger!",ROUND('M2-In'!AG144*AE144*fuf,2))</f>
        <v>0</v>
      </c>
      <c r="AK144" s="81">
        <f>IF(V144=1,"Corriger!",ROUND('M2-In'!AH144*AE144*fuf,2))</f>
        <v>0</v>
      </c>
      <c r="AL144" s="81">
        <f>IF(V144=1,"Corriger!",ROUND('M2-In'!AI144*AE144*fuf,2))</f>
        <v>0</v>
      </c>
      <c r="AM144" s="81">
        <f>IF(V144=1,"Corriger!",ROUND('M2-In'!AJ144*AE144*fuf,2))</f>
        <v>0</v>
      </c>
      <c r="AN144" s="81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1">
        <f t="shared" si="42"/>
        <v>0</v>
      </c>
      <c r="AQ144" s="81">
        <f t="shared" ca="1" si="43"/>
        <v>0</v>
      </c>
      <c r="AR144" s="81">
        <f t="shared" ca="1" si="44"/>
        <v>0</v>
      </c>
      <c r="AS144" s="81">
        <f t="shared" si="45"/>
        <v>0</v>
      </c>
      <c r="AT144" s="81">
        <f t="shared" ca="1" si="46"/>
        <v>0</v>
      </c>
      <c r="AU144" s="81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'M2-In'!F145*malu2+'M2-In'!G145*dima2+'M2-In'!H145*wome2+'M2-In'!I145*doje2+'M2-In'!J145*vrve2+'M2-In'!K145*zasa2+'M2-In'!L145*zodi2</f>
        <v>0</v>
      </c>
      <c r="F145" s="34">
        <f>IF('M2-In'!Q145&lt;0,1,0)</f>
        <v>0</v>
      </c>
      <c r="G145" s="81" t="str">
        <f t="shared" si="32"/>
        <v>OK</v>
      </c>
      <c r="H145" s="81">
        <f>IF('M2-In'!Q145&lt;0,0,'M2-In'!Q145)</f>
        <v>0</v>
      </c>
      <c r="I145" s="25">
        <f>IF('M2-In'!F145&gt;0,malu2,0)</f>
        <v>0</v>
      </c>
      <c r="J145" s="25">
        <f>IF('M2-In'!G145&gt;0,dima2,0)</f>
        <v>0</v>
      </c>
      <c r="K145" s="25">
        <f>IF('M2-In'!H145&gt;0,wome2,0)</f>
        <v>0</v>
      </c>
      <c r="L145" s="25">
        <f>IF('M2-In'!I145&gt;0,doje2,0)</f>
        <v>0</v>
      </c>
      <c r="M145" s="25">
        <f>IF('M2-In'!J145&gt;0,vrve2,0)</f>
        <v>0</v>
      </c>
      <c r="N145" s="25">
        <f>IF('M2-In'!K145&gt;0,zasa2,0)</f>
        <v>0</v>
      </c>
      <c r="O145" s="25">
        <f>IF('M2-In'!L145&gt;0,zodi2,0)</f>
        <v>0</v>
      </c>
      <c r="P145" s="25">
        <f t="shared" si="33"/>
        <v>0</v>
      </c>
      <c r="Q145" s="25">
        <f>IF(P145+'M2-In'!U145&gt;malu2+dima2+wome2+doje2+vrve2+zasa2+zodi2,1,0)</f>
        <v>0</v>
      </c>
      <c r="R145" s="25" t="str">
        <f t="shared" si="34"/>
        <v>OK</v>
      </c>
      <c r="S145" s="25">
        <f>MIN(P145+'M2-In'!U145,malu2+dima2+wome2+doje2+vrve2+zasa2+zodi2)</f>
        <v>0</v>
      </c>
      <c r="T145" s="25">
        <f>IF('M2-In'!AD145+'M2-In'!AE145+'M2-In'!AF145+'M2-In'!AG145+'M2-In'!AH145+'M2-In'!AI145+'M2-In'!AJ145&gt;S145,1,0)</f>
        <v>0</v>
      </c>
      <c r="U145" s="25" t="str">
        <f t="shared" si="35"/>
        <v>OK</v>
      </c>
      <c r="V145" s="34">
        <f t="shared" si="36"/>
        <v>0</v>
      </c>
      <c r="W145" s="81">
        <f>ROUND('M2-In'!Y145+'M2-In'!Z145+'M2-In'!AA145*0.5+'M2-In'!AB145*0.5,2)</f>
        <v>0</v>
      </c>
      <c r="X145" s="81">
        <f>ROUND('M2-In'!Y145,2)+ROUND('M2-In'!Z145*1.5,2)+ROUND('M2-In'!AA145*0.6,2)+ROUND('M2-In'!AB145*0.9,2)</f>
        <v>0</v>
      </c>
      <c r="Y145" s="81">
        <f ca="1">IF(V145=1,"Corriger",'M2-In'!Y145* vergoedtwee +'M2-In'!Z145*ROUND( vergoedtwee *1.5,2)+'M2-In'!AA145*ROUND( vergoedtwee *0.6,2)+'M2-In'!AB145*ROUND( vergoedtwee *0.9,2))</f>
        <v>0</v>
      </c>
      <c r="Z145" s="81">
        <f t="shared" ca="1" si="37"/>
        <v>0</v>
      </c>
      <c r="AA145" s="81">
        <f>E145+'M2-In'!N145+'M2-In'!P145+H145</f>
        <v>0</v>
      </c>
      <c r="AB145" s="81">
        <f>E145+'M2-In'!N145+'M2-In'!P145</f>
        <v>0</v>
      </c>
      <c r="AC145" s="25">
        <f>IF(V145=1,"Corriger",MIN(AA145,ad5m2*Ident!L145))</f>
        <v>0</v>
      </c>
      <c r="AD145" s="25">
        <f>MIN(AB145,ad5m2*Ident!L145)</f>
        <v>0</v>
      </c>
      <c r="AE145" s="81">
        <f t="shared" si="38"/>
        <v>0</v>
      </c>
      <c r="AF145" s="81">
        <f t="shared" si="39"/>
        <v>0</v>
      </c>
      <c r="AG145" s="81">
        <f>'M2-In'!AD145+'M2-In'!AE145</f>
        <v>0</v>
      </c>
      <c r="AH145" s="81">
        <f t="shared" si="40"/>
        <v>0</v>
      </c>
      <c r="AI145" s="81">
        <f>IF(V145=1,"Corriger!",ROUND('M2-In'!AF145*AE145*fuf,2))</f>
        <v>0</v>
      </c>
      <c r="AJ145" s="81">
        <f>IF(V145=1,"Corriger!",ROUND('M2-In'!AG145*AE145*fuf,2))</f>
        <v>0</v>
      </c>
      <c r="AK145" s="81">
        <f>IF(V145=1,"Corriger!",ROUND('M2-In'!AH145*AE145*fuf,2))</f>
        <v>0</v>
      </c>
      <c r="AL145" s="81">
        <f>IF(V145=1,"Corriger!",ROUND('M2-In'!AI145*AE145*fuf,2))</f>
        <v>0</v>
      </c>
      <c r="AM145" s="81">
        <f>IF(V145=1,"Corriger!",ROUND('M2-In'!AJ145*AE145*fuf,2))</f>
        <v>0</v>
      </c>
      <c r="AN145" s="81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1">
        <f t="shared" si="42"/>
        <v>0</v>
      </c>
      <c r="AQ145" s="81">
        <f t="shared" ca="1" si="43"/>
        <v>0</v>
      </c>
      <c r="AR145" s="81">
        <f t="shared" ca="1" si="44"/>
        <v>0</v>
      </c>
      <c r="AS145" s="81">
        <f t="shared" si="45"/>
        <v>0</v>
      </c>
      <c r="AT145" s="81">
        <f t="shared" ca="1" si="46"/>
        <v>0</v>
      </c>
      <c r="AU145" s="81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'M2-In'!F146*malu2+'M2-In'!G146*dima2+'M2-In'!H146*wome2+'M2-In'!I146*doje2+'M2-In'!J146*vrve2+'M2-In'!K146*zasa2+'M2-In'!L146*zodi2</f>
        <v>0</v>
      </c>
      <c r="F146" s="34">
        <f>IF('M2-In'!Q146&lt;0,1,0)</f>
        <v>0</v>
      </c>
      <c r="G146" s="81" t="str">
        <f t="shared" si="32"/>
        <v>OK</v>
      </c>
      <c r="H146" s="81">
        <f>IF('M2-In'!Q146&lt;0,0,'M2-In'!Q146)</f>
        <v>0</v>
      </c>
      <c r="I146" s="25">
        <f>IF('M2-In'!F146&gt;0,malu2,0)</f>
        <v>0</v>
      </c>
      <c r="J146" s="25">
        <f>IF('M2-In'!G146&gt;0,dima2,0)</f>
        <v>0</v>
      </c>
      <c r="K146" s="25">
        <f>IF('M2-In'!H146&gt;0,wome2,0)</f>
        <v>0</v>
      </c>
      <c r="L146" s="25">
        <f>IF('M2-In'!I146&gt;0,doje2,0)</f>
        <v>0</v>
      </c>
      <c r="M146" s="25">
        <f>IF('M2-In'!J146&gt;0,vrve2,0)</f>
        <v>0</v>
      </c>
      <c r="N146" s="25">
        <f>IF('M2-In'!K146&gt;0,zasa2,0)</f>
        <v>0</v>
      </c>
      <c r="O146" s="25">
        <f>IF('M2-In'!L146&gt;0,zodi2,0)</f>
        <v>0</v>
      </c>
      <c r="P146" s="25">
        <f t="shared" si="33"/>
        <v>0</v>
      </c>
      <c r="Q146" s="25">
        <f>IF(P146+'M2-In'!U146&gt;malu2+dima2+wome2+doje2+vrve2+zasa2+zodi2,1,0)</f>
        <v>0</v>
      </c>
      <c r="R146" s="25" t="str">
        <f t="shared" si="34"/>
        <v>OK</v>
      </c>
      <c r="S146" s="25">
        <f>MIN(P146+'M2-In'!U146,malu2+dima2+wome2+doje2+vrve2+zasa2+zodi2)</f>
        <v>0</v>
      </c>
      <c r="T146" s="25">
        <f>IF('M2-In'!AD146+'M2-In'!AE146+'M2-In'!AF146+'M2-In'!AG146+'M2-In'!AH146+'M2-In'!AI146+'M2-In'!AJ146&gt;S146,1,0)</f>
        <v>0</v>
      </c>
      <c r="U146" s="25" t="str">
        <f t="shared" si="35"/>
        <v>OK</v>
      </c>
      <c r="V146" s="34">
        <f t="shared" si="36"/>
        <v>0</v>
      </c>
      <c r="W146" s="81">
        <f>ROUND('M2-In'!Y146+'M2-In'!Z146+'M2-In'!AA146*0.5+'M2-In'!AB146*0.5,2)</f>
        <v>0</v>
      </c>
      <c r="X146" s="81">
        <f>ROUND('M2-In'!Y146,2)+ROUND('M2-In'!Z146*1.5,2)+ROUND('M2-In'!AA146*0.6,2)+ROUND('M2-In'!AB146*0.9,2)</f>
        <v>0</v>
      </c>
      <c r="Y146" s="81">
        <f ca="1">IF(V146=1,"Corriger",'M2-In'!Y146* vergoedtwee +'M2-In'!Z146*ROUND( vergoedtwee *1.5,2)+'M2-In'!AA146*ROUND( vergoedtwee *0.6,2)+'M2-In'!AB146*ROUND( vergoedtwee *0.9,2))</f>
        <v>0</v>
      </c>
      <c r="Z146" s="81">
        <f t="shared" ca="1" si="37"/>
        <v>0</v>
      </c>
      <c r="AA146" s="81">
        <f>E146+'M2-In'!N146+'M2-In'!P146+H146</f>
        <v>0</v>
      </c>
      <c r="AB146" s="81">
        <f>E146+'M2-In'!N146+'M2-In'!P146</f>
        <v>0</v>
      </c>
      <c r="AC146" s="25">
        <f>IF(V146=1,"Corriger",MIN(AA146,ad5m2*Ident!L146))</f>
        <v>0</v>
      </c>
      <c r="AD146" s="25">
        <f>MIN(AB146,ad5m2*Ident!L146)</f>
        <v>0</v>
      </c>
      <c r="AE146" s="81">
        <f t="shared" si="38"/>
        <v>0</v>
      </c>
      <c r="AF146" s="81">
        <f t="shared" si="39"/>
        <v>0</v>
      </c>
      <c r="AG146" s="81">
        <f>'M2-In'!AD146+'M2-In'!AE146</f>
        <v>0</v>
      </c>
      <c r="AH146" s="81">
        <f t="shared" si="40"/>
        <v>0</v>
      </c>
      <c r="AI146" s="81">
        <f>IF(V146=1,"Corriger!",ROUND('M2-In'!AF146*AE146*fuf,2))</f>
        <v>0</v>
      </c>
      <c r="AJ146" s="81">
        <f>IF(V146=1,"Corriger!",ROUND('M2-In'!AG146*AE146*fuf,2))</f>
        <v>0</v>
      </c>
      <c r="AK146" s="81">
        <f>IF(V146=1,"Corriger!",ROUND('M2-In'!AH146*AE146*fuf,2))</f>
        <v>0</v>
      </c>
      <c r="AL146" s="81">
        <f>IF(V146=1,"Corriger!",ROUND('M2-In'!AI146*AE146*fuf,2))</f>
        <v>0</v>
      </c>
      <c r="AM146" s="81">
        <f>IF(V146=1,"Corriger!",ROUND('M2-In'!AJ146*AE146*fuf,2))</f>
        <v>0</v>
      </c>
      <c r="AN146" s="81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1">
        <f t="shared" si="42"/>
        <v>0</v>
      </c>
      <c r="AQ146" s="81">
        <f t="shared" ca="1" si="43"/>
        <v>0</v>
      </c>
      <c r="AR146" s="81">
        <f t="shared" ca="1" si="44"/>
        <v>0</v>
      </c>
      <c r="AS146" s="81">
        <f t="shared" si="45"/>
        <v>0</v>
      </c>
      <c r="AT146" s="81">
        <f t="shared" ca="1" si="46"/>
        <v>0</v>
      </c>
      <c r="AU146" s="81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'M2-In'!F147*malu2+'M2-In'!G147*dima2+'M2-In'!H147*wome2+'M2-In'!I147*doje2+'M2-In'!J147*vrve2+'M2-In'!K147*zasa2+'M2-In'!L147*zodi2</f>
        <v>0</v>
      </c>
      <c r="F147" s="34">
        <f>IF('M2-In'!Q147&lt;0,1,0)</f>
        <v>0</v>
      </c>
      <c r="G147" s="81" t="str">
        <f t="shared" si="32"/>
        <v>OK</v>
      </c>
      <c r="H147" s="81">
        <f>IF('M2-In'!Q147&lt;0,0,'M2-In'!Q147)</f>
        <v>0</v>
      </c>
      <c r="I147" s="25">
        <f>IF('M2-In'!F147&gt;0,malu2,0)</f>
        <v>0</v>
      </c>
      <c r="J147" s="25">
        <f>IF('M2-In'!G147&gt;0,dima2,0)</f>
        <v>0</v>
      </c>
      <c r="K147" s="25">
        <f>IF('M2-In'!H147&gt;0,wome2,0)</f>
        <v>0</v>
      </c>
      <c r="L147" s="25">
        <f>IF('M2-In'!I147&gt;0,doje2,0)</f>
        <v>0</v>
      </c>
      <c r="M147" s="25">
        <f>IF('M2-In'!J147&gt;0,vrve2,0)</f>
        <v>0</v>
      </c>
      <c r="N147" s="25">
        <f>IF('M2-In'!K147&gt;0,zasa2,0)</f>
        <v>0</v>
      </c>
      <c r="O147" s="25">
        <f>IF('M2-In'!L147&gt;0,zodi2,0)</f>
        <v>0</v>
      </c>
      <c r="P147" s="25">
        <f t="shared" si="33"/>
        <v>0</v>
      </c>
      <c r="Q147" s="25">
        <f>IF(P147+'M2-In'!U147&gt;malu2+dima2+wome2+doje2+vrve2+zasa2+zodi2,1,0)</f>
        <v>0</v>
      </c>
      <c r="R147" s="25" t="str">
        <f t="shared" si="34"/>
        <v>OK</v>
      </c>
      <c r="S147" s="25">
        <f>MIN(P147+'M2-In'!U147,malu2+dima2+wome2+doje2+vrve2+zasa2+zodi2)</f>
        <v>0</v>
      </c>
      <c r="T147" s="25">
        <f>IF('M2-In'!AD147+'M2-In'!AE147+'M2-In'!AF147+'M2-In'!AG147+'M2-In'!AH147+'M2-In'!AI147+'M2-In'!AJ147&gt;S147,1,0)</f>
        <v>0</v>
      </c>
      <c r="U147" s="25" t="str">
        <f t="shared" si="35"/>
        <v>OK</v>
      </c>
      <c r="V147" s="34">
        <f t="shared" si="36"/>
        <v>0</v>
      </c>
      <c r="W147" s="81">
        <f>ROUND('M2-In'!Y147+'M2-In'!Z147+'M2-In'!AA147*0.5+'M2-In'!AB147*0.5,2)</f>
        <v>0</v>
      </c>
      <c r="X147" s="81">
        <f>ROUND('M2-In'!Y147,2)+ROUND('M2-In'!Z147*1.5,2)+ROUND('M2-In'!AA147*0.6,2)+ROUND('M2-In'!AB147*0.9,2)</f>
        <v>0</v>
      </c>
      <c r="Y147" s="81">
        <f ca="1">IF(V147=1,"Corriger",'M2-In'!Y147* vergoedtwee +'M2-In'!Z147*ROUND( vergoedtwee *1.5,2)+'M2-In'!AA147*ROUND( vergoedtwee *0.6,2)+'M2-In'!AB147*ROUND( vergoedtwee *0.9,2))</f>
        <v>0</v>
      </c>
      <c r="Z147" s="81">
        <f t="shared" ca="1" si="37"/>
        <v>0</v>
      </c>
      <c r="AA147" s="81">
        <f>E147+'M2-In'!N147+'M2-In'!P147+H147</f>
        <v>0</v>
      </c>
      <c r="AB147" s="81">
        <f>E147+'M2-In'!N147+'M2-In'!P147</f>
        <v>0</v>
      </c>
      <c r="AC147" s="25">
        <f>IF(V147=1,"Corriger",MIN(AA147,ad5m2*Ident!L147))</f>
        <v>0</v>
      </c>
      <c r="AD147" s="25">
        <f>MIN(AB147,ad5m2*Ident!L147)</f>
        <v>0</v>
      </c>
      <c r="AE147" s="81">
        <f t="shared" si="38"/>
        <v>0</v>
      </c>
      <c r="AF147" s="81">
        <f t="shared" si="39"/>
        <v>0</v>
      </c>
      <c r="AG147" s="81">
        <f>'M2-In'!AD147+'M2-In'!AE147</f>
        <v>0</v>
      </c>
      <c r="AH147" s="81">
        <f t="shared" si="40"/>
        <v>0</v>
      </c>
      <c r="AI147" s="81">
        <f>IF(V147=1,"Corriger!",ROUND('M2-In'!AF147*AE147*fuf,2))</f>
        <v>0</v>
      </c>
      <c r="AJ147" s="81">
        <f>IF(V147=1,"Corriger!",ROUND('M2-In'!AG147*AE147*fuf,2))</f>
        <v>0</v>
      </c>
      <c r="AK147" s="81">
        <f>IF(V147=1,"Corriger!",ROUND('M2-In'!AH147*AE147*fuf,2))</f>
        <v>0</v>
      </c>
      <c r="AL147" s="81">
        <f>IF(V147=1,"Corriger!",ROUND('M2-In'!AI147*AE147*fuf,2))</f>
        <v>0</v>
      </c>
      <c r="AM147" s="81">
        <f>IF(V147=1,"Corriger!",ROUND('M2-In'!AJ147*AE147*fuf,2))</f>
        <v>0</v>
      </c>
      <c r="AN147" s="81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1">
        <f t="shared" si="42"/>
        <v>0</v>
      </c>
      <c r="AQ147" s="81">
        <f t="shared" ca="1" si="43"/>
        <v>0</v>
      </c>
      <c r="AR147" s="81">
        <f t="shared" ca="1" si="44"/>
        <v>0</v>
      </c>
      <c r="AS147" s="81">
        <f t="shared" si="45"/>
        <v>0</v>
      </c>
      <c r="AT147" s="81">
        <f t="shared" ca="1" si="46"/>
        <v>0</v>
      </c>
      <c r="AU147" s="81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'M2-In'!F148*malu2+'M2-In'!G148*dima2+'M2-In'!H148*wome2+'M2-In'!I148*doje2+'M2-In'!J148*vrve2+'M2-In'!K148*zasa2+'M2-In'!L148*zodi2</f>
        <v>0</v>
      </c>
      <c r="F148" s="34">
        <f>IF('M2-In'!Q148&lt;0,1,0)</f>
        <v>0</v>
      </c>
      <c r="G148" s="81" t="str">
        <f t="shared" si="32"/>
        <v>OK</v>
      </c>
      <c r="H148" s="81">
        <f>IF('M2-In'!Q148&lt;0,0,'M2-In'!Q148)</f>
        <v>0</v>
      </c>
      <c r="I148" s="25">
        <f>IF('M2-In'!F148&gt;0,malu2,0)</f>
        <v>0</v>
      </c>
      <c r="J148" s="25">
        <f>IF('M2-In'!G148&gt;0,dima2,0)</f>
        <v>0</v>
      </c>
      <c r="K148" s="25">
        <f>IF('M2-In'!H148&gt;0,wome2,0)</f>
        <v>0</v>
      </c>
      <c r="L148" s="25">
        <f>IF('M2-In'!I148&gt;0,doje2,0)</f>
        <v>0</v>
      </c>
      <c r="M148" s="25">
        <f>IF('M2-In'!J148&gt;0,vrve2,0)</f>
        <v>0</v>
      </c>
      <c r="N148" s="25">
        <f>IF('M2-In'!K148&gt;0,zasa2,0)</f>
        <v>0</v>
      </c>
      <c r="O148" s="25">
        <f>IF('M2-In'!L148&gt;0,zodi2,0)</f>
        <v>0</v>
      </c>
      <c r="P148" s="25">
        <f t="shared" si="33"/>
        <v>0</v>
      </c>
      <c r="Q148" s="25">
        <f>IF(P148+'M2-In'!U148&gt;malu2+dima2+wome2+doje2+vrve2+zasa2+zodi2,1,0)</f>
        <v>0</v>
      </c>
      <c r="R148" s="25" t="str">
        <f t="shared" si="34"/>
        <v>OK</v>
      </c>
      <c r="S148" s="25">
        <f>MIN(P148+'M2-In'!U148,malu2+dima2+wome2+doje2+vrve2+zasa2+zodi2)</f>
        <v>0</v>
      </c>
      <c r="T148" s="25">
        <f>IF('M2-In'!AD148+'M2-In'!AE148+'M2-In'!AF148+'M2-In'!AG148+'M2-In'!AH148+'M2-In'!AI148+'M2-In'!AJ148&gt;S148,1,0)</f>
        <v>0</v>
      </c>
      <c r="U148" s="25" t="str">
        <f t="shared" si="35"/>
        <v>OK</v>
      </c>
      <c r="V148" s="34">
        <f t="shared" si="36"/>
        <v>0</v>
      </c>
      <c r="W148" s="81">
        <f>ROUND('M2-In'!Y148+'M2-In'!Z148+'M2-In'!AA148*0.5+'M2-In'!AB148*0.5,2)</f>
        <v>0</v>
      </c>
      <c r="X148" s="81">
        <f>ROUND('M2-In'!Y148,2)+ROUND('M2-In'!Z148*1.5,2)+ROUND('M2-In'!AA148*0.6,2)+ROUND('M2-In'!AB148*0.9,2)</f>
        <v>0</v>
      </c>
      <c r="Y148" s="81">
        <f ca="1">IF(V148=1,"Corriger",'M2-In'!Y148* vergoedtwee +'M2-In'!Z148*ROUND( vergoedtwee *1.5,2)+'M2-In'!AA148*ROUND( vergoedtwee *0.6,2)+'M2-In'!AB148*ROUND( vergoedtwee *0.9,2))</f>
        <v>0</v>
      </c>
      <c r="Z148" s="81">
        <f t="shared" ca="1" si="37"/>
        <v>0</v>
      </c>
      <c r="AA148" s="81">
        <f>E148+'M2-In'!N148+'M2-In'!P148+H148</f>
        <v>0</v>
      </c>
      <c r="AB148" s="81">
        <f>E148+'M2-In'!N148+'M2-In'!P148</f>
        <v>0</v>
      </c>
      <c r="AC148" s="25">
        <f>IF(V148=1,"Corriger",MIN(AA148,ad5m2*Ident!L148))</f>
        <v>0</v>
      </c>
      <c r="AD148" s="25">
        <f>MIN(AB148,ad5m2*Ident!L148)</f>
        <v>0</v>
      </c>
      <c r="AE148" s="81">
        <f t="shared" si="38"/>
        <v>0</v>
      </c>
      <c r="AF148" s="81">
        <f t="shared" si="39"/>
        <v>0</v>
      </c>
      <c r="AG148" s="81">
        <f>'M2-In'!AD148+'M2-In'!AE148</f>
        <v>0</v>
      </c>
      <c r="AH148" s="81">
        <f t="shared" si="40"/>
        <v>0</v>
      </c>
      <c r="AI148" s="81">
        <f>IF(V148=1,"Corriger!",ROUND('M2-In'!AF148*AE148*fuf,2))</f>
        <v>0</v>
      </c>
      <c r="AJ148" s="81">
        <f>IF(V148=1,"Corriger!",ROUND('M2-In'!AG148*AE148*fuf,2))</f>
        <v>0</v>
      </c>
      <c r="AK148" s="81">
        <f>IF(V148=1,"Corriger!",ROUND('M2-In'!AH148*AE148*fuf,2))</f>
        <v>0</v>
      </c>
      <c r="AL148" s="81">
        <f>IF(V148=1,"Corriger!",ROUND('M2-In'!AI148*AE148*fuf,2))</f>
        <v>0</v>
      </c>
      <c r="AM148" s="81">
        <f>IF(V148=1,"Corriger!",ROUND('M2-In'!AJ148*AE148*fuf,2))</f>
        <v>0</v>
      </c>
      <c r="AN148" s="81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1">
        <f t="shared" si="42"/>
        <v>0</v>
      </c>
      <c r="AQ148" s="81">
        <f t="shared" ca="1" si="43"/>
        <v>0</v>
      </c>
      <c r="AR148" s="81">
        <f t="shared" ca="1" si="44"/>
        <v>0</v>
      </c>
      <c r="AS148" s="81">
        <f t="shared" si="45"/>
        <v>0</v>
      </c>
      <c r="AT148" s="81">
        <f t="shared" ca="1" si="46"/>
        <v>0</v>
      </c>
      <c r="AU148" s="81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'M2-In'!F149*malu2+'M2-In'!G149*dima2+'M2-In'!H149*wome2+'M2-In'!I149*doje2+'M2-In'!J149*vrve2+'M2-In'!K149*zasa2+'M2-In'!L149*zodi2</f>
        <v>0</v>
      </c>
      <c r="F149" s="34">
        <f>IF('M2-In'!Q149&lt;0,1,0)</f>
        <v>0</v>
      </c>
      <c r="G149" s="81" t="str">
        <f t="shared" si="32"/>
        <v>OK</v>
      </c>
      <c r="H149" s="81">
        <f>IF('M2-In'!Q149&lt;0,0,'M2-In'!Q149)</f>
        <v>0</v>
      </c>
      <c r="I149" s="25">
        <f>IF('M2-In'!F149&gt;0,malu2,0)</f>
        <v>0</v>
      </c>
      <c r="J149" s="25">
        <f>IF('M2-In'!G149&gt;0,dima2,0)</f>
        <v>0</v>
      </c>
      <c r="K149" s="25">
        <f>IF('M2-In'!H149&gt;0,wome2,0)</f>
        <v>0</v>
      </c>
      <c r="L149" s="25">
        <f>IF('M2-In'!I149&gt;0,doje2,0)</f>
        <v>0</v>
      </c>
      <c r="M149" s="25">
        <f>IF('M2-In'!J149&gt;0,vrve2,0)</f>
        <v>0</v>
      </c>
      <c r="N149" s="25">
        <f>IF('M2-In'!K149&gt;0,zasa2,0)</f>
        <v>0</v>
      </c>
      <c r="O149" s="25">
        <f>IF('M2-In'!L149&gt;0,zodi2,0)</f>
        <v>0</v>
      </c>
      <c r="P149" s="25">
        <f t="shared" si="33"/>
        <v>0</v>
      </c>
      <c r="Q149" s="25">
        <f>IF(P149+'M2-In'!U149&gt;malu2+dima2+wome2+doje2+vrve2+zasa2+zodi2,1,0)</f>
        <v>0</v>
      </c>
      <c r="R149" s="25" t="str">
        <f t="shared" si="34"/>
        <v>OK</v>
      </c>
      <c r="S149" s="25">
        <f>MIN(P149+'M2-In'!U149,malu2+dima2+wome2+doje2+vrve2+zasa2+zodi2)</f>
        <v>0</v>
      </c>
      <c r="T149" s="25">
        <f>IF('M2-In'!AD149+'M2-In'!AE149+'M2-In'!AF149+'M2-In'!AG149+'M2-In'!AH149+'M2-In'!AI149+'M2-In'!AJ149&gt;S149,1,0)</f>
        <v>0</v>
      </c>
      <c r="U149" s="25" t="str">
        <f t="shared" si="35"/>
        <v>OK</v>
      </c>
      <c r="V149" s="34">
        <f t="shared" si="36"/>
        <v>0</v>
      </c>
      <c r="W149" s="81">
        <f>ROUND('M2-In'!Y149+'M2-In'!Z149+'M2-In'!AA149*0.5+'M2-In'!AB149*0.5,2)</f>
        <v>0</v>
      </c>
      <c r="X149" s="81">
        <f>ROUND('M2-In'!Y149,2)+ROUND('M2-In'!Z149*1.5,2)+ROUND('M2-In'!AA149*0.6,2)+ROUND('M2-In'!AB149*0.9,2)</f>
        <v>0</v>
      </c>
      <c r="Y149" s="81">
        <f ca="1">IF(V149=1,"Corriger",'M2-In'!Y149* vergoedtwee +'M2-In'!Z149*ROUND( vergoedtwee *1.5,2)+'M2-In'!AA149*ROUND( vergoedtwee *0.6,2)+'M2-In'!AB149*ROUND( vergoedtwee *0.9,2))</f>
        <v>0</v>
      </c>
      <c r="Z149" s="81">
        <f t="shared" ca="1" si="37"/>
        <v>0</v>
      </c>
      <c r="AA149" s="81">
        <f>E149+'M2-In'!N149+'M2-In'!P149+H149</f>
        <v>0</v>
      </c>
      <c r="AB149" s="81">
        <f>E149+'M2-In'!N149+'M2-In'!P149</f>
        <v>0</v>
      </c>
      <c r="AC149" s="25">
        <f>IF(V149=1,"Corriger",MIN(AA149,ad5m2*Ident!L149))</f>
        <v>0</v>
      </c>
      <c r="AD149" s="25">
        <f>MIN(AB149,ad5m2*Ident!L149)</f>
        <v>0</v>
      </c>
      <c r="AE149" s="81">
        <f t="shared" si="38"/>
        <v>0</v>
      </c>
      <c r="AF149" s="81">
        <f t="shared" si="39"/>
        <v>0</v>
      </c>
      <c r="AG149" s="81">
        <f>'M2-In'!AD149+'M2-In'!AE149</f>
        <v>0</v>
      </c>
      <c r="AH149" s="81">
        <f t="shared" si="40"/>
        <v>0</v>
      </c>
      <c r="AI149" s="81">
        <f>IF(V149=1,"Corriger!",ROUND('M2-In'!AF149*AE149*fuf,2))</f>
        <v>0</v>
      </c>
      <c r="AJ149" s="81">
        <f>IF(V149=1,"Corriger!",ROUND('M2-In'!AG149*AE149*fuf,2))</f>
        <v>0</v>
      </c>
      <c r="AK149" s="81">
        <f>IF(V149=1,"Corriger!",ROUND('M2-In'!AH149*AE149*fuf,2))</f>
        <v>0</v>
      </c>
      <c r="AL149" s="81">
        <f>IF(V149=1,"Corriger!",ROUND('M2-In'!AI149*AE149*fuf,2))</f>
        <v>0</v>
      </c>
      <c r="AM149" s="81">
        <f>IF(V149=1,"Corriger!",ROUND('M2-In'!AJ149*AE149*fuf,2))</f>
        <v>0</v>
      </c>
      <c r="AN149" s="81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1">
        <f t="shared" si="42"/>
        <v>0</v>
      </c>
      <c r="AQ149" s="81">
        <f t="shared" ca="1" si="43"/>
        <v>0</v>
      </c>
      <c r="AR149" s="81">
        <f t="shared" ca="1" si="44"/>
        <v>0</v>
      </c>
      <c r="AS149" s="81">
        <f t="shared" si="45"/>
        <v>0</v>
      </c>
      <c r="AT149" s="81">
        <f t="shared" ca="1" si="46"/>
        <v>0</v>
      </c>
      <c r="AU149" s="81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'M2-In'!F150*malu2+'M2-In'!G150*dima2+'M2-In'!H150*wome2+'M2-In'!I150*doje2+'M2-In'!J150*vrve2+'M2-In'!K150*zasa2+'M2-In'!L150*zodi2</f>
        <v>0</v>
      </c>
      <c r="F150" s="34">
        <f>IF('M2-In'!Q150&lt;0,1,0)</f>
        <v>0</v>
      </c>
      <c r="G150" s="81" t="str">
        <f t="shared" si="32"/>
        <v>OK</v>
      </c>
      <c r="H150" s="81">
        <f>IF('M2-In'!Q150&lt;0,0,'M2-In'!Q150)</f>
        <v>0</v>
      </c>
      <c r="I150" s="25">
        <f>IF('M2-In'!F150&gt;0,malu2,0)</f>
        <v>0</v>
      </c>
      <c r="J150" s="25">
        <f>IF('M2-In'!G150&gt;0,dima2,0)</f>
        <v>0</v>
      </c>
      <c r="K150" s="25">
        <f>IF('M2-In'!H150&gt;0,wome2,0)</f>
        <v>0</v>
      </c>
      <c r="L150" s="25">
        <f>IF('M2-In'!I150&gt;0,doje2,0)</f>
        <v>0</v>
      </c>
      <c r="M150" s="25">
        <f>IF('M2-In'!J150&gt;0,vrve2,0)</f>
        <v>0</v>
      </c>
      <c r="N150" s="25">
        <f>IF('M2-In'!K150&gt;0,zasa2,0)</f>
        <v>0</v>
      </c>
      <c r="O150" s="25">
        <f>IF('M2-In'!L150&gt;0,zodi2,0)</f>
        <v>0</v>
      </c>
      <c r="P150" s="25">
        <f t="shared" si="33"/>
        <v>0</v>
      </c>
      <c r="Q150" s="25">
        <f>IF(P150+'M2-In'!U150&gt;malu2+dima2+wome2+doje2+vrve2+zasa2+zodi2,1,0)</f>
        <v>0</v>
      </c>
      <c r="R150" s="25" t="str">
        <f t="shared" si="34"/>
        <v>OK</v>
      </c>
      <c r="S150" s="25">
        <f>MIN(P150+'M2-In'!U150,malu2+dima2+wome2+doje2+vrve2+zasa2+zodi2)</f>
        <v>0</v>
      </c>
      <c r="T150" s="25">
        <f>IF('M2-In'!AD150+'M2-In'!AE150+'M2-In'!AF150+'M2-In'!AG150+'M2-In'!AH150+'M2-In'!AI150+'M2-In'!AJ150&gt;S150,1,0)</f>
        <v>0</v>
      </c>
      <c r="U150" s="25" t="str">
        <f t="shared" si="35"/>
        <v>OK</v>
      </c>
      <c r="V150" s="34">
        <f t="shared" si="36"/>
        <v>0</v>
      </c>
      <c r="W150" s="81">
        <f>ROUND('M2-In'!Y150+'M2-In'!Z150+'M2-In'!AA150*0.5+'M2-In'!AB150*0.5,2)</f>
        <v>0</v>
      </c>
      <c r="X150" s="81">
        <f>ROUND('M2-In'!Y150,2)+ROUND('M2-In'!Z150*1.5,2)+ROUND('M2-In'!AA150*0.6,2)+ROUND('M2-In'!AB150*0.9,2)</f>
        <v>0</v>
      </c>
      <c r="Y150" s="81">
        <f ca="1">IF(V150=1,"Corriger",'M2-In'!Y150* vergoedtwee +'M2-In'!Z150*ROUND( vergoedtwee *1.5,2)+'M2-In'!AA150*ROUND( vergoedtwee *0.6,2)+'M2-In'!AB150*ROUND( vergoedtwee *0.9,2))</f>
        <v>0</v>
      </c>
      <c r="Z150" s="81">
        <f t="shared" ca="1" si="37"/>
        <v>0</v>
      </c>
      <c r="AA150" s="81">
        <f>E150+'M2-In'!N150+'M2-In'!P150+H150</f>
        <v>0</v>
      </c>
      <c r="AB150" s="81">
        <f>E150+'M2-In'!N150+'M2-In'!P150</f>
        <v>0</v>
      </c>
      <c r="AC150" s="25">
        <f>IF(V150=1,"Corriger",MIN(AA150,ad5m2*Ident!L150))</f>
        <v>0</v>
      </c>
      <c r="AD150" s="25">
        <f>MIN(AB150,ad5m2*Ident!L150)</f>
        <v>0</v>
      </c>
      <c r="AE150" s="81">
        <f t="shared" si="38"/>
        <v>0</v>
      </c>
      <c r="AF150" s="81">
        <f t="shared" si="39"/>
        <v>0</v>
      </c>
      <c r="AG150" s="81">
        <f>'M2-In'!AD150+'M2-In'!AE150</f>
        <v>0</v>
      </c>
      <c r="AH150" s="81">
        <f t="shared" si="40"/>
        <v>0</v>
      </c>
      <c r="AI150" s="81">
        <f>IF(V150=1,"Corriger!",ROUND('M2-In'!AF150*AE150*fuf,2))</f>
        <v>0</v>
      </c>
      <c r="AJ150" s="81">
        <f>IF(V150=1,"Corriger!",ROUND('M2-In'!AG150*AE150*fuf,2))</f>
        <v>0</v>
      </c>
      <c r="AK150" s="81">
        <f>IF(V150=1,"Corriger!",ROUND('M2-In'!AH150*AE150*fuf,2))</f>
        <v>0</v>
      </c>
      <c r="AL150" s="81">
        <f>IF(V150=1,"Corriger!",ROUND('M2-In'!AI150*AE150*fuf,2))</f>
        <v>0</v>
      </c>
      <c r="AM150" s="81">
        <f>IF(V150=1,"Corriger!",ROUND('M2-In'!AJ150*AE150*fuf,2))</f>
        <v>0</v>
      </c>
      <c r="AN150" s="81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1">
        <f t="shared" si="42"/>
        <v>0</v>
      </c>
      <c r="AQ150" s="81">
        <f t="shared" ca="1" si="43"/>
        <v>0</v>
      </c>
      <c r="AR150" s="81">
        <f t="shared" ca="1" si="44"/>
        <v>0</v>
      </c>
      <c r="AS150" s="81">
        <f t="shared" si="45"/>
        <v>0</v>
      </c>
      <c r="AT150" s="81">
        <f t="shared" ca="1" si="46"/>
        <v>0</v>
      </c>
      <c r="AU150" s="81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'M2-In'!F151*malu2+'M2-In'!G151*dima2+'M2-In'!H151*wome2+'M2-In'!I151*doje2+'M2-In'!J151*vrve2+'M2-In'!K151*zasa2+'M2-In'!L151*zodi2</f>
        <v>0</v>
      </c>
      <c r="F151" s="34">
        <f>IF('M2-In'!Q151&lt;0,1,0)</f>
        <v>0</v>
      </c>
      <c r="G151" s="81" t="str">
        <f t="shared" si="32"/>
        <v>OK</v>
      </c>
      <c r="H151" s="81">
        <f>IF('M2-In'!Q151&lt;0,0,'M2-In'!Q151)</f>
        <v>0</v>
      </c>
      <c r="I151" s="25">
        <f>IF('M2-In'!F151&gt;0,malu2,0)</f>
        <v>0</v>
      </c>
      <c r="J151" s="25">
        <f>IF('M2-In'!G151&gt;0,dima2,0)</f>
        <v>0</v>
      </c>
      <c r="K151" s="25">
        <f>IF('M2-In'!H151&gt;0,wome2,0)</f>
        <v>0</v>
      </c>
      <c r="L151" s="25">
        <f>IF('M2-In'!I151&gt;0,doje2,0)</f>
        <v>0</v>
      </c>
      <c r="M151" s="25">
        <f>IF('M2-In'!J151&gt;0,vrve2,0)</f>
        <v>0</v>
      </c>
      <c r="N151" s="25">
        <f>IF('M2-In'!K151&gt;0,zasa2,0)</f>
        <v>0</v>
      </c>
      <c r="O151" s="25">
        <f>IF('M2-In'!L151&gt;0,zodi2,0)</f>
        <v>0</v>
      </c>
      <c r="P151" s="25">
        <f t="shared" si="33"/>
        <v>0</v>
      </c>
      <c r="Q151" s="25">
        <f>IF(P151+'M2-In'!U151&gt;malu2+dima2+wome2+doje2+vrve2+zasa2+zodi2,1,0)</f>
        <v>0</v>
      </c>
      <c r="R151" s="25" t="str">
        <f t="shared" si="34"/>
        <v>OK</v>
      </c>
      <c r="S151" s="25">
        <f>MIN(P151+'M2-In'!U151,malu2+dima2+wome2+doje2+vrve2+zasa2+zodi2)</f>
        <v>0</v>
      </c>
      <c r="T151" s="25">
        <f>IF('M2-In'!AD151+'M2-In'!AE151+'M2-In'!AF151+'M2-In'!AG151+'M2-In'!AH151+'M2-In'!AI151+'M2-In'!AJ151&gt;S151,1,0)</f>
        <v>0</v>
      </c>
      <c r="U151" s="25" t="str">
        <f t="shared" si="35"/>
        <v>OK</v>
      </c>
      <c r="V151" s="34">
        <f t="shared" si="36"/>
        <v>0</v>
      </c>
      <c r="W151" s="81">
        <f>ROUND('M2-In'!Y151+'M2-In'!Z151+'M2-In'!AA151*0.5+'M2-In'!AB151*0.5,2)</f>
        <v>0</v>
      </c>
      <c r="X151" s="81">
        <f>ROUND('M2-In'!Y151,2)+ROUND('M2-In'!Z151*1.5,2)+ROUND('M2-In'!AA151*0.6,2)+ROUND('M2-In'!AB151*0.9,2)</f>
        <v>0</v>
      </c>
      <c r="Y151" s="81">
        <f ca="1">IF(V151=1,"Corriger",'M2-In'!Y151* vergoedtwee +'M2-In'!Z151*ROUND( vergoedtwee *1.5,2)+'M2-In'!AA151*ROUND( vergoedtwee *0.6,2)+'M2-In'!AB151*ROUND( vergoedtwee *0.9,2))</f>
        <v>0</v>
      </c>
      <c r="Z151" s="81">
        <f t="shared" ca="1" si="37"/>
        <v>0</v>
      </c>
      <c r="AA151" s="81">
        <f>E151+'M2-In'!N151+'M2-In'!P151+H151</f>
        <v>0</v>
      </c>
      <c r="AB151" s="81">
        <f>E151+'M2-In'!N151+'M2-In'!P151</f>
        <v>0</v>
      </c>
      <c r="AC151" s="25">
        <f>IF(V151=1,"Corriger",MIN(AA151,ad5m2*Ident!L151))</f>
        <v>0</v>
      </c>
      <c r="AD151" s="25">
        <f>MIN(AB151,ad5m2*Ident!L151)</f>
        <v>0</v>
      </c>
      <c r="AE151" s="81">
        <f t="shared" si="38"/>
        <v>0</v>
      </c>
      <c r="AF151" s="81">
        <f t="shared" si="39"/>
        <v>0</v>
      </c>
      <c r="AG151" s="81">
        <f>'M2-In'!AD151+'M2-In'!AE151</f>
        <v>0</v>
      </c>
      <c r="AH151" s="81">
        <f t="shared" si="40"/>
        <v>0</v>
      </c>
      <c r="AI151" s="81">
        <f>IF(V151=1,"Corriger!",ROUND('M2-In'!AF151*AE151*fuf,2))</f>
        <v>0</v>
      </c>
      <c r="AJ151" s="81">
        <f>IF(V151=1,"Corriger!",ROUND('M2-In'!AG151*AE151*fuf,2))</f>
        <v>0</v>
      </c>
      <c r="AK151" s="81">
        <f>IF(V151=1,"Corriger!",ROUND('M2-In'!AH151*AE151*fuf,2))</f>
        <v>0</v>
      </c>
      <c r="AL151" s="81">
        <f>IF(V151=1,"Corriger!",ROUND('M2-In'!AI151*AE151*fuf,2))</f>
        <v>0</v>
      </c>
      <c r="AM151" s="81">
        <f>IF(V151=1,"Corriger!",ROUND('M2-In'!AJ151*AE151*fuf,2))</f>
        <v>0</v>
      </c>
      <c r="AN151" s="81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1">
        <f t="shared" si="42"/>
        <v>0</v>
      </c>
      <c r="AQ151" s="81">
        <f t="shared" ca="1" si="43"/>
        <v>0</v>
      </c>
      <c r="AR151" s="81">
        <f t="shared" ca="1" si="44"/>
        <v>0</v>
      </c>
      <c r="AS151" s="81">
        <f t="shared" si="45"/>
        <v>0</v>
      </c>
      <c r="AT151" s="81">
        <f t="shared" ca="1" si="46"/>
        <v>0</v>
      </c>
      <c r="AU151" s="81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'M2-In'!F152*malu2+'M2-In'!G152*dima2+'M2-In'!H152*wome2+'M2-In'!I152*doje2+'M2-In'!J152*vrve2+'M2-In'!K152*zasa2+'M2-In'!L152*zodi2</f>
        <v>0</v>
      </c>
      <c r="F152" s="34">
        <f>IF('M2-In'!Q152&lt;0,1,0)</f>
        <v>0</v>
      </c>
      <c r="G152" s="81" t="str">
        <f t="shared" si="32"/>
        <v>OK</v>
      </c>
      <c r="H152" s="81">
        <f>IF('M2-In'!Q152&lt;0,0,'M2-In'!Q152)</f>
        <v>0</v>
      </c>
      <c r="I152" s="25">
        <f>IF('M2-In'!F152&gt;0,malu2,0)</f>
        <v>0</v>
      </c>
      <c r="J152" s="25">
        <f>IF('M2-In'!G152&gt;0,dima2,0)</f>
        <v>0</v>
      </c>
      <c r="K152" s="25">
        <f>IF('M2-In'!H152&gt;0,wome2,0)</f>
        <v>0</v>
      </c>
      <c r="L152" s="25">
        <f>IF('M2-In'!I152&gt;0,doje2,0)</f>
        <v>0</v>
      </c>
      <c r="M152" s="25">
        <f>IF('M2-In'!J152&gt;0,vrve2,0)</f>
        <v>0</v>
      </c>
      <c r="N152" s="25">
        <f>IF('M2-In'!K152&gt;0,zasa2,0)</f>
        <v>0</v>
      </c>
      <c r="O152" s="25">
        <f>IF('M2-In'!L152&gt;0,zodi2,0)</f>
        <v>0</v>
      </c>
      <c r="P152" s="25">
        <f t="shared" si="33"/>
        <v>0</v>
      </c>
      <c r="Q152" s="25">
        <f>IF(P152+'M2-In'!U152&gt;malu2+dima2+wome2+doje2+vrve2+zasa2+zodi2,1,0)</f>
        <v>0</v>
      </c>
      <c r="R152" s="25" t="str">
        <f t="shared" si="34"/>
        <v>OK</v>
      </c>
      <c r="S152" s="25">
        <f>MIN(P152+'M2-In'!U152,malu2+dima2+wome2+doje2+vrve2+zasa2+zodi2)</f>
        <v>0</v>
      </c>
      <c r="T152" s="25">
        <f>IF('M2-In'!AD152+'M2-In'!AE152+'M2-In'!AF152+'M2-In'!AG152+'M2-In'!AH152+'M2-In'!AI152+'M2-In'!AJ152&gt;S152,1,0)</f>
        <v>0</v>
      </c>
      <c r="U152" s="25" t="str">
        <f t="shared" si="35"/>
        <v>OK</v>
      </c>
      <c r="V152" s="34">
        <f t="shared" si="36"/>
        <v>0</v>
      </c>
      <c r="W152" s="81">
        <f>ROUND('M2-In'!Y152+'M2-In'!Z152+'M2-In'!AA152*0.5+'M2-In'!AB152*0.5,2)</f>
        <v>0</v>
      </c>
      <c r="X152" s="81">
        <f>ROUND('M2-In'!Y152,2)+ROUND('M2-In'!Z152*1.5,2)+ROUND('M2-In'!AA152*0.6,2)+ROUND('M2-In'!AB152*0.9,2)</f>
        <v>0</v>
      </c>
      <c r="Y152" s="81">
        <f ca="1">IF(V152=1,"Corriger",'M2-In'!Y152* vergoedtwee +'M2-In'!Z152*ROUND( vergoedtwee *1.5,2)+'M2-In'!AA152*ROUND( vergoedtwee *0.6,2)+'M2-In'!AB152*ROUND( vergoedtwee *0.9,2))</f>
        <v>0</v>
      </c>
      <c r="Z152" s="81">
        <f t="shared" ca="1" si="37"/>
        <v>0</v>
      </c>
      <c r="AA152" s="81">
        <f>E152+'M2-In'!N152+'M2-In'!P152+H152</f>
        <v>0</v>
      </c>
      <c r="AB152" s="81">
        <f>E152+'M2-In'!N152+'M2-In'!P152</f>
        <v>0</v>
      </c>
      <c r="AC152" s="25">
        <f>IF(V152=1,"Corriger",MIN(AA152,ad5m2*Ident!L152))</f>
        <v>0</v>
      </c>
      <c r="AD152" s="25">
        <f>MIN(AB152,ad5m2*Ident!L152)</f>
        <v>0</v>
      </c>
      <c r="AE152" s="81">
        <f t="shared" si="38"/>
        <v>0</v>
      </c>
      <c r="AF152" s="81">
        <f t="shared" si="39"/>
        <v>0</v>
      </c>
      <c r="AG152" s="81">
        <f>'M2-In'!AD152+'M2-In'!AE152</f>
        <v>0</v>
      </c>
      <c r="AH152" s="81">
        <f t="shared" si="40"/>
        <v>0</v>
      </c>
      <c r="AI152" s="81">
        <f>IF(V152=1,"Corriger!",ROUND('M2-In'!AF152*AE152*fuf,2))</f>
        <v>0</v>
      </c>
      <c r="AJ152" s="81">
        <f>IF(V152=1,"Corriger!",ROUND('M2-In'!AG152*AE152*fuf,2))</f>
        <v>0</v>
      </c>
      <c r="AK152" s="81">
        <f>IF(V152=1,"Corriger!",ROUND('M2-In'!AH152*AE152*fuf,2))</f>
        <v>0</v>
      </c>
      <c r="AL152" s="81">
        <f>IF(V152=1,"Corriger!",ROUND('M2-In'!AI152*AE152*fuf,2))</f>
        <v>0</v>
      </c>
      <c r="AM152" s="81">
        <f>IF(V152=1,"Corriger!",ROUND('M2-In'!AJ152*AE152*fuf,2))</f>
        <v>0</v>
      </c>
      <c r="AN152" s="81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1">
        <f t="shared" si="42"/>
        <v>0</v>
      </c>
      <c r="AQ152" s="81">
        <f t="shared" ca="1" si="43"/>
        <v>0</v>
      </c>
      <c r="AR152" s="81">
        <f t="shared" ca="1" si="44"/>
        <v>0</v>
      </c>
      <c r="AS152" s="81">
        <f t="shared" si="45"/>
        <v>0</v>
      </c>
      <c r="AT152" s="81">
        <f t="shared" ca="1" si="46"/>
        <v>0</v>
      </c>
      <c r="AU152" s="81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'M2-In'!F153*malu2+'M2-In'!G153*dima2+'M2-In'!H153*wome2+'M2-In'!I153*doje2+'M2-In'!J153*vrve2+'M2-In'!K153*zasa2+'M2-In'!L153*zodi2</f>
        <v>0</v>
      </c>
      <c r="F153" s="34">
        <f>IF('M2-In'!Q153&lt;0,1,0)</f>
        <v>0</v>
      </c>
      <c r="G153" s="81" t="str">
        <f t="shared" si="32"/>
        <v>OK</v>
      </c>
      <c r="H153" s="81">
        <f>IF('M2-In'!Q153&lt;0,0,'M2-In'!Q153)</f>
        <v>0</v>
      </c>
      <c r="I153" s="25">
        <f>IF('M2-In'!F153&gt;0,malu2,0)</f>
        <v>0</v>
      </c>
      <c r="J153" s="25">
        <f>IF('M2-In'!G153&gt;0,dima2,0)</f>
        <v>0</v>
      </c>
      <c r="K153" s="25">
        <f>IF('M2-In'!H153&gt;0,wome2,0)</f>
        <v>0</v>
      </c>
      <c r="L153" s="25">
        <f>IF('M2-In'!I153&gt;0,doje2,0)</f>
        <v>0</v>
      </c>
      <c r="M153" s="25">
        <f>IF('M2-In'!J153&gt;0,vrve2,0)</f>
        <v>0</v>
      </c>
      <c r="N153" s="25">
        <f>IF('M2-In'!K153&gt;0,zasa2,0)</f>
        <v>0</v>
      </c>
      <c r="O153" s="25">
        <f>IF('M2-In'!L153&gt;0,zodi2,0)</f>
        <v>0</v>
      </c>
      <c r="P153" s="25">
        <f t="shared" si="33"/>
        <v>0</v>
      </c>
      <c r="Q153" s="25">
        <f>IF(P153+'M2-In'!U153&gt;malu2+dima2+wome2+doje2+vrve2+zasa2+zodi2,1,0)</f>
        <v>0</v>
      </c>
      <c r="R153" s="25" t="str">
        <f t="shared" si="34"/>
        <v>OK</v>
      </c>
      <c r="S153" s="25">
        <f>MIN(P153+'M2-In'!U153,malu2+dima2+wome2+doje2+vrve2+zasa2+zodi2)</f>
        <v>0</v>
      </c>
      <c r="T153" s="25">
        <f>IF('M2-In'!AD153+'M2-In'!AE153+'M2-In'!AF153+'M2-In'!AG153+'M2-In'!AH153+'M2-In'!AI153+'M2-In'!AJ153&gt;S153,1,0)</f>
        <v>0</v>
      </c>
      <c r="U153" s="25" t="str">
        <f t="shared" si="35"/>
        <v>OK</v>
      </c>
      <c r="V153" s="34">
        <f t="shared" si="36"/>
        <v>0</v>
      </c>
      <c r="W153" s="81">
        <f>ROUND('M2-In'!Y153+'M2-In'!Z153+'M2-In'!AA153*0.5+'M2-In'!AB153*0.5,2)</f>
        <v>0</v>
      </c>
      <c r="X153" s="81">
        <f>ROUND('M2-In'!Y153,2)+ROUND('M2-In'!Z153*1.5,2)+ROUND('M2-In'!AA153*0.6,2)+ROUND('M2-In'!AB153*0.9,2)</f>
        <v>0</v>
      </c>
      <c r="Y153" s="81">
        <f ca="1">IF(V153=1,"Corriger",'M2-In'!Y153* vergoedtwee +'M2-In'!Z153*ROUND( vergoedtwee *1.5,2)+'M2-In'!AA153*ROUND( vergoedtwee *0.6,2)+'M2-In'!AB153*ROUND( vergoedtwee *0.9,2))</f>
        <v>0</v>
      </c>
      <c r="Z153" s="81">
        <f t="shared" ca="1" si="37"/>
        <v>0</v>
      </c>
      <c r="AA153" s="81">
        <f>E153+'M2-In'!N153+'M2-In'!P153+H153</f>
        <v>0</v>
      </c>
      <c r="AB153" s="81">
        <f>E153+'M2-In'!N153+'M2-In'!P153</f>
        <v>0</v>
      </c>
      <c r="AC153" s="25">
        <f>IF(V153=1,"Corriger",MIN(AA153,ad5m2*Ident!L153))</f>
        <v>0</v>
      </c>
      <c r="AD153" s="25">
        <f>MIN(AB153,ad5m2*Ident!L153)</f>
        <v>0</v>
      </c>
      <c r="AE153" s="81">
        <f t="shared" si="38"/>
        <v>0</v>
      </c>
      <c r="AF153" s="81">
        <f t="shared" si="39"/>
        <v>0</v>
      </c>
      <c r="AG153" s="81">
        <f>'M2-In'!AD153+'M2-In'!AE153</f>
        <v>0</v>
      </c>
      <c r="AH153" s="81">
        <f t="shared" si="40"/>
        <v>0</v>
      </c>
      <c r="AI153" s="81">
        <f>IF(V153=1,"Corriger!",ROUND('M2-In'!AF153*AE153*fuf,2))</f>
        <v>0</v>
      </c>
      <c r="AJ153" s="81">
        <f>IF(V153=1,"Corriger!",ROUND('M2-In'!AG153*AE153*fuf,2))</f>
        <v>0</v>
      </c>
      <c r="AK153" s="81">
        <f>IF(V153=1,"Corriger!",ROUND('M2-In'!AH153*AE153*fuf,2))</f>
        <v>0</v>
      </c>
      <c r="AL153" s="81">
        <f>IF(V153=1,"Corriger!",ROUND('M2-In'!AI153*AE153*fuf,2))</f>
        <v>0</v>
      </c>
      <c r="AM153" s="81">
        <f>IF(V153=1,"Corriger!",ROUND('M2-In'!AJ153*AE153*fuf,2))</f>
        <v>0</v>
      </c>
      <c r="AN153" s="81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1">
        <f t="shared" si="42"/>
        <v>0</v>
      </c>
      <c r="AQ153" s="81">
        <f t="shared" ca="1" si="43"/>
        <v>0</v>
      </c>
      <c r="AR153" s="81">
        <f t="shared" ca="1" si="44"/>
        <v>0</v>
      </c>
      <c r="AS153" s="81">
        <f t="shared" si="45"/>
        <v>0</v>
      </c>
      <c r="AT153" s="81">
        <f t="shared" ca="1" si="46"/>
        <v>0</v>
      </c>
      <c r="AU153" s="81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'M2-In'!F154*malu2+'M2-In'!G154*dima2+'M2-In'!H154*wome2+'M2-In'!I154*doje2+'M2-In'!J154*vrve2+'M2-In'!K154*zasa2+'M2-In'!L154*zodi2</f>
        <v>0</v>
      </c>
      <c r="F154" s="34">
        <f>IF('M2-In'!Q154&lt;0,1,0)</f>
        <v>0</v>
      </c>
      <c r="G154" s="81" t="str">
        <f t="shared" si="32"/>
        <v>OK</v>
      </c>
      <c r="H154" s="81">
        <f>IF('M2-In'!Q154&lt;0,0,'M2-In'!Q154)</f>
        <v>0</v>
      </c>
      <c r="I154" s="25">
        <f>IF('M2-In'!F154&gt;0,malu2,0)</f>
        <v>0</v>
      </c>
      <c r="J154" s="25">
        <f>IF('M2-In'!G154&gt;0,dima2,0)</f>
        <v>0</v>
      </c>
      <c r="K154" s="25">
        <f>IF('M2-In'!H154&gt;0,wome2,0)</f>
        <v>0</v>
      </c>
      <c r="L154" s="25">
        <f>IF('M2-In'!I154&gt;0,doje2,0)</f>
        <v>0</v>
      </c>
      <c r="M154" s="25">
        <f>IF('M2-In'!J154&gt;0,vrve2,0)</f>
        <v>0</v>
      </c>
      <c r="N154" s="25">
        <f>IF('M2-In'!K154&gt;0,zasa2,0)</f>
        <v>0</v>
      </c>
      <c r="O154" s="25">
        <f>IF('M2-In'!L154&gt;0,zodi2,0)</f>
        <v>0</v>
      </c>
      <c r="P154" s="25">
        <f t="shared" si="33"/>
        <v>0</v>
      </c>
      <c r="Q154" s="25">
        <f>IF(P154+'M2-In'!U154&gt;malu2+dima2+wome2+doje2+vrve2+zasa2+zodi2,1,0)</f>
        <v>0</v>
      </c>
      <c r="R154" s="25" t="str">
        <f t="shared" si="34"/>
        <v>OK</v>
      </c>
      <c r="S154" s="25">
        <f>MIN(P154+'M2-In'!U154,malu2+dima2+wome2+doje2+vrve2+zasa2+zodi2)</f>
        <v>0</v>
      </c>
      <c r="T154" s="25">
        <f>IF('M2-In'!AD154+'M2-In'!AE154+'M2-In'!AF154+'M2-In'!AG154+'M2-In'!AH154+'M2-In'!AI154+'M2-In'!AJ154&gt;S154,1,0)</f>
        <v>0</v>
      </c>
      <c r="U154" s="25" t="str">
        <f t="shared" si="35"/>
        <v>OK</v>
      </c>
      <c r="V154" s="34">
        <f t="shared" si="36"/>
        <v>0</v>
      </c>
      <c r="W154" s="81">
        <f>ROUND('M2-In'!Y154+'M2-In'!Z154+'M2-In'!AA154*0.5+'M2-In'!AB154*0.5,2)</f>
        <v>0</v>
      </c>
      <c r="X154" s="81">
        <f>ROUND('M2-In'!Y154,2)+ROUND('M2-In'!Z154*1.5,2)+ROUND('M2-In'!AA154*0.6,2)+ROUND('M2-In'!AB154*0.9,2)</f>
        <v>0</v>
      </c>
      <c r="Y154" s="81">
        <f ca="1">IF(V154=1,"Corriger",'M2-In'!Y154* vergoedtwee +'M2-In'!Z154*ROUND( vergoedtwee *1.5,2)+'M2-In'!AA154*ROUND( vergoedtwee *0.6,2)+'M2-In'!AB154*ROUND( vergoedtwee *0.9,2))</f>
        <v>0</v>
      </c>
      <c r="Z154" s="81">
        <f t="shared" ca="1" si="37"/>
        <v>0</v>
      </c>
      <c r="AA154" s="81">
        <f>E154+'M2-In'!N154+'M2-In'!P154+H154</f>
        <v>0</v>
      </c>
      <c r="AB154" s="81">
        <f>E154+'M2-In'!N154+'M2-In'!P154</f>
        <v>0</v>
      </c>
      <c r="AC154" s="25">
        <f>IF(V154=1,"Corriger",MIN(AA154,ad5m2*Ident!L154))</f>
        <v>0</v>
      </c>
      <c r="AD154" s="25">
        <f>MIN(AB154,ad5m2*Ident!L154)</f>
        <v>0</v>
      </c>
      <c r="AE154" s="81">
        <f t="shared" si="38"/>
        <v>0</v>
      </c>
      <c r="AF154" s="81">
        <f t="shared" si="39"/>
        <v>0</v>
      </c>
      <c r="AG154" s="81">
        <f>'M2-In'!AD154+'M2-In'!AE154</f>
        <v>0</v>
      </c>
      <c r="AH154" s="81">
        <f t="shared" si="40"/>
        <v>0</v>
      </c>
      <c r="AI154" s="81">
        <f>IF(V154=1,"Corriger!",ROUND('M2-In'!AF154*AE154*fuf,2))</f>
        <v>0</v>
      </c>
      <c r="AJ154" s="81">
        <f>IF(V154=1,"Corriger!",ROUND('M2-In'!AG154*AE154*fuf,2))</f>
        <v>0</v>
      </c>
      <c r="AK154" s="81">
        <f>IF(V154=1,"Corriger!",ROUND('M2-In'!AH154*AE154*fuf,2))</f>
        <v>0</v>
      </c>
      <c r="AL154" s="81">
        <f>IF(V154=1,"Corriger!",ROUND('M2-In'!AI154*AE154*fuf,2))</f>
        <v>0</v>
      </c>
      <c r="AM154" s="81">
        <f>IF(V154=1,"Corriger!",ROUND('M2-In'!AJ154*AE154*fuf,2))</f>
        <v>0</v>
      </c>
      <c r="AN154" s="81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1">
        <f t="shared" si="42"/>
        <v>0</v>
      </c>
      <c r="AQ154" s="81">
        <f t="shared" ca="1" si="43"/>
        <v>0</v>
      </c>
      <c r="AR154" s="81">
        <f t="shared" ca="1" si="44"/>
        <v>0</v>
      </c>
      <c r="AS154" s="81">
        <f t="shared" si="45"/>
        <v>0</v>
      </c>
      <c r="AT154" s="81">
        <f t="shared" ca="1" si="46"/>
        <v>0</v>
      </c>
      <c r="AU154" s="81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'M2-In'!F155*malu2+'M2-In'!G155*dima2+'M2-In'!H155*wome2+'M2-In'!I155*doje2+'M2-In'!J155*vrve2+'M2-In'!K155*zasa2+'M2-In'!L155*zodi2</f>
        <v>0</v>
      </c>
      <c r="F155" s="34">
        <f>IF('M2-In'!Q155&lt;0,1,0)</f>
        <v>0</v>
      </c>
      <c r="G155" s="81" t="str">
        <f t="shared" si="32"/>
        <v>OK</v>
      </c>
      <c r="H155" s="81">
        <f>IF('M2-In'!Q155&lt;0,0,'M2-In'!Q155)</f>
        <v>0</v>
      </c>
      <c r="I155" s="25">
        <f>IF('M2-In'!F155&gt;0,malu2,0)</f>
        <v>0</v>
      </c>
      <c r="J155" s="25">
        <f>IF('M2-In'!G155&gt;0,dima2,0)</f>
        <v>0</v>
      </c>
      <c r="K155" s="25">
        <f>IF('M2-In'!H155&gt;0,wome2,0)</f>
        <v>0</v>
      </c>
      <c r="L155" s="25">
        <f>IF('M2-In'!I155&gt;0,doje2,0)</f>
        <v>0</v>
      </c>
      <c r="M155" s="25">
        <f>IF('M2-In'!J155&gt;0,vrve2,0)</f>
        <v>0</v>
      </c>
      <c r="N155" s="25">
        <f>IF('M2-In'!K155&gt;0,zasa2,0)</f>
        <v>0</v>
      </c>
      <c r="O155" s="25">
        <f>IF('M2-In'!L155&gt;0,zodi2,0)</f>
        <v>0</v>
      </c>
      <c r="P155" s="25">
        <f t="shared" si="33"/>
        <v>0</v>
      </c>
      <c r="Q155" s="25">
        <f>IF(P155+'M2-In'!U155&gt;malu2+dima2+wome2+doje2+vrve2+zasa2+zodi2,1,0)</f>
        <v>0</v>
      </c>
      <c r="R155" s="25" t="str">
        <f t="shared" si="34"/>
        <v>OK</v>
      </c>
      <c r="S155" s="25">
        <f>MIN(P155+'M2-In'!U155,malu2+dima2+wome2+doje2+vrve2+zasa2+zodi2)</f>
        <v>0</v>
      </c>
      <c r="T155" s="25">
        <f>IF('M2-In'!AD155+'M2-In'!AE155+'M2-In'!AF155+'M2-In'!AG155+'M2-In'!AH155+'M2-In'!AI155+'M2-In'!AJ155&gt;S155,1,0)</f>
        <v>0</v>
      </c>
      <c r="U155" s="25" t="str">
        <f t="shared" si="35"/>
        <v>OK</v>
      </c>
      <c r="V155" s="34">
        <f t="shared" si="36"/>
        <v>0</v>
      </c>
      <c r="W155" s="81">
        <f>ROUND('M2-In'!Y155+'M2-In'!Z155+'M2-In'!AA155*0.5+'M2-In'!AB155*0.5,2)</f>
        <v>0</v>
      </c>
      <c r="X155" s="81">
        <f>ROUND('M2-In'!Y155,2)+ROUND('M2-In'!Z155*1.5,2)+ROUND('M2-In'!AA155*0.6,2)+ROUND('M2-In'!AB155*0.9,2)</f>
        <v>0</v>
      </c>
      <c r="Y155" s="81">
        <f ca="1">IF(V155=1,"Corriger",'M2-In'!Y155* vergoedtwee +'M2-In'!Z155*ROUND( vergoedtwee *1.5,2)+'M2-In'!AA155*ROUND( vergoedtwee *0.6,2)+'M2-In'!AB155*ROUND( vergoedtwee *0.9,2))</f>
        <v>0</v>
      </c>
      <c r="Z155" s="81">
        <f t="shared" ca="1" si="37"/>
        <v>0</v>
      </c>
      <c r="AA155" s="81">
        <f>E155+'M2-In'!N155+'M2-In'!P155+H155</f>
        <v>0</v>
      </c>
      <c r="AB155" s="81">
        <f>E155+'M2-In'!N155+'M2-In'!P155</f>
        <v>0</v>
      </c>
      <c r="AC155" s="25">
        <f>IF(V155=1,"Corriger",MIN(AA155,ad5m2*Ident!L155))</f>
        <v>0</v>
      </c>
      <c r="AD155" s="25">
        <f>MIN(AB155,ad5m2*Ident!L155)</f>
        <v>0</v>
      </c>
      <c r="AE155" s="81">
        <f t="shared" si="38"/>
        <v>0</v>
      </c>
      <c r="AF155" s="81">
        <f t="shared" si="39"/>
        <v>0</v>
      </c>
      <c r="AG155" s="81">
        <f>'M2-In'!AD155+'M2-In'!AE155</f>
        <v>0</v>
      </c>
      <c r="AH155" s="81">
        <f t="shared" si="40"/>
        <v>0</v>
      </c>
      <c r="AI155" s="81">
        <f>IF(V155=1,"Corriger!",ROUND('M2-In'!AF155*AE155*fuf,2))</f>
        <v>0</v>
      </c>
      <c r="AJ155" s="81">
        <f>IF(V155=1,"Corriger!",ROUND('M2-In'!AG155*AE155*fuf,2))</f>
        <v>0</v>
      </c>
      <c r="AK155" s="81">
        <f>IF(V155=1,"Corriger!",ROUND('M2-In'!AH155*AE155*fuf,2))</f>
        <v>0</v>
      </c>
      <c r="AL155" s="81">
        <f>IF(V155=1,"Corriger!",ROUND('M2-In'!AI155*AE155*fuf,2))</f>
        <v>0</v>
      </c>
      <c r="AM155" s="81">
        <f>IF(V155=1,"Corriger!",ROUND('M2-In'!AJ155*AE155*fuf,2))</f>
        <v>0</v>
      </c>
      <c r="AN155" s="81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1">
        <f t="shared" si="42"/>
        <v>0</v>
      </c>
      <c r="AQ155" s="81">
        <f t="shared" ca="1" si="43"/>
        <v>0</v>
      </c>
      <c r="AR155" s="81">
        <f t="shared" ca="1" si="44"/>
        <v>0</v>
      </c>
      <c r="AS155" s="81">
        <f t="shared" si="45"/>
        <v>0</v>
      </c>
      <c r="AT155" s="81">
        <f t="shared" ca="1" si="46"/>
        <v>0</v>
      </c>
      <c r="AU155" s="81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'M2-In'!F156*malu2+'M2-In'!G156*dima2+'M2-In'!H156*wome2+'M2-In'!I156*doje2+'M2-In'!J156*vrve2+'M2-In'!K156*zasa2+'M2-In'!L156*zodi2</f>
        <v>0</v>
      </c>
      <c r="F156" s="34">
        <f>IF('M2-In'!Q156&lt;0,1,0)</f>
        <v>0</v>
      </c>
      <c r="G156" s="81" t="str">
        <f t="shared" si="32"/>
        <v>OK</v>
      </c>
      <c r="H156" s="81">
        <f>IF('M2-In'!Q156&lt;0,0,'M2-In'!Q156)</f>
        <v>0</v>
      </c>
      <c r="I156" s="25">
        <f>IF('M2-In'!F156&gt;0,malu2,0)</f>
        <v>0</v>
      </c>
      <c r="J156" s="25">
        <f>IF('M2-In'!G156&gt;0,dima2,0)</f>
        <v>0</v>
      </c>
      <c r="K156" s="25">
        <f>IF('M2-In'!H156&gt;0,wome2,0)</f>
        <v>0</v>
      </c>
      <c r="L156" s="25">
        <f>IF('M2-In'!I156&gt;0,doje2,0)</f>
        <v>0</v>
      </c>
      <c r="M156" s="25">
        <f>IF('M2-In'!J156&gt;0,vrve2,0)</f>
        <v>0</v>
      </c>
      <c r="N156" s="25">
        <f>IF('M2-In'!K156&gt;0,zasa2,0)</f>
        <v>0</v>
      </c>
      <c r="O156" s="25">
        <f>IF('M2-In'!L156&gt;0,zodi2,0)</f>
        <v>0</v>
      </c>
      <c r="P156" s="25">
        <f t="shared" si="33"/>
        <v>0</v>
      </c>
      <c r="Q156" s="25">
        <f>IF(P156+'M2-In'!U156&gt;malu2+dima2+wome2+doje2+vrve2+zasa2+zodi2,1,0)</f>
        <v>0</v>
      </c>
      <c r="R156" s="25" t="str">
        <f t="shared" si="34"/>
        <v>OK</v>
      </c>
      <c r="S156" s="25">
        <f>MIN(P156+'M2-In'!U156,malu2+dima2+wome2+doje2+vrve2+zasa2+zodi2)</f>
        <v>0</v>
      </c>
      <c r="T156" s="25">
        <f>IF('M2-In'!AD156+'M2-In'!AE156+'M2-In'!AF156+'M2-In'!AG156+'M2-In'!AH156+'M2-In'!AI156+'M2-In'!AJ156&gt;S156,1,0)</f>
        <v>0</v>
      </c>
      <c r="U156" s="25" t="str">
        <f t="shared" si="35"/>
        <v>OK</v>
      </c>
      <c r="V156" s="34">
        <f t="shared" si="36"/>
        <v>0</v>
      </c>
      <c r="W156" s="81">
        <f>ROUND('M2-In'!Y156+'M2-In'!Z156+'M2-In'!AA156*0.5+'M2-In'!AB156*0.5,2)</f>
        <v>0</v>
      </c>
      <c r="X156" s="81">
        <f>ROUND('M2-In'!Y156,2)+ROUND('M2-In'!Z156*1.5,2)+ROUND('M2-In'!AA156*0.6,2)+ROUND('M2-In'!AB156*0.9,2)</f>
        <v>0</v>
      </c>
      <c r="Y156" s="81">
        <f ca="1">IF(V156=1,"Corriger",'M2-In'!Y156* vergoedtwee +'M2-In'!Z156*ROUND( vergoedtwee *1.5,2)+'M2-In'!AA156*ROUND( vergoedtwee *0.6,2)+'M2-In'!AB156*ROUND( vergoedtwee *0.9,2))</f>
        <v>0</v>
      </c>
      <c r="Z156" s="81">
        <f t="shared" ca="1" si="37"/>
        <v>0</v>
      </c>
      <c r="AA156" s="81">
        <f>E156+'M2-In'!N156+'M2-In'!P156+H156</f>
        <v>0</v>
      </c>
      <c r="AB156" s="81">
        <f>E156+'M2-In'!N156+'M2-In'!P156</f>
        <v>0</v>
      </c>
      <c r="AC156" s="25">
        <f>IF(V156=1,"Corriger",MIN(AA156,ad5m2*Ident!L156))</f>
        <v>0</v>
      </c>
      <c r="AD156" s="25">
        <f>MIN(AB156,ad5m2*Ident!L156)</f>
        <v>0</v>
      </c>
      <c r="AE156" s="81">
        <f t="shared" si="38"/>
        <v>0</v>
      </c>
      <c r="AF156" s="81">
        <f t="shared" si="39"/>
        <v>0</v>
      </c>
      <c r="AG156" s="81">
        <f>'M2-In'!AD156+'M2-In'!AE156</f>
        <v>0</v>
      </c>
      <c r="AH156" s="81">
        <f t="shared" si="40"/>
        <v>0</v>
      </c>
      <c r="AI156" s="81">
        <f>IF(V156=1,"Corriger!",ROUND('M2-In'!AF156*AE156*fuf,2))</f>
        <v>0</v>
      </c>
      <c r="AJ156" s="81">
        <f>IF(V156=1,"Corriger!",ROUND('M2-In'!AG156*AE156*fuf,2))</f>
        <v>0</v>
      </c>
      <c r="AK156" s="81">
        <f>IF(V156=1,"Corriger!",ROUND('M2-In'!AH156*AE156*fuf,2))</f>
        <v>0</v>
      </c>
      <c r="AL156" s="81">
        <f>IF(V156=1,"Corriger!",ROUND('M2-In'!AI156*AE156*fuf,2))</f>
        <v>0</v>
      </c>
      <c r="AM156" s="81">
        <f>IF(V156=1,"Corriger!",ROUND('M2-In'!AJ156*AE156*fuf,2))</f>
        <v>0</v>
      </c>
      <c r="AN156" s="81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1">
        <f t="shared" si="42"/>
        <v>0</v>
      </c>
      <c r="AQ156" s="81">
        <f t="shared" ca="1" si="43"/>
        <v>0</v>
      </c>
      <c r="AR156" s="81">
        <f t="shared" ca="1" si="44"/>
        <v>0</v>
      </c>
      <c r="AS156" s="81">
        <f t="shared" si="45"/>
        <v>0</v>
      </c>
      <c r="AT156" s="81">
        <f t="shared" ca="1" si="46"/>
        <v>0</v>
      </c>
      <c r="AU156" s="81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'M2-In'!F157*malu2+'M2-In'!G157*dima2+'M2-In'!H157*wome2+'M2-In'!I157*doje2+'M2-In'!J157*vrve2+'M2-In'!K157*zasa2+'M2-In'!L157*zodi2</f>
        <v>0</v>
      </c>
      <c r="F157" s="34">
        <f>IF('M2-In'!Q157&lt;0,1,0)</f>
        <v>0</v>
      </c>
      <c r="G157" s="81" t="str">
        <f t="shared" si="32"/>
        <v>OK</v>
      </c>
      <c r="H157" s="81">
        <f>IF('M2-In'!Q157&lt;0,0,'M2-In'!Q157)</f>
        <v>0</v>
      </c>
      <c r="I157" s="25">
        <f>IF('M2-In'!F157&gt;0,malu2,0)</f>
        <v>0</v>
      </c>
      <c r="J157" s="25">
        <f>IF('M2-In'!G157&gt;0,dima2,0)</f>
        <v>0</v>
      </c>
      <c r="K157" s="25">
        <f>IF('M2-In'!H157&gt;0,wome2,0)</f>
        <v>0</v>
      </c>
      <c r="L157" s="25">
        <f>IF('M2-In'!I157&gt;0,doje2,0)</f>
        <v>0</v>
      </c>
      <c r="M157" s="25">
        <f>IF('M2-In'!J157&gt;0,vrve2,0)</f>
        <v>0</v>
      </c>
      <c r="N157" s="25">
        <f>IF('M2-In'!K157&gt;0,zasa2,0)</f>
        <v>0</v>
      </c>
      <c r="O157" s="25">
        <f>IF('M2-In'!L157&gt;0,zodi2,0)</f>
        <v>0</v>
      </c>
      <c r="P157" s="25">
        <f t="shared" si="33"/>
        <v>0</v>
      </c>
      <c r="Q157" s="25">
        <f>IF(P157+'M2-In'!U157&gt;malu2+dima2+wome2+doje2+vrve2+zasa2+zodi2,1,0)</f>
        <v>0</v>
      </c>
      <c r="R157" s="25" t="str">
        <f t="shared" si="34"/>
        <v>OK</v>
      </c>
      <c r="S157" s="25">
        <f>MIN(P157+'M2-In'!U157,malu2+dima2+wome2+doje2+vrve2+zasa2+zodi2)</f>
        <v>0</v>
      </c>
      <c r="T157" s="25">
        <f>IF('M2-In'!AD157+'M2-In'!AE157+'M2-In'!AF157+'M2-In'!AG157+'M2-In'!AH157+'M2-In'!AI157+'M2-In'!AJ157&gt;S157,1,0)</f>
        <v>0</v>
      </c>
      <c r="U157" s="25" t="str">
        <f t="shared" si="35"/>
        <v>OK</v>
      </c>
      <c r="V157" s="34">
        <f t="shared" si="36"/>
        <v>0</v>
      </c>
      <c r="W157" s="81">
        <f>ROUND('M2-In'!Y157+'M2-In'!Z157+'M2-In'!AA157*0.5+'M2-In'!AB157*0.5,2)</f>
        <v>0</v>
      </c>
      <c r="X157" s="81">
        <f>ROUND('M2-In'!Y157,2)+ROUND('M2-In'!Z157*1.5,2)+ROUND('M2-In'!AA157*0.6,2)+ROUND('M2-In'!AB157*0.9,2)</f>
        <v>0</v>
      </c>
      <c r="Y157" s="81">
        <f ca="1">IF(V157=1,"Corriger",'M2-In'!Y157* vergoedtwee +'M2-In'!Z157*ROUND( vergoedtwee *1.5,2)+'M2-In'!AA157*ROUND( vergoedtwee *0.6,2)+'M2-In'!AB157*ROUND( vergoedtwee *0.9,2))</f>
        <v>0</v>
      </c>
      <c r="Z157" s="81">
        <f t="shared" ca="1" si="37"/>
        <v>0</v>
      </c>
      <c r="AA157" s="81">
        <f>E157+'M2-In'!N157+'M2-In'!P157+H157</f>
        <v>0</v>
      </c>
      <c r="AB157" s="81">
        <f>E157+'M2-In'!N157+'M2-In'!P157</f>
        <v>0</v>
      </c>
      <c r="AC157" s="25">
        <f>IF(V157=1,"Corriger",MIN(AA157,ad5m2*Ident!L157))</f>
        <v>0</v>
      </c>
      <c r="AD157" s="25">
        <f>MIN(AB157,ad5m2*Ident!L157)</f>
        <v>0</v>
      </c>
      <c r="AE157" s="81">
        <f t="shared" si="38"/>
        <v>0</v>
      </c>
      <c r="AF157" s="81">
        <f t="shared" si="39"/>
        <v>0</v>
      </c>
      <c r="AG157" s="81">
        <f>'M2-In'!AD157+'M2-In'!AE157</f>
        <v>0</v>
      </c>
      <c r="AH157" s="81">
        <f t="shared" si="40"/>
        <v>0</v>
      </c>
      <c r="AI157" s="81">
        <f>IF(V157=1,"Corriger!",ROUND('M2-In'!AF157*AE157*fuf,2))</f>
        <v>0</v>
      </c>
      <c r="AJ157" s="81">
        <f>IF(V157=1,"Corriger!",ROUND('M2-In'!AG157*AE157*fuf,2))</f>
        <v>0</v>
      </c>
      <c r="AK157" s="81">
        <f>IF(V157=1,"Corriger!",ROUND('M2-In'!AH157*AE157*fuf,2))</f>
        <v>0</v>
      </c>
      <c r="AL157" s="81">
        <f>IF(V157=1,"Corriger!",ROUND('M2-In'!AI157*AE157*fuf,2))</f>
        <v>0</v>
      </c>
      <c r="AM157" s="81">
        <f>IF(V157=1,"Corriger!",ROUND('M2-In'!AJ157*AE157*fuf,2))</f>
        <v>0</v>
      </c>
      <c r="AN157" s="81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1">
        <f t="shared" si="42"/>
        <v>0</v>
      </c>
      <c r="AQ157" s="81">
        <f t="shared" ca="1" si="43"/>
        <v>0</v>
      </c>
      <c r="AR157" s="81">
        <f t="shared" ca="1" si="44"/>
        <v>0</v>
      </c>
      <c r="AS157" s="81">
        <f t="shared" si="45"/>
        <v>0</v>
      </c>
      <c r="AT157" s="81">
        <f t="shared" ca="1" si="46"/>
        <v>0</v>
      </c>
      <c r="AU157" s="81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'M2-In'!F158*malu2+'M2-In'!G158*dima2+'M2-In'!H158*wome2+'M2-In'!I158*doje2+'M2-In'!J158*vrve2+'M2-In'!K158*zasa2+'M2-In'!L158*zodi2</f>
        <v>0</v>
      </c>
      <c r="F158" s="34">
        <f>IF('M2-In'!Q158&lt;0,1,0)</f>
        <v>0</v>
      </c>
      <c r="G158" s="81" t="str">
        <f t="shared" si="32"/>
        <v>OK</v>
      </c>
      <c r="H158" s="81">
        <f>IF('M2-In'!Q158&lt;0,0,'M2-In'!Q158)</f>
        <v>0</v>
      </c>
      <c r="I158" s="25">
        <f>IF('M2-In'!F158&gt;0,malu2,0)</f>
        <v>0</v>
      </c>
      <c r="J158" s="25">
        <f>IF('M2-In'!G158&gt;0,dima2,0)</f>
        <v>0</v>
      </c>
      <c r="K158" s="25">
        <f>IF('M2-In'!H158&gt;0,wome2,0)</f>
        <v>0</v>
      </c>
      <c r="L158" s="25">
        <f>IF('M2-In'!I158&gt;0,doje2,0)</f>
        <v>0</v>
      </c>
      <c r="M158" s="25">
        <f>IF('M2-In'!J158&gt;0,vrve2,0)</f>
        <v>0</v>
      </c>
      <c r="N158" s="25">
        <f>IF('M2-In'!K158&gt;0,zasa2,0)</f>
        <v>0</v>
      </c>
      <c r="O158" s="25">
        <f>IF('M2-In'!L158&gt;0,zodi2,0)</f>
        <v>0</v>
      </c>
      <c r="P158" s="25">
        <f t="shared" si="33"/>
        <v>0</v>
      </c>
      <c r="Q158" s="25">
        <f>IF(P158+'M2-In'!U158&gt;malu2+dima2+wome2+doje2+vrve2+zasa2+zodi2,1,0)</f>
        <v>0</v>
      </c>
      <c r="R158" s="25" t="str">
        <f t="shared" si="34"/>
        <v>OK</v>
      </c>
      <c r="S158" s="25">
        <f>MIN(P158+'M2-In'!U158,malu2+dima2+wome2+doje2+vrve2+zasa2+zodi2)</f>
        <v>0</v>
      </c>
      <c r="T158" s="25">
        <f>IF('M2-In'!AD158+'M2-In'!AE158+'M2-In'!AF158+'M2-In'!AG158+'M2-In'!AH158+'M2-In'!AI158+'M2-In'!AJ158&gt;S158,1,0)</f>
        <v>0</v>
      </c>
      <c r="U158" s="25" t="str">
        <f t="shared" si="35"/>
        <v>OK</v>
      </c>
      <c r="V158" s="34">
        <f t="shared" si="36"/>
        <v>0</v>
      </c>
      <c r="W158" s="81">
        <f>ROUND('M2-In'!Y158+'M2-In'!Z158+'M2-In'!AA158*0.5+'M2-In'!AB158*0.5,2)</f>
        <v>0</v>
      </c>
      <c r="X158" s="81">
        <f>ROUND('M2-In'!Y158,2)+ROUND('M2-In'!Z158*1.5,2)+ROUND('M2-In'!AA158*0.6,2)+ROUND('M2-In'!AB158*0.9,2)</f>
        <v>0</v>
      </c>
      <c r="Y158" s="81">
        <f ca="1">IF(V158=1,"Corriger",'M2-In'!Y158* vergoedtwee +'M2-In'!Z158*ROUND( vergoedtwee *1.5,2)+'M2-In'!AA158*ROUND( vergoedtwee *0.6,2)+'M2-In'!AB158*ROUND( vergoedtwee *0.9,2))</f>
        <v>0</v>
      </c>
      <c r="Z158" s="81">
        <f t="shared" ca="1" si="37"/>
        <v>0</v>
      </c>
      <c r="AA158" s="81">
        <f>E158+'M2-In'!N158+'M2-In'!P158+H158</f>
        <v>0</v>
      </c>
      <c r="AB158" s="81">
        <f>E158+'M2-In'!N158+'M2-In'!P158</f>
        <v>0</v>
      </c>
      <c r="AC158" s="25">
        <f>IF(V158=1,"Corriger",MIN(AA158,ad5m2*Ident!L158))</f>
        <v>0</v>
      </c>
      <c r="AD158" s="25">
        <f>MIN(AB158,ad5m2*Ident!L158)</f>
        <v>0</v>
      </c>
      <c r="AE158" s="81">
        <f t="shared" si="38"/>
        <v>0</v>
      </c>
      <c r="AF158" s="81">
        <f t="shared" si="39"/>
        <v>0</v>
      </c>
      <c r="AG158" s="81">
        <f>'M2-In'!AD158+'M2-In'!AE158</f>
        <v>0</v>
      </c>
      <c r="AH158" s="81">
        <f t="shared" si="40"/>
        <v>0</v>
      </c>
      <c r="AI158" s="81">
        <f>IF(V158=1,"Corriger!",ROUND('M2-In'!AF158*AE158*fuf,2))</f>
        <v>0</v>
      </c>
      <c r="AJ158" s="81">
        <f>IF(V158=1,"Corriger!",ROUND('M2-In'!AG158*AE158*fuf,2))</f>
        <v>0</v>
      </c>
      <c r="AK158" s="81">
        <f>IF(V158=1,"Corriger!",ROUND('M2-In'!AH158*AE158*fuf,2))</f>
        <v>0</v>
      </c>
      <c r="AL158" s="81">
        <f>IF(V158=1,"Corriger!",ROUND('M2-In'!AI158*AE158*fuf,2))</f>
        <v>0</v>
      </c>
      <c r="AM158" s="81">
        <f>IF(V158=1,"Corriger!",ROUND('M2-In'!AJ158*AE158*fuf,2))</f>
        <v>0</v>
      </c>
      <c r="AN158" s="81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1">
        <f t="shared" si="42"/>
        <v>0</v>
      </c>
      <c r="AQ158" s="81">
        <f t="shared" ca="1" si="43"/>
        <v>0</v>
      </c>
      <c r="AR158" s="81">
        <f t="shared" ca="1" si="44"/>
        <v>0</v>
      </c>
      <c r="AS158" s="81">
        <f t="shared" si="45"/>
        <v>0</v>
      </c>
      <c r="AT158" s="81">
        <f t="shared" ca="1" si="46"/>
        <v>0</v>
      </c>
      <c r="AU158" s="81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'M2-In'!F159*malu2+'M2-In'!G159*dima2+'M2-In'!H159*wome2+'M2-In'!I159*doje2+'M2-In'!J159*vrve2+'M2-In'!K159*zasa2+'M2-In'!L159*zodi2</f>
        <v>0</v>
      </c>
      <c r="F159" s="34">
        <f>IF('M2-In'!Q159&lt;0,1,0)</f>
        <v>0</v>
      </c>
      <c r="G159" s="81" t="str">
        <f t="shared" si="32"/>
        <v>OK</v>
      </c>
      <c r="H159" s="81">
        <f>IF('M2-In'!Q159&lt;0,0,'M2-In'!Q159)</f>
        <v>0</v>
      </c>
      <c r="I159" s="25">
        <f>IF('M2-In'!F159&gt;0,malu2,0)</f>
        <v>0</v>
      </c>
      <c r="J159" s="25">
        <f>IF('M2-In'!G159&gt;0,dima2,0)</f>
        <v>0</v>
      </c>
      <c r="K159" s="25">
        <f>IF('M2-In'!H159&gt;0,wome2,0)</f>
        <v>0</v>
      </c>
      <c r="L159" s="25">
        <f>IF('M2-In'!I159&gt;0,doje2,0)</f>
        <v>0</v>
      </c>
      <c r="M159" s="25">
        <f>IF('M2-In'!J159&gt;0,vrve2,0)</f>
        <v>0</v>
      </c>
      <c r="N159" s="25">
        <f>IF('M2-In'!K159&gt;0,zasa2,0)</f>
        <v>0</v>
      </c>
      <c r="O159" s="25">
        <f>IF('M2-In'!L159&gt;0,zodi2,0)</f>
        <v>0</v>
      </c>
      <c r="P159" s="25">
        <f t="shared" si="33"/>
        <v>0</v>
      </c>
      <c r="Q159" s="25">
        <f>IF(P159+'M2-In'!U159&gt;malu2+dima2+wome2+doje2+vrve2+zasa2+zodi2,1,0)</f>
        <v>0</v>
      </c>
      <c r="R159" s="25" t="str">
        <f t="shared" si="34"/>
        <v>OK</v>
      </c>
      <c r="S159" s="25">
        <f>MIN(P159+'M2-In'!U159,malu2+dima2+wome2+doje2+vrve2+zasa2+zodi2)</f>
        <v>0</v>
      </c>
      <c r="T159" s="25">
        <f>IF('M2-In'!AD159+'M2-In'!AE159+'M2-In'!AF159+'M2-In'!AG159+'M2-In'!AH159+'M2-In'!AI159+'M2-In'!AJ159&gt;S159,1,0)</f>
        <v>0</v>
      </c>
      <c r="U159" s="25" t="str">
        <f t="shared" si="35"/>
        <v>OK</v>
      </c>
      <c r="V159" s="34">
        <f t="shared" si="36"/>
        <v>0</v>
      </c>
      <c r="W159" s="81">
        <f>ROUND('M2-In'!Y159+'M2-In'!Z159+'M2-In'!AA159*0.5+'M2-In'!AB159*0.5,2)</f>
        <v>0</v>
      </c>
      <c r="X159" s="81">
        <f>ROUND('M2-In'!Y159,2)+ROUND('M2-In'!Z159*1.5,2)+ROUND('M2-In'!AA159*0.6,2)+ROUND('M2-In'!AB159*0.9,2)</f>
        <v>0</v>
      </c>
      <c r="Y159" s="81">
        <f ca="1">IF(V159=1,"Corriger",'M2-In'!Y159* vergoedtwee +'M2-In'!Z159*ROUND( vergoedtwee *1.5,2)+'M2-In'!AA159*ROUND( vergoedtwee *0.6,2)+'M2-In'!AB159*ROUND( vergoedtwee *0.9,2))</f>
        <v>0</v>
      </c>
      <c r="Z159" s="81">
        <f t="shared" ca="1" si="37"/>
        <v>0</v>
      </c>
      <c r="AA159" s="81">
        <f>E159+'M2-In'!N159+'M2-In'!P159+H159</f>
        <v>0</v>
      </c>
      <c r="AB159" s="81">
        <f>E159+'M2-In'!N159+'M2-In'!P159</f>
        <v>0</v>
      </c>
      <c r="AC159" s="25">
        <f>IF(V159=1,"Corriger",MIN(AA159,ad5m2*Ident!L159))</f>
        <v>0</v>
      </c>
      <c r="AD159" s="25">
        <f>MIN(AB159,ad5m2*Ident!L159)</f>
        <v>0</v>
      </c>
      <c r="AE159" s="81">
        <f t="shared" si="38"/>
        <v>0</v>
      </c>
      <c r="AF159" s="81">
        <f t="shared" si="39"/>
        <v>0</v>
      </c>
      <c r="AG159" s="81">
        <f>'M2-In'!AD159+'M2-In'!AE159</f>
        <v>0</v>
      </c>
      <c r="AH159" s="81">
        <f t="shared" si="40"/>
        <v>0</v>
      </c>
      <c r="AI159" s="81">
        <f>IF(V159=1,"Corriger!",ROUND('M2-In'!AF159*AE159*fuf,2))</f>
        <v>0</v>
      </c>
      <c r="AJ159" s="81">
        <f>IF(V159=1,"Corriger!",ROUND('M2-In'!AG159*AE159*fuf,2))</f>
        <v>0</v>
      </c>
      <c r="AK159" s="81">
        <f>IF(V159=1,"Corriger!",ROUND('M2-In'!AH159*AE159*fuf,2))</f>
        <v>0</v>
      </c>
      <c r="AL159" s="81">
        <f>IF(V159=1,"Corriger!",ROUND('M2-In'!AI159*AE159*fuf,2))</f>
        <v>0</v>
      </c>
      <c r="AM159" s="81">
        <f>IF(V159=1,"Corriger!",ROUND('M2-In'!AJ159*AE159*fuf,2))</f>
        <v>0</v>
      </c>
      <c r="AN159" s="81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1">
        <f t="shared" si="42"/>
        <v>0</v>
      </c>
      <c r="AQ159" s="81">
        <f t="shared" ca="1" si="43"/>
        <v>0</v>
      </c>
      <c r="AR159" s="81">
        <f t="shared" ca="1" si="44"/>
        <v>0</v>
      </c>
      <c r="AS159" s="81">
        <f t="shared" si="45"/>
        <v>0</v>
      </c>
      <c r="AT159" s="81">
        <f t="shared" ca="1" si="46"/>
        <v>0</v>
      </c>
      <c r="AU159" s="81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'M2-In'!F160*malu2+'M2-In'!G160*dima2+'M2-In'!H160*wome2+'M2-In'!I160*doje2+'M2-In'!J160*vrve2+'M2-In'!K160*zasa2+'M2-In'!L160*zodi2</f>
        <v>0</v>
      </c>
      <c r="F160" s="34">
        <f>IF('M2-In'!Q160&lt;0,1,0)</f>
        <v>0</v>
      </c>
      <c r="G160" s="81" t="str">
        <f t="shared" si="32"/>
        <v>OK</v>
      </c>
      <c r="H160" s="81">
        <f>IF('M2-In'!Q160&lt;0,0,'M2-In'!Q160)</f>
        <v>0</v>
      </c>
      <c r="I160" s="25">
        <f>IF('M2-In'!F160&gt;0,malu2,0)</f>
        <v>0</v>
      </c>
      <c r="J160" s="25">
        <f>IF('M2-In'!G160&gt;0,dima2,0)</f>
        <v>0</v>
      </c>
      <c r="K160" s="25">
        <f>IF('M2-In'!H160&gt;0,wome2,0)</f>
        <v>0</v>
      </c>
      <c r="L160" s="25">
        <f>IF('M2-In'!I160&gt;0,doje2,0)</f>
        <v>0</v>
      </c>
      <c r="M160" s="25">
        <f>IF('M2-In'!J160&gt;0,vrve2,0)</f>
        <v>0</v>
      </c>
      <c r="N160" s="25">
        <f>IF('M2-In'!K160&gt;0,zasa2,0)</f>
        <v>0</v>
      </c>
      <c r="O160" s="25">
        <f>IF('M2-In'!L160&gt;0,zodi2,0)</f>
        <v>0</v>
      </c>
      <c r="P160" s="25">
        <f t="shared" si="33"/>
        <v>0</v>
      </c>
      <c r="Q160" s="25">
        <f>IF(P160+'M2-In'!U160&gt;malu2+dima2+wome2+doje2+vrve2+zasa2+zodi2,1,0)</f>
        <v>0</v>
      </c>
      <c r="R160" s="25" t="str">
        <f t="shared" si="34"/>
        <v>OK</v>
      </c>
      <c r="S160" s="25">
        <f>MIN(P160+'M2-In'!U160,malu2+dima2+wome2+doje2+vrve2+zasa2+zodi2)</f>
        <v>0</v>
      </c>
      <c r="T160" s="25">
        <f>IF('M2-In'!AD160+'M2-In'!AE160+'M2-In'!AF160+'M2-In'!AG160+'M2-In'!AH160+'M2-In'!AI160+'M2-In'!AJ160&gt;S160,1,0)</f>
        <v>0</v>
      </c>
      <c r="U160" s="25" t="str">
        <f t="shared" si="35"/>
        <v>OK</v>
      </c>
      <c r="V160" s="34">
        <f t="shared" si="36"/>
        <v>0</v>
      </c>
      <c r="W160" s="81">
        <f>ROUND('M2-In'!Y160+'M2-In'!Z160+'M2-In'!AA160*0.5+'M2-In'!AB160*0.5,2)</f>
        <v>0</v>
      </c>
      <c r="X160" s="81">
        <f>ROUND('M2-In'!Y160,2)+ROUND('M2-In'!Z160*1.5,2)+ROUND('M2-In'!AA160*0.6,2)+ROUND('M2-In'!AB160*0.9,2)</f>
        <v>0</v>
      </c>
      <c r="Y160" s="81">
        <f ca="1">IF(V160=1,"Corriger",'M2-In'!Y160* vergoedtwee +'M2-In'!Z160*ROUND( vergoedtwee *1.5,2)+'M2-In'!AA160*ROUND( vergoedtwee *0.6,2)+'M2-In'!AB160*ROUND( vergoedtwee *0.9,2))</f>
        <v>0</v>
      </c>
      <c r="Z160" s="81">
        <f t="shared" ca="1" si="37"/>
        <v>0</v>
      </c>
      <c r="AA160" s="81">
        <f>E160+'M2-In'!N160+'M2-In'!P160+H160</f>
        <v>0</v>
      </c>
      <c r="AB160" s="81">
        <f>E160+'M2-In'!N160+'M2-In'!P160</f>
        <v>0</v>
      </c>
      <c r="AC160" s="25">
        <f>IF(V160=1,"Corriger",MIN(AA160,ad5m2*Ident!L160))</f>
        <v>0</v>
      </c>
      <c r="AD160" s="25">
        <f>MIN(AB160,ad5m2*Ident!L160)</f>
        <v>0</v>
      </c>
      <c r="AE160" s="81">
        <f t="shared" si="38"/>
        <v>0</v>
      </c>
      <c r="AF160" s="81">
        <f t="shared" si="39"/>
        <v>0</v>
      </c>
      <c r="AG160" s="81">
        <f>'M2-In'!AD160+'M2-In'!AE160</f>
        <v>0</v>
      </c>
      <c r="AH160" s="81">
        <f t="shared" si="40"/>
        <v>0</v>
      </c>
      <c r="AI160" s="81">
        <f>IF(V160=1,"Corriger!",ROUND('M2-In'!AF160*AE160*fuf,2))</f>
        <v>0</v>
      </c>
      <c r="AJ160" s="81">
        <f>IF(V160=1,"Corriger!",ROUND('M2-In'!AG160*AE160*fuf,2))</f>
        <v>0</v>
      </c>
      <c r="AK160" s="81">
        <f>IF(V160=1,"Corriger!",ROUND('M2-In'!AH160*AE160*fuf,2))</f>
        <v>0</v>
      </c>
      <c r="AL160" s="81">
        <f>IF(V160=1,"Corriger!",ROUND('M2-In'!AI160*AE160*fuf,2))</f>
        <v>0</v>
      </c>
      <c r="AM160" s="81">
        <f>IF(V160=1,"Corriger!",ROUND('M2-In'!AJ160*AE160*fuf,2))</f>
        <v>0</v>
      </c>
      <c r="AN160" s="81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1">
        <f t="shared" si="42"/>
        <v>0</v>
      </c>
      <c r="AQ160" s="81">
        <f t="shared" ca="1" si="43"/>
        <v>0</v>
      </c>
      <c r="AR160" s="81">
        <f t="shared" ca="1" si="44"/>
        <v>0</v>
      </c>
      <c r="AS160" s="81">
        <f t="shared" si="45"/>
        <v>0</v>
      </c>
      <c r="AT160" s="81">
        <f t="shared" ca="1" si="46"/>
        <v>0</v>
      </c>
      <c r="AU160" s="81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'M2-In'!F161*malu2+'M2-In'!G161*dima2+'M2-In'!H161*wome2+'M2-In'!I161*doje2+'M2-In'!J161*vrve2+'M2-In'!K161*zasa2+'M2-In'!L161*zodi2</f>
        <v>0</v>
      </c>
      <c r="F161" s="34">
        <f>IF('M2-In'!Q161&lt;0,1,0)</f>
        <v>0</v>
      </c>
      <c r="G161" s="81" t="str">
        <f t="shared" si="32"/>
        <v>OK</v>
      </c>
      <c r="H161" s="81">
        <f>IF('M2-In'!Q161&lt;0,0,'M2-In'!Q161)</f>
        <v>0</v>
      </c>
      <c r="I161" s="25">
        <f>IF('M2-In'!F161&gt;0,malu2,0)</f>
        <v>0</v>
      </c>
      <c r="J161" s="25">
        <f>IF('M2-In'!G161&gt;0,dima2,0)</f>
        <v>0</v>
      </c>
      <c r="K161" s="25">
        <f>IF('M2-In'!H161&gt;0,wome2,0)</f>
        <v>0</v>
      </c>
      <c r="L161" s="25">
        <f>IF('M2-In'!I161&gt;0,doje2,0)</f>
        <v>0</v>
      </c>
      <c r="M161" s="25">
        <f>IF('M2-In'!J161&gt;0,vrve2,0)</f>
        <v>0</v>
      </c>
      <c r="N161" s="25">
        <f>IF('M2-In'!K161&gt;0,zasa2,0)</f>
        <v>0</v>
      </c>
      <c r="O161" s="25">
        <f>IF('M2-In'!L161&gt;0,zodi2,0)</f>
        <v>0</v>
      </c>
      <c r="P161" s="25">
        <f t="shared" si="33"/>
        <v>0</v>
      </c>
      <c r="Q161" s="25">
        <f>IF(P161+'M2-In'!U161&gt;malu2+dima2+wome2+doje2+vrve2+zasa2+zodi2,1,0)</f>
        <v>0</v>
      </c>
      <c r="R161" s="25" t="str">
        <f t="shared" si="34"/>
        <v>OK</v>
      </c>
      <c r="S161" s="25">
        <f>MIN(P161+'M2-In'!U161,malu2+dima2+wome2+doje2+vrve2+zasa2+zodi2)</f>
        <v>0</v>
      </c>
      <c r="T161" s="25">
        <f>IF('M2-In'!AD161+'M2-In'!AE161+'M2-In'!AF161+'M2-In'!AG161+'M2-In'!AH161+'M2-In'!AI161+'M2-In'!AJ161&gt;S161,1,0)</f>
        <v>0</v>
      </c>
      <c r="U161" s="25" t="str">
        <f t="shared" si="35"/>
        <v>OK</v>
      </c>
      <c r="V161" s="34">
        <f t="shared" si="36"/>
        <v>0</v>
      </c>
      <c r="W161" s="81">
        <f>ROUND('M2-In'!Y161+'M2-In'!Z161+'M2-In'!AA161*0.5+'M2-In'!AB161*0.5,2)</f>
        <v>0</v>
      </c>
      <c r="X161" s="81">
        <f>ROUND('M2-In'!Y161,2)+ROUND('M2-In'!Z161*1.5,2)+ROUND('M2-In'!AA161*0.6,2)+ROUND('M2-In'!AB161*0.9,2)</f>
        <v>0</v>
      </c>
      <c r="Y161" s="81">
        <f ca="1">IF(V161=1,"Corriger",'M2-In'!Y161* vergoedtwee +'M2-In'!Z161*ROUND( vergoedtwee *1.5,2)+'M2-In'!AA161*ROUND( vergoedtwee *0.6,2)+'M2-In'!AB161*ROUND( vergoedtwee *0.9,2))</f>
        <v>0</v>
      </c>
      <c r="Z161" s="81">
        <f t="shared" ca="1" si="37"/>
        <v>0</v>
      </c>
      <c r="AA161" s="81">
        <f>E161+'M2-In'!N161+'M2-In'!P161+H161</f>
        <v>0</v>
      </c>
      <c r="AB161" s="81">
        <f>E161+'M2-In'!N161+'M2-In'!P161</f>
        <v>0</v>
      </c>
      <c r="AC161" s="25">
        <f>IF(V161=1,"Corriger",MIN(AA161,ad5m2*Ident!L161))</f>
        <v>0</v>
      </c>
      <c r="AD161" s="25">
        <f>MIN(AB161,ad5m2*Ident!L161)</f>
        <v>0</v>
      </c>
      <c r="AE161" s="81">
        <f t="shared" si="38"/>
        <v>0</v>
      </c>
      <c r="AF161" s="81">
        <f t="shared" si="39"/>
        <v>0</v>
      </c>
      <c r="AG161" s="81">
        <f>'M2-In'!AD161+'M2-In'!AE161</f>
        <v>0</v>
      </c>
      <c r="AH161" s="81">
        <f t="shared" si="40"/>
        <v>0</v>
      </c>
      <c r="AI161" s="81">
        <f>IF(V161=1,"Corriger!",ROUND('M2-In'!AF161*AE161*fuf,2))</f>
        <v>0</v>
      </c>
      <c r="AJ161" s="81">
        <f>IF(V161=1,"Corriger!",ROUND('M2-In'!AG161*AE161*fuf,2))</f>
        <v>0</v>
      </c>
      <c r="AK161" s="81">
        <f>IF(V161=1,"Corriger!",ROUND('M2-In'!AH161*AE161*fuf,2))</f>
        <v>0</v>
      </c>
      <c r="AL161" s="81">
        <f>IF(V161=1,"Corriger!",ROUND('M2-In'!AI161*AE161*fuf,2))</f>
        <v>0</v>
      </c>
      <c r="AM161" s="81">
        <f>IF(V161=1,"Corriger!",ROUND('M2-In'!AJ161*AE161*fuf,2))</f>
        <v>0</v>
      </c>
      <c r="AN161" s="81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1">
        <f t="shared" si="42"/>
        <v>0</v>
      </c>
      <c r="AQ161" s="81">
        <f t="shared" ca="1" si="43"/>
        <v>0</v>
      </c>
      <c r="AR161" s="81">
        <f t="shared" ca="1" si="44"/>
        <v>0</v>
      </c>
      <c r="AS161" s="81">
        <f t="shared" si="45"/>
        <v>0</v>
      </c>
      <c r="AT161" s="81">
        <f t="shared" ca="1" si="46"/>
        <v>0</v>
      </c>
      <c r="AU161" s="81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'M2-In'!F162*malu2+'M2-In'!G162*dima2+'M2-In'!H162*wome2+'M2-In'!I162*doje2+'M2-In'!J162*vrve2+'M2-In'!K162*zasa2+'M2-In'!L162*zodi2</f>
        <v>0</v>
      </c>
      <c r="F162" s="34">
        <f>IF('M2-In'!Q162&lt;0,1,0)</f>
        <v>0</v>
      </c>
      <c r="G162" s="81" t="str">
        <f t="shared" si="32"/>
        <v>OK</v>
      </c>
      <c r="H162" s="81">
        <f>IF('M2-In'!Q162&lt;0,0,'M2-In'!Q162)</f>
        <v>0</v>
      </c>
      <c r="I162" s="25">
        <f>IF('M2-In'!F162&gt;0,malu2,0)</f>
        <v>0</v>
      </c>
      <c r="J162" s="25">
        <f>IF('M2-In'!G162&gt;0,dima2,0)</f>
        <v>0</v>
      </c>
      <c r="K162" s="25">
        <f>IF('M2-In'!H162&gt;0,wome2,0)</f>
        <v>0</v>
      </c>
      <c r="L162" s="25">
        <f>IF('M2-In'!I162&gt;0,doje2,0)</f>
        <v>0</v>
      </c>
      <c r="M162" s="25">
        <f>IF('M2-In'!J162&gt;0,vrve2,0)</f>
        <v>0</v>
      </c>
      <c r="N162" s="25">
        <f>IF('M2-In'!K162&gt;0,zasa2,0)</f>
        <v>0</v>
      </c>
      <c r="O162" s="25">
        <f>IF('M2-In'!L162&gt;0,zodi2,0)</f>
        <v>0</v>
      </c>
      <c r="P162" s="25">
        <f t="shared" si="33"/>
        <v>0</v>
      </c>
      <c r="Q162" s="25">
        <f>IF(P162+'M2-In'!U162&gt;malu2+dima2+wome2+doje2+vrve2+zasa2+zodi2,1,0)</f>
        <v>0</v>
      </c>
      <c r="R162" s="25" t="str">
        <f t="shared" si="34"/>
        <v>OK</v>
      </c>
      <c r="S162" s="25">
        <f>MIN(P162+'M2-In'!U162,malu2+dima2+wome2+doje2+vrve2+zasa2+zodi2)</f>
        <v>0</v>
      </c>
      <c r="T162" s="25">
        <f>IF('M2-In'!AD162+'M2-In'!AE162+'M2-In'!AF162+'M2-In'!AG162+'M2-In'!AH162+'M2-In'!AI162+'M2-In'!AJ162&gt;S162,1,0)</f>
        <v>0</v>
      </c>
      <c r="U162" s="25" t="str">
        <f t="shared" si="35"/>
        <v>OK</v>
      </c>
      <c r="V162" s="34">
        <f t="shared" si="36"/>
        <v>0</v>
      </c>
      <c r="W162" s="81">
        <f>ROUND('M2-In'!Y162+'M2-In'!Z162+'M2-In'!AA162*0.5+'M2-In'!AB162*0.5,2)</f>
        <v>0</v>
      </c>
      <c r="X162" s="81">
        <f>ROUND('M2-In'!Y162,2)+ROUND('M2-In'!Z162*1.5,2)+ROUND('M2-In'!AA162*0.6,2)+ROUND('M2-In'!AB162*0.9,2)</f>
        <v>0</v>
      </c>
      <c r="Y162" s="81">
        <f ca="1">IF(V162=1,"Corriger",'M2-In'!Y162* vergoedtwee +'M2-In'!Z162*ROUND( vergoedtwee *1.5,2)+'M2-In'!AA162*ROUND( vergoedtwee *0.6,2)+'M2-In'!AB162*ROUND( vergoedtwee *0.9,2))</f>
        <v>0</v>
      </c>
      <c r="Z162" s="81">
        <f t="shared" ca="1" si="37"/>
        <v>0</v>
      </c>
      <c r="AA162" s="81">
        <f>E162+'M2-In'!N162+'M2-In'!P162+H162</f>
        <v>0</v>
      </c>
      <c r="AB162" s="81">
        <f>E162+'M2-In'!N162+'M2-In'!P162</f>
        <v>0</v>
      </c>
      <c r="AC162" s="25">
        <f>IF(V162=1,"Corriger",MIN(AA162,ad5m2*Ident!L162))</f>
        <v>0</v>
      </c>
      <c r="AD162" s="25">
        <f>MIN(AB162,ad5m2*Ident!L162)</f>
        <v>0</v>
      </c>
      <c r="AE162" s="81">
        <f t="shared" si="38"/>
        <v>0</v>
      </c>
      <c r="AF162" s="81">
        <f t="shared" si="39"/>
        <v>0</v>
      </c>
      <c r="AG162" s="81">
        <f>'M2-In'!AD162+'M2-In'!AE162</f>
        <v>0</v>
      </c>
      <c r="AH162" s="81">
        <f t="shared" si="40"/>
        <v>0</v>
      </c>
      <c r="AI162" s="81">
        <f>IF(V162=1,"Corriger!",ROUND('M2-In'!AF162*AE162*fuf,2))</f>
        <v>0</v>
      </c>
      <c r="AJ162" s="81">
        <f>IF(V162=1,"Corriger!",ROUND('M2-In'!AG162*AE162*fuf,2))</f>
        <v>0</v>
      </c>
      <c r="AK162" s="81">
        <f>IF(V162=1,"Corriger!",ROUND('M2-In'!AH162*AE162*fuf,2))</f>
        <v>0</v>
      </c>
      <c r="AL162" s="81">
        <f>IF(V162=1,"Corriger!",ROUND('M2-In'!AI162*AE162*fuf,2))</f>
        <v>0</v>
      </c>
      <c r="AM162" s="81">
        <f>IF(V162=1,"Corriger!",ROUND('M2-In'!AJ162*AE162*fuf,2))</f>
        <v>0</v>
      </c>
      <c r="AN162" s="81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1">
        <f t="shared" si="42"/>
        <v>0</v>
      </c>
      <c r="AQ162" s="81">
        <f t="shared" ca="1" si="43"/>
        <v>0</v>
      </c>
      <c r="AR162" s="81">
        <f t="shared" ca="1" si="44"/>
        <v>0</v>
      </c>
      <c r="AS162" s="81">
        <f t="shared" si="45"/>
        <v>0</v>
      </c>
      <c r="AT162" s="81">
        <f t="shared" ca="1" si="46"/>
        <v>0</v>
      </c>
      <c r="AU162" s="81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'M2-In'!F163*malu2+'M2-In'!G163*dima2+'M2-In'!H163*wome2+'M2-In'!I163*doje2+'M2-In'!J163*vrve2+'M2-In'!K163*zasa2+'M2-In'!L163*zodi2</f>
        <v>0</v>
      </c>
      <c r="F163" s="34">
        <f>IF('M2-In'!Q163&lt;0,1,0)</f>
        <v>0</v>
      </c>
      <c r="G163" s="81" t="str">
        <f t="shared" si="32"/>
        <v>OK</v>
      </c>
      <c r="H163" s="81">
        <f>IF('M2-In'!Q163&lt;0,0,'M2-In'!Q163)</f>
        <v>0</v>
      </c>
      <c r="I163" s="25">
        <f>IF('M2-In'!F163&gt;0,malu2,0)</f>
        <v>0</v>
      </c>
      <c r="J163" s="25">
        <f>IF('M2-In'!G163&gt;0,dima2,0)</f>
        <v>0</v>
      </c>
      <c r="K163" s="25">
        <f>IF('M2-In'!H163&gt;0,wome2,0)</f>
        <v>0</v>
      </c>
      <c r="L163" s="25">
        <f>IF('M2-In'!I163&gt;0,doje2,0)</f>
        <v>0</v>
      </c>
      <c r="M163" s="25">
        <f>IF('M2-In'!J163&gt;0,vrve2,0)</f>
        <v>0</v>
      </c>
      <c r="N163" s="25">
        <f>IF('M2-In'!K163&gt;0,zasa2,0)</f>
        <v>0</v>
      </c>
      <c r="O163" s="25">
        <f>IF('M2-In'!L163&gt;0,zodi2,0)</f>
        <v>0</v>
      </c>
      <c r="P163" s="25">
        <f t="shared" si="33"/>
        <v>0</v>
      </c>
      <c r="Q163" s="25">
        <f>IF(P163+'M2-In'!U163&gt;malu2+dima2+wome2+doje2+vrve2+zasa2+zodi2,1,0)</f>
        <v>0</v>
      </c>
      <c r="R163" s="25" t="str">
        <f t="shared" si="34"/>
        <v>OK</v>
      </c>
      <c r="S163" s="25">
        <f>MIN(P163+'M2-In'!U163,malu2+dima2+wome2+doje2+vrve2+zasa2+zodi2)</f>
        <v>0</v>
      </c>
      <c r="T163" s="25">
        <f>IF('M2-In'!AD163+'M2-In'!AE163+'M2-In'!AF163+'M2-In'!AG163+'M2-In'!AH163+'M2-In'!AI163+'M2-In'!AJ163&gt;S163,1,0)</f>
        <v>0</v>
      </c>
      <c r="U163" s="25" t="str">
        <f t="shared" si="35"/>
        <v>OK</v>
      </c>
      <c r="V163" s="34">
        <f t="shared" si="36"/>
        <v>0</v>
      </c>
      <c r="W163" s="81">
        <f>ROUND('M2-In'!Y163+'M2-In'!Z163+'M2-In'!AA163*0.5+'M2-In'!AB163*0.5,2)</f>
        <v>0</v>
      </c>
      <c r="X163" s="81">
        <f>ROUND('M2-In'!Y163,2)+ROUND('M2-In'!Z163*1.5,2)+ROUND('M2-In'!AA163*0.6,2)+ROUND('M2-In'!AB163*0.9,2)</f>
        <v>0</v>
      </c>
      <c r="Y163" s="81">
        <f ca="1">IF(V163=1,"Corriger",'M2-In'!Y163* vergoedtwee +'M2-In'!Z163*ROUND( vergoedtwee *1.5,2)+'M2-In'!AA163*ROUND( vergoedtwee *0.6,2)+'M2-In'!AB163*ROUND( vergoedtwee *0.9,2))</f>
        <v>0</v>
      </c>
      <c r="Z163" s="81">
        <f t="shared" ca="1" si="37"/>
        <v>0</v>
      </c>
      <c r="AA163" s="81">
        <f>E163+'M2-In'!N163+'M2-In'!P163+H163</f>
        <v>0</v>
      </c>
      <c r="AB163" s="81">
        <f>E163+'M2-In'!N163+'M2-In'!P163</f>
        <v>0</v>
      </c>
      <c r="AC163" s="25">
        <f>IF(V163=1,"Corriger",MIN(AA163,ad5m2*Ident!L163))</f>
        <v>0</v>
      </c>
      <c r="AD163" s="25">
        <f>MIN(AB163,ad5m2*Ident!L163)</f>
        <v>0</v>
      </c>
      <c r="AE163" s="81">
        <f t="shared" si="38"/>
        <v>0</v>
      </c>
      <c r="AF163" s="81">
        <f t="shared" si="39"/>
        <v>0</v>
      </c>
      <c r="AG163" s="81">
        <f>'M2-In'!AD163+'M2-In'!AE163</f>
        <v>0</v>
      </c>
      <c r="AH163" s="81">
        <f t="shared" si="40"/>
        <v>0</v>
      </c>
      <c r="AI163" s="81">
        <f>IF(V163=1,"Corriger!",ROUND('M2-In'!AF163*AE163*fuf,2))</f>
        <v>0</v>
      </c>
      <c r="AJ163" s="81">
        <f>IF(V163=1,"Corriger!",ROUND('M2-In'!AG163*AE163*fuf,2))</f>
        <v>0</v>
      </c>
      <c r="AK163" s="81">
        <f>IF(V163=1,"Corriger!",ROUND('M2-In'!AH163*AE163*fuf,2))</f>
        <v>0</v>
      </c>
      <c r="AL163" s="81">
        <f>IF(V163=1,"Corriger!",ROUND('M2-In'!AI163*AE163*fuf,2))</f>
        <v>0</v>
      </c>
      <c r="AM163" s="81">
        <f>IF(V163=1,"Corriger!",ROUND('M2-In'!AJ163*AE163*fuf,2))</f>
        <v>0</v>
      </c>
      <c r="AN163" s="81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1">
        <f t="shared" si="42"/>
        <v>0</v>
      </c>
      <c r="AQ163" s="81">
        <f t="shared" ca="1" si="43"/>
        <v>0</v>
      </c>
      <c r="AR163" s="81">
        <f t="shared" ca="1" si="44"/>
        <v>0</v>
      </c>
      <c r="AS163" s="81">
        <f t="shared" si="45"/>
        <v>0</v>
      </c>
      <c r="AT163" s="81">
        <f t="shared" ca="1" si="46"/>
        <v>0</v>
      </c>
      <c r="AU163" s="81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'M2-In'!F164*malu2+'M2-In'!G164*dima2+'M2-In'!H164*wome2+'M2-In'!I164*doje2+'M2-In'!J164*vrve2+'M2-In'!K164*zasa2+'M2-In'!L164*zodi2</f>
        <v>0</v>
      </c>
      <c r="F164" s="34">
        <f>IF('M2-In'!Q164&lt;0,1,0)</f>
        <v>0</v>
      </c>
      <c r="G164" s="81" t="str">
        <f t="shared" si="32"/>
        <v>OK</v>
      </c>
      <c r="H164" s="81">
        <f>IF('M2-In'!Q164&lt;0,0,'M2-In'!Q164)</f>
        <v>0</v>
      </c>
      <c r="I164" s="25">
        <f>IF('M2-In'!F164&gt;0,malu2,0)</f>
        <v>0</v>
      </c>
      <c r="J164" s="25">
        <f>IF('M2-In'!G164&gt;0,dima2,0)</f>
        <v>0</v>
      </c>
      <c r="K164" s="25">
        <f>IF('M2-In'!H164&gt;0,wome2,0)</f>
        <v>0</v>
      </c>
      <c r="L164" s="25">
        <f>IF('M2-In'!I164&gt;0,doje2,0)</f>
        <v>0</v>
      </c>
      <c r="M164" s="25">
        <f>IF('M2-In'!J164&gt;0,vrve2,0)</f>
        <v>0</v>
      </c>
      <c r="N164" s="25">
        <f>IF('M2-In'!K164&gt;0,zasa2,0)</f>
        <v>0</v>
      </c>
      <c r="O164" s="25">
        <f>IF('M2-In'!L164&gt;0,zodi2,0)</f>
        <v>0</v>
      </c>
      <c r="P164" s="25">
        <f t="shared" si="33"/>
        <v>0</v>
      </c>
      <c r="Q164" s="25">
        <f>IF(P164+'M2-In'!U164&gt;malu2+dima2+wome2+doje2+vrve2+zasa2+zodi2,1,0)</f>
        <v>0</v>
      </c>
      <c r="R164" s="25" t="str">
        <f t="shared" si="34"/>
        <v>OK</v>
      </c>
      <c r="S164" s="25">
        <f>MIN(P164+'M2-In'!U164,malu2+dima2+wome2+doje2+vrve2+zasa2+zodi2)</f>
        <v>0</v>
      </c>
      <c r="T164" s="25">
        <f>IF('M2-In'!AD164+'M2-In'!AE164+'M2-In'!AF164+'M2-In'!AG164+'M2-In'!AH164+'M2-In'!AI164+'M2-In'!AJ164&gt;S164,1,0)</f>
        <v>0</v>
      </c>
      <c r="U164" s="25" t="str">
        <f t="shared" si="35"/>
        <v>OK</v>
      </c>
      <c r="V164" s="34">
        <f t="shared" si="36"/>
        <v>0</v>
      </c>
      <c r="W164" s="81">
        <f>ROUND('M2-In'!Y164+'M2-In'!Z164+'M2-In'!AA164*0.5+'M2-In'!AB164*0.5,2)</f>
        <v>0</v>
      </c>
      <c r="X164" s="81">
        <f>ROUND('M2-In'!Y164,2)+ROUND('M2-In'!Z164*1.5,2)+ROUND('M2-In'!AA164*0.6,2)+ROUND('M2-In'!AB164*0.9,2)</f>
        <v>0</v>
      </c>
      <c r="Y164" s="81">
        <f ca="1">IF(V164=1,"Corriger",'M2-In'!Y164* vergoedtwee +'M2-In'!Z164*ROUND( vergoedtwee *1.5,2)+'M2-In'!AA164*ROUND( vergoedtwee *0.6,2)+'M2-In'!AB164*ROUND( vergoedtwee *0.9,2))</f>
        <v>0</v>
      </c>
      <c r="Z164" s="81">
        <f t="shared" ca="1" si="37"/>
        <v>0</v>
      </c>
      <c r="AA164" s="81">
        <f>E164+'M2-In'!N164+'M2-In'!P164+H164</f>
        <v>0</v>
      </c>
      <c r="AB164" s="81">
        <f>E164+'M2-In'!N164+'M2-In'!P164</f>
        <v>0</v>
      </c>
      <c r="AC164" s="25">
        <f>IF(V164=1,"Corriger",MIN(AA164,ad5m2*Ident!L164))</f>
        <v>0</v>
      </c>
      <c r="AD164" s="25">
        <f>MIN(AB164,ad5m2*Ident!L164)</f>
        <v>0</v>
      </c>
      <c r="AE164" s="81">
        <f t="shared" si="38"/>
        <v>0</v>
      </c>
      <c r="AF164" s="81">
        <f t="shared" si="39"/>
        <v>0</v>
      </c>
      <c r="AG164" s="81">
        <f>'M2-In'!AD164+'M2-In'!AE164</f>
        <v>0</v>
      </c>
      <c r="AH164" s="81">
        <f t="shared" si="40"/>
        <v>0</v>
      </c>
      <c r="AI164" s="81">
        <f>IF(V164=1,"Corriger!",ROUND('M2-In'!AF164*AE164*fuf,2))</f>
        <v>0</v>
      </c>
      <c r="AJ164" s="81">
        <f>IF(V164=1,"Corriger!",ROUND('M2-In'!AG164*AE164*fuf,2))</f>
        <v>0</v>
      </c>
      <c r="AK164" s="81">
        <f>IF(V164=1,"Corriger!",ROUND('M2-In'!AH164*AE164*fuf,2))</f>
        <v>0</v>
      </c>
      <c r="AL164" s="81">
        <f>IF(V164=1,"Corriger!",ROUND('M2-In'!AI164*AE164*fuf,2))</f>
        <v>0</v>
      </c>
      <c r="AM164" s="81">
        <f>IF(V164=1,"Corriger!",ROUND('M2-In'!AJ164*AE164*fuf,2))</f>
        <v>0</v>
      </c>
      <c r="AN164" s="81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1">
        <f t="shared" si="42"/>
        <v>0</v>
      </c>
      <c r="AQ164" s="81">
        <f t="shared" ca="1" si="43"/>
        <v>0</v>
      </c>
      <c r="AR164" s="81">
        <f t="shared" ca="1" si="44"/>
        <v>0</v>
      </c>
      <c r="AS164" s="81">
        <f t="shared" si="45"/>
        <v>0</v>
      </c>
      <c r="AT164" s="81">
        <f t="shared" ca="1" si="46"/>
        <v>0</v>
      </c>
      <c r="AU164" s="81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'M2-In'!F165*malu2+'M2-In'!G165*dima2+'M2-In'!H165*wome2+'M2-In'!I165*doje2+'M2-In'!J165*vrve2+'M2-In'!K165*zasa2+'M2-In'!L165*zodi2</f>
        <v>0</v>
      </c>
      <c r="F165" s="34">
        <f>IF('M2-In'!Q165&lt;0,1,0)</f>
        <v>0</v>
      </c>
      <c r="G165" s="81" t="str">
        <f t="shared" si="32"/>
        <v>OK</v>
      </c>
      <c r="H165" s="81">
        <f>IF('M2-In'!Q165&lt;0,0,'M2-In'!Q165)</f>
        <v>0</v>
      </c>
      <c r="I165" s="25">
        <f>IF('M2-In'!F165&gt;0,malu2,0)</f>
        <v>0</v>
      </c>
      <c r="J165" s="25">
        <f>IF('M2-In'!G165&gt;0,dima2,0)</f>
        <v>0</v>
      </c>
      <c r="K165" s="25">
        <f>IF('M2-In'!H165&gt;0,wome2,0)</f>
        <v>0</v>
      </c>
      <c r="L165" s="25">
        <f>IF('M2-In'!I165&gt;0,doje2,0)</f>
        <v>0</v>
      </c>
      <c r="M165" s="25">
        <f>IF('M2-In'!J165&gt;0,vrve2,0)</f>
        <v>0</v>
      </c>
      <c r="N165" s="25">
        <f>IF('M2-In'!K165&gt;0,zasa2,0)</f>
        <v>0</v>
      </c>
      <c r="O165" s="25">
        <f>IF('M2-In'!L165&gt;0,zodi2,0)</f>
        <v>0</v>
      </c>
      <c r="P165" s="25">
        <f t="shared" si="33"/>
        <v>0</v>
      </c>
      <c r="Q165" s="25">
        <f>IF(P165+'M2-In'!U165&gt;malu2+dima2+wome2+doje2+vrve2+zasa2+zodi2,1,0)</f>
        <v>0</v>
      </c>
      <c r="R165" s="25" t="str">
        <f t="shared" si="34"/>
        <v>OK</v>
      </c>
      <c r="S165" s="25">
        <f>MIN(P165+'M2-In'!U165,malu2+dima2+wome2+doje2+vrve2+zasa2+zodi2)</f>
        <v>0</v>
      </c>
      <c r="T165" s="25">
        <f>IF('M2-In'!AD165+'M2-In'!AE165+'M2-In'!AF165+'M2-In'!AG165+'M2-In'!AH165+'M2-In'!AI165+'M2-In'!AJ165&gt;S165,1,0)</f>
        <v>0</v>
      </c>
      <c r="U165" s="25" t="str">
        <f t="shared" si="35"/>
        <v>OK</v>
      </c>
      <c r="V165" s="34">
        <f t="shared" si="36"/>
        <v>0</v>
      </c>
      <c r="W165" s="81">
        <f>ROUND('M2-In'!Y165+'M2-In'!Z165+'M2-In'!AA165*0.5+'M2-In'!AB165*0.5,2)</f>
        <v>0</v>
      </c>
      <c r="X165" s="81">
        <f>ROUND('M2-In'!Y165,2)+ROUND('M2-In'!Z165*1.5,2)+ROUND('M2-In'!AA165*0.6,2)+ROUND('M2-In'!AB165*0.9,2)</f>
        <v>0</v>
      </c>
      <c r="Y165" s="81">
        <f ca="1">IF(V165=1,"Corriger",'M2-In'!Y165* vergoedtwee +'M2-In'!Z165*ROUND( vergoedtwee *1.5,2)+'M2-In'!AA165*ROUND( vergoedtwee *0.6,2)+'M2-In'!AB165*ROUND( vergoedtwee *0.9,2))</f>
        <v>0</v>
      </c>
      <c r="Z165" s="81">
        <f t="shared" ca="1" si="37"/>
        <v>0</v>
      </c>
      <c r="AA165" s="81">
        <f>E165+'M2-In'!N165+'M2-In'!P165+H165</f>
        <v>0</v>
      </c>
      <c r="AB165" s="81">
        <f>E165+'M2-In'!N165+'M2-In'!P165</f>
        <v>0</v>
      </c>
      <c r="AC165" s="25">
        <f>IF(V165=1,"Corriger",MIN(AA165,ad5m2*Ident!L165))</f>
        <v>0</v>
      </c>
      <c r="AD165" s="25">
        <f>MIN(AB165,ad5m2*Ident!L165)</f>
        <v>0</v>
      </c>
      <c r="AE165" s="81">
        <f t="shared" si="38"/>
        <v>0</v>
      </c>
      <c r="AF165" s="81">
        <f t="shared" si="39"/>
        <v>0</v>
      </c>
      <c r="AG165" s="81">
        <f>'M2-In'!AD165+'M2-In'!AE165</f>
        <v>0</v>
      </c>
      <c r="AH165" s="81">
        <f t="shared" si="40"/>
        <v>0</v>
      </c>
      <c r="AI165" s="81">
        <f>IF(V165=1,"Corriger!",ROUND('M2-In'!AF165*AE165*fuf,2))</f>
        <v>0</v>
      </c>
      <c r="AJ165" s="81">
        <f>IF(V165=1,"Corriger!",ROUND('M2-In'!AG165*AE165*fuf,2))</f>
        <v>0</v>
      </c>
      <c r="AK165" s="81">
        <f>IF(V165=1,"Corriger!",ROUND('M2-In'!AH165*AE165*fuf,2))</f>
        <v>0</v>
      </c>
      <c r="AL165" s="81">
        <f>IF(V165=1,"Corriger!",ROUND('M2-In'!AI165*AE165*fuf,2))</f>
        <v>0</v>
      </c>
      <c r="AM165" s="81">
        <f>IF(V165=1,"Corriger!",ROUND('M2-In'!AJ165*AE165*fuf,2))</f>
        <v>0</v>
      </c>
      <c r="AN165" s="81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1">
        <f t="shared" si="42"/>
        <v>0</v>
      </c>
      <c r="AQ165" s="81">
        <f t="shared" ca="1" si="43"/>
        <v>0</v>
      </c>
      <c r="AR165" s="81">
        <f t="shared" ca="1" si="44"/>
        <v>0</v>
      </c>
      <c r="AS165" s="81">
        <f t="shared" si="45"/>
        <v>0</v>
      </c>
      <c r="AT165" s="81">
        <f t="shared" ca="1" si="46"/>
        <v>0</v>
      </c>
      <c r="AU165" s="81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'M2-In'!F166*malu2+'M2-In'!G166*dima2+'M2-In'!H166*wome2+'M2-In'!I166*doje2+'M2-In'!J166*vrve2+'M2-In'!K166*zasa2+'M2-In'!L166*zodi2</f>
        <v>0</v>
      </c>
      <c r="F166" s="34">
        <f>IF('M2-In'!Q166&lt;0,1,0)</f>
        <v>0</v>
      </c>
      <c r="G166" s="81" t="str">
        <f t="shared" si="32"/>
        <v>OK</v>
      </c>
      <c r="H166" s="81">
        <f>IF('M2-In'!Q166&lt;0,0,'M2-In'!Q166)</f>
        <v>0</v>
      </c>
      <c r="I166" s="25">
        <f>IF('M2-In'!F166&gt;0,malu2,0)</f>
        <v>0</v>
      </c>
      <c r="J166" s="25">
        <f>IF('M2-In'!G166&gt;0,dima2,0)</f>
        <v>0</v>
      </c>
      <c r="K166" s="25">
        <f>IF('M2-In'!H166&gt;0,wome2,0)</f>
        <v>0</v>
      </c>
      <c r="L166" s="25">
        <f>IF('M2-In'!I166&gt;0,doje2,0)</f>
        <v>0</v>
      </c>
      <c r="M166" s="25">
        <f>IF('M2-In'!J166&gt;0,vrve2,0)</f>
        <v>0</v>
      </c>
      <c r="N166" s="25">
        <f>IF('M2-In'!K166&gt;0,zasa2,0)</f>
        <v>0</v>
      </c>
      <c r="O166" s="25">
        <f>IF('M2-In'!L166&gt;0,zodi2,0)</f>
        <v>0</v>
      </c>
      <c r="P166" s="25">
        <f t="shared" si="33"/>
        <v>0</v>
      </c>
      <c r="Q166" s="25">
        <f>IF(P166+'M2-In'!U166&gt;malu2+dima2+wome2+doje2+vrve2+zasa2+zodi2,1,0)</f>
        <v>0</v>
      </c>
      <c r="R166" s="25" t="str">
        <f t="shared" si="34"/>
        <v>OK</v>
      </c>
      <c r="S166" s="25">
        <f>MIN(P166+'M2-In'!U166,malu2+dima2+wome2+doje2+vrve2+zasa2+zodi2)</f>
        <v>0</v>
      </c>
      <c r="T166" s="25">
        <f>IF('M2-In'!AD166+'M2-In'!AE166+'M2-In'!AF166+'M2-In'!AG166+'M2-In'!AH166+'M2-In'!AI166+'M2-In'!AJ166&gt;S166,1,0)</f>
        <v>0</v>
      </c>
      <c r="U166" s="25" t="str">
        <f t="shared" si="35"/>
        <v>OK</v>
      </c>
      <c r="V166" s="34">
        <f t="shared" si="36"/>
        <v>0</v>
      </c>
      <c r="W166" s="81">
        <f>ROUND('M2-In'!Y166+'M2-In'!Z166+'M2-In'!AA166*0.5+'M2-In'!AB166*0.5,2)</f>
        <v>0</v>
      </c>
      <c r="X166" s="81">
        <f>ROUND('M2-In'!Y166,2)+ROUND('M2-In'!Z166*1.5,2)+ROUND('M2-In'!AA166*0.6,2)+ROUND('M2-In'!AB166*0.9,2)</f>
        <v>0</v>
      </c>
      <c r="Y166" s="81">
        <f ca="1">IF(V166=1,"Corriger",'M2-In'!Y166* vergoedtwee +'M2-In'!Z166*ROUND( vergoedtwee *1.5,2)+'M2-In'!AA166*ROUND( vergoedtwee *0.6,2)+'M2-In'!AB166*ROUND( vergoedtwee *0.9,2))</f>
        <v>0</v>
      </c>
      <c r="Z166" s="81">
        <f t="shared" ca="1" si="37"/>
        <v>0</v>
      </c>
      <c r="AA166" s="81">
        <f>E166+'M2-In'!N166+'M2-In'!P166+H166</f>
        <v>0</v>
      </c>
      <c r="AB166" s="81">
        <f>E166+'M2-In'!N166+'M2-In'!P166</f>
        <v>0</v>
      </c>
      <c r="AC166" s="25">
        <f>IF(V166=1,"Corriger",MIN(AA166,ad5m2*Ident!L166))</f>
        <v>0</v>
      </c>
      <c r="AD166" s="25">
        <f>MIN(AB166,ad5m2*Ident!L166)</f>
        <v>0</v>
      </c>
      <c r="AE166" s="81">
        <f t="shared" si="38"/>
        <v>0</v>
      </c>
      <c r="AF166" s="81">
        <f t="shared" si="39"/>
        <v>0</v>
      </c>
      <c r="AG166" s="81">
        <f>'M2-In'!AD166+'M2-In'!AE166</f>
        <v>0</v>
      </c>
      <c r="AH166" s="81">
        <f t="shared" si="40"/>
        <v>0</v>
      </c>
      <c r="AI166" s="81">
        <f>IF(V166=1,"Corriger!",ROUND('M2-In'!AF166*AE166*fuf,2))</f>
        <v>0</v>
      </c>
      <c r="AJ166" s="81">
        <f>IF(V166=1,"Corriger!",ROUND('M2-In'!AG166*AE166*fuf,2))</f>
        <v>0</v>
      </c>
      <c r="AK166" s="81">
        <f>IF(V166=1,"Corriger!",ROUND('M2-In'!AH166*AE166*fuf,2))</f>
        <v>0</v>
      </c>
      <c r="AL166" s="81">
        <f>IF(V166=1,"Corriger!",ROUND('M2-In'!AI166*AE166*fuf,2))</f>
        <v>0</v>
      </c>
      <c r="AM166" s="81">
        <f>IF(V166=1,"Corriger!",ROUND('M2-In'!AJ166*AE166*fuf,2))</f>
        <v>0</v>
      </c>
      <c r="AN166" s="81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1">
        <f t="shared" si="42"/>
        <v>0</v>
      </c>
      <c r="AQ166" s="81">
        <f t="shared" ca="1" si="43"/>
        <v>0</v>
      </c>
      <c r="AR166" s="81">
        <f t="shared" ca="1" si="44"/>
        <v>0</v>
      </c>
      <c r="AS166" s="81">
        <f t="shared" si="45"/>
        <v>0</v>
      </c>
      <c r="AT166" s="81">
        <f t="shared" ca="1" si="46"/>
        <v>0</v>
      </c>
      <c r="AU166" s="81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'M2-In'!F167*malu2+'M2-In'!G167*dima2+'M2-In'!H167*wome2+'M2-In'!I167*doje2+'M2-In'!J167*vrve2+'M2-In'!K167*zasa2+'M2-In'!L167*zodi2</f>
        <v>0</v>
      </c>
      <c r="F167" s="34">
        <f>IF('M2-In'!Q167&lt;0,1,0)</f>
        <v>0</v>
      </c>
      <c r="G167" s="81" t="str">
        <f t="shared" si="32"/>
        <v>OK</v>
      </c>
      <c r="H167" s="81">
        <f>IF('M2-In'!Q167&lt;0,0,'M2-In'!Q167)</f>
        <v>0</v>
      </c>
      <c r="I167" s="25">
        <f>IF('M2-In'!F167&gt;0,malu2,0)</f>
        <v>0</v>
      </c>
      <c r="J167" s="25">
        <f>IF('M2-In'!G167&gt;0,dima2,0)</f>
        <v>0</v>
      </c>
      <c r="K167" s="25">
        <f>IF('M2-In'!H167&gt;0,wome2,0)</f>
        <v>0</v>
      </c>
      <c r="L167" s="25">
        <f>IF('M2-In'!I167&gt;0,doje2,0)</f>
        <v>0</v>
      </c>
      <c r="M167" s="25">
        <f>IF('M2-In'!J167&gt;0,vrve2,0)</f>
        <v>0</v>
      </c>
      <c r="N167" s="25">
        <f>IF('M2-In'!K167&gt;0,zasa2,0)</f>
        <v>0</v>
      </c>
      <c r="O167" s="25">
        <f>IF('M2-In'!L167&gt;0,zodi2,0)</f>
        <v>0</v>
      </c>
      <c r="P167" s="25">
        <f t="shared" si="33"/>
        <v>0</v>
      </c>
      <c r="Q167" s="25">
        <f>IF(P167+'M2-In'!U167&gt;malu2+dima2+wome2+doje2+vrve2+zasa2+zodi2,1,0)</f>
        <v>0</v>
      </c>
      <c r="R167" s="25" t="str">
        <f t="shared" si="34"/>
        <v>OK</v>
      </c>
      <c r="S167" s="25">
        <f>MIN(P167+'M2-In'!U167,malu2+dima2+wome2+doje2+vrve2+zasa2+zodi2)</f>
        <v>0</v>
      </c>
      <c r="T167" s="25">
        <f>IF('M2-In'!AD167+'M2-In'!AE167+'M2-In'!AF167+'M2-In'!AG167+'M2-In'!AH167+'M2-In'!AI167+'M2-In'!AJ167&gt;S167,1,0)</f>
        <v>0</v>
      </c>
      <c r="U167" s="25" t="str">
        <f t="shared" si="35"/>
        <v>OK</v>
      </c>
      <c r="V167" s="34">
        <f t="shared" si="36"/>
        <v>0</v>
      </c>
      <c r="W167" s="81">
        <f>ROUND('M2-In'!Y167+'M2-In'!Z167+'M2-In'!AA167*0.5+'M2-In'!AB167*0.5,2)</f>
        <v>0</v>
      </c>
      <c r="X167" s="81">
        <f>ROUND('M2-In'!Y167,2)+ROUND('M2-In'!Z167*1.5,2)+ROUND('M2-In'!AA167*0.6,2)+ROUND('M2-In'!AB167*0.9,2)</f>
        <v>0</v>
      </c>
      <c r="Y167" s="81">
        <f ca="1">IF(V167=1,"Corriger",'M2-In'!Y167* vergoedtwee +'M2-In'!Z167*ROUND( vergoedtwee *1.5,2)+'M2-In'!AA167*ROUND( vergoedtwee *0.6,2)+'M2-In'!AB167*ROUND( vergoedtwee *0.9,2))</f>
        <v>0</v>
      </c>
      <c r="Z167" s="81">
        <f t="shared" ca="1" si="37"/>
        <v>0</v>
      </c>
      <c r="AA167" s="81">
        <f>E167+'M2-In'!N167+'M2-In'!P167+H167</f>
        <v>0</v>
      </c>
      <c r="AB167" s="81">
        <f>E167+'M2-In'!N167+'M2-In'!P167</f>
        <v>0</v>
      </c>
      <c r="AC167" s="25">
        <f>IF(V167=1,"Corriger",MIN(AA167,ad5m2*Ident!L167))</f>
        <v>0</v>
      </c>
      <c r="AD167" s="25">
        <f>MIN(AB167,ad5m2*Ident!L167)</f>
        <v>0</v>
      </c>
      <c r="AE167" s="81">
        <f t="shared" si="38"/>
        <v>0</v>
      </c>
      <c r="AF167" s="81">
        <f t="shared" si="39"/>
        <v>0</v>
      </c>
      <c r="AG167" s="81">
        <f>'M2-In'!AD167+'M2-In'!AE167</f>
        <v>0</v>
      </c>
      <c r="AH167" s="81">
        <f t="shared" si="40"/>
        <v>0</v>
      </c>
      <c r="AI167" s="81">
        <f>IF(V167=1,"Corriger!",ROUND('M2-In'!AF167*AE167*fuf,2))</f>
        <v>0</v>
      </c>
      <c r="AJ167" s="81">
        <f>IF(V167=1,"Corriger!",ROUND('M2-In'!AG167*AE167*fuf,2))</f>
        <v>0</v>
      </c>
      <c r="AK167" s="81">
        <f>IF(V167=1,"Corriger!",ROUND('M2-In'!AH167*AE167*fuf,2))</f>
        <v>0</v>
      </c>
      <c r="AL167" s="81">
        <f>IF(V167=1,"Corriger!",ROUND('M2-In'!AI167*AE167*fuf,2))</f>
        <v>0</v>
      </c>
      <c r="AM167" s="81">
        <f>IF(V167=1,"Corriger!",ROUND('M2-In'!AJ167*AE167*fuf,2))</f>
        <v>0</v>
      </c>
      <c r="AN167" s="81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1">
        <f t="shared" si="42"/>
        <v>0</v>
      </c>
      <c r="AQ167" s="81">
        <f t="shared" ca="1" si="43"/>
        <v>0</v>
      </c>
      <c r="AR167" s="81">
        <f t="shared" ca="1" si="44"/>
        <v>0</v>
      </c>
      <c r="AS167" s="81">
        <f t="shared" si="45"/>
        <v>0</v>
      </c>
      <c r="AT167" s="81">
        <f t="shared" ca="1" si="46"/>
        <v>0</v>
      </c>
      <c r="AU167" s="81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'M2-In'!F168*malu2+'M2-In'!G168*dima2+'M2-In'!H168*wome2+'M2-In'!I168*doje2+'M2-In'!J168*vrve2+'M2-In'!K168*zasa2+'M2-In'!L168*zodi2</f>
        <v>0</v>
      </c>
      <c r="F168" s="34">
        <f>IF('M2-In'!Q168&lt;0,1,0)</f>
        <v>0</v>
      </c>
      <c r="G168" s="81" t="str">
        <f t="shared" si="32"/>
        <v>OK</v>
      </c>
      <c r="H168" s="81">
        <f>IF('M2-In'!Q168&lt;0,0,'M2-In'!Q168)</f>
        <v>0</v>
      </c>
      <c r="I168" s="25">
        <f>IF('M2-In'!F168&gt;0,malu2,0)</f>
        <v>0</v>
      </c>
      <c r="J168" s="25">
        <f>IF('M2-In'!G168&gt;0,dima2,0)</f>
        <v>0</v>
      </c>
      <c r="K168" s="25">
        <f>IF('M2-In'!H168&gt;0,wome2,0)</f>
        <v>0</v>
      </c>
      <c r="L168" s="25">
        <f>IF('M2-In'!I168&gt;0,doje2,0)</f>
        <v>0</v>
      </c>
      <c r="M168" s="25">
        <f>IF('M2-In'!J168&gt;0,vrve2,0)</f>
        <v>0</v>
      </c>
      <c r="N168" s="25">
        <f>IF('M2-In'!K168&gt;0,zasa2,0)</f>
        <v>0</v>
      </c>
      <c r="O168" s="25">
        <f>IF('M2-In'!L168&gt;0,zodi2,0)</f>
        <v>0</v>
      </c>
      <c r="P168" s="25">
        <f t="shared" si="33"/>
        <v>0</v>
      </c>
      <c r="Q168" s="25">
        <f>IF(P168+'M2-In'!U168&gt;malu2+dima2+wome2+doje2+vrve2+zasa2+zodi2,1,0)</f>
        <v>0</v>
      </c>
      <c r="R168" s="25" t="str">
        <f t="shared" si="34"/>
        <v>OK</v>
      </c>
      <c r="S168" s="25">
        <f>MIN(P168+'M2-In'!U168,malu2+dima2+wome2+doje2+vrve2+zasa2+zodi2)</f>
        <v>0</v>
      </c>
      <c r="T168" s="25">
        <f>IF('M2-In'!AD168+'M2-In'!AE168+'M2-In'!AF168+'M2-In'!AG168+'M2-In'!AH168+'M2-In'!AI168+'M2-In'!AJ168&gt;S168,1,0)</f>
        <v>0</v>
      </c>
      <c r="U168" s="25" t="str">
        <f t="shared" si="35"/>
        <v>OK</v>
      </c>
      <c r="V168" s="34">
        <f t="shared" si="36"/>
        <v>0</v>
      </c>
      <c r="W168" s="81">
        <f>ROUND('M2-In'!Y168+'M2-In'!Z168+'M2-In'!AA168*0.5+'M2-In'!AB168*0.5,2)</f>
        <v>0</v>
      </c>
      <c r="X168" s="81">
        <f>ROUND('M2-In'!Y168,2)+ROUND('M2-In'!Z168*1.5,2)+ROUND('M2-In'!AA168*0.6,2)+ROUND('M2-In'!AB168*0.9,2)</f>
        <v>0</v>
      </c>
      <c r="Y168" s="81">
        <f ca="1">IF(V168=1,"Corriger",'M2-In'!Y168* vergoedtwee +'M2-In'!Z168*ROUND( vergoedtwee *1.5,2)+'M2-In'!AA168*ROUND( vergoedtwee *0.6,2)+'M2-In'!AB168*ROUND( vergoedtwee *0.9,2))</f>
        <v>0</v>
      </c>
      <c r="Z168" s="81">
        <f t="shared" ca="1" si="37"/>
        <v>0</v>
      </c>
      <c r="AA168" s="81">
        <f>E168+'M2-In'!N168+'M2-In'!P168+H168</f>
        <v>0</v>
      </c>
      <c r="AB168" s="81">
        <f>E168+'M2-In'!N168+'M2-In'!P168</f>
        <v>0</v>
      </c>
      <c r="AC168" s="25">
        <f>IF(V168=1,"Corriger",MIN(AA168,ad5m2*Ident!L168))</f>
        <v>0</v>
      </c>
      <c r="AD168" s="25">
        <f>MIN(AB168,ad5m2*Ident!L168)</f>
        <v>0</v>
      </c>
      <c r="AE168" s="81">
        <f t="shared" si="38"/>
        <v>0</v>
      </c>
      <c r="AF168" s="81">
        <f t="shared" si="39"/>
        <v>0</v>
      </c>
      <c r="AG168" s="81">
        <f>'M2-In'!AD168+'M2-In'!AE168</f>
        <v>0</v>
      </c>
      <c r="AH168" s="81">
        <f t="shared" si="40"/>
        <v>0</v>
      </c>
      <c r="AI168" s="81">
        <f>IF(V168=1,"Corriger!",ROUND('M2-In'!AF168*AE168*fuf,2))</f>
        <v>0</v>
      </c>
      <c r="AJ168" s="81">
        <f>IF(V168=1,"Corriger!",ROUND('M2-In'!AG168*AE168*fuf,2))</f>
        <v>0</v>
      </c>
      <c r="AK168" s="81">
        <f>IF(V168=1,"Corriger!",ROUND('M2-In'!AH168*AE168*fuf,2))</f>
        <v>0</v>
      </c>
      <c r="AL168" s="81">
        <f>IF(V168=1,"Corriger!",ROUND('M2-In'!AI168*AE168*fuf,2))</f>
        <v>0</v>
      </c>
      <c r="AM168" s="81">
        <f>IF(V168=1,"Corriger!",ROUND('M2-In'!AJ168*AE168*fuf,2))</f>
        <v>0</v>
      </c>
      <c r="AN168" s="81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1">
        <f t="shared" si="42"/>
        <v>0</v>
      </c>
      <c r="AQ168" s="81">
        <f t="shared" ca="1" si="43"/>
        <v>0</v>
      </c>
      <c r="AR168" s="81">
        <f t="shared" ca="1" si="44"/>
        <v>0</v>
      </c>
      <c r="AS168" s="81">
        <f t="shared" si="45"/>
        <v>0</v>
      </c>
      <c r="AT168" s="81">
        <f t="shared" ca="1" si="46"/>
        <v>0</v>
      </c>
      <c r="AU168" s="81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'M2-In'!F169*malu2+'M2-In'!G169*dima2+'M2-In'!H169*wome2+'M2-In'!I169*doje2+'M2-In'!J169*vrve2+'M2-In'!K169*zasa2+'M2-In'!L169*zodi2</f>
        <v>0</v>
      </c>
      <c r="F169" s="34">
        <f>IF('M2-In'!Q169&lt;0,1,0)</f>
        <v>0</v>
      </c>
      <c r="G169" s="81" t="str">
        <f t="shared" si="32"/>
        <v>OK</v>
      </c>
      <c r="H169" s="81">
        <f>IF('M2-In'!Q169&lt;0,0,'M2-In'!Q169)</f>
        <v>0</v>
      </c>
      <c r="I169" s="25">
        <f>IF('M2-In'!F169&gt;0,malu2,0)</f>
        <v>0</v>
      </c>
      <c r="J169" s="25">
        <f>IF('M2-In'!G169&gt;0,dima2,0)</f>
        <v>0</v>
      </c>
      <c r="K169" s="25">
        <f>IF('M2-In'!H169&gt;0,wome2,0)</f>
        <v>0</v>
      </c>
      <c r="L169" s="25">
        <f>IF('M2-In'!I169&gt;0,doje2,0)</f>
        <v>0</v>
      </c>
      <c r="M169" s="25">
        <f>IF('M2-In'!J169&gt;0,vrve2,0)</f>
        <v>0</v>
      </c>
      <c r="N169" s="25">
        <f>IF('M2-In'!K169&gt;0,zasa2,0)</f>
        <v>0</v>
      </c>
      <c r="O169" s="25">
        <f>IF('M2-In'!L169&gt;0,zodi2,0)</f>
        <v>0</v>
      </c>
      <c r="P169" s="25">
        <f t="shared" si="33"/>
        <v>0</v>
      </c>
      <c r="Q169" s="25">
        <f>IF(P169+'M2-In'!U169&gt;malu2+dima2+wome2+doje2+vrve2+zasa2+zodi2,1,0)</f>
        <v>0</v>
      </c>
      <c r="R169" s="25" t="str">
        <f t="shared" si="34"/>
        <v>OK</v>
      </c>
      <c r="S169" s="25">
        <f>MIN(P169+'M2-In'!U169,malu2+dima2+wome2+doje2+vrve2+zasa2+zodi2)</f>
        <v>0</v>
      </c>
      <c r="T169" s="25">
        <f>IF('M2-In'!AD169+'M2-In'!AE169+'M2-In'!AF169+'M2-In'!AG169+'M2-In'!AH169+'M2-In'!AI169+'M2-In'!AJ169&gt;S169,1,0)</f>
        <v>0</v>
      </c>
      <c r="U169" s="25" t="str">
        <f t="shared" si="35"/>
        <v>OK</v>
      </c>
      <c r="V169" s="34">
        <f t="shared" si="36"/>
        <v>0</v>
      </c>
      <c r="W169" s="81">
        <f>ROUND('M2-In'!Y169+'M2-In'!Z169+'M2-In'!AA169*0.5+'M2-In'!AB169*0.5,2)</f>
        <v>0</v>
      </c>
      <c r="X169" s="81">
        <f>ROUND('M2-In'!Y169,2)+ROUND('M2-In'!Z169*1.5,2)+ROUND('M2-In'!AA169*0.6,2)+ROUND('M2-In'!AB169*0.9,2)</f>
        <v>0</v>
      </c>
      <c r="Y169" s="81">
        <f ca="1">IF(V169=1,"Corriger",'M2-In'!Y169* vergoedtwee +'M2-In'!Z169*ROUND( vergoedtwee *1.5,2)+'M2-In'!AA169*ROUND( vergoedtwee *0.6,2)+'M2-In'!AB169*ROUND( vergoedtwee *0.9,2))</f>
        <v>0</v>
      </c>
      <c r="Z169" s="81">
        <f t="shared" ca="1" si="37"/>
        <v>0</v>
      </c>
      <c r="AA169" s="81">
        <f>E169+'M2-In'!N169+'M2-In'!P169+H169</f>
        <v>0</v>
      </c>
      <c r="AB169" s="81">
        <f>E169+'M2-In'!N169+'M2-In'!P169</f>
        <v>0</v>
      </c>
      <c r="AC169" s="25">
        <f>IF(V169=1,"Corriger",MIN(AA169,ad5m2*Ident!L169))</f>
        <v>0</v>
      </c>
      <c r="AD169" s="25">
        <f>MIN(AB169,ad5m2*Ident!L169)</f>
        <v>0</v>
      </c>
      <c r="AE169" s="81">
        <f t="shared" si="38"/>
        <v>0</v>
      </c>
      <c r="AF169" s="81">
        <f t="shared" si="39"/>
        <v>0</v>
      </c>
      <c r="AG169" s="81">
        <f>'M2-In'!AD169+'M2-In'!AE169</f>
        <v>0</v>
      </c>
      <c r="AH169" s="81">
        <f t="shared" si="40"/>
        <v>0</v>
      </c>
      <c r="AI169" s="81">
        <f>IF(V169=1,"Corriger!",ROUND('M2-In'!AF169*AE169*fuf,2))</f>
        <v>0</v>
      </c>
      <c r="AJ169" s="81">
        <f>IF(V169=1,"Corriger!",ROUND('M2-In'!AG169*AE169*fuf,2))</f>
        <v>0</v>
      </c>
      <c r="AK169" s="81">
        <f>IF(V169=1,"Corriger!",ROUND('M2-In'!AH169*AE169*fuf,2))</f>
        <v>0</v>
      </c>
      <c r="AL169" s="81">
        <f>IF(V169=1,"Corriger!",ROUND('M2-In'!AI169*AE169*fuf,2))</f>
        <v>0</v>
      </c>
      <c r="AM169" s="81">
        <f>IF(V169=1,"Corriger!",ROUND('M2-In'!AJ169*AE169*fuf,2))</f>
        <v>0</v>
      </c>
      <c r="AN169" s="81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1">
        <f t="shared" si="42"/>
        <v>0</v>
      </c>
      <c r="AQ169" s="81">
        <f t="shared" ca="1" si="43"/>
        <v>0</v>
      </c>
      <c r="AR169" s="81">
        <f t="shared" ca="1" si="44"/>
        <v>0</v>
      </c>
      <c r="AS169" s="81">
        <f t="shared" si="45"/>
        <v>0</v>
      </c>
      <c r="AT169" s="81">
        <f t="shared" ca="1" si="46"/>
        <v>0</v>
      </c>
      <c r="AU169" s="81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'M2-In'!F170*malu2+'M2-In'!G170*dima2+'M2-In'!H170*wome2+'M2-In'!I170*doje2+'M2-In'!J170*vrve2+'M2-In'!K170*zasa2+'M2-In'!L170*zodi2</f>
        <v>0</v>
      </c>
      <c r="F170" s="34">
        <f>IF('M2-In'!Q170&lt;0,1,0)</f>
        <v>0</v>
      </c>
      <c r="G170" s="81" t="str">
        <f t="shared" si="32"/>
        <v>OK</v>
      </c>
      <c r="H170" s="81">
        <f>IF('M2-In'!Q170&lt;0,0,'M2-In'!Q170)</f>
        <v>0</v>
      </c>
      <c r="I170" s="25">
        <f>IF('M2-In'!F170&gt;0,malu2,0)</f>
        <v>0</v>
      </c>
      <c r="J170" s="25">
        <f>IF('M2-In'!G170&gt;0,dima2,0)</f>
        <v>0</v>
      </c>
      <c r="K170" s="25">
        <f>IF('M2-In'!H170&gt;0,wome2,0)</f>
        <v>0</v>
      </c>
      <c r="L170" s="25">
        <f>IF('M2-In'!I170&gt;0,doje2,0)</f>
        <v>0</v>
      </c>
      <c r="M170" s="25">
        <f>IF('M2-In'!J170&gt;0,vrve2,0)</f>
        <v>0</v>
      </c>
      <c r="N170" s="25">
        <f>IF('M2-In'!K170&gt;0,zasa2,0)</f>
        <v>0</v>
      </c>
      <c r="O170" s="25">
        <f>IF('M2-In'!L170&gt;0,zodi2,0)</f>
        <v>0</v>
      </c>
      <c r="P170" s="25">
        <f t="shared" si="33"/>
        <v>0</v>
      </c>
      <c r="Q170" s="25">
        <f>IF(P170+'M2-In'!U170&gt;malu2+dima2+wome2+doje2+vrve2+zasa2+zodi2,1,0)</f>
        <v>0</v>
      </c>
      <c r="R170" s="25" t="str">
        <f t="shared" si="34"/>
        <v>OK</v>
      </c>
      <c r="S170" s="25">
        <f>MIN(P170+'M2-In'!U170,malu2+dima2+wome2+doje2+vrve2+zasa2+zodi2)</f>
        <v>0</v>
      </c>
      <c r="T170" s="25">
        <f>IF('M2-In'!AD170+'M2-In'!AE170+'M2-In'!AF170+'M2-In'!AG170+'M2-In'!AH170+'M2-In'!AI170+'M2-In'!AJ170&gt;S170,1,0)</f>
        <v>0</v>
      </c>
      <c r="U170" s="25" t="str">
        <f t="shared" si="35"/>
        <v>OK</v>
      </c>
      <c r="V170" s="34">
        <f t="shared" si="36"/>
        <v>0</v>
      </c>
      <c r="W170" s="81">
        <f>ROUND('M2-In'!Y170+'M2-In'!Z170+'M2-In'!AA170*0.5+'M2-In'!AB170*0.5,2)</f>
        <v>0</v>
      </c>
      <c r="X170" s="81">
        <f>ROUND('M2-In'!Y170,2)+ROUND('M2-In'!Z170*1.5,2)+ROUND('M2-In'!AA170*0.6,2)+ROUND('M2-In'!AB170*0.9,2)</f>
        <v>0</v>
      </c>
      <c r="Y170" s="81">
        <f ca="1">IF(V170=1,"Corriger",'M2-In'!Y170* vergoedtwee +'M2-In'!Z170*ROUND( vergoedtwee *1.5,2)+'M2-In'!AA170*ROUND( vergoedtwee *0.6,2)+'M2-In'!AB170*ROUND( vergoedtwee *0.9,2))</f>
        <v>0</v>
      </c>
      <c r="Z170" s="81">
        <f t="shared" ca="1" si="37"/>
        <v>0</v>
      </c>
      <c r="AA170" s="81">
        <f>E170+'M2-In'!N170+'M2-In'!P170+H170</f>
        <v>0</v>
      </c>
      <c r="AB170" s="81">
        <f>E170+'M2-In'!N170+'M2-In'!P170</f>
        <v>0</v>
      </c>
      <c r="AC170" s="25">
        <f>IF(V170=1,"Corriger",MIN(AA170,ad5m2*Ident!L170))</f>
        <v>0</v>
      </c>
      <c r="AD170" s="25">
        <f>MIN(AB170,ad5m2*Ident!L170)</f>
        <v>0</v>
      </c>
      <c r="AE170" s="81">
        <f t="shared" si="38"/>
        <v>0</v>
      </c>
      <c r="AF170" s="81">
        <f t="shared" si="39"/>
        <v>0</v>
      </c>
      <c r="AG170" s="81">
        <f>'M2-In'!AD170+'M2-In'!AE170</f>
        <v>0</v>
      </c>
      <c r="AH170" s="81">
        <f t="shared" si="40"/>
        <v>0</v>
      </c>
      <c r="AI170" s="81">
        <f>IF(V170=1,"Corriger!",ROUND('M2-In'!AF170*AE170*fuf,2))</f>
        <v>0</v>
      </c>
      <c r="AJ170" s="81">
        <f>IF(V170=1,"Corriger!",ROUND('M2-In'!AG170*AE170*fuf,2))</f>
        <v>0</v>
      </c>
      <c r="AK170" s="81">
        <f>IF(V170=1,"Corriger!",ROUND('M2-In'!AH170*AE170*fuf,2))</f>
        <v>0</v>
      </c>
      <c r="AL170" s="81">
        <f>IF(V170=1,"Corriger!",ROUND('M2-In'!AI170*AE170*fuf,2))</f>
        <v>0</v>
      </c>
      <c r="AM170" s="81">
        <f>IF(V170=1,"Corriger!",ROUND('M2-In'!AJ170*AE170*fuf,2))</f>
        <v>0</v>
      </c>
      <c r="AN170" s="81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1">
        <f t="shared" si="42"/>
        <v>0</v>
      </c>
      <c r="AQ170" s="81">
        <f t="shared" ca="1" si="43"/>
        <v>0</v>
      </c>
      <c r="AR170" s="81">
        <f t="shared" ca="1" si="44"/>
        <v>0</v>
      </c>
      <c r="AS170" s="81">
        <f t="shared" si="45"/>
        <v>0</v>
      </c>
      <c r="AT170" s="81">
        <f t="shared" ca="1" si="46"/>
        <v>0</v>
      </c>
      <c r="AU170" s="81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'M2-In'!F171*malu2+'M2-In'!G171*dima2+'M2-In'!H171*wome2+'M2-In'!I171*doje2+'M2-In'!J171*vrve2+'M2-In'!K171*zasa2+'M2-In'!L171*zodi2</f>
        <v>0</v>
      </c>
      <c r="F171" s="34">
        <f>IF('M2-In'!Q171&lt;0,1,0)</f>
        <v>0</v>
      </c>
      <c r="G171" s="81" t="str">
        <f t="shared" si="32"/>
        <v>OK</v>
      </c>
      <c r="H171" s="81">
        <f>IF('M2-In'!Q171&lt;0,0,'M2-In'!Q171)</f>
        <v>0</v>
      </c>
      <c r="I171" s="25">
        <f>IF('M2-In'!F171&gt;0,malu2,0)</f>
        <v>0</v>
      </c>
      <c r="J171" s="25">
        <f>IF('M2-In'!G171&gt;0,dima2,0)</f>
        <v>0</v>
      </c>
      <c r="K171" s="25">
        <f>IF('M2-In'!H171&gt;0,wome2,0)</f>
        <v>0</v>
      </c>
      <c r="L171" s="25">
        <f>IF('M2-In'!I171&gt;0,doje2,0)</f>
        <v>0</v>
      </c>
      <c r="M171" s="25">
        <f>IF('M2-In'!J171&gt;0,vrve2,0)</f>
        <v>0</v>
      </c>
      <c r="N171" s="25">
        <f>IF('M2-In'!K171&gt;0,zasa2,0)</f>
        <v>0</v>
      </c>
      <c r="O171" s="25">
        <f>IF('M2-In'!L171&gt;0,zodi2,0)</f>
        <v>0</v>
      </c>
      <c r="P171" s="25">
        <f t="shared" si="33"/>
        <v>0</v>
      </c>
      <c r="Q171" s="25">
        <f>IF(P171+'M2-In'!U171&gt;malu2+dima2+wome2+doje2+vrve2+zasa2+zodi2,1,0)</f>
        <v>0</v>
      </c>
      <c r="R171" s="25" t="str">
        <f t="shared" si="34"/>
        <v>OK</v>
      </c>
      <c r="S171" s="25">
        <f>MIN(P171+'M2-In'!U171,malu2+dima2+wome2+doje2+vrve2+zasa2+zodi2)</f>
        <v>0</v>
      </c>
      <c r="T171" s="25">
        <f>IF('M2-In'!AD171+'M2-In'!AE171+'M2-In'!AF171+'M2-In'!AG171+'M2-In'!AH171+'M2-In'!AI171+'M2-In'!AJ171&gt;S171,1,0)</f>
        <v>0</v>
      </c>
      <c r="U171" s="25" t="str">
        <f t="shared" si="35"/>
        <v>OK</v>
      </c>
      <c r="V171" s="34">
        <f t="shared" si="36"/>
        <v>0</v>
      </c>
      <c r="W171" s="81">
        <f>ROUND('M2-In'!Y171+'M2-In'!Z171+'M2-In'!AA171*0.5+'M2-In'!AB171*0.5,2)</f>
        <v>0</v>
      </c>
      <c r="X171" s="81">
        <f>ROUND('M2-In'!Y171,2)+ROUND('M2-In'!Z171*1.5,2)+ROUND('M2-In'!AA171*0.6,2)+ROUND('M2-In'!AB171*0.9,2)</f>
        <v>0</v>
      </c>
      <c r="Y171" s="81">
        <f ca="1">IF(V171=1,"Corriger",'M2-In'!Y171* vergoedtwee +'M2-In'!Z171*ROUND( vergoedtwee *1.5,2)+'M2-In'!AA171*ROUND( vergoedtwee *0.6,2)+'M2-In'!AB171*ROUND( vergoedtwee *0.9,2))</f>
        <v>0</v>
      </c>
      <c r="Z171" s="81">
        <f t="shared" ca="1" si="37"/>
        <v>0</v>
      </c>
      <c r="AA171" s="81">
        <f>E171+'M2-In'!N171+'M2-In'!P171+H171</f>
        <v>0</v>
      </c>
      <c r="AB171" s="81">
        <f>E171+'M2-In'!N171+'M2-In'!P171</f>
        <v>0</v>
      </c>
      <c r="AC171" s="25">
        <f>IF(V171=1,"Corriger",MIN(AA171,ad5m2*Ident!L171))</f>
        <v>0</v>
      </c>
      <c r="AD171" s="25">
        <f>MIN(AB171,ad5m2*Ident!L171)</f>
        <v>0</v>
      </c>
      <c r="AE171" s="81">
        <f t="shared" si="38"/>
        <v>0</v>
      </c>
      <c r="AF171" s="81">
        <f t="shared" si="39"/>
        <v>0</v>
      </c>
      <c r="AG171" s="81">
        <f>'M2-In'!AD171+'M2-In'!AE171</f>
        <v>0</v>
      </c>
      <c r="AH171" s="81">
        <f t="shared" si="40"/>
        <v>0</v>
      </c>
      <c r="AI171" s="81">
        <f>IF(V171=1,"Corriger!",ROUND('M2-In'!AF171*AE171*fuf,2))</f>
        <v>0</v>
      </c>
      <c r="AJ171" s="81">
        <f>IF(V171=1,"Corriger!",ROUND('M2-In'!AG171*AE171*fuf,2))</f>
        <v>0</v>
      </c>
      <c r="AK171" s="81">
        <f>IF(V171=1,"Corriger!",ROUND('M2-In'!AH171*AE171*fuf,2))</f>
        <v>0</v>
      </c>
      <c r="AL171" s="81">
        <f>IF(V171=1,"Corriger!",ROUND('M2-In'!AI171*AE171*fuf,2))</f>
        <v>0</v>
      </c>
      <c r="AM171" s="81">
        <f>IF(V171=1,"Corriger!",ROUND('M2-In'!AJ171*AE171*fuf,2))</f>
        <v>0</v>
      </c>
      <c r="AN171" s="81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1">
        <f t="shared" si="42"/>
        <v>0</v>
      </c>
      <c r="AQ171" s="81">
        <f t="shared" ca="1" si="43"/>
        <v>0</v>
      </c>
      <c r="AR171" s="81">
        <f t="shared" ca="1" si="44"/>
        <v>0</v>
      </c>
      <c r="AS171" s="81">
        <f t="shared" si="45"/>
        <v>0</v>
      </c>
      <c r="AT171" s="81">
        <f t="shared" ca="1" si="46"/>
        <v>0</v>
      </c>
      <c r="AU171" s="81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'M2-In'!F172*malu2+'M2-In'!G172*dima2+'M2-In'!H172*wome2+'M2-In'!I172*doje2+'M2-In'!J172*vrve2+'M2-In'!K172*zasa2+'M2-In'!L172*zodi2</f>
        <v>0</v>
      </c>
      <c r="F172" s="34">
        <f>IF('M2-In'!Q172&lt;0,1,0)</f>
        <v>0</v>
      </c>
      <c r="G172" s="81" t="str">
        <f t="shared" si="32"/>
        <v>OK</v>
      </c>
      <c r="H172" s="81">
        <f>IF('M2-In'!Q172&lt;0,0,'M2-In'!Q172)</f>
        <v>0</v>
      </c>
      <c r="I172" s="25">
        <f>IF('M2-In'!F172&gt;0,malu2,0)</f>
        <v>0</v>
      </c>
      <c r="J172" s="25">
        <f>IF('M2-In'!G172&gt;0,dima2,0)</f>
        <v>0</v>
      </c>
      <c r="K172" s="25">
        <f>IF('M2-In'!H172&gt;0,wome2,0)</f>
        <v>0</v>
      </c>
      <c r="L172" s="25">
        <f>IF('M2-In'!I172&gt;0,doje2,0)</f>
        <v>0</v>
      </c>
      <c r="M172" s="25">
        <f>IF('M2-In'!J172&gt;0,vrve2,0)</f>
        <v>0</v>
      </c>
      <c r="N172" s="25">
        <f>IF('M2-In'!K172&gt;0,zasa2,0)</f>
        <v>0</v>
      </c>
      <c r="O172" s="25">
        <f>IF('M2-In'!L172&gt;0,zodi2,0)</f>
        <v>0</v>
      </c>
      <c r="P172" s="25">
        <f t="shared" si="33"/>
        <v>0</v>
      </c>
      <c r="Q172" s="25">
        <f>IF(P172+'M2-In'!U172&gt;malu2+dima2+wome2+doje2+vrve2+zasa2+zodi2,1,0)</f>
        <v>0</v>
      </c>
      <c r="R172" s="25" t="str">
        <f t="shared" si="34"/>
        <v>OK</v>
      </c>
      <c r="S172" s="25">
        <f>MIN(P172+'M2-In'!U172,malu2+dima2+wome2+doje2+vrve2+zasa2+zodi2)</f>
        <v>0</v>
      </c>
      <c r="T172" s="25">
        <f>IF('M2-In'!AD172+'M2-In'!AE172+'M2-In'!AF172+'M2-In'!AG172+'M2-In'!AH172+'M2-In'!AI172+'M2-In'!AJ172&gt;S172,1,0)</f>
        <v>0</v>
      </c>
      <c r="U172" s="25" t="str">
        <f t="shared" si="35"/>
        <v>OK</v>
      </c>
      <c r="V172" s="34">
        <f t="shared" si="36"/>
        <v>0</v>
      </c>
      <c r="W172" s="81">
        <f>ROUND('M2-In'!Y172+'M2-In'!Z172+'M2-In'!AA172*0.5+'M2-In'!AB172*0.5,2)</f>
        <v>0</v>
      </c>
      <c r="X172" s="81">
        <f>ROUND('M2-In'!Y172,2)+ROUND('M2-In'!Z172*1.5,2)+ROUND('M2-In'!AA172*0.6,2)+ROUND('M2-In'!AB172*0.9,2)</f>
        <v>0</v>
      </c>
      <c r="Y172" s="81">
        <f ca="1">IF(V172=1,"Corriger",'M2-In'!Y172* vergoedtwee +'M2-In'!Z172*ROUND( vergoedtwee *1.5,2)+'M2-In'!AA172*ROUND( vergoedtwee *0.6,2)+'M2-In'!AB172*ROUND( vergoedtwee *0.9,2))</f>
        <v>0</v>
      </c>
      <c r="Z172" s="81">
        <f t="shared" ca="1" si="37"/>
        <v>0</v>
      </c>
      <c r="AA172" s="81">
        <f>E172+'M2-In'!N172+'M2-In'!P172+H172</f>
        <v>0</v>
      </c>
      <c r="AB172" s="81">
        <f>E172+'M2-In'!N172+'M2-In'!P172</f>
        <v>0</v>
      </c>
      <c r="AC172" s="25">
        <f>IF(V172=1,"Corriger",MIN(AA172,ad5m2*Ident!L172))</f>
        <v>0</v>
      </c>
      <c r="AD172" s="25">
        <f>MIN(AB172,ad5m2*Ident!L172)</f>
        <v>0</v>
      </c>
      <c r="AE172" s="81">
        <f t="shared" si="38"/>
        <v>0</v>
      </c>
      <c r="AF172" s="81">
        <f t="shared" si="39"/>
        <v>0</v>
      </c>
      <c r="AG172" s="81">
        <f>'M2-In'!AD172+'M2-In'!AE172</f>
        <v>0</v>
      </c>
      <c r="AH172" s="81">
        <f t="shared" si="40"/>
        <v>0</v>
      </c>
      <c r="AI172" s="81">
        <f>IF(V172=1,"Corriger!",ROUND('M2-In'!AF172*AE172*fuf,2))</f>
        <v>0</v>
      </c>
      <c r="AJ172" s="81">
        <f>IF(V172=1,"Corriger!",ROUND('M2-In'!AG172*AE172*fuf,2))</f>
        <v>0</v>
      </c>
      <c r="AK172" s="81">
        <f>IF(V172=1,"Corriger!",ROUND('M2-In'!AH172*AE172*fuf,2))</f>
        <v>0</v>
      </c>
      <c r="AL172" s="81">
        <f>IF(V172=1,"Corriger!",ROUND('M2-In'!AI172*AE172*fuf,2))</f>
        <v>0</v>
      </c>
      <c r="AM172" s="81">
        <f>IF(V172=1,"Corriger!",ROUND('M2-In'!AJ172*AE172*fuf,2))</f>
        <v>0</v>
      </c>
      <c r="AN172" s="81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1">
        <f t="shared" si="42"/>
        <v>0</v>
      </c>
      <c r="AQ172" s="81">
        <f t="shared" ca="1" si="43"/>
        <v>0</v>
      </c>
      <c r="AR172" s="81">
        <f t="shared" ca="1" si="44"/>
        <v>0</v>
      </c>
      <c r="AS172" s="81">
        <f t="shared" si="45"/>
        <v>0</v>
      </c>
      <c r="AT172" s="81">
        <f t="shared" ca="1" si="46"/>
        <v>0</v>
      </c>
      <c r="AU172" s="81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'M2-In'!F173*malu2+'M2-In'!G173*dima2+'M2-In'!H173*wome2+'M2-In'!I173*doje2+'M2-In'!J173*vrve2+'M2-In'!K173*zasa2+'M2-In'!L173*zodi2</f>
        <v>0</v>
      </c>
      <c r="F173" s="34">
        <f>IF('M2-In'!Q173&lt;0,1,0)</f>
        <v>0</v>
      </c>
      <c r="G173" s="81" t="str">
        <f t="shared" si="32"/>
        <v>OK</v>
      </c>
      <c r="H173" s="81">
        <f>IF('M2-In'!Q173&lt;0,0,'M2-In'!Q173)</f>
        <v>0</v>
      </c>
      <c r="I173" s="25">
        <f>IF('M2-In'!F173&gt;0,malu2,0)</f>
        <v>0</v>
      </c>
      <c r="J173" s="25">
        <f>IF('M2-In'!G173&gt;0,dima2,0)</f>
        <v>0</v>
      </c>
      <c r="K173" s="25">
        <f>IF('M2-In'!H173&gt;0,wome2,0)</f>
        <v>0</v>
      </c>
      <c r="L173" s="25">
        <f>IF('M2-In'!I173&gt;0,doje2,0)</f>
        <v>0</v>
      </c>
      <c r="M173" s="25">
        <f>IF('M2-In'!J173&gt;0,vrve2,0)</f>
        <v>0</v>
      </c>
      <c r="N173" s="25">
        <f>IF('M2-In'!K173&gt;0,zasa2,0)</f>
        <v>0</v>
      </c>
      <c r="O173" s="25">
        <f>IF('M2-In'!L173&gt;0,zodi2,0)</f>
        <v>0</v>
      </c>
      <c r="P173" s="25">
        <f t="shared" si="33"/>
        <v>0</v>
      </c>
      <c r="Q173" s="25">
        <f>IF(P173+'M2-In'!U173&gt;malu2+dima2+wome2+doje2+vrve2+zasa2+zodi2,1,0)</f>
        <v>0</v>
      </c>
      <c r="R173" s="25" t="str">
        <f t="shared" si="34"/>
        <v>OK</v>
      </c>
      <c r="S173" s="25">
        <f>MIN(P173+'M2-In'!U173,malu2+dima2+wome2+doje2+vrve2+zasa2+zodi2)</f>
        <v>0</v>
      </c>
      <c r="T173" s="25">
        <f>IF('M2-In'!AD173+'M2-In'!AE173+'M2-In'!AF173+'M2-In'!AG173+'M2-In'!AH173+'M2-In'!AI173+'M2-In'!AJ173&gt;S173,1,0)</f>
        <v>0</v>
      </c>
      <c r="U173" s="25" t="str">
        <f t="shared" si="35"/>
        <v>OK</v>
      </c>
      <c r="V173" s="34">
        <f t="shared" si="36"/>
        <v>0</v>
      </c>
      <c r="W173" s="81">
        <f>ROUND('M2-In'!Y173+'M2-In'!Z173+'M2-In'!AA173*0.5+'M2-In'!AB173*0.5,2)</f>
        <v>0</v>
      </c>
      <c r="X173" s="81">
        <f>ROUND('M2-In'!Y173,2)+ROUND('M2-In'!Z173*1.5,2)+ROUND('M2-In'!AA173*0.6,2)+ROUND('M2-In'!AB173*0.9,2)</f>
        <v>0</v>
      </c>
      <c r="Y173" s="81">
        <f ca="1">IF(V173=1,"Corriger",'M2-In'!Y173* vergoedtwee +'M2-In'!Z173*ROUND( vergoedtwee *1.5,2)+'M2-In'!AA173*ROUND( vergoedtwee *0.6,2)+'M2-In'!AB173*ROUND( vergoedtwee *0.9,2))</f>
        <v>0</v>
      </c>
      <c r="Z173" s="81">
        <f t="shared" ca="1" si="37"/>
        <v>0</v>
      </c>
      <c r="AA173" s="81">
        <f>E173+'M2-In'!N173+'M2-In'!P173+H173</f>
        <v>0</v>
      </c>
      <c r="AB173" s="81">
        <f>E173+'M2-In'!N173+'M2-In'!P173</f>
        <v>0</v>
      </c>
      <c r="AC173" s="25">
        <f>IF(V173=1,"Corriger",MIN(AA173,ad5m2*Ident!L173))</f>
        <v>0</v>
      </c>
      <c r="AD173" s="25">
        <f>MIN(AB173,ad5m2*Ident!L173)</f>
        <v>0</v>
      </c>
      <c r="AE173" s="81">
        <f t="shared" si="38"/>
        <v>0</v>
      </c>
      <c r="AF173" s="81">
        <f t="shared" si="39"/>
        <v>0</v>
      </c>
      <c r="AG173" s="81">
        <f>'M2-In'!AD173+'M2-In'!AE173</f>
        <v>0</v>
      </c>
      <c r="AH173" s="81">
        <f t="shared" si="40"/>
        <v>0</v>
      </c>
      <c r="AI173" s="81">
        <f>IF(V173=1,"Corriger!",ROUND('M2-In'!AF173*AE173*fuf,2))</f>
        <v>0</v>
      </c>
      <c r="AJ173" s="81">
        <f>IF(V173=1,"Corriger!",ROUND('M2-In'!AG173*AE173*fuf,2))</f>
        <v>0</v>
      </c>
      <c r="AK173" s="81">
        <f>IF(V173=1,"Corriger!",ROUND('M2-In'!AH173*AE173*fuf,2))</f>
        <v>0</v>
      </c>
      <c r="AL173" s="81">
        <f>IF(V173=1,"Corriger!",ROUND('M2-In'!AI173*AE173*fuf,2))</f>
        <v>0</v>
      </c>
      <c r="AM173" s="81">
        <f>IF(V173=1,"Corriger!",ROUND('M2-In'!AJ173*AE173*fuf,2))</f>
        <v>0</v>
      </c>
      <c r="AN173" s="81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1">
        <f t="shared" si="42"/>
        <v>0</v>
      </c>
      <c r="AQ173" s="81">
        <f t="shared" ca="1" si="43"/>
        <v>0</v>
      </c>
      <c r="AR173" s="81">
        <f t="shared" ca="1" si="44"/>
        <v>0</v>
      </c>
      <c r="AS173" s="81">
        <f t="shared" si="45"/>
        <v>0</v>
      </c>
      <c r="AT173" s="81">
        <f t="shared" ca="1" si="46"/>
        <v>0</v>
      </c>
      <c r="AU173" s="81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'M2-In'!F174*malu2+'M2-In'!G174*dima2+'M2-In'!H174*wome2+'M2-In'!I174*doje2+'M2-In'!J174*vrve2+'M2-In'!K174*zasa2+'M2-In'!L174*zodi2</f>
        <v>0</v>
      </c>
      <c r="F174" s="34">
        <f>IF('M2-In'!Q174&lt;0,1,0)</f>
        <v>0</v>
      </c>
      <c r="G174" s="81" t="str">
        <f t="shared" si="32"/>
        <v>OK</v>
      </c>
      <c r="H174" s="81">
        <f>IF('M2-In'!Q174&lt;0,0,'M2-In'!Q174)</f>
        <v>0</v>
      </c>
      <c r="I174" s="25">
        <f>IF('M2-In'!F174&gt;0,malu2,0)</f>
        <v>0</v>
      </c>
      <c r="J174" s="25">
        <f>IF('M2-In'!G174&gt;0,dima2,0)</f>
        <v>0</v>
      </c>
      <c r="K174" s="25">
        <f>IF('M2-In'!H174&gt;0,wome2,0)</f>
        <v>0</v>
      </c>
      <c r="L174" s="25">
        <f>IF('M2-In'!I174&gt;0,doje2,0)</f>
        <v>0</v>
      </c>
      <c r="M174" s="25">
        <f>IF('M2-In'!J174&gt;0,vrve2,0)</f>
        <v>0</v>
      </c>
      <c r="N174" s="25">
        <f>IF('M2-In'!K174&gt;0,zasa2,0)</f>
        <v>0</v>
      </c>
      <c r="O174" s="25">
        <f>IF('M2-In'!L174&gt;0,zodi2,0)</f>
        <v>0</v>
      </c>
      <c r="P174" s="25">
        <f t="shared" si="33"/>
        <v>0</v>
      </c>
      <c r="Q174" s="25">
        <f>IF(P174+'M2-In'!U174&gt;malu2+dima2+wome2+doje2+vrve2+zasa2+zodi2,1,0)</f>
        <v>0</v>
      </c>
      <c r="R174" s="25" t="str">
        <f t="shared" si="34"/>
        <v>OK</v>
      </c>
      <c r="S174" s="25">
        <f>MIN(P174+'M2-In'!U174,malu2+dima2+wome2+doje2+vrve2+zasa2+zodi2)</f>
        <v>0</v>
      </c>
      <c r="T174" s="25">
        <f>IF('M2-In'!AD174+'M2-In'!AE174+'M2-In'!AF174+'M2-In'!AG174+'M2-In'!AH174+'M2-In'!AI174+'M2-In'!AJ174&gt;S174,1,0)</f>
        <v>0</v>
      </c>
      <c r="U174" s="25" t="str">
        <f t="shared" si="35"/>
        <v>OK</v>
      </c>
      <c r="V174" s="34">
        <f t="shared" si="36"/>
        <v>0</v>
      </c>
      <c r="W174" s="81">
        <f>ROUND('M2-In'!Y174+'M2-In'!Z174+'M2-In'!AA174*0.5+'M2-In'!AB174*0.5,2)</f>
        <v>0</v>
      </c>
      <c r="X174" s="81">
        <f>ROUND('M2-In'!Y174,2)+ROUND('M2-In'!Z174*1.5,2)+ROUND('M2-In'!AA174*0.6,2)+ROUND('M2-In'!AB174*0.9,2)</f>
        <v>0</v>
      </c>
      <c r="Y174" s="81">
        <f ca="1">IF(V174=1,"Corriger",'M2-In'!Y174* vergoedtwee +'M2-In'!Z174*ROUND( vergoedtwee *1.5,2)+'M2-In'!AA174*ROUND( vergoedtwee *0.6,2)+'M2-In'!AB174*ROUND( vergoedtwee *0.9,2))</f>
        <v>0</v>
      </c>
      <c r="Z174" s="81">
        <f t="shared" ca="1" si="37"/>
        <v>0</v>
      </c>
      <c r="AA174" s="81">
        <f>E174+'M2-In'!N174+'M2-In'!P174+H174</f>
        <v>0</v>
      </c>
      <c r="AB174" s="81">
        <f>E174+'M2-In'!N174+'M2-In'!P174</f>
        <v>0</v>
      </c>
      <c r="AC174" s="25">
        <f>IF(V174=1,"Corriger",MIN(AA174,ad5m2*Ident!L174))</f>
        <v>0</v>
      </c>
      <c r="AD174" s="25">
        <f>MIN(AB174,ad5m2*Ident!L174)</f>
        <v>0</v>
      </c>
      <c r="AE174" s="81">
        <f t="shared" si="38"/>
        <v>0</v>
      </c>
      <c r="AF174" s="81">
        <f t="shared" si="39"/>
        <v>0</v>
      </c>
      <c r="AG174" s="81">
        <f>'M2-In'!AD174+'M2-In'!AE174</f>
        <v>0</v>
      </c>
      <c r="AH174" s="81">
        <f t="shared" si="40"/>
        <v>0</v>
      </c>
      <c r="AI174" s="81">
        <f>IF(V174=1,"Corriger!",ROUND('M2-In'!AF174*AE174*fuf,2))</f>
        <v>0</v>
      </c>
      <c r="AJ174" s="81">
        <f>IF(V174=1,"Corriger!",ROUND('M2-In'!AG174*AE174*fuf,2))</f>
        <v>0</v>
      </c>
      <c r="AK174" s="81">
        <f>IF(V174=1,"Corriger!",ROUND('M2-In'!AH174*AE174*fuf,2))</f>
        <v>0</v>
      </c>
      <c r="AL174" s="81">
        <f>IF(V174=1,"Corriger!",ROUND('M2-In'!AI174*AE174*fuf,2))</f>
        <v>0</v>
      </c>
      <c r="AM174" s="81">
        <f>IF(V174=1,"Corriger!",ROUND('M2-In'!AJ174*AE174*fuf,2))</f>
        <v>0</v>
      </c>
      <c r="AN174" s="81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1">
        <f t="shared" si="42"/>
        <v>0</v>
      </c>
      <c r="AQ174" s="81">
        <f t="shared" ca="1" si="43"/>
        <v>0</v>
      </c>
      <c r="AR174" s="81">
        <f t="shared" ca="1" si="44"/>
        <v>0</v>
      </c>
      <c r="AS174" s="81">
        <f t="shared" si="45"/>
        <v>0</v>
      </c>
      <c r="AT174" s="81">
        <f t="shared" ca="1" si="46"/>
        <v>0</v>
      </c>
      <c r="AU174" s="81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'M2-In'!F175*malu2+'M2-In'!G175*dima2+'M2-In'!H175*wome2+'M2-In'!I175*doje2+'M2-In'!J175*vrve2+'M2-In'!K175*zasa2+'M2-In'!L175*zodi2</f>
        <v>0</v>
      </c>
      <c r="F175" s="34">
        <f>IF('M2-In'!Q175&lt;0,1,0)</f>
        <v>0</v>
      </c>
      <c r="G175" s="81" t="str">
        <f t="shared" si="32"/>
        <v>OK</v>
      </c>
      <c r="H175" s="81">
        <f>IF('M2-In'!Q175&lt;0,0,'M2-In'!Q175)</f>
        <v>0</v>
      </c>
      <c r="I175" s="25">
        <f>IF('M2-In'!F175&gt;0,malu2,0)</f>
        <v>0</v>
      </c>
      <c r="J175" s="25">
        <f>IF('M2-In'!G175&gt;0,dima2,0)</f>
        <v>0</v>
      </c>
      <c r="K175" s="25">
        <f>IF('M2-In'!H175&gt;0,wome2,0)</f>
        <v>0</v>
      </c>
      <c r="L175" s="25">
        <f>IF('M2-In'!I175&gt;0,doje2,0)</f>
        <v>0</v>
      </c>
      <c r="M175" s="25">
        <f>IF('M2-In'!J175&gt;0,vrve2,0)</f>
        <v>0</v>
      </c>
      <c r="N175" s="25">
        <f>IF('M2-In'!K175&gt;0,zasa2,0)</f>
        <v>0</v>
      </c>
      <c r="O175" s="25">
        <f>IF('M2-In'!L175&gt;0,zodi2,0)</f>
        <v>0</v>
      </c>
      <c r="P175" s="25">
        <f t="shared" si="33"/>
        <v>0</v>
      </c>
      <c r="Q175" s="25">
        <f>IF(P175+'M2-In'!U175&gt;malu2+dima2+wome2+doje2+vrve2+zasa2+zodi2,1,0)</f>
        <v>0</v>
      </c>
      <c r="R175" s="25" t="str">
        <f t="shared" si="34"/>
        <v>OK</v>
      </c>
      <c r="S175" s="25">
        <f>MIN(P175+'M2-In'!U175,malu2+dima2+wome2+doje2+vrve2+zasa2+zodi2)</f>
        <v>0</v>
      </c>
      <c r="T175" s="25">
        <f>IF('M2-In'!AD175+'M2-In'!AE175+'M2-In'!AF175+'M2-In'!AG175+'M2-In'!AH175+'M2-In'!AI175+'M2-In'!AJ175&gt;S175,1,0)</f>
        <v>0</v>
      </c>
      <c r="U175" s="25" t="str">
        <f t="shared" si="35"/>
        <v>OK</v>
      </c>
      <c r="V175" s="34">
        <f t="shared" si="36"/>
        <v>0</v>
      </c>
      <c r="W175" s="81">
        <f>ROUND('M2-In'!Y175+'M2-In'!Z175+'M2-In'!AA175*0.5+'M2-In'!AB175*0.5,2)</f>
        <v>0</v>
      </c>
      <c r="X175" s="81">
        <f>ROUND('M2-In'!Y175,2)+ROUND('M2-In'!Z175*1.5,2)+ROUND('M2-In'!AA175*0.6,2)+ROUND('M2-In'!AB175*0.9,2)</f>
        <v>0</v>
      </c>
      <c r="Y175" s="81">
        <f ca="1">IF(V175=1,"Corriger",'M2-In'!Y175* vergoedtwee +'M2-In'!Z175*ROUND( vergoedtwee *1.5,2)+'M2-In'!AA175*ROUND( vergoedtwee *0.6,2)+'M2-In'!AB175*ROUND( vergoedtwee *0.9,2))</f>
        <v>0</v>
      </c>
      <c r="Z175" s="81">
        <f t="shared" ca="1" si="37"/>
        <v>0</v>
      </c>
      <c r="AA175" s="81">
        <f>E175+'M2-In'!N175+'M2-In'!P175+H175</f>
        <v>0</v>
      </c>
      <c r="AB175" s="81">
        <f>E175+'M2-In'!N175+'M2-In'!P175</f>
        <v>0</v>
      </c>
      <c r="AC175" s="25">
        <f>IF(V175=1,"Corriger",MIN(AA175,ad5m2*Ident!L175))</f>
        <v>0</v>
      </c>
      <c r="AD175" s="25">
        <f>MIN(AB175,ad5m2*Ident!L175)</f>
        <v>0</v>
      </c>
      <c r="AE175" s="81">
        <f t="shared" si="38"/>
        <v>0</v>
      </c>
      <c r="AF175" s="81">
        <f t="shared" si="39"/>
        <v>0</v>
      </c>
      <c r="AG175" s="81">
        <f>'M2-In'!AD175+'M2-In'!AE175</f>
        <v>0</v>
      </c>
      <c r="AH175" s="81">
        <f t="shared" si="40"/>
        <v>0</v>
      </c>
      <c r="AI175" s="81">
        <f>IF(V175=1,"Corriger!",ROUND('M2-In'!AF175*AE175*fuf,2))</f>
        <v>0</v>
      </c>
      <c r="AJ175" s="81">
        <f>IF(V175=1,"Corriger!",ROUND('M2-In'!AG175*AE175*fuf,2))</f>
        <v>0</v>
      </c>
      <c r="AK175" s="81">
        <f>IF(V175=1,"Corriger!",ROUND('M2-In'!AH175*AE175*fuf,2))</f>
        <v>0</v>
      </c>
      <c r="AL175" s="81">
        <f>IF(V175=1,"Corriger!",ROUND('M2-In'!AI175*AE175*fuf,2))</f>
        <v>0</v>
      </c>
      <c r="AM175" s="81">
        <f>IF(V175=1,"Corriger!",ROUND('M2-In'!AJ175*AE175*fuf,2))</f>
        <v>0</v>
      </c>
      <c r="AN175" s="81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1">
        <f t="shared" si="42"/>
        <v>0</v>
      </c>
      <c r="AQ175" s="81">
        <f t="shared" ca="1" si="43"/>
        <v>0</v>
      </c>
      <c r="AR175" s="81">
        <f t="shared" ca="1" si="44"/>
        <v>0</v>
      </c>
      <c r="AS175" s="81">
        <f t="shared" si="45"/>
        <v>0</v>
      </c>
      <c r="AT175" s="81">
        <f t="shared" ca="1" si="46"/>
        <v>0</v>
      </c>
      <c r="AU175" s="81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'M2-In'!F176*malu2+'M2-In'!G176*dima2+'M2-In'!H176*wome2+'M2-In'!I176*doje2+'M2-In'!J176*vrve2+'M2-In'!K176*zasa2+'M2-In'!L176*zodi2</f>
        <v>0</v>
      </c>
      <c r="F176" s="34">
        <f>IF('M2-In'!Q176&lt;0,1,0)</f>
        <v>0</v>
      </c>
      <c r="G176" s="81" t="str">
        <f t="shared" si="32"/>
        <v>OK</v>
      </c>
      <c r="H176" s="81">
        <f>IF('M2-In'!Q176&lt;0,0,'M2-In'!Q176)</f>
        <v>0</v>
      </c>
      <c r="I176" s="25">
        <f>IF('M2-In'!F176&gt;0,malu2,0)</f>
        <v>0</v>
      </c>
      <c r="J176" s="25">
        <f>IF('M2-In'!G176&gt;0,dima2,0)</f>
        <v>0</v>
      </c>
      <c r="K176" s="25">
        <f>IF('M2-In'!H176&gt;0,wome2,0)</f>
        <v>0</v>
      </c>
      <c r="L176" s="25">
        <f>IF('M2-In'!I176&gt;0,doje2,0)</f>
        <v>0</v>
      </c>
      <c r="M176" s="25">
        <f>IF('M2-In'!J176&gt;0,vrve2,0)</f>
        <v>0</v>
      </c>
      <c r="N176" s="25">
        <f>IF('M2-In'!K176&gt;0,zasa2,0)</f>
        <v>0</v>
      </c>
      <c r="O176" s="25">
        <f>IF('M2-In'!L176&gt;0,zodi2,0)</f>
        <v>0</v>
      </c>
      <c r="P176" s="25">
        <f t="shared" si="33"/>
        <v>0</v>
      </c>
      <c r="Q176" s="25">
        <f>IF(P176+'M2-In'!U176&gt;malu2+dima2+wome2+doje2+vrve2+zasa2+zodi2,1,0)</f>
        <v>0</v>
      </c>
      <c r="R176" s="25" t="str">
        <f t="shared" si="34"/>
        <v>OK</v>
      </c>
      <c r="S176" s="25">
        <f>MIN(P176+'M2-In'!U176,malu2+dima2+wome2+doje2+vrve2+zasa2+zodi2)</f>
        <v>0</v>
      </c>
      <c r="T176" s="25">
        <f>IF('M2-In'!AD176+'M2-In'!AE176+'M2-In'!AF176+'M2-In'!AG176+'M2-In'!AH176+'M2-In'!AI176+'M2-In'!AJ176&gt;S176,1,0)</f>
        <v>0</v>
      </c>
      <c r="U176" s="25" t="str">
        <f t="shared" si="35"/>
        <v>OK</v>
      </c>
      <c r="V176" s="34">
        <f t="shared" si="36"/>
        <v>0</v>
      </c>
      <c r="W176" s="81">
        <f>ROUND('M2-In'!Y176+'M2-In'!Z176+'M2-In'!AA176*0.5+'M2-In'!AB176*0.5,2)</f>
        <v>0</v>
      </c>
      <c r="X176" s="81">
        <f>ROUND('M2-In'!Y176,2)+ROUND('M2-In'!Z176*1.5,2)+ROUND('M2-In'!AA176*0.6,2)+ROUND('M2-In'!AB176*0.9,2)</f>
        <v>0</v>
      </c>
      <c r="Y176" s="81">
        <f ca="1">IF(V176=1,"Corriger",'M2-In'!Y176* vergoedtwee +'M2-In'!Z176*ROUND( vergoedtwee *1.5,2)+'M2-In'!AA176*ROUND( vergoedtwee *0.6,2)+'M2-In'!AB176*ROUND( vergoedtwee *0.9,2))</f>
        <v>0</v>
      </c>
      <c r="Z176" s="81">
        <f t="shared" ca="1" si="37"/>
        <v>0</v>
      </c>
      <c r="AA176" s="81">
        <f>E176+'M2-In'!N176+'M2-In'!P176+H176</f>
        <v>0</v>
      </c>
      <c r="AB176" s="81">
        <f>E176+'M2-In'!N176+'M2-In'!P176</f>
        <v>0</v>
      </c>
      <c r="AC176" s="25">
        <f>IF(V176=1,"Corriger",MIN(AA176,ad5m2*Ident!L176))</f>
        <v>0</v>
      </c>
      <c r="AD176" s="25">
        <f>MIN(AB176,ad5m2*Ident!L176)</f>
        <v>0</v>
      </c>
      <c r="AE176" s="81">
        <f t="shared" si="38"/>
        <v>0</v>
      </c>
      <c r="AF176" s="81">
        <f t="shared" si="39"/>
        <v>0</v>
      </c>
      <c r="AG176" s="81">
        <f>'M2-In'!AD176+'M2-In'!AE176</f>
        <v>0</v>
      </c>
      <c r="AH176" s="81">
        <f t="shared" si="40"/>
        <v>0</v>
      </c>
      <c r="AI176" s="81">
        <f>IF(V176=1,"Corriger!",ROUND('M2-In'!AF176*AE176*fuf,2))</f>
        <v>0</v>
      </c>
      <c r="AJ176" s="81">
        <f>IF(V176=1,"Corriger!",ROUND('M2-In'!AG176*AE176*fuf,2))</f>
        <v>0</v>
      </c>
      <c r="AK176" s="81">
        <f>IF(V176=1,"Corriger!",ROUND('M2-In'!AH176*AE176*fuf,2))</f>
        <v>0</v>
      </c>
      <c r="AL176" s="81">
        <f>IF(V176=1,"Corriger!",ROUND('M2-In'!AI176*AE176*fuf,2))</f>
        <v>0</v>
      </c>
      <c r="AM176" s="81">
        <f>IF(V176=1,"Corriger!",ROUND('M2-In'!AJ176*AE176*fuf,2))</f>
        <v>0</v>
      </c>
      <c r="AN176" s="81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1">
        <f t="shared" si="42"/>
        <v>0</v>
      </c>
      <c r="AQ176" s="81">
        <f t="shared" ca="1" si="43"/>
        <v>0</v>
      </c>
      <c r="AR176" s="81">
        <f t="shared" ca="1" si="44"/>
        <v>0</v>
      </c>
      <c r="AS176" s="81">
        <f t="shared" si="45"/>
        <v>0</v>
      </c>
      <c r="AT176" s="81">
        <f t="shared" ca="1" si="46"/>
        <v>0</v>
      </c>
      <c r="AU176" s="81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'M2-In'!F177*malu2+'M2-In'!G177*dima2+'M2-In'!H177*wome2+'M2-In'!I177*doje2+'M2-In'!J177*vrve2+'M2-In'!K177*zasa2+'M2-In'!L177*zodi2</f>
        <v>0</v>
      </c>
      <c r="F177" s="34">
        <f>IF('M2-In'!Q177&lt;0,1,0)</f>
        <v>0</v>
      </c>
      <c r="G177" s="81" t="str">
        <f t="shared" si="32"/>
        <v>OK</v>
      </c>
      <c r="H177" s="81">
        <f>IF('M2-In'!Q177&lt;0,0,'M2-In'!Q177)</f>
        <v>0</v>
      </c>
      <c r="I177" s="25">
        <f>IF('M2-In'!F177&gt;0,malu2,0)</f>
        <v>0</v>
      </c>
      <c r="J177" s="25">
        <f>IF('M2-In'!G177&gt;0,dima2,0)</f>
        <v>0</v>
      </c>
      <c r="K177" s="25">
        <f>IF('M2-In'!H177&gt;0,wome2,0)</f>
        <v>0</v>
      </c>
      <c r="L177" s="25">
        <f>IF('M2-In'!I177&gt;0,doje2,0)</f>
        <v>0</v>
      </c>
      <c r="M177" s="25">
        <f>IF('M2-In'!J177&gt;0,vrve2,0)</f>
        <v>0</v>
      </c>
      <c r="N177" s="25">
        <f>IF('M2-In'!K177&gt;0,zasa2,0)</f>
        <v>0</v>
      </c>
      <c r="O177" s="25">
        <f>IF('M2-In'!L177&gt;0,zodi2,0)</f>
        <v>0</v>
      </c>
      <c r="P177" s="25">
        <f t="shared" si="33"/>
        <v>0</v>
      </c>
      <c r="Q177" s="25">
        <f>IF(P177+'M2-In'!U177&gt;malu2+dima2+wome2+doje2+vrve2+zasa2+zodi2,1,0)</f>
        <v>0</v>
      </c>
      <c r="R177" s="25" t="str">
        <f t="shared" si="34"/>
        <v>OK</v>
      </c>
      <c r="S177" s="25">
        <f>MIN(P177+'M2-In'!U177,malu2+dima2+wome2+doje2+vrve2+zasa2+zodi2)</f>
        <v>0</v>
      </c>
      <c r="T177" s="25">
        <f>IF('M2-In'!AD177+'M2-In'!AE177+'M2-In'!AF177+'M2-In'!AG177+'M2-In'!AH177+'M2-In'!AI177+'M2-In'!AJ177&gt;S177,1,0)</f>
        <v>0</v>
      </c>
      <c r="U177" s="25" t="str">
        <f t="shared" si="35"/>
        <v>OK</v>
      </c>
      <c r="V177" s="34">
        <f t="shared" si="36"/>
        <v>0</v>
      </c>
      <c r="W177" s="81">
        <f>ROUND('M2-In'!Y177+'M2-In'!Z177+'M2-In'!AA177*0.5+'M2-In'!AB177*0.5,2)</f>
        <v>0</v>
      </c>
      <c r="X177" s="81">
        <f>ROUND('M2-In'!Y177,2)+ROUND('M2-In'!Z177*1.5,2)+ROUND('M2-In'!AA177*0.6,2)+ROUND('M2-In'!AB177*0.9,2)</f>
        <v>0</v>
      </c>
      <c r="Y177" s="81">
        <f ca="1">IF(V177=1,"Corriger",'M2-In'!Y177* vergoedtwee +'M2-In'!Z177*ROUND( vergoedtwee *1.5,2)+'M2-In'!AA177*ROUND( vergoedtwee *0.6,2)+'M2-In'!AB177*ROUND( vergoedtwee *0.9,2))</f>
        <v>0</v>
      </c>
      <c r="Z177" s="81">
        <f t="shared" ca="1" si="37"/>
        <v>0</v>
      </c>
      <c r="AA177" s="81">
        <f>E177+'M2-In'!N177+'M2-In'!P177+H177</f>
        <v>0</v>
      </c>
      <c r="AB177" s="81">
        <f>E177+'M2-In'!N177+'M2-In'!P177</f>
        <v>0</v>
      </c>
      <c r="AC177" s="25">
        <f>IF(V177=1,"Corriger",MIN(AA177,ad5m2*Ident!L177))</f>
        <v>0</v>
      </c>
      <c r="AD177" s="25">
        <f>MIN(AB177,ad5m2*Ident!L177)</f>
        <v>0</v>
      </c>
      <c r="AE177" s="81">
        <f t="shared" si="38"/>
        <v>0</v>
      </c>
      <c r="AF177" s="81">
        <f t="shared" si="39"/>
        <v>0</v>
      </c>
      <c r="AG177" s="81">
        <f>'M2-In'!AD177+'M2-In'!AE177</f>
        <v>0</v>
      </c>
      <c r="AH177" s="81">
        <f t="shared" si="40"/>
        <v>0</v>
      </c>
      <c r="AI177" s="81">
        <f>IF(V177=1,"Corriger!",ROUND('M2-In'!AF177*AE177*fuf,2))</f>
        <v>0</v>
      </c>
      <c r="AJ177" s="81">
        <f>IF(V177=1,"Corriger!",ROUND('M2-In'!AG177*AE177*fuf,2))</f>
        <v>0</v>
      </c>
      <c r="AK177" s="81">
        <f>IF(V177=1,"Corriger!",ROUND('M2-In'!AH177*AE177*fuf,2))</f>
        <v>0</v>
      </c>
      <c r="AL177" s="81">
        <f>IF(V177=1,"Corriger!",ROUND('M2-In'!AI177*AE177*fuf,2))</f>
        <v>0</v>
      </c>
      <c r="AM177" s="81">
        <f>IF(V177=1,"Corriger!",ROUND('M2-In'!AJ177*AE177*fuf,2))</f>
        <v>0</v>
      </c>
      <c r="AN177" s="81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1">
        <f t="shared" si="42"/>
        <v>0</v>
      </c>
      <c r="AQ177" s="81">
        <f t="shared" ca="1" si="43"/>
        <v>0</v>
      </c>
      <c r="AR177" s="81">
        <f t="shared" ca="1" si="44"/>
        <v>0</v>
      </c>
      <c r="AS177" s="81">
        <f t="shared" si="45"/>
        <v>0</v>
      </c>
      <c r="AT177" s="81">
        <f t="shared" ca="1" si="46"/>
        <v>0</v>
      </c>
      <c r="AU177" s="81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'M2-In'!F178*malu2+'M2-In'!G178*dima2+'M2-In'!H178*wome2+'M2-In'!I178*doje2+'M2-In'!J178*vrve2+'M2-In'!K178*zasa2+'M2-In'!L178*zodi2</f>
        <v>0</v>
      </c>
      <c r="F178" s="34">
        <f>IF('M2-In'!Q178&lt;0,1,0)</f>
        <v>0</v>
      </c>
      <c r="G178" s="81" t="str">
        <f t="shared" si="32"/>
        <v>OK</v>
      </c>
      <c r="H178" s="81">
        <f>IF('M2-In'!Q178&lt;0,0,'M2-In'!Q178)</f>
        <v>0</v>
      </c>
      <c r="I178" s="25">
        <f>IF('M2-In'!F178&gt;0,malu2,0)</f>
        <v>0</v>
      </c>
      <c r="J178" s="25">
        <f>IF('M2-In'!G178&gt;0,dima2,0)</f>
        <v>0</v>
      </c>
      <c r="K178" s="25">
        <f>IF('M2-In'!H178&gt;0,wome2,0)</f>
        <v>0</v>
      </c>
      <c r="L178" s="25">
        <f>IF('M2-In'!I178&gt;0,doje2,0)</f>
        <v>0</v>
      </c>
      <c r="M178" s="25">
        <f>IF('M2-In'!J178&gt;0,vrve2,0)</f>
        <v>0</v>
      </c>
      <c r="N178" s="25">
        <f>IF('M2-In'!K178&gt;0,zasa2,0)</f>
        <v>0</v>
      </c>
      <c r="O178" s="25">
        <f>IF('M2-In'!L178&gt;0,zodi2,0)</f>
        <v>0</v>
      </c>
      <c r="P178" s="25">
        <f t="shared" si="33"/>
        <v>0</v>
      </c>
      <c r="Q178" s="25">
        <f>IF(P178+'M2-In'!U178&gt;malu2+dima2+wome2+doje2+vrve2+zasa2+zodi2,1,0)</f>
        <v>0</v>
      </c>
      <c r="R178" s="25" t="str">
        <f t="shared" si="34"/>
        <v>OK</v>
      </c>
      <c r="S178" s="25">
        <f>MIN(P178+'M2-In'!U178,malu2+dima2+wome2+doje2+vrve2+zasa2+zodi2)</f>
        <v>0</v>
      </c>
      <c r="T178" s="25">
        <f>IF('M2-In'!AD178+'M2-In'!AE178+'M2-In'!AF178+'M2-In'!AG178+'M2-In'!AH178+'M2-In'!AI178+'M2-In'!AJ178&gt;S178,1,0)</f>
        <v>0</v>
      </c>
      <c r="U178" s="25" t="str">
        <f t="shared" si="35"/>
        <v>OK</v>
      </c>
      <c r="V178" s="34">
        <f t="shared" si="36"/>
        <v>0</v>
      </c>
      <c r="W178" s="81">
        <f>ROUND('M2-In'!Y178+'M2-In'!Z178+'M2-In'!AA178*0.5+'M2-In'!AB178*0.5,2)</f>
        <v>0</v>
      </c>
      <c r="X178" s="81">
        <f>ROUND('M2-In'!Y178,2)+ROUND('M2-In'!Z178*1.5,2)+ROUND('M2-In'!AA178*0.6,2)+ROUND('M2-In'!AB178*0.9,2)</f>
        <v>0</v>
      </c>
      <c r="Y178" s="81">
        <f ca="1">IF(V178=1,"Corriger",'M2-In'!Y178* vergoedtwee +'M2-In'!Z178*ROUND( vergoedtwee *1.5,2)+'M2-In'!AA178*ROUND( vergoedtwee *0.6,2)+'M2-In'!AB178*ROUND( vergoedtwee *0.9,2))</f>
        <v>0</v>
      </c>
      <c r="Z178" s="81">
        <f t="shared" ca="1" si="37"/>
        <v>0</v>
      </c>
      <c r="AA178" s="81">
        <f>E178+'M2-In'!N178+'M2-In'!P178+H178</f>
        <v>0</v>
      </c>
      <c r="AB178" s="81">
        <f>E178+'M2-In'!N178+'M2-In'!P178</f>
        <v>0</v>
      </c>
      <c r="AC178" s="25">
        <f>IF(V178=1,"Corriger",MIN(AA178,ad5m2*Ident!L178))</f>
        <v>0</v>
      </c>
      <c r="AD178" s="25">
        <f>MIN(AB178,ad5m2*Ident!L178)</f>
        <v>0</v>
      </c>
      <c r="AE178" s="81">
        <f t="shared" si="38"/>
        <v>0</v>
      </c>
      <c r="AF178" s="81">
        <f t="shared" si="39"/>
        <v>0</v>
      </c>
      <c r="AG178" s="81">
        <f>'M2-In'!AD178+'M2-In'!AE178</f>
        <v>0</v>
      </c>
      <c r="AH178" s="81">
        <f t="shared" si="40"/>
        <v>0</v>
      </c>
      <c r="AI178" s="81">
        <f>IF(V178=1,"Corriger!",ROUND('M2-In'!AF178*AE178*fuf,2))</f>
        <v>0</v>
      </c>
      <c r="AJ178" s="81">
        <f>IF(V178=1,"Corriger!",ROUND('M2-In'!AG178*AE178*fuf,2))</f>
        <v>0</v>
      </c>
      <c r="AK178" s="81">
        <f>IF(V178=1,"Corriger!",ROUND('M2-In'!AH178*AE178*fuf,2))</f>
        <v>0</v>
      </c>
      <c r="AL178" s="81">
        <f>IF(V178=1,"Corriger!",ROUND('M2-In'!AI178*AE178*fuf,2))</f>
        <v>0</v>
      </c>
      <c r="AM178" s="81">
        <f>IF(V178=1,"Corriger!",ROUND('M2-In'!AJ178*AE178*fuf,2))</f>
        <v>0</v>
      </c>
      <c r="AN178" s="81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1">
        <f t="shared" si="42"/>
        <v>0</v>
      </c>
      <c r="AQ178" s="81">
        <f t="shared" ca="1" si="43"/>
        <v>0</v>
      </c>
      <c r="AR178" s="81">
        <f t="shared" ca="1" si="44"/>
        <v>0</v>
      </c>
      <c r="AS178" s="81">
        <f t="shared" si="45"/>
        <v>0</v>
      </c>
      <c r="AT178" s="81">
        <f t="shared" ca="1" si="46"/>
        <v>0</v>
      </c>
      <c r="AU178" s="81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'M2-In'!F179*malu2+'M2-In'!G179*dima2+'M2-In'!H179*wome2+'M2-In'!I179*doje2+'M2-In'!J179*vrve2+'M2-In'!K179*zasa2+'M2-In'!L179*zodi2</f>
        <v>0</v>
      </c>
      <c r="F179" s="34">
        <f>IF('M2-In'!Q179&lt;0,1,0)</f>
        <v>0</v>
      </c>
      <c r="G179" s="81" t="str">
        <f t="shared" si="32"/>
        <v>OK</v>
      </c>
      <c r="H179" s="81">
        <f>IF('M2-In'!Q179&lt;0,0,'M2-In'!Q179)</f>
        <v>0</v>
      </c>
      <c r="I179" s="25">
        <f>IF('M2-In'!F179&gt;0,malu2,0)</f>
        <v>0</v>
      </c>
      <c r="J179" s="25">
        <f>IF('M2-In'!G179&gt;0,dima2,0)</f>
        <v>0</v>
      </c>
      <c r="K179" s="25">
        <f>IF('M2-In'!H179&gt;0,wome2,0)</f>
        <v>0</v>
      </c>
      <c r="L179" s="25">
        <f>IF('M2-In'!I179&gt;0,doje2,0)</f>
        <v>0</v>
      </c>
      <c r="M179" s="25">
        <f>IF('M2-In'!J179&gt;0,vrve2,0)</f>
        <v>0</v>
      </c>
      <c r="N179" s="25">
        <f>IF('M2-In'!K179&gt;0,zasa2,0)</f>
        <v>0</v>
      </c>
      <c r="O179" s="25">
        <f>IF('M2-In'!L179&gt;0,zodi2,0)</f>
        <v>0</v>
      </c>
      <c r="P179" s="25">
        <f t="shared" si="33"/>
        <v>0</v>
      </c>
      <c r="Q179" s="25">
        <f>IF(P179+'M2-In'!U179&gt;malu2+dima2+wome2+doje2+vrve2+zasa2+zodi2,1,0)</f>
        <v>0</v>
      </c>
      <c r="R179" s="25" t="str">
        <f t="shared" si="34"/>
        <v>OK</v>
      </c>
      <c r="S179" s="25">
        <f>MIN(P179+'M2-In'!U179,malu2+dima2+wome2+doje2+vrve2+zasa2+zodi2)</f>
        <v>0</v>
      </c>
      <c r="T179" s="25">
        <f>IF('M2-In'!AD179+'M2-In'!AE179+'M2-In'!AF179+'M2-In'!AG179+'M2-In'!AH179+'M2-In'!AI179+'M2-In'!AJ179&gt;S179,1,0)</f>
        <v>0</v>
      </c>
      <c r="U179" s="25" t="str">
        <f t="shared" si="35"/>
        <v>OK</v>
      </c>
      <c r="V179" s="34">
        <f t="shared" si="36"/>
        <v>0</v>
      </c>
      <c r="W179" s="81">
        <f>ROUND('M2-In'!Y179+'M2-In'!Z179+'M2-In'!AA179*0.5+'M2-In'!AB179*0.5,2)</f>
        <v>0</v>
      </c>
      <c r="X179" s="81">
        <f>ROUND('M2-In'!Y179,2)+ROUND('M2-In'!Z179*1.5,2)+ROUND('M2-In'!AA179*0.6,2)+ROUND('M2-In'!AB179*0.9,2)</f>
        <v>0</v>
      </c>
      <c r="Y179" s="81">
        <f ca="1">IF(V179=1,"Corriger",'M2-In'!Y179* vergoedtwee +'M2-In'!Z179*ROUND( vergoedtwee *1.5,2)+'M2-In'!AA179*ROUND( vergoedtwee *0.6,2)+'M2-In'!AB179*ROUND( vergoedtwee *0.9,2))</f>
        <v>0</v>
      </c>
      <c r="Z179" s="81">
        <f t="shared" ca="1" si="37"/>
        <v>0</v>
      </c>
      <c r="AA179" s="81">
        <f>E179+'M2-In'!N179+'M2-In'!P179+H179</f>
        <v>0</v>
      </c>
      <c r="AB179" s="81">
        <f>E179+'M2-In'!N179+'M2-In'!P179</f>
        <v>0</v>
      </c>
      <c r="AC179" s="25">
        <f>IF(V179=1,"Corriger",MIN(AA179,ad5m2*Ident!L179))</f>
        <v>0</v>
      </c>
      <c r="AD179" s="25">
        <f>MIN(AB179,ad5m2*Ident!L179)</f>
        <v>0</v>
      </c>
      <c r="AE179" s="81">
        <f t="shared" si="38"/>
        <v>0</v>
      </c>
      <c r="AF179" s="81">
        <f t="shared" si="39"/>
        <v>0</v>
      </c>
      <c r="AG179" s="81">
        <f>'M2-In'!AD179+'M2-In'!AE179</f>
        <v>0</v>
      </c>
      <c r="AH179" s="81">
        <f t="shared" si="40"/>
        <v>0</v>
      </c>
      <c r="AI179" s="81">
        <f>IF(V179=1,"Corriger!",ROUND('M2-In'!AF179*AE179*fuf,2))</f>
        <v>0</v>
      </c>
      <c r="AJ179" s="81">
        <f>IF(V179=1,"Corriger!",ROUND('M2-In'!AG179*AE179*fuf,2))</f>
        <v>0</v>
      </c>
      <c r="AK179" s="81">
        <f>IF(V179=1,"Corriger!",ROUND('M2-In'!AH179*AE179*fuf,2))</f>
        <v>0</v>
      </c>
      <c r="AL179" s="81">
        <f>IF(V179=1,"Corriger!",ROUND('M2-In'!AI179*AE179*fuf,2))</f>
        <v>0</v>
      </c>
      <c r="AM179" s="81">
        <f>IF(V179=1,"Corriger!",ROUND('M2-In'!AJ179*AE179*fuf,2))</f>
        <v>0</v>
      </c>
      <c r="AN179" s="81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1">
        <f t="shared" si="42"/>
        <v>0</v>
      </c>
      <c r="AQ179" s="81">
        <f t="shared" ca="1" si="43"/>
        <v>0</v>
      </c>
      <c r="AR179" s="81">
        <f t="shared" ca="1" si="44"/>
        <v>0</v>
      </c>
      <c r="AS179" s="81">
        <f t="shared" si="45"/>
        <v>0</v>
      </c>
      <c r="AT179" s="81">
        <f t="shared" ca="1" si="46"/>
        <v>0</v>
      </c>
      <c r="AU179" s="81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'M2-In'!F180*malu2+'M2-In'!G180*dima2+'M2-In'!H180*wome2+'M2-In'!I180*doje2+'M2-In'!J180*vrve2+'M2-In'!K180*zasa2+'M2-In'!L180*zodi2</f>
        <v>0</v>
      </c>
      <c r="F180" s="34">
        <f>IF('M2-In'!Q180&lt;0,1,0)</f>
        <v>0</v>
      </c>
      <c r="G180" s="81" t="str">
        <f t="shared" si="32"/>
        <v>OK</v>
      </c>
      <c r="H180" s="81">
        <f>IF('M2-In'!Q180&lt;0,0,'M2-In'!Q180)</f>
        <v>0</v>
      </c>
      <c r="I180" s="25">
        <f>IF('M2-In'!F180&gt;0,malu2,0)</f>
        <v>0</v>
      </c>
      <c r="J180" s="25">
        <f>IF('M2-In'!G180&gt;0,dima2,0)</f>
        <v>0</v>
      </c>
      <c r="K180" s="25">
        <f>IF('M2-In'!H180&gt;0,wome2,0)</f>
        <v>0</v>
      </c>
      <c r="L180" s="25">
        <f>IF('M2-In'!I180&gt;0,doje2,0)</f>
        <v>0</v>
      </c>
      <c r="M180" s="25">
        <f>IF('M2-In'!J180&gt;0,vrve2,0)</f>
        <v>0</v>
      </c>
      <c r="N180" s="25">
        <f>IF('M2-In'!K180&gt;0,zasa2,0)</f>
        <v>0</v>
      </c>
      <c r="O180" s="25">
        <f>IF('M2-In'!L180&gt;0,zodi2,0)</f>
        <v>0</v>
      </c>
      <c r="P180" s="25">
        <f t="shared" si="33"/>
        <v>0</v>
      </c>
      <c r="Q180" s="25">
        <f>IF(P180+'M2-In'!U180&gt;malu2+dima2+wome2+doje2+vrve2+zasa2+zodi2,1,0)</f>
        <v>0</v>
      </c>
      <c r="R180" s="25" t="str">
        <f t="shared" si="34"/>
        <v>OK</v>
      </c>
      <c r="S180" s="25">
        <f>MIN(P180+'M2-In'!U180,malu2+dima2+wome2+doje2+vrve2+zasa2+zodi2)</f>
        <v>0</v>
      </c>
      <c r="T180" s="25">
        <f>IF('M2-In'!AD180+'M2-In'!AE180+'M2-In'!AF180+'M2-In'!AG180+'M2-In'!AH180+'M2-In'!AI180+'M2-In'!AJ180&gt;S180,1,0)</f>
        <v>0</v>
      </c>
      <c r="U180" s="25" t="str">
        <f t="shared" si="35"/>
        <v>OK</v>
      </c>
      <c r="V180" s="34">
        <f t="shared" si="36"/>
        <v>0</v>
      </c>
      <c r="W180" s="81">
        <f>ROUND('M2-In'!Y180+'M2-In'!Z180+'M2-In'!AA180*0.5+'M2-In'!AB180*0.5,2)</f>
        <v>0</v>
      </c>
      <c r="X180" s="81">
        <f>ROUND('M2-In'!Y180,2)+ROUND('M2-In'!Z180*1.5,2)+ROUND('M2-In'!AA180*0.6,2)+ROUND('M2-In'!AB180*0.9,2)</f>
        <v>0</v>
      </c>
      <c r="Y180" s="81">
        <f ca="1">IF(V180=1,"Corriger",'M2-In'!Y180* vergoedtwee +'M2-In'!Z180*ROUND( vergoedtwee *1.5,2)+'M2-In'!AA180*ROUND( vergoedtwee *0.6,2)+'M2-In'!AB180*ROUND( vergoedtwee *0.9,2))</f>
        <v>0</v>
      </c>
      <c r="Z180" s="81">
        <f t="shared" ca="1" si="37"/>
        <v>0</v>
      </c>
      <c r="AA180" s="81">
        <f>E180+'M2-In'!N180+'M2-In'!P180+H180</f>
        <v>0</v>
      </c>
      <c r="AB180" s="81">
        <f>E180+'M2-In'!N180+'M2-In'!P180</f>
        <v>0</v>
      </c>
      <c r="AC180" s="25">
        <f>IF(V180=1,"Corriger",MIN(AA180,ad5m2*Ident!L180))</f>
        <v>0</v>
      </c>
      <c r="AD180" s="25">
        <f>MIN(AB180,ad5m2*Ident!L180)</f>
        <v>0</v>
      </c>
      <c r="AE180" s="81">
        <f t="shared" si="38"/>
        <v>0</v>
      </c>
      <c r="AF180" s="81">
        <f t="shared" si="39"/>
        <v>0</v>
      </c>
      <c r="AG180" s="81">
        <f>'M2-In'!AD180+'M2-In'!AE180</f>
        <v>0</v>
      </c>
      <c r="AH180" s="81">
        <f t="shared" si="40"/>
        <v>0</v>
      </c>
      <c r="AI180" s="81">
        <f>IF(V180=1,"Corriger!",ROUND('M2-In'!AF180*AE180*fuf,2))</f>
        <v>0</v>
      </c>
      <c r="AJ180" s="81">
        <f>IF(V180=1,"Corriger!",ROUND('M2-In'!AG180*AE180*fuf,2))</f>
        <v>0</v>
      </c>
      <c r="AK180" s="81">
        <f>IF(V180=1,"Corriger!",ROUND('M2-In'!AH180*AE180*fuf,2))</f>
        <v>0</v>
      </c>
      <c r="AL180" s="81">
        <f>IF(V180=1,"Corriger!",ROUND('M2-In'!AI180*AE180*fuf,2))</f>
        <v>0</v>
      </c>
      <c r="AM180" s="81">
        <f>IF(V180=1,"Corriger!",ROUND('M2-In'!AJ180*AE180*fuf,2))</f>
        <v>0</v>
      </c>
      <c r="AN180" s="81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1">
        <f t="shared" si="42"/>
        <v>0</v>
      </c>
      <c r="AQ180" s="81">
        <f t="shared" ca="1" si="43"/>
        <v>0</v>
      </c>
      <c r="AR180" s="81">
        <f t="shared" ca="1" si="44"/>
        <v>0</v>
      </c>
      <c r="AS180" s="81">
        <f t="shared" si="45"/>
        <v>0</v>
      </c>
      <c r="AT180" s="81">
        <f t="shared" ca="1" si="46"/>
        <v>0</v>
      </c>
      <c r="AU180" s="81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'M2-In'!F181*malu2+'M2-In'!G181*dima2+'M2-In'!H181*wome2+'M2-In'!I181*doje2+'M2-In'!J181*vrve2+'M2-In'!K181*zasa2+'M2-In'!L181*zodi2</f>
        <v>0</v>
      </c>
      <c r="F181" s="34">
        <f>IF('M2-In'!Q181&lt;0,1,0)</f>
        <v>0</v>
      </c>
      <c r="G181" s="81" t="str">
        <f t="shared" si="32"/>
        <v>OK</v>
      </c>
      <c r="H181" s="81">
        <f>IF('M2-In'!Q181&lt;0,0,'M2-In'!Q181)</f>
        <v>0</v>
      </c>
      <c r="I181" s="25">
        <f>IF('M2-In'!F181&gt;0,malu2,0)</f>
        <v>0</v>
      </c>
      <c r="J181" s="25">
        <f>IF('M2-In'!G181&gt;0,dima2,0)</f>
        <v>0</v>
      </c>
      <c r="K181" s="25">
        <f>IF('M2-In'!H181&gt;0,wome2,0)</f>
        <v>0</v>
      </c>
      <c r="L181" s="25">
        <f>IF('M2-In'!I181&gt;0,doje2,0)</f>
        <v>0</v>
      </c>
      <c r="M181" s="25">
        <f>IF('M2-In'!J181&gt;0,vrve2,0)</f>
        <v>0</v>
      </c>
      <c r="N181" s="25">
        <f>IF('M2-In'!K181&gt;0,zasa2,0)</f>
        <v>0</v>
      </c>
      <c r="O181" s="25">
        <f>IF('M2-In'!L181&gt;0,zodi2,0)</f>
        <v>0</v>
      </c>
      <c r="P181" s="25">
        <f t="shared" si="33"/>
        <v>0</v>
      </c>
      <c r="Q181" s="25">
        <f>IF(P181+'M2-In'!U181&gt;malu2+dima2+wome2+doje2+vrve2+zasa2+zodi2,1,0)</f>
        <v>0</v>
      </c>
      <c r="R181" s="25" t="str">
        <f t="shared" si="34"/>
        <v>OK</v>
      </c>
      <c r="S181" s="25">
        <f>MIN(P181+'M2-In'!U181,malu2+dima2+wome2+doje2+vrve2+zasa2+zodi2)</f>
        <v>0</v>
      </c>
      <c r="T181" s="25">
        <f>IF('M2-In'!AD181+'M2-In'!AE181+'M2-In'!AF181+'M2-In'!AG181+'M2-In'!AH181+'M2-In'!AI181+'M2-In'!AJ181&gt;S181,1,0)</f>
        <v>0</v>
      </c>
      <c r="U181" s="25" t="str">
        <f t="shared" si="35"/>
        <v>OK</v>
      </c>
      <c r="V181" s="34">
        <f t="shared" si="36"/>
        <v>0</v>
      </c>
      <c r="W181" s="81">
        <f>ROUND('M2-In'!Y181+'M2-In'!Z181+'M2-In'!AA181*0.5+'M2-In'!AB181*0.5,2)</f>
        <v>0</v>
      </c>
      <c r="X181" s="81">
        <f>ROUND('M2-In'!Y181,2)+ROUND('M2-In'!Z181*1.5,2)+ROUND('M2-In'!AA181*0.6,2)+ROUND('M2-In'!AB181*0.9,2)</f>
        <v>0</v>
      </c>
      <c r="Y181" s="81">
        <f ca="1">IF(V181=1,"Corriger",'M2-In'!Y181* vergoedtwee +'M2-In'!Z181*ROUND( vergoedtwee *1.5,2)+'M2-In'!AA181*ROUND( vergoedtwee *0.6,2)+'M2-In'!AB181*ROUND( vergoedtwee *0.9,2))</f>
        <v>0</v>
      </c>
      <c r="Z181" s="81">
        <f t="shared" ca="1" si="37"/>
        <v>0</v>
      </c>
      <c r="AA181" s="81">
        <f>E181+'M2-In'!N181+'M2-In'!P181+H181</f>
        <v>0</v>
      </c>
      <c r="AB181" s="81">
        <f>E181+'M2-In'!N181+'M2-In'!P181</f>
        <v>0</v>
      </c>
      <c r="AC181" s="25">
        <f>IF(V181=1,"Corriger",MIN(AA181,ad5m2*Ident!L181))</f>
        <v>0</v>
      </c>
      <c r="AD181" s="25">
        <f>MIN(AB181,ad5m2*Ident!L181)</f>
        <v>0</v>
      </c>
      <c r="AE181" s="81">
        <f t="shared" si="38"/>
        <v>0</v>
      </c>
      <c r="AF181" s="81">
        <f t="shared" si="39"/>
        <v>0</v>
      </c>
      <c r="AG181" s="81">
        <f>'M2-In'!AD181+'M2-In'!AE181</f>
        <v>0</v>
      </c>
      <c r="AH181" s="81">
        <f t="shared" si="40"/>
        <v>0</v>
      </c>
      <c r="AI181" s="81">
        <f>IF(V181=1,"Corriger!",ROUND('M2-In'!AF181*AE181*fuf,2))</f>
        <v>0</v>
      </c>
      <c r="AJ181" s="81">
        <f>IF(V181=1,"Corriger!",ROUND('M2-In'!AG181*AE181*fuf,2))</f>
        <v>0</v>
      </c>
      <c r="AK181" s="81">
        <f>IF(V181=1,"Corriger!",ROUND('M2-In'!AH181*AE181*fuf,2))</f>
        <v>0</v>
      </c>
      <c r="AL181" s="81">
        <f>IF(V181=1,"Corriger!",ROUND('M2-In'!AI181*AE181*fuf,2))</f>
        <v>0</v>
      </c>
      <c r="AM181" s="81">
        <f>IF(V181=1,"Corriger!",ROUND('M2-In'!AJ181*AE181*fuf,2))</f>
        <v>0</v>
      </c>
      <c r="AN181" s="81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1">
        <f t="shared" si="42"/>
        <v>0</v>
      </c>
      <c r="AQ181" s="81">
        <f t="shared" ca="1" si="43"/>
        <v>0</v>
      </c>
      <c r="AR181" s="81">
        <f t="shared" ca="1" si="44"/>
        <v>0</v>
      </c>
      <c r="AS181" s="81">
        <f t="shared" si="45"/>
        <v>0</v>
      </c>
      <c r="AT181" s="81">
        <f t="shared" ca="1" si="46"/>
        <v>0</v>
      </c>
      <c r="AU181" s="81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'M2-In'!F182*malu2+'M2-In'!G182*dima2+'M2-In'!H182*wome2+'M2-In'!I182*doje2+'M2-In'!J182*vrve2+'M2-In'!K182*zasa2+'M2-In'!L182*zodi2</f>
        <v>0</v>
      </c>
      <c r="F182" s="34">
        <f>IF('M2-In'!Q182&lt;0,1,0)</f>
        <v>0</v>
      </c>
      <c r="G182" s="81" t="str">
        <f t="shared" si="32"/>
        <v>OK</v>
      </c>
      <c r="H182" s="81">
        <f>IF('M2-In'!Q182&lt;0,0,'M2-In'!Q182)</f>
        <v>0</v>
      </c>
      <c r="I182" s="25">
        <f>IF('M2-In'!F182&gt;0,malu2,0)</f>
        <v>0</v>
      </c>
      <c r="J182" s="25">
        <f>IF('M2-In'!G182&gt;0,dima2,0)</f>
        <v>0</v>
      </c>
      <c r="K182" s="25">
        <f>IF('M2-In'!H182&gt;0,wome2,0)</f>
        <v>0</v>
      </c>
      <c r="L182" s="25">
        <f>IF('M2-In'!I182&gt;0,doje2,0)</f>
        <v>0</v>
      </c>
      <c r="M182" s="25">
        <f>IF('M2-In'!J182&gt;0,vrve2,0)</f>
        <v>0</v>
      </c>
      <c r="N182" s="25">
        <f>IF('M2-In'!K182&gt;0,zasa2,0)</f>
        <v>0</v>
      </c>
      <c r="O182" s="25">
        <f>IF('M2-In'!L182&gt;0,zodi2,0)</f>
        <v>0</v>
      </c>
      <c r="P182" s="25">
        <f t="shared" si="33"/>
        <v>0</v>
      </c>
      <c r="Q182" s="25">
        <f>IF(P182+'M2-In'!U182&gt;malu2+dima2+wome2+doje2+vrve2+zasa2+zodi2,1,0)</f>
        <v>0</v>
      </c>
      <c r="R182" s="25" t="str">
        <f t="shared" si="34"/>
        <v>OK</v>
      </c>
      <c r="S182" s="25">
        <f>MIN(P182+'M2-In'!U182,malu2+dima2+wome2+doje2+vrve2+zasa2+zodi2)</f>
        <v>0</v>
      </c>
      <c r="T182" s="25">
        <f>IF('M2-In'!AD182+'M2-In'!AE182+'M2-In'!AF182+'M2-In'!AG182+'M2-In'!AH182+'M2-In'!AI182+'M2-In'!AJ182&gt;S182,1,0)</f>
        <v>0</v>
      </c>
      <c r="U182" s="25" t="str">
        <f t="shared" si="35"/>
        <v>OK</v>
      </c>
      <c r="V182" s="34">
        <f t="shared" si="36"/>
        <v>0</v>
      </c>
      <c r="W182" s="81">
        <f>ROUND('M2-In'!Y182+'M2-In'!Z182+'M2-In'!AA182*0.5+'M2-In'!AB182*0.5,2)</f>
        <v>0</v>
      </c>
      <c r="X182" s="81">
        <f>ROUND('M2-In'!Y182,2)+ROUND('M2-In'!Z182*1.5,2)+ROUND('M2-In'!AA182*0.6,2)+ROUND('M2-In'!AB182*0.9,2)</f>
        <v>0</v>
      </c>
      <c r="Y182" s="81">
        <f ca="1">IF(V182=1,"Corriger",'M2-In'!Y182* vergoedtwee +'M2-In'!Z182*ROUND( vergoedtwee *1.5,2)+'M2-In'!AA182*ROUND( vergoedtwee *0.6,2)+'M2-In'!AB182*ROUND( vergoedtwee *0.9,2))</f>
        <v>0</v>
      </c>
      <c r="Z182" s="81">
        <f t="shared" ca="1" si="37"/>
        <v>0</v>
      </c>
      <c r="AA182" s="81">
        <f>E182+'M2-In'!N182+'M2-In'!P182+H182</f>
        <v>0</v>
      </c>
      <c r="AB182" s="81">
        <f>E182+'M2-In'!N182+'M2-In'!P182</f>
        <v>0</v>
      </c>
      <c r="AC182" s="25">
        <f>IF(V182=1,"Corriger",MIN(AA182,ad5m2*Ident!L182))</f>
        <v>0</v>
      </c>
      <c r="AD182" s="25">
        <f>MIN(AB182,ad5m2*Ident!L182)</f>
        <v>0</v>
      </c>
      <c r="AE182" s="81">
        <f t="shared" si="38"/>
        <v>0</v>
      </c>
      <c r="AF182" s="81">
        <f t="shared" si="39"/>
        <v>0</v>
      </c>
      <c r="AG182" s="81">
        <f>'M2-In'!AD182+'M2-In'!AE182</f>
        <v>0</v>
      </c>
      <c r="AH182" s="81">
        <f t="shared" si="40"/>
        <v>0</v>
      </c>
      <c r="AI182" s="81">
        <f>IF(V182=1,"Corriger!",ROUND('M2-In'!AF182*AE182*fuf,2))</f>
        <v>0</v>
      </c>
      <c r="AJ182" s="81">
        <f>IF(V182=1,"Corriger!",ROUND('M2-In'!AG182*AE182*fuf,2))</f>
        <v>0</v>
      </c>
      <c r="AK182" s="81">
        <f>IF(V182=1,"Corriger!",ROUND('M2-In'!AH182*AE182*fuf,2))</f>
        <v>0</v>
      </c>
      <c r="AL182" s="81">
        <f>IF(V182=1,"Corriger!",ROUND('M2-In'!AI182*AE182*fuf,2))</f>
        <v>0</v>
      </c>
      <c r="AM182" s="81">
        <f>IF(V182=1,"Corriger!",ROUND('M2-In'!AJ182*AE182*fuf,2))</f>
        <v>0</v>
      </c>
      <c r="AN182" s="81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1">
        <f t="shared" si="42"/>
        <v>0</v>
      </c>
      <c r="AQ182" s="81">
        <f t="shared" ca="1" si="43"/>
        <v>0</v>
      </c>
      <c r="AR182" s="81">
        <f t="shared" ca="1" si="44"/>
        <v>0</v>
      </c>
      <c r="AS182" s="81">
        <f t="shared" si="45"/>
        <v>0</v>
      </c>
      <c r="AT182" s="81">
        <f t="shared" ca="1" si="46"/>
        <v>0</v>
      </c>
      <c r="AU182" s="81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'M2-In'!F183*malu2+'M2-In'!G183*dima2+'M2-In'!H183*wome2+'M2-In'!I183*doje2+'M2-In'!J183*vrve2+'M2-In'!K183*zasa2+'M2-In'!L183*zodi2</f>
        <v>0</v>
      </c>
      <c r="F183" s="34">
        <f>IF('M2-In'!Q183&lt;0,1,0)</f>
        <v>0</v>
      </c>
      <c r="G183" s="81" t="str">
        <f t="shared" si="32"/>
        <v>OK</v>
      </c>
      <c r="H183" s="81">
        <f>IF('M2-In'!Q183&lt;0,0,'M2-In'!Q183)</f>
        <v>0</v>
      </c>
      <c r="I183" s="25">
        <f>IF('M2-In'!F183&gt;0,malu2,0)</f>
        <v>0</v>
      </c>
      <c r="J183" s="25">
        <f>IF('M2-In'!G183&gt;0,dima2,0)</f>
        <v>0</v>
      </c>
      <c r="K183" s="25">
        <f>IF('M2-In'!H183&gt;0,wome2,0)</f>
        <v>0</v>
      </c>
      <c r="L183" s="25">
        <f>IF('M2-In'!I183&gt;0,doje2,0)</f>
        <v>0</v>
      </c>
      <c r="M183" s="25">
        <f>IF('M2-In'!J183&gt;0,vrve2,0)</f>
        <v>0</v>
      </c>
      <c r="N183" s="25">
        <f>IF('M2-In'!K183&gt;0,zasa2,0)</f>
        <v>0</v>
      </c>
      <c r="O183" s="25">
        <f>IF('M2-In'!L183&gt;0,zodi2,0)</f>
        <v>0</v>
      </c>
      <c r="P183" s="25">
        <f t="shared" si="33"/>
        <v>0</v>
      </c>
      <c r="Q183" s="25">
        <f>IF(P183+'M2-In'!U183&gt;malu2+dima2+wome2+doje2+vrve2+zasa2+zodi2,1,0)</f>
        <v>0</v>
      </c>
      <c r="R183" s="25" t="str">
        <f t="shared" si="34"/>
        <v>OK</v>
      </c>
      <c r="S183" s="25">
        <f>MIN(P183+'M2-In'!U183,malu2+dima2+wome2+doje2+vrve2+zasa2+zodi2)</f>
        <v>0</v>
      </c>
      <c r="T183" s="25">
        <f>IF('M2-In'!AD183+'M2-In'!AE183+'M2-In'!AF183+'M2-In'!AG183+'M2-In'!AH183+'M2-In'!AI183+'M2-In'!AJ183&gt;S183,1,0)</f>
        <v>0</v>
      </c>
      <c r="U183" s="25" t="str">
        <f t="shared" si="35"/>
        <v>OK</v>
      </c>
      <c r="V183" s="34">
        <f t="shared" si="36"/>
        <v>0</v>
      </c>
      <c r="W183" s="81">
        <f>ROUND('M2-In'!Y183+'M2-In'!Z183+'M2-In'!AA183*0.5+'M2-In'!AB183*0.5,2)</f>
        <v>0</v>
      </c>
      <c r="X183" s="81">
        <f>ROUND('M2-In'!Y183,2)+ROUND('M2-In'!Z183*1.5,2)+ROUND('M2-In'!AA183*0.6,2)+ROUND('M2-In'!AB183*0.9,2)</f>
        <v>0</v>
      </c>
      <c r="Y183" s="81">
        <f ca="1">IF(V183=1,"Corriger",'M2-In'!Y183* vergoedtwee +'M2-In'!Z183*ROUND( vergoedtwee *1.5,2)+'M2-In'!AA183*ROUND( vergoedtwee *0.6,2)+'M2-In'!AB183*ROUND( vergoedtwee *0.9,2))</f>
        <v>0</v>
      </c>
      <c r="Z183" s="81">
        <f t="shared" ca="1" si="37"/>
        <v>0</v>
      </c>
      <c r="AA183" s="81">
        <f>E183+'M2-In'!N183+'M2-In'!P183+H183</f>
        <v>0</v>
      </c>
      <c r="AB183" s="81">
        <f>E183+'M2-In'!N183+'M2-In'!P183</f>
        <v>0</v>
      </c>
      <c r="AC183" s="25">
        <f>IF(V183=1,"Corriger",MIN(AA183,ad5m2*Ident!L183))</f>
        <v>0</v>
      </c>
      <c r="AD183" s="25">
        <f>MIN(AB183,ad5m2*Ident!L183)</f>
        <v>0</v>
      </c>
      <c r="AE183" s="81">
        <f t="shared" si="38"/>
        <v>0</v>
      </c>
      <c r="AF183" s="81">
        <f t="shared" si="39"/>
        <v>0</v>
      </c>
      <c r="AG183" s="81">
        <f>'M2-In'!AD183+'M2-In'!AE183</f>
        <v>0</v>
      </c>
      <c r="AH183" s="81">
        <f t="shared" si="40"/>
        <v>0</v>
      </c>
      <c r="AI183" s="81">
        <f>IF(V183=1,"Corriger!",ROUND('M2-In'!AF183*AE183*fuf,2))</f>
        <v>0</v>
      </c>
      <c r="AJ183" s="81">
        <f>IF(V183=1,"Corriger!",ROUND('M2-In'!AG183*AE183*fuf,2))</f>
        <v>0</v>
      </c>
      <c r="AK183" s="81">
        <f>IF(V183=1,"Corriger!",ROUND('M2-In'!AH183*AE183*fuf,2))</f>
        <v>0</v>
      </c>
      <c r="AL183" s="81">
        <f>IF(V183=1,"Corriger!",ROUND('M2-In'!AI183*AE183*fuf,2))</f>
        <v>0</v>
      </c>
      <c r="AM183" s="81">
        <f>IF(V183=1,"Corriger!",ROUND('M2-In'!AJ183*AE183*fuf,2))</f>
        <v>0</v>
      </c>
      <c r="AN183" s="81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1">
        <f t="shared" si="42"/>
        <v>0</v>
      </c>
      <c r="AQ183" s="81">
        <f t="shared" ca="1" si="43"/>
        <v>0</v>
      </c>
      <c r="AR183" s="81">
        <f t="shared" ca="1" si="44"/>
        <v>0</v>
      </c>
      <c r="AS183" s="81">
        <f t="shared" si="45"/>
        <v>0</v>
      </c>
      <c r="AT183" s="81">
        <f t="shared" ca="1" si="46"/>
        <v>0</v>
      </c>
      <c r="AU183" s="81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'M2-In'!F184*malu2+'M2-In'!G184*dima2+'M2-In'!H184*wome2+'M2-In'!I184*doje2+'M2-In'!J184*vrve2+'M2-In'!K184*zasa2+'M2-In'!L184*zodi2</f>
        <v>0</v>
      </c>
      <c r="F184" s="34">
        <f>IF('M2-In'!Q184&lt;0,1,0)</f>
        <v>0</v>
      </c>
      <c r="G184" s="81" t="str">
        <f t="shared" si="32"/>
        <v>OK</v>
      </c>
      <c r="H184" s="81">
        <f>IF('M2-In'!Q184&lt;0,0,'M2-In'!Q184)</f>
        <v>0</v>
      </c>
      <c r="I184" s="25">
        <f>IF('M2-In'!F184&gt;0,malu2,0)</f>
        <v>0</v>
      </c>
      <c r="J184" s="25">
        <f>IF('M2-In'!G184&gt;0,dima2,0)</f>
        <v>0</v>
      </c>
      <c r="K184" s="25">
        <f>IF('M2-In'!H184&gt;0,wome2,0)</f>
        <v>0</v>
      </c>
      <c r="L184" s="25">
        <f>IF('M2-In'!I184&gt;0,doje2,0)</f>
        <v>0</v>
      </c>
      <c r="M184" s="25">
        <f>IF('M2-In'!J184&gt;0,vrve2,0)</f>
        <v>0</v>
      </c>
      <c r="N184" s="25">
        <f>IF('M2-In'!K184&gt;0,zasa2,0)</f>
        <v>0</v>
      </c>
      <c r="O184" s="25">
        <f>IF('M2-In'!L184&gt;0,zodi2,0)</f>
        <v>0</v>
      </c>
      <c r="P184" s="25">
        <f t="shared" si="33"/>
        <v>0</v>
      </c>
      <c r="Q184" s="25">
        <f>IF(P184+'M2-In'!U184&gt;malu2+dima2+wome2+doje2+vrve2+zasa2+zodi2,1,0)</f>
        <v>0</v>
      </c>
      <c r="R184" s="25" t="str">
        <f t="shared" si="34"/>
        <v>OK</v>
      </c>
      <c r="S184" s="25">
        <f>MIN(P184+'M2-In'!U184,malu2+dima2+wome2+doje2+vrve2+zasa2+zodi2)</f>
        <v>0</v>
      </c>
      <c r="T184" s="25">
        <f>IF('M2-In'!AD184+'M2-In'!AE184+'M2-In'!AF184+'M2-In'!AG184+'M2-In'!AH184+'M2-In'!AI184+'M2-In'!AJ184&gt;S184,1,0)</f>
        <v>0</v>
      </c>
      <c r="U184" s="25" t="str">
        <f t="shared" si="35"/>
        <v>OK</v>
      </c>
      <c r="V184" s="34">
        <f t="shared" si="36"/>
        <v>0</v>
      </c>
      <c r="W184" s="81">
        <f>ROUND('M2-In'!Y184+'M2-In'!Z184+'M2-In'!AA184*0.5+'M2-In'!AB184*0.5,2)</f>
        <v>0</v>
      </c>
      <c r="X184" s="81">
        <f>ROUND('M2-In'!Y184,2)+ROUND('M2-In'!Z184*1.5,2)+ROUND('M2-In'!AA184*0.6,2)+ROUND('M2-In'!AB184*0.9,2)</f>
        <v>0</v>
      </c>
      <c r="Y184" s="81">
        <f ca="1">IF(V184=1,"Corriger",'M2-In'!Y184* vergoedtwee +'M2-In'!Z184*ROUND( vergoedtwee *1.5,2)+'M2-In'!AA184*ROUND( vergoedtwee *0.6,2)+'M2-In'!AB184*ROUND( vergoedtwee *0.9,2))</f>
        <v>0</v>
      </c>
      <c r="Z184" s="81">
        <f t="shared" ca="1" si="37"/>
        <v>0</v>
      </c>
      <c r="AA184" s="81">
        <f>E184+'M2-In'!N184+'M2-In'!P184+H184</f>
        <v>0</v>
      </c>
      <c r="AB184" s="81">
        <f>E184+'M2-In'!N184+'M2-In'!P184</f>
        <v>0</v>
      </c>
      <c r="AC184" s="25">
        <f>IF(V184=1,"Corriger",MIN(AA184,ad5m2*Ident!L184))</f>
        <v>0</v>
      </c>
      <c r="AD184" s="25">
        <f>MIN(AB184,ad5m2*Ident!L184)</f>
        <v>0</v>
      </c>
      <c r="AE184" s="81">
        <f t="shared" si="38"/>
        <v>0</v>
      </c>
      <c r="AF184" s="81">
        <f t="shared" si="39"/>
        <v>0</v>
      </c>
      <c r="AG184" s="81">
        <f>'M2-In'!AD184+'M2-In'!AE184</f>
        <v>0</v>
      </c>
      <c r="AH184" s="81">
        <f t="shared" si="40"/>
        <v>0</v>
      </c>
      <c r="AI184" s="81">
        <f>IF(V184=1,"Corriger!",ROUND('M2-In'!AF184*AE184*fuf,2))</f>
        <v>0</v>
      </c>
      <c r="AJ184" s="81">
        <f>IF(V184=1,"Corriger!",ROUND('M2-In'!AG184*AE184*fuf,2))</f>
        <v>0</v>
      </c>
      <c r="AK184" s="81">
        <f>IF(V184=1,"Corriger!",ROUND('M2-In'!AH184*AE184*fuf,2))</f>
        <v>0</v>
      </c>
      <c r="AL184" s="81">
        <f>IF(V184=1,"Corriger!",ROUND('M2-In'!AI184*AE184*fuf,2))</f>
        <v>0</v>
      </c>
      <c r="AM184" s="81">
        <f>IF(V184=1,"Corriger!",ROUND('M2-In'!AJ184*AE184*fuf,2))</f>
        <v>0</v>
      </c>
      <c r="AN184" s="81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1">
        <f t="shared" si="42"/>
        <v>0</v>
      </c>
      <c r="AQ184" s="81">
        <f t="shared" ca="1" si="43"/>
        <v>0</v>
      </c>
      <c r="AR184" s="81">
        <f t="shared" ca="1" si="44"/>
        <v>0</v>
      </c>
      <c r="AS184" s="81">
        <f t="shared" si="45"/>
        <v>0</v>
      </c>
      <c r="AT184" s="81">
        <f t="shared" ca="1" si="46"/>
        <v>0</v>
      </c>
      <c r="AU184" s="81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'M2-In'!F185*malu2+'M2-In'!G185*dima2+'M2-In'!H185*wome2+'M2-In'!I185*doje2+'M2-In'!J185*vrve2+'M2-In'!K185*zasa2+'M2-In'!L185*zodi2</f>
        <v>0</v>
      </c>
      <c r="F185" s="34">
        <f>IF('M2-In'!Q185&lt;0,1,0)</f>
        <v>0</v>
      </c>
      <c r="G185" s="81" t="str">
        <f t="shared" si="32"/>
        <v>OK</v>
      </c>
      <c r="H185" s="81">
        <f>IF('M2-In'!Q185&lt;0,0,'M2-In'!Q185)</f>
        <v>0</v>
      </c>
      <c r="I185" s="25">
        <f>IF('M2-In'!F185&gt;0,malu2,0)</f>
        <v>0</v>
      </c>
      <c r="J185" s="25">
        <f>IF('M2-In'!G185&gt;0,dima2,0)</f>
        <v>0</v>
      </c>
      <c r="K185" s="25">
        <f>IF('M2-In'!H185&gt;0,wome2,0)</f>
        <v>0</v>
      </c>
      <c r="L185" s="25">
        <f>IF('M2-In'!I185&gt;0,doje2,0)</f>
        <v>0</v>
      </c>
      <c r="M185" s="25">
        <f>IF('M2-In'!J185&gt;0,vrve2,0)</f>
        <v>0</v>
      </c>
      <c r="N185" s="25">
        <f>IF('M2-In'!K185&gt;0,zasa2,0)</f>
        <v>0</v>
      </c>
      <c r="O185" s="25">
        <f>IF('M2-In'!L185&gt;0,zodi2,0)</f>
        <v>0</v>
      </c>
      <c r="P185" s="25">
        <f t="shared" si="33"/>
        <v>0</v>
      </c>
      <c r="Q185" s="25">
        <f>IF(P185+'M2-In'!U185&gt;malu2+dima2+wome2+doje2+vrve2+zasa2+zodi2,1,0)</f>
        <v>0</v>
      </c>
      <c r="R185" s="25" t="str">
        <f t="shared" si="34"/>
        <v>OK</v>
      </c>
      <c r="S185" s="25">
        <f>MIN(P185+'M2-In'!U185,malu2+dima2+wome2+doje2+vrve2+zasa2+zodi2)</f>
        <v>0</v>
      </c>
      <c r="T185" s="25">
        <f>IF('M2-In'!AD185+'M2-In'!AE185+'M2-In'!AF185+'M2-In'!AG185+'M2-In'!AH185+'M2-In'!AI185+'M2-In'!AJ185&gt;S185,1,0)</f>
        <v>0</v>
      </c>
      <c r="U185" s="25" t="str">
        <f t="shared" si="35"/>
        <v>OK</v>
      </c>
      <c r="V185" s="34">
        <f t="shared" si="36"/>
        <v>0</v>
      </c>
      <c r="W185" s="81">
        <f>ROUND('M2-In'!Y185+'M2-In'!Z185+'M2-In'!AA185*0.5+'M2-In'!AB185*0.5,2)</f>
        <v>0</v>
      </c>
      <c r="X185" s="81">
        <f>ROUND('M2-In'!Y185,2)+ROUND('M2-In'!Z185*1.5,2)+ROUND('M2-In'!AA185*0.6,2)+ROUND('M2-In'!AB185*0.9,2)</f>
        <v>0</v>
      </c>
      <c r="Y185" s="81">
        <f ca="1">IF(V185=1,"Corriger",'M2-In'!Y185* vergoedtwee +'M2-In'!Z185*ROUND( vergoedtwee *1.5,2)+'M2-In'!AA185*ROUND( vergoedtwee *0.6,2)+'M2-In'!AB185*ROUND( vergoedtwee *0.9,2))</f>
        <v>0</v>
      </c>
      <c r="Z185" s="81">
        <f t="shared" ca="1" si="37"/>
        <v>0</v>
      </c>
      <c r="AA185" s="81">
        <f>E185+'M2-In'!N185+'M2-In'!P185+H185</f>
        <v>0</v>
      </c>
      <c r="AB185" s="81">
        <f>E185+'M2-In'!N185+'M2-In'!P185</f>
        <v>0</v>
      </c>
      <c r="AC185" s="25">
        <f>IF(V185=1,"Corriger",MIN(AA185,ad5m2*Ident!L185))</f>
        <v>0</v>
      </c>
      <c r="AD185" s="25">
        <f>MIN(AB185,ad5m2*Ident!L185)</f>
        <v>0</v>
      </c>
      <c r="AE185" s="81">
        <f t="shared" si="38"/>
        <v>0</v>
      </c>
      <c r="AF185" s="81">
        <f t="shared" si="39"/>
        <v>0</v>
      </c>
      <c r="AG185" s="81">
        <f>'M2-In'!AD185+'M2-In'!AE185</f>
        <v>0</v>
      </c>
      <c r="AH185" s="81">
        <f t="shared" si="40"/>
        <v>0</v>
      </c>
      <c r="AI185" s="81">
        <f>IF(V185=1,"Corriger!",ROUND('M2-In'!AF185*AE185*fuf,2))</f>
        <v>0</v>
      </c>
      <c r="AJ185" s="81">
        <f>IF(V185=1,"Corriger!",ROUND('M2-In'!AG185*AE185*fuf,2))</f>
        <v>0</v>
      </c>
      <c r="AK185" s="81">
        <f>IF(V185=1,"Corriger!",ROUND('M2-In'!AH185*AE185*fuf,2))</f>
        <v>0</v>
      </c>
      <c r="AL185" s="81">
        <f>IF(V185=1,"Corriger!",ROUND('M2-In'!AI185*AE185*fuf,2))</f>
        <v>0</v>
      </c>
      <c r="AM185" s="81">
        <f>IF(V185=1,"Corriger!",ROUND('M2-In'!AJ185*AE185*fuf,2))</f>
        <v>0</v>
      </c>
      <c r="AN185" s="81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1">
        <f t="shared" si="42"/>
        <v>0</v>
      </c>
      <c r="AQ185" s="81">
        <f t="shared" ca="1" si="43"/>
        <v>0</v>
      </c>
      <c r="AR185" s="81">
        <f t="shared" ca="1" si="44"/>
        <v>0</v>
      </c>
      <c r="AS185" s="81">
        <f t="shared" si="45"/>
        <v>0</v>
      </c>
      <c r="AT185" s="81">
        <f t="shared" ca="1" si="46"/>
        <v>0</v>
      </c>
      <c r="AU185" s="81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'M2-In'!F186*malu2+'M2-In'!G186*dima2+'M2-In'!H186*wome2+'M2-In'!I186*doje2+'M2-In'!J186*vrve2+'M2-In'!K186*zasa2+'M2-In'!L186*zodi2</f>
        <v>0</v>
      </c>
      <c r="F186" s="34">
        <f>IF('M2-In'!Q186&lt;0,1,0)</f>
        <v>0</v>
      </c>
      <c r="G186" s="81" t="str">
        <f t="shared" si="32"/>
        <v>OK</v>
      </c>
      <c r="H186" s="81">
        <f>IF('M2-In'!Q186&lt;0,0,'M2-In'!Q186)</f>
        <v>0</v>
      </c>
      <c r="I186" s="25">
        <f>IF('M2-In'!F186&gt;0,malu2,0)</f>
        <v>0</v>
      </c>
      <c r="J186" s="25">
        <f>IF('M2-In'!G186&gt;0,dima2,0)</f>
        <v>0</v>
      </c>
      <c r="K186" s="25">
        <f>IF('M2-In'!H186&gt;0,wome2,0)</f>
        <v>0</v>
      </c>
      <c r="L186" s="25">
        <f>IF('M2-In'!I186&gt;0,doje2,0)</f>
        <v>0</v>
      </c>
      <c r="M186" s="25">
        <f>IF('M2-In'!J186&gt;0,vrve2,0)</f>
        <v>0</v>
      </c>
      <c r="N186" s="25">
        <f>IF('M2-In'!K186&gt;0,zasa2,0)</f>
        <v>0</v>
      </c>
      <c r="O186" s="25">
        <f>IF('M2-In'!L186&gt;0,zodi2,0)</f>
        <v>0</v>
      </c>
      <c r="P186" s="25">
        <f t="shared" si="33"/>
        <v>0</v>
      </c>
      <c r="Q186" s="25">
        <f>IF(P186+'M2-In'!U186&gt;malu2+dima2+wome2+doje2+vrve2+zasa2+zodi2,1,0)</f>
        <v>0</v>
      </c>
      <c r="R186" s="25" t="str">
        <f t="shared" si="34"/>
        <v>OK</v>
      </c>
      <c r="S186" s="25">
        <f>MIN(P186+'M2-In'!U186,malu2+dima2+wome2+doje2+vrve2+zasa2+zodi2)</f>
        <v>0</v>
      </c>
      <c r="T186" s="25">
        <f>IF('M2-In'!AD186+'M2-In'!AE186+'M2-In'!AF186+'M2-In'!AG186+'M2-In'!AH186+'M2-In'!AI186+'M2-In'!AJ186&gt;S186,1,0)</f>
        <v>0</v>
      </c>
      <c r="U186" s="25" t="str">
        <f t="shared" si="35"/>
        <v>OK</v>
      </c>
      <c r="V186" s="34">
        <f t="shared" si="36"/>
        <v>0</v>
      </c>
      <c r="W186" s="81">
        <f>ROUND('M2-In'!Y186+'M2-In'!Z186+'M2-In'!AA186*0.5+'M2-In'!AB186*0.5,2)</f>
        <v>0</v>
      </c>
      <c r="X186" s="81">
        <f>ROUND('M2-In'!Y186,2)+ROUND('M2-In'!Z186*1.5,2)+ROUND('M2-In'!AA186*0.6,2)+ROUND('M2-In'!AB186*0.9,2)</f>
        <v>0</v>
      </c>
      <c r="Y186" s="81">
        <f ca="1">IF(V186=1,"Corriger",'M2-In'!Y186* vergoedtwee +'M2-In'!Z186*ROUND( vergoedtwee *1.5,2)+'M2-In'!AA186*ROUND( vergoedtwee *0.6,2)+'M2-In'!AB186*ROUND( vergoedtwee *0.9,2))</f>
        <v>0</v>
      </c>
      <c r="Z186" s="81">
        <f t="shared" ca="1" si="37"/>
        <v>0</v>
      </c>
      <c r="AA186" s="81">
        <f>E186+'M2-In'!N186+'M2-In'!P186+H186</f>
        <v>0</v>
      </c>
      <c r="AB186" s="81">
        <f>E186+'M2-In'!N186+'M2-In'!P186</f>
        <v>0</v>
      </c>
      <c r="AC186" s="25">
        <f>IF(V186=1,"Corriger",MIN(AA186,ad5m2*Ident!L186))</f>
        <v>0</v>
      </c>
      <c r="AD186" s="25">
        <f>MIN(AB186,ad5m2*Ident!L186)</f>
        <v>0</v>
      </c>
      <c r="AE186" s="81">
        <f t="shared" si="38"/>
        <v>0</v>
      </c>
      <c r="AF186" s="81">
        <f t="shared" si="39"/>
        <v>0</v>
      </c>
      <c r="AG186" s="81">
        <f>'M2-In'!AD186+'M2-In'!AE186</f>
        <v>0</v>
      </c>
      <c r="AH186" s="81">
        <f t="shared" si="40"/>
        <v>0</v>
      </c>
      <c r="AI186" s="81">
        <f>IF(V186=1,"Corriger!",ROUND('M2-In'!AF186*AE186*fuf,2))</f>
        <v>0</v>
      </c>
      <c r="AJ186" s="81">
        <f>IF(V186=1,"Corriger!",ROUND('M2-In'!AG186*AE186*fuf,2))</f>
        <v>0</v>
      </c>
      <c r="AK186" s="81">
        <f>IF(V186=1,"Corriger!",ROUND('M2-In'!AH186*AE186*fuf,2))</f>
        <v>0</v>
      </c>
      <c r="AL186" s="81">
        <f>IF(V186=1,"Corriger!",ROUND('M2-In'!AI186*AE186*fuf,2))</f>
        <v>0</v>
      </c>
      <c r="AM186" s="81">
        <f>IF(V186=1,"Corriger!",ROUND('M2-In'!AJ186*AE186*fuf,2))</f>
        <v>0</v>
      </c>
      <c r="AN186" s="81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1">
        <f t="shared" si="42"/>
        <v>0</v>
      </c>
      <c r="AQ186" s="81">
        <f t="shared" ca="1" si="43"/>
        <v>0</v>
      </c>
      <c r="AR186" s="81">
        <f t="shared" ca="1" si="44"/>
        <v>0</v>
      </c>
      <c r="AS186" s="81">
        <f t="shared" si="45"/>
        <v>0</v>
      </c>
      <c r="AT186" s="81">
        <f t="shared" ca="1" si="46"/>
        <v>0</v>
      </c>
      <c r="AU186" s="81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'M2-In'!F187*malu2+'M2-In'!G187*dima2+'M2-In'!H187*wome2+'M2-In'!I187*doje2+'M2-In'!J187*vrve2+'M2-In'!K187*zasa2+'M2-In'!L187*zodi2</f>
        <v>0</v>
      </c>
      <c r="F187" s="34">
        <f>IF('M2-In'!Q187&lt;0,1,0)</f>
        <v>0</v>
      </c>
      <c r="G187" s="81" t="str">
        <f t="shared" si="32"/>
        <v>OK</v>
      </c>
      <c r="H187" s="81">
        <f>IF('M2-In'!Q187&lt;0,0,'M2-In'!Q187)</f>
        <v>0</v>
      </c>
      <c r="I187" s="25">
        <f>IF('M2-In'!F187&gt;0,malu2,0)</f>
        <v>0</v>
      </c>
      <c r="J187" s="25">
        <f>IF('M2-In'!G187&gt;0,dima2,0)</f>
        <v>0</v>
      </c>
      <c r="K187" s="25">
        <f>IF('M2-In'!H187&gt;0,wome2,0)</f>
        <v>0</v>
      </c>
      <c r="L187" s="25">
        <f>IF('M2-In'!I187&gt;0,doje2,0)</f>
        <v>0</v>
      </c>
      <c r="M187" s="25">
        <f>IF('M2-In'!J187&gt;0,vrve2,0)</f>
        <v>0</v>
      </c>
      <c r="N187" s="25">
        <f>IF('M2-In'!K187&gt;0,zasa2,0)</f>
        <v>0</v>
      </c>
      <c r="O187" s="25">
        <f>IF('M2-In'!L187&gt;0,zodi2,0)</f>
        <v>0</v>
      </c>
      <c r="P187" s="25">
        <f t="shared" si="33"/>
        <v>0</v>
      </c>
      <c r="Q187" s="25">
        <f>IF(P187+'M2-In'!U187&gt;malu2+dima2+wome2+doje2+vrve2+zasa2+zodi2,1,0)</f>
        <v>0</v>
      </c>
      <c r="R187" s="25" t="str">
        <f t="shared" si="34"/>
        <v>OK</v>
      </c>
      <c r="S187" s="25">
        <f>MIN(P187+'M2-In'!U187,malu2+dima2+wome2+doje2+vrve2+zasa2+zodi2)</f>
        <v>0</v>
      </c>
      <c r="T187" s="25">
        <f>IF('M2-In'!AD187+'M2-In'!AE187+'M2-In'!AF187+'M2-In'!AG187+'M2-In'!AH187+'M2-In'!AI187+'M2-In'!AJ187&gt;S187,1,0)</f>
        <v>0</v>
      </c>
      <c r="U187" s="25" t="str">
        <f t="shared" si="35"/>
        <v>OK</v>
      </c>
      <c r="V187" s="34">
        <f t="shared" si="36"/>
        <v>0</v>
      </c>
      <c r="W187" s="81">
        <f>ROUND('M2-In'!Y187+'M2-In'!Z187+'M2-In'!AA187*0.5+'M2-In'!AB187*0.5,2)</f>
        <v>0</v>
      </c>
      <c r="X187" s="81">
        <f>ROUND('M2-In'!Y187,2)+ROUND('M2-In'!Z187*1.5,2)+ROUND('M2-In'!AA187*0.6,2)+ROUND('M2-In'!AB187*0.9,2)</f>
        <v>0</v>
      </c>
      <c r="Y187" s="81">
        <f ca="1">IF(V187=1,"Corriger",'M2-In'!Y187* vergoedtwee +'M2-In'!Z187*ROUND( vergoedtwee *1.5,2)+'M2-In'!AA187*ROUND( vergoedtwee *0.6,2)+'M2-In'!AB187*ROUND( vergoedtwee *0.9,2))</f>
        <v>0</v>
      </c>
      <c r="Z187" s="81">
        <f t="shared" ca="1" si="37"/>
        <v>0</v>
      </c>
      <c r="AA187" s="81">
        <f>E187+'M2-In'!N187+'M2-In'!P187+H187</f>
        <v>0</v>
      </c>
      <c r="AB187" s="81">
        <f>E187+'M2-In'!N187+'M2-In'!P187</f>
        <v>0</v>
      </c>
      <c r="AC187" s="25">
        <f>IF(V187=1,"Corriger",MIN(AA187,ad5m2*Ident!L187))</f>
        <v>0</v>
      </c>
      <c r="AD187" s="25">
        <f>MIN(AB187,ad5m2*Ident!L187)</f>
        <v>0</v>
      </c>
      <c r="AE187" s="81">
        <f t="shared" si="38"/>
        <v>0</v>
      </c>
      <c r="AF187" s="81">
        <f t="shared" si="39"/>
        <v>0</v>
      </c>
      <c r="AG187" s="81">
        <f>'M2-In'!AD187+'M2-In'!AE187</f>
        <v>0</v>
      </c>
      <c r="AH187" s="81">
        <f t="shared" si="40"/>
        <v>0</v>
      </c>
      <c r="AI187" s="81">
        <f>IF(V187=1,"Corriger!",ROUND('M2-In'!AF187*AE187*fuf,2))</f>
        <v>0</v>
      </c>
      <c r="AJ187" s="81">
        <f>IF(V187=1,"Corriger!",ROUND('M2-In'!AG187*AE187*fuf,2))</f>
        <v>0</v>
      </c>
      <c r="AK187" s="81">
        <f>IF(V187=1,"Corriger!",ROUND('M2-In'!AH187*AE187*fuf,2))</f>
        <v>0</v>
      </c>
      <c r="AL187" s="81">
        <f>IF(V187=1,"Corriger!",ROUND('M2-In'!AI187*AE187*fuf,2))</f>
        <v>0</v>
      </c>
      <c r="AM187" s="81">
        <f>IF(V187=1,"Corriger!",ROUND('M2-In'!AJ187*AE187*fuf,2))</f>
        <v>0</v>
      </c>
      <c r="AN187" s="81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1">
        <f t="shared" si="42"/>
        <v>0</v>
      </c>
      <c r="AQ187" s="81">
        <f t="shared" ca="1" si="43"/>
        <v>0</v>
      </c>
      <c r="AR187" s="81">
        <f t="shared" ca="1" si="44"/>
        <v>0</v>
      </c>
      <c r="AS187" s="81">
        <f t="shared" si="45"/>
        <v>0</v>
      </c>
      <c r="AT187" s="81">
        <f t="shared" ca="1" si="46"/>
        <v>0</v>
      </c>
      <c r="AU187" s="81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'M2-In'!F188*malu2+'M2-In'!G188*dima2+'M2-In'!H188*wome2+'M2-In'!I188*doje2+'M2-In'!J188*vrve2+'M2-In'!K188*zasa2+'M2-In'!L188*zodi2</f>
        <v>0</v>
      </c>
      <c r="F188" s="34">
        <f>IF('M2-In'!Q188&lt;0,1,0)</f>
        <v>0</v>
      </c>
      <c r="G188" s="81" t="str">
        <f t="shared" si="32"/>
        <v>OK</v>
      </c>
      <c r="H188" s="81">
        <f>IF('M2-In'!Q188&lt;0,0,'M2-In'!Q188)</f>
        <v>0</v>
      </c>
      <c r="I188" s="25">
        <f>IF('M2-In'!F188&gt;0,malu2,0)</f>
        <v>0</v>
      </c>
      <c r="J188" s="25">
        <f>IF('M2-In'!G188&gt;0,dima2,0)</f>
        <v>0</v>
      </c>
      <c r="K188" s="25">
        <f>IF('M2-In'!H188&gt;0,wome2,0)</f>
        <v>0</v>
      </c>
      <c r="L188" s="25">
        <f>IF('M2-In'!I188&gt;0,doje2,0)</f>
        <v>0</v>
      </c>
      <c r="M188" s="25">
        <f>IF('M2-In'!J188&gt;0,vrve2,0)</f>
        <v>0</v>
      </c>
      <c r="N188" s="25">
        <f>IF('M2-In'!K188&gt;0,zasa2,0)</f>
        <v>0</v>
      </c>
      <c r="O188" s="25">
        <f>IF('M2-In'!L188&gt;0,zodi2,0)</f>
        <v>0</v>
      </c>
      <c r="P188" s="25">
        <f t="shared" si="33"/>
        <v>0</v>
      </c>
      <c r="Q188" s="25">
        <f>IF(P188+'M2-In'!U188&gt;malu2+dima2+wome2+doje2+vrve2+zasa2+zodi2,1,0)</f>
        <v>0</v>
      </c>
      <c r="R188" s="25" t="str">
        <f t="shared" si="34"/>
        <v>OK</v>
      </c>
      <c r="S188" s="25">
        <f>MIN(P188+'M2-In'!U188,malu2+dima2+wome2+doje2+vrve2+zasa2+zodi2)</f>
        <v>0</v>
      </c>
      <c r="T188" s="25">
        <f>IF('M2-In'!AD188+'M2-In'!AE188+'M2-In'!AF188+'M2-In'!AG188+'M2-In'!AH188+'M2-In'!AI188+'M2-In'!AJ188&gt;S188,1,0)</f>
        <v>0</v>
      </c>
      <c r="U188" s="25" t="str">
        <f t="shared" si="35"/>
        <v>OK</v>
      </c>
      <c r="V188" s="34">
        <f t="shared" si="36"/>
        <v>0</v>
      </c>
      <c r="W188" s="81">
        <f>ROUND('M2-In'!Y188+'M2-In'!Z188+'M2-In'!AA188*0.5+'M2-In'!AB188*0.5,2)</f>
        <v>0</v>
      </c>
      <c r="X188" s="81">
        <f>ROUND('M2-In'!Y188,2)+ROUND('M2-In'!Z188*1.5,2)+ROUND('M2-In'!AA188*0.6,2)+ROUND('M2-In'!AB188*0.9,2)</f>
        <v>0</v>
      </c>
      <c r="Y188" s="81">
        <f ca="1">IF(V188=1,"Corriger",'M2-In'!Y188* vergoedtwee +'M2-In'!Z188*ROUND( vergoedtwee *1.5,2)+'M2-In'!AA188*ROUND( vergoedtwee *0.6,2)+'M2-In'!AB188*ROUND( vergoedtwee *0.9,2))</f>
        <v>0</v>
      </c>
      <c r="Z188" s="81">
        <f t="shared" ca="1" si="37"/>
        <v>0</v>
      </c>
      <c r="AA188" s="81">
        <f>E188+'M2-In'!N188+'M2-In'!P188+H188</f>
        <v>0</v>
      </c>
      <c r="AB188" s="81">
        <f>E188+'M2-In'!N188+'M2-In'!P188</f>
        <v>0</v>
      </c>
      <c r="AC188" s="25">
        <f>IF(V188=1,"Corriger",MIN(AA188,ad5m2*Ident!L188))</f>
        <v>0</v>
      </c>
      <c r="AD188" s="25">
        <f>MIN(AB188,ad5m2*Ident!L188)</f>
        <v>0</v>
      </c>
      <c r="AE188" s="81">
        <f t="shared" si="38"/>
        <v>0</v>
      </c>
      <c r="AF188" s="81">
        <f t="shared" si="39"/>
        <v>0</v>
      </c>
      <c r="AG188" s="81">
        <f>'M2-In'!AD188+'M2-In'!AE188</f>
        <v>0</v>
      </c>
      <c r="AH188" s="81">
        <f t="shared" si="40"/>
        <v>0</v>
      </c>
      <c r="AI188" s="81">
        <f>IF(V188=1,"Corriger!",ROUND('M2-In'!AF188*AE188*fuf,2))</f>
        <v>0</v>
      </c>
      <c r="AJ188" s="81">
        <f>IF(V188=1,"Corriger!",ROUND('M2-In'!AG188*AE188*fuf,2))</f>
        <v>0</v>
      </c>
      <c r="AK188" s="81">
        <f>IF(V188=1,"Corriger!",ROUND('M2-In'!AH188*AE188*fuf,2))</f>
        <v>0</v>
      </c>
      <c r="AL188" s="81">
        <f>IF(V188=1,"Corriger!",ROUND('M2-In'!AI188*AE188*fuf,2))</f>
        <v>0</v>
      </c>
      <c r="AM188" s="81">
        <f>IF(V188=1,"Corriger!",ROUND('M2-In'!AJ188*AE188*fuf,2))</f>
        <v>0</v>
      </c>
      <c r="AN188" s="81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1">
        <f t="shared" si="42"/>
        <v>0</v>
      </c>
      <c r="AQ188" s="81">
        <f t="shared" ca="1" si="43"/>
        <v>0</v>
      </c>
      <c r="AR188" s="81">
        <f t="shared" ca="1" si="44"/>
        <v>0</v>
      </c>
      <c r="AS188" s="81">
        <f t="shared" si="45"/>
        <v>0</v>
      </c>
      <c r="AT188" s="81">
        <f t="shared" ca="1" si="46"/>
        <v>0</v>
      </c>
      <c r="AU188" s="81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'M2-In'!F189*malu2+'M2-In'!G189*dima2+'M2-In'!H189*wome2+'M2-In'!I189*doje2+'M2-In'!J189*vrve2+'M2-In'!K189*zasa2+'M2-In'!L189*zodi2</f>
        <v>0</v>
      </c>
      <c r="F189" s="34">
        <f>IF('M2-In'!Q189&lt;0,1,0)</f>
        <v>0</v>
      </c>
      <c r="G189" s="81" t="str">
        <f t="shared" si="32"/>
        <v>OK</v>
      </c>
      <c r="H189" s="81">
        <f>IF('M2-In'!Q189&lt;0,0,'M2-In'!Q189)</f>
        <v>0</v>
      </c>
      <c r="I189" s="25">
        <f>IF('M2-In'!F189&gt;0,malu2,0)</f>
        <v>0</v>
      </c>
      <c r="J189" s="25">
        <f>IF('M2-In'!G189&gt;0,dima2,0)</f>
        <v>0</v>
      </c>
      <c r="K189" s="25">
        <f>IF('M2-In'!H189&gt;0,wome2,0)</f>
        <v>0</v>
      </c>
      <c r="L189" s="25">
        <f>IF('M2-In'!I189&gt;0,doje2,0)</f>
        <v>0</v>
      </c>
      <c r="M189" s="25">
        <f>IF('M2-In'!J189&gt;0,vrve2,0)</f>
        <v>0</v>
      </c>
      <c r="N189" s="25">
        <f>IF('M2-In'!K189&gt;0,zasa2,0)</f>
        <v>0</v>
      </c>
      <c r="O189" s="25">
        <f>IF('M2-In'!L189&gt;0,zodi2,0)</f>
        <v>0</v>
      </c>
      <c r="P189" s="25">
        <f t="shared" si="33"/>
        <v>0</v>
      </c>
      <c r="Q189" s="25">
        <f>IF(P189+'M2-In'!U189&gt;malu2+dima2+wome2+doje2+vrve2+zasa2+zodi2,1,0)</f>
        <v>0</v>
      </c>
      <c r="R189" s="25" t="str">
        <f t="shared" si="34"/>
        <v>OK</v>
      </c>
      <c r="S189" s="25">
        <f>MIN(P189+'M2-In'!U189,malu2+dima2+wome2+doje2+vrve2+zasa2+zodi2)</f>
        <v>0</v>
      </c>
      <c r="T189" s="25">
        <f>IF('M2-In'!AD189+'M2-In'!AE189+'M2-In'!AF189+'M2-In'!AG189+'M2-In'!AH189+'M2-In'!AI189+'M2-In'!AJ189&gt;S189,1,0)</f>
        <v>0</v>
      </c>
      <c r="U189" s="25" t="str">
        <f t="shared" si="35"/>
        <v>OK</v>
      </c>
      <c r="V189" s="34">
        <f t="shared" si="36"/>
        <v>0</v>
      </c>
      <c r="W189" s="81">
        <f>ROUND('M2-In'!Y189+'M2-In'!Z189+'M2-In'!AA189*0.5+'M2-In'!AB189*0.5,2)</f>
        <v>0</v>
      </c>
      <c r="X189" s="81">
        <f>ROUND('M2-In'!Y189,2)+ROUND('M2-In'!Z189*1.5,2)+ROUND('M2-In'!AA189*0.6,2)+ROUND('M2-In'!AB189*0.9,2)</f>
        <v>0</v>
      </c>
      <c r="Y189" s="81">
        <f ca="1">IF(V189=1,"Corriger",'M2-In'!Y189* vergoedtwee +'M2-In'!Z189*ROUND( vergoedtwee *1.5,2)+'M2-In'!AA189*ROUND( vergoedtwee *0.6,2)+'M2-In'!AB189*ROUND( vergoedtwee *0.9,2))</f>
        <v>0</v>
      </c>
      <c r="Z189" s="81">
        <f t="shared" ca="1" si="37"/>
        <v>0</v>
      </c>
      <c r="AA189" s="81">
        <f>E189+'M2-In'!N189+'M2-In'!P189+H189</f>
        <v>0</v>
      </c>
      <c r="AB189" s="81">
        <f>E189+'M2-In'!N189+'M2-In'!P189</f>
        <v>0</v>
      </c>
      <c r="AC189" s="25">
        <f>IF(V189=1,"Corriger",MIN(AA189,ad5m2*Ident!L189))</f>
        <v>0</v>
      </c>
      <c r="AD189" s="25">
        <f>MIN(AB189,ad5m2*Ident!L189)</f>
        <v>0</v>
      </c>
      <c r="AE189" s="81">
        <f t="shared" si="38"/>
        <v>0</v>
      </c>
      <c r="AF189" s="81">
        <f t="shared" si="39"/>
        <v>0</v>
      </c>
      <c r="AG189" s="81">
        <f>'M2-In'!AD189+'M2-In'!AE189</f>
        <v>0</v>
      </c>
      <c r="AH189" s="81">
        <f t="shared" si="40"/>
        <v>0</v>
      </c>
      <c r="AI189" s="81">
        <f>IF(V189=1,"Corriger!",ROUND('M2-In'!AF189*AE189*fuf,2))</f>
        <v>0</v>
      </c>
      <c r="AJ189" s="81">
        <f>IF(V189=1,"Corriger!",ROUND('M2-In'!AG189*AE189*fuf,2))</f>
        <v>0</v>
      </c>
      <c r="AK189" s="81">
        <f>IF(V189=1,"Corriger!",ROUND('M2-In'!AH189*AE189*fuf,2))</f>
        <v>0</v>
      </c>
      <c r="AL189" s="81">
        <f>IF(V189=1,"Corriger!",ROUND('M2-In'!AI189*AE189*fuf,2))</f>
        <v>0</v>
      </c>
      <c r="AM189" s="81">
        <f>IF(V189=1,"Corriger!",ROUND('M2-In'!AJ189*AE189*fuf,2))</f>
        <v>0</v>
      </c>
      <c r="AN189" s="81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1">
        <f t="shared" si="42"/>
        <v>0</v>
      </c>
      <c r="AQ189" s="81">
        <f t="shared" ca="1" si="43"/>
        <v>0</v>
      </c>
      <c r="AR189" s="81">
        <f t="shared" ca="1" si="44"/>
        <v>0</v>
      </c>
      <c r="AS189" s="81">
        <f t="shared" si="45"/>
        <v>0</v>
      </c>
      <c r="AT189" s="81">
        <f t="shared" ca="1" si="46"/>
        <v>0</v>
      </c>
      <c r="AU189" s="81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'M2-In'!F190*malu2+'M2-In'!G190*dima2+'M2-In'!H190*wome2+'M2-In'!I190*doje2+'M2-In'!J190*vrve2+'M2-In'!K190*zasa2+'M2-In'!L190*zodi2</f>
        <v>0</v>
      </c>
      <c r="F190" s="34">
        <f>IF('M2-In'!Q190&lt;0,1,0)</f>
        <v>0</v>
      </c>
      <c r="G190" s="81" t="str">
        <f t="shared" si="32"/>
        <v>OK</v>
      </c>
      <c r="H190" s="81">
        <f>IF('M2-In'!Q190&lt;0,0,'M2-In'!Q190)</f>
        <v>0</v>
      </c>
      <c r="I190" s="25">
        <f>IF('M2-In'!F190&gt;0,malu2,0)</f>
        <v>0</v>
      </c>
      <c r="J190" s="25">
        <f>IF('M2-In'!G190&gt;0,dima2,0)</f>
        <v>0</v>
      </c>
      <c r="K190" s="25">
        <f>IF('M2-In'!H190&gt;0,wome2,0)</f>
        <v>0</v>
      </c>
      <c r="L190" s="25">
        <f>IF('M2-In'!I190&gt;0,doje2,0)</f>
        <v>0</v>
      </c>
      <c r="M190" s="25">
        <f>IF('M2-In'!J190&gt;0,vrve2,0)</f>
        <v>0</v>
      </c>
      <c r="N190" s="25">
        <f>IF('M2-In'!K190&gt;0,zasa2,0)</f>
        <v>0</v>
      </c>
      <c r="O190" s="25">
        <f>IF('M2-In'!L190&gt;0,zodi2,0)</f>
        <v>0</v>
      </c>
      <c r="P190" s="25">
        <f t="shared" si="33"/>
        <v>0</v>
      </c>
      <c r="Q190" s="25">
        <f>IF(P190+'M2-In'!U190&gt;malu2+dima2+wome2+doje2+vrve2+zasa2+zodi2,1,0)</f>
        <v>0</v>
      </c>
      <c r="R190" s="25" t="str">
        <f t="shared" si="34"/>
        <v>OK</v>
      </c>
      <c r="S190" s="25">
        <f>MIN(P190+'M2-In'!U190,malu2+dima2+wome2+doje2+vrve2+zasa2+zodi2)</f>
        <v>0</v>
      </c>
      <c r="T190" s="25">
        <f>IF('M2-In'!AD190+'M2-In'!AE190+'M2-In'!AF190+'M2-In'!AG190+'M2-In'!AH190+'M2-In'!AI190+'M2-In'!AJ190&gt;S190,1,0)</f>
        <v>0</v>
      </c>
      <c r="U190" s="25" t="str">
        <f t="shared" si="35"/>
        <v>OK</v>
      </c>
      <c r="V190" s="34">
        <f t="shared" si="36"/>
        <v>0</v>
      </c>
      <c r="W190" s="81">
        <f>ROUND('M2-In'!Y190+'M2-In'!Z190+'M2-In'!AA190*0.5+'M2-In'!AB190*0.5,2)</f>
        <v>0</v>
      </c>
      <c r="X190" s="81">
        <f>ROUND('M2-In'!Y190,2)+ROUND('M2-In'!Z190*1.5,2)+ROUND('M2-In'!AA190*0.6,2)+ROUND('M2-In'!AB190*0.9,2)</f>
        <v>0</v>
      </c>
      <c r="Y190" s="81">
        <f ca="1">IF(V190=1,"Corriger",'M2-In'!Y190* vergoedtwee +'M2-In'!Z190*ROUND( vergoedtwee *1.5,2)+'M2-In'!AA190*ROUND( vergoedtwee *0.6,2)+'M2-In'!AB190*ROUND( vergoedtwee *0.9,2))</f>
        <v>0</v>
      </c>
      <c r="Z190" s="81">
        <f t="shared" ca="1" si="37"/>
        <v>0</v>
      </c>
      <c r="AA190" s="81">
        <f>E190+'M2-In'!N190+'M2-In'!P190+H190</f>
        <v>0</v>
      </c>
      <c r="AB190" s="81">
        <f>E190+'M2-In'!N190+'M2-In'!P190</f>
        <v>0</v>
      </c>
      <c r="AC190" s="25">
        <f>IF(V190=1,"Corriger",MIN(AA190,ad5m2*Ident!L190))</f>
        <v>0</v>
      </c>
      <c r="AD190" s="25">
        <f>MIN(AB190,ad5m2*Ident!L190)</f>
        <v>0</v>
      </c>
      <c r="AE190" s="81">
        <f t="shared" si="38"/>
        <v>0</v>
      </c>
      <c r="AF190" s="81">
        <f t="shared" si="39"/>
        <v>0</v>
      </c>
      <c r="AG190" s="81">
        <f>'M2-In'!AD190+'M2-In'!AE190</f>
        <v>0</v>
      </c>
      <c r="AH190" s="81">
        <f t="shared" si="40"/>
        <v>0</v>
      </c>
      <c r="AI190" s="81">
        <f>IF(V190=1,"Corriger!",ROUND('M2-In'!AF190*AE190*fuf,2))</f>
        <v>0</v>
      </c>
      <c r="AJ190" s="81">
        <f>IF(V190=1,"Corriger!",ROUND('M2-In'!AG190*AE190*fuf,2))</f>
        <v>0</v>
      </c>
      <c r="AK190" s="81">
        <f>IF(V190=1,"Corriger!",ROUND('M2-In'!AH190*AE190*fuf,2))</f>
        <v>0</v>
      </c>
      <c r="AL190" s="81">
        <f>IF(V190=1,"Corriger!",ROUND('M2-In'!AI190*AE190*fuf,2))</f>
        <v>0</v>
      </c>
      <c r="AM190" s="81">
        <f>IF(V190=1,"Corriger!",ROUND('M2-In'!AJ190*AE190*fuf,2))</f>
        <v>0</v>
      </c>
      <c r="AN190" s="81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1">
        <f t="shared" si="42"/>
        <v>0</v>
      </c>
      <c r="AQ190" s="81">
        <f t="shared" ca="1" si="43"/>
        <v>0</v>
      </c>
      <c r="AR190" s="81">
        <f t="shared" ca="1" si="44"/>
        <v>0</v>
      </c>
      <c r="AS190" s="81">
        <f t="shared" si="45"/>
        <v>0</v>
      </c>
      <c r="AT190" s="81">
        <f t="shared" ca="1" si="46"/>
        <v>0</v>
      </c>
      <c r="AU190" s="81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'M2-In'!F191*malu2+'M2-In'!G191*dima2+'M2-In'!H191*wome2+'M2-In'!I191*doje2+'M2-In'!J191*vrve2+'M2-In'!K191*zasa2+'M2-In'!L191*zodi2</f>
        <v>0</v>
      </c>
      <c r="F191" s="34">
        <f>IF('M2-In'!Q191&lt;0,1,0)</f>
        <v>0</v>
      </c>
      <c r="G191" s="81" t="str">
        <f t="shared" si="32"/>
        <v>OK</v>
      </c>
      <c r="H191" s="81">
        <f>IF('M2-In'!Q191&lt;0,0,'M2-In'!Q191)</f>
        <v>0</v>
      </c>
      <c r="I191" s="25">
        <f>IF('M2-In'!F191&gt;0,malu2,0)</f>
        <v>0</v>
      </c>
      <c r="J191" s="25">
        <f>IF('M2-In'!G191&gt;0,dima2,0)</f>
        <v>0</v>
      </c>
      <c r="K191" s="25">
        <f>IF('M2-In'!H191&gt;0,wome2,0)</f>
        <v>0</v>
      </c>
      <c r="L191" s="25">
        <f>IF('M2-In'!I191&gt;0,doje2,0)</f>
        <v>0</v>
      </c>
      <c r="M191" s="25">
        <f>IF('M2-In'!J191&gt;0,vrve2,0)</f>
        <v>0</v>
      </c>
      <c r="N191" s="25">
        <f>IF('M2-In'!K191&gt;0,zasa2,0)</f>
        <v>0</v>
      </c>
      <c r="O191" s="25">
        <f>IF('M2-In'!L191&gt;0,zodi2,0)</f>
        <v>0</v>
      </c>
      <c r="P191" s="25">
        <f t="shared" si="33"/>
        <v>0</v>
      </c>
      <c r="Q191" s="25">
        <f>IF(P191+'M2-In'!U191&gt;malu2+dima2+wome2+doje2+vrve2+zasa2+zodi2,1,0)</f>
        <v>0</v>
      </c>
      <c r="R191" s="25" t="str">
        <f t="shared" si="34"/>
        <v>OK</v>
      </c>
      <c r="S191" s="25">
        <f>MIN(P191+'M2-In'!U191,malu2+dima2+wome2+doje2+vrve2+zasa2+zodi2)</f>
        <v>0</v>
      </c>
      <c r="T191" s="25">
        <f>IF('M2-In'!AD191+'M2-In'!AE191+'M2-In'!AF191+'M2-In'!AG191+'M2-In'!AH191+'M2-In'!AI191+'M2-In'!AJ191&gt;S191,1,0)</f>
        <v>0</v>
      </c>
      <c r="U191" s="25" t="str">
        <f t="shared" si="35"/>
        <v>OK</v>
      </c>
      <c r="V191" s="34">
        <f t="shared" si="36"/>
        <v>0</v>
      </c>
      <c r="W191" s="81">
        <f>ROUND('M2-In'!Y191+'M2-In'!Z191+'M2-In'!AA191*0.5+'M2-In'!AB191*0.5,2)</f>
        <v>0</v>
      </c>
      <c r="X191" s="81">
        <f>ROUND('M2-In'!Y191,2)+ROUND('M2-In'!Z191*1.5,2)+ROUND('M2-In'!AA191*0.6,2)+ROUND('M2-In'!AB191*0.9,2)</f>
        <v>0</v>
      </c>
      <c r="Y191" s="81">
        <f ca="1">IF(V191=1,"Corriger",'M2-In'!Y191* vergoedtwee +'M2-In'!Z191*ROUND( vergoedtwee *1.5,2)+'M2-In'!AA191*ROUND( vergoedtwee *0.6,2)+'M2-In'!AB191*ROUND( vergoedtwee *0.9,2))</f>
        <v>0</v>
      </c>
      <c r="Z191" s="81">
        <f t="shared" ca="1" si="37"/>
        <v>0</v>
      </c>
      <c r="AA191" s="81">
        <f>E191+'M2-In'!N191+'M2-In'!P191+H191</f>
        <v>0</v>
      </c>
      <c r="AB191" s="81">
        <f>E191+'M2-In'!N191+'M2-In'!P191</f>
        <v>0</v>
      </c>
      <c r="AC191" s="25">
        <f>IF(V191=1,"Corriger",MIN(AA191,ad5m2*Ident!L191))</f>
        <v>0</v>
      </c>
      <c r="AD191" s="25">
        <f>MIN(AB191,ad5m2*Ident!L191)</f>
        <v>0</v>
      </c>
      <c r="AE191" s="81">
        <f t="shared" si="38"/>
        <v>0</v>
      </c>
      <c r="AF191" s="81">
        <f t="shared" si="39"/>
        <v>0</v>
      </c>
      <c r="AG191" s="81">
        <f>'M2-In'!AD191+'M2-In'!AE191</f>
        <v>0</v>
      </c>
      <c r="AH191" s="81">
        <f t="shared" si="40"/>
        <v>0</v>
      </c>
      <c r="AI191" s="81">
        <f>IF(V191=1,"Corriger!",ROUND('M2-In'!AF191*AE191*fuf,2))</f>
        <v>0</v>
      </c>
      <c r="AJ191" s="81">
        <f>IF(V191=1,"Corriger!",ROUND('M2-In'!AG191*AE191*fuf,2))</f>
        <v>0</v>
      </c>
      <c r="AK191" s="81">
        <f>IF(V191=1,"Corriger!",ROUND('M2-In'!AH191*AE191*fuf,2))</f>
        <v>0</v>
      </c>
      <c r="AL191" s="81">
        <f>IF(V191=1,"Corriger!",ROUND('M2-In'!AI191*AE191*fuf,2))</f>
        <v>0</v>
      </c>
      <c r="AM191" s="81">
        <f>IF(V191=1,"Corriger!",ROUND('M2-In'!AJ191*AE191*fuf,2))</f>
        <v>0</v>
      </c>
      <c r="AN191" s="81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1">
        <f t="shared" si="42"/>
        <v>0</v>
      </c>
      <c r="AQ191" s="81">
        <f t="shared" ca="1" si="43"/>
        <v>0</v>
      </c>
      <c r="AR191" s="81">
        <f t="shared" ca="1" si="44"/>
        <v>0</v>
      </c>
      <c r="AS191" s="81">
        <f t="shared" si="45"/>
        <v>0</v>
      </c>
      <c r="AT191" s="81">
        <f t="shared" ca="1" si="46"/>
        <v>0</v>
      </c>
      <c r="AU191" s="81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'M2-In'!F192*malu2+'M2-In'!G192*dima2+'M2-In'!H192*wome2+'M2-In'!I192*doje2+'M2-In'!J192*vrve2+'M2-In'!K192*zasa2+'M2-In'!L192*zodi2</f>
        <v>0</v>
      </c>
      <c r="F192" s="34">
        <f>IF('M2-In'!Q192&lt;0,1,0)</f>
        <v>0</v>
      </c>
      <c r="G192" s="81" t="str">
        <f t="shared" si="32"/>
        <v>OK</v>
      </c>
      <c r="H192" s="81">
        <f>IF('M2-In'!Q192&lt;0,0,'M2-In'!Q192)</f>
        <v>0</v>
      </c>
      <c r="I192" s="25">
        <f>IF('M2-In'!F192&gt;0,malu2,0)</f>
        <v>0</v>
      </c>
      <c r="J192" s="25">
        <f>IF('M2-In'!G192&gt;0,dima2,0)</f>
        <v>0</v>
      </c>
      <c r="K192" s="25">
        <f>IF('M2-In'!H192&gt;0,wome2,0)</f>
        <v>0</v>
      </c>
      <c r="L192" s="25">
        <f>IF('M2-In'!I192&gt;0,doje2,0)</f>
        <v>0</v>
      </c>
      <c r="M192" s="25">
        <f>IF('M2-In'!J192&gt;0,vrve2,0)</f>
        <v>0</v>
      </c>
      <c r="N192" s="25">
        <f>IF('M2-In'!K192&gt;0,zasa2,0)</f>
        <v>0</v>
      </c>
      <c r="O192" s="25">
        <f>IF('M2-In'!L192&gt;0,zodi2,0)</f>
        <v>0</v>
      </c>
      <c r="P192" s="25">
        <f t="shared" si="33"/>
        <v>0</v>
      </c>
      <c r="Q192" s="25">
        <f>IF(P192+'M2-In'!U192&gt;malu2+dima2+wome2+doje2+vrve2+zasa2+zodi2,1,0)</f>
        <v>0</v>
      </c>
      <c r="R192" s="25" t="str">
        <f t="shared" si="34"/>
        <v>OK</v>
      </c>
      <c r="S192" s="25">
        <f>MIN(P192+'M2-In'!U192,malu2+dima2+wome2+doje2+vrve2+zasa2+zodi2)</f>
        <v>0</v>
      </c>
      <c r="T192" s="25">
        <f>IF('M2-In'!AD192+'M2-In'!AE192+'M2-In'!AF192+'M2-In'!AG192+'M2-In'!AH192+'M2-In'!AI192+'M2-In'!AJ192&gt;S192,1,0)</f>
        <v>0</v>
      </c>
      <c r="U192" s="25" t="str">
        <f t="shared" si="35"/>
        <v>OK</v>
      </c>
      <c r="V192" s="34">
        <f t="shared" si="36"/>
        <v>0</v>
      </c>
      <c r="W192" s="81">
        <f>ROUND('M2-In'!Y192+'M2-In'!Z192+'M2-In'!AA192*0.5+'M2-In'!AB192*0.5,2)</f>
        <v>0</v>
      </c>
      <c r="X192" s="81">
        <f>ROUND('M2-In'!Y192,2)+ROUND('M2-In'!Z192*1.5,2)+ROUND('M2-In'!AA192*0.6,2)+ROUND('M2-In'!AB192*0.9,2)</f>
        <v>0</v>
      </c>
      <c r="Y192" s="81">
        <f ca="1">IF(V192=1,"Corriger",'M2-In'!Y192* vergoedtwee +'M2-In'!Z192*ROUND( vergoedtwee *1.5,2)+'M2-In'!AA192*ROUND( vergoedtwee *0.6,2)+'M2-In'!AB192*ROUND( vergoedtwee *0.9,2))</f>
        <v>0</v>
      </c>
      <c r="Z192" s="81">
        <f t="shared" ca="1" si="37"/>
        <v>0</v>
      </c>
      <c r="AA192" s="81">
        <f>E192+'M2-In'!N192+'M2-In'!P192+H192</f>
        <v>0</v>
      </c>
      <c r="AB192" s="81">
        <f>E192+'M2-In'!N192+'M2-In'!P192</f>
        <v>0</v>
      </c>
      <c r="AC192" s="25">
        <f>IF(V192=1,"Corriger",MIN(AA192,ad5m2*Ident!L192))</f>
        <v>0</v>
      </c>
      <c r="AD192" s="25">
        <f>MIN(AB192,ad5m2*Ident!L192)</f>
        <v>0</v>
      </c>
      <c r="AE192" s="81">
        <f t="shared" si="38"/>
        <v>0</v>
      </c>
      <c r="AF192" s="81">
        <f t="shared" si="39"/>
        <v>0</v>
      </c>
      <c r="AG192" s="81">
        <f>'M2-In'!AD192+'M2-In'!AE192</f>
        <v>0</v>
      </c>
      <c r="AH192" s="81">
        <f t="shared" si="40"/>
        <v>0</v>
      </c>
      <c r="AI192" s="81">
        <f>IF(V192=1,"Corriger!",ROUND('M2-In'!AF192*AE192*fuf,2))</f>
        <v>0</v>
      </c>
      <c r="AJ192" s="81">
        <f>IF(V192=1,"Corriger!",ROUND('M2-In'!AG192*AE192*fuf,2))</f>
        <v>0</v>
      </c>
      <c r="AK192" s="81">
        <f>IF(V192=1,"Corriger!",ROUND('M2-In'!AH192*AE192*fuf,2))</f>
        <v>0</v>
      </c>
      <c r="AL192" s="81">
        <f>IF(V192=1,"Corriger!",ROUND('M2-In'!AI192*AE192*fuf,2))</f>
        <v>0</v>
      </c>
      <c r="AM192" s="81">
        <f>IF(V192=1,"Corriger!",ROUND('M2-In'!AJ192*AE192*fuf,2))</f>
        <v>0</v>
      </c>
      <c r="AN192" s="81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1">
        <f t="shared" si="42"/>
        <v>0</v>
      </c>
      <c r="AQ192" s="81">
        <f t="shared" ca="1" si="43"/>
        <v>0</v>
      </c>
      <c r="AR192" s="81">
        <f t="shared" ca="1" si="44"/>
        <v>0</v>
      </c>
      <c r="AS192" s="81">
        <f t="shared" si="45"/>
        <v>0</v>
      </c>
      <c r="AT192" s="81">
        <f t="shared" ca="1" si="46"/>
        <v>0</v>
      </c>
      <c r="AU192" s="81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'M2-In'!F193*malu2+'M2-In'!G193*dima2+'M2-In'!H193*wome2+'M2-In'!I193*doje2+'M2-In'!J193*vrve2+'M2-In'!K193*zasa2+'M2-In'!L193*zodi2</f>
        <v>0</v>
      </c>
      <c r="F193" s="34">
        <f>IF('M2-In'!Q193&lt;0,1,0)</f>
        <v>0</v>
      </c>
      <c r="G193" s="81" t="str">
        <f t="shared" si="32"/>
        <v>OK</v>
      </c>
      <c r="H193" s="81">
        <f>IF('M2-In'!Q193&lt;0,0,'M2-In'!Q193)</f>
        <v>0</v>
      </c>
      <c r="I193" s="25">
        <f>IF('M2-In'!F193&gt;0,malu2,0)</f>
        <v>0</v>
      </c>
      <c r="J193" s="25">
        <f>IF('M2-In'!G193&gt;0,dima2,0)</f>
        <v>0</v>
      </c>
      <c r="K193" s="25">
        <f>IF('M2-In'!H193&gt;0,wome2,0)</f>
        <v>0</v>
      </c>
      <c r="L193" s="25">
        <f>IF('M2-In'!I193&gt;0,doje2,0)</f>
        <v>0</v>
      </c>
      <c r="M193" s="25">
        <f>IF('M2-In'!J193&gt;0,vrve2,0)</f>
        <v>0</v>
      </c>
      <c r="N193" s="25">
        <f>IF('M2-In'!K193&gt;0,zasa2,0)</f>
        <v>0</v>
      </c>
      <c r="O193" s="25">
        <f>IF('M2-In'!L193&gt;0,zodi2,0)</f>
        <v>0</v>
      </c>
      <c r="P193" s="25">
        <f t="shared" si="33"/>
        <v>0</v>
      </c>
      <c r="Q193" s="25">
        <f>IF(P193+'M2-In'!U193&gt;malu2+dima2+wome2+doje2+vrve2+zasa2+zodi2,1,0)</f>
        <v>0</v>
      </c>
      <c r="R193" s="25" t="str">
        <f t="shared" si="34"/>
        <v>OK</v>
      </c>
      <c r="S193" s="25">
        <f>MIN(P193+'M2-In'!U193,malu2+dima2+wome2+doje2+vrve2+zasa2+zodi2)</f>
        <v>0</v>
      </c>
      <c r="T193" s="25">
        <f>IF('M2-In'!AD193+'M2-In'!AE193+'M2-In'!AF193+'M2-In'!AG193+'M2-In'!AH193+'M2-In'!AI193+'M2-In'!AJ193&gt;S193,1,0)</f>
        <v>0</v>
      </c>
      <c r="U193" s="25" t="str">
        <f t="shared" si="35"/>
        <v>OK</v>
      </c>
      <c r="V193" s="34">
        <f t="shared" si="36"/>
        <v>0</v>
      </c>
      <c r="W193" s="81">
        <f>ROUND('M2-In'!Y193+'M2-In'!Z193+'M2-In'!AA193*0.5+'M2-In'!AB193*0.5,2)</f>
        <v>0</v>
      </c>
      <c r="X193" s="81">
        <f>ROUND('M2-In'!Y193,2)+ROUND('M2-In'!Z193*1.5,2)+ROUND('M2-In'!AA193*0.6,2)+ROUND('M2-In'!AB193*0.9,2)</f>
        <v>0</v>
      </c>
      <c r="Y193" s="81">
        <f ca="1">IF(V193=1,"Corriger",'M2-In'!Y193* vergoedtwee +'M2-In'!Z193*ROUND( vergoedtwee *1.5,2)+'M2-In'!AA193*ROUND( vergoedtwee *0.6,2)+'M2-In'!AB193*ROUND( vergoedtwee *0.9,2))</f>
        <v>0</v>
      </c>
      <c r="Z193" s="81">
        <f t="shared" ca="1" si="37"/>
        <v>0</v>
      </c>
      <c r="AA193" s="81">
        <f>E193+'M2-In'!N193+'M2-In'!P193+H193</f>
        <v>0</v>
      </c>
      <c r="AB193" s="81">
        <f>E193+'M2-In'!N193+'M2-In'!P193</f>
        <v>0</v>
      </c>
      <c r="AC193" s="25">
        <f>IF(V193=1,"Corriger",MIN(AA193,ad5m2*Ident!L193))</f>
        <v>0</v>
      </c>
      <c r="AD193" s="25">
        <f>MIN(AB193,ad5m2*Ident!L193)</f>
        <v>0</v>
      </c>
      <c r="AE193" s="81">
        <f t="shared" si="38"/>
        <v>0</v>
      </c>
      <c r="AF193" s="81">
        <f t="shared" si="39"/>
        <v>0</v>
      </c>
      <c r="AG193" s="81">
        <f>'M2-In'!AD193+'M2-In'!AE193</f>
        <v>0</v>
      </c>
      <c r="AH193" s="81">
        <f t="shared" si="40"/>
        <v>0</v>
      </c>
      <c r="AI193" s="81">
        <f>IF(V193=1,"Corriger!",ROUND('M2-In'!AF193*AE193*fuf,2))</f>
        <v>0</v>
      </c>
      <c r="AJ193" s="81">
        <f>IF(V193=1,"Corriger!",ROUND('M2-In'!AG193*AE193*fuf,2))</f>
        <v>0</v>
      </c>
      <c r="AK193" s="81">
        <f>IF(V193=1,"Corriger!",ROUND('M2-In'!AH193*AE193*fuf,2))</f>
        <v>0</v>
      </c>
      <c r="AL193" s="81">
        <f>IF(V193=1,"Corriger!",ROUND('M2-In'!AI193*AE193*fuf,2))</f>
        <v>0</v>
      </c>
      <c r="AM193" s="81">
        <f>IF(V193=1,"Corriger!",ROUND('M2-In'!AJ193*AE193*fuf,2))</f>
        <v>0</v>
      </c>
      <c r="AN193" s="81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1">
        <f t="shared" si="42"/>
        <v>0</v>
      </c>
      <c r="AQ193" s="81">
        <f t="shared" ca="1" si="43"/>
        <v>0</v>
      </c>
      <c r="AR193" s="81">
        <f t="shared" ca="1" si="44"/>
        <v>0</v>
      </c>
      <c r="AS193" s="81">
        <f t="shared" si="45"/>
        <v>0</v>
      </c>
      <c r="AT193" s="81">
        <f t="shared" ca="1" si="46"/>
        <v>0</v>
      </c>
      <c r="AU193" s="81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'M2-In'!F194*malu2+'M2-In'!G194*dima2+'M2-In'!H194*wome2+'M2-In'!I194*doje2+'M2-In'!J194*vrve2+'M2-In'!K194*zasa2+'M2-In'!L194*zodi2</f>
        <v>0</v>
      </c>
      <c r="F194" s="34">
        <f>IF('M2-In'!Q194&lt;0,1,0)</f>
        <v>0</v>
      </c>
      <c r="G194" s="81" t="str">
        <f t="shared" si="32"/>
        <v>OK</v>
      </c>
      <c r="H194" s="81">
        <f>IF('M2-In'!Q194&lt;0,0,'M2-In'!Q194)</f>
        <v>0</v>
      </c>
      <c r="I194" s="25">
        <f>IF('M2-In'!F194&gt;0,malu2,0)</f>
        <v>0</v>
      </c>
      <c r="J194" s="25">
        <f>IF('M2-In'!G194&gt;0,dima2,0)</f>
        <v>0</v>
      </c>
      <c r="K194" s="25">
        <f>IF('M2-In'!H194&gt;0,wome2,0)</f>
        <v>0</v>
      </c>
      <c r="L194" s="25">
        <f>IF('M2-In'!I194&gt;0,doje2,0)</f>
        <v>0</v>
      </c>
      <c r="M194" s="25">
        <f>IF('M2-In'!J194&gt;0,vrve2,0)</f>
        <v>0</v>
      </c>
      <c r="N194" s="25">
        <f>IF('M2-In'!K194&gt;0,zasa2,0)</f>
        <v>0</v>
      </c>
      <c r="O194" s="25">
        <f>IF('M2-In'!L194&gt;0,zodi2,0)</f>
        <v>0</v>
      </c>
      <c r="P194" s="25">
        <f t="shared" si="33"/>
        <v>0</v>
      </c>
      <c r="Q194" s="25">
        <f>IF(P194+'M2-In'!U194&gt;malu2+dima2+wome2+doje2+vrve2+zasa2+zodi2,1,0)</f>
        <v>0</v>
      </c>
      <c r="R194" s="25" t="str">
        <f t="shared" si="34"/>
        <v>OK</v>
      </c>
      <c r="S194" s="25">
        <f>MIN(P194+'M2-In'!U194,malu2+dima2+wome2+doje2+vrve2+zasa2+zodi2)</f>
        <v>0</v>
      </c>
      <c r="T194" s="25">
        <f>IF('M2-In'!AD194+'M2-In'!AE194+'M2-In'!AF194+'M2-In'!AG194+'M2-In'!AH194+'M2-In'!AI194+'M2-In'!AJ194&gt;S194,1,0)</f>
        <v>0</v>
      </c>
      <c r="U194" s="25" t="str">
        <f t="shared" si="35"/>
        <v>OK</v>
      </c>
      <c r="V194" s="34">
        <f t="shared" si="36"/>
        <v>0</v>
      </c>
      <c r="W194" s="81">
        <f>ROUND('M2-In'!Y194+'M2-In'!Z194+'M2-In'!AA194*0.5+'M2-In'!AB194*0.5,2)</f>
        <v>0</v>
      </c>
      <c r="X194" s="81">
        <f>ROUND('M2-In'!Y194,2)+ROUND('M2-In'!Z194*1.5,2)+ROUND('M2-In'!AA194*0.6,2)+ROUND('M2-In'!AB194*0.9,2)</f>
        <v>0</v>
      </c>
      <c r="Y194" s="81">
        <f ca="1">IF(V194=1,"Corriger",'M2-In'!Y194* vergoedtwee +'M2-In'!Z194*ROUND( vergoedtwee *1.5,2)+'M2-In'!AA194*ROUND( vergoedtwee *0.6,2)+'M2-In'!AB194*ROUND( vergoedtwee *0.9,2))</f>
        <v>0</v>
      </c>
      <c r="Z194" s="81">
        <f t="shared" ca="1" si="37"/>
        <v>0</v>
      </c>
      <c r="AA194" s="81">
        <f>E194+'M2-In'!N194+'M2-In'!P194+H194</f>
        <v>0</v>
      </c>
      <c r="AB194" s="81">
        <f>E194+'M2-In'!N194+'M2-In'!P194</f>
        <v>0</v>
      </c>
      <c r="AC194" s="25">
        <f>IF(V194=1,"Corriger",MIN(AA194,ad5m2*Ident!L194))</f>
        <v>0</v>
      </c>
      <c r="AD194" s="25">
        <f>MIN(AB194,ad5m2*Ident!L194)</f>
        <v>0</v>
      </c>
      <c r="AE194" s="81">
        <f t="shared" si="38"/>
        <v>0</v>
      </c>
      <c r="AF194" s="81">
        <f t="shared" si="39"/>
        <v>0</v>
      </c>
      <c r="AG194" s="81">
        <f>'M2-In'!AD194+'M2-In'!AE194</f>
        <v>0</v>
      </c>
      <c r="AH194" s="81">
        <f t="shared" si="40"/>
        <v>0</v>
      </c>
      <c r="AI194" s="81">
        <f>IF(V194=1,"Corriger!",ROUND('M2-In'!AF194*AE194*fuf,2))</f>
        <v>0</v>
      </c>
      <c r="AJ194" s="81">
        <f>IF(V194=1,"Corriger!",ROUND('M2-In'!AG194*AE194*fuf,2))</f>
        <v>0</v>
      </c>
      <c r="AK194" s="81">
        <f>IF(V194=1,"Corriger!",ROUND('M2-In'!AH194*AE194*fuf,2))</f>
        <v>0</v>
      </c>
      <c r="AL194" s="81">
        <f>IF(V194=1,"Corriger!",ROUND('M2-In'!AI194*AE194*fuf,2))</f>
        <v>0</v>
      </c>
      <c r="AM194" s="81">
        <f>IF(V194=1,"Corriger!",ROUND('M2-In'!AJ194*AE194*fuf,2))</f>
        <v>0</v>
      </c>
      <c r="AN194" s="81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1">
        <f t="shared" si="42"/>
        <v>0</v>
      </c>
      <c r="AQ194" s="81">
        <f t="shared" ca="1" si="43"/>
        <v>0</v>
      </c>
      <c r="AR194" s="81">
        <f t="shared" ca="1" si="44"/>
        <v>0</v>
      </c>
      <c r="AS194" s="81">
        <f t="shared" si="45"/>
        <v>0</v>
      </c>
      <c r="AT194" s="81">
        <f t="shared" ca="1" si="46"/>
        <v>0</v>
      </c>
      <c r="AU194" s="81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'M2-In'!F195*malu2+'M2-In'!G195*dima2+'M2-In'!H195*wome2+'M2-In'!I195*doje2+'M2-In'!J195*vrve2+'M2-In'!K195*zasa2+'M2-In'!L195*zodi2</f>
        <v>0</v>
      </c>
      <c r="F195" s="34">
        <f>IF('M2-In'!Q195&lt;0,1,0)</f>
        <v>0</v>
      </c>
      <c r="G195" s="81" t="str">
        <f t="shared" si="32"/>
        <v>OK</v>
      </c>
      <c r="H195" s="81">
        <f>IF('M2-In'!Q195&lt;0,0,'M2-In'!Q195)</f>
        <v>0</v>
      </c>
      <c r="I195" s="25">
        <f>IF('M2-In'!F195&gt;0,malu2,0)</f>
        <v>0</v>
      </c>
      <c r="J195" s="25">
        <f>IF('M2-In'!G195&gt;0,dima2,0)</f>
        <v>0</v>
      </c>
      <c r="K195" s="25">
        <f>IF('M2-In'!H195&gt;0,wome2,0)</f>
        <v>0</v>
      </c>
      <c r="L195" s="25">
        <f>IF('M2-In'!I195&gt;0,doje2,0)</f>
        <v>0</v>
      </c>
      <c r="M195" s="25">
        <f>IF('M2-In'!J195&gt;0,vrve2,0)</f>
        <v>0</v>
      </c>
      <c r="N195" s="25">
        <f>IF('M2-In'!K195&gt;0,zasa2,0)</f>
        <v>0</v>
      </c>
      <c r="O195" s="25">
        <f>IF('M2-In'!L195&gt;0,zodi2,0)</f>
        <v>0</v>
      </c>
      <c r="P195" s="25">
        <f t="shared" si="33"/>
        <v>0</v>
      </c>
      <c r="Q195" s="25">
        <f>IF(P195+'M2-In'!U195&gt;malu2+dima2+wome2+doje2+vrve2+zasa2+zodi2,1,0)</f>
        <v>0</v>
      </c>
      <c r="R195" s="25" t="str">
        <f t="shared" si="34"/>
        <v>OK</v>
      </c>
      <c r="S195" s="25">
        <f>MIN(P195+'M2-In'!U195,malu2+dima2+wome2+doje2+vrve2+zasa2+zodi2)</f>
        <v>0</v>
      </c>
      <c r="T195" s="25">
        <f>IF('M2-In'!AD195+'M2-In'!AE195+'M2-In'!AF195+'M2-In'!AG195+'M2-In'!AH195+'M2-In'!AI195+'M2-In'!AJ195&gt;S195,1,0)</f>
        <v>0</v>
      </c>
      <c r="U195" s="25" t="str">
        <f t="shared" si="35"/>
        <v>OK</v>
      </c>
      <c r="V195" s="34">
        <f t="shared" si="36"/>
        <v>0</v>
      </c>
      <c r="W195" s="81">
        <f>ROUND('M2-In'!Y195+'M2-In'!Z195+'M2-In'!AA195*0.5+'M2-In'!AB195*0.5,2)</f>
        <v>0</v>
      </c>
      <c r="X195" s="81">
        <f>ROUND('M2-In'!Y195,2)+ROUND('M2-In'!Z195*1.5,2)+ROUND('M2-In'!AA195*0.6,2)+ROUND('M2-In'!AB195*0.9,2)</f>
        <v>0</v>
      </c>
      <c r="Y195" s="81">
        <f ca="1">IF(V195=1,"Corriger",'M2-In'!Y195* vergoedtwee +'M2-In'!Z195*ROUND( vergoedtwee *1.5,2)+'M2-In'!AA195*ROUND( vergoedtwee *0.6,2)+'M2-In'!AB195*ROUND( vergoedtwee *0.9,2))</f>
        <v>0</v>
      </c>
      <c r="Z195" s="81">
        <f t="shared" ca="1" si="37"/>
        <v>0</v>
      </c>
      <c r="AA195" s="81">
        <f>E195+'M2-In'!N195+'M2-In'!P195+H195</f>
        <v>0</v>
      </c>
      <c r="AB195" s="81">
        <f>E195+'M2-In'!N195+'M2-In'!P195</f>
        <v>0</v>
      </c>
      <c r="AC195" s="25">
        <f>IF(V195=1,"Corriger",MIN(AA195,ad5m2*Ident!L195))</f>
        <v>0</v>
      </c>
      <c r="AD195" s="25">
        <f>MIN(AB195,ad5m2*Ident!L195)</f>
        <v>0</v>
      </c>
      <c r="AE195" s="81">
        <f t="shared" si="38"/>
        <v>0</v>
      </c>
      <c r="AF195" s="81">
        <f t="shared" si="39"/>
        <v>0</v>
      </c>
      <c r="AG195" s="81">
        <f>'M2-In'!AD195+'M2-In'!AE195</f>
        <v>0</v>
      </c>
      <c r="AH195" s="81">
        <f t="shared" si="40"/>
        <v>0</v>
      </c>
      <c r="AI195" s="81">
        <f>IF(V195=1,"Corriger!",ROUND('M2-In'!AF195*AE195*fuf,2))</f>
        <v>0</v>
      </c>
      <c r="AJ195" s="81">
        <f>IF(V195=1,"Corriger!",ROUND('M2-In'!AG195*AE195*fuf,2))</f>
        <v>0</v>
      </c>
      <c r="AK195" s="81">
        <f>IF(V195=1,"Corriger!",ROUND('M2-In'!AH195*AE195*fuf,2))</f>
        <v>0</v>
      </c>
      <c r="AL195" s="81">
        <f>IF(V195=1,"Corriger!",ROUND('M2-In'!AI195*AE195*fuf,2))</f>
        <v>0</v>
      </c>
      <c r="AM195" s="81">
        <f>IF(V195=1,"Corriger!",ROUND('M2-In'!AJ195*AE195*fuf,2))</f>
        <v>0</v>
      </c>
      <c r="AN195" s="81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1">
        <f t="shared" si="42"/>
        <v>0</v>
      </c>
      <c r="AQ195" s="81">
        <f t="shared" ca="1" si="43"/>
        <v>0</v>
      </c>
      <c r="AR195" s="81">
        <f t="shared" ca="1" si="44"/>
        <v>0</v>
      </c>
      <c r="AS195" s="81">
        <f t="shared" si="45"/>
        <v>0</v>
      </c>
      <c r="AT195" s="81">
        <f t="shared" ca="1" si="46"/>
        <v>0</v>
      </c>
      <c r="AU195" s="81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'M2-In'!F196*malu2+'M2-In'!G196*dima2+'M2-In'!H196*wome2+'M2-In'!I196*doje2+'M2-In'!J196*vrve2+'M2-In'!K196*zasa2+'M2-In'!L196*zodi2</f>
        <v>0</v>
      </c>
      <c r="F196" s="34">
        <f>IF('M2-In'!Q196&lt;0,1,0)</f>
        <v>0</v>
      </c>
      <c r="G196" s="81" t="str">
        <f t="shared" ref="G196:G259" si="48">IF(F196=1,"pas&lt;0 !","OK")</f>
        <v>OK</v>
      </c>
      <c r="H196" s="81">
        <f>IF('M2-In'!Q196&lt;0,0,'M2-In'!Q196)</f>
        <v>0</v>
      </c>
      <c r="I196" s="25">
        <f>IF('M2-In'!F196&gt;0,malu2,0)</f>
        <v>0</v>
      </c>
      <c r="J196" s="25">
        <f>IF('M2-In'!G196&gt;0,dima2,0)</f>
        <v>0</v>
      </c>
      <c r="K196" s="25">
        <f>IF('M2-In'!H196&gt;0,wome2,0)</f>
        <v>0</v>
      </c>
      <c r="L196" s="25">
        <f>IF('M2-In'!I196&gt;0,doje2,0)</f>
        <v>0</v>
      </c>
      <c r="M196" s="25">
        <f>IF('M2-In'!J196&gt;0,vrve2,0)</f>
        <v>0</v>
      </c>
      <c r="N196" s="25">
        <f>IF('M2-In'!K196&gt;0,zasa2,0)</f>
        <v>0</v>
      </c>
      <c r="O196" s="25">
        <f>IF('M2-In'!L196&gt;0,zodi2,0)</f>
        <v>0</v>
      </c>
      <c r="P196" s="25">
        <f t="shared" ref="P196:P259" si="49">I196+J196+K196+L196+M196+N196+O196</f>
        <v>0</v>
      </c>
      <c r="Q196" s="25">
        <f>IF(P196+'M2-In'!U196&gt;malu2+dima2+wome2+doje2+vrve2+zasa2+zodi2,1,0)</f>
        <v>0</v>
      </c>
      <c r="R196" s="25" t="str">
        <f t="shared" ref="R196:R259" si="50">IF(Q196=1,"Trop!","OK")</f>
        <v>OK</v>
      </c>
      <c r="S196" s="25">
        <f>MIN(P196+'M2-In'!U196,malu2+dima2+wome2+doje2+vrve2+zasa2+zodi2)</f>
        <v>0</v>
      </c>
      <c r="T196" s="25">
        <f>IF('M2-In'!AD196+'M2-In'!AE196+'M2-In'!AF196+'M2-In'!AG196+'M2-In'!AH196+'M2-In'!AI196+'M2-In'!AJ196&gt;S196,1,0)</f>
        <v>0</v>
      </c>
      <c r="U196" s="25" t="str">
        <f t="shared" ref="U196:U259" si="51">IF(T196=1,"Trop!","OK")</f>
        <v>OK</v>
      </c>
      <c r="V196" s="34">
        <f t="shared" ref="V196:V259" si="52">IF(OR(Q196=1,T196=1,F196=1),1,0)</f>
        <v>0</v>
      </c>
      <c r="W196" s="81">
        <f>ROUND('M2-In'!Y196+'M2-In'!Z196+'M2-In'!AA196*0.5+'M2-In'!AB196*0.5,2)</f>
        <v>0</v>
      </c>
      <c r="X196" s="81">
        <f>ROUND('M2-In'!Y196,2)+ROUND('M2-In'!Z196*1.5,2)+ROUND('M2-In'!AA196*0.6,2)+ROUND('M2-In'!AB196*0.9,2)</f>
        <v>0</v>
      </c>
      <c r="Y196" s="81">
        <f ca="1">IF(V196=1,"Corriger",'M2-In'!Y196* vergoedtwee +'M2-In'!Z196*ROUND( vergoedtwee *1.5,2)+'M2-In'!AA196*ROUND( vergoedtwee *0.6,2)+'M2-In'!AB196*ROUND( vergoedtwee *0.9,2))</f>
        <v>0</v>
      </c>
      <c r="Z196" s="81">
        <f t="shared" ref="Z196:Z259" ca="1" si="53">IF(V196=1,"Corriger",Y196-AU196)</f>
        <v>0</v>
      </c>
      <c r="AA196" s="81">
        <f>E196+'M2-In'!N196+'M2-In'!P196+H196</f>
        <v>0</v>
      </c>
      <c r="AB196" s="81">
        <f>E196+'M2-In'!N196+'M2-In'!P196</f>
        <v>0</v>
      </c>
      <c r="AC196" s="25">
        <f>IF(V196=1,"Corriger",MIN(AA196,ad5m2*Ident!L196))</f>
        <v>0</v>
      </c>
      <c r="AD196" s="25">
        <f>MIN(AB196,ad5m2*Ident!L196)</f>
        <v>0</v>
      </c>
      <c r="AE196" s="81">
        <f t="shared" ref="AE196:AE259" si="54">IF(V196=1,"Corriger!",IF(S196=0,0,ROUND(AD196/S196,2)))</f>
        <v>0</v>
      </c>
      <c r="AF196" s="81">
        <f t="shared" ref="AF196:AF259" si="55">IF(V196=1,"Corriger!",ROUND(W196*fuf,2))</f>
        <v>0</v>
      </c>
      <c r="AG196" s="81">
        <f>'M2-In'!AD196+'M2-In'!AE196</f>
        <v>0</v>
      </c>
      <c r="AH196" s="81">
        <f t="shared" ref="AH196:AH259" si="56">IF(V196=1,"Corriger!",ROUND(AG196*AE196*fuf,2))</f>
        <v>0</v>
      </c>
      <c r="AI196" s="81">
        <f>IF(V196=1,"Corriger!",ROUND('M2-In'!AF196*AE196*fuf,2))</f>
        <v>0</v>
      </c>
      <c r="AJ196" s="81">
        <f>IF(V196=1,"Corriger!",ROUND('M2-In'!AG196*AE196*fuf,2))</f>
        <v>0</v>
      </c>
      <c r="AK196" s="81">
        <f>IF(V196=1,"Corriger!",ROUND('M2-In'!AH196*AE196*fuf,2))</f>
        <v>0</v>
      </c>
      <c r="AL196" s="81">
        <f>IF(V196=1,"Corriger!",ROUND('M2-In'!AI196*AE196*fuf,2))</f>
        <v>0</v>
      </c>
      <c r="AM196" s="81">
        <f>IF(V196=1,"Corriger!",ROUND('M2-In'!AJ196*AE196*fuf,2))</f>
        <v>0</v>
      </c>
      <c r="AN196" s="81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1">
        <f t="shared" ref="AP196:AP259" si="58">ROUND(W196*fuf,2)</f>
        <v>0</v>
      </c>
      <c r="AQ196" s="81">
        <f t="shared" ref="AQ196:AQ259" ca="1" si="59">ROUND(fulm2*AP196,2)</f>
        <v>0</v>
      </c>
      <c r="AR196" s="81">
        <f t="shared" ref="AR196:AR259" ca="1" si="60">ROUND(AQ196*wnbij/100,2)</f>
        <v>0</v>
      </c>
      <c r="AS196" s="81">
        <f t="shared" ref="AS196:AS259" si="61">MIN(ROUND(AP196/upm_2,2),1)</f>
        <v>0</v>
      </c>
      <c r="AT196" s="81">
        <f t="shared" ref="AT196:AT259" ca="1" si="62">MIN(ROUND(bvmll2*AS196,2),AR196)</f>
        <v>0</v>
      </c>
      <c r="AU196" s="81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'M2-In'!F197*malu2+'M2-In'!G197*dima2+'M2-In'!H197*wome2+'M2-In'!I197*doje2+'M2-In'!J197*vrve2+'M2-In'!K197*zasa2+'M2-In'!L197*zodi2</f>
        <v>0</v>
      </c>
      <c r="F197" s="34">
        <f>IF('M2-In'!Q197&lt;0,1,0)</f>
        <v>0</v>
      </c>
      <c r="G197" s="81" t="str">
        <f t="shared" si="48"/>
        <v>OK</v>
      </c>
      <c r="H197" s="81">
        <f>IF('M2-In'!Q197&lt;0,0,'M2-In'!Q197)</f>
        <v>0</v>
      </c>
      <c r="I197" s="25">
        <f>IF('M2-In'!F197&gt;0,malu2,0)</f>
        <v>0</v>
      </c>
      <c r="J197" s="25">
        <f>IF('M2-In'!G197&gt;0,dima2,0)</f>
        <v>0</v>
      </c>
      <c r="K197" s="25">
        <f>IF('M2-In'!H197&gt;0,wome2,0)</f>
        <v>0</v>
      </c>
      <c r="L197" s="25">
        <f>IF('M2-In'!I197&gt;0,doje2,0)</f>
        <v>0</v>
      </c>
      <c r="M197" s="25">
        <f>IF('M2-In'!J197&gt;0,vrve2,0)</f>
        <v>0</v>
      </c>
      <c r="N197" s="25">
        <f>IF('M2-In'!K197&gt;0,zasa2,0)</f>
        <v>0</v>
      </c>
      <c r="O197" s="25">
        <f>IF('M2-In'!L197&gt;0,zodi2,0)</f>
        <v>0</v>
      </c>
      <c r="P197" s="25">
        <f t="shared" si="49"/>
        <v>0</v>
      </c>
      <c r="Q197" s="25">
        <f>IF(P197+'M2-In'!U197&gt;malu2+dima2+wome2+doje2+vrve2+zasa2+zodi2,1,0)</f>
        <v>0</v>
      </c>
      <c r="R197" s="25" t="str">
        <f t="shared" si="50"/>
        <v>OK</v>
      </c>
      <c r="S197" s="25">
        <f>MIN(P197+'M2-In'!U197,malu2+dima2+wome2+doje2+vrve2+zasa2+zodi2)</f>
        <v>0</v>
      </c>
      <c r="T197" s="25">
        <f>IF('M2-In'!AD197+'M2-In'!AE197+'M2-In'!AF197+'M2-In'!AG197+'M2-In'!AH197+'M2-In'!AI197+'M2-In'!AJ197&gt;S197,1,0)</f>
        <v>0</v>
      </c>
      <c r="U197" s="25" t="str">
        <f t="shared" si="51"/>
        <v>OK</v>
      </c>
      <c r="V197" s="34">
        <f t="shared" si="52"/>
        <v>0</v>
      </c>
      <c r="W197" s="81">
        <f>ROUND('M2-In'!Y197+'M2-In'!Z197+'M2-In'!AA197*0.5+'M2-In'!AB197*0.5,2)</f>
        <v>0</v>
      </c>
      <c r="X197" s="81">
        <f>ROUND('M2-In'!Y197,2)+ROUND('M2-In'!Z197*1.5,2)+ROUND('M2-In'!AA197*0.6,2)+ROUND('M2-In'!AB197*0.9,2)</f>
        <v>0</v>
      </c>
      <c r="Y197" s="81">
        <f ca="1">IF(V197=1,"Corriger",'M2-In'!Y197* vergoedtwee +'M2-In'!Z197*ROUND( vergoedtwee *1.5,2)+'M2-In'!AA197*ROUND( vergoedtwee *0.6,2)+'M2-In'!AB197*ROUND( vergoedtwee *0.9,2))</f>
        <v>0</v>
      </c>
      <c r="Z197" s="81">
        <f t="shared" ca="1" si="53"/>
        <v>0</v>
      </c>
      <c r="AA197" s="81">
        <f>E197+'M2-In'!N197+'M2-In'!P197+H197</f>
        <v>0</v>
      </c>
      <c r="AB197" s="81">
        <f>E197+'M2-In'!N197+'M2-In'!P197</f>
        <v>0</v>
      </c>
      <c r="AC197" s="25">
        <f>IF(V197=1,"Corriger",MIN(AA197,ad5m2*Ident!L197))</f>
        <v>0</v>
      </c>
      <c r="AD197" s="25">
        <f>MIN(AB197,ad5m2*Ident!L197)</f>
        <v>0</v>
      </c>
      <c r="AE197" s="81">
        <f t="shared" si="54"/>
        <v>0</v>
      </c>
      <c r="AF197" s="81">
        <f t="shared" si="55"/>
        <v>0</v>
      </c>
      <c r="AG197" s="81">
        <f>'M2-In'!AD197+'M2-In'!AE197</f>
        <v>0</v>
      </c>
      <c r="AH197" s="81">
        <f t="shared" si="56"/>
        <v>0</v>
      </c>
      <c r="AI197" s="81">
        <f>IF(V197=1,"Corriger!",ROUND('M2-In'!AF197*AE197*fuf,2))</f>
        <v>0</v>
      </c>
      <c r="AJ197" s="81">
        <f>IF(V197=1,"Corriger!",ROUND('M2-In'!AG197*AE197*fuf,2))</f>
        <v>0</v>
      </c>
      <c r="AK197" s="81">
        <f>IF(V197=1,"Corriger!",ROUND('M2-In'!AH197*AE197*fuf,2))</f>
        <v>0</v>
      </c>
      <c r="AL197" s="81">
        <f>IF(V197=1,"Corriger!",ROUND('M2-In'!AI197*AE197*fuf,2))</f>
        <v>0</v>
      </c>
      <c r="AM197" s="81">
        <f>IF(V197=1,"Corriger!",ROUND('M2-In'!AJ197*AE197*fuf,2))</f>
        <v>0</v>
      </c>
      <c r="AN197" s="81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1">
        <f t="shared" si="58"/>
        <v>0</v>
      </c>
      <c r="AQ197" s="81">
        <f t="shared" ca="1" si="59"/>
        <v>0</v>
      </c>
      <c r="AR197" s="81">
        <f t="shared" ca="1" si="60"/>
        <v>0</v>
      </c>
      <c r="AS197" s="81">
        <f t="shared" si="61"/>
        <v>0</v>
      </c>
      <c r="AT197" s="81">
        <f t="shared" ca="1" si="62"/>
        <v>0</v>
      </c>
      <c r="AU197" s="81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'M2-In'!F198*malu2+'M2-In'!G198*dima2+'M2-In'!H198*wome2+'M2-In'!I198*doje2+'M2-In'!J198*vrve2+'M2-In'!K198*zasa2+'M2-In'!L198*zodi2</f>
        <v>0</v>
      </c>
      <c r="F198" s="34">
        <f>IF('M2-In'!Q198&lt;0,1,0)</f>
        <v>0</v>
      </c>
      <c r="G198" s="81" t="str">
        <f t="shared" si="48"/>
        <v>OK</v>
      </c>
      <c r="H198" s="81">
        <f>IF('M2-In'!Q198&lt;0,0,'M2-In'!Q198)</f>
        <v>0</v>
      </c>
      <c r="I198" s="25">
        <f>IF('M2-In'!F198&gt;0,malu2,0)</f>
        <v>0</v>
      </c>
      <c r="J198" s="25">
        <f>IF('M2-In'!G198&gt;0,dima2,0)</f>
        <v>0</v>
      </c>
      <c r="K198" s="25">
        <f>IF('M2-In'!H198&gt;0,wome2,0)</f>
        <v>0</v>
      </c>
      <c r="L198" s="25">
        <f>IF('M2-In'!I198&gt;0,doje2,0)</f>
        <v>0</v>
      </c>
      <c r="M198" s="25">
        <f>IF('M2-In'!J198&gt;0,vrve2,0)</f>
        <v>0</v>
      </c>
      <c r="N198" s="25">
        <f>IF('M2-In'!K198&gt;0,zasa2,0)</f>
        <v>0</v>
      </c>
      <c r="O198" s="25">
        <f>IF('M2-In'!L198&gt;0,zodi2,0)</f>
        <v>0</v>
      </c>
      <c r="P198" s="25">
        <f t="shared" si="49"/>
        <v>0</v>
      </c>
      <c r="Q198" s="25">
        <f>IF(P198+'M2-In'!U198&gt;malu2+dima2+wome2+doje2+vrve2+zasa2+zodi2,1,0)</f>
        <v>0</v>
      </c>
      <c r="R198" s="25" t="str">
        <f t="shared" si="50"/>
        <v>OK</v>
      </c>
      <c r="S198" s="25">
        <f>MIN(P198+'M2-In'!U198,malu2+dima2+wome2+doje2+vrve2+zasa2+zodi2)</f>
        <v>0</v>
      </c>
      <c r="T198" s="25">
        <f>IF('M2-In'!AD198+'M2-In'!AE198+'M2-In'!AF198+'M2-In'!AG198+'M2-In'!AH198+'M2-In'!AI198+'M2-In'!AJ198&gt;S198,1,0)</f>
        <v>0</v>
      </c>
      <c r="U198" s="25" t="str">
        <f t="shared" si="51"/>
        <v>OK</v>
      </c>
      <c r="V198" s="34">
        <f t="shared" si="52"/>
        <v>0</v>
      </c>
      <c r="W198" s="81">
        <f>ROUND('M2-In'!Y198+'M2-In'!Z198+'M2-In'!AA198*0.5+'M2-In'!AB198*0.5,2)</f>
        <v>0</v>
      </c>
      <c r="X198" s="81">
        <f>ROUND('M2-In'!Y198,2)+ROUND('M2-In'!Z198*1.5,2)+ROUND('M2-In'!AA198*0.6,2)+ROUND('M2-In'!AB198*0.9,2)</f>
        <v>0</v>
      </c>
      <c r="Y198" s="81">
        <f ca="1">IF(V198=1,"Corriger",'M2-In'!Y198* vergoedtwee +'M2-In'!Z198*ROUND( vergoedtwee *1.5,2)+'M2-In'!AA198*ROUND( vergoedtwee *0.6,2)+'M2-In'!AB198*ROUND( vergoedtwee *0.9,2))</f>
        <v>0</v>
      </c>
      <c r="Z198" s="81">
        <f t="shared" ca="1" si="53"/>
        <v>0</v>
      </c>
      <c r="AA198" s="81">
        <f>E198+'M2-In'!N198+'M2-In'!P198+H198</f>
        <v>0</v>
      </c>
      <c r="AB198" s="81">
        <f>E198+'M2-In'!N198+'M2-In'!P198</f>
        <v>0</v>
      </c>
      <c r="AC198" s="25">
        <f>IF(V198=1,"Corriger",MIN(AA198,ad5m2*Ident!L198))</f>
        <v>0</v>
      </c>
      <c r="AD198" s="25">
        <f>MIN(AB198,ad5m2*Ident!L198)</f>
        <v>0</v>
      </c>
      <c r="AE198" s="81">
        <f t="shared" si="54"/>
        <v>0</v>
      </c>
      <c r="AF198" s="81">
        <f t="shared" si="55"/>
        <v>0</v>
      </c>
      <c r="AG198" s="81">
        <f>'M2-In'!AD198+'M2-In'!AE198</f>
        <v>0</v>
      </c>
      <c r="AH198" s="81">
        <f t="shared" si="56"/>
        <v>0</v>
      </c>
      <c r="AI198" s="81">
        <f>IF(V198=1,"Corriger!",ROUND('M2-In'!AF198*AE198*fuf,2))</f>
        <v>0</v>
      </c>
      <c r="AJ198" s="81">
        <f>IF(V198=1,"Corriger!",ROUND('M2-In'!AG198*AE198*fuf,2))</f>
        <v>0</v>
      </c>
      <c r="AK198" s="81">
        <f>IF(V198=1,"Corriger!",ROUND('M2-In'!AH198*AE198*fuf,2))</f>
        <v>0</v>
      </c>
      <c r="AL198" s="81">
        <f>IF(V198=1,"Corriger!",ROUND('M2-In'!AI198*AE198*fuf,2))</f>
        <v>0</v>
      </c>
      <c r="AM198" s="81">
        <f>IF(V198=1,"Corriger!",ROUND('M2-In'!AJ198*AE198*fuf,2))</f>
        <v>0</v>
      </c>
      <c r="AN198" s="81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1">
        <f t="shared" si="58"/>
        <v>0</v>
      </c>
      <c r="AQ198" s="81">
        <f t="shared" ca="1" si="59"/>
        <v>0</v>
      </c>
      <c r="AR198" s="81">
        <f t="shared" ca="1" si="60"/>
        <v>0</v>
      </c>
      <c r="AS198" s="81">
        <f t="shared" si="61"/>
        <v>0</v>
      </c>
      <c r="AT198" s="81">
        <f t="shared" ca="1" si="62"/>
        <v>0</v>
      </c>
      <c r="AU198" s="81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'M2-In'!F199*malu2+'M2-In'!G199*dima2+'M2-In'!H199*wome2+'M2-In'!I199*doje2+'M2-In'!J199*vrve2+'M2-In'!K199*zasa2+'M2-In'!L199*zodi2</f>
        <v>0</v>
      </c>
      <c r="F199" s="34">
        <f>IF('M2-In'!Q199&lt;0,1,0)</f>
        <v>0</v>
      </c>
      <c r="G199" s="81" t="str">
        <f t="shared" si="48"/>
        <v>OK</v>
      </c>
      <c r="H199" s="81">
        <f>IF('M2-In'!Q199&lt;0,0,'M2-In'!Q199)</f>
        <v>0</v>
      </c>
      <c r="I199" s="25">
        <f>IF('M2-In'!F199&gt;0,malu2,0)</f>
        <v>0</v>
      </c>
      <c r="J199" s="25">
        <f>IF('M2-In'!G199&gt;0,dima2,0)</f>
        <v>0</v>
      </c>
      <c r="K199" s="25">
        <f>IF('M2-In'!H199&gt;0,wome2,0)</f>
        <v>0</v>
      </c>
      <c r="L199" s="25">
        <f>IF('M2-In'!I199&gt;0,doje2,0)</f>
        <v>0</v>
      </c>
      <c r="M199" s="25">
        <f>IF('M2-In'!J199&gt;0,vrve2,0)</f>
        <v>0</v>
      </c>
      <c r="N199" s="25">
        <f>IF('M2-In'!K199&gt;0,zasa2,0)</f>
        <v>0</v>
      </c>
      <c r="O199" s="25">
        <f>IF('M2-In'!L199&gt;0,zodi2,0)</f>
        <v>0</v>
      </c>
      <c r="P199" s="25">
        <f t="shared" si="49"/>
        <v>0</v>
      </c>
      <c r="Q199" s="25">
        <f>IF(P199+'M2-In'!U199&gt;malu2+dima2+wome2+doje2+vrve2+zasa2+zodi2,1,0)</f>
        <v>0</v>
      </c>
      <c r="R199" s="25" t="str">
        <f t="shared" si="50"/>
        <v>OK</v>
      </c>
      <c r="S199" s="25">
        <f>MIN(P199+'M2-In'!U199,malu2+dima2+wome2+doje2+vrve2+zasa2+zodi2)</f>
        <v>0</v>
      </c>
      <c r="T199" s="25">
        <f>IF('M2-In'!AD199+'M2-In'!AE199+'M2-In'!AF199+'M2-In'!AG199+'M2-In'!AH199+'M2-In'!AI199+'M2-In'!AJ199&gt;S199,1,0)</f>
        <v>0</v>
      </c>
      <c r="U199" s="25" t="str">
        <f t="shared" si="51"/>
        <v>OK</v>
      </c>
      <c r="V199" s="34">
        <f t="shared" si="52"/>
        <v>0</v>
      </c>
      <c r="W199" s="81">
        <f>ROUND('M2-In'!Y199+'M2-In'!Z199+'M2-In'!AA199*0.5+'M2-In'!AB199*0.5,2)</f>
        <v>0</v>
      </c>
      <c r="X199" s="81">
        <f>ROUND('M2-In'!Y199,2)+ROUND('M2-In'!Z199*1.5,2)+ROUND('M2-In'!AA199*0.6,2)+ROUND('M2-In'!AB199*0.9,2)</f>
        <v>0</v>
      </c>
      <c r="Y199" s="81">
        <f ca="1">IF(V199=1,"Corriger",'M2-In'!Y199* vergoedtwee +'M2-In'!Z199*ROUND( vergoedtwee *1.5,2)+'M2-In'!AA199*ROUND( vergoedtwee *0.6,2)+'M2-In'!AB199*ROUND( vergoedtwee *0.9,2))</f>
        <v>0</v>
      </c>
      <c r="Z199" s="81">
        <f t="shared" ca="1" si="53"/>
        <v>0</v>
      </c>
      <c r="AA199" s="81">
        <f>E199+'M2-In'!N199+'M2-In'!P199+H199</f>
        <v>0</v>
      </c>
      <c r="AB199" s="81">
        <f>E199+'M2-In'!N199+'M2-In'!P199</f>
        <v>0</v>
      </c>
      <c r="AC199" s="25">
        <f>IF(V199=1,"Corriger",MIN(AA199,ad5m2*Ident!L199))</f>
        <v>0</v>
      </c>
      <c r="AD199" s="25">
        <f>MIN(AB199,ad5m2*Ident!L199)</f>
        <v>0</v>
      </c>
      <c r="AE199" s="81">
        <f t="shared" si="54"/>
        <v>0</v>
      </c>
      <c r="AF199" s="81">
        <f t="shared" si="55"/>
        <v>0</v>
      </c>
      <c r="AG199" s="81">
        <f>'M2-In'!AD199+'M2-In'!AE199</f>
        <v>0</v>
      </c>
      <c r="AH199" s="81">
        <f t="shared" si="56"/>
        <v>0</v>
      </c>
      <c r="AI199" s="81">
        <f>IF(V199=1,"Corriger!",ROUND('M2-In'!AF199*AE199*fuf,2))</f>
        <v>0</v>
      </c>
      <c r="AJ199" s="81">
        <f>IF(V199=1,"Corriger!",ROUND('M2-In'!AG199*AE199*fuf,2))</f>
        <v>0</v>
      </c>
      <c r="AK199" s="81">
        <f>IF(V199=1,"Corriger!",ROUND('M2-In'!AH199*AE199*fuf,2))</f>
        <v>0</v>
      </c>
      <c r="AL199" s="81">
        <f>IF(V199=1,"Corriger!",ROUND('M2-In'!AI199*AE199*fuf,2))</f>
        <v>0</v>
      </c>
      <c r="AM199" s="81">
        <f>IF(V199=1,"Corriger!",ROUND('M2-In'!AJ199*AE199*fuf,2))</f>
        <v>0</v>
      </c>
      <c r="AN199" s="81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1">
        <f t="shared" si="58"/>
        <v>0</v>
      </c>
      <c r="AQ199" s="81">
        <f t="shared" ca="1" si="59"/>
        <v>0</v>
      </c>
      <c r="AR199" s="81">
        <f t="shared" ca="1" si="60"/>
        <v>0</v>
      </c>
      <c r="AS199" s="81">
        <f t="shared" si="61"/>
        <v>0</v>
      </c>
      <c r="AT199" s="81">
        <f t="shared" ca="1" si="62"/>
        <v>0</v>
      </c>
      <c r="AU199" s="81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'M2-In'!F200*malu2+'M2-In'!G200*dima2+'M2-In'!H200*wome2+'M2-In'!I200*doje2+'M2-In'!J200*vrve2+'M2-In'!K200*zasa2+'M2-In'!L200*zodi2</f>
        <v>0</v>
      </c>
      <c r="F200" s="34">
        <f>IF('M2-In'!Q200&lt;0,1,0)</f>
        <v>0</v>
      </c>
      <c r="G200" s="81" t="str">
        <f t="shared" si="48"/>
        <v>OK</v>
      </c>
      <c r="H200" s="81">
        <f>IF('M2-In'!Q200&lt;0,0,'M2-In'!Q200)</f>
        <v>0</v>
      </c>
      <c r="I200" s="25">
        <f>IF('M2-In'!F200&gt;0,malu2,0)</f>
        <v>0</v>
      </c>
      <c r="J200" s="25">
        <f>IF('M2-In'!G200&gt;0,dima2,0)</f>
        <v>0</v>
      </c>
      <c r="K200" s="25">
        <f>IF('M2-In'!H200&gt;0,wome2,0)</f>
        <v>0</v>
      </c>
      <c r="L200" s="25">
        <f>IF('M2-In'!I200&gt;0,doje2,0)</f>
        <v>0</v>
      </c>
      <c r="M200" s="25">
        <f>IF('M2-In'!J200&gt;0,vrve2,0)</f>
        <v>0</v>
      </c>
      <c r="N200" s="25">
        <f>IF('M2-In'!K200&gt;0,zasa2,0)</f>
        <v>0</v>
      </c>
      <c r="O200" s="25">
        <f>IF('M2-In'!L200&gt;0,zodi2,0)</f>
        <v>0</v>
      </c>
      <c r="P200" s="25">
        <f t="shared" si="49"/>
        <v>0</v>
      </c>
      <c r="Q200" s="25">
        <f>IF(P200+'M2-In'!U200&gt;malu2+dima2+wome2+doje2+vrve2+zasa2+zodi2,1,0)</f>
        <v>0</v>
      </c>
      <c r="R200" s="25" t="str">
        <f t="shared" si="50"/>
        <v>OK</v>
      </c>
      <c r="S200" s="25">
        <f>MIN(P200+'M2-In'!U200,malu2+dima2+wome2+doje2+vrve2+zasa2+zodi2)</f>
        <v>0</v>
      </c>
      <c r="T200" s="25">
        <f>IF('M2-In'!AD200+'M2-In'!AE200+'M2-In'!AF200+'M2-In'!AG200+'M2-In'!AH200+'M2-In'!AI200+'M2-In'!AJ200&gt;S200,1,0)</f>
        <v>0</v>
      </c>
      <c r="U200" s="25" t="str">
        <f t="shared" si="51"/>
        <v>OK</v>
      </c>
      <c r="V200" s="34">
        <f t="shared" si="52"/>
        <v>0</v>
      </c>
      <c r="W200" s="81">
        <f>ROUND('M2-In'!Y200+'M2-In'!Z200+'M2-In'!AA200*0.5+'M2-In'!AB200*0.5,2)</f>
        <v>0</v>
      </c>
      <c r="X200" s="81">
        <f>ROUND('M2-In'!Y200,2)+ROUND('M2-In'!Z200*1.5,2)+ROUND('M2-In'!AA200*0.6,2)+ROUND('M2-In'!AB200*0.9,2)</f>
        <v>0</v>
      </c>
      <c r="Y200" s="81">
        <f ca="1">IF(V200=1,"Corriger",'M2-In'!Y200* vergoedtwee +'M2-In'!Z200*ROUND( vergoedtwee *1.5,2)+'M2-In'!AA200*ROUND( vergoedtwee *0.6,2)+'M2-In'!AB200*ROUND( vergoedtwee *0.9,2))</f>
        <v>0</v>
      </c>
      <c r="Z200" s="81">
        <f t="shared" ca="1" si="53"/>
        <v>0</v>
      </c>
      <c r="AA200" s="81">
        <f>E200+'M2-In'!N200+'M2-In'!P200+H200</f>
        <v>0</v>
      </c>
      <c r="AB200" s="81">
        <f>E200+'M2-In'!N200+'M2-In'!P200</f>
        <v>0</v>
      </c>
      <c r="AC200" s="25">
        <f>IF(V200=1,"Corriger",MIN(AA200,ad5m2*Ident!L200))</f>
        <v>0</v>
      </c>
      <c r="AD200" s="25">
        <f>MIN(AB200,ad5m2*Ident!L200)</f>
        <v>0</v>
      </c>
      <c r="AE200" s="81">
        <f t="shared" si="54"/>
        <v>0</v>
      </c>
      <c r="AF200" s="81">
        <f t="shared" si="55"/>
        <v>0</v>
      </c>
      <c r="AG200" s="81">
        <f>'M2-In'!AD200+'M2-In'!AE200</f>
        <v>0</v>
      </c>
      <c r="AH200" s="81">
        <f t="shared" si="56"/>
        <v>0</v>
      </c>
      <c r="AI200" s="81">
        <f>IF(V200=1,"Corriger!",ROUND('M2-In'!AF200*AE200*fuf,2))</f>
        <v>0</v>
      </c>
      <c r="AJ200" s="81">
        <f>IF(V200=1,"Corriger!",ROUND('M2-In'!AG200*AE200*fuf,2))</f>
        <v>0</v>
      </c>
      <c r="AK200" s="81">
        <f>IF(V200=1,"Corriger!",ROUND('M2-In'!AH200*AE200*fuf,2))</f>
        <v>0</v>
      </c>
      <c r="AL200" s="81">
        <f>IF(V200=1,"Corriger!",ROUND('M2-In'!AI200*AE200*fuf,2))</f>
        <v>0</v>
      </c>
      <c r="AM200" s="81">
        <f>IF(V200=1,"Corriger!",ROUND('M2-In'!AJ200*AE200*fuf,2))</f>
        <v>0</v>
      </c>
      <c r="AN200" s="81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1">
        <f t="shared" si="58"/>
        <v>0</v>
      </c>
      <c r="AQ200" s="81">
        <f t="shared" ca="1" si="59"/>
        <v>0</v>
      </c>
      <c r="AR200" s="81">
        <f t="shared" ca="1" si="60"/>
        <v>0</v>
      </c>
      <c r="AS200" s="81">
        <f t="shared" si="61"/>
        <v>0</v>
      </c>
      <c r="AT200" s="81">
        <f t="shared" ca="1" si="62"/>
        <v>0</v>
      </c>
      <c r="AU200" s="81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'M2-In'!F201*malu2+'M2-In'!G201*dima2+'M2-In'!H201*wome2+'M2-In'!I201*doje2+'M2-In'!J201*vrve2+'M2-In'!K201*zasa2+'M2-In'!L201*zodi2</f>
        <v>0</v>
      </c>
      <c r="F201" s="34">
        <f>IF('M2-In'!Q201&lt;0,1,0)</f>
        <v>0</v>
      </c>
      <c r="G201" s="81" t="str">
        <f t="shared" si="48"/>
        <v>OK</v>
      </c>
      <c r="H201" s="81">
        <f>IF('M2-In'!Q201&lt;0,0,'M2-In'!Q201)</f>
        <v>0</v>
      </c>
      <c r="I201" s="25">
        <f>IF('M2-In'!F201&gt;0,malu2,0)</f>
        <v>0</v>
      </c>
      <c r="J201" s="25">
        <f>IF('M2-In'!G201&gt;0,dima2,0)</f>
        <v>0</v>
      </c>
      <c r="K201" s="25">
        <f>IF('M2-In'!H201&gt;0,wome2,0)</f>
        <v>0</v>
      </c>
      <c r="L201" s="25">
        <f>IF('M2-In'!I201&gt;0,doje2,0)</f>
        <v>0</v>
      </c>
      <c r="M201" s="25">
        <f>IF('M2-In'!J201&gt;0,vrve2,0)</f>
        <v>0</v>
      </c>
      <c r="N201" s="25">
        <f>IF('M2-In'!K201&gt;0,zasa2,0)</f>
        <v>0</v>
      </c>
      <c r="O201" s="25">
        <f>IF('M2-In'!L201&gt;0,zodi2,0)</f>
        <v>0</v>
      </c>
      <c r="P201" s="25">
        <f t="shared" si="49"/>
        <v>0</v>
      </c>
      <c r="Q201" s="25">
        <f>IF(P201+'M2-In'!U201&gt;malu2+dima2+wome2+doje2+vrve2+zasa2+zodi2,1,0)</f>
        <v>0</v>
      </c>
      <c r="R201" s="25" t="str">
        <f t="shared" si="50"/>
        <v>OK</v>
      </c>
      <c r="S201" s="25">
        <f>MIN(P201+'M2-In'!U201,malu2+dima2+wome2+doje2+vrve2+zasa2+zodi2)</f>
        <v>0</v>
      </c>
      <c r="T201" s="25">
        <f>IF('M2-In'!AD201+'M2-In'!AE201+'M2-In'!AF201+'M2-In'!AG201+'M2-In'!AH201+'M2-In'!AI201+'M2-In'!AJ201&gt;S201,1,0)</f>
        <v>0</v>
      </c>
      <c r="U201" s="25" t="str">
        <f t="shared" si="51"/>
        <v>OK</v>
      </c>
      <c r="V201" s="34">
        <f t="shared" si="52"/>
        <v>0</v>
      </c>
      <c r="W201" s="81">
        <f>ROUND('M2-In'!Y201+'M2-In'!Z201+'M2-In'!AA201*0.5+'M2-In'!AB201*0.5,2)</f>
        <v>0</v>
      </c>
      <c r="X201" s="81">
        <f>ROUND('M2-In'!Y201,2)+ROUND('M2-In'!Z201*1.5,2)+ROUND('M2-In'!AA201*0.6,2)+ROUND('M2-In'!AB201*0.9,2)</f>
        <v>0</v>
      </c>
      <c r="Y201" s="81">
        <f ca="1">IF(V201=1,"Corriger",'M2-In'!Y201* vergoedtwee +'M2-In'!Z201*ROUND( vergoedtwee *1.5,2)+'M2-In'!AA201*ROUND( vergoedtwee *0.6,2)+'M2-In'!AB201*ROUND( vergoedtwee *0.9,2))</f>
        <v>0</v>
      </c>
      <c r="Z201" s="81">
        <f t="shared" ca="1" si="53"/>
        <v>0</v>
      </c>
      <c r="AA201" s="81">
        <f>E201+'M2-In'!N201+'M2-In'!P201+H201</f>
        <v>0</v>
      </c>
      <c r="AB201" s="81">
        <f>E201+'M2-In'!N201+'M2-In'!P201</f>
        <v>0</v>
      </c>
      <c r="AC201" s="25">
        <f>IF(V201=1,"Corriger",MIN(AA201,ad5m2*Ident!L201))</f>
        <v>0</v>
      </c>
      <c r="AD201" s="25">
        <f>MIN(AB201,ad5m2*Ident!L201)</f>
        <v>0</v>
      </c>
      <c r="AE201" s="81">
        <f t="shared" si="54"/>
        <v>0</v>
      </c>
      <c r="AF201" s="81">
        <f t="shared" si="55"/>
        <v>0</v>
      </c>
      <c r="AG201" s="81">
        <f>'M2-In'!AD201+'M2-In'!AE201</f>
        <v>0</v>
      </c>
      <c r="AH201" s="81">
        <f t="shared" si="56"/>
        <v>0</v>
      </c>
      <c r="AI201" s="81">
        <f>IF(V201=1,"Corriger!",ROUND('M2-In'!AF201*AE201*fuf,2))</f>
        <v>0</v>
      </c>
      <c r="AJ201" s="81">
        <f>IF(V201=1,"Corriger!",ROUND('M2-In'!AG201*AE201*fuf,2))</f>
        <v>0</v>
      </c>
      <c r="AK201" s="81">
        <f>IF(V201=1,"Corriger!",ROUND('M2-In'!AH201*AE201*fuf,2))</f>
        <v>0</v>
      </c>
      <c r="AL201" s="81">
        <f>IF(V201=1,"Corriger!",ROUND('M2-In'!AI201*AE201*fuf,2))</f>
        <v>0</v>
      </c>
      <c r="AM201" s="81">
        <f>IF(V201=1,"Corriger!",ROUND('M2-In'!AJ201*AE201*fuf,2))</f>
        <v>0</v>
      </c>
      <c r="AN201" s="81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1">
        <f t="shared" si="58"/>
        <v>0</v>
      </c>
      <c r="AQ201" s="81">
        <f t="shared" ca="1" si="59"/>
        <v>0</v>
      </c>
      <c r="AR201" s="81">
        <f t="shared" ca="1" si="60"/>
        <v>0</v>
      </c>
      <c r="AS201" s="81">
        <f t="shared" si="61"/>
        <v>0</v>
      </c>
      <c r="AT201" s="81">
        <f t="shared" ca="1" si="62"/>
        <v>0</v>
      </c>
      <c r="AU201" s="81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'M2-In'!F202*malu2+'M2-In'!G202*dima2+'M2-In'!H202*wome2+'M2-In'!I202*doje2+'M2-In'!J202*vrve2+'M2-In'!K202*zasa2+'M2-In'!L202*zodi2</f>
        <v>0</v>
      </c>
      <c r="F202" s="34">
        <f>IF('M2-In'!Q202&lt;0,1,0)</f>
        <v>0</v>
      </c>
      <c r="G202" s="81" t="str">
        <f t="shared" si="48"/>
        <v>OK</v>
      </c>
      <c r="H202" s="81">
        <f>IF('M2-In'!Q202&lt;0,0,'M2-In'!Q202)</f>
        <v>0</v>
      </c>
      <c r="I202" s="25">
        <f>IF('M2-In'!F202&gt;0,malu2,0)</f>
        <v>0</v>
      </c>
      <c r="J202" s="25">
        <f>IF('M2-In'!G202&gt;0,dima2,0)</f>
        <v>0</v>
      </c>
      <c r="K202" s="25">
        <f>IF('M2-In'!H202&gt;0,wome2,0)</f>
        <v>0</v>
      </c>
      <c r="L202" s="25">
        <f>IF('M2-In'!I202&gt;0,doje2,0)</f>
        <v>0</v>
      </c>
      <c r="M202" s="25">
        <f>IF('M2-In'!J202&gt;0,vrve2,0)</f>
        <v>0</v>
      </c>
      <c r="N202" s="25">
        <f>IF('M2-In'!K202&gt;0,zasa2,0)</f>
        <v>0</v>
      </c>
      <c r="O202" s="25">
        <f>IF('M2-In'!L202&gt;0,zodi2,0)</f>
        <v>0</v>
      </c>
      <c r="P202" s="25">
        <f t="shared" si="49"/>
        <v>0</v>
      </c>
      <c r="Q202" s="25">
        <f>IF(P202+'M2-In'!U202&gt;malu2+dima2+wome2+doje2+vrve2+zasa2+zodi2,1,0)</f>
        <v>0</v>
      </c>
      <c r="R202" s="25" t="str">
        <f t="shared" si="50"/>
        <v>OK</v>
      </c>
      <c r="S202" s="25">
        <f>MIN(P202+'M2-In'!U202,malu2+dima2+wome2+doje2+vrve2+zasa2+zodi2)</f>
        <v>0</v>
      </c>
      <c r="T202" s="25">
        <f>IF('M2-In'!AD202+'M2-In'!AE202+'M2-In'!AF202+'M2-In'!AG202+'M2-In'!AH202+'M2-In'!AI202+'M2-In'!AJ202&gt;S202,1,0)</f>
        <v>0</v>
      </c>
      <c r="U202" s="25" t="str">
        <f t="shared" si="51"/>
        <v>OK</v>
      </c>
      <c r="V202" s="34">
        <f t="shared" si="52"/>
        <v>0</v>
      </c>
      <c r="W202" s="81">
        <f>ROUND('M2-In'!Y202+'M2-In'!Z202+'M2-In'!AA202*0.5+'M2-In'!AB202*0.5,2)</f>
        <v>0</v>
      </c>
      <c r="X202" s="81">
        <f>ROUND('M2-In'!Y202,2)+ROUND('M2-In'!Z202*1.5,2)+ROUND('M2-In'!AA202*0.6,2)+ROUND('M2-In'!AB202*0.9,2)</f>
        <v>0</v>
      </c>
      <c r="Y202" s="81">
        <f ca="1">IF(V202=1,"Corriger",'M2-In'!Y202* vergoedtwee +'M2-In'!Z202*ROUND( vergoedtwee *1.5,2)+'M2-In'!AA202*ROUND( vergoedtwee *0.6,2)+'M2-In'!AB202*ROUND( vergoedtwee *0.9,2))</f>
        <v>0</v>
      </c>
      <c r="Z202" s="81">
        <f t="shared" ca="1" si="53"/>
        <v>0</v>
      </c>
      <c r="AA202" s="81">
        <f>E202+'M2-In'!N202+'M2-In'!P202+H202</f>
        <v>0</v>
      </c>
      <c r="AB202" s="81">
        <f>E202+'M2-In'!N202+'M2-In'!P202</f>
        <v>0</v>
      </c>
      <c r="AC202" s="25">
        <f>IF(V202=1,"Corriger",MIN(AA202,ad5m2*Ident!L202))</f>
        <v>0</v>
      </c>
      <c r="AD202" s="25">
        <f>MIN(AB202,ad5m2*Ident!L202)</f>
        <v>0</v>
      </c>
      <c r="AE202" s="81">
        <f t="shared" si="54"/>
        <v>0</v>
      </c>
      <c r="AF202" s="81">
        <f t="shared" si="55"/>
        <v>0</v>
      </c>
      <c r="AG202" s="81">
        <f>'M2-In'!AD202+'M2-In'!AE202</f>
        <v>0</v>
      </c>
      <c r="AH202" s="81">
        <f t="shared" si="56"/>
        <v>0</v>
      </c>
      <c r="AI202" s="81">
        <f>IF(V202=1,"Corriger!",ROUND('M2-In'!AF202*AE202*fuf,2))</f>
        <v>0</v>
      </c>
      <c r="AJ202" s="81">
        <f>IF(V202=1,"Corriger!",ROUND('M2-In'!AG202*AE202*fuf,2))</f>
        <v>0</v>
      </c>
      <c r="AK202" s="81">
        <f>IF(V202=1,"Corriger!",ROUND('M2-In'!AH202*AE202*fuf,2))</f>
        <v>0</v>
      </c>
      <c r="AL202" s="81">
        <f>IF(V202=1,"Corriger!",ROUND('M2-In'!AI202*AE202*fuf,2))</f>
        <v>0</v>
      </c>
      <c r="AM202" s="81">
        <f>IF(V202=1,"Corriger!",ROUND('M2-In'!AJ202*AE202*fuf,2))</f>
        <v>0</v>
      </c>
      <c r="AN202" s="81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1">
        <f t="shared" si="58"/>
        <v>0</v>
      </c>
      <c r="AQ202" s="81">
        <f t="shared" ca="1" si="59"/>
        <v>0</v>
      </c>
      <c r="AR202" s="81">
        <f t="shared" ca="1" si="60"/>
        <v>0</v>
      </c>
      <c r="AS202" s="81">
        <f t="shared" si="61"/>
        <v>0</v>
      </c>
      <c r="AT202" s="81">
        <f t="shared" ca="1" si="62"/>
        <v>0</v>
      </c>
      <c r="AU202" s="81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'M2-In'!F203*malu2+'M2-In'!G203*dima2+'M2-In'!H203*wome2+'M2-In'!I203*doje2+'M2-In'!J203*vrve2+'M2-In'!K203*zasa2+'M2-In'!L203*zodi2</f>
        <v>0</v>
      </c>
      <c r="F203" s="34">
        <f>IF('M2-In'!Q203&lt;0,1,0)</f>
        <v>0</v>
      </c>
      <c r="G203" s="81" t="str">
        <f t="shared" si="48"/>
        <v>OK</v>
      </c>
      <c r="H203" s="81">
        <f>IF('M2-In'!Q203&lt;0,0,'M2-In'!Q203)</f>
        <v>0</v>
      </c>
      <c r="I203" s="25">
        <f>IF('M2-In'!F203&gt;0,malu2,0)</f>
        <v>0</v>
      </c>
      <c r="J203" s="25">
        <f>IF('M2-In'!G203&gt;0,dima2,0)</f>
        <v>0</v>
      </c>
      <c r="K203" s="25">
        <f>IF('M2-In'!H203&gt;0,wome2,0)</f>
        <v>0</v>
      </c>
      <c r="L203" s="25">
        <f>IF('M2-In'!I203&gt;0,doje2,0)</f>
        <v>0</v>
      </c>
      <c r="M203" s="25">
        <f>IF('M2-In'!J203&gt;0,vrve2,0)</f>
        <v>0</v>
      </c>
      <c r="N203" s="25">
        <f>IF('M2-In'!K203&gt;0,zasa2,0)</f>
        <v>0</v>
      </c>
      <c r="O203" s="25">
        <f>IF('M2-In'!L203&gt;0,zodi2,0)</f>
        <v>0</v>
      </c>
      <c r="P203" s="25">
        <f t="shared" si="49"/>
        <v>0</v>
      </c>
      <c r="Q203" s="25">
        <f>IF(P203+'M2-In'!U203&gt;malu2+dima2+wome2+doje2+vrve2+zasa2+zodi2,1,0)</f>
        <v>0</v>
      </c>
      <c r="R203" s="25" t="str">
        <f t="shared" si="50"/>
        <v>OK</v>
      </c>
      <c r="S203" s="25">
        <f>MIN(P203+'M2-In'!U203,malu2+dima2+wome2+doje2+vrve2+zasa2+zodi2)</f>
        <v>0</v>
      </c>
      <c r="T203" s="25">
        <f>IF('M2-In'!AD203+'M2-In'!AE203+'M2-In'!AF203+'M2-In'!AG203+'M2-In'!AH203+'M2-In'!AI203+'M2-In'!AJ203&gt;S203,1,0)</f>
        <v>0</v>
      </c>
      <c r="U203" s="25" t="str">
        <f t="shared" si="51"/>
        <v>OK</v>
      </c>
      <c r="V203" s="34">
        <f t="shared" si="52"/>
        <v>0</v>
      </c>
      <c r="W203" s="81">
        <f>ROUND('M2-In'!Y203+'M2-In'!Z203+'M2-In'!AA203*0.5+'M2-In'!AB203*0.5,2)</f>
        <v>0</v>
      </c>
      <c r="X203" s="81">
        <f>ROUND('M2-In'!Y203,2)+ROUND('M2-In'!Z203*1.5,2)+ROUND('M2-In'!AA203*0.6,2)+ROUND('M2-In'!AB203*0.9,2)</f>
        <v>0</v>
      </c>
      <c r="Y203" s="81">
        <f ca="1">IF(V203=1,"Corriger",'M2-In'!Y203* vergoedtwee +'M2-In'!Z203*ROUND( vergoedtwee *1.5,2)+'M2-In'!AA203*ROUND( vergoedtwee *0.6,2)+'M2-In'!AB203*ROUND( vergoedtwee *0.9,2))</f>
        <v>0</v>
      </c>
      <c r="Z203" s="81">
        <f t="shared" ca="1" si="53"/>
        <v>0</v>
      </c>
      <c r="AA203" s="81">
        <f>E203+'M2-In'!N203+'M2-In'!P203+H203</f>
        <v>0</v>
      </c>
      <c r="AB203" s="81">
        <f>E203+'M2-In'!N203+'M2-In'!P203</f>
        <v>0</v>
      </c>
      <c r="AC203" s="25">
        <f>IF(V203=1,"Corriger",MIN(AA203,ad5m2*Ident!L203))</f>
        <v>0</v>
      </c>
      <c r="AD203" s="25">
        <f>MIN(AB203,ad5m2*Ident!L203)</f>
        <v>0</v>
      </c>
      <c r="AE203" s="81">
        <f t="shared" si="54"/>
        <v>0</v>
      </c>
      <c r="AF203" s="81">
        <f t="shared" si="55"/>
        <v>0</v>
      </c>
      <c r="AG203" s="81">
        <f>'M2-In'!AD203+'M2-In'!AE203</f>
        <v>0</v>
      </c>
      <c r="AH203" s="81">
        <f t="shared" si="56"/>
        <v>0</v>
      </c>
      <c r="AI203" s="81">
        <f>IF(V203=1,"Corriger!",ROUND('M2-In'!AF203*AE203*fuf,2))</f>
        <v>0</v>
      </c>
      <c r="AJ203" s="81">
        <f>IF(V203=1,"Corriger!",ROUND('M2-In'!AG203*AE203*fuf,2))</f>
        <v>0</v>
      </c>
      <c r="AK203" s="81">
        <f>IF(V203=1,"Corriger!",ROUND('M2-In'!AH203*AE203*fuf,2))</f>
        <v>0</v>
      </c>
      <c r="AL203" s="81">
        <f>IF(V203=1,"Corriger!",ROUND('M2-In'!AI203*AE203*fuf,2))</f>
        <v>0</v>
      </c>
      <c r="AM203" s="81">
        <f>IF(V203=1,"Corriger!",ROUND('M2-In'!AJ203*AE203*fuf,2))</f>
        <v>0</v>
      </c>
      <c r="AN203" s="81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1">
        <f t="shared" si="58"/>
        <v>0</v>
      </c>
      <c r="AQ203" s="81">
        <f t="shared" ca="1" si="59"/>
        <v>0</v>
      </c>
      <c r="AR203" s="81">
        <f t="shared" ca="1" si="60"/>
        <v>0</v>
      </c>
      <c r="AS203" s="81">
        <f t="shared" si="61"/>
        <v>0</v>
      </c>
      <c r="AT203" s="81">
        <f t="shared" ca="1" si="62"/>
        <v>0</v>
      </c>
      <c r="AU203" s="81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'M2-In'!F204*malu2+'M2-In'!G204*dima2+'M2-In'!H204*wome2+'M2-In'!I204*doje2+'M2-In'!J204*vrve2+'M2-In'!K204*zasa2+'M2-In'!L204*zodi2</f>
        <v>0</v>
      </c>
      <c r="F204" s="34">
        <f>IF('M2-In'!Q204&lt;0,1,0)</f>
        <v>0</v>
      </c>
      <c r="G204" s="81" t="str">
        <f t="shared" si="48"/>
        <v>OK</v>
      </c>
      <c r="H204" s="81">
        <f>IF('M2-In'!Q204&lt;0,0,'M2-In'!Q204)</f>
        <v>0</v>
      </c>
      <c r="I204" s="25">
        <f>IF('M2-In'!F204&gt;0,malu2,0)</f>
        <v>0</v>
      </c>
      <c r="J204" s="25">
        <f>IF('M2-In'!G204&gt;0,dima2,0)</f>
        <v>0</v>
      </c>
      <c r="K204" s="25">
        <f>IF('M2-In'!H204&gt;0,wome2,0)</f>
        <v>0</v>
      </c>
      <c r="L204" s="25">
        <f>IF('M2-In'!I204&gt;0,doje2,0)</f>
        <v>0</v>
      </c>
      <c r="M204" s="25">
        <f>IF('M2-In'!J204&gt;0,vrve2,0)</f>
        <v>0</v>
      </c>
      <c r="N204" s="25">
        <f>IF('M2-In'!K204&gt;0,zasa2,0)</f>
        <v>0</v>
      </c>
      <c r="O204" s="25">
        <f>IF('M2-In'!L204&gt;0,zodi2,0)</f>
        <v>0</v>
      </c>
      <c r="P204" s="25">
        <f t="shared" si="49"/>
        <v>0</v>
      </c>
      <c r="Q204" s="25">
        <f>IF(P204+'M2-In'!U204&gt;malu2+dima2+wome2+doje2+vrve2+zasa2+zodi2,1,0)</f>
        <v>0</v>
      </c>
      <c r="R204" s="25" t="str">
        <f t="shared" si="50"/>
        <v>OK</v>
      </c>
      <c r="S204" s="25">
        <f>MIN(P204+'M2-In'!U204,malu2+dima2+wome2+doje2+vrve2+zasa2+zodi2)</f>
        <v>0</v>
      </c>
      <c r="T204" s="25">
        <f>IF('M2-In'!AD204+'M2-In'!AE204+'M2-In'!AF204+'M2-In'!AG204+'M2-In'!AH204+'M2-In'!AI204+'M2-In'!AJ204&gt;S204,1,0)</f>
        <v>0</v>
      </c>
      <c r="U204" s="25" t="str">
        <f t="shared" si="51"/>
        <v>OK</v>
      </c>
      <c r="V204" s="34">
        <f t="shared" si="52"/>
        <v>0</v>
      </c>
      <c r="W204" s="81">
        <f>ROUND('M2-In'!Y204+'M2-In'!Z204+'M2-In'!AA204*0.5+'M2-In'!AB204*0.5,2)</f>
        <v>0</v>
      </c>
      <c r="X204" s="81">
        <f>ROUND('M2-In'!Y204,2)+ROUND('M2-In'!Z204*1.5,2)+ROUND('M2-In'!AA204*0.6,2)+ROUND('M2-In'!AB204*0.9,2)</f>
        <v>0</v>
      </c>
      <c r="Y204" s="81">
        <f ca="1">IF(V204=1,"Corriger",'M2-In'!Y204* vergoedtwee +'M2-In'!Z204*ROUND( vergoedtwee *1.5,2)+'M2-In'!AA204*ROUND( vergoedtwee *0.6,2)+'M2-In'!AB204*ROUND( vergoedtwee *0.9,2))</f>
        <v>0</v>
      </c>
      <c r="Z204" s="81">
        <f t="shared" ca="1" si="53"/>
        <v>0</v>
      </c>
      <c r="AA204" s="81">
        <f>E204+'M2-In'!N204+'M2-In'!P204+H204</f>
        <v>0</v>
      </c>
      <c r="AB204" s="81">
        <f>E204+'M2-In'!N204+'M2-In'!P204</f>
        <v>0</v>
      </c>
      <c r="AC204" s="25">
        <f>IF(V204=1,"Corriger",MIN(AA204,ad5m2*Ident!L204))</f>
        <v>0</v>
      </c>
      <c r="AD204" s="25">
        <f>MIN(AB204,ad5m2*Ident!L204)</f>
        <v>0</v>
      </c>
      <c r="AE204" s="81">
        <f t="shared" si="54"/>
        <v>0</v>
      </c>
      <c r="AF204" s="81">
        <f t="shared" si="55"/>
        <v>0</v>
      </c>
      <c r="AG204" s="81">
        <f>'M2-In'!AD204+'M2-In'!AE204</f>
        <v>0</v>
      </c>
      <c r="AH204" s="81">
        <f t="shared" si="56"/>
        <v>0</v>
      </c>
      <c r="AI204" s="81">
        <f>IF(V204=1,"Corriger!",ROUND('M2-In'!AF204*AE204*fuf,2))</f>
        <v>0</v>
      </c>
      <c r="AJ204" s="81">
        <f>IF(V204=1,"Corriger!",ROUND('M2-In'!AG204*AE204*fuf,2))</f>
        <v>0</v>
      </c>
      <c r="AK204" s="81">
        <f>IF(V204=1,"Corriger!",ROUND('M2-In'!AH204*AE204*fuf,2))</f>
        <v>0</v>
      </c>
      <c r="AL204" s="81">
        <f>IF(V204=1,"Corriger!",ROUND('M2-In'!AI204*AE204*fuf,2))</f>
        <v>0</v>
      </c>
      <c r="AM204" s="81">
        <f>IF(V204=1,"Corriger!",ROUND('M2-In'!AJ204*AE204*fuf,2))</f>
        <v>0</v>
      </c>
      <c r="AN204" s="81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1">
        <f t="shared" si="58"/>
        <v>0</v>
      </c>
      <c r="AQ204" s="81">
        <f t="shared" ca="1" si="59"/>
        <v>0</v>
      </c>
      <c r="AR204" s="81">
        <f t="shared" ca="1" si="60"/>
        <v>0</v>
      </c>
      <c r="AS204" s="81">
        <f t="shared" si="61"/>
        <v>0</v>
      </c>
      <c r="AT204" s="81">
        <f t="shared" ca="1" si="62"/>
        <v>0</v>
      </c>
      <c r="AU204" s="81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'M2-In'!F205*malu2+'M2-In'!G205*dima2+'M2-In'!H205*wome2+'M2-In'!I205*doje2+'M2-In'!J205*vrve2+'M2-In'!K205*zasa2+'M2-In'!L205*zodi2</f>
        <v>0</v>
      </c>
      <c r="F205" s="34">
        <f>IF('M2-In'!Q205&lt;0,1,0)</f>
        <v>0</v>
      </c>
      <c r="G205" s="81" t="str">
        <f t="shared" si="48"/>
        <v>OK</v>
      </c>
      <c r="H205" s="81">
        <f>IF('M2-In'!Q205&lt;0,0,'M2-In'!Q205)</f>
        <v>0</v>
      </c>
      <c r="I205" s="25">
        <f>IF('M2-In'!F205&gt;0,malu2,0)</f>
        <v>0</v>
      </c>
      <c r="J205" s="25">
        <f>IF('M2-In'!G205&gt;0,dima2,0)</f>
        <v>0</v>
      </c>
      <c r="K205" s="25">
        <f>IF('M2-In'!H205&gt;0,wome2,0)</f>
        <v>0</v>
      </c>
      <c r="L205" s="25">
        <f>IF('M2-In'!I205&gt;0,doje2,0)</f>
        <v>0</v>
      </c>
      <c r="M205" s="25">
        <f>IF('M2-In'!J205&gt;0,vrve2,0)</f>
        <v>0</v>
      </c>
      <c r="N205" s="25">
        <f>IF('M2-In'!K205&gt;0,zasa2,0)</f>
        <v>0</v>
      </c>
      <c r="O205" s="25">
        <f>IF('M2-In'!L205&gt;0,zodi2,0)</f>
        <v>0</v>
      </c>
      <c r="P205" s="25">
        <f t="shared" si="49"/>
        <v>0</v>
      </c>
      <c r="Q205" s="25">
        <f>IF(P205+'M2-In'!U205&gt;malu2+dima2+wome2+doje2+vrve2+zasa2+zodi2,1,0)</f>
        <v>0</v>
      </c>
      <c r="R205" s="25" t="str">
        <f t="shared" si="50"/>
        <v>OK</v>
      </c>
      <c r="S205" s="25">
        <f>MIN(P205+'M2-In'!U205,malu2+dima2+wome2+doje2+vrve2+zasa2+zodi2)</f>
        <v>0</v>
      </c>
      <c r="T205" s="25">
        <f>IF('M2-In'!AD205+'M2-In'!AE205+'M2-In'!AF205+'M2-In'!AG205+'M2-In'!AH205+'M2-In'!AI205+'M2-In'!AJ205&gt;S205,1,0)</f>
        <v>0</v>
      </c>
      <c r="U205" s="25" t="str">
        <f t="shared" si="51"/>
        <v>OK</v>
      </c>
      <c r="V205" s="34">
        <f t="shared" si="52"/>
        <v>0</v>
      </c>
      <c r="W205" s="81">
        <f>ROUND('M2-In'!Y205+'M2-In'!Z205+'M2-In'!AA205*0.5+'M2-In'!AB205*0.5,2)</f>
        <v>0</v>
      </c>
      <c r="X205" s="81">
        <f>ROUND('M2-In'!Y205,2)+ROUND('M2-In'!Z205*1.5,2)+ROUND('M2-In'!AA205*0.6,2)+ROUND('M2-In'!AB205*0.9,2)</f>
        <v>0</v>
      </c>
      <c r="Y205" s="81">
        <f ca="1">IF(V205=1,"Corriger",'M2-In'!Y205* vergoedtwee +'M2-In'!Z205*ROUND( vergoedtwee *1.5,2)+'M2-In'!AA205*ROUND( vergoedtwee *0.6,2)+'M2-In'!AB205*ROUND( vergoedtwee *0.9,2))</f>
        <v>0</v>
      </c>
      <c r="Z205" s="81">
        <f t="shared" ca="1" si="53"/>
        <v>0</v>
      </c>
      <c r="AA205" s="81">
        <f>E205+'M2-In'!N205+'M2-In'!P205+H205</f>
        <v>0</v>
      </c>
      <c r="AB205" s="81">
        <f>E205+'M2-In'!N205+'M2-In'!P205</f>
        <v>0</v>
      </c>
      <c r="AC205" s="25">
        <f>IF(V205=1,"Corriger",MIN(AA205,ad5m2*Ident!L205))</f>
        <v>0</v>
      </c>
      <c r="AD205" s="25">
        <f>MIN(AB205,ad5m2*Ident!L205)</f>
        <v>0</v>
      </c>
      <c r="AE205" s="81">
        <f t="shared" si="54"/>
        <v>0</v>
      </c>
      <c r="AF205" s="81">
        <f t="shared" si="55"/>
        <v>0</v>
      </c>
      <c r="AG205" s="81">
        <f>'M2-In'!AD205+'M2-In'!AE205</f>
        <v>0</v>
      </c>
      <c r="AH205" s="81">
        <f t="shared" si="56"/>
        <v>0</v>
      </c>
      <c r="AI205" s="81">
        <f>IF(V205=1,"Corriger!",ROUND('M2-In'!AF205*AE205*fuf,2))</f>
        <v>0</v>
      </c>
      <c r="AJ205" s="81">
        <f>IF(V205=1,"Corriger!",ROUND('M2-In'!AG205*AE205*fuf,2))</f>
        <v>0</v>
      </c>
      <c r="AK205" s="81">
        <f>IF(V205=1,"Corriger!",ROUND('M2-In'!AH205*AE205*fuf,2))</f>
        <v>0</v>
      </c>
      <c r="AL205" s="81">
        <f>IF(V205=1,"Corriger!",ROUND('M2-In'!AI205*AE205*fuf,2))</f>
        <v>0</v>
      </c>
      <c r="AM205" s="81">
        <f>IF(V205=1,"Corriger!",ROUND('M2-In'!AJ205*AE205*fuf,2))</f>
        <v>0</v>
      </c>
      <c r="AN205" s="81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1">
        <f t="shared" si="58"/>
        <v>0</v>
      </c>
      <c r="AQ205" s="81">
        <f t="shared" ca="1" si="59"/>
        <v>0</v>
      </c>
      <c r="AR205" s="81">
        <f t="shared" ca="1" si="60"/>
        <v>0</v>
      </c>
      <c r="AS205" s="81">
        <f t="shared" si="61"/>
        <v>0</v>
      </c>
      <c r="AT205" s="81">
        <f t="shared" ca="1" si="62"/>
        <v>0</v>
      </c>
      <c r="AU205" s="81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'M2-In'!F206*malu2+'M2-In'!G206*dima2+'M2-In'!H206*wome2+'M2-In'!I206*doje2+'M2-In'!J206*vrve2+'M2-In'!K206*zasa2+'M2-In'!L206*zodi2</f>
        <v>0</v>
      </c>
      <c r="F206" s="34">
        <f>IF('M2-In'!Q206&lt;0,1,0)</f>
        <v>0</v>
      </c>
      <c r="G206" s="81" t="str">
        <f t="shared" si="48"/>
        <v>OK</v>
      </c>
      <c r="H206" s="81">
        <f>IF('M2-In'!Q206&lt;0,0,'M2-In'!Q206)</f>
        <v>0</v>
      </c>
      <c r="I206" s="25">
        <f>IF('M2-In'!F206&gt;0,malu2,0)</f>
        <v>0</v>
      </c>
      <c r="J206" s="25">
        <f>IF('M2-In'!G206&gt;0,dima2,0)</f>
        <v>0</v>
      </c>
      <c r="K206" s="25">
        <f>IF('M2-In'!H206&gt;0,wome2,0)</f>
        <v>0</v>
      </c>
      <c r="L206" s="25">
        <f>IF('M2-In'!I206&gt;0,doje2,0)</f>
        <v>0</v>
      </c>
      <c r="M206" s="25">
        <f>IF('M2-In'!J206&gt;0,vrve2,0)</f>
        <v>0</v>
      </c>
      <c r="N206" s="25">
        <f>IF('M2-In'!K206&gt;0,zasa2,0)</f>
        <v>0</v>
      </c>
      <c r="O206" s="25">
        <f>IF('M2-In'!L206&gt;0,zodi2,0)</f>
        <v>0</v>
      </c>
      <c r="P206" s="25">
        <f t="shared" si="49"/>
        <v>0</v>
      </c>
      <c r="Q206" s="25">
        <f>IF(P206+'M2-In'!U206&gt;malu2+dima2+wome2+doje2+vrve2+zasa2+zodi2,1,0)</f>
        <v>0</v>
      </c>
      <c r="R206" s="25" t="str">
        <f t="shared" si="50"/>
        <v>OK</v>
      </c>
      <c r="S206" s="25">
        <f>MIN(P206+'M2-In'!U206,malu2+dima2+wome2+doje2+vrve2+zasa2+zodi2)</f>
        <v>0</v>
      </c>
      <c r="T206" s="25">
        <f>IF('M2-In'!AD206+'M2-In'!AE206+'M2-In'!AF206+'M2-In'!AG206+'M2-In'!AH206+'M2-In'!AI206+'M2-In'!AJ206&gt;S206,1,0)</f>
        <v>0</v>
      </c>
      <c r="U206" s="25" t="str">
        <f t="shared" si="51"/>
        <v>OK</v>
      </c>
      <c r="V206" s="34">
        <f t="shared" si="52"/>
        <v>0</v>
      </c>
      <c r="W206" s="81">
        <f>ROUND('M2-In'!Y206+'M2-In'!Z206+'M2-In'!AA206*0.5+'M2-In'!AB206*0.5,2)</f>
        <v>0</v>
      </c>
      <c r="X206" s="81">
        <f>ROUND('M2-In'!Y206,2)+ROUND('M2-In'!Z206*1.5,2)+ROUND('M2-In'!AA206*0.6,2)+ROUND('M2-In'!AB206*0.9,2)</f>
        <v>0</v>
      </c>
      <c r="Y206" s="81">
        <f ca="1">IF(V206=1,"Corriger",'M2-In'!Y206* vergoedtwee +'M2-In'!Z206*ROUND( vergoedtwee *1.5,2)+'M2-In'!AA206*ROUND( vergoedtwee *0.6,2)+'M2-In'!AB206*ROUND( vergoedtwee *0.9,2))</f>
        <v>0</v>
      </c>
      <c r="Z206" s="81">
        <f t="shared" ca="1" si="53"/>
        <v>0</v>
      </c>
      <c r="AA206" s="81">
        <f>E206+'M2-In'!N206+'M2-In'!P206+H206</f>
        <v>0</v>
      </c>
      <c r="AB206" s="81">
        <f>E206+'M2-In'!N206+'M2-In'!P206</f>
        <v>0</v>
      </c>
      <c r="AC206" s="25">
        <f>IF(V206=1,"Corriger",MIN(AA206,ad5m2*Ident!L206))</f>
        <v>0</v>
      </c>
      <c r="AD206" s="25">
        <f>MIN(AB206,ad5m2*Ident!L206)</f>
        <v>0</v>
      </c>
      <c r="AE206" s="81">
        <f t="shared" si="54"/>
        <v>0</v>
      </c>
      <c r="AF206" s="81">
        <f t="shared" si="55"/>
        <v>0</v>
      </c>
      <c r="AG206" s="81">
        <f>'M2-In'!AD206+'M2-In'!AE206</f>
        <v>0</v>
      </c>
      <c r="AH206" s="81">
        <f t="shared" si="56"/>
        <v>0</v>
      </c>
      <c r="AI206" s="81">
        <f>IF(V206=1,"Corriger!",ROUND('M2-In'!AF206*AE206*fuf,2))</f>
        <v>0</v>
      </c>
      <c r="AJ206" s="81">
        <f>IF(V206=1,"Corriger!",ROUND('M2-In'!AG206*AE206*fuf,2))</f>
        <v>0</v>
      </c>
      <c r="AK206" s="81">
        <f>IF(V206=1,"Corriger!",ROUND('M2-In'!AH206*AE206*fuf,2))</f>
        <v>0</v>
      </c>
      <c r="AL206" s="81">
        <f>IF(V206=1,"Corriger!",ROUND('M2-In'!AI206*AE206*fuf,2))</f>
        <v>0</v>
      </c>
      <c r="AM206" s="81">
        <f>IF(V206=1,"Corriger!",ROUND('M2-In'!AJ206*AE206*fuf,2))</f>
        <v>0</v>
      </c>
      <c r="AN206" s="81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1">
        <f t="shared" si="58"/>
        <v>0</v>
      </c>
      <c r="AQ206" s="81">
        <f t="shared" ca="1" si="59"/>
        <v>0</v>
      </c>
      <c r="AR206" s="81">
        <f t="shared" ca="1" si="60"/>
        <v>0</v>
      </c>
      <c r="AS206" s="81">
        <f t="shared" si="61"/>
        <v>0</v>
      </c>
      <c r="AT206" s="81">
        <f t="shared" ca="1" si="62"/>
        <v>0</v>
      </c>
      <c r="AU206" s="81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'M2-In'!F207*malu2+'M2-In'!G207*dima2+'M2-In'!H207*wome2+'M2-In'!I207*doje2+'M2-In'!J207*vrve2+'M2-In'!K207*zasa2+'M2-In'!L207*zodi2</f>
        <v>0</v>
      </c>
      <c r="F207" s="34">
        <f>IF('M2-In'!Q207&lt;0,1,0)</f>
        <v>0</v>
      </c>
      <c r="G207" s="81" t="str">
        <f t="shared" si="48"/>
        <v>OK</v>
      </c>
      <c r="H207" s="81">
        <f>IF('M2-In'!Q207&lt;0,0,'M2-In'!Q207)</f>
        <v>0</v>
      </c>
      <c r="I207" s="25">
        <f>IF('M2-In'!F207&gt;0,malu2,0)</f>
        <v>0</v>
      </c>
      <c r="J207" s="25">
        <f>IF('M2-In'!G207&gt;0,dima2,0)</f>
        <v>0</v>
      </c>
      <c r="K207" s="25">
        <f>IF('M2-In'!H207&gt;0,wome2,0)</f>
        <v>0</v>
      </c>
      <c r="L207" s="25">
        <f>IF('M2-In'!I207&gt;0,doje2,0)</f>
        <v>0</v>
      </c>
      <c r="M207" s="25">
        <f>IF('M2-In'!J207&gt;0,vrve2,0)</f>
        <v>0</v>
      </c>
      <c r="N207" s="25">
        <f>IF('M2-In'!K207&gt;0,zasa2,0)</f>
        <v>0</v>
      </c>
      <c r="O207" s="25">
        <f>IF('M2-In'!L207&gt;0,zodi2,0)</f>
        <v>0</v>
      </c>
      <c r="P207" s="25">
        <f t="shared" si="49"/>
        <v>0</v>
      </c>
      <c r="Q207" s="25">
        <f>IF(P207+'M2-In'!U207&gt;malu2+dima2+wome2+doje2+vrve2+zasa2+zodi2,1,0)</f>
        <v>0</v>
      </c>
      <c r="R207" s="25" t="str">
        <f t="shared" si="50"/>
        <v>OK</v>
      </c>
      <c r="S207" s="25">
        <f>MIN(P207+'M2-In'!U207,malu2+dima2+wome2+doje2+vrve2+zasa2+zodi2)</f>
        <v>0</v>
      </c>
      <c r="T207" s="25">
        <f>IF('M2-In'!AD207+'M2-In'!AE207+'M2-In'!AF207+'M2-In'!AG207+'M2-In'!AH207+'M2-In'!AI207+'M2-In'!AJ207&gt;S207,1,0)</f>
        <v>0</v>
      </c>
      <c r="U207" s="25" t="str">
        <f t="shared" si="51"/>
        <v>OK</v>
      </c>
      <c r="V207" s="34">
        <f t="shared" si="52"/>
        <v>0</v>
      </c>
      <c r="W207" s="81">
        <f>ROUND('M2-In'!Y207+'M2-In'!Z207+'M2-In'!AA207*0.5+'M2-In'!AB207*0.5,2)</f>
        <v>0</v>
      </c>
      <c r="X207" s="81">
        <f>ROUND('M2-In'!Y207,2)+ROUND('M2-In'!Z207*1.5,2)+ROUND('M2-In'!AA207*0.6,2)+ROUND('M2-In'!AB207*0.9,2)</f>
        <v>0</v>
      </c>
      <c r="Y207" s="81">
        <f ca="1">IF(V207=1,"Corriger",'M2-In'!Y207* vergoedtwee +'M2-In'!Z207*ROUND( vergoedtwee *1.5,2)+'M2-In'!AA207*ROUND( vergoedtwee *0.6,2)+'M2-In'!AB207*ROUND( vergoedtwee *0.9,2))</f>
        <v>0</v>
      </c>
      <c r="Z207" s="81">
        <f t="shared" ca="1" si="53"/>
        <v>0</v>
      </c>
      <c r="AA207" s="81">
        <f>E207+'M2-In'!N207+'M2-In'!P207+H207</f>
        <v>0</v>
      </c>
      <c r="AB207" s="81">
        <f>E207+'M2-In'!N207+'M2-In'!P207</f>
        <v>0</v>
      </c>
      <c r="AC207" s="25">
        <f>IF(V207=1,"Corriger",MIN(AA207,ad5m2*Ident!L207))</f>
        <v>0</v>
      </c>
      <c r="AD207" s="25">
        <f>MIN(AB207,ad5m2*Ident!L207)</f>
        <v>0</v>
      </c>
      <c r="AE207" s="81">
        <f t="shared" si="54"/>
        <v>0</v>
      </c>
      <c r="AF207" s="81">
        <f t="shared" si="55"/>
        <v>0</v>
      </c>
      <c r="AG207" s="81">
        <f>'M2-In'!AD207+'M2-In'!AE207</f>
        <v>0</v>
      </c>
      <c r="AH207" s="81">
        <f t="shared" si="56"/>
        <v>0</v>
      </c>
      <c r="AI207" s="81">
        <f>IF(V207=1,"Corriger!",ROUND('M2-In'!AF207*AE207*fuf,2))</f>
        <v>0</v>
      </c>
      <c r="AJ207" s="81">
        <f>IF(V207=1,"Corriger!",ROUND('M2-In'!AG207*AE207*fuf,2))</f>
        <v>0</v>
      </c>
      <c r="AK207" s="81">
        <f>IF(V207=1,"Corriger!",ROUND('M2-In'!AH207*AE207*fuf,2))</f>
        <v>0</v>
      </c>
      <c r="AL207" s="81">
        <f>IF(V207=1,"Corriger!",ROUND('M2-In'!AI207*AE207*fuf,2))</f>
        <v>0</v>
      </c>
      <c r="AM207" s="81">
        <f>IF(V207=1,"Corriger!",ROUND('M2-In'!AJ207*AE207*fuf,2))</f>
        <v>0</v>
      </c>
      <c r="AN207" s="81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1">
        <f t="shared" si="58"/>
        <v>0</v>
      </c>
      <c r="AQ207" s="81">
        <f t="shared" ca="1" si="59"/>
        <v>0</v>
      </c>
      <c r="AR207" s="81">
        <f t="shared" ca="1" si="60"/>
        <v>0</v>
      </c>
      <c r="AS207" s="81">
        <f t="shared" si="61"/>
        <v>0</v>
      </c>
      <c r="AT207" s="81">
        <f t="shared" ca="1" si="62"/>
        <v>0</v>
      </c>
      <c r="AU207" s="81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'M2-In'!F208*malu2+'M2-In'!G208*dima2+'M2-In'!H208*wome2+'M2-In'!I208*doje2+'M2-In'!J208*vrve2+'M2-In'!K208*zasa2+'M2-In'!L208*zodi2</f>
        <v>0</v>
      </c>
      <c r="F208" s="34">
        <f>IF('M2-In'!Q208&lt;0,1,0)</f>
        <v>0</v>
      </c>
      <c r="G208" s="81" t="str">
        <f t="shared" si="48"/>
        <v>OK</v>
      </c>
      <c r="H208" s="81">
        <f>IF('M2-In'!Q208&lt;0,0,'M2-In'!Q208)</f>
        <v>0</v>
      </c>
      <c r="I208" s="25">
        <f>IF('M2-In'!F208&gt;0,malu2,0)</f>
        <v>0</v>
      </c>
      <c r="J208" s="25">
        <f>IF('M2-In'!G208&gt;0,dima2,0)</f>
        <v>0</v>
      </c>
      <c r="K208" s="25">
        <f>IF('M2-In'!H208&gt;0,wome2,0)</f>
        <v>0</v>
      </c>
      <c r="L208" s="25">
        <f>IF('M2-In'!I208&gt;0,doje2,0)</f>
        <v>0</v>
      </c>
      <c r="M208" s="25">
        <f>IF('M2-In'!J208&gt;0,vrve2,0)</f>
        <v>0</v>
      </c>
      <c r="N208" s="25">
        <f>IF('M2-In'!K208&gt;0,zasa2,0)</f>
        <v>0</v>
      </c>
      <c r="O208" s="25">
        <f>IF('M2-In'!L208&gt;0,zodi2,0)</f>
        <v>0</v>
      </c>
      <c r="P208" s="25">
        <f t="shared" si="49"/>
        <v>0</v>
      </c>
      <c r="Q208" s="25">
        <f>IF(P208+'M2-In'!U208&gt;malu2+dima2+wome2+doje2+vrve2+zasa2+zodi2,1,0)</f>
        <v>0</v>
      </c>
      <c r="R208" s="25" t="str">
        <f t="shared" si="50"/>
        <v>OK</v>
      </c>
      <c r="S208" s="25">
        <f>MIN(P208+'M2-In'!U208,malu2+dima2+wome2+doje2+vrve2+zasa2+zodi2)</f>
        <v>0</v>
      </c>
      <c r="T208" s="25">
        <f>IF('M2-In'!AD208+'M2-In'!AE208+'M2-In'!AF208+'M2-In'!AG208+'M2-In'!AH208+'M2-In'!AI208+'M2-In'!AJ208&gt;S208,1,0)</f>
        <v>0</v>
      </c>
      <c r="U208" s="25" t="str">
        <f t="shared" si="51"/>
        <v>OK</v>
      </c>
      <c r="V208" s="34">
        <f t="shared" si="52"/>
        <v>0</v>
      </c>
      <c r="W208" s="81">
        <f>ROUND('M2-In'!Y208+'M2-In'!Z208+'M2-In'!AA208*0.5+'M2-In'!AB208*0.5,2)</f>
        <v>0</v>
      </c>
      <c r="X208" s="81">
        <f>ROUND('M2-In'!Y208,2)+ROUND('M2-In'!Z208*1.5,2)+ROUND('M2-In'!AA208*0.6,2)+ROUND('M2-In'!AB208*0.9,2)</f>
        <v>0</v>
      </c>
      <c r="Y208" s="81">
        <f ca="1">IF(V208=1,"Corriger",'M2-In'!Y208* vergoedtwee +'M2-In'!Z208*ROUND( vergoedtwee *1.5,2)+'M2-In'!AA208*ROUND( vergoedtwee *0.6,2)+'M2-In'!AB208*ROUND( vergoedtwee *0.9,2))</f>
        <v>0</v>
      </c>
      <c r="Z208" s="81">
        <f t="shared" ca="1" si="53"/>
        <v>0</v>
      </c>
      <c r="AA208" s="81">
        <f>E208+'M2-In'!N208+'M2-In'!P208+H208</f>
        <v>0</v>
      </c>
      <c r="AB208" s="81">
        <f>E208+'M2-In'!N208+'M2-In'!P208</f>
        <v>0</v>
      </c>
      <c r="AC208" s="25">
        <f>IF(V208=1,"Corriger",MIN(AA208,ad5m2*Ident!L208))</f>
        <v>0</v>
      </c>
      <c r="AD208" s="25">
        <f>MIN(AB208,ad5m2*Ident!L208)</f>
        <v>0</v>
      </c>
      <c r="AE208" s="81">
        <f t="shared" si="54"/>
        <v>0</v>
      </c>
      <c r="AF208" s="81">
        <f t="shared" si="55"/>
        <v>0</v>
      </c>
      <c r="AG208" s="81">
        <f>'M2-In'!AD208+'M2-In'!AE208</f>
        <v>0</v>
      </c>
      <c r="AH208" s="81">
        <f t="shared" si="56"/>
        <v>0</v>
      </c>
      <c r="AI208" s="81">
        <f>IF(V208=1,"Corriger!",ROUND('M2-In'!AF208*AE208*fuf,2))</f>
        <v>0</v>
      </c>
      <c r="AJ208" s="81">
        <f>IF(V208=1,"Corriger!",ROUND('M2-In'!AG208*AE208*fuf,2))</f>
        <v>0</v>
      </c>
      <c r="AK208" s="81">
        <f>IF(V208=1,"Corriger!",ROUND('M2-In'!AH208*AE208*fuf,2))</f>
        <v>0</v>
      </c>
      <c r="AL208" s="81">
        <f>IF(V208=1,"Corriger!",ROUND('M2-In'!AI208*AE208*fuf,2))</f>
        <v>0</v>
      </c>
      <c r="AM208" s="81">
        <f>IF(V208=1,"Corriger!",ROUND('M2-In'!AJ208*AE208*fuf,2))</f>
        <v>0</v>
      </c>
      <c r="AN208" s="81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1">
        <f t="shared" si="58"/>
        <v>0</v>
      </c>
      <c r="AQ208" s="81">
        <f t="shared" ca="1" si="59"/>
        <v>0</v>
      </c>
      <c r="AR208" s="81">
        <f t="shared" ca="1" si="60"/>
        <v>0</v>
      </c>
      <c r="AS208" s="81">
        <f t="shared" si="61"/>
        <v>0</v>
      </c>
      <c r="AT208" s="81">
        <f t="shared" ca="1" si="62"/>
        <v>0</v>
      </c>
      <c r="AU208" s="81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'M2-In'!F209*malu2+'M2-In'!G209*dima2+'M2-In'!H209*wome2+'M2-In'!I209*doje2+'M2-In'!J209*vrve2+'M2-In'!K209*zasa2+'M2-In'!L209*zodi2</f>
        <v>0</v>
      </c>
      <c r="F209" s="34">
        <f>IF('M2-In'!Q209&lt;0,1,0)</f>
        <v>0</v>
      </c>
      <c r="G209" s="81" t="str">
        <f t="shared" si="48"/>
        <v>OK</v>
      </c>
      <c r="H209" s="81">
        <f>IF('M2-In'!Q209&lt;0,0,'M2-In'!Q209)</f>
        <v>0</v>
      </c>
      <c r="I209" s="25">
        <f>IF('M2-In'!F209&gt;0,malu2,0)</f>
        <v>0</v>
      </c>
      <c r="J209" s="25">
        <f>IF('M2-In'!G209&gt;0,dima2,0)</f>
        <v>0</v>
      </c>
      <c r="K209" s="25">
        <f>IF('M2-In'!H209&gt;0,wome2,0)</f>
        <v>0</v>
      </c>
      <c r="L209" s="25">
        <f>IF('M2-In'!I209&gt;0,doje2,0)</f>
        <v>0</v>
      </c>
      <c r="M209" s="25">
        <f>IF('M2-In'!J209&gt;0,vrve2,0)</f>
        <v>0</v>
      </c>
      <c r="N209" s="25">
        <f>IF('M2-In'!K209&gt;0,zasa2,0)</f>
        <v>0</v>
      </c>
      <c r="O209" s="25">
        <f>IF('M2-In'!L209&gt;0,zodi2,0)</f>
        <v>0</v>
      </c>
      <c r="P209" s="25">
        <f t="shared" si="49"/>
        <v>0</v>
      </c>
      <c r="Q209" s="25">
        <f>IF(P209+'M2-In'!U209&gt;malu2+dima2+wome2+doje2+vrve2+zasa2+zodi2,1,0)</f>
        <v>0</v>
      </c>
      <c r="R209" s="25" t="str">
        <f t="shared" si="50"/>
        <v>OK</v>
      </c>
      <c r="S209" s="25">
        <f>MIN(P209+'M2-In'!U209,malu2+dima2+wome2+doje2+vrve2+zasa2+zodi2)</f>
        <v>0</v>
      </c>
      <c r="T209" s="25">
        <f>IF('M2-In'!AD209+'M2-In'!AE209+'M2-In'!AF209+'M2-In'!AG209+'M2-In'!AH209+'M2-In'!AI209+'M2-In'!AJ209&gt;S209,1,0)</f>
        <v>0</v>
      </c>
      <c r="U209" s="25" t="str">
        <f t="shared" si="51"/>
        <v>OK</v>
      </c>
      <c r="V209" s="34">
        <f t="shared" si="52"/>
        <v>0</v>
      </c>
      <c r="W209" s="81">
        <f>ROUND('M2-In'!Y209+'M2-In'!Z209+'M2-In'!AA209*0.5+'M2-In'!AB209*0.5,2)</f>
        <v>0</v>
      </c>
      <c r="X209" s="81">
        <f>ROUND('M2-In'!Y209,2)+ROUND('M2-In'!Z209*1.5,2)+ROUND('M2-In'!AA209*0.6,2)+ROUND('M2-In'!AB209*0.9,2)</f>
        <v>0</v>
      </c>
      <c r="Y209" s="81">
        <f ca="1">IF(V209=1,"Corriger",'M2-In'!Y209* vergoedtwee +'M2-In'!Z209*ROUND( vergoedtwee *1.5,2)+'M2-In'!AA209*ROUND( vergoedtwee *0.6,2)+'M2-In'!AB209*ROUND( vergoedtwee *0.9,2))</f>
        <v>0</v>
      </c>
      <c r="Z209" s="81">
        <f t="shared" ca="1" si="53"/>
        <v>0</v>
      </c>
      <c r="AA209" s="81">
        <f>E209+'M2-In'!N209+'M2-In'!P209+H209</f>
        <v>0</v>
      </c>
      <c r="AB209" s="81">
        <f>E209+'M2-In'!N209+'M2-In'!P209</f>
        <v>0</v>
      </c>
      <c r="AC209" s="25">
        <f>IF(V209=1,"Corriger",MIN(AA209,ad5m2*Ident!L209))</f>
        <v>0</v>
      </c>
      <c r="AD209" s="25">
        <f>MIN(AB209,ad5m2*Ident!L209)</f>
        <v>0</v>
      </c>
      <c r="AE209" s="81">
        <f t="shared" si="54"/>
        <v>0</v>
      </c>
      <c r="AF209" s="81">
        <f t="shared" si="55"/>
        <v>0</v>
      </c>
      <c r="AG209" s="81">
        <f>'M2-In'!AD209+'M2-In'!AE209</f>
        <v>0</v>
      </c>
      <c r="AH209" s="81">
        <f t="shared" si="56"/>
        <v>0</v>
      </c>
      <c r="AI209" s="81">
        <f>IF(V209=1,"Corriger!",ROUND('M2-In'!AF209*AE209*fuf,2))</f>
        <v>0</v>
      </c>
      <c r="AJ209" s="81">
        <f>IF(V209=1,"Corriger!",ROUND('M2-In'!AG209*AE209*fuf,2))</f>
        <v>0</v>
      </c>
      <c r="AK209" s="81">
        <f>IF(V209=1,"Corriger!",ROUND('M2-In'!AH209*AE209*fuf,2))</f>
        <v>0</v>
      </c>
      <c r="AL209" s="81">
        <f>IF(V209=1,"Corriger!",ROUND('M2-In'!AI209*AE209*fuf,2))</f>
        <v>0</v>
      </c>
      <c r="AM209" s="81">
        <f>IF(V209=1,"Corriger!",ROUND('M2-In'!AJ209*AE209*fuf,2))</f>
        <v>0</v>
      </c>
      <c r="AN209" s="81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1">
        <f t="shared" si="58"/>
        <v>0</v>
      </c>
      <c r="AQ209" s="81">
        <f t="shared" ca="1" si="59"/>
        <v>0</v>
      </c>
      <c r="AR209" s="81">
        <f t="shared" ca="1" si="60"/>
        <v>0</v>
      </c>
      <c r="AS209" s="81">
        <f t="shared" si="61"/>
        <v>0</v>
      </c>
      <c r="AT209" s="81">
        <f t="shared" ca="1" si="62"/>
        <v>0</v>
      </c>
      <c r="AU209" s="81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'M2-In'!F210*malu2+'M2-In'!G210*dima2+'M2-In'!H210*wome2+'M2-In'!I210*doje2+'M2-In'!J210*vrve2+'M2-In'!K210*zasa2+'M2-In'!L210*zodi2</f>
        <v>0</v>
      </c>
      <c r="F210" s="34">
        <f>IF('M2-In'!Q210&lt;0,1,0)</f>
        <v>0</v>
      </c>
      <c r="G210" s="81" t="str">
        <f t="shared" si="48"/>
        <v>OK</v>
      </c>
      <c r="H210" s="81">
        <f>IF('M2-In'!Q210&lt;0,0,'M2-In'!Q210)</f>
        <v>0</v>
      </c>
      <c r="I210" s="25">
        <f>IF('M2-In'!F210&gt;0,malu2,0)</f>
        <v>0</v>
      </c>
      <c r="J210" s="25">
        <f>IF('M2-In'!G210&gt;0,dima2,0)</f>
        <v>0</v>
      </c>
      <c r="K210" s="25">
        <f>IF('M2-In'!H210&gt;0,wome2,0)</f>
        <v>0</v>
      </c>
      <c r="L210" s="25">
        <f>IF('M2-In'!I210&gt;0,doje2,0)</f>
        <v>0</v>
      </c>
      <c r="M210" s="25">
        <f>IF('M2-In'!J210&gt;0,vrve2,0)</f>
        <v>0</v>
      </c>
      <c r="N210" s="25">
        <f>IF('M2-In'!K210&gt;0,zasa2,0)</f>
        <v>0</v>
      </c>
      <c r="O210" s="25">
        <f>IF('M2-In'!L210&gt;0,zodi2,0)</f>
        <v>0</v>
      </c>
      <c r="P210" s="25">
        <f t="shared" si="49"/>
        <v>0</v>
      </c>
      <c r="Q210" s="25">
        <f>IF(P210+'M2-In'!U210&gt;malu2+dima2+wome2+doje2+vrve2+zasa2+zodi2,1,0)</f>
        <v>0</v>
      </c>
      <c r="R210" s="25" t="str">
        <f t="shared" si="50"/>
        <v>OK</v>
      </c>
      <c r="S210" s="25">
        <f>MIN(P210+'M2-In'!U210,malu2+dima2+wome2+doje2+vrve2+zasa2+zodi2)</f>
        <v>0</v>
      </c>
      <c r="T210" s="25">
        <f>IF('M2-In'!AD210+'M2-In'!AE210+'M2-In'!AF210+'M2-In'!AG210+'M2-In'!AH210+'M2-In'!AI210+'M2-In'!AJ210&gt;S210,1,0)</f>
        <v>0</v>
      </c>
      <c r="U210" s="25" t="str">
        <f t="shared" si="51"/>
        <v>OK</v>
      </c>
      <c r="V210" s="34">
        <f t="shared" si="52"/>
        <v>0</v>
      </c>
      <c r="W210" s="81">
        <f>ROUND('M2-In'!Y210+'M2-In'!Z210+'M2-In'!AA210*0.5+'M2-In'!AB210*0.5,2)</f>
        <v>0</v>
      </c>
      <c r="X210" s="81">
        <f>ROUND('M2-In'!Y210,2)+ROUND('M2-In'!Z210*1.5,2)+ROUND('M2-In'!AA210*0.6,2)+ROUND('M2-In'!AB210*0.9,2)</f>
        <v>0</v>
      </c>
      <c r="Y210" s="81">
        <f ca="1">IF(V210=1,"Corriger",'M2-In'!Y210* vergoedtwee +'M2-In'!Z210*ROUND( vergoedtwee *1.5,2)+'M2-In'!AA210*ROUND( vergoedtwee *0.6,2)+'M2-In'!AB210*ROUND( vergoedtwee *0.9,2))</f>
        <v>0</v>
      </c>
      <c r="Z210" s="81">
        <f t="shared" ca="1" si="53"/>
        <v>0</v>
      </c>
      <c r="AA210" s="81">
        <f>E210+'M2-In'!N210+'M2-In'!P210+H210</f>
        <v>0</v>
      </c>
      <c r="AB210" s="81">
        <f>E210+'M2-In'!N210+'M2-In'!P210</f>
        <v>0</v>
      </c>
      <c r="AC210" s="25">
        <f>IF(V210=1,"Corriger",MIN(AA210,ad5m2*Ident!L210))</f>
        <v>0</v>
      </c>
      <c r="AD210" s="25">
        <f>MIN(AB210,ad5m2*Ident!L210)</f>
        <v>0</v>
      </c>
      <c r="AE210" s="81">
        <f t="shared" si="54"/>
        <v>0</v>
      </c>
      <c r="AF210" s="81">
        <f t="shared" si="55"/>
        <v>0</v>
      </c>
      <c r="AG210" s="81">
        <f>'M2-In'!AD210+'M2-In'!AE210</f>
        <v>0</v>
      </c>
      <c r="AH210" s="81">
        <f t="shared" si="56"/>
        <v>0</v>
      </c>
      <c r="AI210" s="81">
        <f>IF(V210=1,"Corriger!",ROUND('M2-In'!AF210*AE210*fuf,2))</f>
        <v>0</v>
      </c>
      <c r="AJ210" s="81">
        <f>IF(V210=1,"Corriger!",ROUND('M2-In'!AG210*AE210*fuf,2))</f>
        <v>0</v>
      </c>
      <c r="AK210" s="81">
        <f>IF(V210=1,"Corriger!",ROUND('M2-In'!AH210*AE210*fuf,2))</f>
        <v>0</v>
      </c>
      <c r="AL210" s="81">
        <f>IF(V210=1,"Corriger!",ROUND('M2-In'!AI210*AE210*fuf,2))</f>
        <v>0</v>
      </c>
      <c r="AM210" s="81">
        <f>IF(V210=1,"Corriger!",ROUND('M2-In'!AJ210*AE210*fuf,2))</f>
        <v>0</v>
      </c>
      <c r="AN210" s="81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1">
        <f t="shared" si="58"/>
        <v>0</v>
      </c>
      <c r="AQ210" s="81">
        <f t="shared" ca="1" si="59"/>
        <v>0</v>
      </c>
      <c r="AR210" s="81">
        <f t="shared" ca="1" si="60"/>
        <v>0</v>
      </c>
      <c r="AS210" s="81">
        <f t="shared" si="61"/>
        <v>0</v>
      </c>
      <c r="AT210" s="81">
        <f t="shared" ca="1" si="62"/>
        <v>0</v>
      </c>
      <c r="AU210" s="81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'M2-In'!F211*malu2+'M2-In'!G211*dima2+'M2-In'!H211*wome2+'M2-In'!I211*doje2+'M2-In'!J211*vrve2+'M2-In'!K211*zasa2+'M2-In'!L211*zodi2</f>
        <v>0</v>
      </c>
      <c r="F211" s="34">
        <f>IF('M2-In'!Q211&lt;0,1,0)</f>
        <v>0</v>
      </c>
      <c r="G211" s="81" t="str">
        <f t="shared" si="48"/>
        <v>OK</v>
      </c>
      <c r="H211" s="81">
        <f>IF('M2-In'!Q211&lt;0,0,'M2-In'!Q211)</f>
        <v>0</v>
      </c>
      <c r="I211" s="25">
        <f>IF('M2-In'!F211&gt;0,malu2,0)</f>
        <v>0</v>
      </c>
      <c r="J211" s="25">
        <f>IF('M2-In'!G211&gt;0,dima2,0)</f>
        <v>0</v>
      </c>
      <c r="K211" s="25">
        <f>IF('M2-In'!H211&gt;0,wome2,0)</f>
        <v>0</v>
      </c>
      <c r="L211" s="25">
        <f>IF('M2-In'!I211&gt;0,doje2,0)</f>
        <v>0</v>
      </c>
      <c r="M211" s="25">
        <f>IF('M2-In'!J211&gt;0,vrve2,0)</f>
        <v>0</v>
      </c>
      <c r="N211" s="25">
        <f>IF('M2-In'!K211&gt;0,zasa2,0)</f>
        <v>0</v>
      </c>
      <c r="O211" s="25">
        <f>IF('M2-In'!L211&gt;0,zodi2,0)</f>
        <v>0</v>
      </c>
      <c r="P211" s="25">
        <f t="shared" si="49"/>
        <v>0</v>
      </c>
      <c r="Q211" s="25">
        <f>IF(P211+'M2-In'!U211&gt;malu2+dima2+wome2+doje2+vrve2+zasa2+zodi2,1,0)</f>
        <v>0</v>
      </c>
      <c r="R211" s="25" t="str">
        <f t="shared" si="50"/>
        <v>OK</v>
      </c>
      <c r="S211" s="25">
        <f>MIN(P211+'M2-In'!U211,malu2+dima2+wome2+doje2+vrve2+zasa2+zodi2)</f>
        <v>0</v>
      </c>
      <c r="T211" s="25">
        <f>IF('M2-In'!AD211+'M2-In'!AE211+'M2-In'!AF211+'M2-In'!AG211+'M2-In'!AH211+'M2-In'!AI211+'M2-In'!AJ211&gt;S211,1,0)</f>
        <v>0</v>
      </c>
      <c r="U211" s="25" t="str">
        <f t="shared" si="51"/>
        <v>OK</v>
      </c>
      <c r="V211" s="34">
        <f t="shared" si="52"/>
        <v>0</v>
      </c>
      <c r="W211" s="81">
        <f>ROUND('M2-In'!Y211+'M2-In'!Z211+'M2-In'!AA211*0.5+'M2-In'!AB211*0.5,2)</f>
        <v>0</v>
      </c>
      <c r="X211" s="81">
        <f>ROUND('M2-In'!Y211,2)+ROUND('M2-In'!Z211*1.5,2)+ROUND('M2-In'!AA211*0.6,2)+ROUND('M2-In'!AB211*0.9,2)</f>
        <v>0</v>
      </c>
      <c r="Y211" s="81">
        <f ca="1">IF(V211=1,"Corriger",'M2-In'!Y211* vergoedtwee +'M2-In'!Z211*ROUND( vergoedtwee *1.5,2)+'M2-In'!AA211*ROUND( vergoedtwee *0.6,2)+'M2-In'!AB211*ROUND( vergoedtwee *0.9,2))</f>
        <v>0</v>
      </c>
      <c r="Z211" s="81">
        <f t="shared" ca="1" si="53"/>
        <v>0</v>
      </c>
      <c r="AA211" s="81">
        <f>E211+'M2-In'!N211+'M2-In'!P211+H211</f>
        <v>0</v>
      </c>
      <c r="AB211" s="81">
        <f>E211+'M2-In'!N211+'M2-In'!P211</f>
        <v>0</v>
      </c>
      <c r="AC211" s="25">
        <f>IF(V211=1,"Corriger",MIN(AA211,ad5m2*Ident!L211))</f>
        <v>0</v>
      </c>
      <c r="AD211" s="25">
        <f>MIN(AB211,ad5m2*Ident!L211)</f>
        <v>0</v>
      </c>
      <c r="AE211" s="81">
        <f t="shared" si="54"/>
        <v>0</v>
      </c>
      <c r="AF211" s="81">
        <f t="shared" si="55"/>
        <v>0</v>
      </c>
      <c r="AG211" s="81">
        <f>'M2-In'!AD211+'M2-In'!AE211</f>
        <v>0</v>
      </c>
      <c r="AH211" s="81">
        <f t="shared" si="56"/>
        <v>0</v>
      </c>
      <c r="AI211" s="81">
        <f>IF(V211=1,"Corriger!",ROUND('M2-In'!AF211*AE211*fuf,2))</f>
        <v>0</v>
      </c>
      <c r="AJ211" s="81">
        <f>IF(V211=1,"Corriger!",ROUND('M2-In'!AG211*AE211*fuf,2))</f>
        <v>0</v>
      </c>
      <c r="AK211" s="81">
        <f>IF(V211=1,"Corriger!",ROUND('M2-In'!AH211*AE211*fuf,2))</f>
        <v>0</v>
      </c>
      <c r="AL211" s="81">
        <f>IF(V211=1,"Corriger!",ROUND('M2-In'!AI211*AE211*fuf,2))</f>
        <v>0</v>
      </c>
      <c r="AM211" s="81">
        <f>IF(V211=1,"Corriger!",ROUND('M2-In'!AJ211*AE211*fuf,2))</f>
        <v>0</v>
      </c>
      <c r="AN211" s="81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1">
        <f t="shared" si="58"/>
        <v>0</v>
      </c>
      <c r="AQ211" s="81">
        <f t="shared" ca="1" si="59"/>
        <v>0</v>
      </c>
      <c r="AR211" s="81">
        <f t="shared" ca="1" si="60"/>
        <v>0</v>
      </c>
      <c r="AS211" s="81">
        <f t="shared" si="61"/>
        <v>0</v>
      </c>
      <c r="AT211" s="81">
        <f t="shared" ca="1" si="62"/>
        <v>0</v>
      </c>
      <c r="AU211" s="81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'M2-In'!F212*malu2+'M2-In'!G212*dima2+'M2-In'!H212*wome2+'M2-In'!I212*doje2+'M2-In'!J212*vrve2+'M2-In'!K212*zasa2+'M2-In'!L212*zodi2</f>
        <v>0</v>
      </c>
      <c r="F212" s="34">
        <f>IF('M2-In'!Q212&lt;0,1,0)</f>
        <v>0</v>
      </c>
      <c r="G212" s="81" t="str">
        <f t="shared" si="48"/>
        <v>OK</v>
      </c>
      <c r="H212" s="81">
        <f>IF('M2-In'!Q212&lt;0,0,'M2-In'!Q212)</f>
        <v>0</v>
      </c>
      <c r="I212" s="25">
        <f>IF('M2-In'!F212&gt;0,malu2,0)</f>
        <v>0</v>
      </c>
      <c r="J212" s="25">
        <f>IF('M2-In'!G212&gt;0,dima2,0)</f>
        <v>0</v>
      </c>
      <c r="K212" s="25">
        <f>IF('M2-In'!H212&gt;0,wome2,0)</f>
        <v>0</v>
      </c>
      <c r="L212" s="25">
        <f>IF('M2-In'!I212&gt;0,doje2,0)</f>
        <v>0</v>
      </c>
      <c r="M212" s="25">
        <f>IF('M2-In'!J212&gt;0,vrve2,0)</f>
        <v>0</v>
      </c>
      <c r="N212" s="25">
        <f>IF('M2-In'!K212&gt;0,zasa2,0)</f>
        <v>0</v>
      </c>
      <c r="O212" s="25">
        <f>IF('M2-In'!L212&gt;0,zodi2,0)</f>
        <v>0</v>
      </c>
      <c r="P212" s="25">
        <f t="shared" si="49"/>
        <v>0</v>
      </c>
      <c r="Q212" s="25">
        <f>IF(P212+'M2-In'!U212&gt;malu2+dima2+wome2+doje2+vrve2+zasa2+zodi2,1,0)</f>
        <v>0</v>
      </c>
      <c r="R212" s="25" t="str">
        <f t="shared" si="50"/>
        <v>OK</v>
      </c>
      <c r="S212" s="25">
        <f>MIN(P212+'M2-In'!U212,malu2+dima2+wome2+doje2+vrve2+zasa2+zodi2)</f>
        <v>0</v>
      </c>
      <c r="T212" s="25">
        <f>IF('M2-In'!AD212+'M2-In'!AE212+'M2-In'!AF212+'M2-In'!AG212+'M2-In'!AH212+'M2-In'!AI212+'M2-In'!AJ212&gt;S212,1,0)</f>
        <v>0</v>
      </c>
      <c r="U212" s="25" t="str">
        <f t="shared" si="51"/>
        <v>OK</v>
      </c>
      <c r="V212" s="34">
        <f t="shared" si="52"/>
        <v>0</v>
      </c>
      <c r="W212" s="81">
        <f>ROUND('M2-In'!Y212+'M2-In'!Z212+'M2-In'!AA212*0.5+'M2-In'!AB212*0.5,2)</f>
        <v>0</v>
      </c>
      <c r="X212" s="81">
        <f>ROUND('M2-In'!Y212,2)+ROUND('M2-In'!Z212*1.5,2)+ROUND('M2-In'!AA212*0.6,2)+ROUND('M2-In'!AB212*0.9,2)</f>
        <v>0</v>
      </c>
      <c r="Y212" s="81">
        <f ca="1">IF(V212=1,"Corriger",'M2-In'!Y212* vergoedtwee +'M2-In'!Z212*ROUND( vergoedtwee *1.5,2)+'M2-In'!AA212*ROUND( vergoedtwee *0.6,2)+'M2-In'!AB212*ROUND( vergoedtwee *0.9,2))</f>
        <v>0</v>
      </c>
      <c r="Z212" s="81">
        <f t="shared" ca="1" si="53"/>
        <v>0</v>
      </c>
      <c r="AA212" s="81">
        <f>E212+'M2-In'!N212+'M2-In'!P212+H212</f>
        <v>0</v>
      </c>
      <c r="AB212" s="81">
        <f>E212+'M2-In'!N212+'M2-In'!P212</f>
        <v>0</v>
      </c>
      <c r="AC212" s="25">
        <f>IF(V212=1,"Corriger",MIN(AA212,ad5m2*Ident!L212))</f>
        <v>0</v>
      </c>
      <c r="AD212" s="25">
        <f>MIN(AB212,ad5m2*Ident!L212)</f>
        <v>0</v>
      </c>
      <c r="AE212" s="81">
        <f t="shared" si="54"/>
        <v>0</v>
      </c>
      <c r="AF212" s="81">
        <f t="shared" si="55"/>
        <v>0</v>
      </c>
      <c r="AG212" s="81">
        <f>'M2-In'!AD212+'M2-In'!AE212</f>
        <v>0</v>
      </c>
      <c r="AH212" s="81">
        <f t="shared" si="56"/>
        <v>0</v>
      </c>
      <c r="AI212" s="81">
        <f>IF(V212=1,"Corriger!",ROUND('M2-In'!AF212*AE212*fuf,2))</f>
        <v>0</v>
      </c>
      <c r="AJ212" s="81">
        <f>IF(V212=1,"Corriger!",ROUND('M2-In'!AG212*AE212*fuf,2))</f>
        <v>0</v>
      </c>
      <c r="AK212" s="81">
        <f>IF(V212=1,"Corriger!",ROUND('M2-In'!AH212*AE212*fuf,2))</f>
        <v>0</v>
      </c>
      <c r="AL212" s="81">
        <f>IF(V212=1,"Corriger!",ROUND('M2-In'!AI212*AE212*fuf,2))</f>
        <v>0</v>
      </c>
      <c r="AM212" s="81">
        <f>IF(V212=1,"Corriger!",ROUND('M2-In'!AJ212*AE212*fuf,2))</f>
        <v>0</v>
      </c>
      <c r="AN212" s="81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1">
        <f t="shared" si="58"/>
        <v>0</v>
      </c>
      <c r="AQ212" s="81">
        <f t="shared" ca="1" si="59"/>
        <v>0</v>
      </c>
      <c r="AR212" s="81">
        <f t="shared" ca="1" si="60"/>
        <v>0</v>
      </c>
      <c r="AS212" s="81">
        <f t="shared" si="61"/>
        <v>0</v>
      </c>
      <c r="AT212" s="81">
        <f t="shared" ca="1" si="62"/>
        <v>0</v>
      </c>
      <c r="AU212" s="81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'M2-In'!F213*malu2+'M2-In'!G213*dima2+'M2-In'!H213*wome2+'M2-In'!I213*doje2+'M2-In'!J213*vrve2+'M2-In'!K213*zasa2+'M2-In'!L213*zodi2</f>
        <v>0</v>
      </c>
      <c r="F213" s="34">
        <f>IF('M2-In'!Q213&lt;0,1,0)</f>
        <v>0</v>
      </c>
      <c r="G213" s="81" t="str">
        <f t="shared" si="48"/>
        <v>OK</v>
      </c>
      <c r="H213" s="81">
        <f>IF('M2-In'!Q213&lt;0,0,'M2-In'!Q213)</f>
        <v>0</v>
      </c>
      <c r="I213" s="25">
        <f>IF('M2-In'!F213&gt;0,malu2,0)</f>
        <v>0</v>
      </c>
      <c r="J213" s="25">
        <f>IF('M2-In'!G213&gt;0,dima2,0)</f>
        <v>0</v>
      </c>
      <c r="K213" s="25">
        <f>IF('M2-In'!H213&gt;0,wome2,0)</f>
        <v>0</v>
      </c>
      <c r="L213" s="25">
        <f>IF('M2-In'!I213&gt;0,doje2,0)</f>
        <v>0</v>
      </c>
      <c r="M213" s="25">
        <f>IF('M2-In'!J213&gt;0,vrve2,0)</f>
        <v>0</v>
      </c>
      <c r="N213" s="25">
        <f>IF('M2-In'!K213&gt;0,zasa2,0)</f>
        <v>0</v>
      </c>
      <c r="O213" s="25">
        <f>IF('M2-In'!L213&gt;0,zodi2,0)</f>
        <v>0</v>
      </c>
      <c r="P213" s="25">
        <f t="shared" si="49"/>
        <v>0</v>
      </c>
      <c r="Q213" s="25">
        <f>IF(P213+'M2-In'!U213&gt;malu2+dima2+wome2+doje2+vrve2+zasa2+zodi2,1,0)</f>
        <v>0</v>
      </c>
      <c r="R213" s="25" t="str">
        <f t="shared" si="50"/>
        <v>OK</v>
      </c>
      <c r="S213" s="25">
        <f>MIN(P213+'M2-In'!U213,malu2+dima2+wome2+doje2+vrve2+zasa2+zodi2)</f>
        <v>0</v>
      </c>
      <c r="T213" s="25">
        <f>IF('M2-In'!AD213+'M2-In'!AE213+'M2-In'!AF213+'M2-In'!AG213+'M2-In'!AH213+'M2-In'!AI213+'M2-In'!AJ213&gt;S213,1,0)</f>
        <v>0</v>
      </c>
      <c r="U213" s="25" t="str">
        <f t="shared" si="51"/>
        <v>OK</v>
      </c>
      <c r="V213" s="34">
        <f t="shared" si="52"/>
        <v>0</v>
      </c>
      <c r="W213" s="81">
        <f>ROUND('M2-In'!Y213+'M2-In'!Z213+'M2-In'!AA213*0.5+'M2-In'!AB213*0.5,2)</f>
        <v>0</v>
      </c>
      <c r="X213" s="81">
        <f>ROUND('M2-In'!Y213,2)+ROUND('M2-In'!Z213*1.5,2)+ROUND('M2-In'!AA213*0.6,2)+ROUND('M2-In'!AB213*0.9,2)</f>
        <v>0</v>
      </c>
      <c r="Y213" s="81">
        <f ca="1">IF(V213=1,"Corriger",'M2-In'!Y213* vergoedtwee +'M2-In'!Z213*ROUND( vergoedtwee *1.5,2)+'M2-In'!AA213*ROUND( vergoedtwee *0.6,2)+'M2-In'!AB213*ROUND( vergoedtwee *0.9,2))</f>
        <v>0</v>
      </c>
      <c r="Z213" s="81">
        <f t="shared" ca="1" si="53"/>
        <v>0</v>
      </c>
      <c r="AA213" s="81">
        <f>E213+'M2-In'!N213+'M2-In'!P213+H213</f>
        <v>0</v>
      </c>
      <c r="AB213" s="81">
        <f>E213+'M2-In'!N213+'M2-In'!P213</f>
        <v>0</v>
      </c>
      <c r="AC213" s="25">
        <f>IF(V213=1,"Corriger",MIN(AA213,ad5m2*Ident!L213))</f>
        <v>0</v>
      </c>
      <c r="AD213" s="25">
        <f>MIN(AB213,ad5m2*Ident!L213)</f>
        <v>0</v>
      </c>
      <c r="AE213" s="81">
        <f t="shared" si="54"/>
        <v>0</v>
      </c>
      <c r="AF213" s="81">
        <f t="shared" si="55"/>
        <v>0</v>
      </c>
      <c r="AG213" s="81">
        <f>'M2-In'!AD213+'M2-In'!AE213</f>
        <v>0</v>
      </c>
      <c r="AH213" s="81">
        <f t="shared" si="56"/>
        <v>0</v>
      </c>
      <c r="AI213" s="81">
        <f>IF(V213=1,"Corriger!",ROUND('M2-In'!AF213*AE213*fuf,2))</f>
        <v>0</v>
      </c>
      <c r="AJ213" s="81">
        <f>IF(V213=1,"Corriger!",ROUND('M2-In'!AG213*AE213*fuf,2))</f>
        <v>0</v>
      </c>
      <c r="AK213" s="81">
        <f>IF(V213=1,"Corriger!",ROUND('M2-In'!AH213*AE213*fuf,2))</f>
        <v>0</v>
      </c>
      <c r="AL213" s="81">
        <f>IF(V213=1,"Corriger!",ROUND('M2-In'!AI213*AE213*fuf,2))</f>
        <v>0</v>
      </c>
      <c r="AM213" s="81">
        <f>IF(V213=1,"Corriger!",ROUND('M2-In'!AJ213*AE213*fuf,2))</f>
        <v>0</v>
      </c>
      <c r="AN213" s="81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1">
        <f t="shared" si="58"/>
        <v>0</v>
      </c>
      <c r="AQ213" s="81">
        <f t="shared" ca="1" si="59"/>
        <v>0</v>
      </c>
      <c r="AR213" s="81">
        <f t="shared" ca="1" si="60"/>
        <v>0</v>
      </c>
      <c r="AS213" s="81">
        <f t="shared" si="61"/>
        <v>0</v>
      </c>
      <c r="AT213" s="81">
        <f t="shared" ca="1" si="62"/>
        <v>0</v>
      </c>
      <c r="AU213" s="81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'M2-In'!F214*malu2+'M2-In'!G214*dima2+'M2-In'!H214*wome2+'M2-In'!I214*doje2+'M2-In'!J214*vrve2+'M2-In'!K214*zasa2+'M2-In'!L214*zodi2</f>
        <v>0</v>
      </c>
      <c r="F214" s="34">
        <f>IF('M2-In'!Q214&lt;0,1,0)</f>
        <v>0</v>
      </c>
      <c r="G214" s="81" t="str">
        <f t="shared" si="48"/>
        <v>OK</v>
      </c>
      <c r="H214" s="81">
        <f>IF('M2-In'!Q214&lt;0,0,'M2-In'!Q214)</f>
        <v>0</v>
      </c>
      <c r="I214" s="25">
        <f>IF('M2-In'!F214&gt;0,malu2,0)</f>
        <v>0</v>
      </c>
      <c r="J214" s="25">
        <f>IF('M2-In'!G214&gt;0,dima2,0)</f>
        <v>0</v>
      </c>
      <c r="K214" s="25">
        <f>IF('M2-In'!H214&gt;0,wome2,0)</f>
        <v>0</v>
      </c>
      <c r="L214" s="25">
        <f>IF('M2-In'!I214&gt;0,doje2,0)</f>
        <v>0</v>
      </c>
      <c r="M214" s="25">
        <f>IF('M2-In'!J214&gt;0,vrve2,0)</f>
        <v>0</v>
      </c>
      <c r="N214" s="25">
        <f>IF('M2-In'!K214&gt;0,zasa2,0)</f>
        <v>0</v>
      </c>
      <c r="O214" s="25">
        <f>IF('M2-In'!L214&gt;0,zodi2,0)</f>
        <v>0</v>
      </c>
      <c r="P214" s="25">
        <f t="shared" si="49"/>
        <v>0</v>
      </c>
      <c r="Q214" s="25">
        <f>IF(P214+'M2-In'!U214&gt;malu2+dima2+wome2+doje2+vrve2+zasa2+zodi2,1,0)</f>
        <v>0</v>
      </c>
      <c r="R214" s="25" t="str">
        <f t="shared" si="50"/>
        <v>OK</v>
      </c>
      <c r="S214" s="25">
        <f>MIN(P214+'M2-In'!U214,malu2+dima2+wome2+doje2+vrve2+zasa2+zodi2)</f>
        <v>0</v>
      </c>
      <c r="T214" s="25">
        <f>IF('M2-In'!AD214+'M2-In'!AE214+'M2-In'!AF214+'M2-In'!AG214+'M2-In'!AH214+'M2-In'!AI214+'M2-In'!AJ214&gt;S214,1,0)</f>
        <v>0</v>
      </c>
      <c r="U214" s="25" t="str">
        <f t="shared" si="51"/>
        <v>OK</v>
      </c>
      <c r="V214" s="34">
        <f t="shared" si="52"/>
        <v>0</v>
      </c>
      <c r="W214" s="81">
        <f>ROUND('M2-In'!Y214+'M2-In'!Z214+'M2-In'!AA214*0.5+'M2-In'!AB214*0.5,2)</f>
        <v>0</v>
      </c>
      <c r="X214" s="81">
        <f>ROUND('M2-In'!Y214,2)+ROUND('M2-In'!Z214*1.5,2)+ROUND('M2-In'!AA214*0.6,2)+ROUND('M2-In'!AB214*0.9,2)</f>
        <v>0</v>
      </c>
      <c r="Y214" s="81">
        <f ca="1">IF(V214=1,"Corriger",'M2-In'!Y214* vergoedtwee +'M2-In'!Z214*ROUND( vergoedtwee *1.5,2)+'M2-In'!AA214*ROUND( vergoedtwee *0.6,2)+'M2-In'!AB214*ROUND( vergoedtwee *0.9,2))</f>
        <v>0</v>
      </c>
      <c r="Z214" s="81">
        <f t="shared" ca="1" si="53"/>
        <v>0</v>
      </c>
      <c r="AA214" s="81">
        <f>E214+'M2-In'!N214+'M2-In'!P214+H214</f>
        <v>0</v>
      </c>
      <c r="AB214" s="81">
        <f>E214+'M2-In'!N214+'M2-In'!P214</f>
        <v>0</v>
      </c>
      <c r="AC214" s="25">
        <f>IF(V214=1,"Corriger",MIN(AA214,ad5m2*Ident!L214))</f>
        <v>0</v>
      </c>
      <c r="AD214" s="25">
        <f>MIN(AB214,ad5m2*Ident!L214)</f>
        <v>0</v>
      </c>
      <c r="AE214" s="81">
        <f t="shared" si="54"/>
        <v>0</v>
      </c>
      <c r="AF214" s="81">
        <f t="shared" si="55"/>
        <v>0</v>
      </c>
      <c r="AG214" s="81">
        <f>'M2-In'!AD214+'M2-In'!AE214</f>
        <v>0</v>
      </c>
      <c r="AH214" s="81">
        <f t="shared" si="56"/>
        <v>0</v>
      </c>
      <c r="AI214" s="81">
        <f>IF(V214=1,"Corriger!",ROUND('M2-In'!AF214*AE214*fuf,2))</f>
        <v>0</v>
      </c>
      <c r="AJ214" s="81">
        <f>IF(V214=1,"Corriger!",ROUND('M2-In'!AG214*AE214*fuf,2))</f>
        <v>0</v>
      </c>
      <c r="AK214" s="81">
        <f>IF(V214=1,"Corriger!",ROUND('M2-In'!AH214*AE214*fuf,2))</f>
        <v>0</v>
      </c>
      <c r="AL214" s="81">
        <f>IF(V214=1,"Corriger!",ROUND('M2-In'!AI214*AE214*fuf,2))</f>
        <v>0</v>
      </c>
      <c r="AM214" s="81">
        <f>IF(V214=1,"Corriger!",ROUND('M2-In'!AJ214*AE214*fuf,2))</f>
        <v>0</v>
      </c>
      <c r="AN214" s="81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1">
        <f t="shared" si="58"/>
        <v>0</v>
      </c>
      <c r="AQ214" s="81">
        <f t="shared" ca="1" si="59"/>
        <v>0</v>
      </c>
      <c r="AR214" s="81">
        <f t="shared" ca="1" si="60"/>
        <v>0</v>
      </c>
      <c r="AS214" s="81">
        <f t="shared" si="61"/>
        <v>0</v>
      </c>
      <c r="AT214" s="81">
        <f t="shared" ca="1" si="62"/>
        <v>0</v>
      </c>
      <c r="AU214" s="81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'M2-In'!F215*malu2+'M2-In'!G215*dima2+'M2-In'!H215*wome2+'M2-In'!I215*doje2+'M2-In'!J215*vrve2+'M2-In'!K215*zasa2+'M2-In'!L215*zodi2</f>
        <v>0</v>
      </c>
      <c r="F215" s="34">
        <f>IF('M2-In'!Q215&lt;0,1,0)</f>
        <v>0</v>
      </c>
      <c r="G215" s="81" t="str">
        <f t="shared" si="48"/>
        <v>OK</v>
      </c>
      <c r="H215" s="81">
        <f>IF('M2-In'!Q215&lt;0,0,'M2-In'!Q215)</f>
        <v>0</v>
      </c>
      <c r="I215" s="25">
        <f>IF('M2-In'!F215&gt;0,malu2,0)</f>
        <v>0</v>
      </c>
      <c r="J215" s="25">
        <f>IF('M2-In'!G215&gt;0,dima2,0)</f>
        <v>0</v>
      </c>
      <c r="K215" s="25">
        <f>IF('M2-In'!H215&gt;0,wome2,0)</f>
        <v>0</v>
      </c>
      <c r="L215" s="25">
        <f>IF('M2-In'!I215&gt;0,doje2,0)</f>
        <v>0</v>
      </c>
      <c r="M215" s="25">
        <f>IF('M2-In'!J215&gt;0,vrve2,0)</f>
        <v>0</v>
      </c>
      <c r="N215" s="25">
        <f>IF('M2-In'!K215&gt;0,zasa2,0)</f>
        <v>0</v>
      </c>
      <c r="O215" s="25">
        <f>IF('M2-In'!L215&gt;0,zodi2,0)</f>
        <v>0</v>
      </c>
      <c r="P215" s="25">
        <f t="shared" si="49"/>
        <v>0</v>
      </c>
      <c r="Q215" s="25">
        <f>IF(P215+'M2-In'!U215&gt;malu2+dima2+wome2+doje2+vrve2+zasa2+zodi2,1,0)</f>
        <v>0</v>
      </c>
      <c r="R215" s="25" t="str">
        <f t="shared" si="50"/>
        <v>OK</v>
      </c>
      <c r="S215" s="25">
        <f>MIN(P215+'M2-In'!U215,malu2+dima2+wome2+doje2+vrve2+zasa2+zodi2)</f>
        <v>0</v>
      </c>
      <c r="T215" s="25">
        <f>IF('M2-In'!AD215+'M2-In'!AE215+'M2-In'!AF215+'M2-In'!AG215+'M2-In'!AH215+'M2-In'!AI215+'M2-In'!AJ215&gt;S215,1,0)</f>
        <v>0</v>
      </c>
      <c r="U215" s="25" t="str">
        <f t="shared" si="51"/>
        <v>OK</v>
      </c>
      <c r="V215" s="34">
        <f t="shared" si="52"/>
        <v>0</v>
      </c>
      <c r="W215" s="81">
        <f>ROUND('M2-In'!Y215+'M2-In'!Z215+'M2-In'!AA215*0.5+'M2-In'!AB215*0.5,2)</f>
        <v>0</v>
      </c>
      <c r="X215" s="81">
        <f>ROUND('M2-In'!Y215,2)+ROUND('M2-In'!Z215*1.5,2)+ROUND('M2-In'!AA215*0.6,2)+ROUND('M2-In'!AB215*0.9,2)</f>
        <v>0</v>
      </c>
      <c r="Y215" s="81">
        <f ca="1">IF(V215=1,"Corriger",'M2-In'!Y215* vergoedtwee +'M2-In'!Z215*ROUND( vergoedtwee *1.5,2)+'M2-In'!AA215*ROUND( vergoedtwee *0.6,2)+'M2-In'!AB215*ROUND( vergoedtwee *0.9,2))</f>
        <v>0</v>
      </c>
      <c r="Z215" s="81">
        <f t="shared" ca="1" si="53"/>
        <v>0</v>
      </c>
      <c r="AA215" s="81">
        <f>E215+'M2-In'!N215+'M2-In'!P215+H215</f>
        <v>0</v>
      </c>
      <c r="AB215" s="81">
        <f>E215+'M2-In'!N215+'M2-In'!P215</f>
        <v>0</v>
      </c>
      <c r="AC215" s="25">
        <f>IF(V215=1,"Corriger",MIN(AA215,ad5m2*Ident!L215))</f>
        <v>0</v>
      </c>
      <c r="AD215" s="25">
        <f>MIN(AB215,ad5m2*Ident!L215)</f>
        <v>0</v>
      </c>
      <c r="AE215" s="81">
        <f t="shared" si="54"/>
        <v>0</v>
      </c>
      <c r="AF215" s="81">
        <f t="shared" si="55"/>
        <v>0</v>
      </c>
      <c r="AG215" s="81">
        <f>'M2-In'!AD215+'M2-In'!AE215</f>
        <v>0</v>
      </c>
      <c r="AH215" s="81">
        <f t="shared" si="56"/>
        <v>0</v>
      </c>
      <c r="AI215" s="81">
        <f>IF(V215=1,"Corriger!",ROUND('M2-In'!AF215*AE215*fuf,2))</f>
        <v>0</v>
      </c>
      <c r="AJ215" s="81">
        <f>IF(V215=1,"Corriger!",ROUND('M2-In'!AG215*AE215*fuf,2))</f>
        <v>0</v>
      </c>
      <c r="AK215" s="81">
        <f>IF(V215=1,"Corriger!",ROUND('M2-In'!AH215*AE215*fuf,2))</f>
        <v>0</v>
      </c>
      <c r="AL215" s="81">
        <f>IF(V215=1,"Corriger!",ROUND('M2-In'!AI215*AE215*fuf,2))</f>
        <v>0</v>
      </c>
      <c r="AM215" s="81">
        <f>IF(V215=1,"Corriger!",ROUND('M2-In'!AJ215*AE215*fuf,2))</f>
        <v>0</v>
      </c>
      <c r="AN215" s="81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1">
        <f t="shared" si="58"/>
        <v>0</v>
      </c>
      <c r="AQ215" s="81">
        <f t="shared" ca="1" si="59"/>
        <v>0</v>
      </c>
      <c r="AR215" s="81">
        <f t="shared" ca="1" si="60"/>
        <v>0</v>
      </c>
      <c r="AS215" s="81">
        <f t="shared" si="61"/>
        <v>0</v>
      </c>
      <c r="AT215" s="81">
        <f t="shared" ca="1" si="62"/>
        <v>0</v>
      </c>
      <c r="AU215" s="81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'M2-In'!F216*malu2+'M2-In'!G216*dima2+'M2-In'!H216*wome2+'M2-In'!I216*doje2+'M2-In'!J216*vrve2+'M2-In'!K216*zasa2+'M2-In'!L216*zodi2</f>
        <v>0</v>
      </c>
      <c r="F216" s="34">
        <f>IF('M2-In'!Q216&lt;0,1,0)</f>
        <v>0</v>
      </c>
      <c r="G216" s="81" t="str">
        <f t="shared" si="48"/>
        <v>OK</v>
      </c>
      <c r="H216" s="81">
        <f>IF('M2-In'!Q216&lt;0,0,'M2-In'!Q216)</f>
        <v>0</v>
      </c>
      <c r="I216" s="25">
        <f>IF('M2-In'!F216&gt;0,malu2,0)</f>
        <v>0</v>
      </c>
      <c r="J216" s="25">
        <f>IF('M2-In'!G216&gt;0,dima2,0)</f>
        <v>0</v>
      </c>
      <c r="K216" s="25">
        <f>IF('M2-In'!H216&gt;0,wome2,0)</f>
        <v>0</v>
      </c>
      <c r="L216" s="25">
        <f>IF('M2-In'!I216&gt;0,doje2,0)</f>
        <v>0</v>
      </c>
      <c r="M216" s="25">
        <f>IF('M2-In'!J216&gt;0,vrve2,0)</f>
        <v>0</v>
      </c>
      <c r="N216" s="25">
        <f>IF('M2-In'!K216&gt;0,zasa2,0)</f>
        <v>0</v>
      </c>
      <c r="O216" s="25">
        <f>IF('M2-In'!L216&gt;0,zodi2,0)</f>
        <v>0</v>
      </c>
      <c r="P216" s="25">
        <f t="shared" si="49"/>
        <v>0</v>
      </c>
      <c r="Q216" s="25">
        <f>IF(P216+'M2-In'!U216&gt;malu2+dima2+wome2+doje2+vrve2+zasa2+zodi2,1,0)</f>
        <v>0</v>
      </c>
      <c r="R216" s="25" t="str">
        <f t="shared" si="50"/>
        <v>OK</v>
      </c>
      <c r="S216" s="25">
        <f>MIN(P216+'M2-In'!U216,malu2+dima2+wome2+doje2+vrve2+zasa2+zodi2)</f>
        <v>0</v>
      </c>
      <c r="T216" s="25">
        <f>IF('M2-In'!AD216+'M2-In'!AE216+'M2-In'!AF216+'M2-In'!AG216+'M2-In'!AH216+'M2-In'!AI216+'M2-In'!AJ216&gt;S216,1,0)</f>
        <v>0</v>
      </c>
      <c r="U216" s="25" t="str">
        <f t="shared" si="51"/>
        <v>OK</v>
      </c>
      <c r="V216" s="34">
        <f t="shared" si="52"/>
        <v>0</v>
      </c>
      <c r="W216" s="81">
        <f>ROUND('M2-In'!Y216+'M2-In'!Z216+'M2-In'!AA216*0.5+'M2-In'!AB216*0.5,2)</f>
        <v>0</v>
      </c>
      <c r="X216" s="81">
        <f>ROUND('M2-In'!Y216,2)+ROUND('M2-In'!Z216*1.5,2)+ROUND('M2-In'!AA216*0.6,2)+ROUND('M2-In'!AB216*0.9,2)</f>
        <v>0</v>
      </c>
      <c r="Y216" s="81">
        <f ca="1">IF(V216=1,"Corriger",'M2-In'!Y216* vergoedtwee +'M2-In'!Z216*ROUND( vergoedtwee *1.5,2)+'M2-In'!AA216*ROUND( vergoedtwee *0.6,2)+'M2-In'!AB216*ROUND( vergoedtwee *0.9,2))</f>
        <v>0</v>
      </c>
      <c r="Z216" s="81">
        <f t="shared" ca="1" si="53"/>
        <v>0</v>
      </c>
      <c r="AA216" s="81">
        <f>E216+'M2-In'!N216+'M2-In'!P216+H216</f>
        <v>0</v>
      </c>
      <c r="AB216" s="81">
        <f>E216+'M2-In'!N216+'M2-In'!P216</f>
        <v>0</v>
      </c>
      <c r="AC216" s="25">
        <f>IF(V216=1,"Corriger",MIN(AA216,ad5m2*Ident!L216))</f>
        <v>0</v>
      </c>
      <c r="AD216" s="25">
        <f>MIN(AB216,ad5m2*Ident!L216)</f>
        <v>0</v>
      </c>
      <c r="AE216" s="81">
        <f t="shared" si="54"/>
        <v>0</v>
      </c>
      <c r="AF216" s="81">
        <f t="shared" si="55"/>
        <v>0</v>
      </c>
      <c r="AG216" s="81">
        <f>'M2-In'!AD216+'M2-In'!AE216</f>
        <v>0</v>
      </c>
      <c r="AH216" s="81">
        <f t="shared" si="56"/>
        <v>0</v>
      </c>
      <c r="AI216" s="81">
        <f>IF(V216=1,"Corriger!",ROUND('M2-In'!AF216*AE216*fuf,2))</f>
        <v>0</v>
      </c>
      <c r="AJ216" s="81">
        <f>IF(V216=1,"Corriger!",ROUND('M2-In'!AG216*AE216*fuf,2))</f>
        <v>0</v>
      </c>
      <c r="AK216" s="81">
        <f>IF(V216=1,"Corriger!",ROUND('M2-In'!AH216*AE216*fuf,2))</f>
        <v>0</v>
      </c>
      <c r="AL216" s="81">
        <f>IF(V216=1,"Corriger!",ROUND('M2-In'!AI216*AE216*fuf,2))</f>
        <v>0</v>
      </c>
      <c r="AM216" s="81">
        <f>IF(V216=1,"Corriger!",ROUND('M2-In'!AJ216*AE216*fuf,2))</f>
        <v>0</v>
      </c>
      <c r="AN216" s="81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1">
        <f t="shared" si="58"/>
        <v>0</v>
      </c>
      <c r="AQ216" s="81">
        <f t="shared" ca="1" si="59"/>
        <v>0</v>
      </c>
      <c r="AR216" s="81">
        <f t="shared" ca="1" si="60"/>
        <v>0</v>
      </c>
      <c r="AS216" s="81">
        <f t="shared" si="61"/>
        <v>0</v>
      </c>
      <c r="AT216" s="81">
        <f t="shared" ca="1" si="62"/>
        <v>0</v>
      </c>
      <c r="AU216" s="81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'M2-In'!F217*malu2+'M2-In'!G217*dima2+'M2-In'!H217*wome2+'M2-In'!I217*doje2+'M2-In'!J217*vrve2+'M2-In'!K217*zasa2+'M2-In'!L217*zodi2</f>
        <v>0</v>
      </c>
      <c r="F217" s="34">
        <f>IF('M2-In'!Q217&lt;0,1,0)</f>
        <v>0</v>
      </c>
      <c r="G217" s="81" t="str">
        <f t="shared" si="48"/>
        <v>OK</v>
      </c>
      <c r="H217" s="81">
        <f>IF('M2-In'!Q217&lt;0,0,'M2-In'!Q217)</f>
        <v>0</v>
      </c>
      <c r="I217" s="25">
        <f>IF('M2-In'!F217&gt;0,malu2,0)</f>
        <v>0</v>
      </c>
      <c r="J217" s="25">
        <f>IF('M2-In'!G217&gt;0,dima2,0)</f>
        <v>0</v>
      </c>
      <c r="K217" s="25">
        <f>IF('M2-In'!H217&gt;0,wome2,0)</f>
        <v>0</v>
      </c>
      <c r="L217" s="25">
        <f>IF('M2-In'!I217&gt;0,doje2,0)</f>
        <v>0</v>
      </c>
      <c r="M217" s="25">
        <f>IF('M2-In'!J217&gt;0,vrve2,0)</f>
        <v>0</v>
      </c>
      <c r="N217" s="25">
        <f>IF('M2-In'!K217&gt;0,zasa2,0)</f>
        <v>0</v>
      </c>
      <c r="O217" s="25">
        <f>IF('M2-In'!L217&gt;0,zodi2,0)</f>
        <v>0</v>
      </c>
      <c r="P217" s="25">
        <f t="shared" si="49"/>
        <v>0</v>
      </c>
      <c r="Q217" s="25">
        <f>IF(P217+'M2-In'!U217&gt;malu2+dima2+wome2+doje2+vrve2+zasa2+zodi2,1,0)</f>
        <v>0</v>
      </c>
      <c r="R217" s="25" t="str">
        <f t="shared" si="50"/>
        <v>OK</v>
      </c>
      <c r="S217" s="25">
        <f>MIN(P217+'M2-In'!U217,malu2+dima2+wome2+doje2+vrve2+zasa2+zodi2)</f>
        <v>0</v>
      </c>
      <c r="T217" s="25">
        <f>IF('M2-In'!AD217+'M2-In'!AE217+'M2-In'!AF217+'M2-In'!AG217+'M2-In'!AH217+'M2-In'!AI217+'M2-In'!AJ217&gt;S217,1,0)</f>
        <v>0</v>
      </c>
      <c r="U217" s="25" t="str">
        <f t="shared" si="51"/>
        <v>OK</v>
      </c>
      <c r="V217" s="34">
        <f t="shared" si="52"/>
        <v>0</v>
      </c>
      <c r="W217" s="81">
        <f>ROUND('M2-In'!Y217+'M2-In'!Z217+'M2-In'!AA217*0.5+'M2-In'!AB217*0.5,2)</f>
        <v>0</v>
      </c>
      <c r="X217" s="81">
        <f>ROUND('M2-In'!Y217,2)+ROUND('M2-In'!Z217*1.5,2)+ROUND('M2-In'!AA217*0.6,2)+ROUND('M2-In'!AB217*0.9,2)</f>
        <v>0</v>
      </c>
      <c r="Y217" s="81">
        <f ca="1">IF(V217=1,"Corriger",'M2-In'!Y217* vergoedtwee +'M2-In'!Z217*ROUND( vergoedtwee *1.5,2)+'M2-In'!AA217*ROUND( vergoedtwee *0.6,2)+'M2-In'!AB217*ROUND( vergoedtwee *0.9,2))</f>
        <v>0</v>
      </c>
      <c r="Z217" s="81">
        <f t="shared" ca="1" si="53"/>
        <v>0</v>
      </c>
      <c r="AA217" s="81">
        <f>E217+'M2-In'!N217+'M2-In'!P217+H217</f>
        <v>0</v>
      </c>
      <c r="AB217" s="81">
        <f>E217+'M2-In'!N217+'M2-In'!P217</f>
        <v>0</v>
      </c>
      <c r="AC217" s="25">
        <f>IF(V217=1,"Corriger",MIN(AA217,ad5m2*Ident!L217))</f>
        <v>0</v>
      </c>
      <c r="AD217" s="25">
        <f>MIN(AB217,ad5m2*Ident!L217)</f>
        <v>0</v>
      </c>
      <c r="AE217" s="81">
        <f t="shared" si="54"/>
        <v>0</v>
      </c>
      <c r="AF217" s="81">
        <f t="shared" si="55"/>
        <v>0</v>
      </c>
      <c r="AG217" s="81">
        <f>'M2-In'!AD217+'M2-In'!AE217</f>
        <v>0</v>
      </c>
      <c r="AH217" s="81">
        <f t="shared" si="56"/>
        <v>0</v>
      </c>
      <c r="AI217" s="81">
        <f>IF(V217=1,"Corriger!",ROUND('M2-In'!AF217*AE217*fuf,2))</f>
        <v>0</v>
      </c>
      <c r="AJ217" s="81">
        <f>IF(V217=1,"Corriger!",ROUND('M2-In'!AG217*AE217*fuf,2))</f>
        <v>0</v>
      </c>
      <c r="AK217" s="81">
        <f>IF(V217=1,"Corriger!",ROUND('M2-In'!AH217*AE217*fuf,2))</f>
        <v>0</v>
      </c>
      <c r="AL217" s="81">
        <f>IF(V217=1,"Corriger!",ROUND('M2-In'!AI217*AE217*fuf,2))</f>
        <v>0</v>
      </c>
      <c r="AM217" s="81">
        <f>IF(V217=1,"Corriger!",ROUND('M2-In'!AJ217*AE217*fuf,2))</f>
        <v>0</v>
      </c>
      <c r="AN217" s="81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1">
        <f t="shared" si="58"/>
        <v>0</v>
      </c>
      <c r="AQ217" s="81">
        <f t="shared" ca="1" si="59"/>
        <v>0</v>
      </c>
      <c r="AR217" s="81">
        <f t="shared" ca="1" si="60"/>
        <v>0</v>
      </c>
      <c r="AS217" s="81">
        <f t="shared" si="61"/>
        <v>0</v>
      </c>
      <c r="AT217" s="81">
        <f t="shared" ca="1" si="62"/>
        <v>0</v>
      </c>
      <c r="AU217" s="81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'M2-In'!F218*malu2+'M2-In'!G218*dima2+'M2-In'!H218*wome2+'M2-In'!I218*doje2+'M2-In'!J218*vrve2+'M2-In'!K218*zasa2+'M2-In'!L218*zodi2</f>
        <v>0</v>
      </c>
      <c r="F218" s="34">
        <f>IF('M2-In'!Q218&lt;0,1,0)</f>
        <v>0</v>
      </c>
      <c r="G218" s="81" t="str">
        <f t="shared" si="48"/>
        <v>OK</v>
      </c>
      <c r="H218" s="81">
        <f>IF('M2-In'!Q218&lt;0,0,'M2-In'!Q218)</f>
        <v>0</v>
      </c>
      <c r="I218" s="25">
        <f>IF('M2-In'!F218&gt;0,malu2,0)</f>
        <v>0</v>
      </c>
      <c r="J218" s="25">
        <f>IF('M2-In'!G218&gt;0,dima2,0)</f>
        <v>0</v>
      </c>
      <c r="K218" s="25">
        <f>IF('M2-In'!H218&gt;0,wome2,0)</f>
        <v>0</v>
      </c>
      <c r="L218" s="25">
        <f>IF('M2-In'!I218&gt;0,doje2,0)</f>
        <v>0</v>
      </c>
      <c r="M218" s="25">
        <f>IF('M2-In'!J218&gt;0,vrve2,0)</f>
        <v>0</v>
      </c>
      <c r="N218" s="25">
        <f>IF('M2-In'!K218&gt;0,zasa2,0)</f>
        <v>0</v>
      </c>
      <c r="O218" s="25">
        <f>IF('M2-In'!L218&gt;0,zodi2,0)</f>
        <v>0</v>
      </c>
      <c r="P218" s="25">
        <f t="shared" si="49"/>
        <v>0</v>
      </c>
      <c r="Q218" s="25">
        <f>IF(P218+'M2-In'!U218&gt;malu2+dima2+wome2+doje2+vrve2+zasa2+zodi2,1,0)</f>
        <v>0</v>
      </c>
      <c r="R218" s="25" t="str">
        <f t="shared" si="50"/>
        <v>OK</v>
      </c>
      <c r="S218" s="25">
        <f>MIN(P218+'M2-In'!U218,malu2+dima2+wome2+doje2+vrve2+zasa2+zodi2)</f>
        <v>0</v>
      </c>
      <c r="T218" s="25">
        <f>IF('M2-In'!AD218+'M2-In'!AE218+'M2-In'!AF218+'M2-In'!AG218+'M2-In'!AH218+'M2-In'!AI218+'M2-In'!AJ218&gt;S218,1,0)</f>
        <v>0</v>
      </c>
      <c r="U218" s="25" t="str">
        <f t="shared" si="51"/>
        <v>OK</v>
      </c>
      <c r="V218" s="34">
        <f t="shared" si="52"/>
        <v>0</v>
      </c>
      <c r="W218" s="81">
        <f>ROUND('M2-In'!Y218+'M2-In'!Z218+'M2-In'!AA218*0.5+'M2-In'!AB218*0.5,2)</f>
        <v>0</v>
      </c>
      <c r="X218" s="81">
        <f>ROUND('M2-In'!Y218,2)+ROUND('M2-In'!Z218*1.5,2)+ROUND('M2-In'!AA218*0.6,2)+ROUND('M2-In'!AB218*0.9,2)</f>
        <v>0</v>
      </c>
      <c r="Y218" s="81">
        <f ca="1">IF(V218=1,"Corriger",'M2-In'!Y218* vergoedtwee +'M2-In'!Z218*ROUND( vergoedtwee *1.5,2)+'M2-In'!AA218*ROUND( vergoedtwee *0.6,2)+'M2-In'!AB218*ROUND( vergoedtwee *0.9,2))</f>
        <v>0</v>
      </c>
      <c r="Z218" s="81">
        <f t="shared" ca="1" si="53"/>
        <v>0</v>
      </c>
      <c r="AA218" s="81">
        <f>E218+'M2-In'!N218+'M2-In'!P218+H218</f>
        <v>0</v>
      </c>
      <c r="AB218" s="81">
        <f>E218+'M2-In'!N218+'M2-In'!P218</f>
        <v>0</v>
      </c>
      <c r="AC218" s="25">
        <f>IF(V218=1,"Corriger",MIN(AA218,ad5m2*Ident!L218))</f>
        <v>0</v>
      </c>
      <c r="AD218" s="25">
        <f>MIN(AB218,ad5m2*Ident!L218)</f>
        <v>0</v>
      </c>
      <c r="AE218" s="81">
        <f t="shared" si="54"/>
        <v>0</v>
      </c>
      <c r="AF218" s="81">
        <f t="shared" si="55"/>
        <v>0</v>
      </c>
      <c r="AG218" s="81">
        <f>'M2-In'!AD218+'M2-In'!AE218</f>
        <v>0</v>
      </c>
      <c r="AH218" s="81">
        <f t="shared" si="56"/>
        <v>0</v>
      </c>
      <c r="AI218" s="81">
        <f>IF(V218=1,"Corriger!",ROUND('M2-In'!AF218*AE218*fuf,2))</f>
        <v>0</v>
      </c>
      <c r="AJ218" s="81">
        <f>IF(V218=1,"Corriger!",ROUND('M2-In'!AG218*AE218*fuf,2))</f>
        <v>0</v>
      </c>
      <c r="AK218" s="81">
        <f>IF(V218=1,"Corriger!",ROUND('M2-In'!AH218*AE218*fuf,2))</f>
        <v>0</v>
      </c>
      <c r="AL218" s="81">
        <f>IF(V218=1,"Corriger!",ROUND('M2-In'!AI218*AE218*fuf,2))</f>
        <v>0</v>
      </c>
      <c r="AM218" s="81">
        <f>IF(V218=1,"Corriger!",ROUND('M2-In'!AJ218*AE218*fuf,2))</f>
        <v>0</v>
      </c>
      <c r="AN218" s="81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1">
        <f t="shared" si="58"/>
        <v>0</v>
      </c>
      <c r="AQ218" s="81">
        <f t="shared" ca="1" si="59"/>
        <v>0</v>
      </c>
      <c r="AR218" s="81">
        <f t="shared" ca="1" si="60"/>
        <v>0</v>
      </c>
      <c r="AS218" s="81">
        <f t="shared" si="61"/>
        <v>0</v>
      </c>
      <c r="AT218" s="81">
        <f t="shared" ca="1" si="62"/>
        <v>0</v>
      </c>
      <c r="AU218" s="81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'M2-In'!F219*malu2+'M2-In'!G219*dima2+'M2-In'!H219*wome2+'M2-In'!I219*doje2+'M2-In'!J219*vrve2+'M2-In'!K219*zasa2+'M2-In'!L219*zodi2</f>
        <v>0</v>
      </c>
      <c r="F219" s="34">
        <f>IF('M2-In'!Q219&lt;0,1,0)</f>
        <v>0</v>
      </c>
      <c r="G219" s="81" t="str">
        <f t="shared" si="48"/>
        <v>OK</v>
      </c>
      <c r="H219" s="81">
        <f>IF('M2-In'!Q219&lt;0,0,'M2-In'!Q219)</f>
        <v>0</v>
      </c>
      <c r="I219" s="25">
        <f>IF('M2-In'!F219&gt;0,malu2,0)</f>
        <v>0</v>
      </c>
      <c r="J219" s="25">
        <f>IF('M2-In'!G219&gt;0,dima2,0)</f>
        <v>0</v>
      </c>
      <c r="K219" s="25">
        <f>IF('M2-In'!H219&gt;0,wome2,0)</f>
        <v>0</v>
      </c>
      <c r="L219" s="25">
        <f>IF('M2-In'!I219&gt;0,doje2,0)</f>
        <v>0</v>
      </c>
      <c r="M219" s="25">
        <f>IF('M2-In'!J219&gt;0,vrve2,0)</f>
        <v>0</v>
      </c>
      <c r="N219" s="25">
        <f>IF('M2-In'!K219&gt;0,zasa2,0)</f>
        <v>0</v>
      </c>
      <c r="O219" s="25">
        <f>IF('M2-In'!L219&gt;0,zodi2,0)</f>
        <v>0</v>
      </c>
      <c r="P219" s="25">
        <f t="shared" si="49"/>
        <v>0</v>
      </c>
      <c r="Q219" s="25">
        <f>IF(P219+'M2-In'!U219&gt;malu2+dima2+wome2+doje2+vrve2+zasa2+zodi2,1,0)</f>
        <v>0</v>
      </c>
      <c r="R219" s="25" t="str">
        <f t="shared" si="50"/>
        <v>OK</v>
      </c>
      <c r="S219" s="25">
        <f>MIN(P219+'M2-In'!U219,malu2+dima2+wome2+doje2+vrve2+zasa2+zodi2)</f>
        <v>0</v>
      </c>
      <c r="T219" s="25">
        <f>IF('M2-In'!AD219+'M2-In'!AE219+'M2-In'!AF219+'M2-In'!AG219+'M2-In'!AH219+'M2-In'!AI219+'M2-In'!AJ219&gt;S219,1,0)</f>
        <v>0</v>
      </c>
      <c r="U219" s="25" t="str">
        <f t="shared" si="51"/>
        <v>OK</v>
      </c>
      <c r="V219" s="34">
        <f t="shared" si="52"/>
        <v>0</v>
      </c>
      <c r="W219" s="81">
        <f>ROUND('M2-In'!Y219+'M2-In'!Z219+'M2-In'!AA219*0.5+'M2-In'!AB219*0.5,2)</f>
        <v>0</v>
      </c>
      <c r="X219" s="81">
        <f>ROUND('M2-In'!Y219,2)+ROUND('M2-In'!Z219*1.5,2)+ROUND('M2-In'!AA219*0.6,2)+ROUND('M2-In'!AB219*0.9,2)</f>
        <v>0</v>
      </c>
      <c r="Y219" s="81">
        <f ca="1">IF(V219=1,"Corriger",'M2-In'!Y219* vergoedtwee +'M2-In'!Z219*ROUND( vergoedtwee *1.5,2)+'M2-In'!AA219*ROUND( vergoedtwee *0.6,2)+'M2-In'!AB219*ROUND( vergoedtwee *0.9,2))</f>
        <v>0</v>
      </c>
      <c r="Z219" s="81">
        <f t="shared" ca="1" si="53"/>
        <v>0</v>
      </c>
      <c r="AA219" s="81">
        <f>E219+'M2-In'!N219+'M2-In'!P219+H219</f>
        <v>0</v>
      </c>
      <c r="AB219" s="81">
        <f>E219+'M2-In'!N219+'M2-In'!P219</f>
        <v>0</v>
      </c>
      <c r="AC219" s="25">
        <f>IF(V219=1,"Corriger",MIN(AA219,ad5m2*Ident!L219))</f>
        <v>0</v>
      </c>
      <c r="AD219" s="25">
        <f>MIN(AB219,ad5m2*Ident!L219)</f>
        <v>0</v>
      </c>
      <c r="AE219" s="81">
        <f t="shared" si="54"/>
        <v>0</v>
      </c>
      <c r="AF219" s="81">
        <f t="shared" si="55"/>
        <v>0</v>
      </c>
      <c r="AG219" s="81">
        <f>'M2-In'!AD219+'M2-In'!AE219</f>
        <v>0</v>
      </c>
      <c r="AH219" s="81">
        <f t="shared" si="56"/>
        <v>0</v>
      </c>
      <c r="AI219" s="81">
        <f>IF(V219=1,"Corriger!",ROUND('M2-In'!AF219*AE219*fuf,2))</f>
        <v>0</v>
      </c>
      <c r="AJ219" s="81">
        <f>IF(V219=1,"Corriger!",ROUND('M2-In'!AG219*AE219*fuf,2))</f>
        <v>0</v>
      </c>
      <c r="AK219" s="81">
        <f>IF(V219=1,"Corriger!",ROUND('M2-In'!AH219*AE219*fuf,2))</f>
        <v>0</v>
      </c>
      <c r="AL219" s="81">
        <f>IF(V219=1,"Corriger!",ROUND('M2-In'!AI219*AE219*fuf,2))</f>
        <v>0</v>
      </c>
      <c r="AM219" s="81">
        <f>IF(V219=1,"Corriger!",ROUND('M2-In'!AJ219*AE219*fuf,2))</f>
        <v>0</v>
      </c>
      <c r="AN219" s="81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1">
        <f t="shared" si="58"/>
        <v>0</v>
      </c>
      <c r="AQ219" s="81">
        <f t="shared" ca="1" si="59"/>
        <v>0</v>
      </c>
      <c r="AR219" s="81">
        <f t="shared" ca="1" si="60"/>
        <v>0</v>
      </c>
      <c r="AS219" s="81">
        <f t="shared" si="61"/>
        <v>0</v>
      </c>
      <c r="AT219" s="81">
        <f t="shared" ca="1" si="62"/>
        <v>0</v>
      </c>
      <c r="AU219" s="81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'M2-In'!F220*malu2+'M2-In'!G220*dima2+'M2-In'!H220*wome2+'M2-In'!I220*doje2+'M2-In'!J220*vrve2+'M2-In'!K220*zasa2+'M2-In'!L220*zodi2</f>
        <v>0</v>
      </c>
      <c r="F220" s="34">
        <f>IF('M2-In'!Q220&lt;0,1,0)</f>
        <v>0</v>
      </c>
      <c r="G220" s="81" t="str">
        <f t="shared" si="48"/>
        <v>OK</v>
      </c>
      <c r="H220" s="81">
        <f>IF('M2-In'!Q220&lt;0,0,'M2-In'!Q220)</f>
        <v>0</v>
      </c>
      <c r="I220" s="25">
        <f>IF('M2-In'!F220&gt;0,malu2,0)</f>
        <v>0</v>
      </c>
      <c r="J220" s="25">
        <f>IF('M2-In'!G220&gt;0,dima2,0)</f>
        <v>0</v>
      </c>
      <c r="K220" s="25">
        <f>IF('M2-In'!H220&gt;0,wome2,0)</f>
        <v>0</v>
      </c>
      <c r="L220" s="25">
        <f>IF('M2-In'!I220&gt;0,doje2,0)</f>
        <v>0</v>
      </c>
      <c r="M220" s="25">
        <f>IF('M2-In'!J220&gt;0,vrve2,0)</f>
        <v>0</v>
      </c>
      <c r="N220" s="25">
        <f>IF('M2-In'!K220&gt;0,zasa2,0)</f>
        <v>0</v>
      </c>
      <c r="O220" s="25">
        <f>IF('M2-In'!L220&gt;0,zodi2,0)</f>
        <v>0</v>
      </c>
      <c r="P220" s="25">
        <f t="shared" si="49"/>
        <v>0</v>
      </c>
      <c r="Q220" s="25">
        <f>IF(P220+'M2-In'!U220&gt;malu2+dima2+wome2+doje2+vrve2+zasa2+zodi2,1,0)</f>
        <v>0</v>
      </c>
      <c r="R220" s="25" t="str">
        <f t="shared" si="50"/>
        <v>OK</v>
      </c>
      <c r="S220" s="25">
        <f>MIN(P220+'M2-In'!U220,malu2+dima2+wome2+doje2+vrve2+zasa2+zodi2)</f>
        <v>0</v>
      </c>
      <c r="T220" s="25">
        <f>IF('M2-In'!AD220+'M2-In'!AE220+'M2-In'!AF220+'M2-In'!AG220+'M2-In'!AH220+'M2-In'!AI220+'M2-In'!AJ220&gt;S220,1,0)</f>
        <v>0</v>
      </c>
      <c r="U220" s="25" t="str">
        <f t="shared" si="51"/>
        <v>OK</v>
      </c>
      <c r="V220" s="34">
        <f t="shared" si="52"/>
        <v>0</v>
      </c>
      <c r="W220" s="81">
        <f>ROUND('M2-In'!Y220+'M2-In'!Z220+'M2-In'!AA220*0.5+'M2-In'!AB220*0.5,2)</f>
        <v>0</v>
      </c>
      <c r="X220" s="81">
        <f>ROUND('M2-In'!Y220,2)+ROUND('M2-In'!Z220*1.5,2)+ROUND('M2-In'!AA220*0.6,2)+ROUND('M2-In'!AB220*0.9,2)</f>
        <v>0</v>
      </c>
      <c r="Y220" s="81">
        <f ca="1">IF(V220=1,"Corriger",'M2-In'!Y220* vergoedtwee +'M2-In'!Z220*ROUND( vergoedtwee *1.5,2)+'M2-In'!AA220*ROUND( vergoedtwee *0.6,2)+'M2-In'!AB220*ROUND( vergoedtwee *0.9,2))</f>
        <v>0</v>
      </c>
      <c r="Z220" s="81">
        <f t="shared" ca="1" si="53"/>
        <v>0</v>
      </c>
      <c r="AA220" s="81">
        <f>E220+'M2-In'!N220+'M2-In'!P220+H220</f>
        <v>0</v>
      </c>
      <c r="AB220" s="81">
        <f>E220+'M2-In'!N220+'M2-In'!P220</f>
        <v>0</v>
      </c>
      <c r="AC220" s="25">
        <f>IF(V220=1,"Corriger",MIN(AA220,ad5m2*Ident!L220))</f>
        <v>0</v>
      </c>
      <c r="AD220" s="25">
        <f>MIN(AB220,ad5m2*Ident!L220)</f>
        <v>0</v>
      </c>
      <c r="AE220" s="81">
        <f t="shared" si="54"/>
        <v>0</v>
      </c>
      <c r="AF220" s="81">
        <f t="shared" si="55"/>
        <v>0</v>
      </c>
      <c r="AG220" s="81">
        <f>'M2-In'!AD220+'M2-In'!AE220</f>
        <v>0</v>
      </c>
      <c r="AH220" s="81">
        <f t="shared" si="56"/>
        <v>0</v>
      </c>
      <c r="AI220" s="81">
        <f>IF(V220=1,"Corriger!",ROUND('M2-In'!AF220*AE220*fuf,2))</f>
        <v>0</v>
      </c>
      <c r="AJ220" s="81">
        <f>IF(V220=1,"Corriger!",ROUND('M2-In'!AG220*AE220*fuf,2))</f>
        <v>0</v>
      </c>
      <c r="AK220" s="81">
        <f>IF(V220=1,"Corriger!",ROUND('M2-In'!AH220*AE220*fuf,2))</f>
        <v>0</v>
      </c>
      <c r="AL220" s="81">
        <f>IF(V220=1,"Corriger!",ROUND('M2-In'!AI220*AE220*fuf,2))</f>
        <v>0</v>
      </c>
      <c r="AM220" s="81">
        <f>IF(V220=1,"Corriger!",ROUND('M2-In'!AJ220*AE220*fuf,2))</f>
        <v>0</v>
      </c>
      <c r="AN220" s="81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1">
        <f t="shared" si="58"/>
        <v>0</v>
      </c>
      <c r="AQ220" s="81">
        <f t="shared" ca="1" si="59"/>
        <v>0</v>
      </c>
      <c r="AR220" s="81">
        <f t="shared" ca="1" si="60"/>
        <v>0</v>
      </c>
      <c r="AS220" s="81">
        <f t="shared" si="61"/>
        <v>0</v>
      </c>
      <c r="AT220" s="81">
        <f t="shared" ca="1" si="62"/>
        <v>0</v>
      </c>
      <c r="AU220" s="81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'M2-In'!F221*malu2+'M2-In'!G221*dima2+'M2-In'!H221*wome2+'M2-In'!I221*doje2+'M2-In'!J221*vrve2+'M2-In'!K221*zasa2+'M2-In'!L221*zodi2</f>
        <v>0</v>
      </c>
      <c r="F221" s="34">
        <f>IF('M2-In'!Q221&lt;0,1,0)</f>
        <v>0</v>
      </c>
      <c r="G221" s="81" t="str">
        <f t="shared" si="48"/>
        <v>OK</v>
      </c>
      <c r="H221" s="81">
        <f>IF('M2-In'!Q221&lt;0,0,'M2-In'!Q221)</f>
        <v>0</v>
      </c>
      <c r="I221" s="25">
        <f>IF('M2-In'!F221&gt;0,malu2,0)</f>
        <v>0</v>
      </c>
      <c r="J221" s="25">
        <f>IF('M2-In'!G221&gt;0,dima2,0)</f>
        <v>0</v>
      </c>
      <c r="K221" s="25">
        <f>IF('M2-In'!H221&gt;0,wome2,0)</f>
        <v>0</v>
      </c>
      <c r="L221" s="25">
        <f>IF('M2-In'!I221&gt;0,doje2,0)</f>
        <v>0</v>
      </c>
      <c r="M221" s="25">
        <f>IF('M2-In'!J221&gt;0,vrve2,0)</f>
        <v>0</v>
      </c>
      <c r="N221" s="25">
        <f>IF('M2-In'!K221&gt;0,zasa2,0)</f>
        <v>0</v>
      </c>
      <c r="O221" s="25">
        <f>IF('M2-In'!L221&gt;0,zodi2,0)</f>
        <v>0</v>
      </c>
      <c r="P221" s="25">
        <f t="shared" si="49"/>
        <v>0</v>
      </c>
      <c r="Q221" s="25">
        <f>IF(P221+'M2-In'!U221&gt;malu2+dima2+wome2+doje2+vrve2+zasa2+zodi2,1,0)</f>
        <v>0</v>
      </c>
      <c r="R221" s="25" t="str">
        <f t="shared" si="50"/>
        <v>OK</v>
      </c>
      <c r="S221" s="25">
        <f>MIN(P221+'M2-In'!U221,malu2+dima2+wome2+doje2+vrve2+zasa2+zodi2)</f>
        <v>0</v>
      </c>
      <c r="T221" s="25">
        <f>IF('M2-In'!AD221+'M2-In'!AE221+'M2-In'!AF221+'M2-In'!AG221+'M2-In'!AH221+'M2-In'!AI221+'M2-In'!AJ221&gt;S221,1,0)</f>
        <v>0</v>
      </c>
      <c r="U221" s="25" t="str">
        <f t="shared" si="51"/>
        <v>OK</v>
      </c>
      <c r="V221" s="34">
        <f t="shared" si="52"/>
        <v>0</v>
      </c>
      <c r="W221" s="81">
        <f>ROUND('M2-In'!Y221+'M2-In'!Z221+'M2-In'!AA221*0.5+'M2-In'!AB221*0.5,2)</f>
        <v>0</v>
      </c>
      <c r="X221" s="81">
        <f>ROUND('M2-In'!Y221,2)+ROUND('M2-In'!Z221*1.5,2)+ROUND('M2-In'!AA221*0.6,2)+ROUND('M2-In'!AB221*0.9,2)</f>
        <v>0</v>
      </c>
      <c r="Y221" s="81">
        <f ca="1">IF(V221=1,"Corriger",'M2-In'!Y221* vergoedtwee +'M2-In'!Z221*ROUND( vergoedtwee *1.5,2)+'M2-In'!AA221*ROUND( vergoedtwee *0.6,2)+'M2-In'!AB221*ROUND( vergoedtwee *0.9,2))</f>
        <v>0</v>
      </c>
      <c r="Z221" s="81">
        <f t="shared" ca="1" si="53"/>
        <v>0</v>
      </c>
      <c r="AA221" s="81">
        <f>E221+'M2-In'!N221+'M2-In'!P221+H221</f>
        <v>0</v>
      </c>
      <c r="AB221" s="81">
        <f>E221+'M2-In'!N221+'M2-In'!P221</f>
        <v>0</v>
      </c>
      <c r="AC221" s="25">
        <f>IF(V221=1,"Corriger",MIN(AA221,ad5m2*Ident!L221))</f>
        <v>0</v>
      </c>
      <c r="AD221" s="25">
        <f>MIN(AB221,ad5m2*Ident!L221)</f>
        <v>0</v>
      </c>
      <c r="AE221" s="81">
        <f t="shared" si="54"/>
        <v>0</v>
      </c>
      <c r="AF221" s="81">
        <f t="shared" si="55"/>
        <v>0</v>
      </c>
      <c r="AG221" s="81">
        <f>'M2-In'!AD221+'M2-In'!AE221</f>
        <v>0</v>
      </c>
      <c r="AH221" s="81">
        <f t="shared" si="56"/>
        <v>0</v>
      </c>
      <c r="AI221" s="81">
        <f>IF(V221=1,"Corriger!",ROUND('M2-In'!AF221*AE221*fuf,2))</f>
        <v>0</v>
      </c>
      <c r="AJ221" s="81">
        <f>IF(V221=1,"Corriger!",ROUND('M2-In'!AG221*AE221*fuf,2))</f>
        <v>0</v>
      </c>
      <c r="AK221" s="81">
        <f>IF(V221=1,"Corriger!",ROUND('M2-In'!AH221*AE221*fuf,2))</f>
        <v>0</v>
      </c>
      <c r="AL221" s="81">
        <f>IF(V221=1,"Corriger!",ROUND('M2-In'!AI221*AE221*fuf,2))</f>
        <v>0</v>
      </c>
      <c r="AM221" s="81">
        <f>IF(V221=1,"Corriger!",ROUND('M2-In'!AJ221*AE221*fuf,2))</f>
        <v>0</v>
      </c>
      <c r="AN221" s="81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1">
        <f t="shared" si="58"/>
        <v>0</v>
      </c>
      <c r="AQ221" s="81">
        <f t="shared" ca="1" si="59"/>
        <v>0</v>
      </c>
      <c r="AR221" s="81">
        <f t="shared" ca="1" si="60"/>
        <v>0</v>
      </c>
      <c r="AS221" s="81">
        <f t="shared" si="61"/>
        <v>0</v>
      </c>
      <c r="AT221" s="81">
        <f t="shared" ca="1" si="62"/>
        <v>0</v>
      </c>
      <c r="AU221" s="81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'M2-In'!F222*malu2+'M2-In'!G222*dima2+'M2-In'!H222*wome2+'M2-In'!I222*doje2+'M2-In'!J222*vrve2+'M2-In'!K222*zasa2+'M2-In'!L222*zodi2</f>
        <v>0</v>
      </c>
      <c r="F222" s="34">
        <f>IF('M2-In'!Q222&lt;0,1,0)</f>
        <v>0</v>
      </c>
      <c r="G222" s="81" t="str">
        <f t="shared" si="48"/>
        <v>OK</v>
      </c>
      <c r="H222" s="81">
        <f>IF('M2-In'!Q222&lt;0,0,'M2-In'!Q222)</f>
        <v>0</v>
      </c>
      <c r="I222" s="25">
        <f>IF('M2-In'!F222&gt;0,malu2,0)</f>
        <v>0</v>
      </c>
      <c r="J222" s="25">
        <f>IF('M2-In'!G222&gt;0,dima2,0)</f>
        <v>0</v>
      </c>
      <c r="K222" s="25">
        <f>IF('M2-In'!H222&gt;0,wome2,0)</f>
        <v>0</v>
      </c>
      <c r="L222" s="25">
        <f>IF('M2-In'!I222&gt;0,doje2,0)</f>
        <v>0</v>
      </c>
      <c r="M222" s="25">
        <f>IF('M2-In'!J222&gt;0,vrve2,0)</f>
        <v>0</v>
      </c>
      <c r="N222" s="25">
        <f>IF('M2-In'!K222&gt;0,zasa2,0)</f>
        <v>0</v>
      </c>
      <c r="O222" s="25">
        <f>IF('M2-In'!L222&gt;0,zodi2,0)</f>
        <v>0</v>
      </c>
      <c r="P222" s="25">
        <f t="shared" si="49"/>
        <v>0</v>
      </c>
      <c r="Q222" s="25">
        <f>IF(P222+'M2-In'!U222&gt;malu2+dima2+wome2+doje2+vrve2+zasa2+zodi2,1,0)</f>
        <v>0</v>
      </c>
      <c r="R222" s="25" t="str">
        <f t="shared" si="50"/>
        <v>OK</v>
      </c>
      <c r="S222" s="25">
        <f>MIN(P222+'M2-In'!U222,malu2+dima2+wome2+doje2+vrve2+zasa2+zodi2)</f>
        <v>0</v>
      </c>
      <c r="T222" s="25">
        <f>IF('M2-In'!AD222+'M2-In'!AE222+'M2-In'!AF222+'M2-In'!AG222+'M2-In'!AH222+'M2-In'!AI222+'M2-In'!AJ222&gt;S222,1,0)</f>
        <v>0</v>
      </c>
      <c r="U222" s="25" t="str">
        <f t="shared" si="51"/>
        <v>OK</v>
      </c>
      <c r="V222" s="34">
        <f t="shared" si="52"/>
        <v>0</v>
      </c>
      <c r="W222" s="81">
        <f>ROUND('M2-In'!Y222+'M2-In'!Z222+'M2-In'!AA222*0.5+'M2-In'!AB222*0.5,2)</f>
        <v>0</v>
      </c>
      <c r="X222" s="81">
        <f>ROUND('M2-In'!Y222,2)+ROUND('M2-In'!Z222*1.5,2)+ROUND('M2-In'!AA222*0.6,2)+ROUND('M2-In'!AB222*0.9,2)</f>
        <v>0</v>
      </c>
      <c r="Y222" s="81">
        <f ca="1">IF(V222=1,"Corriger",'M2-In'!Y222* vergoedtwee +'M2-In'!Z222*ROUND( vergoedtwee *1.5,2)+'M2-In'!AA222*ROUND( vergoedtwee *0.6,2)+'M2-In'!AB222*ROUND( vergoedtwee *0.9,2))</f>
        <v>0</v>
      </c>
      <c r="Z222" s="81">
        <f t="shared" ca="1" si="53"/>
        <v>0</v>
      </c>
      <c r="AA222" s="81">
        <f>E222+'M2-In'!N222+'M2-In'!P222+H222</f>
        <v>0</v>
      </c>
      <c r="AB222" s="81">
        <f>E222+'M2-In'!N222+'M2-In'!P222</f>
        <v>0</v>
      </c>
      <c r="AC222" s="25">
        <f>IF(V222=1,"Corriger",MIN(AA222,ad5m2*Ident!L222))</f>
        <v>0</v>
      </c>
      <c r="AD222" s="25">
        <f>MIN(AB222,ad5m2*Ident!L222)</f>
        <v>0</v>
      </c>
      <c r="AE222" s="81">
        <f t="shared" si="54"/>
        <v>0</v>
      </c>
      <c r="AF222" s="81">
        <f t="shared" si="55"/>
        <v>0</v>
      </c>
      <c r="AG222" s="81">
        <f>'M2-In'!AD222+'M2-In'!AE222</f>
        <v>0</v>
      </c>
      <c r="AH222" s="81">
        <f t="shared" si="56"/>
        <v>0</v>
      </c>
      <c r="AI222" s="81">
        <f>IF(V222=1,"Corriger!",ROUND('M2-In'!AF222*AE222*fuf,2))</f>
        <v>0</v>
      </c>
      <c r="AJ222" s="81">
        <f>IF(V222=1,"Corriger!",ROUND('M2-In'!AG222*AE222*fuf,2))</f>
        <v>0</v>
      </c>
      <c r="AK222" s="81">
        <f>IF(V222=1,"Corriger!",ROUND('M2-In'!AH222*AE222*fuf,2))</f>
        <v>0</v>
      </c>
      <c r="AL222" s="81">
        <f>IF(V222=1,"Corriger!",ROUND('M2-In'!AI222*AE222*fuf,2))</f>
        <v>0</v>
      </c>
      <c r="AM222" s="81">
        <f>IF(V222=1,"Corriger!",ROUND('M2-In'!AJ222*AE222*fuf,2))</f>
        <v>0</v>
      </c>
      <c r="AN222" s="81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1">
        <f t="shared" si="58"/>
        <v>0</v>
      </c>
      <c r="AQ222" s="81">
        <f t="shared" ca="1" si="59"/>
        <v>0</v>
      </c>
      <c r="AR222" s="81">
        <f t="shared" ca="1" si="60"/>
        <v>0</v>
      </c>
      <c r="AS222" s="81">
        <f t="shared" si="61"/>
        <v>0</v>
      </c>
      <c r="AT222" s="81">
        <f t="shared" ca="1" si="62"/>
        <v>0</v>
      </c>
      <c r="AU222" s="81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'M2-In'!F223*malu2+'M2-In'!G223*dima2+'M2-In'!H223*wome2+'M2-In'!I223*doje2+'M2-In'!J223*vrve2+'M2-In'!K223*zasa2+'M2-In'!L223*zodi2</f>
        <v>0</v>
      </c>
      <c r="F223" s="34">
        <f>IF('M2-In'!Q223&lt;0,1,0)</f>
        <v>0</v>
      </c>
      <c r="G223" s="81" t="str">
        <f t="shared" si="48"/>
        <v>OK</v>
      </c>
      <c r="H223" s="81">
        <f>IF('M2-In'!Q223&lt;0,0,'M2-In'!Q223)</f>
        <v>0</v>
      </c>
      <c r="I223" s="25">
        <f>IF('M2-In'!F223&gt;0,malu2,0)</f>
        <v>0</v>
      </c>
      <c r="J223" s="25">
        <f>IF('M2-In'!G223&gt;0,dima2,0)</f>
        <v>0</v>
      </c>
      <c r="K223" s="25">
        <f>IF('M2-In'!H223&gt;0,wome2,0)</f>
        <v>0</v>
      </c>
      <c r="L223" s="25">
        <f>IF('M2-In'!I223&gt;0,doje2,0)</f>
        <v>0</v>
      </c>
      <c r="M223" s="25">
        <f>IF('M2-In'!J223&gt;0,vrve2,0)</f>
        <v>0</v>
      </c>
      <c r="N223" s="25">
        <f>IF('M2-In'!K223&gt;0,zasa2,0)</f>
        <v>0</v>
      </c>
      <c r="O223" s="25">
        <f>IF('M2-In'!L223&gt;0,zodi2,0)</f>
        <v>0</v>
      </c>
      <c r="P223" s="25">
        <f t="shared" si="49"/>
        <v>0</v>
      </c>
      <c r="Q223" s="25">
        <f>IF(P223+'M2-In'!U223&gt;malu2+dima2+wome2+doje2+vrve2+zasa2+zodi2,1,0)</f>
        <v>0</v>
      </c>
      <c r="R223" s="25" t="str">
        <f t="shared" si="50"/>
        <v>OK</v>
      </c>
      <c r="S223" s="25">
        <f>MIN(P223+'M2-In'!U223,malu2+dima2+wome2+doje2+vrve2+zasa2+zodi2)</f>
        <v>0</v>
      </c>
      <c r="T223" s="25">
        <f>IF('M2-In'!AD223+'M2-In'!AE223+'M2-In'!AF223+'M2-In'!AG223+'M2-In'!AH223+'M2-In'!AI223+'M2-In'!AJ223&gt;S223,1,0)</f>
        <v>0</v>
      </c>
      <c r="U223" s="25" t="str">
        <f t="shared" si="51"/>
        <v>OK</v>
      </c>
      <c r="V223" s="34">
        <f t="shared" si="52"/>
        <v>0</v>
      </c>
      <c r="W223" s="81">
        <f>ROUND('M2-In'!Y223+'M2-In'!Z223+'M2-In'!AA223*0.5+'M2-In'!AB223*0.5,2)</f>
        <v>0</v>
      </c>
      <c r="X223" s="81">
        <f>ROUND('M2-In'!Y223,2)+ROUND('M2-In'!Z223*1.5,2)+ROUND('M2-In'!AA223*0.6,2)+ROUND('M2-In'!AB223*0.9,2)</f>
        <v>0</v>
      </c>
      <c r="Y223" s="81">
        <f ca="1">IF(V223=1,"Corriger",'M2-In'!Y223* vergoedtwee +'M2-In'!Z223*ROUND( vergoedtwee *1.5,2)+'M2-In'!AA223*ROUND( vergoedtwee *0.6,2)+'M2-In'!AB223*ROUND( vergoedtwee *0.9,2))</f>
        <v>0</v>
      </c>
      <c r="Z223" s="81">
        <f t="shared" ca="1" si="53"/>
        <v>0</v>
      </c>
      <c r="AA223" s="81">
        <f>E223+'M2-In'!N223+'M2-In'!P223+H223</f>
        <v>0</v>
      </c>
      <c r="AB223" s="81">
        <f>E223+'M2-In'!N223+'M2-In'!P223</f>
        <v>0</v>
      </c>
      <c r="AC223" s="25">
        <f>IF(V223=1,"Corriger",MIN(AA223,ad5m2*Ident!L223))</f>
        <v>0</v>
      </c>
      <c r="AD223" s="25">
        <f>MIN(AB223,ad5m2*Ident!L223)</f>
        <v>0</v>
      </c>
      <c r="AE223" s="81">
        <f t="shared" si="54"/>
        <v>0</v>
      </c>
      <c r="AF223" s="81">
        <f t="shared" si="55"/>
        <v>0</v>
      </c>
      <c r="AG223" s="81">
        <f>'M2-In'!AD223+'M2-In'!AE223</f>
        <v>0</v>
      </c>
      <c r="AH223" s="81">
        <f t="shared" si="56"/>
        <v>0</v>
      </c>
      <c r="AI223" s="81">
        <f>IF(V223=1,"Corriger!",ROUND('M2-In'!AF223*AE223*fuf,2))</f>
        <v>0</v>
      </c>
      <c r="AJ223" s="81">
        <f>IF(V223=1,"Corriger!",ROUND('M2-In'!AG223*AE223*fuf,2))</f>
        <v>0</v>
      </c>
      <c r="AK223" s="81">
        <f>IF(V223=1,"Corriger!",ROUND('M2-In'!AH223*AE223*fuf,2))</f>
        <v>0</v>
      </c>
      <c r="AL223" s="81">
        <f>IF(V223=1,"Corriger!",ROUND('M2-In'!AI223*AE223*fuf,2))</f>
        <v>0</v>
      </c>
      <c r="AM223" s="81">
        <f>IF(V223=1,"Corriger!",ROUND('M2-In'!AJ223*AE223*fuf,2))</f>
        <v>0</v>
      </c>
      <c r="AN223" s="81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1">
        <f t="shared" si="58"/>
        <v>0</v>
      </c>
      <c r="AQ223" s="81">
        <f t="shared" ca="1" si="59"/>
        <v>0</v>
      </c>
      <c r="AR223" s="81">
        <f t="shared" ca="1" si="60"/>
        <v>0</v>
      </c>
      <c r="AS223" s="81">
        <f t="shared" si="61"/>
        <v>0</v>
      </c>
      <c r="AT223" s="81">
        <f t="shared" ca="1" si="62"/>
        <v>0</v>
      </c>
      <c r="AU223" s="81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'M2-In'!F224*malu2+'M2-In'!G224*dima2+'M2-In'!H224*wome2+'M2-In'!I224*doje2+'M2-In'!J224*vrve2+'M2-In'!K224*zasa2+'M2-In'!L224*zodi2</f>
        <v>0</v>
      </c>
      <c r="F224" s="34">
        <f>IF('M2-In'!Q224&lt;0,1,0)</f>
        <v>0</v>
      </c>
      <c r="G224" s="81" t="str">
        <f t="shared" si="48"/>
        <v>OK</v>
      </c>
      <c r="H224" s="81">
        <f>IF('M2-In'!Q224&lt;0,0,'M2-In'!Q224)</f>
        <v>0</v>
      </c>
      <c r="I224" s="25">
        <f>IF('M2-In'!F224&gt;0,malu2,0)</f>
        <v>0</v>
      </c>
      <c r="J224" s="25">
        <f>IF('M2-In'!G224&gt;0,dima2,0)</f>
        <v>0</v>
      </c>
      <c r="K224" s="25">
        <f>IF('M2-In'!H224&gt;0,wome2,0)</f>
        <v>0</v>
      </c>
      <c r="L224" s="25">
        <f>IF('M2-In'!I224&gt;0,doje2,0)</f>
        <v>0</v>
      </c>
      <c r="M224" s="25">
        <f>IF('M2-In'!J224&gt;0,vrve2,0)</f>
        <v>0</v>
      </c>
      <c r="N224" s="25">
        <f>IF('M2-In'!K224&gt;0,zasa2,0)</f>
        <v>0</v>
      </c>
      <c r="O224" s="25">
        <f>IF('M2-In'!L224&gt;0,zodi2,0)</f>
        <v>0</v>
      </c>
      <c r="P224" s="25">
        <f t="shared" si="49"/>
        <v>0</v>
      </c>
      <c r="Q224" s="25">
        <f>IF(P224+'M2-In'!U224&gt;malu2+dima2+wome2+doje2+vrve2+zasa2+zodi2,1,0)</f>
        <v>0</v>
      </c>
      <c r="R224" s="25" t="str">
        <f t="shared" si="50"/>
        <v>OK</v>
      </c>
      <c r="S224" s="25">
        <f>MIN(P224+'M2-In'!U224,malu2+dima2+wome2+doje2+vrve2+zasa2+zodi2)</f>
        <v>0</v>
      </c>
      <c r="T224" s="25">
        <f>IF('M2-In'!AD224+'M2-In'!AE224+'M2-In'!AF224+'M2-In'!AG224+'M2-In'!AH224+'M2-In'!AI224+'M2-In'!AJ224&gt;S224,1,0)</f>
        <v>0</v>
      </c>
      <c r="U224" s="25" t="str">
        <f t="shared" si="51"/>
        <v>OK</v>
      </c>
      <c r="V224" s="34">
        <f t="shared" si="52"/>
        <v>0</v>
      </c>
      <c r="W224" s="81">
        <f>ROUND('M2-In'!Y224+'M2-In'!Z224+'M2-In'!AA224*0.5+'M2-In'!AB224*0.5,2)</f>
        <v>0</v>
      </c>
      <c r="X224" s="81">
        <f>ROUND('M2-In'!Y224,2)+ROUND('M2-In'!Z224*1.5,2)+ROUND('M2-In'!AA224*0.6,2)+ROUND('M2-In'!AB224*0.9,2)</f>
        <v>0</v>
      </c>
      <c r="Y224" s="81">
        <f ca="1">IF(V224=1,"Corriger",'M2-In'!Y224* vergoedtwee +'M2-In'!Z224*ROUND( vergoedtwee *1.5,2)+'M2-In'!AA224*ROUND( vergoedtwee *0.6,2)+'M2-In'!AB224*ROUND( vergoedtwee *0.9,2))</f>
        <v>0</v>
      </c>
      <c r="Z224" s="81">
        <f t="shared" ca="1" si="53"/>
        <v>0</v>
      </c>
      <c r="AA224" s="81">
        <f>E224+'M2-In'!N224+'M2-In'!P224+H224</f>
        <v>0</v>
      </c>
      <c r="AB224" s="81">
        <f>E224+'M2-In'!N224+'M2-In'!P224</f>
        <v>0</v>
      </c>
      <c r="AC224" s="25">
        <f>IF(V224=1,"Corriger",MIN(AA224,ad5m2*Ident!L224))</f>
        <v>0</v>
      </c>
      <c r="AD224" s="25">
        <f>MIN(AB224,ad5m2*Ident!L224)</f>
        <v>0</v>
      </c>
      <c r="AE224" s="81">
        <f t="shared" si="54"/>
        <v>0</v>
      </c>
      <c r="AF224" s="81">
        <f t="shared" si="55"/>
        <v>0</v>
      </c>
      <c r="AG224" s="81">
        <f>'M2-In'!AD224+'M2-In'!AE224</f>
        <v>0</v>
      </c>
      <c r="AH224" s="81">
        <f t="shared" si="56"/>
        <v>0</v>
      </c>
      <c r="AI224" s="81">
        <f>IF(V224=1,"Corriger!",ROUND('M2-In'!AF224*AE224*fuf,2))</f>
        <v>0</v>
      </c>
      <c r="AJ224" s="81">
        <f>IF(V224=1,"Corriger!",ROUND('M2-In'!AG224*AE224*fuf,2))</f>
        <v>0</v>
      </c>
      <c r="AK224" s="81">
        <f>IF(V224=1,"Corriger!",ROUND('M2-In'!AH224*AE224*fuf,2))</f>
        <v>0</v>
      </c>
      <c r="AL224" s="81">
        <f>IF(V224=1,"Corriger!",ROUND('M2-In'!AI224*AE224*fuf,2))</f>
        <v>0</v>
      </c>
      <c r="AM224" s="81">
        <f>IF(V224=1,"Corriger!",ROUND('M2-In'!AJ224*AE224*fuf,2))</f>
        <v>0</v>
      </c>
      <c r="AN224" s="81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1">
        <f t="shared" si="58"/>
        <v>0</v>
      </c>
      <c r="AQ224" s="81">
        <f t="shared" ca="1" si="59"/>
        <v>0</v>
      </c>
      <c r="AR224" s="81">
        <f t="shared" ca="1" si="60"/>
        <v>0</v>
      </c>
      <c r="AS224" s="81">
        <f t="shared" si="61"/>
        <v>0</v>
      </c>
      <c r="AT224" s="81">
        <f t="shared" ca="1" si="62"/>
        <v>0</v>
      </c>
      <c r="AU224" s="81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'M2-In'!F225*malu2+'M2-In'!G225*dima2+'M2-In'!H225*wome2+'M2-In'!I225*doje2+'M2-In'!J225*vrve2+'M2-In'!K225*zasa2+'M2-In'!L225*zodi2</f>
        <v>0</v>
      </c>
      <c r="F225" s="34">
        <f>IF('M2-In'!Q225&lt;0,1,0)</f>
        <v>0</v>
      </c>
      <c r="G225" s="81" t="str">
        <f t="shared" si="48"/>
        <v>OK</v>
      </c>
      <c r="H225" s="81">
        <f>IF('M2-In'!Q225&lt;0,0,'M2-In'!Q225)</f>
        <v>0</v>
      </c>
      <c r="I225" s="25">
        <f>IF('M2-In'!F225&gt;0,malu2,0)</f>
        <v>0</v>
      </c>
      <c r="J225" s="25">
        <f>IF('M2-In'!G225&gt;0,dima2,0)</f>
        <v>0</v>
      </c>
      <c r="K225" s="25">
        <f>IF('M2-In'!H225&gt;0,wome2,0)</f>
        <v>0</v>
      </c>
      <c r="L225" s="25">
        <f>IF('M2-In'!I225&gt;0,doje2,0)</f>
        <v>0</v>
      </c>
      <c r="M225" s="25">
        <f>IF('M2-In'!J225&gt;0,vrve2,0)</f>
        <v>0</v>
      </c>
      <c r="N225" s="25">
        <f>IF('M2-In'!K225&gt;0,zasa2,0)</f>
        <v>0</v>
      </c>
      <c r="O225" s="25">
        <f>IF('M2-In'!L225&gt;0,zodi2,0)</f>
        <v>0</v>
      </c>
      <c r="P225" s="25">
        <f t="shared" si="49"/>
        <v>0</v>
      </c>
      <c r="Q225" s="25">
        <f>IF(P225+'M2-In'!U225&gt;malu2+dima2+wome2+doje2+vrve2+zasa2+zodi2,1,0)</f>
        <v>0</v>
      </c>
      <c r="R225" s="25" t="str">
        <f t="shared" si="50"/>
        <v>OK</v>
      </c>
      <c r="S225" s="25">
        <f>MIN(P225+'M2-In'!U225,malu2+dima2+wome2+doje2+vrve2+zasa2+zodi2)</f>
        <v>0</v>
      </c>
      <c r="T225" s="25">
        <f>IF('M2-In'!AD225+'M2-In'!AE225+'M2-In'!AF225+'M2-In'!AG225+'M2-In'!AH225+'M2-In'!AI225+'M2-In'!AJ225&gt;S225,1,0)</f>
        <v>0</v>
      </c>
      <c r="U225" s="25" t="str">
        <f t="shared" si="51"/>
        <v>OK</v>
      </c>
      <c r="V225" s="34">
        <f t="shared" si="52"/>
        <v>0</v>
      </c>
      <c r="W225" s="81">
        <f>ROUND('M2-In'!Y225+'M2-In'!Z225+'M2-In'!AA225*0.5+'M2-In'!AB225*0.5,2)</f>
        <v>0</v>
      </c>
      <c r="X225" s="81">
        <f>ROUND('M2-In'!Y225,2)+ROUND('M2-In'!Z225*1.5,2)+ROUND('M2-In'!AA225*0.6,2)+ROUND('M2-In'!AB225*0.9,2)</f>
        <v>0</v>
      </c>
      <c r="Y225" s="81">
        <f ca="1">IF(V225=1,"Corriger",'M2-In'!Y225* vergoedtwee +'M2-In'!Z225*ROUND( vergoedtwee *1.5,2)+'M2-In'!AA225*ROUND( vergoedtwee *0.6,2)+'M2-In'!AB225*ROUND( vergoedtwee *0.9,2))</f>
        <v>0</v>
      </c>
      <c r="Z225" s="81">
        <f t="shared" ca="1" si="53"/>
        <v>0</v>
      </c>
      <c r="AA225" s="81">
        <f>E225+'M2-In'!N225+'M2-In'!P225+H225</f>
        <v>0</v>
      </c>
      <c r="AB225" s="81">
        <f>E225+'M2-In'!N225+'M2-In'!P225</f>
        <v>0</v>
      </c>
      <c r="AC225" s="25">
        <f>IF(V225=1,"Corriger",MIN(AA225,ad5m2*Ident!L225))</f>
        <v>0</v>
      </c>
      <c r="AD225" s="25">
        <f>MIN(AB225,ad5m2*Ident!L225)</f>
        <v>0</v>
      </c>
      <c r="AE225" s="81">
        <f t="shared" si="54"/>
        <v>0</v>
      </c>
      <c r="AF225" s="81">
        <f t="shared" si="55"/>
        <v>0</v>
      </c>
      <c r="AG225" s="81">
        <f>'M2-In'!AD225+'M2-In'!AE225</f>
        <v>0</v>
      </c>
      <c r="AH225" s="81">
        <f t="shared" si="56"/>
        <v>0</v>
      </c>
      <c r="AI225" s="81">
        <f>IF(V225=1,"Corriger!",ROUND('M2-In'!AF225*AE225*fuf,2))</f>
        <v>0</v>
      </c>
      <c r="AJ225" s="81">
        <f>IF(V225=1,"Corriger!",ROUND('M2-In'!AG225*AE225*fuf,2))</f>
        <v>0</v>
      </c>
      <c r="AK225" s="81">
        <f>IF(V225=1,"Corriger!",ROUND('M2-In'!AH225*AE225*fuf,2))</f>
        <v>0</v>
      </c>
      <c r="AL225" s="81">
        <f>IF(V225=1,"Corriger!",ROUND('M2-In'!AI225*AE225*fuf,2))</f>
        <v>0</v>
      </c>
      <c r="AM225" s="81">
        <f>IF(V225=1,"Corriger!",ROUND('M2-In'!AJ225*AE225*fuf,2))</f>
        <v>0</v>
      </c>
      <c r="AN225" s="81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1">
        <f t="shared" si="58"/>
        <v>0</v>
      </c>
      <c r="AQ225" s="81">
        <f t="shared" ca="1" si="59"/>
        <v>0</v>
      </c>
      <c r="AR225" s="81">
        <f t="shared" ca="1" si="60"/>
        <v>0</v>
      </c>
      <c r="AS225" s="81">
        <f t="shared" si="61"/>
        <v>0</v>
      </c>
      <c r="AT225" s="81">
        <f t="shared" ca="1" si="62"/>
        <v>0</v>
      </c>
      <c r="AU225" s="81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'M2-In'!F226*malu2+'M2-In'!G226*dima2+'M2-In'!H226*wome2+'M2-In'!I226*doje2+'M2-In'!J226*vrve2+'M2-In'!K226*zasa2+'M2-In'!L226*zodi2</f>
        <v>0</v>
      </c>
      <c r="F226" s="34">
        <f>IF('M2-In'!Q226&lt;0,1,0)</f>
        <v>0</v>
      </c>
      <c r="G226" s="81" t="str">
        <f t="shared" si="48"/>
        <v>OK</v>
      </c>
      <c r="H226" s="81">
        <f>IF('M2-In'!Q226&lt;0,0,'M2-In'!Q226)</f>
        <v>0</v>
      </c>
      <c r="I226" s="25">
        <f>IF('M2-In'!F226&gt;0,malu2,0)</f>
        <v>0</v>
      </c>
      <c r="J226" s="25">
        <f>IF('M2-In'!G226&gt;0,dima2,0)</f>
        <v>0</v>
      </c>
      <c r="K226" s="25">
        <f>IF('M2-In'!H226&gt;0,wome2,0)</f>
        <v>0</v>
      </c>
      <c r="L226" s="25">
        <f>IF('M2-In'!I226&gt;0,doje2,0)</f>
        <v>0</v>
      </c>
      <c r="M226" s="25">
        <f>IF('M2-In'!J226&gt;0,vrve2,0)</f>
        <v>0</v>
      </c>
      <c r="N226" s="25">
        <f>IF('M2-In'!K226&gt;0,zasa2,0)</f>
        <v>0</v>
      </c>
      <c r="O226" s="25">
        <f>IF('M2-In'!L226&gt;0,zodi2,0)</f>
        <v>0</v>
      </c>
      <c r="P226" s="25">
        <f t="shared" si="49"/>
        <v>0</v>
      </c>
      <c r="Q226" s="25">
        <f>IF(P226+'M2-In'!U226&gt;malu2+dima2+wome2+doje2+vrve2+zasa2+zodi2,1,0)</f>
        <v>0</v>
      </c>
      <c r="R226" s="25" t="str">
        <f t="shared" si="50"/>
        <v>OK</v>
      </c>
      <c r="S226" s="25">
        <f>MIN(P226+'M2-In'!U226,malu2+dima2+wome2+doje2+vrve2+zasa2+zodi2)</f>
        <v>0</v>
      </c>
      <c r="T226" s="25">
        <f>IF('M2-In'!AD226+'M2-In'!AE226+'M2-In'!AF226+'M2-In'!AG226+'M2-In'!AH226+'M2-In'!AI226+'M2-In'!AJ226&gt;S226,1,0)</f>
        <v>0</v>
      </c>
      <c r="U226" s="25" t="str">
        <f t="shared" si="51"/>
        <v>OK</v>
      </c>
      <c r="V226" s="34">
        <f t="shared" si="52"/>
        <v>0</v>
      </c>
      <c r="W226" s="81">
        <f>ROUND('M2-In'!Y226+'M2-In'!Z226+'M2-In'!AA226*0.5+'M2-In'!AB226*0.5,2)</f>
        <v>0</v>
      </c>
      <c r="X226" s="81">
        <f>ROUND('M2-In'!Y226,2)+ROUND('M2-In'!Z226*1.5,2)+ROUND('M2-In'!AA226*0.6,2)+ROUND('M2-In'!AB226*0.9,2)</f>
        <v>0</v>
      </c>
      <c r="Y226" s="81">
        <f ca="1">IF(V226=1,"Corriger",'M2-In'!Y226* vergoedtwee +'M2-In'!Z226*ROUND( vergoedtwee *1.5,2)+'M2-In'!AA226*ROUND( vergoedtwee *0.6,2)+'M2-In'!AB226*ROUND( vergoedtwee *0.9,2))</f>
        <v>0</v>
      </c>
      <c r="Z226" s="81">
        <f t="shared" ca="1" si="53"/>
        <v>0</v>
      </c>
      <c r="AA226" s="81">
        <f>E226+'M2-In'!N226+'M2-In'!P226+H226</f>
        <v>0</v>
      </c>
      <c r="AB226" s="81">
        <f>E226+'M2-In'!N226+'M2-In'!P226</f>
        <v>0</v>
      </c>
      <c r="AC226" s="25">
        <f>IF(V226=1,"Corriger",MIN(AA226,ad5m2*Ident!L226))</f>
        <v>0</v>
      </c>
      <c r="AD226" s="25">
        <f>MIN(AB226,ad5m2*Ident!L226)</f>
        <v>0</v>
      </c>
      <c r="AE226" s="81">
        <f t="shared" si="54"/>
        <v>0</v>
      </c>
      <c r="AF226" s="81">
        <f t="shared" si="55"/>
        <v>0</v>
      </c>
      <c r="AG226" s="81">
        <f>'M2-In'!AD226+'M2-In'!AE226</f>
        <v>0</v>
      </c>
      <c r="AH226" s="81">
        <f t="shared" si="56"/>
        <v>0</v>
      </c>
      <c r="AI226" s="81">
        <f>IF(V226=1,"Corriger!",ROUND('M2-In'!AF226*AE226*fuf,2))</f>
        <v>0</v>
      </c>
      <c r="AJ226" s="81">
        <f>IF(V226=1,"Corriger!",ROUND('M2-In'!AG226*AE226*fuf,2))</f>
        <v>0</v>
      </c>
      <c r="AK226" s="81">
        <f>IF(V226=1,"Corriger!",ROUND('M2-In'!AH226*AE226*fuf,2))</f>
        <v>0</v>
      </c>
      <c r="AL226" s="81">
        <f>IF(V226=1,"Corriger!",ROUND('M2-In'!AI226*AE226*fuf,2))</f>
        <v>0</v>
      </c>
      <c r="AM226" s="81">
        <f>IF(V226=1,"Corriger!",ROUND('M2-In'!AJ226*AE226*fuf,2))</f>
        <v>0</v>
      </c>
      <c r="AN226" s="81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1">
        <f t="shared" si="58"/>
        <v>0</v>
      </c>
      <c r="AQ226" s="81">
        <f t="shared" ca="1" si="59"/>
        <v>0</v>
      </c>
      <c r="AR226" s="81">
        <f t="shared" ca="1" si="60"/>
        <v>0</v>
      </c>
      <c r="AS226" s="81">
        <f t="shared" si="61"/>
        <v>0</v>
      </c>
      <c r="AT226" s="81">
        <f t="shared" ca="1" si="62"/>
        <v>0</v>
      </c>
      <c r="AU226" s="81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'M2-In'!F227*malu2+'M2-In'!G227*dima2+'M2-In'!H227*wome2+'M2-In'!I227*doje2+'M2-In'!J227*vrve2+'M2-In'!K227*zasa2+'M2-In'!L227*zodi2</f>
        <v>0</v>
      </c>
      <c r="F227" s="34">
        <f>IF('M2-In'!Q227&lt;0,1,0)</f>
        <v>0</v>
      </c>
      <c r="G227" s="81" t="str">
        <f t="shared" si="48"/>
        <v>OK</v>
      </c>
      <c r="H227" s="81">
        <f>IF('M2-In'!Q227&lt;0,0,'M2-In'!Q227)</f>
        <v>0</v>
      </c>
      <c r="I227" s="25">
        <f>IF('M2-In'!F227&gt;0,malu2,0)</f>
        <v>0</v>
      </c>
      <c r="J227" s="25">
        <f>IF('M2-In'!G227&gt;0,dima2,0)</f>
        <v>0</v>
      </c>
      <c r="K227" s="25">
        <f>IF('M2-In'!H227&gt;0,wome2,0)</f>
        <v>0</v>
      </c>
      <c r="L227" s="25">
        <f>IF('M2-In'!I227&gt;0,doje2,0)</f>
        <v>0</v>
      </c>
      <c r="M227" s="25">
        <f>IF('M2-In'!J227&gt;0,vrve2,0)</f>
        <v>0</v>
      </c>
      <c r="N227" s="25">
        <f>IF('M2-In'!K227&gt;0,zasa2,0)</f>
        <v>0</v>
      </c>
      <c r="O227" s="25">
        <f>IF('M2-In'!L227&gt;0,zodi2,0)</f>
        <v>0</v>
      </c>
      <c r="P227" s="25">
        <f t="shared" si="49"/>
        <v>0</v>
      </c>
      <c r="Q227" s="25">
        <f>IF(P227+'M2-In'!U227&gt;malu2+dima2+wome2+doje2+vrve2+zasa2+zodi2,1,0)</f>
        <v>0</v>
      </c>
      <c r="R227" s="25" t="str">
        <f t="shared" si="50"/>
        <v>OK</v>
      </c>
      <c r="S227" s="25">
        <f>MIN(P227+'M2-In'!U227,malu2+dima2+wome2+doje2+vrve2+zasa2+zodi2)</f>
        <v>0</v>
      </c>
      <c r="T227" s="25">
        <f>IF('M2-In'!AD227+'M2-In'!AE227+'M2-In'!AF227+'M2-In'!AG227+'M2-In'!AH227+'M2-In'!AI227+'M2-In'!AJ227&gt;S227,1,0)</f>
        <v>0</v>
      </c>
      <c r="U227" s="25" t="str">
        <f t="shared" si="51"/>
        <v>OK</v>
      </c>
      <c r="V227" s="34">
        <f t="shared" si="52"/>
        <v>0</v>
      </c>
      <c r="W227" s="81">
        <f>ROUND('M2-In'!Y227+'M2-In'!Z227+'M2-In'!AA227*0.5+'M2-In'!AB227*0.5,2)</f>
        <v>0</v>
      </c>
      <c r="X227" s="81">
        <f>ROUND('M2-In'!Y227,2)+ROUND('M2-In'!Z227*1.5,2)+ROUND('M2-In'!AA227*0.6,2)+ROUND('M2-In'!AB227*0.9,2)</f>
        <v>0</v>
      </c>
      <c r="Y227" s="81">
        <f ca="1">IF(V227=1,"Corriger",'M2-In'!Y227* vergoedtwee +'M2-In'!Z227*ROUND( vergoedtwee *1.5,2)+'M2-In'!AA227*ROUND( vergoedtwee *0.6,2)+'M2-In'!AB227*ROUND( vergoedtwee *0.9,2))</f>
        <v>0</v>
      </c>
      <c r="Z227" s="81">
        <f t="shared" ca="1" si="53"/>
        <v>0</v>
      </c>
      <c r="AA227" s="81">
        <f>E227+'M2-In'!N227+'M2-In'!P227+H227</f>
        <v>0</v>
      </c>
      <c r="AB227" s="81">
        <f>E227+'M2-In'!N227+'M2-In'!P227</f>
        <v>0</v>
      </c>
      <c r="AC227" s="25">
        <f>IF(V227=1,"Corriger",MIN(AA227,ad5m2*Ident!L227))</f>
        <v>0</v>
      </c>
      <c r="AD227" s="25">
        <f>MIN(AB227,ad5m2*Ident!L227)</f>
        <v>0</v>
      </c>
      <c r="AE227" s="81">
        <f t="shared" si="54"/>
        <v>0</v>
      </c>
      <c r="AF227" s="81">
        <f t="shared" si="55"/>
        <v>0</v>
      </c>
      <c r="AG227" s="81">
        <f>'M2-In'!AD227+'M2-In'!AE227</f>
        <v>0</v>
      </c>
      <c r="AH227" s="81">
        <f t="shared" si="56"/>
        <v>0</v>
      </c>
      <c r="AI227" s="81">
        <f>IF(V227=1,"Corriger!",ROUND('M2-In'!AF227*AE227*fuf,2))</f>
        <v>0</v>
      </c>
      <c r="AJ227" s="81">
        <f>IF(V227=1,"Corriger!",ROUND('M2-In'!AG227*AE227*fuf,2))</f>
        <v>0</v>
      </c>
      <c r="AK227" s="81">
        <f>IF(V227=1,"Corriger!",ROUND('M2-In'!AH227*AE227*fuf,2))</f>
        <v>0</v>
      </c>
      <c r="AL227" s="81">
        <f>IF(V227=1,"Corriger!",ROUND('M2-In'!AI227*AE227*fuf,2))</f>
        <v>0</v>
      </c>
      <c r="AM227" s="81">
        <f>IF(V227=1,"Corriger!",ROUND('M2-In'!AJ227*AE227*fuf,2))</f>
        <v>0</v>
      </c>
      <c r="AN227" s="81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1">
        <f t="shared" si="58"/>
        <v>0</v>
      </c>
      <c r="AQ227" s="81">
        <f t="shared" ca="1" si="59"/>
        <v>0</v>
      </c>
      <c r="AR227" s="81">
        <f t="shared" ca="1" si="60"/>
        <v>0</v>
      </c>
      <c r="AS227" s="81">
        <f t="shared" si="61"/>
        <v>0</v>
      </c>
      <c r="AT227" s="81">
        <f t="shared" ca="1" si="62"/>
        <v>0</v>
      </c>
      <c r="AU227" s="81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'M2-In'!F228*malu2+'M2-In'!G228*dima2+'M2-In'!H228*wome2+'M2-In'!I228*doje2+'M2-In'!J228*vrve2+'M2-In'!K228*zasa2+'M2-In'!L228*zodi2</f>
        <v>0</v>
      </c>
      <c r="F228" s="34">
        <f>IF('M2-In'!Q228&lt;0,1,0)</f>
        <v>0</v>
      </c>
      <c r="G228" s="81" t="str">
        <f t="shared" si="48"/>
        <v>OK</v>
      </c>
      <c r="H228" s="81">
        <f>IF('M2-In'!Q228&lt;0,0,'M2-In'!Q228)</f>
        <v>0</v>
      </c>
      <c r="I228" s="25">
        <f>IF('M2-In'!F228&gt;0,malu2,0)</f>
        <v>0</v>
      </c>
      <c r="J228" s="25">
        <f>IF('M2-In'!G228&gt;0,dima2,0)</f>
        <v>0</v>
      </c>
      <c r="K228" s="25">
        <f>IF('M2-In'!H228&gt;0,wome2,0)</f>
        <v>0</v>
      </c>
      <c r="L228" s="25">
        <f>IF('M2-In'!I228&gt;0,doje2,0)</f>
        <v>0</v>
      </c>
      <c r="M228" s="25">
        <f>IF('M2-In'!J228&gt;0,vrve2,0)</f>
        <v>0</v>
      </c>
      <c r="N228" s="25">
        <f>IF('M2-In'!K228&gt;0,zasa2,0)</f>
        <v>0</v>
      </c>
      <c r="O228" s="25">
        <f>IF('M2-In'!L228&gt;0,zodi2,0)</f>
        <v>0</v>
      </c>
      <c r="P228" s="25">
        <f t="shared" si="49"/>
        <v>0</v>
      </c>
      <c r="Q228" s="25">
        <f>IF(P228+'M2-In'!U228&gt;malu2+dima2+wome2+doje2+vrve2+zasa2+zodi2,1,0)</f>
        <v>0</v>
      </c>
      <c r="R228" s="25" t="str">
        <f t="shared" si="50"/>
        <v>OK</v>
      </c>
      <c r="S228" s="25">
        <f>MIN(P228+'M2-In'!U228,malu2+dima2+wome2+doje2+vrve2+zasa2+zodi2)</f>
        <v>0</v>
      </c>
      <c r="T228" s="25">
        <f>IF('M2-In'!AD228+'M2-In'!AE228+'M2-In'!AF228+'M2-In'!AG228+'M2-In'!AH228+'M2-In'!AI228+'M2-In'!AJ228&gt;S228,1,0)</f>
        <v>0</v>
      </c>
      <c r="U228" s="25" t="str">
        <f t="shared" si="51"/>
        <v>OK</v>
      </c>
      <c r="V228" s="34">
        <f t="shared" si="52"/>
        <v>0</v>
      </c>
      <c r="W228" s="81">
        <f>ROUND('M2-In'!Y228+'M2-In'!Z228+'M2-In'!AA228*0.5+'M2-In'!AB228*0.5,2)</f>
        <v>0</v>
      </c>
      <c r="X228" s="81">
        <f>ROUND('M2-In'!Y228,2)+ROUND('M2-In'!Z228*1.5,2)+ROUND('M2-In'!AA228*0.6,2)+ROUND('M2-In'!AB228*0.9,2)</f>
        <v>0</v>
      </c>
      <c r="Y228" s="81">
        <f ca="1">IF(V228=1,"Corriger",'M2-In'!Y228* vergoedtwee +'M2-In'!Z228*ROUND( vergoedtwee *1.5,2)+'M2-In'!AA228*ROUND( vergoedtwee *0.6,2)+'M2-In'!AB228*ROUND( vergoedtwee *0.9,2))</f>
        <v>0</v>
      </c>
      <c r="Z228" s="81">
        <f t="shared" ca="1" si="53"/>
        <v>0</v>
      </c>
      <c r="AA228" s="81">
        <f>E228+'M2-In'!N228+'M2-In'!P228+H228</f>
        <v>0</v>
      </c>
      <c r="AB228" s="81">
        <f>E228+'M2-In'!N228+'M2-In'!P228</f>
        <v>0</v>
      </c>
      <c r="AC228" s="25">
        <f>IF(V228=1,"Corriger",MIN(AA228,ad5m2*Ident!L228))</f>
        <v>0</v>
      </c>
      <c r="AD228" s="25">
        <f>MIN(AB228,ad5m2*Ident!L228)</f>
        <v>0</v>
      </c>
      <c r="AE228" s="81">
        <f t="shared" si="54"/>
        <v>0</v>
      </c>
      <c r="AF228" s="81">
        <f t="shared" si="55"/>
        <v>0</v>
      </c>
      <c r="AG228" s="81">
        <f>'M2-In'!AD228+'M2-In'!AE228</f>
        <v>0</v>
      </c>
      <c r="AH228" s="81">
        <f t="shared" si="56"/>
        <v>0</v>
      </c>
      <c r="AI228" s="81">
        <f>IF(V228=1,"Corriger!",ROUND('M2-In'!AF228*AE228*fuf,2))</f>
        <v>0</v>
      </c>
      <c r="AJ228" s="81">
        <f>IF(V228=1,"Corriger!",ROUND('M2-In'!AG228*AE228*fuf,2))</f>
        <v>0</v>
      </c>
      <c r="AK228" s="81">
        <f>IF(V228=1,"Corriger!",ROUND('M2-In'!AH228*AE228*fuf,2))</f>
        <v>0</v>
      </c>
      <c r="AL228" s="81">
        <f>IF(V228=1,"Corriger!",ROUND('M2-In'!AI228*AE228*fuf,2))</f>
        <v>0</v>
      </c>
      <c r="AM228" s="81">
        <f>IF(V228=1,"Corriger!",ROUND('M2-In'!AJ228*AE228*fuf,2))</f>
        <v>0</v>
      </c>
      <c r="AN228" s="81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1">
        <f t="shared" si="58"/>
        <v>0</v>
      </c>
      <c r="AQ228" s="81">
        <f t="shared" ca="1" si="59"/>
        <v>0</v>
      </c>
      <c r="AR228" s="81">
        <f t="shared" ca="1" si="60"/>
        <v>0</v>
      </c>
      <c r="AS228" s="81">
        <f t="shared" si="61"/>
        <v>0</v>
      </c>
      <c r="AT228" s="81">
        <f t="shared" ca="1" si="62"/>
        <v>0</v>
      </c>
      <c r="AU228" s="81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'M2-In'!F229*malu2+'M2-In'!G229*dima2+'M2-In'!H229*wome2+'M2-In'!I229*doje2+'M2-In'!J229*vrve2+'M2-In'!K229*zasa2+'M2-In'!L229*zodi2</f>
        <v>0</v>
      </c>
      <c r="F229" s="34">
        <f>IF('M2-In'!Q229&lt;0,1,0)</f>
        <v>0</v>
      </c>
      <c r="G229" s="81" t="str">
        <f t="shared" si="48"/>
        <v>OK</v>
      </c>
      <c r="H229" s="81">
        <f>IF('M2-In'!Q229&lt;0,0,'M2-In'!Q229)</f>
        <v>0</v>
      </c>
      <c r="I229" s="25">
        <f>IF('M2-In'!F229&gt;0,malu2,0)</f>
        <v>0</v>
      </c>
      <c r="J229" s="25">
        <f>IF('M2-In'!G229&gt;0,dima2,0)</f>
        <v>0</v>
      </c>
      <c r="K229" s="25">
        <f>IF('M2-In'!H229&gt;0,wome2,0)</f>
        <v>0</v>
      </c>
      <c r="L229" s="25">
        <f>IF('M2-In'!I229&gt;0,doje2,0)</f>
        <v>0</v>
      </c>
      <c r="M229" s="25">
        <f>IF('M2-In'!J229&gt;0,vrve2,0)</f>
        <v>0</v>
      </c>
      <c r="N229" s="25">
        <f>IF('M2-In'!K229&gt;0,zasa2,0)</f>
        <v>0</v>
      </c>
      <c r="O229" s="25">
        <f>IF('M2-In'!L229&gt;0,zodi2,0)</f>
        <v>0</v>
      </c>
      <c r="P229" s="25">
        <f t="shared" si="49"/>
        <v>0</v>
      </c>
      <c r="Q229" s="25">
        <f>IF(P229+'M2-In'!U229&gt;malu2+dima2+wome2+doje2+vrve2+zasa2+zodi2,1,0)</f>
        <v>0</v>
      </c>
      <c r="R229" s="25" t="str">
        <f t="shared" si="50"/>
        <v>OK</v>
      </c>
      <c r="S229" s="25">
        <f>MIN(P229+'M2-In'!U229,malu2+dima2+wome2+doje2+vrve2+zasa2+zodi2)</f>
        <v>0</v>
      </c>
      <c r="T229" s="25">
        <f>IF('M2-In'!AD229+'M2-In'!AE229+'M2-In'!AF229+'M2-In'!AG229+'M2-In'!AH229+'M2-In'!AI229+'M2-In'!AJ229&gt;S229,1,0)</f>
        <v>0</v>
      </c>
      <c r="U229" s="25" t="str">
        <f t="shared" si="51"/>
        <v>OK</v>
      </c>
      <c r="V229" s="34">
        <f t="shared" si="52"/>
        <v>0</v>
      </c>
      <c r="W229" s="81">
        <f>ROUND('M2-In'!Y229+'M2-In'!Z229+'M2-In'!AA229*0.5+'M2-In'!AB229*0.5,2)</f>
        <v>0</v>
      </c>
      <c r="X229" s="81">
        <f>ROUND('M2-In'!Y229,2)+ROUND('M2-In'!Z229*1.5,2)+ROUND('M2-In'!AA229*0.6,2)+ROUND('M2-In'!AB229*0.9,2)</f>
        <v>0</v>
      </c>
      <c r="Y229" s="81">
        <f ca="1">IF(V229=1,"Corriger",'M2-In'!Y229* vergoedtwee +'M2-In'!Z229*ROUND( vergoedtwee *1.5,2)+'M2-In'!AA229*ROUND( vergoedtwee *0.6,2)+'M2-In'!AB229*ROUND( vergoedtwee *0.9,2))</f>
        <v>0</v>
      </c>
      <c r="Z229" s="81">
        <f t="shared" ca="1" si="53"/>
        <v>0</v>
      </c>
      <c r="AA229" s="81">
        <f>E229+'M2-In'!N229+'M2-In'!P229+H229</f>
        <v>0</v>
      </c>
      <c r="AB229" s="81">
        <f>E229+'M2-In'!N229+'M2-In'!P229</f>
        <v>0</v>
      </c>
      <c r="AC229" s="25">
        <f>IF(V229=1,"Corriger",MIN(AA229,ad5m2*Ident!L229))</f>
        <v>0</v>
      </c>
      <c r="AD229" s="25">
        <f>MIN(AB229,ad5m2*Ident!L229)</f>
        <v>0</v>
      </c>
      <c r="AE229" s="81">
        <f t="shared" si="54"/>
        <v>0</v>
      </c>
      <c r="AF229" s="81">
        <f t="shared" si="55"/>
        <v>0</v>
      </c>
      <c r="AG229" s="81">
        <f>'M2-In'!AD229+'M2-In'!AE229</f>
        <v>0</v>
      </c>
      <c r="AH229" s="81">
        <f t="shared" si="56"/>
        <v>0</v>
      </c>
      <c r="AI229" s="81">
        <f>IF(V229=1,"Corriger!",ROUND('M2-In'!AF229*AE229*fuf,2))</f>
        <v>0</v>
      </c>
      <c r="AJ229" s="81">
        <f>IF(V229=1,"Corriger!",ROUND('M2-In'!AG229*AE229*fuf,2))</f>
        <v>0</v>
      </c>
      <c r="AK229" s="81">
        <f>IF(V229=1,"Corriger!",ROUND('M2-In'!AH229*AE229*fuf,2))</f>
        <v>0</v>
      </c>
      <c r="AL229" s="81">
        <f>IF(V229=1,"Corriger!",ROUND('M2-In'!AI229*AE229*fuf,2))</f>
        <v>0</v>
      </c>
      <c r="AM229" s="81">
        <f>IF(V229=1,"Corriger!",ROUND('M2-In'!AJ229*AE229*fuf,2))</f>
        <v>0</v>
      </c>
      <c r="AN229" s="81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1">
        <f t="shared" si="58"/>
        <v>0</v>
      </c>
      <c r="AQ229" s="81">
        <f t="shared" ca="1" si="59"/>
        <v>0</v>
      </c>
      <c r="AR229" s="81">
        <f t="shared" ca="1" si="60"/>
        <v>0</v>
      </c>
      <c r="AS229" s="81">
        <f t="shared" si="61"/>
        <v>0</v>
      </c>
      <c r="AT229" s="81">
        <f t="shared" ca="1" si="62"/>
        <v>0</v>
      </c>
      <c r="AU229" s="81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'M2-In'!F230*malu2+'M2-In'!G230*dima2+'M2-In'!H230*wome2+'M2-In'!I230*doje2+'M2-In'!J230*vrve2+'M2-In'!K230*zasa2+'M2-In'!L230*zodi2</f>
        <v>0</v>
      </c>
      <c r="F230" s="34">
        <f>IF('M2-In'!Q230&lt;0,1,0)</f>
        <v>0</v>
      </c>
      <c r="G230" s="81" t="str">
        <f t="shared" si="48"/>
        <v>OK</v>
      </c>
      <c r="H230" s="81">
        <f>IF('M2-In'!Q230&lt;0,0,'M2-In'!Q230)</f>
        <v>0</v>
      </c>
      <c r="I230" s="25">
        <f>IF('M2-In'!F230&gt;0,malu2,0)</f>
        <v>0</v>
      </c>
      <c r="J230" s="25">
        <f>IF('M2-In'!G230&gt;0,dima2,0)</f>
        <v>0</v>
      </c>
      <c r="K230" s="25">
        <f>IF('M2-In'!H230&gt;0,wome2,0)</f>
        <v>0</v>
      </c>
      <c r="L230" s="25">
        <f>IF('M2-In'!I230&gt;0,doje2,0)</f>
        <v>0</v>
      </c>
      <c r="M230" s="25">
        <f>IF('M2-In'!J230&gt;0,vrve2,0)</f>
        <v>0</v>
      </c>
      <c r="N230" s="25">
        <f>IF('M2-In'!K230&gt;0,zasa2,0)</f>
        <v>0</v>
      </c>
      <c r="O230" s="25">
        <f>IF('M2-In'!L230&gt;0,zodi2,0)</f>
        <v>0</v>
      </c>
      <c r="P230" s="25">
        <f t="shared" si="49"/>
        <v>0</v>
      </c>
      <c r="Q230" s="25">
        <f>IF(P230+'M2-In'!U230&gt;malu2+dima2+wome2+doje2+vrve2+zasa2+zodi2,1,0)</f>
        <v>0</v>
      </c>
      <c r="R230" s="25" t="str">
        <f t="shared" si="50"/>
        <v>OK</v>
      </c>
      <c r="S230" s="25">
        <f>MIN(P230+'M2-In'!U230,malu2+dima2+wome2+doje2+vrve2+zasa2+zodi2)</f>
        <v>0</v>
      </c>
      <c r="T230" s="25">
        <f>IF('M2-In'!AD230+'M2-In'!AE230+'M2-In'!AF230+'M2-In'!AG230+'M2-In'!AH230+'M2-In'!AI230+'M2-In'!AJ230&gt;S230,1,0)</f>
        <v>0</v>
      </c>
      <c r="U230" s="25" t="str">
        <f t="shared" si="51"/>
        <v>OK</v>
      </c>
      <c r="V230" s="34">
        <f t="shared" si="52"/>
        <v>0</v>
      </c>
      <c r="W230" s="81">
        <f>ROUND('M2-In'!Y230+'M2-In'!Z230+'M2-In'!AA230*0.5+'M2-In'!AB230*0.5,2)</f>
        <v>0</v>
      </c>
      <c r="X230" s="81">
        <f>ROUND('M2-In'!Y230,2)+ROUND('M2-In'!Z230*1.5,2)+ROUND('M2-In'!AA230*0.6,2)+ROUND('M2-In'!AB230*0.9,2)</f>
        <v>0</v>
      </c>
      <c r="Y230" s="81">
        <f ca="1">IF(V230=1,"Corriger",'M2-In'!Y230* vergoedtwee +'M2-In'!Z230*ROUND( vergoedtwee *1.5,2)+'M2-In'!AA230*ROUND( vergoedtwee *0.6,2)+'M2-In'!AB230*ROUND( vergoedtwee *0.9,2))</f>
        <v>0</v>
      </c>
      <c r="Z230" s="81">
        <f t="shared" ca="1" si="53"/>
        <v>0</v>
      </c>
      <c r="AA230" s="81">
        <f>E230+'M2-In'!N230+'M2-In'!P230+H230</f>
        <v>0</v>
      </c>
      <c r="AB230" s="81">
        <f>E230+'M2-In'!N230+'M2-In'!P230</f>
        <v>0</v>
      </c>
      <c r="AC230" s="25">
        <f>IF(V230=1,"Corriger",MIN(AA230,ad5m2*Ident!L230))</f>
        <v>0</v>
      </c>
      <c r="AD230" s="25">
        <f>MIN(AB230,ad5m2*Ident!L230)</f>
        <v>0</v>
      </c>
      <c r="AE230" s="81">
        <f t="shared" si="54"/>
        <v>0</v>
      </c>
      <c r="AF230" s="81">
        <f t="shared" si="55"/>
        <v>0</v>
      </c>
      <c r="AG230" s="81">
        <f>'M2-In'!AD230+'M2-In'!AE230</f>
        <v>0</v>
      </c>
      <c r="AH230" s="81">
        <f t="shared" si="56"/>
        <v>0</v>
      </c>
      <c r="AI230" s="81">
        <f>IF(V230=1,"Corriger!",ROUND('M2-In'!AF230*AE230*fuf,2))</f>
        <v>0</v>
      </c>
      <c r="AJ230" s="81">
        <f>IF(V230=1,"Corriger!",ROUND('M2-In'!AG230*AE230*fuf,2))</f>
        <v>0</v>
      </c>
      <c r="AK230" s="81">
        <f>IF(V230=1,"Corriger!",ROUND('M2-In'!AH230*AE230*fuf,2))</f>
        <v>0</v>
      </c>
      <c r="AL230" s="81">
        <f>IF(V230=1,"Corriger!",ROUND('M2-In'!AI230*AE230*fuf,2))</f>
        <v>0</v>
      </c>
      <c r="AM230" s="81">
        <f>IF(V230=1,"Corriger!",ROUND('M2-In'!AJ230*AE230*fuf,2))</f>
        <v>0</v>
      </c>
      <c r="AN230" s="81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1">
        <f t="shared" si="58"/>
        <v>0</v>
      </c>
      <c r="AQ230" s="81">
        <f t="shared" ca="1" si="59"/>
        <v>0</v>
      </c>
      <c r="AR230" s="81">
        <f t="shared" ca="1" si="60"/>
        <v>0</v>
      </c>
      <c r="AS230" s="81">
        <f t="shared" si="61"/>
        <v>0</v>
      </c>
      <c r="AT230" s="81">
        <f t="shared" ca="1" si="62"/>
        <v>0</v>
      </c>
      <c r="AU230" s="81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'M2-In'!F231*malu2+'M2-In'!G231*dima2+'M2-In'!H231*wome2+'M2-In'!I231*doje2+'M2-In'!J231*vrve2+'M2-In'!K231*zasa2+'M2-In'!L231*zodi2</f>
        <v>0</v>
      </c>
      <c r="F231" s="34">
        <f>IF('M2-In'!Q231&lt;0,1,0)</f>
        <v>0</v>
      </c>
      <c r="G231" s="81" t="str">
        <f t="shared" si="48"/>
        <v>OK</v>
      </c>
      <c r="H231" s="81">
        <f>IF('M2-In'!Q231&lt;0,0,'M2-In'!Q231)</f>
        <v>0</v>
      </c>
      <c r="I231" s="25">
        <f>IF('M2-In'!F231&gt;0,malu2,0)</f>
        <v>0</v>
      </c>
      <c r="J231" s="25">
        <f>IF('M2-In'!G231&gt;0,dima2,0)</f>
        <v>0</v>
      </c>
      <c r="K231" s="25">
        <f>IF('M2-In'!H231&gt;0,wome2,0)</f>
        <v>0</v>
      </c>
      <c r="L231" s="25">
        <f>IF('M2-In'!I231&gt;0,doje2,0)</f>
        <v>0</v>
      </c>
      <c r="M231" s="25">
        <f>IF('M2-In'!J231&gt;0,vrve2,0)</f>
        <v>0</v>
      </c>
      <c r="N231" s="25">
        <f>IF('M2-In'!K231&gt;0,zasa2,0)</f>
        <v>0</v>
      </c>
      <c r="O231" s="25">
        <f>IF('M2-In'!L231&gt;0,zodi2,0)</f>
        <v>0</v>
      </c>
      <c r="P231" s="25">
        <f t="shared" si="49"/>
        <v>0</v>
      </c>
      <c r="Q231" s="25">
        <f>IF(P231+'M2-In'!U231&gt;malu2+dima2+wome2+doje2+vrve2+zasa2+zodi2,1,0)</f>
        <v>0</v>
      </c>
      <c r="R231" s="25" t="str">
        <f t="shared" si="50"/>
        <v>OK</v>
      </c>
      <c r="S231" s="25">
        <f>MIN(P231+'M2-In'!U231,malu2+dima2+wome2+doje2+vrve2+zasa2+zodi2)</f>
        <v>0</v>
      </c>
      <c r="T231" s="25">
        <f>IF('M2-In'!AD231+'M2-In'!AE231+'M2-In'!AF231+'M2-In'!AG231+'M2-In'!AH231+'M2-In'!AI231+'M2-In'!AJ231&gt;S231,1,0)</f>
        <v>0</v>
      </c>
      <c r="U231" s="25" t="str">
        <f t="shared" si="51"/>
        <v>OK</v>
      </c>
      <c r="V231" s="34">
        <f t="shared" si="52"/>
        <v>0</v>
      </c>
      <c r="W231" s="81">
        <f>ROUND('M2-In'!Y231+'M2-In'!Z231+'M2-In'!AA231*0.5+'M2-In'!AB231*0.5,2)</f>
        <v>0</v>
      </c>
      <c r="X231" s="81">
        <f>ROUND('M2-In'!Y231,2)+ROUND('M2-In'!Z231*1.5,2)+ROUND('M2-In'!AA231*0.6,2)+ROUND('M2-In'!AB231*0.9,2)</f>
        <v>0</v>
      </c>
      <c r="Y231" s="81">
        <f ca="1">IF(V231=1,"Corriger",'M2-In'!Y231* vergoedtwee +'M2-In'!Z231*ROUND( vergoedtwee *1.5,2)+'M2-In'!AA231*ROUND( vergoedtwee *0.6,2)+'M2-In'!AB231*ROUND( vergoedtwee *0.9,2))</f>
        <v>0</v>
      </c>
      <c r="Z231" s="81">
        <f t="shared" ca="1" si="53"/>
        <v>0</v>
      </c>
      <c r="AA231" s="81">
        <f>E231+'M2-In'!N231+'M2-In'!P231+H231</f>
        <v>0</v>
      </c>
      <c r="AB231" s="81">
        <f>E231+'M2-In'!N231+'M2-In'!P231</f>
        <v>0</v>
      </c>
      <c r="AC231" s="25">
        <f>IF(V231=1,"Corriger",MIN(AA231,ad5m2*Ident!L231))</f>
        <v>0</v>
      </c>
      <c r="AD231" s="25">
        <f>MIN(AB231,ad5m2*Ident!L231)</f>
        <v>0</v>
      </c>
      <c r="AE231" s="81">
        <f t="shared" si="54"/>
        <v>0</v>
      </c>
      <c r="AF231" s="81">
        <f t="shared" si="55"/>
        <v>0</v>
      </c>
      <c r="AG231" s="81">
        <f>'M2-In'!AD231+'M2-In'!AE231</f>
        <v>0</v>
      </c>
      <c r="AH231" s="81">
        <f t="shared" si="56"/>
        <v>0</v>
      </c>
      <c r="AI231" s="81">
        <f>IF(V231=1,"Corriger!",ROUND('M2-In'!AF231*AE231*fuf,2))</f>
        <v>0</v>
      </c>
      <c r="AJ231" s="81">
        <f>IF(V231=1,"Corriger!",ROUND('M2-In'!AG231*AE231*fuf,2))</f>
        <v>0</v>
      </c>
      <c r="AK231" s="81">
        <f>IF(V231=1,"Corriger!",ROUND('M2-In'!AH231*AE231*fuf,2))</f>
        <v>0</v>
      </c>
      <c r="AL231" s="81">
        <f>IF(V231=1,"Corriger!",ROUND('M2-In'!AI231*AE231*fuf,2))</f>
        <v>0</v>
      </c>
      <c r="AM231" s="81">
        <f>IF(V231=1,"Corriger!",ROUND('M2-In'!AJ231*AE231*fuf,2))</f>
        <v>0</v>
      </c>
      <c r="AN231" s="81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1">
        <f t="shared" si="58"/>
        <v>0</v>
      </c>
      <c r="AQ231" s="81">
        <f t="shared" ca="1" si="59"/>
        <v>0</v>
      </c>
      <c r="AR231" s="81">
        <f t="shared" ca="1" si="60"/>
        <v>0</v>
      </c>
      <c r="AS231" s="81">
        <f t="shared" si="61"/>
        <v>0</v>
      </c>
      <c r="AT231" s="81">
        <f t="shared" ca="1" si="62"/>
        <v>0</v>
      </c>
      <c r="AU231" s="81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'M2-In'!F232*malu2+'M2-In'!G232*dima2+'M2-In'!H232*wome2+'M2-In'!I232*doje2+'M2-In'!J232*vrve2+'M2-In'!K232*zasa2+'M2-In'!L232*zodi2</f>
        <v>0</v>
      </c>
      <c r="F232" s="34">
        <f>IF('M2-In'!Q232&lt;0,1,0)</f>
        <v>0</v>
      </c>
      <c r="G232" s="81" t="str">
        <f t="shared" si="48"/>
        <v>OK</v>
      </c>
      <c r="H232" s="81">
        <f>IF('M2-In'!Q232&lt;0,0,'M2-In'!Q232)</f>
        <v>0</v>
      </c>
      <c r="I232" s="25">
        <f>IF('M2-In'!F232&gt;0,malu2,0)</f>
        <v>0</v>
      </c>
      <c r="J232" s="25">
        <f>IF('M2-In'!G232&gt;0,dima2,0)</f>
        <v>0</v>
      </c>
      <c r="K232" s="25">
        <f>IF('M2-In'!H232&gt;0,wome2,0)</f>
        <v>0</v>
      </c>
      <c r="L232" s="25">
        <f>IF('M2-In'!I232&gt;0,doje2,0)</f>
        <v>0</v>
      </c>
      <c r="M232" s="25">
        <f>IF('M2-In'!J232&gt;0,vrve2,0)</f>
        <v>0</v>
      </c>
      <c r="N232" s="25">
        <f>IF('M2-In'!K232&gt;0,zasa2,0)</f>
        <v>0</v>
      </c>
      <c r="O232" s="25">
        <f>IF('M2-In'!L232&gt;0,zodi2,0)</f>
        <v>0</v>
      </c>
      <c r="P232" s="25">
        <f t="shared" si="49"/>
        <v>0</v>
      </c>
      <c r="Q232" s="25">
        <f>IF(P232+'M2-In'!U232&gt;malu2+dima2+wome2+doje2+vrve2+zasa2+zodi2,1,0)</f>
        <v>0</v>
      </c>
      <c r="R232" s="25" t="str">
        <f t="shared" si="50"/>
        <v>OK</v>
      </c>
      <c r="S232" s="25">
        <f>MIN(P232+'M2-In'!U232,malu2+dima2+wome2+doje2+vrve2+zasa2+zodi2)</f>
        <v>0</v>
      </c>
      <c r="T232" s="25">
        <f>IF('M2-In'!AD232+'M2-In'!AE232+'M2-In'!AF232+'M2-In'!AG232+'M2-In'!AH232+'M2-In'!AI232+'M2-In'!AJ232&gt;S232,1,0)</f>
        <v>0</v>
      </c>
      <c r="U232" s="25" t="str">
        <f t="shared" si="51"/>
        <v>OK</v>
      </c>
      <c r="V232" s="34">
        <f t="shared" si="52"/>
        <v>0</v>
      </c>
      <c r="W232" s="81">
        <f>ROUND('M2-In'!Y232+'M2-In'!Z232+'M2-In'!AA232*0.5+'M2-In'!AB232*0.5,2)</f>
        <v>0</v>
      </c>
      <c r="X232" s="81">
        <f>ROUND('M2-In'!Y232,2)+ROUND('M2-In'!Z232*1.5,2)+ROUND('M2-In'!AA232*0.6,2)+ROUND('M2-In'!AB232*0.9,2)</f>
        <v>0</v>
      </c>
      <c r="Y232" s="81">
        <f ca="1">IF(V232=1,"Corriger",'M2-In'!Y232* vergoedtwee +'M2-In'!Z232*ROUND( vergoedtwee *1.5,2)+'M2-In'!AA232*ROUND( vergoedtwee *0.6,2)+'M2-In'!AB232*ROUND( vergoedtwee *0.9,2))</f>
        <v>0</v>
      </c>
      <c r="Z232" s="81">
        <f t="shared" ca="1" si="53"/>
        <v>0</v>
      </c>
      <c r="AA232" s="81">
        <f>E232+'M2-In'!N232+'M2-In'!P232+H232</f>
        <v>0</v>
      </c>
      <c r="AB232" s="81">
        <f>E232+'M2-In'!N232+'M2-In'!P232</f>
        <v>0</v>
      </c>
      <c r="AC232" s="25">
        <f>IF(V232=1,"Corriger",MIN(AA232,ad5m2*Ident!L232))</f>
        <v>0</v>
      </c>
      <c r="AD232" s="25">
        <f>MIN(AB232,ad5m2*Ident!L232)</f>
        <v>0</v>
      </c>
      <c r="AE232" s="81">
        <f t="shared" si="54"/>
        <v>0</v>
      </c>
      <c r="AF232" s="81">
        <f t="shared" si="55"/>
        <v>0</v>
      </c>
      <c r="AG232" s="81">
        <f>'M2-In'!AD232+'M2-In'!AE232</f>
        <v>0</v>
      </c>
      <c r="AH232" s="81">
        <f t="shared" si="56"/>
        <v>0</v>
      </c>
      <c r="AI232" s="81">
        <f>IF(V232=1,"Corriger!",ROUND('M2-In'!AF232*AE232*fuf,2))</f>
        <v>0</v>
      </c>
      <c r="AJ232" s="81">
        <f>IF(V232=1,"Corriger!",ROUND('M2-In'!AG232*AE232*fuf,2))</f>
        <v>0</v>
      </c>
      <c r="AK232" s="81">
        <f>IF(V232=1,"Corriger!",ROUND('M2-In'!AH232*AE232*fuf,2))</f>
        <v>0</v>
      </c>
      <c r="AL232" s="81">
        <f>IF(V232=1,"Corriger!",ROUND('M2-In'!AI232*AE232*fuf,2))</f>
        <v>0</v>
      </c>
      <c r="AM232" s="81">
        <f>IF(V232=1,"Corriger!",ROUND('M2-In'!AJ232*AE232*fuf,2))</f>
        <v>0</v>
      </c>
      <c r="AN232" s="81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1">
        <f t="shared" si="58"/>
        <v>0</v>
      </c>
      <c r="AQ232" s="81">
        <f t="shared" ca="1" si="59"/>
        <v>0</v>
      </c>
      <c r="AR232" s="81">
        <f t="shared" ca="1" si="60"/>
        <v>0</v>
      </c>
      <c r="AS232" s="81">
        <f t="shared" si="61"/>
        <v>0</v>
      </c>
      <c r="AT232" s="81">
        <f t="shared" ca="1" si="62"/>
        <v>0</v>
      </c>
      <c r="AU232" s="81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'M2-In'!F233*malu2+'M2-In'!G233*dima2+'M2-In'!H233*wome2+'M2-In'!I233*doje2+'M2-In'!J233*vrve2+'M2-In'!K233*zasa2+'M2-In'!L233*zodi2</f>
        <v>0</v>
      </c>
      <c r="F233" s="34">
        <f>IF('M2-In'!Q233&lt;0,1,0)</f>
        <v>0</v>
      </c>
      <c r="G233" s="81" t="str">
        <f t="shared" si="48"/>
        <v>OK</v>
      </c>
      <c r="H233" s="81">
        <f>IF('M2-In'!Q233&lt;0,0,'M2-In'!Q233)</f>
        <v>0</v>
      </c>
      <c r="I233" s="25">
        <f>IF('M2-In'!F233&gt;0,malu2,0)</f>
        <v>0</v>
      </c>
      <c r="J233" s="25">
        <f>IF('M2-In'!G233&gt;0,dima2,0)</f>
        <v>0</v>
      </c>
      <c r="K233" s="25">
        <f>IF('M2-In'!H233&gt;0,wome2,0)</f>
        <v>0</v>
      </c>
      <c r="L233" s="25">
        <f>IF('M2-In'!I233&gt;0,doje2,0)</f>
        <v>0</v>
      </c>
      <c r="M233" s="25">
        <f>IF('M2-In'!J233&gt;0,vrve2,0)</f>
        <v>0</v>
      </c>
      <c r="N233" s="25">
        <f>IF('M2-In'!K233&gt;0,zasa2,0)</f>
        <v>0</v>
      </c>
      <c r="O233" s="25">
        <f>IF('M2-In'!L233&gt;0,zodi2,0)</f>
        <v>0</v>
      </c>
      <c r="P233" s="25">
        <f t="shared" si="49"/>
        <v>0</v>
      </c>
      <c r="Q233" s="25">
        <f>IF(P233+'M2-In'!U233&gt;malu2+dima2+wome2+doje2+vrve2+zasa2+zodi2,1,0)</f>
        <v>0</v>
      </c>
      <c r="R233" s="25" t="str">
        <f t="shared" si="50"/>
        <v>OK</v>
      </c>
      <c r="S233" s="25">
        <f>MIN(P233+'M2-In'!U233,malu2+dima2+wome2+doje2+vrve2+zasa2+zodi2)</f>
        <v>0</v>
      </c>
      <c r="T233" s="25">
        <f>IF('M2-In'!AD233+'M2-In'!AE233+'M2-In'!AF233+'M2-In'!AG233+'M2-In'!AH233+'M2-In'!AI233+'M2-In'!AJ233&gt;S233,1,0)</f>
        <v>0</v>
      </c>
      <c r="U233" s="25" t="str">
        <f t="shared" si="51"/>
        <v>OK</v>
      </c>
      <c r="V233" s="34">
        <f t="shared" si="52"/>
        <v>0</v>
      </c>
      <c r="W233" s="81">
        <f>ROUND('M2-In'!Y233+'M2-In'!Z233+'M2-In'!AA233*0.5+'M2-In'!AB233*0.5,2)</f>
        <v>0</v>
      </c>
      <c r="X233" s="81">
        <f>ROUND('M2-In'!Y233,2)+ROUND('M2-In'!Z233*1.5,2)+ROUND('M2-In'!AA233*0.6,2)+ROUND('M2-In'!AB233*0.9,2)</f>
        <v>0</v>
      </c>
      <c r="Y233" s="81">
        <f ca="1">IF(V233=1,"Corriger",'M2-In'!Y233* vergoedtwee +'M2-In'!Z233*ROUND( vergoedtwee *1.5,2)+'M2-In'!AA233*ROUND( vergoedtwee *0.6,2)+'M2-In'!AB233*ROUND( vergoedtwee *0.9,2))</f>
        <v>0</v>
      </c>
      <c r="Z233" s="81">
        <f t="shared" ca="1" si="53"/>
        <v>0</v>
      </c>
      <c r="AA233" s="81">
        <f>E233+'M2-In'!N233+'M2-In'!P233+H233</f>
        <v>0</v>
      </c>
      <c r="AB233" s="81">
        <f>E233+'M2-In'!N233+'M2-In'!P233</f>
        <v>0</v>
      </c>
      <c r="AC233" s="25">
        <f>IF(V233=1,"Corriger",MIN(AA233,ad5m2*Ident!L233))</f>
        <v>0</v>
      </c>
      <c r="AD233" s="25">
        <f>MIN(AB233,ad5m2*Ident!L233)</f>
        <v>0</v>
      </c>
      <c r="AE233" s="81">
        <f t="shared" si="54"/>
        <v>0</v>
      </c>
      <c r="AF233" s="81">
        <f t="shared" si="55"/>
        <v>0</v>
      </c>
      <c r="AG233" s="81">
        <f>'M2-In'!AD233+'M2-In'!AE233</f>
        <v>0</v>
      </c>
      <c r="AH233" s="81">
        <f t="shared" si="56"/>
        <v>0</v>
      </c>
      <c r="AI233" s="81">
        <f>IF(V233=1,"Corriger!",ROUND('M2-In'!AF233*AE233*fuf,2))</f>
        <v>0</v>
      </c>
      <c r="AJ233" s="81">
        <f>IF(V233=1,"Corriger!",ROUND('M2-In'!AG233*AE233*fuf,2))</f>
        <v>0</v>
      </c>
      <c r="AK233" s="81">
        <f>IF(V233=1,"Corriger!",ROUND('M2-In'!AH233*AE233*fuf,2))</f>
        <v>0</v>
      </c>
      <c r="AL233" s="81">
        <f>IF(V233=1,"Corriger!",ROUND('M2-In'!AI233*AE233*fuf,2))</f>
        <v>0</v>
      </c>
      <c r="AM233" s="81">
        <f>IF(V233=1,"Corriger!",ROUND('M2-In'!AJ233*AE233*fuf,2))</f>
        <v>0</v>
      </c>
      <c r="AN233" s="81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1">
        <f t="shared" si="58"/>
        <v>0</v>
      </c>
      <c r="AQ233" s="81">
        <f t="shared" ca="1" si="59"/>
        <v>0</v>
      </c>
      <c r="AR233" s="81">
        <f t="shared" ca="1" si="60"/>
        <v>0</v>
      </c>
      <c r="AS233" s="81">
        <f t="shared" si="61"/>
        <v>0</v>
      </c>
      <c r="AT233" s="81">
        <f t="shared" ca="1" si="62"/>
        <v>0</v>
      </c>
      <c r="AU233" s="81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'M2-In'!F234*malu2+'M2-In'!G234*dima2+'M2-In'!H234*wome2+'M2-In'!I234*doje2+'M2-In'!J234*vrve2+'M2-In'!K234*zasa2+'M2-In'!L234*zodi2</f>
        <v>0</v>
      </c>
      <c r="F234" s="34">
        <f>IF('M2-In'!Q234&lt;0,1,0)</f>
        <v>0</v>
      </c>
      <c r="G234" s="81" t="str">
        <f t="shared" si="48"/>
        <v>OK</v>
      </c>
      <c r="H234" s="81">
        <f>IF('M2-In'!Q234&lt;0,0,'M2-In'!Q234)</f>
        <v>0</v>
      </c>
      <c r="I234" s="25">
        <f>IF('M2-In'!F234&gt;0,malu2,0)</f>
        <v>0</v>
      </c>
      <c r="J234" s="25">
        <f>IF('M2-In'!G234&gt;0,dima2,0)</f>
        <v>0</v>
      </c>
      <c r="K234" s="25">
        <f>IF('M2-In'!H234&gt;0,wome2,0)</f>
        <v>0</v>
      </c>
      <c r="L234" s="25">
        <f>IF('M2-In'!I234&gt;0,doje2,0)</f>
        <v>0</v>
      </c>
      <c r="M234" s="25">
        <f>IF('M2-In'!J234&gt;0,vrve2,0)</f>
        <v>0</v>
      </c>
      <c r="N234" s="25">
        <f>IF('M2-In'!K234&gt;0,zasa2,0)</f>
        <v>0</v>
      </c>
      <c r="O234" s="25">
        <f>IF('M2-In'!L234&gt;0,zodi2,0)</f>
        <v>0</v>
      </c>
      <c r="P234" s="25">
        <f t="shared" si="49"/>
        <v>0</v>
      </c>
      <c r="Q234" s="25">
        <f>IF(P234+'M2-In'!U234&gt;malu2+dima2+wome2+doje2+vrve2+zasa2+zodi2,1,0)</f>
        <v>0</v>
      </c>
      <c r="R234" s="25" t="str">
        <f t="shared" si="50"/>
        <v>OK</v>
      </c>
      <c r="S234" s="25">
        <f>MIN(P234+'M2-In'!U234,malu2+dima2+wome2+doje2+vrve2+zasa2+zodi2)</f>
        <v>0</v>
      </c>
      <c r="T234" s="25">
        <f>IF('M2-In'!AD234+'M2-In'!AE234+'M2-In'!AF234+'M2-In'!AG234+'M2-In'!AH234+'M2-In'!AI234+'M2-In'!AJ234&gt;S234,1,0)</f>
        <v>0</v>
      </c>
      <c r="U234" s="25" t="str">
        <f t="shared" si="51"/>
        <v>OK</v>
      </c>
      <c r="V234" s="34">
        <f t="shared" si="52"/>
        <v>0</v>
      </c>
      <c r="W234" s="81">
        <f>ROUND('M2-In'!Y234+'M2-In'!Z234+'M2-In'!AA234*0.5+'M2-In'!AB234*0.5,2)</f>
        <v>0</v>
      </c>
      <c r="X234" s="81">
        <f>ROUND('M2-In'!Y234,2)+ROUND('M2-In'!Z234*1.5,2)+ROUND('M2-In'!AA234*0.6,2)+ROUND('M2-In'!AB234*0.9,2)</f>
        <v>0</v>
      </c>
      <c r="Y234" s="81">
        <f ca="1">IF(V234=1,"Corriger",'M2-In'!Y234* vergoedtwee +'M2-In'!Z234*ROUND( vergoedtwee *1.5,2)+'M2-In'!AA234*ROUND( vergoedtwee *0.6,2)+'M2-In'!AB234*ROUND( vergoedtwee *0.9,2))</f>
        <v>0</v>
      </c>
      <c r="Z234" s="81">
        <f t="shared" ca="1" si="53"/>
        <v>0</v>
      </c>
      <c r="AA234" s="81">
        <f>E234+'M2-In'!N234+'M2-In'!P234+H234</f>
        <v>0</v>
      </c>
      <c r="AB234" s="81">
        <f>E234+'M2-In'!N234+'M2-In'!P234</f>
        <v>0</v>
      </c>
      <c r="AC234" s="25">
        <f>IF(V234=1,"Corriger",MIN(AA234,ad5m2*Ident!L234))</f>
        <v>0</v>
      </c>
      <c r="AD234" s="25">
        <f>MIN(AB234,ad5m2*Ident!L234)</f>
        <v>0</v>
      </c>
      <c r="AE234" s="81">
        <f t="shared" si="54"/>
        <v>0</v>
      </c>
      <c r="AF234" s="81">
        <f t="shared" si="55"/>
        <v>0</v>
      </c>
      <c r="AG234" s="81">
        <f>'M2-In'!AD234+'M2-In'!AE234</f>
        <v>0</v>
      </c>
      <c r="AH234" s="81">
        <f t="shared" si="56"/>
        <v>0</v>
      </c>
      <c r="AI234" s="81">
        <f>IF(V234=1,"Corriger!",ROUND('M2-In'!AF234*AE234*fuf,2))</f>
        <v>0</v>
      </c>
      <c r="AJ234" s="81">
        <f>IF(V234=1,"Corriger!",ROUND('M2-In'!AG234*AE234*fuf,2))</f>
        <v>0</v>
      </c>
      <c r="AK234" s="81">
        <f>IF(V234=1,"Corriger!",ROUND('M2-In'!AH234*AE234*fuf,2))</f>
        <v>0</v>
      </c>
      <c r="AL234" s="81">
        <f>IF(V234=1,"Corriger!",ROUND('M2-In'!AI234*AE234*fuf,2))</f>
        <v>0</v>
      </c>
      <c r="AM234" s="81">
        <f>IF(V234=1,"Corriger!",ROUND('M2-In'!AJ234*AE234*fuf,2))</f>
        <v>0</v>
      </c>
      <c r="AN234" s="81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1">
        <f t="shared" si="58"/>
        <v>0</v>
      </c>
      <c r="AQ234" s="81">
        <f t="shared" ca="1" si="59"/>
        <v>0</v>
      </c>
      <c r="AR234" s="81">
        <f t="shared" ca="1" si="60"/>
        <v>0</v>
      </c>
      <c r="AS234" s="81">
        <f t="shared" si="61"/>
        <v>0</v>
      </c>
      <c r="AT234" s="81">
        <f t="shared" ca="1" si="62"/>
        <v>0</v>
      </c>
      <c r="AU234" s="81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'M2-In'!F235*malu2+'M2-In'!G235*dima2+'M2-In'!H235*wome2+'M2-In'!I235*doje2+'M2-In'!J235*vrve2+'M2-In'!K235*zasa2+'M2-In'!L235*zodi2</f>
        <v>0</v>
      </c>
      <c r="F235" s="34">
        <f>IF('M2-In'!Q235&lt;0,1,0)</f>
        <v>0</v>
      </c>
      <c r="G235" s="81" t="str">
        <f t="shared" si="48"/>
        <v>OK</v>
      </c>
      <c r="H235" s="81">
        <f>IF('M2-In'!Q235&lt;0,0,'M2-In'!Q235)</f>
        <v>0</v>
      </c>
      <c r="I235" s="25">
        <f>IF('M2-In'!F235&gt;0,malu2,0)</f>
        <v>0</v>
      </c>
      <c r="J235" s="25">
        <f>IF('M2-In'!G235&gt;0,dima2,0)</f>
        <v>0</v>
      </c>
      <c r="K235" s="25">
        <f>IF('M2-In'!H235&gt;0,wome2,0)</f>
        <v>0</v>
      </c>
      <c r="L235" s="25">
        <f>IF('M2-In'!I235&gt;0,doje2,0)</f>
        <v>0</v>
      </c>
      <c r="M235" s="25">
        <f>IF('M2-In'!J235&gt;0,vrve2,0)</f>
        <v>0</v>
      </c>
      <c r="N235" s="25">
        <f>IF('M2-In'!K235&gt;0,zasa2,0)</f>
        <v>0</v>
      </c>
      <c r="O235" s="25">
        <f>IF('M2-In'!L235&gt;0,zodi2,0)</f>
        <v>0</v>
      </c>
      <c r="P235" s="25">
        <f t="shared" si="49"/>
        <v>0</v>
      </c>
      <c r="Q235" s="25">
        <f>IF(P235+'M2-In'!U235&gt;malu2+dima2+wome2+doje2+vrve2+zasa2+zodi2,1,0)</f>
        <v>0</v>
      </c>
      <c r="R235" s="25" t="str">
        <f t="shared" si="50"/>
        <v>OK</v>
      </c>
      <c r="S235" s="25">
        <f>MIN(P235+'M2-In'!U235,malu2+dima2+wome2+doje2+vrve2+zasa2+zodi2)</f>
        <v>0</v>
      </c>
      <c r="T235" s="25">
        <f>IF('M2-In'!AD235+'M2-In'!AE235+'M2-In'!AF235+'M2-In'!AG235+'M2-In'!AH235+'M2-In'!AI235+'M2-In'!AJ235&gt;S235,1,0)</f>
        <v>0</v>
      </c>
      <c r="U235" s="25" t="str">
        <f t="shared" si="51"/>
        <v>OK</v>
      </c>
      <c r="V235" s="34">
        <f t="shared" si="52"/>
        <v>0</v>
      </c>
      <c r="W235" s="81">
        <f>ROUND('M2-In'!Y235+'M2-In'!Z235+'M2-In'!AA235*0.5+'M2-In'!AB235*0.5,2)</f>
        <v>0</v>
      </c>
      <c r="X235" s="81">
        <f>ROUND('M2-In'!Y235,2)+ROUND('M2-In'!Z235*1.5,2)+ROUND('M2-In'!AA235*0.6,2)+ROUND('M2-In'!AB235*0.9,2)</f>
        <v>0</v>
      </c>
      <c r="Y235" s="81">
        <f ca="1">IF(V235=1,"Corriger",'M2-In'!Y235* vergoedtwee +'M2-In'!Z235*ROUND( vergoedtwee *1.5,2)+'M2-In'!AA235*ROUND( vergoedtwee *0.6,2)+'M2-In'!AB235*ROUND( vergoedtwee *0.9,2))</f>
        <v>0</v>
      </c>
      <c r="Z235" s="81">
        <f t="shared" ca="1" si="53"/>
        <v>0</v>
      </c>
      <c r="AA235" s="81">
        <f>E235+'M2-In'!N235+'M2-In'!P235+H235</f>
        <v>0</v>
      </c>
      <c r="AB235" s="81">
        <f>E235+'M2-In'!N235+'M2-In'!P235</f>
        <v>0</v>
      </c>
      <c r="AC235" s="25">
        <f>IF(V235=1,"Corriger",MIN(AA235,ad5m2*Ident!L235))</f>
        <v>0</v>
      </c>
      <c r="AD235" s="25">
        <f>MIN(AB235,ad5m2*Ident!L235)</f>
        <v>0</v>
      </c>
      <c r="AE235" s="81">
        <f t="shared" si="54"/>
        <v>0</v>
      </c>
      <c r="AF235" s="81">
        <f t="shared" si="55"/>
        <v>0</v>
      </c>
      <c r="AG235" s="81">
        <f>'M2-In'!AD235+'M2-In'!AE235</f>
        <v>0</v>
      </c>
      <c r="AH235" s="81">
        <f t="shared" si="56"/>
        <v>0</v>
      </c>
      <c r="AI235" s="81">
        <f>IF(V235=1,"Corriger!",ROUND('M2-In'!AF235*AE235*fuf,2))</f>
        <v>0</v>
      </c>
      <c r="AJ235" s="81">
        <f>IF(V235=1,"Corriger!",ROUND('M2-In'!AG235*AE235*fuf,2))</f>
        <v>0</v>
      </c>
      <c r="AK235" s="81">
        <f>IF(V235=1,"Corriger!",ROUND('M2-In'!AH235*AE235*fuf,2))</f>
        <v>0</v>
      </c>
      <c r="AL235" s="81">
        <f>IF(V235=1,"Corriger!",ROUND('M2-In'!AI235*AE235*fuf,2))</f>
        <v>0</v>
      </c>
      <c r="AM235" s="81">
        <f>IF(V235=1,"Corriger!",ROUND('M2-In'!AJ235*AE235*fuf,2))</f>
        <v>0</v>
      </c>
      <c r="AN235" s="81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1">
        <f t="shared" si="58"/>
        <v>0</v>
      </c>
      <c r="AQ235" s="81">
        <f t="shared" ca="1" si="59"/>
        <v>0</v>
      </c>
      <c r="AR235" s="81">
        <f t="shared" ca="1" si="60"/>
        <v>0</v>
      </c>
      <c r="AS235" s="81">
        <f t="shared" si="61"/>
        <v>0</v>
      </c>
      <c r="AT235" s="81">
        <f t="shared" ca="1" si="62"/>
        <v>0</v>
      </c>
      <c r="AU235" s="81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'M2-In'!F236*malu2+'M2-In'!G236*dima2+'M2-In'!H236*wome2+'M2-In'!I236*doje2+'M2-In'!J236*vrve2+'M2-In'!K236*zasa2+'M2-In'!L236*zodi2</f>
        <v>0</v>
      </c>
      <c r="F236" s="34">
        <f>IF('M2-In'!Q236&lt;0,1,0)</f>
        <v>0</v>
      </c>
      <c r="G236" s="81" t="str">
        <f t="shared" si="48"/>
        <v>OK</v>
      </c>
      <c r="H236" s="81">
        <f>IF('M2-In'!Q236&lt;0,0,'M2-In'!Q236)</f>
        <v>0</v>
      </c>
      <c r="I236" s="25">
        <f>IF('M2-In'!F236&gt;0,malu2,0)</f>
        <v>0</v>
      </c>
      <c r="J236" s="25">
        <f>IF('M2-In'!G236&gt;0,dima2,0)</f>
        <v>0</v>
      </c>
      <c r="K236" s="25">
        <f>IF('M2-In'!H236&gt;0,wome2,0)</f>
        <v>0</v>
      </c>
      <c r="L236" s="25">
        <f>IF('M2-In'!I236&gt;0,doje2,0)</f>
        <v>0</v>
      </c>
      <c r="M236" s="25">
        <f>IF('M2-In'!J236&gt;0,vrve2,0)</f>
        <v>0</v>
      </c>
      <c r="N236" s="25">
        <f>IF('M2-In'!K236&gt;0,zasa2,0)</f>
        <v>0</v>
      </c>
      <c r="O236" s="25">
        <f>IF('M2-In'!L236&gt;0,zodi2,0)</f>
        <v>0</v>
      </c>
      <c r="P236" s="25">
        <f t="shared" si="49"/>
        <v>0</v>
      </c>
      <c r="Q236" s="25">
        <f>IF(P236+'M2-In'!U236&gt;malu2+dima2+wome2+doje2+vrve2+zasa2+zodi2,1,0)</f>
        <v>0</v>
      </c>
      <c r="R236" s="25" t="str">
        <f t="shared" si="50"/>
        <v>OK</v>
      </c>
      <c r="S236" s="25">
        <f>MIN(P236+'M2-In'!U236,malu2+dima2+wome2+doje2+vrve2+zasa2+zodi2)</f>
        <v>0</v>
      </c>
      <c r="T236" s="25">
        <f>IF('M2-In'!AD236+'M2-In'!AE236+'M2-In'!AF236+'M2-In'!AG236+'M2-In'!AH236+'M2-In'!AI236+'M2-In'!AJ236&gt;S236,1,0)</f>
        <v>0</v>
      </c>
      <c r="U236" s="25" t="str">
        <f t="shared" si="51"/>
        <v>OK</v>
      </c>
      <c r="V236" s="34">
        <f t="shared" si="52"/>
        <v>0</v>
      </c>
      <c r="W236" s="81">
        <f>ROUND('M2-In'!Y236+'M2-In'!Z236+'M2-In'!AA236*0.5+'M2-In'!AB236*0.5,2)</f>
        <v>0</v>
      </c>
      <c r="X236" s="81">
        <f>ROUND('M2-In'!Y236,2)+ROUND('M2-In'!Z236*1.5,2)+ROUND('M2-In'!AA236*0.6,2)+ROUND('M2-In'!AB236*0.9,2)</f>
        <v>0</v>
      </c>
      <c r="Y236" s="81">
        <f ca="1">IF(V236=1,"Corriger",'M2-In'!Y236* vergoedtwee +'M2-In'!Z236*ROUND( vergoedtwee *1.5,2)+'M2-In'!AA236*ROUND( vergoedtwee *0.6,2)+'M2-In'!AB236*ROUND( vergoedtwee *0.9,2))</f>
        <v>0</v>
      </c>
      <c r="Z236" s="81">
        <f t="shared" ca="1" si="53"/>
        <v>0</v>
      </c>
      <c r="AA236" s="81">
        <f>E236+'M2-In'!N236+'M2-In'!P236+H236</f>
        <v>0</v>
      </c>
      <c r="AB236" s="81">
        <f>E236+'M2-In'!N236+'M2-In'!P236</f>
        <v>0</v>
      </c>
      <c r="AC236" s="25">
        <f>IF(V236=1,"Corriger",MIN(AA236,ad5m2*Ident!L236))</f>
        <v>0</v>
      </c>
      <c r="AD236" s="25">
        <f>MIN(AB236,ad5m2*Ident!L236)</f>
        <v>0</v>
      </c>
      <c r="AE236" s="81">
        <f t="shared" si="54"/>
        <v>0</v>
      </c>
      <c r="AF236" s="81">
        <f t="shared" si="55"/>
        <v>0</v>
      </c>
      <c r="AG236" s="81">
        <f>'M2-In'!AD236+'M2-In'!AE236</f>
        <v>0</v>
      </c>
      <c r="AH236" s="81">
        <f t="shared" si="56"/>
        <v>0</v>
      </c>
      <c r="AI236" s="81">
        <f>IF(V236=1,"Corriger!",ROUND('M2-In'!AF236*AE236*fuf,2))</f>
        <v>0</v>
      </c>
      <c r="AJ236" s="81">
        <f>IF(V236=1,"Corriger!",ROUND('M2-In'!AG236*AE236*fuf,2))</f>
        <v>0</v>
      </c>
      <c r="AK236" s="81">
        <f>IF(V236=1,"Corriger!",ROUND('M2-In'!AH236*AE236*fuf,2))</f>
        <v>0</v>
      </c>
      <c r="AL236" s="81">
        <f>IF(V236=1,"Corriger!",ROUND('M2-In'!AI236*AE236*fuf,2))</f>
        <v>0</v>
      </c>
      <c r="AM236" s="81">
        <f>IF(V236=1,"Corriger!",ROUND('M2-In'!AJ236*AE236*fuf,2))</f>
        <v>0</v>
      </c>
      <c r="AN236" s="81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1">
        <f t="shared" si="58"/>
        <v>0</v>
      </c>
      <c r="AQ236" s="81">
        <f t="shared" ca="1" si="59"/>
        <v>0</v>
      </c>
      <c r="AR236" s="81">
        <f t="shared" ca="1" si="60"/>
        <v>0</v>
      </c>
      <c r="AS236" s="81">
        <f t="shared" si="61"/>
        <v>0</v>
      </c>
      <c r="AT236" s="81">
        <f t="shared" ca="1" si="62"/>
        <v>0</v>
      </c>
      <c r="AU236" s="81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'M2-In'!F237*malu2+'M2-In'!G237*dima2+'M2-In'!H237*wome2+'M2-In'!I237*doje2+'M2-In'!J237*vrve2+'M2-In'!K237*zasa2+'M2-In'!L237*zodi2</f>
        <v>0</v>
      </c>
      <c r="F237" s="34">
        <f>IF('M2-In'!Q237&lt;0,1,0)</f>
        <v>0</v>
      </c>
      <c r="G237" s="81" t="str">
        <f t="shared" si="48"/>
        <v>OK</v>
      </c>
      <c r="H237" s="81">
        <f>IF('M2-In'!Q237&lt;0,0,'M2-In'!Q237)</f>
        <v>0</v>
      </c>
      <c r="I237" s="25">
        <f>IF('M2-In'!F237&gt;0,malu2,0)</f>
        <v>0</v>
      </c>
      <c r="J237" s="25">
        <f>IF('M2-In'!G237&gt;0,dima2,0)</f>
        <v>0</v>
      </c>
      <c r="K237" s="25">
        <f>IF('M2-In'!H237&gt;0,wome2,0)</f>
        <v>0</v>
      </c>
      <c r="L237" s="25">
        <f>IF('M2-In'!I237&gt;0,doje2,0)</f>
        <v>0</v>
      </c>
      <c r="M237" s="25">
        <f>IF('M2-In'!J237&gt;0,vrve2,0)</f>
        <v>0</v>
      </c>
      <c r="N237" s="25">
        <f>IF('M2-In'!K237&gt;0,zasa2,0)</f>
        <v>0</v>
      </c>
      <c r="O237" s="25">
        <f>IF('M2-In'!L237&gt;0,zodi2,0)</f>
        <v>0</v>
      </c>
      <c r="P237" s="25">
        <f t="shared" si="49"/>
        <v>0</v>
      </c>
      <c r="Q237" s="25">
        <f>IF(P237+'M2-In'!U237&gt;malu2+dima2+wome2+doje2+vrve2+zasa2+zodi2,1,0)</f>
        <v>0</v>
      </c>
      <c r="R237" s="25" t="str">
        <f t="shared" si="50"/>
        <v>OK</v>
      </c>
      <c r="S237" s="25">
        <f>MIN(P237+'M2-In'!U237,malu2+dima2+wome2+doje2+vrve2+zasa2+zodi2)</f>
        <v>0</v>
      </c>
      <c r="T237" s="25">
        <f>IF('M2-In'!AD237+'M2-In'!AE237+'M2-In'!AF237+'M2-In'!AG237+'M2-In'!AH237+'M2-In'!AI237+'M2-In'!AJ237&gt;S237,1,0)</f>
        <v>0</v>
      </c>
      <c r="U237" s="25" t="str">
        <f t="shared" si="51"/>
        <v>OK</v>
      </c>
      <c r="V237" s="34">
        <f t="shared" si="52"/>
        <v>0</v>
      </c>
      <c r="W237" s="81">
        <f>ROUND('M2-In'!Y237+'M2-In'!Z237+'M2-In'!AA237*0.5+'M2-In'!AB237*0.5,2)</f>
        <v>0</v>
      </c>
      <c r="X237" s="81">
        <f>ROUND('M2-In'!Y237,2)+ROUND('M2-In'!Z237*1.5,2)+ROUND('M2-In'!AA237*0.6,2)+ROUND('M2-In'!AB237*0.9,2)</f>
        <v>0</v>
      </c>
      <c r="Y237" s="81">
        <f ca="1">IF(V237=1,"Corriger",'M2-In'!Y237* vergoedtwee +'M2-In'!Z237*ROUND( vergoedtwee *1.5,2)+'M2-In'!AA237*ROUND( vergoedtwee *0.6,2)+'M2-In'!AB237*ROUND( vergoedtwee *0.9,2))</f>
        <v>0</v>
      </c>
      <c r="Z237" s="81">
        <f t="shared" ca="1" si="53"/>
        <v>0</v>
      </c>
      <c r="AA237" s="81">
        <f>E237+'M2-In'!N237+'M2-In'!P237+H237</f>
        <v>0</v>
      </c>
      <c r="AB237" s="81">
        <f>E237+'M2-In'!N237+'M2-In'!P237</f>
        <v>0</v>
      </c>
      <c r="AC237" s="25">
        <f>IF(V237=1,"Corriger",MIN(AA237,ad5m2*Ident!L237))</f>
        <v>0</v>
      </c>
      <c r="AD237" s="25">
        <f>MIN(AB237,ad5m2*Ident!L237)</f>
        <v>0</v>
      </c>
      <c r="AE237" s="81">
        <f t="shared" si="54"/>
        <v>0</v>
      </c>
      <c r="AF237" s="81">
        <f t="shared" si="55"/>
        <v>0</v>
      </c>
      <c r="AG237" s="81">
        <f>'M2-In'!AD237+'M2-In'!AE237</f>
        <v>0</v>
      </c>
      <c r="AH237" s="81">
        <f t="shared" si="56"/>
        <v>0</v>
      </c>
      <c r="AI237" s="81">
        <f>IF(V237=1,"Corriger!",ROUND('M2-In'!AF237*AE237*fuf,2))</f>
        <v>0</v>
      </c>
      <c r="AJ237" s="81">
        <f>IF(V237=1,"Corriger!",ROUND('M2-In'!AG237*AE237*fuf,2))</f>
        <v>0</v>
      </c>
      <c r="AK237" s="81">
        <f>IF(V237=1,"Corriger!",ROUND('M2-In'!AH237*AE237*fuf,2))</f>
        <v>0</v>
      </c>
      <c r="AL237" s="81">
        <f>IF(V237=1,"Corriger!",ROUND('M2-In'!AI237*AE237*fuf,2))</f>
        <v>0</v>
      </c>
      <c r="AM237" s="81">
        <f>IF(V237=1,"Corriger!",ROUND('M2-In'!AJ237*AE237*fuf,2))</f>
        <v>0</v>
      </c>
      <c r="AN237" s="81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1">
        <f t="shared" si="58"/>
        <v>0</v>
      </c>
      <c r="AQ237" s="81">
        <f t="shared" ca="1" si="59"/>
        <v>0</v>
      </c>
      <c r="AR237" s="81">
        <f t="shared" ca="1" si="60"/>
        <v>0</v>
      </c>
      <c r="AS237" s="81">
        <f t="shared" si="61"/>
        <v>0</v>
      </c>
      <c r="AT237" s="81">
        <f t="shared" ca="1" si="62"/>
        <v>0</v>
      </c>
      <c r="AU237" s="81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'M2-In'!F238*malu2+'M2-In'!G238*dima2+'M2-In'!H238*wome2+'M2-In'!I238*doje2+'M2-In'!J238*vrve2+'M2-In'!K238*zasa2+'M2-In'!L238*zodi2</f>
        <v>0</v>
      </c>
      <c r="F238" s="34">
        <f>IF('M2-In'!Q238&lt;0,1,0)</f>
        <v>0</v>
      </c>
      <c r="G238" s="81" t="str">
        <f t="shared" si="48"/>
        <v>OK</v>
      </c>
      <c r="H238" s="81">
        <f>IF('M2-In'!Q238&lt;0,0,'M2-In'!Q238)</f>
        <v>0</v>
      </c>
      <c r="I238" s="25">
        <f>IF('M2-In'!F238&gt;0,malu2,0)</f>
        <v>0</v>
      </c>
      <c r="J238" s="25">
        <f>IF('M2-In'!G238&gt;0,dima2,0)</f>
        <v>0</v>
      </c>
      <c r="K238" s="25">
        <f>IF('M2-In'!H238&gt;0,wome2,0)</f>
        <v>0</v>
      </c>
      <c r="L238" s="25">
        <f>IF('M2-In'!I238&gt;0,doje2,0)</f>
        <v>0</v>
      </c>
      <c r="M238" s="25">
        <f>IF('M2-In'!J238&gt;0,vrve2,0)</f>
        <v>0</v>
      </c>
      <c r="N238" s="25">
        <f>IF('M2-In'!K238&gt;0,zasa2,0)</f>
        <v>0</v>
      </c>
      <c r="O238" s="25">
        <f>IF('M2-In'!L238&gt;0,zodi2,0)</f>
        <v>0</v>
      </c>
      <c r="P238" s="25">
        <f t="shared" si="49"/>
        <v>0</v>
      </c>
      <c r="Q238" s="25">
        <f>IF(P238+'M2-In'!U238&gt;malu2+dima2+wome2+doje2+vrve2+zasa2+zodi2,1,0)</f>
        <v>0</v>
      </c>
      <c r="R238" s="25" t="str">
        <f t="shared" si="50"/>
        <v>OK</v>
      </c>
      <c r="S238" s="25">
        <f>MIN(P238+'M2-In'!U238,malu2+dima2+wome2+doje2+vrve2+zasa2+zodi2)</f>
        <v>0</v>
      </c>
      <c r="T238" s="25">
        <f>IF('M2-In'!AD238+'M2-In'!AE238+'M2-In'!AF238+'M2-In'!AG238+'M2-In'!AH238+'M2-In'!AI238+'M2-In'!AJ238&gt;S238,1,0)</f>
        <v>0</v>
      </c>
      <c r="U238" s="25" t="str">
        <f t="shared" si="51"/>
        <v>OK</v>
      </c>
      <c r="V238" s="34">
        <f t="shared" si="52"/>
        <v>0</v>
      </c>
      <c r="W238" s="81">
        <f>ROUND('M2-In'!Y238+'M2-In'!Z238+'M2-In'!AA238*0.5+'M2-In'!AB238*0.5,2)</f>
        <v>0</v>
      </c>
      <c r="X238" s="81">
        <f>ROUND('M2-In'!Y238,2)+ROUND('M2-In'!Z238*1.5,2)+ROUND('M2-In'!AA238*0.6,2)+ROUND('M2-In'!AB238*0.9,2)</f>
        <v>0</v>
      </c>
      <c r="Y238" s="81">
        <f ca="1">IF(V238=1,"Corriger",'M2-In'!Y238* vergoedtwee +'M2-In'!Z238*ROUND( vergoedtwee *1.5,2)+'M2-In'!AA238*ROUND( vergoedtwee *0.6,2)+'M2-In'!AB238*ROUND( vergoedtwee *0.9,2))</f>
        <v>0</v>
      </c>
      <c r="Z238" s="81">
        <f t="shared" ca="1" si="53"/>
        <v>0</v>
      </c>
      <c r="AA238" s="81">
        <f>E238+'M2-In'!N238+'M2-In'!P238+H238</f>
        <v>0</v>
      </c>
      <c r="AB238" s="81">
        <f>E238+'M2-In'!N238+'M2-In'!P238</f>
        <v>0</v>
      </c>
      <c r="AC238" s="25">
        <f>IF(V238=1,"Corriger",MIN(AA238,ad5m2*Ident!L238))</f>
        <v>0</v>
      </c>
      <c r="AD238" s="25">
        <f>MIN(AB238,ad5m2*Ident!L238)</f>
        <v>0</v>
      </c>
      <c r="AE238" s="81">
        <f t="shared" si="54"/>
        <v>0</v>
      </c>
      <c r="AF238" s="81">
        <f t="shared" si="55"/>
        <v>0</v>
      </c>
      <c r="AG238" s="81">
        <f>'M2-In'!AD238+'M2-In'!AE238</f>
        <v>0</v>
      </c>
      <c r="AH238" s="81">
        <f t="shared" si="56"/>
        <v>0</v>
      </c>
      <c r="AI238" s="81">
        <f>IF(V238=1,"Corriger!",ROUND('M2-In'!AF238*AE238*fuf,2))</f>
        <v>0</v>
      </c>
      <c r="AJ238" s="81">
        <f>IF(V238=1,"Corriger!",ROUND('M2-In'!AG238*AE238*fuf,2))</f>
        <v>0</v>
      </c>
      <c r="AK238" s="81">
        <f>IF(V238=1,"Corriger!",ROUND('M2-In'!AH238*AE238*fuf,2))</f>
        <v>0</v>
      </c>
      <c r="AL238" s="81">
        <f>IF(V238=1,"Corriger!",ROUND('M2-In'!AI238*AE238*fuf,2))</f>
        <v>0</v>
      </c>
      <c r="AM238" s="81">
        <f>IF(V238=1,"Corriger!",ROUND('M2-In'!AJ238*AE238*fuf,2))</f>
        <v>0</v>
      </c>
      <c r="AN238" s="81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1">
        <f t="shared" si="58"/>
        <v>0</v>
      </c>
      <c r="AQ238" s="81">
        <f t="shared" ca="1" si="59"/>
        <v>0</v>
      </c>
      <c r="AR238" s="81">
        <f t="shared" ca="1" si="60"/>
        <v>0</v>
      </c>
      <c r="AS238" s="81">
        <f t="shared" si="61"/>
        <v>0</v>
      </c>
      <c r="AT238" s="81">
        <f t="shared" ca="1" si="62"/>
        <v>0</v>
      </c>
      <c r="AU238" s="81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'M2-In'!F239*malu2+'M2-In'!G239*dima2+'M2-In'!H239*wome2+'M2-In'!I239*doje2+'M2-In'!J239*vrve2+'M2-In'!K239*zasa2+'M2-In'!L239*zodi2</f>
        <v>0</v>
      </c>
      <c r="F239" s="34">
        <f>IF('M2-In'!Q239&lt;0,1,0)</f>
        <v>0</v>
      </c>
      <c r="G239" s="81" t="str">
        <f t="shared" si="48"/>
        <v>OK</v>
      </c>
      <c r="H239" s="81">
        <f>IF('M2-In'!Q239&lt;0,0,'M2-In'!Q239)</f>
        <v>0</v>
      </c>
      <c r="I239" s="25">
        <f>IF('M2-In'!F239&gt;0,malu2,0)</f>
        <v>0</v>
      </c>
      <c r="J239" s="25">
        <f>IF('M2-In'!G239&gt;0,dima2,0)</f>
        <v>0</v>
      </c>
      <c r="K239" s="25">
        <f>IF('M2-In'!H239&gt;0,wome2,0)</f>
        <v>0</v>
      </c>
      <c r="L239" s="25">
        <f>IF('M2-In'!I239&gt;0,doje2,0)</f>
        <v>0</v>
      </c>
      <c r="M239" s="25">
        <f>IF('M2-In'!J239&gt;0,vrve2,0)</f>
        <v>0</v>
      </c>
      <c r="N239" s="25">
        <f>IF('M2-In'!K239&gt;0,zasa2,0)</f>
        <v>0</v>
      </c>
      <c r="O239" s="25">
        <f>IF('M2-In'!L239&gt;0,zodi2,0)</f>
        <v>0</v>
      </c>
      <c r="P239" s="25">
        <f t="shared" si="49"/>
        <v>0</v>
      </c>
      <c r="Q239" s="25">
        <f>IF(P239+'M2-In'!U239&gt;malu2+dima2+wome2+doje2+vrve2+zasa2+zodi2,1,0)</f>
        <v>0</v>
      </c>
      <c r="R239" s="25" t="str">
        <f t="shared" si="50"/>
        <v>OK</v>
      </c>
      <c r="S239" s="25">
        <f>MIN(P239+'M2-In'!U239,malu2+dima2+wome2+doje2+vrve2+zasa2+zodi2)</f>
        <v>0</v>
      </c>
      <c r="T239" s="25">
        <f>IF('M2-In'!AD239+'M2-In'!AE239+'M2-In'!AF239+'M2-In'!AG239+'M2-In'!AH239+'M2-In'!AI239+'M2-In'!AJ239&gt;S239,1,0)</f>
        <v>0</v>
      </c>
      <c r="U239" s="25" t="str">
        <f t="shared" si="51"/>
        <v>OK</v>
      </c>
      <c r="V239" s="34">
        <f t="shared" si="52"/>
        <v>0</v>
      </c>
      <c r="W239" s="81">
        <f>ROUND('M2-In'!Y239+'M2-In'!Z239+'M2-In'!AA239*0.5+'M2-In'!AB239*0.5,2)</f>
        <v>0</v>
      </c>
      <c r="X239" s="81">
        <f>ROUND('M2-In'!Y239,2)+ROUND('M2-In'!Z239*1.5,2)+ROUND('M2-In'!AA239*0.6,2)+ROUND('M2-In'!AB239*0.9,2)</f>
        <v>0</v>
      </c>
      <c r="Y239" s="81">
        <f ca="1">IF(V239=1,"Corriger",'M2-In'!Y239* vergoedtwee +'M2-In'!Z239*ROUND( vergoedtwee *1.5,2)+'M2-In'!AA239*ROUND( vergoedtwee *0.6,2)+'M2-In'!AB239*ROUND( vergoedtwee *0.9,2))</f>
        <v>0</v>
      </c>
      <c r="Z239" s="81">
        <f t="shared" ca="1" si="53"/>
        <v>0</v>
      </c>
      <c r="AA239" s="81">
        <f>E239+'M2-In'!N239+'M2-In'!P239+H239</f>
        <v>0</v>
      </c>
      <c r="AB239" s="81">
        <f>E239+'M2-In'!N239+'M2-In'!P239</f>
        <v>0</v>
      </c>
      <c r="AC239" s="25">
        <f>IF(V239=1,"Corriger",MIN(AA239,ad5m2*Ident!L239))</f>
        <v>0</v>
      </c>
      <c r="AD239" s="25">
        <f>MIN(AB239,ad5m2*Ident!L239)</f>
        <v>0</v>
      </c>
      <c r="AE239" s="81">
        <f t="shared" si="54"/>
        <v>0</v>
      </c>
      <c r="AF239" s="81">
        <f t="shared" si="55"/>
        <v>0</v>
      </c>
      <c r="AG239" s="81">
        <f>'M2-In'!AD239+'M2-In'!AE239</f>
        <v>0</v>
      </c>
      <c r="AH239" s="81">
        <f t="shared" si="56"/>
        <v>0</v>
      </c>
      <c r="AI239" s="81">
        <f>IF(V239=1,"Corriger!",ROUND('M2-In'!AF239*AE239*fuf,2))</f>
        <v>0</v>
      </c>
      <c r="AJ239" s="81">
        <f>IF(V239=1,"Corriger!",ROUND('M2-In'!AG239*AE239*fuf,2))</f>
        <v>0</v>
      </c>
      <c r="AK239" s="81">
        <f>IF(V239=1,"Corriger!",ROUND('M2-In'!AH239*AE239*fuf,2))</f>
        <v>0</v>
      </c>
      <c r="AL239" s="81">
        <f>IF(V239=1,"Corriger!",ROUND('M2-In'!AI239*AE239*fuf,2))</f>
        <v>0</v>
      </c>
      <c r="AM239" s="81">
        <f>IF(V239=1,"Corriger!",ROUND('M2-In'!AJ239*AE239*fuf,2))</f>
        <v>0</v>
      </c>
      <c r="AN239" s="81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1">
        <f t="shared" si="58"/>
        <v>0</v>
      </c>
      <c r="AQ239" s="81">
        <f t="shared" ca="1" si="59"/>
        <v>0</v>
      </c>
      <c r="AR239" s="81">
        <f t="shared" ca="1" si="60"/>
        <v>0</v>
      </c>
      <c r="AS239" s="81">
        <f t="shared" si="61"/>
        <v>0</v>
      </c>
      <c r="AT239" s="81">
        <f t="shared" ca="1" si="62"/>
        <v>0</v>
      </c>
      <c r="AU239" s="81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'M2-In'!F240*malu2+'M2-In'!G240*dima2+'M2-In'!H240*wome2+'M2-In'!I240*doje2+'M2-In'!J240*vrve2+'M2-In'!K240*zasa2+'M2-In'!L240*zodi2</f>
        <v>0</v>
      </c>
      <c r="F240" s="34">
        <f>IF('M2-In'!Q240&lt;0,1,0)</f>
        <v>0</v>
      </c>
      <c r="G240" s="81" t="str">
        <f t="shared" si="48"/>
        <v>OK</v>
      </c>
      <c r="H240" s="81">
        <f>IF('M2-In'!Q240&lt;0,0,'M2-In'!Q240)</f>
        <v>0</v>
      </c>
      <c r="I240" s="25">
        <f>IF('M2-In'!F240&gt;0,malu2,0)</f>
        <v>0</v>
      </c>
      <c r="J240" s="25">
        <f>IF('M2-In'!G240&gt;0,dima2,0)</f>
        <v>0</v>
      </c>
      <c r="K240" s="25">
        <f>IF('M2-In'!H240&gt;0,wome2,0)</f>
        <v>0</v>
      </c>
      <c r="L240" s="25">
        <f>IF('M2-In'!I240&gt;0,doje2,0)</f>
        <v>0</v>
      </c>
      <c r="M240" s="25">
        <f>IF('M2-In'!J240&gt;0,vrve2,0)</f>
        <v>0</v>
      </c>
      <c r="N240" s="25">
        <f>IF('M2-In'!K240&gt;0,zasa2,0)</f>
        <v>0</v>
      </c>
      <c r="O240" s="25">
        <f>IF('M2-In'!L240&gt;0,zodi2,0)</f>
        <v>0</v>
      </c>
      <c r="P240" s="25">
        <f t="shared" si="49"/>
        <v>0</v>
      </c>
      <c r="Q240" s="25">
        <f>IF(P240+'M2-In'!U240&gt;malu2+dima2+wome2+doje2+vrve2+zasa2+zodi2,1,0)</f>
        <v>0</v>
      </c>
      <c r="R240" s="25" t="str">
        <f t="shared" si="50"/>
        <v>OK</v>
      </c>
      <c r="S240" s="25">
        <f>MIN(P240+'M2-In'!U240,malu2+dima2+wome2+doje2+vrve2+zasa2+zodi2)</f>
        <v>0</v>
      </c>
      <c r="T240" s="25">
        <f>IF('M2-In'!AD240+'M2-In'!AE240+'M2-In'!AF240+'M2-In'!AG240+'M2-In'!AH240+'M2-In'!AI240+'M2-In'!AJ240&gt;S240,1,0)</f>
        <v>0</v>
      </c>
      <c r="U240" s="25" t="str">
        <f t="shared" si="51"/>
        <v>OK</v>
      </c>
      <c r="V240" s="34">
        <f t="shared" si="52"/>
        <v>0</v>
      </c>
      <c r="W240" s="81">
        <f>ROUND('M2-In'!Y240+'M2-In'!Z240+'M2-In'!AA240*0.5+'M2-In'!AB240*0.5,2)</f>
        <v>0</v>
      </c>
      <c r="X240" s="81">
        <f>ROUND('M2-In'!Y240,2)+ROUND('M2-In'!Z240*1.5,2)+ROUND('M2-In'!AA240*0.6,2)+ROUND('M2-In'!AB240*0.9,2)</f>
        <v>0</v>
      </c>
      <c r="Y240" s="81">
        <f ca="1">IF(V240=1,"Corriger",'M2-In'!Y240* vergoedtwee +'M2-In'!Z240*ROUND( vergoedtwee *1.5,2)+'M2-In'!AA240*ROUND( vergoedtwee *0.6,2)+'M2-In'!AB240*ROUND( vergoedtwee *0.9,2))</f>
        <v>0</v>
      </c>
      <c r="Z240" s="81">
        <f t="shared" ca="1" si="53"/>
        <v>0</v>
      </c>
      <c r="AA240" s="81">
        <f>E240+'M2-In'!N240+'M2-In'!P240+H240</f>
        <v>0</v>
      </c>
      <c r="AB240" s="81">
        <f>E240+'M2-In'!N240+'M2-In'!P240</f>
        <v>0</v>
      </c>
      <c r="AC240" s="25">
        <f>IF(V240=1,"Corriger",MIN(AA240,ad5m2*Ident!L240))</f>
        <v>0</v>
      </c>
      <c r="AD240" s="25">
        <f>MIN(AB240,ad5m2*Ident!L240)</f>
        <v>0</v>
      </c>
      <c r="AE240" s="81">
        <f t="shared" si="54"/>
        <v>0</v>
      </c>
      <c r="AF240" s="81">
        <f t="shared" si="55"/>
        <v>0</v>
      </c>
      <c r="AG240" s="81">
        <f>'M2-In'!AD240+'M2-In'!AE240</f>
        <v>0</v>
      </c>
      <c r="AH240" s="81">
        <f t="shared" si="56"/>
        <v>0</v>
      </c>
      <c r="AI240" s="81">
        <f>IF(V240=1,"Corriger!",ROUND('M2-In'!AF240*AE240*fuf,2))</f>
        <v>0</v>
      </c>
      <c r="AJ240" s="81">
        <f>IF(V240=1,"Corriger!",ROUND('M2-In'!AG240*AE240*fuf,2))</f>
        <v>0</v>
      </c>
      <c r="AK240" s="81">
        <f>IF(V240=1,"Corriger!",ROUND('M2-In'!AH240*AE240*fuf,2))</f>
        <v>0</v>
      </c>
      <c r="AL240" s="81">
        <f>IF(V240=1,"Corriger!",ROUND('M2-In'!AI240*AE240*fuf,2))</f>
        <v>0</v>
      </c>
      <c r="AM240" s="81">
        <f>IF(V240=1,"Corriger!",ROUND('M2-In'!AJ240*AE240*fuf,2))</f>
        <v>0</v>
      </c>
      <c r="AN240" s="81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1">
        <f t="shared" si="58"/>
        <v>0</v>
      </c>
      <c r="AQ240" s="81">
        <f t="shared" ca="1" si="59"/>
        <v>0</v>
      </c>
      <c r="AR240" s="81">
        <f t="shared" ca="1" si="60"/>
        <v>0</v>
      </c>
      <c r="AS240" s="81">
        <f t="shared" si="61"/>
        <v>0</v>
      </c>
      <c r="AT240" s="81">
        <f t="shared" ca="1" si="62"/>
        <v>0</v>
      </c>
      <c r="AU240" s="81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'M2-In'!F241*malu2+'M2-In'!G241*dima2+'M2-In'!H241*wome2+'M2-In'!I241*doje2+'M2-In'!J241*vrve2+'M2-In'!K241*zasa2+'M2-In'!L241*zodi2</f>
        <v>0</v>
      </c>
      <c r="F241" s="34">
        <f>IF('M2-In'!Q241&lt;0,1,0)</f>
        <v>0</v>
      </c>
      <c r="G241" s="81" t="str">
        <f t="shared" si="48"/>
        <v>OK</v>
      </c>
      <c r="H241" s="81">
        <f>IF('M2-In'!Q241&lt;0,0,'M2-In'!Q241)</f>
        <v>0</v>
      </c>
      <c r="I241" s="25">
        <f>IF('M2-In'!F241&gt;0,malu2,0)</f>
        <v>0</v>
      </c>
      <c r="J241" s="25">
        <f>IF('M2-In'!G241&gt;0,dima2,0)</f>
        <v>0</v>
      </c>
      <c r="K241" s="25">
        <f>IF('M2-In'!H241&gt;0,wome2,0)</f>
        <v>0</v>
      </c>
      <c r="L241" s="25">
        <f>IF('M2-In'!I241&gt;0,doje2,0)</f>
        <v>0</v>
      </c>
      <c r="M241" s="25">
        <f>IF('M2-In'!J241&gt;0,vrve2,0)</f>
        <v>0</v>
      </c>
      <c r="N241" s="25">
        <f>IF('M2-In'!K241&gt;0,zasa2,0)</f>
        <v>0</v>
      </c>
      <c r="O241" s="25">
        <f>IF('M2-In'!L241&gt;0,zodi2,0)</f>
        <v>0</v>
      </c>
      <c r="P241" s="25">
        <f t="shared" si="49"/>
        <v>0</v>
      </c>
      <c r="Q241" s="25">
        <f>IF(P241+'M2-In'!U241&gt;malu2+dima2+wome2+doje2+vrve2+zasa2+zodi2,1,0)</f>
        <v>0</v>
      </c>
      <c r="R241" s="25" t="str">
        <f t="shared" si="50"/>
        <v>OK</v>
      </c>
      <c r="S241" s="25">
        <f>MIN(P241+'M2-In'!U241,malu2+dima2+wome2+doje2+vrve2+zasa2+zodi2)</f>
        <v>0</v>
      </c>
      <c r="T241" s="25">
        <f>IF('M2-In'!AD241+'M2-In'!AE241+'M2-In'!AF241+'M2-In'!AG241+'M2-In'!AH241+'M2-In'!AI241+'M2-In'!AJ241&gt;S241,1,0)</f>
        <v>0</v>
      </c>
      <c r="U241" s="25" t="str">
        <f t="shared" si="51"/>
        <v>OK</v>
      </c>
      <c r="V241" s="34">
        <f t="shared" si="52"/>
        <v>0</v>
      </c>
      <c r="W241" s="81">
        <f>ROUND('M2-In'!Y241+'M2-In'!Z241+'M2-In'!AA241*0.5+'M2-In'!AB241*0.5,2)</f>
        <v>0</v>
      </c>
      <c r="X241" s="81">
        <f>ROUND('M2-In'!Y241,2)+ROUND('M2-In'!Z241*1.5,2)+ROUND('M2-In'!AA241*0.6,2)+ROUND('M2-In'!AB241*0.9,2)</f>
        <v>0</v>
      </c>
      <c r="Y241" s="81">
        <f ca="1">IF(V241=1,"Corriger",'M2-In'!Y241* vergoedtwee +'M2-In'!Z241*ROUND( vergoedtwee *1.5,2)+'M2-In'!AA241*ROUND( vergoedtwee *0.6,2)+'M2-In'!AB241*ROUND( vergoedtwee *0.9,2))</f>
        <v>0</v>
      </c>
      <c r="Z241" s="81">
        <f t="shared" ca="1" si="53"/>
        <v>0</v>
      </c>
      <c r="AA241" s="81">
        <f>E241+'M2-In'!N241+'M2-In'!P241+H241</f>
        <v>0</v>
      </c>
      <c r="AB241" s="81">
        <f>E241+'M2-In'!N241+'M2-In'!P241</f>
        <v>0</v>
      </c>
      <c r="AC241" s="25">
        <f>IF(V241=1,"Corriger",MIN(AA241,ad5m2*Ident!L241))</f>
        <v>0</v>
      </c>
      <c r="AD241" s="25">
        <f>MIN(AB241,ad5m2*Ident!L241)</f>
        <v>0</v>
      </c>
      <c r="AE241" s="81">
        <f t="shared" si="54"/>
        <v>0</v>
      </c>
      <c r="AF241" s="81">
        <f t="shared" si="55"/>
        <v>0</v>
      </c>
      <c r="AG241" s="81">
        <f>'M2-In'!AD241+'M2-In'!AE241</f>
        <v>0</v>
      </c>
      <c r="AH241" s="81">
        <f t="shared" si="56"/>
        <v>0</v>
      </c>
      <c r="AI241" s="81">
        <f>IF(V241=1,"Corriger!",ROUND('M2-In'!AF241*AE241*fuf,2))</f>
        <v>0</v>
      </c>
      <c r="AJ241" s="81">
        <f>IF(V241=1,"Corriger!",ROUND('M2-In'!AG241*AE241*fuf,2))</f>
        <v>0</v>
      </c>
      <c r="AK241" s="81">
        <f>IF(V241=1,"Corriger!",ROUND('M2-In'!AH241*AE241*fuf,2))</f>
        <v>0</v>
      </c>
      <c r="AL241" s="81">
        <f>IF(V241=1,"Corriger!",ROUND('M2-In'!AI241*AE241*fuf,2))</f>
        <v>0</v>
      </c>
      <c r="AM241" s="81">
        <f>IF(V241=1,"Corriger!",ROUND('M2-In'!AJ241*AE241*fuf,2))</f>
        <v>0</v>
      </c>
      <c r="AN241" s="81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1">
        <f t="shared" si="58"/>
        <v>0</v>
      </c>
      <c r="AQ241" s="81">
        <f t="shared" ca="1" si="59"/>
        <v>0</v>
      </c>
      <c r="AR241" s="81">
        <f t="shared" ca="1" si="60"/>
        <v>0</v>
      </c>
      <c r="AS241" s="81">
        <f t="shared" si="61"/>
        <v>0</v>
      </c>
      <c r="AT241" s="81">
        <f t="shared" ca="1" si="62"/>
        <v>0</v>
      </c>
      <c r="AU241" s="81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'M2-In'!F242*malu2+'M2-In'!G242*dima2+'M2-In'!H242*wome2+'M2-In'!I242*doje2+'M2-In'!J242*vrve2+'M2-In'!K242*zasa2+'M2-In'!L242*zodi2</f>
        <v>0</v>
      </c>
      <c r="F242" s="34">
        <f>IF('M2-In'!Q242&lt;0,1,0)</f>
        <v>0</v>
      </c>
      <c r="G242" s="81" t="str">
        <f t="shared" si="48"/>
        <v>OK</v>
      </c>
      <c r="H242" s="81">
        <f>IF('M2-In'!Q242&lt;0,0,'M2-In'!Q242)</f>
        <v>0</v>
      </c>
      <c r="I242" s="25">
        <f>IF('M2-In'!F242&gt;0,malu2,0)</f>
        <v>0</v>
      </c>
      <c r="J242" s="25">
        <f>IF('M2-In'!G242&gt;0,dima2,0)</f>
        <v>0</v>
      </c>
      <c r="K242" s="25">
        <f>IF('M2-In'!H242&gt;0,wome2,0)</f>
        <v>0</v>
      </c>
      <c r="L242" s="25">
        <f>IF('M2-In'!I242&gt;0,doje2,0)</f>
        <v>0</v>
      </c>
      <c r="M242" s="25">
        <f>IF('M2-In'!J242&gt;0,vrve2,0)</f>
        <v>0</v>
      </c>
      <c r="N242" s="25">
        <f>IF('M2-In'!K242&gt;0,zasa2,0)</f>
        <v>0</v>
      </c>
      <c r="O242" s="25">
        <f>IF('M2-In'!L242&gt;0,zodi2,0)</f>
        <v>0</v>
      </c>
      <c r="P242" s="25">
        <f t="shared" si="49"/>
        <v>0</v>
      </c>
      <c r="Q242" s="25">
        <f>IF(P242+'M2-In'!U242&gt;malu2+dima2+wome2+doje2+vrve2+zasa2+zodi2,1,0)</f>
        <v>0</v>
      </c>
      <c r="R242" s="25" t="str">
        <f t="shared" si="50"/>
        <v>OK</v>
      </c>
      <c r="S242" s="25">
        <f>MIN(P242+'M2-In'!U242,malu2+dima2+wome2+doje2+vrve2+zasa2+zodi2)</f>
        <v>0</v>
      </c>
      <c r="T242" s="25">
        <f>IF('M2-In'!AD242+'M2-In'!AE242+'M2-In'!AF242+'M2-In'!AG242+'M2-In'!AH242+'M2-In'!AI242+'M2-In'!AJ242&gt;S242,1,0)</f>
        <v>0</v>
      </c>
      <c r="U242" s="25" t="str">
        <f t="shared" si="51"/>
        <v>OK</v>
      </c>
      <c r="V242" s="34">
        <f t="shared" si="52"/>
        <v>0</v>
      </c>
      <c r="W242" s="81">
        <f>ROUND('M2-In'!Y242+'M2-In'!Z242+'M2-In'!AA242*0.5+'M2-In'!AB242*0.5,2)</f>
        <v>0</v>
      </c>
      <c r="X242" s="81">
        <f>ROUND('M2-In'!Y242,2)+ROUND('M2-In'!Z242*1.5,2)+ROUND('M2-In'!AA242*0.6,2)+ROUND('M2-In'!AB242*0.9,2)</f>
        <v>0</v>
      </c>
      <c r="Y242" s="81">
        <f ca="1">IF(V242=1,"Corriger",'M2-In'!Y242* vergoedtwee +'M2-In'!Z242*ROUND( vergoedtwee *1.5,2)+'M2-In'!AA242*ROUND( vergoedtwee *0.6,2)+'M2-In'!AB242*ROUND( vergoedtwee *0.9,2))</f>
        <v>0</v>
      </c>
      <c r="Z242" s="81">
        <f t="shared" ca="1" si="53"/>
        <v>0</v>
      </c>
      <c r="AA242" s="81">
        <f>E242+'M2-In'!N242+'M2-In'!P242+H242</f>
        <v>0</v>
      </c>
      <c r="AB242" s="81">
        <f>E242+'M2-In'!N242+'M2-In'!P242</f>
        <v>0</v>
      </c>
      <c r="AC242" s="25">
        <f>IF(V242=1,"Corriger",MIN(AA242,ad5m2*Ident!L242))</f>
        <v>0</v>
      </c>
      <c r="AD242" s="25">
        <f>MIN(AB242,ad5m2*Ident!L242)</f>
        <v>0</v>
      </c>
      <c r="AE242" s="81">
        <f t="shared" si="54"/>
        <v>0</v>
      </c>
      <c r="AF242" s="81">
        <f t="shared" si="55"/>
        <v>0</v>
      </c>
      <c r="AG242" s="81">
        <f>'M2-In'!AD242+'M2-In'!AE242</f>
        <v>0</v>
      </c>
      <c r="AH242" s="81">
        <f t="shared" si="56"/>
        <v>0</v>
      </c>
      <c r="AI242" s="81">
        <f>IF(V242=1,"Corriger!",ROUND('M2-In'!AF242*AE242*fuf,2))</f>
        <v>0</v>
      </c>
      <c r="AJ242" s="81">
        <f>IF(V242=1,"Corriger!",ROUND('M2-In'!AG242*AE242*fuf,2))</f>
        <v>0</v>
      </c>
      <c r="AK242" s="81">
        <f>IF(V242=1,"Corriger!",ROUND('M2-In'!AH242*AE242*fuf,2))</f>
        <v>0</v>
      </c>
      <c r="AL242" s="81">
        <f>IF(V242=1,"Corriger!",ROUND('M2-In'!AI242*AE242*fuf,2))</f>
        <v>0</v>
      </c>
      <c r="AM242" s="81">
        <f>IF(V242=1,"Corriger!",ROUND('M2-In'!AJ242*AE242*fuf,2))</f>
        <v>0</v>
      </c>
      <c r="AN242" s="81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1">
        <f t="shared" si="58"/>
        <v>0</v>
      </c>
      <c r="AQ242" s="81">
        <f t="shared" ca="1" si="59"/>
        <v>0</v>
      </c>
      <c r="AR242" s="81">
        <f t="shared" ca="1" si="60"/>
        <v>0</v>
      </c>
      <c r="AS242" s="81">
        <f t="shared" si="61"/>
        <v>0</v>
      </c>
      <c r="AT242" s="81">
        <f t="shared" ca="1" si="62"/>
        <v>0</v>
      </c>
      <c r="AU242" s="81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'M2-In'!F243*malu2+'M2-In'!G243*dima2+'M2-In'!H243*wome2+'M2-In'!I243*doje2+'M2-In'!J243*vrve2+'M2-In'!K243*zasa2+'M2-In'!L243*zodi2</f>
        <v>0</v>
      </c>
      <c r="F243" s="34">
        <f>IF('M2-In'!Q243&lt;0,1,0)</f>
        <v>0</v>
      </c>
      <c r="G243" s="81" t="str">
        <f t="shared" si="48"/>
        <v>OK</v>
      </c>
      <c r="H243" s="81">
        <f>IF('M2-In'!Q243&lt;0,0,'M2-In'!Q243)</f>
        <v>0</v>
      </c>
      <c r="I243" s="25">
        <f>IF('M2-In'!F243&gt;0,malu2,0)</f>
        <v>0</v>
      </c>
      <c r="J243" s="25">
        <f>IF('M2-In'!G243&gt;0,dima2,0)</f>
        <v>0</v>
      </c>
      <c r="K243" s="25">
        <f>IF('M2-In'!H243&gt;0,wome2,0)</f>
        <v>0</v>
      </c>
      <c r="L243" s="25">
        <f>IF('M2-In'!I243&gt;0,doje2,0)</f>
        <v>0</v>
      </c>
      <c r="M243" s="25">
        <f>IF('M2-In'!J243&gt;0,vrve2,0)</f>
        <v>0</v>
      </c>
      <c r="N243" s="25">
        <f>IF('M2-In'!K243&gt;0,zasa2,0)</f>
        <v>0</v>
      </c>
      <c r="O243" s="25">
        <f>IF('M2-In'!L243&gt;0,zodi2,0)</f>
        <v>0</v>
      </c>
      <c r="P243" s="25">
        <f t="shared" si="49"/>
        <v>0</v>
      </c>
      <c r="Q243" s="25">
        <f>IF(P243+'M2-In'!U243&gt;malu2+dima2+wome2+doje2+vrve2+zasa2+zodi2,1,0)</f>
        <v>0</v>
      </c>
      <c r="R243" s="25" t="str">
        <f t="shared" si="50"/>
        <v>OK</v>
      </c>
      <c r="S243" s="25">
        <f>MIN(P243+'M2-In'!U243,malu2+dima2+wome2+doje2+vrve2+zasa2+zodi2)</f>
        <v>0</v>
      </c>
      <c r="T243" s="25">
        <f>IF('M2-In'!AD243+'M2-In'!AE243+'M2-In'!AF243+'M2-In'!AG243+'M2-In'!AH243+'M2-In'!AI243+'M2-In'!AJ243&gt;S243,1,0)</f>
        <v>0</v>
      </c>
      <c r="U243" s="25" t="str">
        <f t="shared" si="51"/>
        <v>OK</v>
      </c>
      <c r="V243" s="34">
        <f t="shared" si="52"/>
        <v>0</v>
      </c>
      <c r="W243" s="81">
        <f>ROUND('M2-In'!Y243+'M2-In'!Z243+'M2-In'!AA243*0.5+'M2-In'!AB243*0.5,2)</f>
        <v>0</v>
      </c>
      <c r="X243" s="81">
        <f>ROUND('M2-In'!Y243,2)+ROUND('M2-In'!Z243*1.5,2)+ROUND('M2-In'!AA243*0.6,2)+ROUND('M2-In'!AB243*0.9,2)</f>
        <v>0</v>
      </c>
      <c r="Y243" s="81">
        <f ca="1">IF(V243=1,"Corriger",'M2-In'!Y243* vergoedtwee +'M2-In'!Z243*ROUND( vergoedtwee *1.5,2)+'M2-In'!AA243*ROUND( vergoedtwee *0.6,2)+'M2-In'!AB243*ROUND( vergoedtwee *0.9,2))</f>
        <v>0</v>
      </c>
      <c r="Z243" s="81">
        <f t="shared" ca="1" si="53"/>
        <v>0</v>
      </c>
      <c r="AA243" s="81">
        <f>E243+'M2-In'!N243+'M2-In'!P243+H243</f>
        <v>0</v>
      </c>
      <c r="AB243" s="81">
        <f>E243+'M2-In'!N243+'M2-In'!P243</f>
        <v>0</v>
      </c>
      <c r="AC243" s="25">
        <f>IF(V243=1,"Corriger",MIN(AA243,ad5m2*Ident!L243))</f>
        <v>0</v>
      </c>
      <c r="AD243" s="25">
        <f>MIN(AB243,ad5m2*Ident!L243)</f>
        <v>0</v>
      </c>
      <c r="AE243" s="81">
        <f t="shared" si="54"/>
        <v>0</v>
      </c>
      <c r="AF243" s="81">
        <f t="shared" si="55"/>
        <v>0</v>
      </c>
      <c r="AG243" s="81">
        <f>'M2-In'!AD243+'M2-In'!AE243</f>
        <v>0</v>
      </c>
      <c r="AH243" s="81">
        <f t="shared" si="56"/>
        <v>0</v>
      </c>
      <c r="AI243" s="81">
        <f>IF(V243=1,"Corriger!",ROUND('M2-In'!AF243*AE243*fuf,2))</f>
        <v>0</v>
      </c>
      <c r="AJ243" s="81">
        <f>IF(V243=1,"Corriger!",ROUND('M2-In'!AG243*AE243*fuf,2))</f>
        <v>0</v>
      </c>
      <c r="AK243" s="81">
        <f>IF(V243=1,"Corriger!",ROUND('M2-In'!AH243*AE243*fuf,2))</f>
        <v>0</v>
      </c>
      <c r="AL243" s="81">
        <f>IF(V243=1,"Corriger!",ROUND('M2-In'!AI243*AE243*fuf,2))</f>
        <v>0</v>
      </c>
      <c r="AM243" s="81">
        <f>IF(V243=1,"Corriger!",ROUND('M2-In'!AJ243*AE243*fuf,2))</f>
        <v>0</v>
      </c>
      <c r="AN243" s="81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1">
        <f t="shared" si="58"/>
        <v>0</v>
      </c>
      <c r="AQ243" s="81">
        <f t="shared" ca="1" si="59"/>
        <v>0</v>
      </c>
      <c r="AR243" s="81">
        <f t="shared" ca="1" si="60"/>
        <v>0</v>
      </c>
      <c r="AS243" s="81">
        <f t="shared" si="61"/>
        <v>0</v>
      </c>
      <c r="AT243" s="81">
        <f t="shared" ca="1" si="62"/>
        <v>0</v>
      </c>
      <c r="AU243" s="81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'M2-In'!F244*malu2+'M2-In'!G244*dima2+'M2-In'!H244*wome2+'M2-In'!I244*doje2+'M2-In'!J244*vrve2+'M2-In'!K244*zasa2+'M2-In'!L244*zodi2</f>
        <v>0</v>
      </c>
      <c r="F244" s="34">
        <f>IF('M2-In'!Q244&lt;0,1,0)</f>
        <v>0</v>
      </c>
      <c r="G244" s="81" t="str">
        <f t="shared" si="48"/>
        <v>OK</v>
      </c>
      <c r="H244" s="81">
        <f>IF('M2-In'!Q244&lt;0,0,'M2-In'!Q244)</f>
        <v>0</v>
      </c>
      <c r="I244" s="25">
        <f>IF('M2-In'!F244&gt;0,malu2,0)</f>
        <v>0</v>
      </c>
      <c r="J244" s="25">
        <f>IF('M2-In'!G244&gt;0,dima2,0)</f>
        <v>0</v>
      </c>
      <c r="K244" s="25">
        <f>IF('M2-In'!H244&gt;0,wome2,0)</f>
        <v>0</v>
      </c>
      <c r="L244" s="25">
        <f>IF('M2-In'!I244&gt;0,doje2,0)</f>
        <v>0</v>
      </c>
      <c r="M244" s="25">
        <f>IF('M2-In'!J244&gt;0,vrve2,0)</f>
        <v>0</v>
      </c>
      <c r="N244" s="25">
        <f>IF('M2-In'!K244&gt;0,zasa2,0)</f>
        <v>0</v>
      </c>
      <c r="O244" s="25">
        <f>IF('M2-In'!L244&gt;0,zodi2,0)</f>
        <v>0</v>
      </c>
      <c r="P244" s="25">
        <f t="shared" si="49"/>
        <v>0</v>
      </c>
      <c r="Q244" s="25">
        <f>IF(P244+'M2-In'!U244&gt;malu2+dima2+wome2+doje2+vrve2+zasa2+zodi2,1,0)</f>
        <v>0</v>
      </c>
      <c r="R244" s="25" t="str">
        <f t="shared" si="50"/>
        <v>OK</v>
      </c>
      <c r="S244" s="25">
        <f>MIN(P244+'M2-In'!U244,malu2+dima2+wome2+doje2+vrve2+zasa2+zodi2)</f>
        <v>0</v>
      </c>
      <c r="T244" s="25">
        <f>IF('M2-In'!AD244+'M2-In'!AE244+'M2-In'!AF244+'M2-In'!AG244+'M2-In'!AH244+'M2-In'!AI244+'M2-In'!AJ244&gt;S244,1,0)</f>
        <v>0</v>
      </c>
      <c r="U244" s="25" t="str">
        <f t="shared" si="51"/>
        <v>OK</v>
      </c>
      <c r="V244" s="34">
        <f t="shared" si="52"/>
        <v>0</v>
      </c>
      <c r="W244" s="81">
        <f>ROUND('M2-In'!Y244+'M2-In'!Z244+'M2-In'!AA244*0.5+'M2-In'!AB244*0.5,2)</f>
        <v>0</v>
      </c>
      <c r="X244" s="81">
        <f>ROUND('M2-In'!Y244,2)+ROUND('M2-In'!Z244*1.5,2)+ROUND('M2-In'!AA244*0.6,2)+ROUND('M2-In'!AB244*0.9,2)</f>
        <v>0</v>
      </c>
      <c r="Y244" s="81">
        <f ca="1">IF(V244=1,"Corriger",'M2-In'!Y244* vergoedtwee +'M2-In'!Z244*ROUND( vergoedtwee *1.5,2)+'M2-In'!AA244*ROUND( vergoedtwee *0.6,2)+'M2-In'!AB244*ROUND( vergoedtwee *0.9,2))</f>
        <v>0</v>
      </c>
      <c r="Z244" s="81">
        <f t="shared" ca="1" si="53"/>
        <v>0</v>
      </c>
      <c r="AA244" s="81">
        <f>E244+'M2-In'!N244+'M2-In'!P244+H244</f>
        <v>0</v>
      </c>
      <c r="AB244" s="81">
        <f>E244+'M2-In'!N244+'M2-In'!P244</f>
        <v>0</v>
      </c>
      <c r="AC244" s="25">
        <f>IF(V244=1,"Corriger",MIN(AA244,ad5m2*Ident!L244))</f>
        <v>0</v>
      </c>
      <c r="AD244" s="25">
        <f>MIN(AB244,ad5m2*Ident!L244)</f>
        <v>0</v>
      </c>
      <c r="AE244" s="81">
        <f t="shared" si="54"/>
        <v>0</v>
      </c>
      <c r="AF244" s="81">
        <f t="shared" si="55"/>
        <v>0</v>
      </c>
      <c r="AG244" s="81">
        <f>'M2-In'!AD244+'M2-In'!AE244</f>
        <v>0</v>
      </c>
      <c r="AH244" s="81">
        <f t="shared" si="56"/>
        <v>0</v>
      </c>
      <c r="AI244" s="81">
        <f>IF(V244=1,"Corriger!",ROUND('M2-In'!AF244*AE244*fuf,2))</f>
        <v>0</v>
      </c>
      <c r="AJ244" s="81">
        <f>IF(V244=1,"Corriger!",ROUND('M2-In'!AG244*AE244*fuf,2))</f>
        <v>0</v>
      </c>
      <c r="AK244" s="81">
        <f>IF(V244=1,"Corriger!",ROUND('M2-In'!AH244*AE244*fuf,2))</f>
        <v>0</v>
      </c>
      <c r="AL244" s="81">
        <f>IF(V244=1,"Corriger!",ROUND('M2-In'!AI244*AE244*fuf,2))</f>
        <v>0</v>
      </c>
      <c r="AM244" s="81">
        <f>IF(V244=1,"Corriger!",ROUND('M2-In'!AJ244*AE244*fuf,2))</f>
        <v>0</v>
      </c>
      <c r="AN244" s="81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1">
        <f t="shared" si="58"/>
        <v>0</v>
      </c>
      <c r="AQ244" s="81">
        <f t="shared" ca="1" si="59"/>
        <v>0</v>
      </c>
      <c r="AR244" s="81">
        <f t="shared" ca="1" si="60"/>
        <v>0</v>
      </c>
      <c r="AS244" s="81">
        <f t="shared" si="61"/>
        <v>0</v>
      </c>
      <c r="AT244" s="81">
        <f t="shared" ca="1" si="62"/>
        <v>0</v>
      </c>
      <c r="AU244" s="81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'M2-In'!F245*malu2+'M2-In'!G245*dima2+'M2-In'!H245*wome2+'M2-In'!I245*doje2+'M2-In'!J245*vrve2+'M2-In'!K245*zasa2+'M2-In'!L245*zodi2</f>
        <v>0</v>
      </c>
      <c r="F245" s="34">
        <f>IF('M2-In'!Q245&lt;0,1,0)</f>
        <v>0</v>
      </c>
      <c r="G245" s="81" t="str">
        <f t="shared" si="48"/>
        <v>OK</v>
      </c>
      <c r="H245" s="81">
        <f>IF('M2-In'!Q245&lt;0,0,'M2-In'!Q245)</f>
        <v>0</v>
      </c>
      <c r="I245" s="25">
        <f>IF('M2-In'!F245&gt;0,malu2,0)</f>
        <v>0</v>
      </c>
      <c r="J245" s="25">
        <f>IF('M2-In'!G245&gt;0,dima2,0)</f>
        <v>0</v>
      </c>
      <c r="K245" s="25">
        <f>IF('M2-In'!H245&gt;0,wome2,0)</f>
        <v>0</v>
      </c>
      <c r="L245" s="25">
        <f>IF('M2-In'!I245&gt;0,doje2,0)</f>
        <v>0</v>
      </c>
      <c r="M245" s="25">
        <f>IF('M2-In'!J245&gt;0,vrve2,0)</f>
        <v>0</v>
      </c>
      <c r="N245" s="25">
        <f>IF('M2-In'!K245&gt;0,zasa2,0)</f>
        <v>0</v>
      </c>
      <c r="O245" s="25">
        <f>IF('M2-In'!L245&gt;0,zodi2,0)</f>
        <v>0</v>
      </c>
      <c r="P245" s="25">
        <f t="shared" si="49"/>
        <v>0</v>
      </c>
      <c r="Q245" s="25">
        <f>IF(P245+'M2-In'!U245&gt;malu2+dima2+wome2+doje2+vrve2+zasa2+zodi2,1,0)</f>
        <v>0</v>
      </c>
      <c r="R245" s="25" t="str">
        <f t="shared" si="50"/>
        <v>OK</v>
      </c>
      <c r="S245" s="25">
        <f>MIN(P245+'M2-In'!U245,malu2+dima2+wome2+doje2+vrve2+zasa2+zodi2)</f>
        <v>0</v>
      </c>
      <c r="T245" s="25">
        <f>IF('M2-In'!AD245+'M2-In'!AE245+'M2-In'!AF245+'M2-In'!AG245+'M2-In'!AH245+'M2-In'!AI245+'M2-In'!AJ245&gt;S245,1,0)</f>
        <v>0</v>
      </c>
      <c r="U245" s="25" t="str">
        <f t="shared" si="51"/>
        <v>OK</v>
      </c>
      <c r="V245" s="34">
        <f t="shared" si="52"/>
        <v>0</v>
      </c>
      <c r="W245" s="81">
        <f>ROUND('M2-In'!Y245+'M2-In'!Z245+'M2-In'!AA245*0.5+'M2-In'!AB245*0.5,2)</f>
        <v>0</v>
      </c>
      <c r="X245" s="81">
        <f>ROUND('M2-In'!Y245,2)+ROUND('M2-In'!Z245*1.5,2)+ROUND('M2-In'!AA245*0.6,2)+ROUND('M2-In'!AB245*0.9,2)</f>
        <v>0</v>
      </c>
      <c r="Y245" s="81">
        <f ca="1">IF(V245=1,"Corriger",'M2-In'!Y245* vergoedtwee +'M2-In'!Z245*ROUND( vergoedtwee *1.5,2)+'M2-In'!AA245*ROUND( vergoedtwee *0.6,2)+'M2-In'!AB245*ROUND( vergoedtwee *0.9,2))</f>
        <v>0</v>
      </c>
      <c r="Z245" s="81">
        <f t="shared" ca="1" si="53"/>
        <v>0</v>
      </c>
      <c r="AA245" s="81">
        <f>E245+'M2-In'!N245+'M2-In'!P245+H245</f>
        <v>0</v>
      </c>
      <c r="AB245" s="81">
        <f>E245+'M2-In'!N245+'M2-In'!P245</f>
        <v>0</v>
      </c>
      <c r="AC245" s="25">
        <f>IF(V245=1,"Corriger",MIN(AA245,ad5m2*Ident!L245))</f>
        <v>0</v>
      </c>
      <c r="AD245" s="25">
        <f>MIN(AB245,ad5m2*Ident!L245)</f>
        <v>0</v>
      </c>
      <c r="AE245" s="81">
        <f t="shared" si="54"/>
        <v>0</v>
      </c>
      <c r="AF245" s="81">
        <f t="shared" si="55"/>
        <v>0</v>
      </c>
      <c r="AG245" s="81">
        <f>'M2-In'!AD245+'M2-In'!AE245</f>
        <v>0</v>
      </c>
      <c r="AH245" s="81">
        <f t="shared" si="56"/>
        <v>0</v>
      </c>
      <c r="AI245" s="81">
        <f>IF(V245=1,"Corriger!",ROUND('M2-In'!AF245*AE245*fuf,2))</f>
        <v>0</v>
      </c>
      <c r="AJ245" s="81">
        <f>IF(V245=1,"Corriger!",ROUND('M2-In'!AG245*AE245*fuf,2))</f>
        <v>0</v>
      </c>
      <c r="AK245" s="81">
        <f>IF(V245=1,"Corriger!",ROUND('M2-In'!AH245*AE245*fuf,2))</f>
        <v>0</v>
      </c>
      <c r="AL245" s="81">
        <f>IF(V245=1,"Corriger!",ROUND('M2-In'!AI245*AE245*fuf,2))</f>
        <v>0</v>
      </c>
      <c r="AM245" s="81">
        <f>IF(V245=1,"Corriger!",ROUND('M2-In'!AJ245*AE245*fuf,2))</f>
        <v>0</v>
      </c>
      <c r="AN245" s="81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1">
        <f t="shared" si="58"/>
        <v>0</v>
      </c>
      <c r="AQ245" s="81">
        <f t="shared" ca="1" si="59"/>
        <v>0</v>
      </c>
      <c r="AR245" s="81">
        <f t="shared" ca="1" si="60"/>
        <v>0</v>
      </c>
      <c r="AS245" s="81">
        <f t="shared" si="61"/>
        <v>0</v>
      </c>
      <c r="AT245" s="81">
        <f t="shared" ca="1" si="62"/>
        <v>0</v>
      </c>
      <c r="AU245" s="81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'M2-In'!F246*malu2+'M2-In'!G246*dima2+'M2-In'!H246*wome2+'M2-In'!I246*doje2+'M2-In'!J246*vrve2+'M2-In'!K246*zasa2+'M2-In'!L246*zodi2</f>
        <v>0</v>
      </c>
      <c r="F246" s="34">
        <f>IF('M2-In'!Q246&lt;0,1,0)</f>
        <v>0</v>
      </c>
      <c r="G246" s="81" t="str">
        <f t="shared" si="48"/>
        <v>OK</v>
      </c>
      <c r="H246" s="81">
        <f>IF('M2-In'!Q246&lt;0,0,'M2-In'!Q246)</f>
        <v>0</v>
      </c>
      <c r="I246" s="25">
        <f>IF('M2-In'!F246&gt;0,malu2,0)</f>
        <v>0</v>
      </c>
      <c r="J246" s="25">
        <f>IF('M2-In'!G246&gt;0,dima2,0)</f>
        <v>0</v>
      </c>
      <c r="K246" s="25">
        <f>IF('M2-In'!H246&gt;0,wome2,0)</f>
        <v>0</v>
      </c>
      <c r="L246" s="25">
        <f>IF('M2-In'!I246&gt;0,doje2,0)</f>
        <v>0</v>
      </c>
      <c r="M246" s="25">
        <f>IF('M2-In'!J246&gt;0,vrve2,0)</f>
        <v>0</v>
      </c>
      <c r="N246" s="25">
        <f>IF('M2-In'!K246&gt;0,zasa2,0)</f>
        <v>0</v>
      </c>
      <c r="O246" s="25">
        <f>IF('M2-In'!L246&gt;0,zodi2,0)</f>
        <v>0</v>
      </c>
      <c r="P246" s="25">
        <f t="shared" si="49"/>
        <v>0</v>
      </c>
      <c r="Q246" s="25">
        <f>IF(P246+'M2-In'!U246&gt;malu2+dima2+wome2+doje2+vrve2+zasa2+zodi2,1,0)</f>
        <v>0</v>
      </c>
      <c r="R246" s="25" t="str">
        <f t="shared" si="50"/>
        <v>OK</v>
      </c>
      <c r="S246" s="25">
        <f>MIN(P246+'M2-In'!U246,malu2+dima2+wome2+doje2+vrve2+zasa2+zodi2)</f>
        <v>0</v>
      </c>
      <c r="T246" s="25">
        <f>IF('M2-In'!AD246+'M2-In'!AE246+'M2-In'!AF246+'M2-In'!AG246+'M2-In'!AH246+'M2-In'!AI246+'M2-In'!AJ246&gt;S246,1,0)</f>
        <v>0</v>
      </c>
      <c r="U246" s="25" t="str">
        <f t="shared" si="51"/>
        <v>OK</v>
      </c>
      <c r="V246" s="34">
        <f t="shared" si="52"/>
        <v>0</v>
      </c>
      <c r="W246" s="81">
        <f>ROUND('M2-In'!Y246+'M2-In'!Z246+'M2-In'!AA246*0.5+'M2-In'!AB246*0.5,2)</f>
        <v>0</v>
      </c>
      <c r="X246" s="81">
        <f>ROUND('M2-In'!Y246,2)+ROUND('M2-In'!Z246*1.5,2)+ROUND('M2-In'!AA246*0.6,2)+ROUND('M2-In'!AB246*0.9,2)</f>
        <v>0</v>
      </c>
      <c r="Y246" s="81">
        <f ca="1">IF(V246=1,"Corriger",'M2-In'!Y246* vergoedtwee +'M2-In'!Z246*ROUND( vergoedtwee *1.5,2)+'M2-In'!AA246*ROUND( vergoedtwee *0.6,2)+'M2-In'!AB246*ROUND( vergoedtwee *0.9,2))</f>
        <v>0</v>
      </c>
      <c r="Z246" s="81">
        <f t="shared" ca="1" si="53"/>
        <v>0</v>
      </c>
      <c r="AA246" s="81">
        <f>E246+'M2-In'!N246+'M2-In'!P246+H246</f>
        <v>0</v>
      </c>
      <c r="AB246" s="81">
        <f>E246+'M2-In'!N246+'M2-In'!P246</f>
        <v>0</v>
      </c>
      <c r="AC246" s="25">
        <f>IF(V246=1,"Corriger",MIN(AA246,ad5m2*Ident!L246))</f>
        <v>0</v>
      </c>
      <c r="AD246" s="25">
        <f>MIN(AB246,ad5m2*Ident!L246)</f>
        <v>0</v>
      </c>
      <c r="AE246" s="81">
        <f t="shared" si="54"/>
        <v>0</v>
      </c>
      <c r="AF246" s="81">
        <f t="shared" si="55"/>
        <v>0</v>
      </c>
      <c r="AG246" s="81">
        <f>'M2-In'!AD246+'M2-In'!AE246</f>
        <v>0</v>
      </c>
      <c r="AH246" s="81">
        <f t="shared" si="56"/>
        <v>0</v>
      </c>
      <c r="AI246" s="81">
        <f>IF(V246=1,"Corriger!",ROUND('M2-In'!AF246*AE246*fuf,2))</f>
        <v>0</v>
      </c>
      <c r="AJ246" s="81">
        <f>IF(V246=1,"Corriger!",ROUND('M2-In'!AG246*AE246*fuf,2))</f>
        <v>0</v>
      </c>
      <c r="AK246" s="81">
        <f>IF(V246=1,"Corriger!",ROUND('M2-In'!AH246*AE246*fuf,2))</f>
        <v>0</v>
      </c>
      <c r="AL246" s="81">
        <f>IF(V246=1,"Corriger!",ROUND('M2-In'!AI246*AE246*fuf,2))</f>
        <v>0</v>
      </c>
      <c r="AM246" s="81">
        <f>IF(V246=1,"Corriger!",ROUND('M2-In'!AJ246*AE246*fuf,2))</f>
        <v>0</v>
      </c>
      <c r="AN246" s="81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1">
        <f t="shared" si="58"/>
        <v>0</v>
      </c>
      <c r="AQ246" s="81">
        <f t="shared" ca="1" si="59"/>
        <v>0</v>
      </c>
      <c r="AR246" s="81">
        <f t="shared" ca="1" si="60"/>
        <v>0</v>
      </c>
      <c r="AS246" s="81">
        <f t="shared" si="61"/>
        <v>0</v>
      </c>
      <c r="AT246" s="81">
        <f t="shared" ca="1" si="62"/>
        <v>0</v>
      </c>
      <c r="AU246" s="81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'M2-In'!F247*malu2+'M2-In'!G247*dima2+'M2-In'!H247*wome2+'M2-In'!I247*doje2+'M2-In'!J247*vrve2+'M2-In'!K247*zasa2+'M2-In'!L247*zodi2</f>
        <v>0</v>
      </c>
      <c r="F247" s="34">
        <f>IF('M2-In'!Q247&lt;0,1,0)</f>
        <v>0</v>
      </c>
      <c r="G247" s="81" t="str">
        <f t="shared" si="48"/>
        <v>OK</v>
      </c>
      <c r="H247" s="81">
        <f>IF('M2-In'!Q247&lt;0,0,'M2-In'!Q247)</f>
        <v>0</v>
      </c>
      <c r="I247" s="25">
        <f>IF('M2-In'!F247&gt;0,malu2,0)</f>
        <v>0</v>
      </c>
      <c r="J247" s="25">
        <f>IF('M2-In'!G247&gt;0,dima2,0)</f>
        <v>0</v>
      </c>
      <c r="K247" s="25">
        <f>IF('M2-In'!H247&gt;0,wome2,0)</f>
        <v>0</v>
      </c>
      <c r="L247" s="25">
        <f>IF('M2-In'!I247&gt;0,doje2,0)</f>
        <v>0</v>
      </c>
      <c r="M247" s="25">
        <f>IF('M2-In'!J247&gt;0,vrve2,0)</f>
        <v>0</v>
      </c>
      <c r="N247" s="25">
        <f>IF('M2-In'!K247&gt;0,zasa2,0)</f>
        <v>0</v>
      </c>
      <c r="O247" s="25">
        <f>IF('M2-In'!L247&gt;0,zodi2,0)</f>
        <v>0</v>
      </c>
      <c r="P247" s="25">
        <f t="shared" si="49"/>
        <v>0</v>
      </c>
      <c r="Q247" s="25">
        <f>IF(P247+'M2-In'!U247&gt;malu2+dima2+wome2+doje2+vrve2+zasa2+zodi2,1,0)</f>
        <v>0</v>
      </c>
      <c r="R247" s="25" t="str">
        <f t="shared" si="50"/>
        <v>OK</v>
      </c>
      <c r="S247" s="25">
        <f>MIN(P247+'M2-In'!U247,malu2+dima2+wome2+doje2+vrve2+zasa2+zodi2)</f>
        <v>0</v>
      </c>
      <c r="T247" s="25">
        <f>IF('M2-In'!AD247+'M2-In'!AE247+'M2-In'!AF247+'M2-In'!AG247+'M2-In'!AH247+'M2-In'!AI247+'M2-In'!AJ247&gt;S247,1,0)</f>
        <v>0</v>
      </c>
      <c r="U247" s="25" t="str">
        <f t="shared" si="51"/>
        <v>OK</v>
      </c>
      <c r="V247" s="34">
        <f t="shared" si="52"/>
        <v>0</v>
      </c>
      <c r="W247" s="81">
        <f>ROUND('M2-In'!Y247+'M2-In'!Z247+'M2-In'!AA247*0.5+'M2-In'!AB247*0.5,2)</f>
        <v>0</v>
      </c>
      <c r="X247" s="81">
        <f>ROUND('M2-In'!Y247,2)+ROUND('M2-In'!Z247*1.5,2)+ROUND('M2-In'!AA247*0.6,2)+ROUND('M2-In'!AB247*0.9,2)</f>
        <v>0</v>
      </c>
      <c r="Y247" s="81">
        <f ca="1">IF(V247=1,"Corriger",'M2-In'!Y247* vergoedtwee +'M2-In'!Z247*ROUND( vergoedtwee *1.5,2)+'M2-In'!AA247*ROUND( vergoedtwee *0.6,2)+'M2-In'!AB247*ROUND( vergoedtwee *0.9,2))</f>
        <v>0</v>
      </c>
      <c r="Z247" s="81">
        <f t="shared" ca="1" si="53"/>
        <v>0</v>
      </c>
      <c r="AA247" s="81">
        <f>E247+'M2-In'!N247+'M2-In'!P247+H247</f>
        <v>0</v>
      </c>
      <c r="AB247" s="81">
        <f>E247+'M2-In'!N247+'M2-In'!P247</f>
        <v>0</v>
      </c>
      <c r="AC247" s="25">
        <f>IF(V247=1,"Corriger",MIN(AA247,ad5m2*Ident!L247))</f>
        <v>0</v>
      </c>
      <c r="AD247" s="25">
        <f>MIN(AB247,ad5m2*Ident!L247)</f>
        <v>0</v>
      </c>
      <c r="AE247" s="81">
        <f t="shared" si="54"/>
        <v>0</v>
      </c>
      <c r="AF247" s="81">
        <f t="shared" si="55"/>
        <v>0</v>
      </c>
      <c r="AG247" s="81">
        <f>'M2-In'!AD247+'M2-In'!AE247</f>
        <v>0</v>
      </c>
      <c r="AH247" s="81">
        <f t="shared" si="56"/>
        <v>0</v>
      </c>
      <c r="AI247" s="81">
        <f>IF(V247=1,"Corriger!",ROUND('M2-In'!AF247*AE247*fuf,2))</f>
        <v>0</v>
      </c>
      <c r="AJ247" s="81">
        <f>IF(V247=1,"Corriger!",ROUND('M2-In'!AG247*AE247*fuf,2))</f>
        <v>0</v>
      </c>
      <c r="AK247" s="81">
        <f>IF(V247=1,"Corriger!",ROUND('M2-In'!AH247*AE247*fuf,2))</f>
        <v>0</v>
      </c>
      <c r="AL247" s="81">
        <f>IF(V247=1,"Corriger!",ROUND('M2-In'!AI247*AE247*fuf,2))</f>
        <v>0</v>
      </c>
      <c r="AM247" s="81">
        <f>IF(V247=1,"Corriger!",ROUND('M2-In'!AJ247*AE247*fuf,2))</f>
        <v>0</v>
      </c>
      <c r="AN247" s="81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1">
        <f t="shared" si="58"/>
        <v>0</v>
      </c>
      <c r="AQ247" s="81">
        <f t="shared" ca="1" si="59"/>
        <v>0</v>
      </c>
      <c r="AR247" s="81">
        <f t="shared" ca="1" si="60"/>
        <v>0</v>
      </c>
      <c r="AS247" s="81">
        <f t="shared" si="61"/>
        <v>0</v>
      </c>
      <c r="AT247" s="81">
        <f t="shared" ca="1" si="62"/>
        <v>0</v>
      </c>
      <c r="AU247" s="81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'M2-In'!F248*malu2+'M2-In'!G248*dima2+'M2-In'!H248*wome2+'M2-In'!I248*doje2+'M2-In'!J248*vrve2+'M2-In'!K248*zasa2+'M2-In'!L248*zodi2</f>
        <v>0</v>
      </c>
      <c r="F248" s="34">
        <f>IF('M2-In'!Q248&lt;0,1,0)</f>
        <v>0</v>
      </c>
      <c r="G248" s="81" t="str">
        <f t="shared" si="48"/>
        <v>OK</v>
      </c>
      <c r="H248" s="81">
        <f>IF('M2-In'!Q248&lt;0,0,'M2-In'!Q248)</f>
        <v>0</v>
      </c>
      <c r="I248" s="25">
        <f>IF('M2-In'!F248&gt;0,malu2,0)</f>
        <v>0</v>
      </c>
      <c r="J248" s="25">
        <f>IF('M2-In'!G248&gt;0,dima2,0)</f>
        <v>0</v>
      </c>
      <c r="K248" s="25">
        <f>IF('M2-In'!H248&gt;0,wome2,0)</f>
        <v>0</v>
      </c>
      <c r="L248" s="25">
        <f>IF('M2-In'!I248&gt;0,doje2,0)</f>
        <v>0</v>
      </c>
      <c r="M248" s="25">
        <f>IF('M2-In'!J248&gt;0,vrve2,0)</f>
        <v>0</v>
      </c>
      <c r="N248" s="25">
        <f>IF('M2-In'!K248&gt;0,zasa2,0)</f>
        <v>0</v>
      </c>
      <c r="O248" s="25">
        <f>IF('M2-In'!L248&gt;0,zodi2,0)</f>
        <v>0</v>
      </c>
      <c r="P248" s="25">
        <f t="shared" si="49"/>
        <v>0</v>
      </c>
      <c r="Q248" s="25">
        <f>IF(P248+'M2-In'!U248&gt;malu2+dima2+wome2+doje2+vrve2+zasa2+zodi2,1,0)</f>
        <v>0</v>
      </c>
      <c r="R248" s="25" t="str">
        <f t="shared" si="50"/>
        <v>OK</v>
      </c>
      <c r="S248" s="25">
        <f>MIN(P248+'M2-In'!U248,malu2+dima2+wome2+doje2+vrve2+zasa2+zodi2)</f>
        <v>0</v>
      </c>
      <c r="T248" s="25">
        <f>IF('M2-In'!AD248+'M2-In'!AE248+'M2-In'!AF248+'M2-In'!AG248+'M2-In'!AH248+'M2-In'!AI248+'M2-In'!AJ248&gt;S248,1,0)</f>
        <v>0</v>
      </c>
      <c r="U248" s="25" t="str">
        <f t="shared" si="51"/>
        <v>OK</v>
      </c>
      <c r="V248" s="34">
        <f t="shared" si="52"/>
        <v>0</v>
      </c>
      <c r="W248" s="81">
        <f>ROUND('M2-In'!Y248+'M2-In'!Z248+'M2-In'!AA248*0.5+'M2-In'!AB248*0.5,2)</f>
        <v>0</v>
      </c>
      <c r="X248" s="81">
        <f>ROUND('M2-In'!Y248,2)+ROUND('M2-In'!Z248*1.5,2)+ROUND('M2-In'!AA248*0.6,2)+ROUND('M2-In'!AB248*0.9,2)</f>
        <v>0</v>
      </c>
      <c r="Y248" s="81">
        <f ca="1">IF(V248=1,"Corriger",'M2-In'!Y248* vergoedtwee +'M2-In'!Z248*ROUND( vergoedtwee *1.5,2)+'M2-In'!AA248*ROUND( vergoedtwee *0.6,2)+'M2-In'!AB248*ROUND( vergoedtwee *0.9,2))</f>
        <v>0</v>
      </c>
      <c r="Z248" s="81">
        <f t="shared" ca="1" si="53"/>
        <v>0</v>
      </c>
      <c r="AA248" s="81">
        <f>E248+'M2-In'!N248+'M2-In'!P248+H248</f>
        <v>0</v>
      </c>
      <c r="AB248" s="81">
        <f>E248+'M2-In'!N248+'M2-In'!P248</f>
        <v>0</v>
      </c>
      <c r="AC248" s="25">
        <f>IF(V248=1,"Corriger",MIN(AA248,ad5m2*Ident!L248))</f>
        <v>0</v>
      </c>
      <c r="AD248" s="25">
        <f>MIN(AB248,ad5m2*Ident!L248)</f>
        <v>0</v>
      </c>
      <c r="AE248" s="81">
        <f t="shared" si="54"/>
        <v>0</v>
      </c>
      <c r="AF248" s="81">
        <f t="shared" si="55"/>
        <v>0</v>
      </c>
      <c r="AG248" s="81">
        <f>'M2-In'!AD248+'M2-In'!AE248</f>
        <v>0</v>
      </c>
      <c r="AH248" s="81">
        <f t="shared" si="56"/>
        <v>0</v>
      </c>
      <c r="AI248" s="81">
        <f>IF(V248=1,"Corriger!",ROUND('M2-In'!AF248*AE248*fuf,2))</f>
        <v>0</v>
      </c>
      <c r="AJ248" s="81">
        <f>IF(V248=1,"Corriger!",ROUND('M2-In'!AG248*AE248*fuf,2))</f>
        <v>0</v>
      </c>
      <c r="AK248" s="81">
        <f>IF(V248=1,"Corriger!",ROUND('M2-In'!AH248*AE248*fuf,2))</f>
        <v>0</v>
      </c>
      <c r="AL248" s="81">
        <f>IF(V248=1,"Corriger!",ROUND('M2-In'!AI248*AE248*fuf,2))</f>
        <v>0</v>
      </c>
      <c r="AM248" s="81">
        <f>IF(V248=1,"Corriger!",ROUND('M2-In'!AJ248*AE248*fuf,2))</f>
        <v>0</v>
      </c>
      <c r="AN248" s="81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1">
        <f t="shared" si="58"/>
        <v>0</v>
      </c>
      <c r="AQ248" s="81">
        <f t="shared" ca="1" si="59"/>
        <v>0</v>
      </c>
      <c r="AR248" s="81">
        <f t="shared" ca="1" si="60"/>
        <v>0</v>
      </c>
      <c r="AS248" s="81">
        <f t="shared" si="61"/>
        <v>0</v>
      </c>
      <c r="AT248" s="81">
        <f t="shared" ca="1" si="62"/>
        <v>0</v>
      </c>
      <c r="AU248" s="81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'M2-In'!F249*malu2+'M2-In'!G249*dima2+'M2-In'!H249*wome2+'M2-In'!I249*doje2+'M2-In'!J249*vrve2+'M2-In'!K249*zasa2+'M2-In'!L249*zodi2</f>
        <v>0</v>
      </c>
      <c r="F249" s="34">
        <f>IF('M2-In'!Q249&lt;0,1,0)</f>
        <v>0</v>
      </c>
      <c r="G249" s="81" t="str">
        <f t="shared" si="48"/>
        <v>OK</v>
      </c>
      <c r="H249" s="81">
        <f>IF('M2-In'!Q249&lt;0,0,'M2-In'!Q249)</f>
        <v>0</v>
      </c>
      <c r="I249" s="25">
        <f>IF('M2-In'!F249&gt;0,malu2,0)</f>
        <v>0</v>
      </c>
      <c r="J249" s="25">
        <f>IF('M2-In'!G249&gt;0,dima2,0)</f>
        <v>0</v>
      </c>
      <c r="K249" s="25">
        <f>IF('M2-In'!H249&gt;0,wome2,0)</f>
        <v>0</v>
      </c>
      <c r="L249" s="25">
        <f>IF('M2-In'!I249&gt;0,doje2,0)</f>
        <v>0</v>
      </c>
      <c r="M249" s="25">
        <f>IF('M2-In'!J249&gt;0,vrve2,0)</f>
        <v>0</v>
      </c>
      <c r="N249" s="25">
        <f>IF('M2-In'!K249&gt;0,zasa2,0)</f>
        <v>0</v>
      </c>
      <c r="O249" s="25">
        <f>IF('M2-In'!L249&gt;0,zodi2,0)</f>
        <v>0</v>
      </c>
      <c r="P249" s="25">
        <f t="shared" si="49"/>
        <v>0</v>
      </c>
      <c r="Q249" s="25">
        <f>IF(P249+'M2-In'!U249&gt;malu2+dima2+wome2+doje2+vrve2+zasa2+zodi2,1,0)</f>
        <v>0</v>
      </c>
      <c r="R249" s="25" t="str">
        <f t="shared" si="50"/>
        <v>OK</v>
      </c>
      <c r="S249" s="25">
        <f>MIN(P249+'M2-In'!U249,malu2+dima2+wome2+doje2+vrve2+zasa2+zodi2)</f>
        <v>0</v>
      </c>
      <c r="T249" s="25">
        <f>IF('M2-In'!AD249+'M2-In'!AE249+'M2-In'!AF249+'M2-In'!AG249+'M2-In'!AH249+'M2-In'!AI249+'M2-In'!AJ249&gt;S249,1,0)</f>
        <v>0</v>
      </c>
      <c r="U249" s="25" t="str">
        <f t="shared" si="51"/>
        <v>OK</v>
      </c>
      <c r="V249" s="34">
        <f t="shared" si="52"/>
        <v>0</v>
      </c>
      <c r="W249" s="81">
        <f>ROUND('M2-In'!Y249+'M2-In'!Z249+'M2-In'!AA249*0.5+'M2-In'!AB249*0.5,2)</f>
        <v>0</v>
      </c>
      <c r="X249" s="81">
        <f>ROUND('M2-In'!Y249,2)+ROUND('M2-In'!Z249*1.5,2)+ROUND('M2-In'!AA249*0.6,2)+ROUND('M2-In'!AB249*0.9,2)</f>
        <v>0</v>
      </c>
      <c r="Y249" s="81">
        <f ca="1">IF(V249=1,"Corriger",'M2-In'!Y249* vergoedtwee +'M2-In'!Z249*ROUND( vergoedtwee *1.5,2)+'M2-In'!AA249*ROUND( vergoedtwee *0.6,2)+'M2-In'!AB249*ROUND( vergoedtwee *0.9,2))</f>
        <v>0</v>
      </c>
      <c r="Z249" s="81">
        <f t="shared" ca="1" si="53"/>
        <v>0</v>
      </c>
      <c r="AA249" s="81">
        <f>E249+'M2-In'!N249+'M2-In'!P249+H249</f>
        <v>0</v>
      </c>
      <c r="AB249" s="81">
        <f>E249+'M2-In'!N249+'M2-In'!P249</f>
        <v>0</v>
      </c>
      <c r="AC249" s="25">
        <f>IF(V249=1,"Corriger",MIN(AA249,ad5m2*Ident!L249))</f>
        <v>0</v>
      </c>
      <c r="AD249" s="25">
        <f>MIN(AB249,ad5m2*Ident!L249)</f>
        <v>0</v>
      </c>
      <c r="AE249" s="81">
        <f t="shared" si="54"/>
        <v>0</v>
      </c>
      <c r="AF249" s="81">
        <f t="shared" si="55"/>
        <v>0</v>
      </c>
      <c r="AG249" s="81">
        <f>'M2-In'!AD249+'M2-In'!AE249</f>
        <v>0</v>
      </c>
      <c r="AH249" s="81">
        <f t="shared" si="56"/>
        <v>0</v>
      </c>
      <c r="AI249" s="81">
        <f>IF(V249=1,"Corriger!",ROUND('M2-In'!AF249*AE249*fuf,2))</f>
        <v>0</v>
      </c>
      <c r="AJ249" s="81">
        <f>IF(V249=1,"Corriger!",ROUND('M2-In'!AG249*AE249*fuf,2))</f>
        <v>0</v>
      </c>
      <c r="AK249" s="81">
        <f>IF(V249=1,"Corriger!",ROUND('M2-In'!AH249*AE249*fuf,2))</f>
        <v>0</v>
      </c>
      <c r="AL249" s="81">
        <f>IF(V249=1,"Corriger!",ROUND('M2-In'!AI249*AE249*fuf,2))</f>
        <v>0</v>
      </c>
      <c r="AM249" s="81">
        <f>IF(V249=1,"Corriger!",ROUND('M2-In'!AJ249*AE249*fuf,2))</f>
        <v>0</v>
      </c>
      <c r="AN249" s="81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1">
        <f t="shared" si="58"/>
        <v>0</v>
      </c>
      <c r="AQ249" s="81">
        <f t="shared" ca="1" si="59"/>
        <v>0</v>
      </c>
      <c r="AR249" s="81">
        <f t="shared" ca="1" si="60"/>
        <v>0</v>
      </c>
      <c r="AS249" s="81">
        <f t="shared" si="61"/>
        <v>0</v>
      </c>
      <c r="AT249" s="81">
        <f t="shared" ca="1" si="62"/>
        <v>0</v>
      </c>
      <c r="AU249" s="81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'M2-In'!F250*malu2+'M2-In'!G250*dima2+'M2-In'!H250*wome2+'M2-In'!I250*doje2+'M2-In'!J250*vrve2+'M2-In'!K250*zasa2+'M2-In'!L250*zodi2</f>
        <v>0</v>
      </c>
      <c r="F250" s="34">
        <f>IF('M2-In'!Q250&lt;0,1,0)</f>
        <v>0</v>
      </c>
      <c r="G250" s="81" t="str">
        <f t="shared" si="48"/>
        <v>OK</v>
      </c>
      <c r="H250" s="81">
        <f>IF('M2-In'!Q250&lt;0,0,'M2-In'!Q250)</f>
        <v>0</v>
      </c>
      <c r="I250" s="25">
        <f>IF('M2-In'!F250&gt;0,malu2,0)</f>
        <v>0</v>
      </c>
      <c r="J250" s="25">
        <f>IF('M2-In'!G250&gt;0,dima2,0)</f>
        <v>0</v>
      </c>
      <c r="K250" s="25">
        <f>IF('M2-In'!H250&gt;0,wome2,0)</f>
        <v>0</v>
      </c>
      <c r="L250" s="25">
        <f>IF('M2-In'!I250&gt;0,doje2,0)</f>
        <v>0</v>
      </c>
      <c r="M250" s="25">
        <f>IF('M2-In'!J250&gt;0,vrve2,0)</f>
        <v>0</v>
      </c>
      <c r="N250" s="25">
        <f>IF('M2-In'!K250&gt;0,zasa2,0)</f>
        <v>0</v>
      </c>
      <c r="O250" s="25">
        <f>IF('M2-In'!L250&gt;0,zodi2,0)</f>
        <v>0</v>
      </c>
      <c r="P250" s="25">
        <f t="shared" si="49"/>
        <v>0</v>
      </c>
      <c r="Q250" s="25">
        <f>IF(P250+'M2-In'!U250&gt;malu2+dima2+wome2+doje2+vrve2+zasa2+zodi2,1,0)</f>
        <v>0</v>
      </c>
      <c r="R250" s="25" t="str">
        <f t="shared" si="50"/>
        <v>OK</v>
      </c>
      <c r="S250" s="25">
        <f>MIN(P250+'M2-In'!U250,malu2+dima2+wome2+doje2+vrve2+zasa2+zodi2)</f>
        <v>0</v>
      </c>
      <c r="T250" s="25">
        <f>IF('M2-In'!AD250+'M2-In'!AE250+'M2-In'!AF250+'M2-In'!AG250+'M2-In'!AH250+'M2-In'!AI250+'M2-In'!AJ250&gt;S250,1,0)</f>
        <v>0</v>
      </c>
      <c r="U250" s="25" t="str">
        <f t="shared" si="51"/>
        <v>OK</v>
      </c>
      <c r="V250" s="34">
        <f t="shared" si="52"/>
        <v>0</v>
      </c>
      <c r="W250" s="81">
        <f>ROUND('M2-In'!Y250+'M2-In'!Z250+'M2-In'!AA250*0.5+'M2-In'!AB250*0.5,2)</f>
        <v>0</v>
      </c>
      <c r="X250" s="81">
        <f>ROUND('M2-In'!Y250,2)+ROUND('M2-In'!Z250*1.5,2)+ROUND('M2-In'!AA250*0.6,2)+ROUND('M2-In'!AB250*0.9,2)</f>
        <v>0</v>
      </c>
      <c r="Y250" s="81">
        <f ca="1">IF(V250=1,"Corriger",'M2-In'!Y250* vergoedtwee +'M2-In'!Z250*ROUND( vergoedtwee *1.5,2)+'M2-In'!AA250*ROUND( vergoedtwee *0.6,2)+'M2-In'!AB250*ROUND( vergoedtwee *0.9,2))</f>
        <v>0</v>
      </c>
      <c r="Z250" s="81">
        <f t="shared" ca="1" si="53"/>
        <v>0</v>
      </c>
      <c r="AA250" s="81">
        <f>E250+'M2-In'!N250+'M2-In'!P250+H250</f>
        <v>0</v>
      </c>
      <c r="AB250" s="81">
        <f>E250+'M2-In'!N250+'M2-In'!P250</f>
        <v>0</v>
      </c>
      <c r="AC250" s="25">
        <f>IF(V250=1,"Corriger",MIN(AA250,ad5m2*Ident!L250))</f>
        <v>0</v>
      </c>
      <c r="AD250" s="25">
        <f>MIN(AB250,ad5m2*Ident!L250)</f>
        <v>0</v>
      </c>
      <c r="AE250" s="81">
        <f t="shared" si="54"/>
        <v>0</v>
      </c>
      <c r="AF250" s="81">
        <f t="shared" si="55"/>
        <v>0</v>
      </c>
      <c r="AG250" s="81">
        <f>'M2-In'!AD250+'M2-In'!AE250</f>
        <v>0</v>
      </c>
      <c r="AH250" s="81">
        <f t="shared" si="56"/>
        <v>0</v>
      </c>
      <c r="AI250" s="81">
        <f>IF(V250=1,"Corriger!",ROUND('M2-In'!AF250*AE250*fuf,2))</f>
        <v>0</v>
      </c>
      <c r="AJ250" s="81">
        <f>IF(V250=1,"Corriger!",ROUND('M2-In'!AG250*AE250*fuf,2))</f>
        <v>0</v>
      </c>
      <c r="AK250" s="81">
        <f>IF(V250=1,"Corriger!",ROUND('M2-In'!AH250*AE250*fuf,2))</f>
        <v>0</v>
      </c>
      <c r="AL250" s="81">
        <f>IF(V250=1,"Corriger!",ROUND('M2-In'!AI250*AE250*fuf,2))</f>
        <v>0</v>
      </c>
      <c r="AM250" s="81">
        <f>IF(V250=1,"Corriger!",ROUND('M2-In'!AJ250*AE250*fuf,2))</f>
        <v>0</v>
      </c>
      <c r="AN250" s="81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1">
        <f t="shared" si="58"/>
        <v>0</v>
      </c>
      <c r="AQ250" s="81">
        <f t="shared" ca="1" si="59"/>
        <v>0</v>
      </c>
      <c r="AR250" s="81">
        <f t="shared" ca="1" si="60"/>
        <v>0</v>
      </c>
      <c r="AS250" s="81">
        <f t="shared" si="61"/>
        <v>0</v>
      </c>
      <c r="AT250" s="81">
        <f t="shared" ca="1" si="62"/>
        <v>0</v>
      </c>
      <c r="AU250" s="81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'M2-In'!F251*malu2+'M2-In'!G251*dima2+'M2-In'!H251*wome2+'M2-In'!I251*doje2+'M2-In'!J251*vrve2+'M2-In'!K251*zasa2+'M2-In'!L251*zodi2</f>
        <v>0</v>
      </c>
      <c r="F251" s="34">
        <f>IF('M2-In'!Q251&lt;0,1,0)</f>
        <v>0</v>
      </c>
      <c r="G251" s="81" t="str">
        <f t="shared" si="48"/>
        <v>OK</v>
      </c>
      <c r="H251" s="81">
        <f>IF('M2-In'!Q251&lt;0,0,'M2-In'!Q251)</f>
        <v>0</v>
      </c>
      <c r="I251" s="25">
        <f>IF('M2-In'!F251&gt;0,malu2,0)</f>
        <v>0</v>
      </c>
      <c r="J251" s="25">
        <f>IF('M2-In'!G251&gt;0,dima2,0)</f>
        <v>0</v>
      </c>
      <c r="K251" s="25">
        <f>IF('M2-In'!H251&gt;0,wome2,0)</f>
        <v>0</v>
      </c>
      <c r="L251" s="25">
        <f>IF('M2-In'!I251&gt;0,doje2,0)</f>
        <v>0</v>
      </c>
      <c r="M251" s="25">
        <f>IF('M2-In'!J251&gt;0,vrve2,0)</f>
        <v>0</v>
      </c>
      <c r="N251" s="25">
        <f>IF('M2-In'!K251&gt;0,zasa2,0)</f>
        <v>0</v>
      </c>
      <c r="O251" s="25">
        <f>IF('M2-In'!L251&gt;0,zodi2,0)</f>
        <v>0</v>
      </c>
      <c r="P251" s="25">
        <f t="shared" si="49"/>
        <v>0</v>
      </c>
      <c r="Q251" s="25">
        <f>IF(P251+'M2-In'!U251&gt;malu2+dima2+wome2+doje2+vrve2+zasa2+zodi2,1,0)</f>
        <v>0</v>
      </c>
      <c r="R251" s="25" t="str">
        <f t="shared" si="50"/>
        <v>OK</v>
      </c>
      <c r="S251" s="25">
        <f>MIN(P251+'M2-In'!U251,malu2+dima2+wome2+doje2+vrve2+zasa2+zodi2)</f>
        <v>0</v>
      </c>
      <c r="T251" s="25">
        <f>IF('M2-In'!AD251+'M2-In'!AE251+'M2-In'!AF251+'M2-In'!AG251+'M2-In'!AH251+'M2-In'!AI251+'M2-In'!AJ251&gt;S251,1,0)</f>
        <v>0</v>
      </c>
      <c r="U251" s="25" t="str">
        <f t="shared" si="51"/>
        <v>OK</v>
      </c>
      <c r="V251" s="34">
        <f t="shared" si="52"/>
        <v>0</v>
      </c>
      <c r="W251" s="81">
        <f>ROUND('M2-In'!Y251+'M2-In'!Z251+'M2-In'!AA251*0.5+'M2-In'!AB251*0.5,2)</f>
        <v>0</v>
      </c>
      <c r="X251" s="81">
        <f>ROUND('M2-In'!Y251,2)+ROUND('M2-In'!Z251*1.5,2)+ROUND('M2-In'!AA251*0.6,2)+ROUND('M2-In'!AB251*0.9,2)</f>
        <v>0</v>
      </c>
      <c r="Y251" s="81">
        <f ca="1">IF(V251=1,"Corriger",'M2-In'!Y251* vergoedtwee +'M2-In'!Z251*ROUND( vergoedtwee *1.5,2)+'M2-In'!AA251*ROUND( vergoedtwee *0.6,2)+'M2-In'!AB251*ROUND( vergoedtwee *0.9,2))</f>
        <v>0</v>
      </c>
      <c r="Z251" s="81">
        <f t="shared" ca="1" si="53"/>
        <v>0</v>
      </c>
      <c r="AA251" s="81">
        <f>E251+'M2-In'!N251+'M2-In'!P251+H251</f>
        <v>0</v>
      </c>
      <c r="AB251" s="81">
        <f>E251+'M2-In'!N251+'M2-In'!P251</f>
        <v>0</v>
      </c>
      <c r="AC251" s="25">
        <f>IF(V251=1,"Corriger",MIN(AA251,ad5m2*Ident!L251))</f>
        <v>0</v>
      </c>
      <c r="AD251" s="25">
        <f>MIN(AB251,ad5m2*Ident!L251)</f>
        <v>0</v>
      </c>
      <c r="AE251" s="81">
        <f t="shared" si="54"/>
        <v>0</v>
      </c>
      <c r="AF251" s="81">
        <f t="shared" si="55"/>
        <v>0</v>
      </c>
      <c r="AG251" s="81">
        <f>'M2-In'!AD251+'M2-In'!AE251</f>
        <v>0</v>
      </c>
      <c r="AH251" s="81">
        <f t="shared" si="56"/>
        <v>0</v>
      </c>
      <c r="AI251" s="81">
        <f>IF(V251=1,"Corriger!",ROUND('M2-In'!AF251*AE251*fuf,2))</f>
        <v>0</v>
      </c>
      <c r="AJ251" s="81">
        <f>IF(V251=1,"Corriger!",ROUND('M2-In'!AG251*AE251*fuf,2))</f>
        <v>0</v>
      </c>
      <c r="AK251" s="81">
        <f>IF(V251=1,"Corriger!",ROUND('M2-In'!AH251*AE251*fuf,2))</f>
        <v>0</v>
      </c>
      <c r="AL251" s="81">
        <f>IF(V251=1,"Corriger!",ROUND('M2-In'!AI251*AE251*fuf,2))</f>
        <v>0</v>
      </c>
      <c r="AM251" s="81">
        <f>IF(V251=1,"Corriger!",ROUND('M2-In'!AJ251*AE251*fuf,2))</f>
        <v>0</v>
      </c>
      <c r="AN251" s="81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1">
        <f t="shared" si="58"/>
        <v>0</v>
      </c>
      <c r="AQ251" s="81">
        <f t="shared" ca="1" si="59"/>
        <v>0</v>
      </c>
      <c r="AR251" s="81">
        <f t="shared" ca="1" si="60"/>
        <v>0</v>
      </c>
      <c r="AS251" s="81">
        <f t="shared" si="61"/>
        <v>0</v>
      </c>
      <c r="AT251" s="81">
        <f t="shared" ca="1" si="62"/>
        <v>0</v>
      </c>
      <c r="AU251" s="81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'M2-In'!F252*malu2+'M2-In'!G252*dima2+'M2-In'!H252*wome2+'M2-In'!I252*doje2+'M2-In'!J252*vrve2+'M2-In'!K252*zasa2+'M2-In'!L252*zodi2</f>
        <v>0</v>
      </c>
      <c r="F252" s="34">
        <f>IF('M2-In'!Q252&lt;0,1,0)</f>
        <v>0</v>
      </c>
      <c r="G252" s="81" t="str">
        <f t="shared" si="48"/>
        <v>OK</v>
      </c>
      <c r="H252" s="81">
        <f>IF('M2-In'!Q252&lt;0,0,'M2-In'!Q252)</f>
        <v>0</v>
      </c>
      <c r="I252" s="25">
        <f>IF('M2-In'!F252&gt;0,malu2,0)</f>
        <v>0</v>
      </c>
      <c r="J252" s="25">
        <f>IF('M2-In'!G252&gt;0,dima2,0)</f>
        <v>0</v>
      </c>
      <c r="K252" s="25">
        <f>IF('M2-In'!H252&gt;0,wome2,0)</f>
        <v>0</v>
      </c>
      <c r="L252" s="25">
        <f>IF('M2-In'!I252&gt;0,doje2,0)</f>
        <v>0</v>
      </c>
      <c r="M252" s="25">
        <f>IF('M2-In'!J252&gt;0,vrve2,0)</f>
        <v>0</v>
      </c>
      <c r="N252" s="25">
        <f>IF('M2-In'!K252&gt;0,zasa2,0)</f>
        <v>0</v>
      </c>
      <c r="O252" s="25">
        <f>IF('M2-In'!L252&gt;0,zodi2,0)</f>
        <v>0</v>
      </c>
      <c r="P252" s="25">
        <f t="shared" si="49"/>
        <v>0</v>
      </c>
      <c r="Q252" s="25">
        <f>IF(P252+'M2-In'!U252&gt;malu2+dima2+wome2+doje2+vrve2+zasa2+zodi2,1,0)</f>
        <v>0</v>
      </c>
      <c r="R252" s="25" t="str">
        <f t="shared" si="50"/>
        <v>OK</v>
      </c>
      <c r="S252" s="25">
        <f>MIN(P252+'M2-In'!U252,malu2+dima2+wome2+doje2+vrve2+zasa2+zodi2)</f>
        <v>0</v>
      </c>
      <c r="T252" s="25">
        <f>IF('M2-In'!AD252+'M2-In'!AE252+'M2-In'!AF252+'M2-In'!AG252+'M2-In'!AH252+'M2-In'!AI252+'M2-In'!AJ252&gt;S252,1,0)</f>
        <v>0</v>
      </c>
      <c r="U252" s="25" t="str">
        <f t="shared" si="51"/>
        <v>OK</v>
      </c>
      <c r="V252" s="34">
        <f t="shared" si="52"/>
        <v>0</v>
      </c>
      <c r="W252" s="81">
        <f>ROUND('M2-In'!Y252+'M2-In'!Z252+'M2-In'!AA252*0.5+'M2-In'!AB252*0.5,2)</f>
        <v>0</v>
      </c>
      <c r="X252" s="81">
        <f>ROUND('M2-In'!Y252,2)+ROUND('M2-In'!Z252*1.5,2)+ROUND('M2-In'!AA252*0.6,2)+ROUND('M2-In'!AB252*0.9,2)</f>
        <v>0</v>
      </c>
      <c r="Y252" s="81">
        <f ca="1">IF(V252=1,"Corriger",'M2-In'!Y252* vergoedtwee +'M2-In'!Z252*ROUND( vergoedtwee *1.5,2)+'M2-In'!AA252*ROUND( vergoedtwee *0.6,2)+'M2-In'!AB252*ROUND( vergoedtwee *0.9,2))</f>
        <v>0</v>
      </c>
      <c r="Z252" s="81">
        <f t="shared" ca="1" si="53"/>
        <v>0</v>
      </c>
      <c r="AA252" s="81">
        <f>E252+'M2-In'!N252+'M2-In'!P252+H252</f>
        <v>0</v>
      </c>
      <c r="AB252" s="81">
        <f>E252+'M2-In'!N252+'M2-In'!P252</f>
        <v>0</v>
      </c>
      <c r="AC252" s="25">
        <f>IF(V252=1,"Corriger",MIN(AA252,ad5m2*Ident!L252))</f>
        <v>0</v>
      </c>
      <c r="AD252" s="25">
        <f>MIN(AB252,ad5m2*Ident!L252)</f>
        <v>0</v>
      </c>
      <c r="AE252" s="81">
        <f t="shared" si="54"/>
        <v>0</v>
      </c>
      <c r="AF252" s="81">
        <f t="shared" si="55"/>
        <v>0</v>
      </c>
      <c r="AG252" s="81">
        <f>'M2-In'!AD252+'M2-In'!AE252</f>
        <v>0</v>
      </c>
      <c r="AH252" s="81">
        <f t="shared" si="56"/>
        <v>0</v>
      </c>
      <c r="AI252" s="81">
        <f>IF(V252=1,"Corriger!",ROUND('M2-In'!AF252*AE252*fuf,2))</f>
        <v>0</v>
      </c>
      <c r="AJ252" s="81">
        <f>IF(V252=1,"Corriger!",ROUND('M2-In'!AG252*AE252*fuf,2))</f>
        <v>0</v>
      </c>
      <c r="AK252" s="81">
        <f>IF(V252=1,"Corriger!",ROUND('M2-In'!AH252*AE252*fuf,2))</f>
        <v>0</v>
      </c>
      <c r="AL252" s="81">
        <f>IF(V252=1,"Corriger!",ROUND('M2-In'!AI252*AE252*fuf,2))</f>
        <v>0</v>
      </c>
      <c r="AM252" s="81">
        <f>IF(V252=1,"Corriger!",ROUND('M2-In'!AJ252*AE252*fuf,2))</f>
        <v>0</v>
      </c>
      <c r="AN252" s="81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1">
        <f t="shared" si="58"/>
        <v>0</v>
      </c>
      <c r="AQ252" s="81">
        <f t="shared" ca="1" si="59"/>
        <v>0</v>
      </c>
      <c r="AR252" s="81">
        <f t="shared" ca="1" si="60"/>
        <v>0</v>
      </c>
      <c r="AS252" s="81">
        <f t="shared" si="61"/>
        <v>0</v>
      </c>
      <c r="AT252" s="81">
        <f t="shared" ca="1" si="62"/>
        <v>0</v>
      </c>
      <c r="AU252" s="81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'M2-In'!F253*malu2+'M2-In'!G253*dima2+'M2-In'!H253*wome2+'M2-In'!I253*doje2+'M2-In'!J253*vrve2+'M2-In'!K253*zasa2+'M2-In'!L253*zodi2</f>
        <v>0</v>
      </c>
      <c r="F253" s="34">
        <f>IF('M2-In'!Q253&lt;0,1,0)</f>
        <v>0</v>
      </c>
      <c r="G253" s="81" t="str">
        <f t="shared" si="48"/>
        <v>OK</v>
      </c>
      <c r="H253" s="81">
        <f>IF('M2-In'!Q253&lt;0,0,'M2-In'!Q253)</f>
        <v>0</v>
      </c>
      <c r="I253" s="25">
        <f>IF('M2-In'!F253&gt;0,malu2,0)</f>
        <v>0</v>
      </c>
      <c r="J253" s="25">
        <f>IF('M2-In'!G253&gt;0,dima2,0)</f>
        <v>0</v>
      </c>
      <c r="K253" s="25">
        <f>IF('M2-In'!H253&gt;0,wome2,0)</f>
        <v>0</v>
      </c>
      <c r="L253" s="25">
        <f>IF('M2-In'!I253&gt;0,doje2,0)</f>
        <v>0</v>
      </c>
      <c r="M253" s="25">
        <f>IF('M2-In'!J253&gt;0,vrve2,0)</f>
        <v>0</v>
      </c>
      <c r="N253" s="25">
        <f>IF('M2-In'!K253&gt;0,zasa2,0)</f>
        <v>0</v>
      </c>
      <c r="O253" s="25">
        <f>IF('M2-In'!L253&gt;0,zodi2,0)</f>
        <v>0</v>
      </c>
      <c r="P253" s="25">
        <f t="shared" si="49"/>
        <v>0</v>
      </c>
      <c r="Q253" s="25">
        <f>IF(P253+'M2-In'!U253&gt;malu2+dima2+wome2+doje2+vrve2+zasa2+zodi2,1,0)</f>
        <v>0</v>
      </c>
      <c r="R253" s="25" t="str">
        <f t="shared" si="50"/>
        <v>OK</v>
      </c>
      <c r="S253" s="25">
        <f>MIN(P253+'M2-In'!U253,malu2+dima2+wome2+doje2+vrve2+zasa2+zodi2)</f>
        <v>0</v>
      </c>
      <c r="T253" s="25">
        <f>IF('M2-In'!AD253+'M2-In'!AE253+'M2-In'!AF253+'M2-In'!AG253+'M2-In'!AH253+'M2-In'!AI253+'M2-In'!AJ253&gt;S253,1,0)</f>
        <v>0</v>
      </c>
      <c r="U253" s="25" t="str">
        <f t="shared" si="51"/>
        <v>OK</v>
      </c>
      <c r="V253" s="34">
        <f t="shared" si="52"/>
        <v>0</v>
      </c>
      <c r="W253" s="81">
        <f>ROUND('M2-In'!Y253+'M2-In'!Z253+'M2-In'!AA253*0.5+'M2-In'!AB253*0.5,2)</f>
        <v>0</v>
      </c>
      <c r="X253" s="81">
        <f>ROUND('M2-In'!Y253,2)+ROUND('M2-In'!Z253*1.5,2)+ROUND('M2-In'!AA253*0.6,2)+ROUND('M2-In'!AB253*0.9,2)</f>
        <v>0</v>
      </c>
      <c r="Y253" s="81">
        <f ca="1">IF(V253=1,"Corriger",'M2-In'!Y253* vergoedtwee +'M2-In'!Z253*ROUND( vergoedtwee *1.5,2)+'M2-In'!AA253*ROUND( vergoedtwee *0.6,2)+'M2-In'!AB253*ROUND( vergoedtwee *0.9,2))</f>
        <v>0</v>
      </c>
      <c r="Z253" s="81">
        <f t="shared" ca="1" si="53"/>
        <v>0</v>
      </c>
      <c r="AA253" s="81">
        <f>E253+'M2-In'!N253+'M2-In'!P253+H253</f>
        <v>0</v>
      </c>
      <c r="AB253" s="81">
        <f>E253+'M2-In'!N253+'M2-In'!P253</f>
        <v>0</v>
      </c>
      <c r="AC253" s="25">
        <f>IF(V253=1,"Corriger",MIN(AA253,ad5m2*Ident!L253))</f>
        <v>0</v>
      </c>
      <c r="AD253" s="25">
        <f>MIN(AB253,ad5m2*Ident!L253)</f>
        <v>0</v>
      </c>
      <c r="AE253" s="81">
        <f t="shared" si="54"/>
        <v>0</v>
      </c>
      <c r="AF253" s="81">
        <f t="shared" si="55"/>
        <v>0</v>
      </c>
      <c r="AG253" s="81">
        <f>'M2-In'!AD253+'M2-In'!AE253</f>
        <v>0</v>
      </c>
      <c r="AH253" s="81">
        <f t="shared" si="56"/>
        <v>0</v>
      </c>
      <c r="AI253" s="81">
        <f>IF(V253=1,"Corriger!",ROUND('M2-In'!AF253*AE253*fuf,2))</f>
        <v>0</v>
      </c>
      <c r="AJ253" s="81">
        <f>IF(V253=1,"Corriger!",ROUND('M2-In'!AG253*AE253*fuf,2))</f>
        <v>0</v>
      </c>
      <c r="AK253" s="81">
        <f>IF(V253=1,"Corriger!",ROUND('M2-In'!AH253*AE253*fuf,2))</f>
        <v>0</v>
      </c>
      <c r="AL253" s="81">
        <f>IF(V253=1,"Corriger!",ROUND('M2-In'!AI253*AE253*fuf,2))</f>
        <v>0</v>
      </c>
      <c r="AM253" s="81">
        <f>IF(V253=1,"Corriger!",ROUND('M2-In'!AJ253*AE253*fuf,2))</f>
        <v>0</v>
      </c>
      <c r="AN253" s="81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1">
        <f t="shared" si="58"/>
        <v>0</v>
      </c>
      <c r="AQ253" s="81">
        <f t="shared" ca="1" si="59"/>
        <v>0</v>
      </c>
      <c r="AR253" s="81">
        <f t="shared" ca="1" si="60"/>
        <v>0</v>
      </c>
      <c r="AS253" s="81">
        <f t="shared" si="61"/>
        <v>0</v>
      </c>
      <c r="AT253" s="81">
        <f t="shared" ca="1" si="62"/>
        <v>0</v>
      </c>
      <c r="AU253" s="81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'M2-In'!F254*malu2+'M2-In'!G254*dima2+'M2-In'!H254*wome2+'M2-In'!I254*doje2+'M2-In'!J254*vrve2+'M2-In'!K254*zasa2+'M2-In'!L254*zodi2</f>
        <v>0</v>
      </c>
      <c r="F254" s="34">
        <f>IF('M2-In'!Q254&lt;0,1,0)</f>
        <v>0</v>
      </c>
      <c r="G254" s="81" t="str">
        <f t="shared" si="48"/>
        <v>OK</v>
      </c>
      <c r="H254" s="81">
        <f>IF('M2-In'!Q254&lt;0,0,'M2-In'!Q254)</f>
        <v>0</v>
      </c>
      <c r="I254" s="25">
        <f>IF('M2-In'!F254&gt;0,malu2,0)</f>
        <v>0</v>
      </c>
      <c r="J254" s="25">
        <f>IF('M2-In'!G254&gt;0,dima2,0)</f>
        <v>0</v>
      </c>
      <c r="K254" s="25">
        <f>IF('M2-In'!H254&gt;0,wome2,0)</f>
        <v>0</v>
      </c>
      <c r="L254" s="25">
        <f>IF('M2-In'!I254&gt;0,doje2,0)</f>
        <v>0</v>
      </c>
      <c r="M254" s="25">
        <f>IF('M2-In'!J254&gt;0,vrve2,0)</f>
        <v>0</v>
      </c>
      <c r="N254" s="25">
        <f>IF('M2-In'!K254&gt;0,zasa2,0)</f>
        <v>0</v>
      </c>
      <c r="O254" s="25">
        <f>IF('M2-In'!L254&gt;0,zodi2,0)</f>
        <v>0</v>
      </c>
      <c r="P254" s="25">
        <f t="shared" si="49"/>
        <v>0</v>
      </c>
      <c r="Q254" s="25">
        <f>IF(P254+'M2-In'!U254&gt;malu2+dima2+wome2+doje2+vrve2+zasa2+zodi2,1,0)</f>
        <v>0</v>
      </c>
      <c r="R254" s="25" t="str">
        <f t="shared" si="50"/>
        <v>OK</v>
      </c>
      <c r="S254" s="25">
        <f>MIN(P254+'M2-In'!U254,malu2+dima2+wome2+doje2+vrve2+zasa2+zodi2)</f>
        <v>0</v>
      </c>
      <c r="T254" s="25">
        <f>IF('M2-In'!AD254+'M2-In'!AE254+'M2-In'!AF254+'M2-In'!AG254+'M2-In'!AH254+'M2-In'!AI254+'M2-In'!AJ254&gt;S254,1,0)</f>
        <v>0</v>
      </c>
      <c r="U254" s="25" t="str">
        <f t="shared" si="51"/>
        <v>OK</v>
      </c>
      <c r="V254" s="34">
        <f t="shared" si="52"/>
        <v>0</v>
      </c>
      <c r="W254" s="81">
        <f>ROUND('M2-In'!Y254+'M2-In'!Z254+'M2-In'!AA254*0.5+'M2-In'!AB254*0.5,2)</f>
        <v>0</v>
      </c>
      <c r="X254" s="81">
        <f>ROUND('M2-In'!Y254,2)+ROUND('M2-In'!Z254*1.5,2)+ROUND('M2-In'!AA254*0.6,2)+ROUND('M2-In'!AB254*0.9,2)</f>
        <v>0</v>
      </c>
      <c r="Y254" s="81">
        <f ca="1">IF(V254=1,"Corriger",'M2-In'!Y254* vergoedtwee +'M2-In'!Z254*ROUND( vergoedtwee *1.5,2)+'M2-In'!AA254*ROUND( vergoedtwee *0.6,2)+'M2-In'!AB254*ROUND( vergoedtwee *0.9,2))</f>
        <v>0</v>
      </c>
      <c r="Z254" s="81">
        <f t="shared" ca="1" si="53"/>
        <v>0</v>
      </c>
      <c r="AA254" s="81">
        <f>E254+'M2-In'!N254+'M2-In'!P254+H254</f>
        <v>0</v>
      </c>
      <c r="AB254" s="81">
        <f>E254+'M2-In'!N254+'M2-In'!P254</f>
        <v>0</v>
      </c>
      <c r="AC254" s="25">
        <f>IF(V254=1,"Corriger",MIN(AA254,ad5m2*Ident!L254))</f>
        <v>0</v>
      </c>
      <c r="AD254" s="25">
        <f>MIN(AB254,ad5m2*Ident!L254)</f>
        <v>0</v>
      </c>
      <c r="AE254" s="81">
        <f t="shared" si="54"/>
        <v>0</v>
      </c>
      <c r="AF254" s="81">
        <f t="shared" si="55"/>
        <v>0</v>
      </c>
      <c r="AG254" s="81">
        <f>'M2-In'!AD254+'M2-In'!AE254</f>
        <v>0</v>
      </c>
      <c r="AH254" s="81">
        <f t="shared" si="56"/>
        <v>0</v>
      </c>
      <c r="AI254" s="81">
        <f>IF(V254=1,"Corriger!",ROUND('M2-In'!AF254*AE254*fuf,2))</f>
        <v>0</v>
      </c>
      <c r="AJ254" s="81">
        <f>IF(V254=1,"Corriger!",ROUND('M2-In'!AG254*AE254*fuf,2))</f>
        <v>0</v>
      </c>
      <c r="AK254" s="81">
        <f>IF(V254=1,"Corriger!",ROUND('M2-In'!AH254*AE254*fuf,2))</f>
        <v>0</v>
      </c>
      <c r="AL254" s="81">
        <f>IF(V254=1,"Corriger!",ROUND('M2-In'!AI254*AE254*fuf,2))</f>
        <v>0</v>
      </c>
      <c r="AM254" s="81">
        <f>IF(V254=1,"Corriger!",ROUND('M2-In'!AJ254*AE254*fuf,2))</f>
        <v>0</v>
      </c>
      <c r="AN254" s="81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1">
        <f t="shared" si="58"/>
        <v>0</v>
      </c>
      <c r="AQ254" s="81">
        <f t="shared" ca="1" si="59"/>
        <v>0</v>
      </c>
      <c r="AR254" s="81">
        <f t="shared" ca="1" si="60"/>
        <v>0</v>
      </c>
      <c r="AS254" s="81">
        <f t="shared" si="61"/>
        <v>0</v>
      </c>
      <c r="AT254" s="81">
        <f t="shared" ca="1" si="62"/>
        <v>0</v>
      </c>
      <c r="AU254" s="81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'M2-In'!F255*malu2+'M2-In'!G255*dima2+'M2-In'!H255*wome2+'M2-In'!I255*doje2+'M2-In'!J255*vrve2+'M2-In'!K255*zasa2+'M2-In'!L255*zodi2</f>
        <v>0</v>
      </c>
      <c r="F255" s="34">
        <f>IF('M2-In'!Q255&lt;0,1,0)</f>
        <v>0</v>
      </c>
      <c r="G255" s="81" t="str">
        <f t="shared" si="48"/>
        <v>OK</v>
      </c>
      <c r="H255" s="81">
        <f>IF('M2-In'!Q255&lt;0,0,'M2-In'!Q255)</f>
        <v>0</v>
      </c>
      <c r="I255" s="25">
        <f>IF('M2-In'!F255&gt;0,malu2,0)</f>
        <v>0</v>
      </c>
      <c r="J255" s="25">
        <f>IF('M2-In'!G255&gt;0,dima2,0)</f>
        <v>0</v>
      </c>
      <c r="K255" s="25">
        <f>IF('M2-In'!H255&gt;0,wome2,0)</f>
        <v>0</v>
      </c>
      <c r="L255" s="25">
        <f>IF('M2-In'!I255&gt;0,doje2,0)</f>
        <v>0</v>
      </c>
      <c r="M255" s="25">
        <f>IF('M2-In'!J255&gt;0,vrve2,0)</f>
        <v>0</v>
      </c>
      <c r="N255" s="25">
        <f>IF('M2-In'!K255&gt;0,zasa2,0)</f>
        <v>0</v>
      </c>
      <c r="O255" s="25">
        <f>IF('M2-In'!L255&gt;0,zodi2,0)</f>
        <v>0</v>
      </c>
      <c r="P255" s="25">
        <f t="shared" si="49"/>
        <v>0</v>
      </c>
      <c r="Q255" s="25">
        <f>IF(P255+'M2-In'!U255&gt;malu2+dima2+wome2+doje2+vrve2+zasa2+zodi2,1,0)</f>
        <v>0</v>
      </c>
      <c r="R255" s="25" t="str">
        <f t="shared" si="50"/>
        <v>OK</v>
      </c>
      <c r="S255" s="25">
        <f>MIN(P255+'M2-In'!U255,malu2+dima2+wome2+doje2+vrve2+zasa2+zodi2)</f>
        <v>0</v>
      </c>
      <c r="T255" s="25">
        <f>IF('M2-In'!AD255+'M2-In'!AE255+'M2-In'!AF255+'M2-In'!AG255+'M2-In'!AH255+'M2-In'!AI255+'M2-In'!AJ255&gt;S255,1,0)</f>
        <v>0</v>
      </c>
      <c r="U255" s="25" t="str">
        <f t="shared" si="51"/>
        <v>OK</v>
      </c>
      <c r="V255" s="34">
        <f t="shared" si="52"/>
        <v>0</v>
      </c>
      <c r="W255" s="81">
        <f>ROUND('M2-In'!Y255+'M2-In'!Z255+'M2-In'!AA255*0.5+'M2-In'!AB255*0.5,2)</f>
        <v>0</v>
      </c>
      <c r="X255" s="81">
        <f>ROUND('M2-In'!Y255,2)+ROUND('M2-In'!Z255*1.5,2)+ROUND('M2-In'!AA255*0.6,2)+ROUND('M2-In'!AB255*0.9,2)</f>
        <v>0</v>
      </c>
      <c r="Y255" s="81">
        <f ca="1">IF(V255=1,"Corriger",'M2-In'!Y255* vergoedtwee +'M2-In'!Z255*ROUND( vergoedtwee *1.5,2)+'M2-In'!AA255*ROUND( vergoedtwee *0.6,2)+'M2-In'!AB255*ROUND( vergoedtwee *0.9,2))</f>
        <v>0</v>
      </c>
      <c r="Z255" s="81">
        <f t="shared" ca="1" si="53"/>
        <v>0</v>
      </c>
      <c r="AA255" s="81">
        <f>E255+'M2-In'!N255+'M2-In'!P255+H255</f>
        <v>0</v>
      </c>
      <c r="AB255" s="81">
        <f>E255+'M2-In'!N255+'M2-In'!P255</f>
        <v>0</v>
      </c>
      <c r="AC255" s="25">
        <f>IF(V255=1,"Corriger",MIN(AA255,ad5m2*Ident!L255))</f>
        <v>0</v>
      </c>
      <c r="AD255" s="25">
        <f>MIN(AB255,ad5m2*Ident!L255)</f>
        <v>0</v>
      </c>
      <c r="AE255" s="81">
        <f t="shared" si="54"/>
        <v>0</v>
      </c>
      <c r="AF255" s="81">
        <f t="shared" si="55"/>
        <v>0</v>
      </c>
      <c r="AG255" s="81">
        <f>'M2-In'!AD255+'M2-In'!AE255</f>
        <v>0</v>
      </c>
      <c r="AH255" s="81">
        <f t="shared" si="56"/>
        <v>0</v>
      </c>
      <c r="AI255" s="81">
        <f>IF(V255=1,"Corriger!",ROUND('M2-In'!AF255*AE255*fuf,2))</f>
        <v>0</v>
      </c>
      <c r="AJ255" s="81">
        <f>IF(V255=1,"Corriger!",ROUND('M2-In'!AG255*AE255*fuf,2))</f>
        <v>0</v>
      </c>
      <c r="AK255" s="81">
        <f>IF(V255=1,"Corriger!",ROUND('M2-In'!AH255*AE255*fuf,2))</f>
        <v>0</v>
      </c>
      <c r="AL255" s="81">
        <f>IF(V255=1,"Corriger!",ROUND('M2-In'!AI255*AE255*fuf,2))</f>
        <v>0</v>
      </c>
      <c r="AM255" s="81">
        <f>IF(V255=1,"Corriger!",ROUND('M2-In'!AJ255*AE255*fuf,2))</f>
        <v>0</v>
      </c>
      <c r="AN255" s="81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1">
        <f t="shared" si="58"/>
        <v>0</v>
      </c>
      <c r="AQ255" s="81">
        <f t="shared" ca="1" si="59"/>
        <v>0</v>
      </c>
      <c r="AR255" s="81">
        <f t="shared" ca="1" si="60"/>
        <v>0</v>
      </c>
      <c r="AS255" s="81">
        <f t="shared" si="61"/>
        <v>0</v>
      </c>
      <c r="AT255" s="81">
        <f t="shared" ca="1" si="62"/>
        <v>0</v>
      </c>
      <c r="AU255" s="81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'M2-In'!F256*malu2+'M2-In'!G256*dima2+'M2-In'!H256*wome2+'M2-In'!I256*doje2+'M2-In'!J256*vrve2+'M2-In'!K256*zasa2+'M2-In'!L256*zodi2</f>
        <v>0</v>
      </c>
      <c r="F256" s="34">
        <f>IF('M2-In'!Q256&lt;0,1,0)</f>
        <v>0</v>
      </c>
      <c r="G256" s="81" t="str">
        <f t="shared" si="48"/>
        <v>OK</v>
      </c>
      <c r="H256" s="81">
        <f>IF('M2-In'!Q256&lt;0,0,'M2-In'!Q256)</f>
        <v>0</v>
      </c>
      <c r="I256" s="25">
        <f>IF('M2-In'!F256&gt;0,malu2,0)</f>
        <v>0</v>
      </c>
      <c r="J256" s="25">
        <f>IF('M2-In'!G256&gt;0,dima2,0)</f>
        <v>0</v>
      </c>
      <c r="K256" s="25">
        <f>IF('M2-In'!H256&gt;0,wome2,0)</f>
        <v>0</v>
      </c>
      <c r="L256" s="25">
        <f>IF('M2-In'!I256&gt;0,doje2,0)</f>
        <v>0</v>
      </c>
      <c r="M256" s="25">
        <f>IF('M2-In'!J256&gt;0,vrve2,0)</f>
        <v>0</v>
      </c>
      <c r="N256" s="25">
        <f>IF('M2-In'!K256&gt;0,zasa2,0)</f>
        <v>0</v>
      </c>
      <c r="O256" s="25">
        <f>IF('M2-In'!L256&gt;0,zodi2,0)</f>
        <v>0</v>
      </c>
      <c r="P256" s="25">
        <f t="shared" si="49"/>
        <v>0</v>
      </c>
      <c r="Q256" s="25">
        <f>IF(P256+'M2-In'!U256&gt;malu2+dima2+wome2+doje2+vrve2+zasa2+zodi2,1,0)</f>
        <v>0</v>
      </c>
      <c r="R256" s="25" t="str">
        <f t="shared" si="50"/>
        <v>OK</v>
      </c>
      <c r="S256" s="25">
        <f>MIN(P256+'M2-In'!U256,malu2+dima2+wome2+doje2+vrve2+zasa2+zodi2)</f>
        <v>0</v>
      </c>
      <c r="T256" s="25">
        <f>IF('M2-In'!AD256+'M2-In'!AE256+'M2-In'!AF256+'M2-In'!AG256+'M2-In'!AH256+'M2-In'!AI256+'M2-In'!AJ256&gt;S256,1,0)</f>
        <v>0</v>
      </c>
      <c r="U256" s="25" t="str">
        <f t="shared" si="51"/>
        <v>OK</v>
      </c>
      <c r="V256" s="34">
        <f t="shared" si="52"/>
        <v>0</v>
      </c>
      <c r="W256" s="81">
        <f>ROUND('M2-In'!Y256+'M2-In'!Z256+'M2-In'!AA256*0.5+'M2-In'!AB256*0.5,2)</f>
        <v>0</v>
      </c>
      <c r="X256" s="81">
        <f>ROUND('M2-In'!Y256,2)+ROUND('M2-In'!Z256*1.5,2)+ROUND('M2-In'!AA256*0.6,2)+ROUND('M2-In'!AB256*0.9,2)</f>
        <v>0</v>
      </c>
      <c r="Y256" s="81">
        <f ca="1">IF(V256=1,"Corriger",'M2-In'!Y256* vergoedtwee +'M2-In'!Z256*ROUND( vergoedtwee *1.5,2)+'M2-In'!AA256*ROUND( vergoedtwee *0.6,2)+'M2-In'!AB256*ROUND( vergoedtwee *0.9,2))</f>
        <v>0</v>
      </c>
      <c r="Z256" s="81">
        <f t="shared" ca="1" si="53"/>
        <v>0</v>
      </c>
      <c r="AA256" s="81">
        <f>E256+'M2-In'!N256+'M2-In'!P256+H256</f>
        <v>0</v>
      </c>
      <c r="AB256" s="81">
        <f>E256+'M2-In'!N256+'M2-In'!P256</f>
        <v>0</v>
      </c>
      <c r="AC256" s="25">
        <f>IF(V256=1,"Corriger",MIN(AA256,ad5m2*Ident!L256))</f>
        <v>0</v>
      </c>
      <c r="AD256" s="25">
        <f>MIN(AB256,ad5m2*Ident!L256)</f>
        <v>0</v>
      </c>
      <c r="AE256" s="81">
        <f t="shared" si="54"/>
        <v>0</v>
      </c>
      <c r="AF256" s="81">
        <f t="shared" si="55"/>
        <v>0</v>
      </c>
      <c r="AG256" s="81">
        <f>'M2-In'!AD256+'M2-In'!AE256</f>
        <v>0</v>
      </c>
      <c r="AH256" s="81">
        <f t="shared" si="56"/>
        <v>0</v>
      </c>
      <c r="AI256" s="81">
        <f>IF(V256=1,"Corriger!",ROUND('M2-In'!AF256*AE256*fuf,2))</f>
        <v>0</v>
      </c>
      <c r="AJ256" s="81">
        <f>IF(V256=1,"Corriger!",ROUND('M2-In'!AG256*AE256*fuf,2))</f>
        <v>0</v>
      </c>
      <c r="AK256" s="81">
        <f>IF(V256=1,"Corriger!",ROUND('M2-In'!AH256*AE256*fuf,2))</f>
        <v>0</v>
      </c>
      <c r="AL256" s="81">
        <f>IF(V256=1,"Corriger!",ROUND('M2-In'!AI256*AE256*fuf,2))</f>
        <v>0</v>
      </c>
      <c r="AM256" s="81">
        <f>IF(V256=1,"Corriger!",ROUND('M2-In'!AJ256*AE256*fuf,2))</f>
        <v>0</v>
      </c>
      <c r="AN256" s="81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1">
        <f t="shared" si="58"/>
        <v>0</v>
      </c>
      <c r="AQ256" s="81">
        <f t="shared" ca="1" si="59"/>
        <v>0</v>
      </c>
      <c r="AR256" s="81">
        <f t="shared" ca="1" si="60"/>
        <v>0</v>
      </c>
      <c r="AS256" s="81">
        <f t="shared" si="61"/>
        <v>0</v>
      </c>
      <c r="AT256" s="81">
        <f t="shared" ca="1" si="62"/>
        <v>0</v>
      </c>
      <c r="AU256" s="81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'M2-In'!F257*malu2+'M2-In'!G257*dima2+'M2-In'!H257*wome2+'M2-In'!I257*doje2+'M2-In'!J257*vrve2+'M2-In'!K257*zasa2+'M2-In'!L257*zodi2</f>
        <v>0</v>
      </c>
      <c r="F257" s="34">
        <f>IF('M2-In'!Q257&lt;0,1,0)</f>
        <v>0</v>
      </c>
      <c r="G257" s="81" t="str">
        <f t="shared" si="48"/>
        <v>OK</v>
      </c>
      <c r="H257" s="81">
        <f>IF('M2-In'!Q257&lt;0,0,'M2-In'!Q257)</f>
        <v>0</v>
      </c>
      <c r="I257" s="25">
        <f>IF('M2-In'!F257&gt;0,malu2,0)</f>
        <v>0</v>
      </c>
      <c r="J257" s="25">
        <f>IF('M2-In'!G257&gt;0,dima2,0)</f>
        <v>0</v>
      </c>
      <c r="K257" s="25">
        <f>IF('M2-In'!H257&gt;0,wome2,0)</f>
        <v>0</v>
      </c>
      <c r="L257" s="25">
        <f>IF('M2-In'!I257&gt;0,doje2,0)</f>
        <v>0</v>
      </c>
      <c r="M257" s="25">
        <f>IF('M2-In'!J257&gt;0,vrve2,0)</f>
        <v>0</v>
      </c>
      <c r="N257" s="25">
        <f>IF('M2-In'!K257&gt;0,zasa2,0)</f>
        <v>0</v>
      </c>
      <c r="O257" s="25">
        <f>IF('M2-In'!L257&gt;0,zodi2,0)</f>
        <v>0</v>
      </c>
      <c r="P257" s="25">
        <f t="shared" si="49"/>
        <v>0</v>
      </c>
      <c r="Q257" s="25">
        <f>IF(P257+'M2-In'!U257&gt;malu2+dima2+wome2+doje2+vrve2+zasa2+zodi2,1,0)</f>
        <v>0</v>
      </c>
      <c r="R257" s="25" t="str">
        <f t="shared" si="50"/>
        <v>OK</v>
      </c>
      <c r="S257" s="25">
        <f>MIN(P257+'M2-In'!U257,malu2+dima2+wome2+doje2+vrve2+zasa2+zodi2)</f>
        <v>0</v>
      </c>
      <c r="T257" s="25">
        <f>IF('M2-In'!AD257+'M2-In'!AE257+'M2-In'!AF257+'M2-In'!AG257+'M2-In'!AH257+'M2-In'!AI257+'M2-In'!AJ257&gt;S257,1,0)</f>
        <v>0</v>
      </c>
      <c r="U257" s="25" t="str">
        <f t="shared" si="51"/>
        <v>OK</v>
      </c>
      <c r="V257" s="34">
        <f t="shared" si="52"/>
        <v>0</v>
      </c>
      <c r="W257" s="81">
        <f>ROUND('M2-In'!Y257+'M2-In'!Z257+'M2-In'!AA257*0.5+'M2-In'!AB257*0.5,2)</f>
        <v>0</v>
      </c>
      <c r="X257" s="81">
        <f>ROUND('M2-In'!Y257,2)+ROUND('M2-In'!Z257*1.5,2)+ROUND('M2-In'!AA257*0.6,2)+ROUND('M2-In'!AB257*0.9,2)</f>
        <v>0</v>
      </c>
      <c r="Y257" s="81">
        <f ca="1">IF(V257=1,"Corriger",'M2-In'!Y257* vergoedtwee +'M2-In'!Z257*ROUND( vergoedtwee *1.5,2)+'M2-In'!AA257*ROUND( vergoedtwee *0.6,2)+'M2-In'!AB257*ROUND( vergoedtwee *0.9,2))</f>
        <v>0</v>
      </c>
      <c r="Z257" s="81">
        <f t="shared" ca="1" si="53"/>
        <v>0</v>
      </c>
      <c r="AA257" s="81">
        <f>E257+'M2-In'!N257+'M2-In'!P257+H257</f>
        <v>0</v>
      </c>
      <c r="AB257" s="81">
        <f>E257+'M2-In'!N257+'M2-In'!P257</f>
        <v>0</v>
      </c>
      <c r="AC257" s="25">
        <f>IF(V257=1,"Corriger",MIN(AA257,ad5m2*Ident!L257))</f>
        <v>0</v>
      </c>
      <c r="AD257" s="25">
        <f>MIN(AB257,ad5m2*Ident!L257)</f>
        <v>0</v>
      </c>
      <c r="AE257" s="81">
        <f t="shared" si="54"/>
        <v>0</v>
      </c>
      <c r="AF257" s="81">
        <f t="shared" si="55"/>
        <v>0</v>
      </c>
      <c r="AG257" s="81">
        <f>'M2-In'!AD257+'M2-In'!AE257</f>
        <v>0</v>
      </c>
      <c r="AH257" s="81">
        <f t="shared" si="56"/>
        <v>0</v>
      </c>
      <c r="AI257" s="81">
        <f>IF(V257=1,"Corriger!",ROUND('M2-In'!AF257*AE257*fuf,2))</f>
        <v>0</v>
      </c>
      <c r="AJ257" s="81">
        <f>IF(V257=1,"Corriger!",ROUND('M2-In'!AG257*AE257*fuf,2))</f>
        <v>0</v>
      </c>
      <c r="AK257" s="81">
        <f>IF(V257=1,"Corriger!",ROUND('M2-In'!AH257*AE257*fuf,2))</f>
        <v>0</v>
      </c>
      <c r="AL257" s="81">
        <f>IF(V257=1,"Corriger!",ROUND('M2-In'!AI257*AE257*fuf,2))</f>
        <v>0</v>
      </c>
      <c r="AM257" s="81">
        <f>IF(V257=1,"Corriger!",ROUND('M2-In'!AJ257*AE257*fuf,2))</f>
        <v>0</v>
      </c>
      <c r="AN257" s="81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1">
        <f t="shared" si="58"/>
        <v>0</v>
      </c>
      <c r="AQ257" s="81">
        <f t="shared" ca="1" si="59"/>
        <v>0</v>
      </c>
      <c r="AR257" s="81">
        <f t="shared" ca="1" si="60"/>
        <v>0</v>
      </c>
      <c r="AS257" s="81">
        <f t="shared" si="61"/>
        <v>0</v>
      </c>
      <c r="AT257" s="81">
        <f t="shared" ca="1" si="62"/>
        <v>0</v>
      </c>
      <c r="AU257" s="81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'M2-In'!F258*malu2+'M2-In'!G258*dima2+'M2-In'!H258*wome2+'M2-In'!I258*doje2+'M2-In'!J258*vrve2+'M2-In'!K258*zasa2+'M2-In'!L258*zodi2</f>
        <v>0</v>
      </c>
      <c r="F258" s="34">
        <f>IF('M2-In'!Q258&lt;0,1,0)</f>
        <v>0</v>
      </c>
      <c r="G258" s="81" t="str">
        <f t="shared" si="48"/>
        <v>OK</v>
      </c>
      <c r="H258" s="81">
        <f>IF('M2-In'!Q258&lt;0,0,'M2-In'!Q258)</f>
        <v>0</v>
      </c>
      <c r="I258" s="25">
        <f>IF('M2-In'!F258&gt;0,malu2,0)</f>
        <v>0</v>
      </c>
      <c r="J258" s="25">
        <f>IF('M2-In'!G258&gt;0,dima2,0)</f>
        <v>0</v>
      </c>
      <c r="K258" s="25">
        <f>IF('M2-In'!H258&gt;0,wome2,0)</f>
        <v>0</v>
      </c>
      <c r="L258" s="25">
        <f>IF('M2-In'!I258&gt;0,doje2,0)</f>
        <v>0</v>
      </c>
      <c r="M258" s="25">
        <f>IF('M2-In'!J258&gt;0,vrve2,0)</f>
        <v>0</v>
      </c>
      <c r="N258" s="25">
        <f>IF('M2-In'!K258&gt;0,zasa2,0)</f>
        <v>0</v>
      </c>
      <c r="O258" s="25">
        <f>IF('M2-In'!L258&gt;0,zodi2,0)</f>
        <v>0</v>
      </c>
      <c r="P258" s="25">
        <f t="shared" si="49"/>
        <v>0</v>
      </c>
      <c r="Q258" s="25">
        <f>IF(P258+'M2-In'!U258&gt;malu2+dima2+wome2+doje2+vrve2+zasa2+zodi2,1,0)</f>
        <v>0</v>
      </c>
      <c r="R258" s="25" t="str">
        <f t="shared" si="50"/>
        <v>OK</v>
      </c>
      <c r="S258" s="25">
        <f>MIN(P258+'M2-In'!U258,malu2+dima2+wome2+doje2+vrve2+zasa2+zodi2)</f>
        <v>0</v>
      </c>
      <c r="T258" s="25">
        <f>IF('M2-In'!AD258+'M2-In'!AE258+'M2-In'!AF258+'M2-In'!AG258+'M2-In'!AH258+'M2-In'!AI258+'M2-In'!AJ258&gt;S258,1,0)</f>
        <v>0</v>
      </c>
      <c r="U258" s="25" t="str">
        <f t="shared" si="51"/>
        <v>OK</v>
      </c>
      <c r="V258" s="34">
        <f t="shared" si="52"/>
        <v>0</v>
      </c>
      <c r="W258" s="81">
        <f>ROUND('M2-In'!Y258+'M2-In'!Z258+'M2-In'!AA258*0.5+'M2-In'!AB258*0.5,2)</f>
        <v>0</v>
      </c>
      <c r="X258" s="81">
        <f>ROUND('M2-In'!Y258,2)+ROUND('M2-In'!Z258*1.5,2)+ROUND('M2-In'!AA258*0.6,2)+ROUND('M2-In'!AB258*0.9,2)</f>
        <v>0</v>
      </c>
      <c r="Y258" s="81">
        <f ca="1">IF(V258=1,"Corriger",'M2-In'!Y258* vergoedtwee +'M2-In'!Z258*ROUND( vergoedtwee *1.5,2)+'M2-In'!AA258*ROUND( vergoedtwee *0.6,2)+'M2-In'!AB258*ROUND( vergoedtwee *0.9,2))</f>
        <v>0</v>
      </c>
      <c r="Z258" s="81">
        <f t="shared" ca="1" si="53"/>
        <v>0</v>
      </c>
      <c r="AA258" s="81">
        <f>E258+'M2-In'!N258+'M2-In'!P258+H258</f>
        <v>0</v>
      </c>
      <c r="AB258" s="81">
        <f>E258+'M2-In'!N258+'M2-In'!P258</f>
        <v>0</v>
      </c>
      <c r="AC258" s="25">
        <f>IF(V258=1,"Corriger",MIN(AA258,ad5m2*Ident!L258))</f>
        <v>0</v>
      </c>
      <c r="AD258" s="25">
        <f>MIN(AB258,ad5m2*Ident!L258)</f>
        <v>0</v>
      </c>
      <c r="AE258" s="81">
        <f t="shared" si="54"/>
        <v>0</v>
      </c>
      <c r="AF258" s="81">
        <f t="shared" si="55"/>
        <v>0</v>
      </c>
      <c r="AG258" s="81">
        <f>'M2-In'!AD258+'M2-In'!AE258</f>
        <v>0</v>
      </c>
      <c r="AH258" s="81">
        <f t="shared" si="56"/>
        <v>0</v>
      </c>
      <c r="AI258" s="81">
        <f>IF(V258=1,"Corriger!",ROUND('M2-In'!AF258*AE258*fuf,2))</f>
        <v>0</v>
      </c>
      <c r="AJ258" s="81">
        <f>IF(V258=1,"Corriger!",ROUND('M2-In'!AG258*AE258*fuf,2))</f>
        <v>0</v>
      </c>
      <c r="AK258" s="81">
        <f>IF(V258=1,"Corriger!",ROUND('M2-In'!AH258*AE258*fuf,2))</f>
        <v>0</v>
      </c>
      <c r="AL258" s="81">
        <f>IF(V258=1,"Corriger!",ROUND('M2-In'!AI258*AE258*fuf,2))</f>
        <v>0</v>
      </c>
      <c r="AM258" s="81">
        <f>IF(V258=1,"Corriger!",ROUND('M2-In'!AJ258*AE258*fuf,2))</f>
        <v>0</v>
      </c>
      <c r="AN258" s="81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1">
        <f t="shared" si="58"/>
        <v>0</v>
      </c>
      <c r="AQ258" s="81">
        <f t="shared" ca="1" si="59"/>
        <v>0</v>
      </c>
      <c r="AR258" s="81">
        <f t="shared" ca="1" si="60"/>
        <v>0</v>
      </c>
      <c r="AS258" s="81">
        <f t="shared" si="61"/>
        <v>0</v>
      </c>
      <c r="AT258" s="81">
        <f t="shared" ca="1" si="62"/>
        <v>0</v>
      </c>
      <c r="AU258" s="81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'M2-In'!F259*malu2+'M2-In'!G259*dima2+'M2-In'!H259*wome2+'M2-In'!I259*doje2+'M2-In'!J259*vrve2+'M2-In'!K259*zasa2+'M2-In'!L259*zodi2</f>
        <v>0</v>
      </c>
      <c r="F259" s="34">
        <f>IF('M2-In'!Q259&lt;0,1,0)</f>
        <v>0</v>
      </c>
      <c r="G259" s="81" t="str">
        <f t="shared" si="48"/>
        <v>OK</v>
      </c>
      <c r="H259" s="81">
        <f>IF('M2-In'!Q259&lt;0,0,'M2-In'!Q259)</f>
        <v>0</v>
      </c>
      <c r="I259" s="25">
        <f>IF('M2-In'!F259&gt;0,malu2,0)</f>
        <v>0</v>
      </c>
      <c r="J259" s="25">
        <f>IF('M2-In'!G259&gt;0,dima2,0)</f>
        <v>0</v>
      </c>
      <c r="K259" s="25">
        <f>IF('M2-In'!H259&gt;0,wome2,0)</f>
        <v>0</v>
      </c>
      <c r="L259" s="25">
        <f>IF('M2-In'!I259&gt;0,doje2,0)</f>
        <v>0</v>
      </c>
      <c r="M259" s="25">
        <f>IF('M2-In'!J259&gt;0,vrve2,0)</f>
        <v>0</v>
      </c>
      <c r="N259" s="25">
        <f>IF('M2-In'!K259&gt;0,zasa2,0)</f>
        <v>0</v>
      </c>
      <c r="O259" s="25">
        <f>IF('M2-In'!L259&gt;0,zodi2,0)</f>
        <v>0</v>
      </c>
      <c r="P259" s="25">
        <f t="shared" si="49"/>
        <v>0</v>
      </c>
      <c r="Q259" s="25">
        <f>IF(P259+'M2-In'!U259&gt;malu2+dima2+wome2+doje2+vrve2+zasa2+zodi2,1,0)</f>
        <v>0</v>
      </c>
      <c r="R259" s="25" t="str">
        <f t="shared" si="50"/>
        <v>OK</v>
      </c>
      <c r="S259" s="25">
        <f>MIN(P259+'M2-In'!U259,malu2+dima2+wome2+doje2+vrve2+zasa2+zodi2)</f>
        <v>0</v>
      </c>
      <c r="T259" s="25">
        <f>IF('M2-In'!AD259+'M2-In'!AE259+'M2-In'!AF259+'M2-In'!AG259+'M2-In'!AH259+'M2-In'!AI259+'M2-In'!AJ259&gt;S259,1,0)</f>
        <v>0</v>
      </c>
      <c r="U259" s="25" t="str">
        <f t="shared" si="51"/>
        <v>OK</v>
      </c>
      <c r="V259" s="34">
        <f t="shared" si="52"/>
        <v>0</v>
      </c>
      <c r="W259" s="81">
        <f>ROUND('M2-In'!Y259+'M2-In'!Z259+'M2-In'!AA259*0.5+'M2-In'!AB259*0.5,2)</f>
        <v>0</v>
      </c>
      <c r="X259" s="81">
        <f>ROUND('M2-In'!Y259,2)+ROUND('M2-In'!Z259*1.5,2)+ROUND('M2-In'!AA259*0.6,2)+ROUND('M2-In'!AB259*0.9,2)</f>
        <v>0</v>
      </c>
      <c r="Y259" s="81">
        <f ca="1">IF(V259=1,"Corriger",'M2-In'!Y259* vergoedtwee +'M2-In'!Z259*ROUND( vergoedtwee *1.5,2)+'M2-In'!AA259*ROUND( vergoedtwee *0.6,2)+'M2-In'!AB259*ROUND( vergoedtwee *0.9,2))</f>
        <v>0</v>
      </c>
      <c r="Z259" s="81">
        <f t="shared" ca="1" si="53"/>
        <v>0</v>
      </c>
      <c r="AA259" s="81">
        <f>E259+'M2-In'!N259+'M2-In'!P259+H259</f>
        <v>0</v>
      </c>
      <c r="AB259" s="81">
        <f>E259+'M2-In'!N259+'M2-In'!P259</f>
        <v>0</v>
      </c>
      <c r="AC259" s="25">
        <f>IF(V259=1,"Corriger",MIN(AA259,ad5m2*Ident!L259))</f>
        <v>0</v>
      </c>
      <c r="AD259" s="25">
        <f>MIN(AB259,ad5m2*Ident!L259)</f>
        <v>0</v>
      </c>
      <c r="AE259" s="81">
        <f t="shared" si="54"/>
        <v>0</v>
      </c>
      <c r="AF259" s="81">
        <f t="shared" si="55"/>
        <v>0</v>
      </c>
      <c r="AG259" s="81">
        <f>'M2-In'!AD259+'M2-In'!AE259</f>
        <v>0</v>
      </c>
      <c r="AH259" s="81">
        <f t="shared" si="56"/>
        <v>0</v>
      </c>
      <c r="AI259" s="81">
        <f>IF(V259=1,"Corriger!",ROUND('M2-In'!AF259*AE259*fuf,2))</f>
        <v>0</v>
      </c>
      <c r="AJ259" s="81">
        <f>IF(V259=1,"Corriger!",ROUND('M2-In'!AG259*AE259*fuf,2))</f>
        <v>0</v>
      </c>
      <c r="AK259" s="81">
        <f>IF(V259=1,"Corriger!",ROUND('M2-In'!AH259*AE259*fuf,2))</f>
        <v>0</v>
      </c>
      <c r="AL259" s="81">
        <f>IF(V259=1,"Corriger!",ROUND('M2-In'!AI259*AE259*fuf,2))</f>
        <v>0</v>
      </c>
      <c r="AM259" s="81">
        <f>IF(V259=1,"Corriger!",ROUND('M2-In'!AJ259*AE259*fuf,2))</f>
        <v>0</v>
      </c>
      <c r="AN259" s="81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1">
        <f t="shared" si="58"/>
        <v>0</v>
      </c>
      <c r="AQ259" s="81">
        <f t="shared" ca="1" si="59"/>
        <v>0</v>
      </c>
      <c r="AR259" s="81">
        <f t="shared" ca="1" si="60"/>
        <v>0</v>
      </c>
      <c r="AS259" s="81">
        <f t="shared" si="61"/>
        <v>0</v>
      </c>
      <c r="AT259" s="81">
        <f t="shared" ca="1" si="62"/>
        <v>0</v>
      </c>
      <c r="AU259" s="81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'M2-In'!F260*malu2+'M2-In'!G260*dima2+'M2-In'!H260*wome2+'M2-In'!I260*doje2+'M2-In'!J260*vrve2+'M2-In'!K260*zasa2+'M2-In'!L260*zodi2</f>
        <v>0</v>
      </c>
      <c r="F260" s="34">
        <f>IF('M2-In'!Q260&lt;0,1,0)</f>
        <v>0</v>
      </c>
      <c r="G260" s="81" t="str">
        <f t="shared" ref="G260:G300" si="64">IF(F260=1,"pas&lt;0 !","OK")</f>
        <v>OK</v>
      </c>
      <c r="H260" s="81">
        <f>IF('M2-In'!Q260&lt;0,0,'M2-In'!Q260)</f>
        <v>0</v>
      </c>
      <c r="I260" s="25">
        <f>IF('M2-In'!F260&gt;0,malu2,0)</f>
        <v>0</v>
      </c>
      <c r="J260" s="25">
        <f>IF('M2-In'!G260&gt;0,dima2,0)</f>
        <v>0</v>
      </c>
      <c r="K260" s="25">
        <f>IF('M2-In'!H260&gt;0,wome2,0)</f>
        <v>0</v>
      </c>
      <c r="L260" s="25">
        <f>IF('M2-In'!I260&gt;0,doje2,0)</f>
        <v>0</v>
      </c>
      <c r="M260" s="25">
        <f>IF('M2-In'!J260&gt;0,vrve2,0)</f>
        <v>0</v>
      </c>
      <c r="N260" s="25">
        <f>IF('M2-In'!K260&gt;0,zasa2,0)</f>
        <v>0</v>
      </c>
      <c r="O260" s="25">
        <f>IF('M2-In'!L260&gt;0,zodi2,0)</f>
        <v>0</v>
      </c>
      <c r="P260" s="25">
        <f t="shared" ref="P260:P300" si="65">I260+J260+K260+L260+M260+N260+O260</f>
        <v>0</v>
      </c>
      <c r="Q260" s="25">
        <f>IF(P260+'M2-In'!U260&gt;malu2+dima2+wome2+doje2+vrve2+zasa2+zodi2,1,0)</f>
        <v>0</v>
      </c>
      <c r="R260" s="25" t="str">
        <f t="shared" ref="R260:R300" si="66">IF(Q260=1,"Trop!","OK")</f>
        <v>OK</v>
      </c>
      <c r="S260" s="25">
        <f>MIN(P260+'M2-In'!U260,malu2+dima2+wome2+doje2+vrve2+zasa2+zodi2)</f>
        <v>0</v>
      </c>
      <c r="T260" s="25">
        <f>IF('M2-In'!AD260+'M2-In'!AE260+'M2-In'!AF260+'M2-In'!AG260+'M2-In'!AH260+'M2-In'!AI260+'M2-In'!AJ260&gt;S260,1,0)</f>
        <v>0</v>
      </c>
      <c r="U260" s="25" t="str">
        <f t="shared" ref="U260:U300" si="67">IF(T260=1,"Trop!","OK")</f>
        <v>OK</v>
      </c>
      <c r="V260" s="34">
        <f t="shared" ref="V260:V300" si="68">IF(OR(Q260=1,T260=1,F260=1),1,0)</f>
        <v>0</v>
      </c>
      <c r="W260" s="81">
        <f>ROUND('M2-In'!Y260+'M2-In'!Z260+'M2-In'!AA260*0.5+'M2-In'!AB260*0.5,2)</f>
        <v>0</v>
      </c>
      <c r="X260" s="81">
        <f>ROUND('M2-In'!Y260,2)+ROUND('M2-In'!Z260*1.5,2)+ROUND('M2-In'!AA260*0.6,2)+ROUND('M2-In'!AB260*0.9,2)</f>
        <v>0</v>
      </c>
      <c r="Y260" s="81">
        <f ca="1">IF(V260=1,"Corriger",'M2-In'!Y260* vergoedtwee +'M2-In'!Z260*ROUND( vergoedtwee *1.5,2)+'M2-In'!AA260*ROUND( vergoedtwee *0.6,2)+'M2-In'!AB260*ROUND( vergoedtwee *0.9,2))</f>
        <v>0</v>
      </c>
      <c r="Z260" s="81">
        <f t="shared" ref="Z260:Z300" ca="1" si="69">IF(V260=1,"Corriger",Y260-AU260)</f>
        <v>0</v>
      </c>
      <c r="AA260" s="81">
        <f>E260+'M2-In'!N260+'M2-In'!P260+H260</f>
        <v>0</v>
      </c>
      <c r="AB260" s="81">
        <f>E260+'M2-In'!N260+'M2-In'!P260</f>
        <v>0</v>
      </c>
      <c r="AC260" s="25">
        <f>IF(V260=1,"Corriger",MIN(AA260,ad5m2*Ident!L260))</f>
        <v>0</v>
      </c>
      <c r="AD260" s="25">
        <f>MIN(AB260,ad5m2*Ident!L260)</f>
        <v>0</v>
      </c>
      <c r="AE260" s="81">
        <f t="shared" ref="AE260:AE300" si="70">IF(V260=1,"Corriger!",IF(S260=0,0,ROUND(AD260/S260,2)))</f>
        <v>0</v>
      </c>
      <c r="AF260" s="81">
        <f t="shared" ref="AF260:AF300" si="71">IF(V260=1,"Corriger!",ROUND(W260*fuf,2))</f>
        <v>0</v>
      </c>
      <c r="AG260" s="81">
        <f>'M2-In'!AD260+'M2-In'!AE260</f>
        <v>0</v>
      </c>
      <c r="AH260" s="81">
        <f t="shared" ref="AH260:AH300" si="72">IF(V260=1,"Corriger!",ROUND(AG260*AE260*fuf,2))</f>
        <v>0</v>
      </c>
      <c r="AI260" s="81">
        <f>IF(V260=1,"Corriger!",ROUND('M2-In'!AF260*AE260*fuf,2))</f>
        <v>0</v>
      </c>
      <c r="AJ260" s="81">
        <f>IF(V260=1,"Corriger!",ROUND('M2-In'!AG260*AE260*fuf,2))</f>
        <v>0</v>
      </c>
      <c r="AK260" s="81">
        <f>IF(V260=1,"Corriger!",ROUND('M2-In'!AH260*AE260*fuf,2))</f>
        <v>0</v>
      </c>
      <c r="AL260" s="81">
        <f>IF(V260=1,"Corriger!",ROUND('M2-In'!AI260*AE260*fuf,2))</f>
        <v>0</v>
      </c>
      <c r="AM260" s="81">
        <f>IF(V260=1,"Corriger!",ROUND('M2-In'!AJ260*AE260*fuf,2))</f>
        <v>0</v>
      </c>
      <c r="AN260" s="81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1">
        <f t="shared" ref="AP260:AP300" si="74">ROUND(W260*fuf,2)</f>
        <v>0</v>
      </c>
      <c r="AQ260" s="81">
        <f t="shared" ref="AQ260:AQ300" ca="1" si="75">ROUND(fulm2*AP260,2)</f>
        <v>0</v>
      </c>
      <c r="AR260" s="81">
        <f t="shared" ref="AR260:AR300" ca="1" si="76">ROUND(AQ260*wnbij/100,2)</f>
        <v>0</v>
      </c>
      <c r="AS260" s="81">
        <f t="shared" ref="AS260:AS300" si="77">MIN(ROUND(AP260/upm_2,2),1)</f>
        <v>0</v>
      </c>
      <c r="AT260" s="81">
        <f t="shared" ref="AT260:AT300" ca="1" si="78">MIN(ROUND(bvmll2*AS260,2),AR260)</f>
        <v>0</v>
      </c>
      <c r="AU260" s="81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'M2-In'!F261*malu2+'M2-In'!G261*dima2+'M2-In'!H261*wome2+'M2-In'!I261*doje2+'M2-In'!J261*vrve2+'M2-In'!K261*zasa2+'M2-In'!L261*zodi2</f>
        <v>0</v>
      </c>
      <c r="F261" s="34">
        <f>IF('M2-In'!Q261&lt;0,1,0)</f>
        <v>0</v>
      </c>
      <c r="G261" s="81" t="str">
        <f t="shared" si="64"/>
        <v>OK</v>
      </c>
      <c r="H261" s="81">
        <f>IF('M2-In'!Q261&lt;0,0,'M2-In'!Q261)</f>
        <v>0</v>
      </c>
      <c r="I261" s="25">
        <f>IF('M2-In'!F261&gt;0,malu2,0)</f>
        <v>0</v>
      </c>
      <c r="J261" s="25">
        <f>IF('M2-In'!G261&gt;0,dima2,0)</f>
        <v>0</v>
      </c>
      <c r="K261" s="25">
        <f>IF('M2-In'!H261&gt;0,wome2,0)</f>
        <v>0</v>
      </c>
      <c r="L261" s="25">
        <f>IF('M2-In'!I261&gt;0,doje2,0)</f>
        <v>0</v>
      </c>
      <c r="M261" s="25">
        <f>IF('M2-In'!J261&gt;0,vrve2,0)</f>
        <v>0</v>
      </c>
      <c r="N261" s="25">
        <f>IF('M2-In'!K261&gt;0,zasa2,0)</f>
        <v>0</v>
      </c>
      <c r="O261" s="25">
        <f>IF('M2-In'!L261&gt;0,zodi2,0)</f>
        <v>0</v>
      </c>
      <c r="P261" s="25">
        <f t="shared" si="65"/>
        <v>0</v>
      </c>
      <c r="Q261" s="25">
        <f>IF(P261+'M2-In'!U261&gt;malu2+dima2+wome2+doje2+vrve2+zasa2+zodi2,1,0)</f>
        <v>0</v>
      </c>
      <c r="R261" s="25" t="str">
        <f t="shared" si="66"/>
        <v>OK</v>
      </c>
      <c r="S261" s="25">
        <f>MIN(P261+'M2-In'!U261,malu2+dima2+wome2+doje2+vrve2+zasa2+zodi2)</f>
        <v>0</v>
      </c>
      <c r="T261" s="25">
        <f>IF('M2-In'!AD261+'M2-In'!AE261+'M2-In'!AF261+'M2-In'!AG261+'M2-In'!AH261+'M2-In'!AI261+'M2-In'!AJ261&gt;S261,1,0)</f>
        <v>0</v>
      </c>
      <c r="U261" s="25" t="str">
        <f t="shared" si="67"/>
        <v>OK</v>
      </c>
      <c r="V261" s="34">
        <f t="shared" si="68"/>
        <v>0</v>
      </c>
      <c r="W261" s="81">
        <f>ROUND('M2-In'!Y261+'M2-In'!Z261+'M2-In'!AA261*0.5+'M2-In'!AB261*0.5,2)</f>
        <v>0</v>
      </c>
      <c r="X261" s="81">
        <f>ROUND('M2-In'!Y261,2)+ROUND('M2-In'!Z261*1.5,2)+ROUND('M2-In'!AA261*0.6,2)+ROUND('M2-In'!AB261*0.9,2)</f>
        <v>0</v>
      </c>
      <c r="Y261" s="81">
        <f ca="1">IF(V261=1,"Corriger",'M2-In'!Y261* vergoedtwee +'M2-In'!Z261*ROUND( vergoedtwee *1.5,2)+'M2-In'!AA261*ROUND( vergoedtwee *0.6,2)+'M2-In'!AB261*ROUND( vergoedtwee *0.9,2))</f>
        <v>0</v>
      </c>
      <c r="Z261" s="81">
        <f t="shared" ca="1" si="69"/>
        <v>0</v>
      </c>
      <c r="AA261" s="81">
        <f>E261+'M2-In'!N261+'M2-In'!P261+H261</f>
        <v>0</v>
      </c>
      <c r="AB261" s="81">
        <f>E261+'M2-In'!N261+'M2-In'!P261</f>
        <v>0</v>
      </c>
      <c r="AC261" s="25">
        <f>IF(V261=1,"Corriger",MIN(AA261,ad5m2*Ident!L261))</f>
        <v>0</v>
      </c>
      <c r="AD261" s="25">
        <f>MIN(AB261,ad5m2*Ident!L261)</f>
        <v>0</v>
      </c>
      <c r="AE261" s="81">
        <f t="shared" si="70"/>
        <v>0</v>
      </c>
      <c r="AF261" s="81">
        <f t="shared" si="71"/>
        <v>0</v>
      </c>
      <c r="AG261" s="81">
        <f>'M2-In'!AD261+'M2-In'!AE261</f>
        <v>0</v>
      </c>
      <c r="AH261" s="81">
        <f t="shared" si="72"/>
        <v>0</v>
      </c>
      <c r="AI261" s="81">
        <f>IF(V261=1,"Corriger!",ROUND('M2-In'!AF261*AE261*fuf,2))</f>
        <v>0</v>
      </c>
      <c r="AJ261" s="81">
        <f>IF(V261=1,"Corriger!",ROUND('M2-In'!AG261*AE261*fuf,2))</f>
        <v>0</v>
      </c>
      <c r="AK261" s="81">
        <f>IF(V261=1,"Corriger!",ROUND('M2-In'!AH261*AE261*fuf,2))</f>
        <v>0</v>
      </c>
      <c r="AL261" s="81">
        <f>IF(V261=1,"Corriger!",ROUND('M2-In'!AI261*AE261*fuf,2))</f>
        <v>0</v>
      </c>
      <c r="AM261" s="81">
        <f>IF(V261=1,"Corriger!",ROUND('M2-In'!AJ261*AE261*fuf,2))</f>
        <v>0</v>
      </c>
      <c r="AN261" s="81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1">
        <f t="shared" si="74"/>
        <v>0</v>
      </c>
      <c r="AQ261" s="81">
        <f t="shared" ca="1" si="75"/>
        <v>0</v>
      </c>
      <c r="AR261" s="81">
        <f t="shared" ca="1" si="76"/>
        <v>0</v>
      </c>
      <c r="AS261" s="81">
        <f t="shared" si="77"/>
        <v>0</v>
      </c>
      <c r="AT261" s="81">
        <f t="shared" ca="1" si="78"/>
        <v>0</v>
      </c>
      <c r="AU261" s="81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'M2-In'!F262*malu2+'M2-In'!G262*dima2+'M2-In'!H262*wome2+'M2-In'!I262*doje2+'M2-In'!J262*vrve2+'M2-In'!K262*zasa2+'M2-In'!L262*zodi2</f>
        <v>0</v>
      </c>
      <c r="F262" s="34">
        <f>IF('M2-In'!Q262&lt;0,1,0)</f>
        <v>0</v>
      </c>
      <c r="G262" s="81" t="str">
        <f t="shared" si="64"/>
        <v>OK</v>
      </c>
      <c r="H262" s="81">
        <f>IF('M2-In'!Q262&lt;0,0,'M2-In'!Q262)</f>
        <v>0</v>
      </c>
      <c r="I262" s="25">
        <f>IF('M2-In'!F262&gt;0,malu2,0)</f>
        <v>0</v>
      </c>
      <c r="J262" s="25">
        <f>IF('M2-In'!G262&gt;0,dima2,0)</f>
        <v>0</v>
      </c>
      <c r="K262" s="25">
        <f>IF('M2-In'!H262&gt;0,wome2,0)</f>
        <v>0</v>
      </c>
      <c r="L262" s="25">
        <f>IF('M2-In'!I262&gt;0,doje2,0)</f>
        <v>0</v>
      </c>
      <c r="M262" s="25">
        <f>IF('M2-In'!J262&gt;0,vrve2,0)</f>
        <v>0</v>
      </c>
      <c r="N262" s="25">
        <f>IF('M2-In'!K262&gt;0,zasa2,0)</f>
        <v>0</v>
      </c>
      <c r="O262" s="25">
        <f>IF('M2-In'!L262&gt;0,zodi2,0)</f>
        <v>0</v>
      </c>
      <c r="P262" s="25">
        <f t="shared" si="65"/>
        <v>0</v>
      </c>
      <c r="Q262" s="25">
        <f>IF(P262+'M2-In'!U262&gt;malu2+dima2+wome2+doje2+vrve2+zasa2+zodi2,1,0)</f>
        <v>0</v>
      </c>
      <c r="R262" s="25" t="str">
        <f t="shared" si="66"/>
        <v>OK</v>
      </c>
      <c r="S262" s="25">
        <f>MIN(P262+'M2-In'!U262,malu2+dima2+wome2+doje2+vrve2+zasa2+zodi2)</f>
        <v>0</v>
      </c>
      <c r="T262" s="25">
        <f>IF('M2-In'!AD262+'M2-In'!AE262+'M2-In'!AF262+'M2-In'!AG262+'M2-In'!AH262+'M2-In'!AI262+'M2-In'!AJ262&gt;S262,1,0)</f>
        <v>0</v>
      </c>
      <c r="U262" s="25" t="str">
        <f t="shared" si="67"/>
        <v>OK</v>
      </c>
      <c r="V262" s="34">
        <f t="shared" si="68"/>
        <v>0</v>
      </c>
      <c r="W262" s="81">
        <f>ROUND('M2-In'!Y262+'M2-In'!Z262+'M2-In'!AA262*0.5+'M2-In'!AB262*0.5,2)</f>
        <v>0</v>
      </c>
      <c r="X262" s="81">
        <f>ROUND('M2-In'!Y262,2)+ROUND('M2-In'!Z262*1.5,2)+ROUND('M2-In'!AA262*0.6,2)+ROUND('M2-In'!AB262*0.9,2)</f>
        <v>0</v>
      </c>
      <c r="Y262" s="81">
        <f ca="1">IF(V262=1,"Corriger",'M2-In'!Y262* vergoedtwee +'M2-In'!Z262*ROUND( vergoedtwee *1.5,2)+'M2-In'!AA262*ROUND( vergoedtwee *0.6,2)+'M2-In'!AB262*ROUND( vergoedtwee *0.9,2))</f>
        <v>0</v>
      </c>
      <c r="Z262" s="81">
        <f t="shared" ca="1" si="69"/>
        <v>0</v>
      </c>
      <c r="AA262" s="81">
        <f>E262+'M2-In'!N262+'M2-In'!P262+H262</f>
        <v>0</v>
      </c>
      <c r="AB262" s="81">
        <f>E262+'M2-In'!N262+'M2-In'!P262</f>
        <v>0</v>
      </c>
      <c r="AC262" s="25">
        <f>IF(V262=1,"Corriger",MIN(AA262,ad5m2*Ident!L262))</f>
        <v>0</v>
      </c>
      <c r="AD262" s="25">
        <f>MIN(AB262,ad5m2*Ident!L262)</f>
        <v>0</v>
      </c>
      <c r="AE262" s="81">
        <f t="shared" si="70"/>
        <v>0</v>
      </c>
      <c r="AF262" s="81">
        <f t="shared" si="71"/>
        <v>0</v>
      </c>
      <c r="AG262" s="81">
        <f>'M2-In'!AD262+'M2-In'!AE262</f>
        <v>0</v>
      </c>
      <c r="AH262" s="81">
        <f t="shared" si="72"/>
        <v>0</v>
      </c>
      <c r="AI262" s="81">
        <f>IF(V262=1,"Corriger!",ROUND('M2-In'!AF262*AE262*fuf,2))</f>
        <v>0</v>
      </c>
      <c r="AJ262" s="81">
        <f>IF(V262=1,"Corriger!",ROUND('M2-In'!AG262*AE262*fuf,2))</f>
        <v>0</v>
      </c>
      <c r="AK262" s="81">
        <f>IF(V262=1,"Corriger!",ROUND('M2-In'!AH262*AE262*fuf,2))</f>
        <v>0</v>
      </c>
      <c r="AL262" s="81">
        <f>IF(V262=1,"Corriger!",ROUND('M2-In'!AI262*AE262*fuf,2))</f>
        <v>0</v>
      </c>
      <c r="AM262" s="81">
        <f>IF(V262=1,"Corriger!",ROUND('M2-In'!AJ262*AE262*fuf,2))</f>
        <v>0</v>
      </c>
      <c r="AN262" s="81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1">
        <f t="shared" si="74"/>
        <v>0</v>
      </c>
      <c r="AQ262" s="81">
        <f t="shared" ca="1" si="75"/>
        <v>0</v>
      </c>
      <c r="AR262" s="81">
        <f t="shared" ca="1" si="76"/>
        <v>0</v>
      </c>
      <c r="AS262" s="81">
        <f t="shared" si="77"/>
        <v>0</v>
      </c>
      <c r="AT262" s="81">
        <f t="shared" ca="1" si="78"/>
        <v>0</v>
      </c>
      <c r="AU262" s="81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'M2-In'!F263*malu2+'M2-In'!G263*dima2+'M2-In'!H263*wome2+'M2-In'!I263*doje2+'M2-In'!J263*vrve2+'M2-In'!K263*zasa2+'M2-In'!L263*zodi2</f>
        <v>0</v>
      </c>
      <c r="F263" s="34">
        <f>IF('M2-In'!Q263&lt;0,1,0)</f>
        <v>0</v>
      </c>
      <c r="G263" s="81" t="str">
        <f t="shared" si="64"/>
        <v>OK</v>
      </c>
      <c r="H263" s="81">
        <f>IF('M2-In'!Q263&lt;0,0,'M2-In'!Q263)</f>
        <v>0</v>
      </c>
      <c r="I263" s="25">
        <f>IF('M2-In'!F263&gt;0,malu2,0)</f>
        <v>0</v>
      </c>
      <c r="J263" s="25">
        <f>IF('M2-In'!G263&gt;0,dima2,0)</f>
        <v>0</v>
      </c>
      <c r="K263" s="25">
        <f>IF('M2-In'!H263&gt;0,wome2,0)</f>
        <v>0</v>
      </c>
      <c r="L263" s="25">
        <f>IF('M2-In'!I263&gt;0,doje2,0)</f>
        <v>0</v>
      </c>
      <c r="M263" s="25">
        <f>IF('M2-In'!J263&gt;0,vrve2,0)</f>
        <v>0</v>
      </c>
      <c r="N263" s="25">
        <f>IF('M2-In'!K263&gt;0,zasa2,0)</f>
        <v>0</v>
      </c>
      <c r="O263" s="25">
        <f>IF('M2-In'!L263&gt;0,zodi2,0)</f>
        <v>0</v>
      </c>
      <c r="P263" s="25">
        <f t="shared" si="65"/>
        <v>0</v>
      </c>
      <c r="Q263" s="25">
        <f>IF(P263+'M2-In'!U263&gt;malu2+dima2+wome2+doje2+vrve2+zasa2+zodi2,1,0)</f>
        <v>0</v>
      </c>
      <c r="R263" s="25" t="str">
        <f t="shared" si="66"/>
        <v>OK</v>
      </c>
      <c r="S263" s="25">
        <f>MIN(P263+'M2-In'!U263,malu2+dima2+wome2+doje2+vrve2+zasa2+zodi2)</f>
        <v>0</v>
      </c>
      <c r="T263" s="25">
        <f>IF('M2-In'!AD263+'M2-In'!AE263+'M2-In'!AF263+'M2-In'!AG263+'M2-In'!AH263+'M2-In'!AI263+'M2-In'!AJ263&gt;S263,1,0)</f>
        <v>0</v>
      </c>
      <c r="U263" s="25" t="str">
        <f t="shared" si="67"/>
        <v>OK</v>
      </c>
      <c r="V263" s="34">
        <f t="shared" si="68"/>
        <v>0</v>
      </c>
      <c r="W263" s="81">
        <f>ROUND('M2-In'!Y263+'M2-In'!Z263+'M2-In'!AA263*0.5+'M2-In'!AB263*0.5,2)</f>
        <v>0</v>
      </c>
      <c r="X263" s="81">
        <f>ROUND('M2-In'!Y263,2)+ROUND('M2-In'!Z263*1.5,2)+ROUND('M2-In'!AA263*0.6,2)+ROUND('M2-In'!AB263*0.9,2)</f>
        <v>0</v>
      </c>
      <c r="Y263" s="81">
        <f ca="1">IF(V263=1,"Corriger",'M2-In'!Y263* vergoedtwee +'M2-In'!Z263*ROUND( vergoedtwee *1.5,2)+'M2-In'!AA263*ROUND( vergoedtwee *0.6,2)+'M2-In'!AB263*ROUND( vergoedtwee *0.9,2))</f>
        <v>0</v>
      </c>
      <c r="Z263" s="81">
        <f t="shared" ca="1" si="69"/>
        <v>0</v>
      </c>
      <c r="AA263" s="81">
        <f>E263+'M2-In'!N263+'M2-In'!P263+H263</f>
        <v>0</v>
      </c>
      <c r="AB263" s="81">
        <f>E263+'M2-In'!N263+'M2-In'!P263</f>
        <v>0</v>
      </c>
      <c r="AC263" s="25">
        <f>IF(V263=1,"Corriger",MIN(AA263,ad5m2*Ident!L263))</f>
        <v>0</v>
      </c>
      <c r="AD263" s="25">
        <f>MIN(AB263,ad5m2*Ident!L263)</f>
        <v>0</v>
      </c>
      <c r="AE263" s="81">
        <f t="shared" si="70"/>
        <v>0</v>
      </c>
      <c r="AF263" s="81">
        <f t="shared" si="71"/>
        <v>0</v>
      </c>
      <c r="AG263" s="81">
        <f>'M2-In'!AD263+'M2-In'!AE263</f>
        <v>0</v>
      </c>
      <c r="AH263" s="81">
        <f t="shared" si="72"/>
        <v>0</v>
      </c>
      <c r="AI263" s="81">
        <f>IF(V263=1,"Corriger!",ROUND('M2-In'!AF263*AE263*fuf,2))</f>
        <v>0</v>
      </c>
      <c r="AJ263" s="81">
        <f>IF(V263=1,"Corriger!",ROUND('M2-In'!AG263*AE263*fuf,2))</f>
        <v>0</v>
      </c>
      <c r="AK263" s="81">
        <f>IF(V263=1,"Corriger!",ROUND('M2-In'!AH263*AE263*fuf,2))</f>
        <v>0</v>
      </c>
      <c r="AL263" s="81">
        <f>IF(V263=1,"Corriger!",ROUND('M2-In'!AI263*AE263*fuf,2))</f>
        <v>0</v>
      </c>
      <c r="AM263" s="81">
        <f>IF(V263=1,"Corriger!",ROUND('M2-In'!AJ263*AE263*fuf,2))</f>
        <v>0</v>
      </c>
      <c r="AN263" s="81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1">
        <f t="shared" si="74"/>
        <v>0</v>
      </c>
      <c r="AQ263" s="81">
        <f t="shared" ca="1" si="75"/>
        <v>0</v>
      </c>
      <c r="AR263" s="81">
        <f t="shared" ca="1" si="76"/>
        <v>0</v>
      </c>
      <c r="AS263" s="81">
        <f t="shared" si="77"/>
        <v>0</v>
      </c>
      <c r="AT263" s="81">
        <f t="shared" ca="1" si="78"/>
        <v>0</v>
      </c>
      <c r="AU263" s="81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'M2-In'!F264*malu2+'M2-In'!G264*dima2+'M2-In'!H264*wome2+'M2-In'!I264*doje2+'M2-In'!J264*vrve2+'M2-In'!K264*zasa2+'M2-In'!L264*zodi2</f>
        <v>0</v>
      </c>
      <c r="F264" s="34">
        <f>IF('M2-In'!Q264&lt;0,1,0)</f>
        <v>0</v>
      </c>
      <c r="G264" s="81" t="str">
        <f t="shared" si="64"/>
        <v>OK</v>
      </c>
      <c r="H264" s="81">
        <f>IF('M2-In'!Q264&lt;0,0,'M2-In'!Q264)</f>
        <v>0</v>
      </c>
      <c r="I264" s="25">
        <f>IF('M2-In'!F264&gt;0,malu2,0)</f>
        <v>0</v>
      </c>
      <c r="J264" s="25">
        <f>IF('M2-In'!G264&gt;0,dima2,0)</f>
        <v>0</v>
      </c>
      <c r="K264" s="25">
        <f>IF('M2-In'!H264&gt;0,wome2,0)</f>
        <v>0</v>
      </c>
      <c r="L264" s="25">
        <f>IF('M2-In'!I264&gt;0,doje2,0)</f>
        <v>0</v>
      </c>
      <c r="M264" s="25">
        <f>IF('M2-In'!J264&gt;0,vrve2,0)</f>
        <v>0</v>
      </c>
      <c r="N264" s="25">
        <f>IF('M2-In'!K264&gt;0,zasa2,0)</f>
        <v>0</v>
      </c>
      <c r="O264" s="25">
        <f>IF('M2-In'!L264&gt;0,zodi2,0)</f>
        <v>0</v>
      </c>
      <c r="P264" s="25">
        <f t="shared" si="65"/>
        <v>0</v>
      </c>
      <c r="Q264" s="25">
        <f>IF(P264+'M2-In'!U264&gt;malu2+dima2+wome2+doje2+vrve2+zasa2+zodi2,1,0)</f>
        <v>0</v>
      </c>
      <c r="R264" s="25" t="str">
        <f t="shared" si="66"/>
        <v>OK</v>
      </c>
      <c r="S264" s="25">
        <f>MIN(P264+'M2-In'!U264,malu2+dima2+wome2+doje2+vrve2+zasa2+zodi2)</f>
        <v>0</v>
      </c>
      <c r="T264" s="25">
        <f>IF('M2-In'!AD264+'M2-In'!AE264+'M2-In'!AF264+'M2-In'!AG264+'M2-In'!AH264+'M2-In'!AI264+'M2-In'!AJ264&gt;S264,1,0)</f>
        <v>0</v>
      </c>
      <c r="U264" s="25" t="str">
        <f t="shared" si="67"/>
        <v>OK</v>
      </c>
      <c r="V264" s="34">
        <f t="shared" si="68"/>
        <v>0</v>
      </c>
      <c r="W264" s="81">
        <f>ROUND('M2-In'!Y264+'M2-In'!Z264+'M2-In'!AA264*0.5+'M2-In'!AB264*0.5,2)</f>
        <v>0</v>
      </c>
      <c r="X264" s="81">
        <f>ROUND('M2-In'!Y264,2)+ROUND('M2-In'!Z264*1.5,2)+ROUND('M2-In'!AA264*0.6,2)+ROUND('M2-In'!AB264*0.9,2)</f>
        <v>0</v>
      </c>
      <c r="Y264" s="81">
        <f ca="1">IF(V264=1,"Corriger",'M2-In'!Y264* vergoedtwee +'M2-In'!Z264*ROUND( vergoedtwee *1.5,2)+'M2-In'!AA264*ROUND( vergoedtwee *0.6,2)+'M2-In'!AB264*ROUND( vergoedtwee *0.9,2))</f>
        <v>0</v>
      </c>
      <c r="Z264" s="81">
        <f t="shared" ca="1" si="69"/>
        <v>0</v>
      </c>
      <c r="AA264" s="81">
        <f>E264+'M2-In'!N264+'M2-In'!P264+H264</f>
        <v>0</v>
      </c>
      <c r="AB264" s="81">
        <f>E264+'M2-In'!N264+'M2-In'!P264</f>
        <v>0</v>
      </c>
      <c r="AC264" s="25">
        <f>IF(V264=1,"Corriger",MIN(AA264,ad5m2*Ident!L264))</f>
        <v>0</v>
      </c>
      <c r="AD264" s="25">
        <f>MIN(AB264,ad5m2*Ident!L264)</f>
        <v>0</v>
      </c>
      <c r="AE264" s="81">
        <f t="shared" si="70"/>
        <v>0</v>
      </c>
      <c r="AF264" s="81">
        <f t="shared" si="71"/>
        <v>0</v>
      </c>
      <c r="AG264" s="81">
        <f>'M2-In'!AD264+'M2-In'!AE264</f>
        <v>0</v>
      </c>
      <c r="AH264" s="81">
        <f t="shared" si="72"/>
        <v>0</v>
      </c>
      <c r="AI264" s="81">
        <f>IF(V264=1,"Corriger!",ROUND('M2-In'!AF264*AE264*fuf,2))</f>
        <v>0</v>
      </c>
      <c r="AJ264" s="81">
        <f>IF(V264=1,"Corriger!",ROUND('M2-In'!AG264*AE264*fuf,2))</f>
        <v>0</v>
      </c>
      <c r="AK264" s="81">
        <f>IF(V264=1,"Corriger!",ROUND('M2-In'!AH264*AE264*fuf,2))</f>
        <v>0</v>
      </c>
      <c r="AL264" s="81">
        <f>IF(V264=1,"Corriger!",ROUND('M2-In'!AI264*AE264*fuf,2))</f>
        <v>0</v>
      </c>
      <c r="AM264" s="81">
        <f>IF(V264=1,"Corriger!",ROUND('M2-In'!AJ264*AE264*fuf,2))</f>
        <v>0</v>
      </c>
      <c r="AN264" s="81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1">
        <f t="shared" si="74"/>
        <v>0</v>
      </c>
      <c r="AQ264" s="81">
        <f t="shared" ca="1" si="75"/>
        <v>0</v>
      </c>
      <c r="AR264" s="81">
        <f t="shared" ca="1" si="76"/>
        <v>0</v>
      </c>
      <c r="AS264" s="81">
        <f t="shared" si="77"/>
        <v>0</v>
      </c>
      <c r="AT264" s="81">
        <f t="shared" ca="1" si="78"/>
        <v>0</v>
      </c>
      <c r="AU264" s="81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'M2-In'!F265*malu2+'M2-In'!G265*dima2+'M2-In'!H265*wome2+'M2-In'!I265*doje2+'M2-In'!J265*vrve2+'M2-In'!K265*zasa2+'M2-In'!L265*zodi2</f>
        <v>0</v>
      </c>
      <c r="F265" s="34">
        <f>IF('M2-In'!Q265&lt;0,1,0)</f>
        <v>0</v>
      </c>
      <c r="G265" s="81" t="str">
        <f t="shared" si="64"/>
        <v>OK</v>
      </c>
      <c r="H265" s="81">
        <f>IF('M2-In'!Q265&lt;0,0,'M2-In'!Q265)</f>
        <v>0</v>
      </c>
      <c r="I265" s="25">
        <f>IF('M2-In'!F265&gt;0,malu2,0)</f>
        <v>0</v>
      </c>
      <c r="J265" s="25">
        <f>IF('M2-In'!G265&gt;0,dima2,0)</f>
        <v>0</v>
      </c>
      <c r="K265" s="25">
        <f>IF('M2-In'!H265&gt;0,wome2,0)</f>
        <v>0</v>
      </c>
      <c r="L265" s="25">
        <f>IF('M2-In'!I265&gt;0,doje2,0)</f>
        <v>0</v>
      </c>
      <c r="M265" s="25">
        <f>IF('M2-In'!J265&gt;0,vrve2,0)</f>
        <v>0</v>
      </c>
      <c r="N265" s="25">
        <f>IF('M2-In'!K265&gt;0,zasa2,0)</f>
        <v>0</v>
      </c>
      <c r="O265" s="25">
        <f>IF('M2-In'!L265&gt;0,zodi2,0)</f>
        <v>0</v>
      </c>
      <c r="P265" s="25">
        <f t="shared" si="65"/>
        <v>0</v>
      </c>
      <c r="Q265" s="25">
        <f>IF(P265+'M2-In'!U265&gt;malu2+dima2+wome2+doje2+vrve2+zasa2+zodi2,1,0)</f>
        <v>0</v>
      </c>
      <c r="R265" s="25" t="str">
        <f t="shared" si="66"/>
        <v>OK</v>
      </c>
      <c r="S265" s="25">
        <f>MIN(P265+'M2-In'!U265,malu2+dima2+wome2+doje2+vrve2+zasa2+zodi2)</f>
        <v>0</v>
      </c>
      <c r="T265" s="25">
        <f>IF('M2-In'!AD265+'M2-In'!AE265+'M2-In'!AF265+'M2-In'!AG265+'M2-In'!AH265+'M2-In'!AI265+'M2-In'!AJ265&gt;S265,1,0)</f>
        <v>0</v>
      </c>
      <c r="U265" s="25" t="str">
        <f t="shared" si="67"/>
        <v>OK</v>
      </c>
      <c r="V265" s="34">
        <f t="shared" si="68"/>
        <v>0</v>
      </c>
      <c r="W265" s="81">
        <f>ROUND('M2-In'!Y265+'M2-In'!Z265+'M2-In'!AA265*0.5+'M2-In'!AB265*0.5,2)</f>
        <v>0</v>
      </c>
      <c r="X265" s="81">
        <f>ROUND('M2-In'!Y265,2)+ROUND('M2-In'!Z265*1.5,2)+ROUND('M2-In'!AA265*0.6,2)+ROUND('M2-In'!AB265*0.9,2)</f>
        <v>0</v>
      </c>
      <c r="Y265" s="81">
        <f ca="1">IF(V265=1,"Corriger",'M2-In'!Y265* vergoedtwee +'M2-In'!Z265*ROUND( vergoedtwee *1.5,2)+'M2-In'!AA265*ROUND( vergoedtwee *0.6,2)+'M2-In'!AB265*ROUND( vergoedtwee *0.9,2))</f>
        <v>0</v>
      </c>
      <c r="Z265" s="81">
        <f t="shared" ca="1" si="69"/>
        <v>0</v>
      </c>
      <c r="AA265" s="81">
        <f>E265+'M2-In'!N265+'M2-In'!P265+H265</f>
        <v>0</v>
      </c>
      <c r="AB265" s="81">
        <f>E265+'M2-In'!N265+'M2-In'!P265</f>
        <v>0</v>
      </c>
      <c r="AC265" s="25">
        <f>IF(V265=1,"Corriger",MIN(AA265,ad5m2*Ident!L265))</f>
        <v>0</v>
      </c>
      <c r="AD265" s="25">
        <f>MIN(AB265,ad5m2*Ident!L265)</f>
        <v>0</v>
      </c>
      <c r="AE265" s="81">
        <f t="shared" si="70"/>
        <v>0</v>
      </c>
      <c r="AF265" s="81">
        <f t="shared" si="71"/>
        <v>0</v>
      </c>
      <c r="AG265" s="81">
        <f>'M2-In'!AD265+'M2-In'!AE265</f>
        <v>0</v>
      </c>
      <c r="AH265" s="81">
        <f t="shared" si="72"/>
        <v>0</v>
      </c>
      <c r="AI265" s="81">
        <f>IF(V265=1,"Corriger!",ROUND('M2-In'!AF265*AE265*fuf,2))</f>
        <v>0</v>
      </c>
      <c r="AJ265" s="81">
        <f>IF(V265=1,"Corriger!",ROUND('M2-In'!AG265*AE265*fuf,2))</f>
        <v>0</v>
      </c>
      <c r="AK265" s="81">
        <f>IF(V265=1,"Corriger!",ROUND('M2-In'!AH265*AE265*fuf,2))</f>
        <v>0</v>
      </c>
      <c r="AL265" s="81">
        <f>IF(V265=1,"Corriger!",ROUND('M2-In'!AI265*AE265*fuf,2))</f>
        <v>0</v>
      </c>
      <c r="AM265" s="81">
        <f>IF(V265=1,"Corriger!",ROUND('M2-In'!AJ265*AE265*fuf,2))</f>
        <v>0</v>
      </c>
      <c r="AN265" s="81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1">
        <f t="shared" si="74"/>
        <v>0</v>
      </c>
      <c r="AQ265" s="81">
        <f t="shared" ca="1" si="75"/>
        <v>0</v>
      </c>
      <c r="AR265" s="81">
        <f t="shared" ca="1" si="76"/>
        <v>0</v>
      </c>
      <c r="AS265" s="81">
        <f t="shared" si="77"/>
        <v>0</v>
      </c>
      <c r="AT265" s="81">
        <f t="shared" ca="1" si="78"/>
        <v>0</v>
      </c>
      <c r="AU265" s="81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'M2-In'!F266*malu2+'M2-In'!G266*dima2+'M2-In'!H266*wome2+'M2-In'!I266*doje2+'M2-In'!J266*vrve2+'M2-In'!K266*zasa2+'M2-In'!L266*zodi2</f>
        <v>0</v>
      </c>
      <c r="F266" s="34">
        <f>IF('M2-In'!Q266&lt;0,1,0)</f>
        <v>0</v>
      </c>
      <c r="G266" s="81" t="str">
        <f t="shared" si="64"/>
        <v>OK</v>
      </c>
      <c r="H266" s="81">
        <f>IF('M2-In'!Q266&lt;0,0,'M2-In'!Q266)</f>
        <v>0</v>
      </c>
      <c r="I266" s="25">
        <f>IF('M2-In'!F266&gt;0,malu2,0)</f>
        <v>0</v>
      </c>
      <c r="J266" s="25">
        <f>IF('M2-In'!G266&gt;0,dima2,0)</f>
        <v>0</v>
      </c>
      <c r="K266" s="25">
        <f>IF('M2-In'!H266&gt;0,wome2,0)</f>
        <v>0</v>
      </c>
      <c r="L266" s="25">
        <f>IF('M2-In'!I266&gt;0,doje2,0)</f>
        <v>0</v>
      </c>
      <c r="M266" s="25">
        <f>IF('M2-In'!J266&gt;0,vrve2,0)</f>
        <v>0</v>
      </c>
      <c r="N266" s="25">
        <f>IF('M2-In'!K266&gt;0,zasa2,0)</f>
        <v>0</v>
      </c>
      <c r="O266" s="25">
        <f>IF('M2-In'!L266&gt;0,zodi2,0)</f>
        <v>0</v>
      </c>
      <c r="P266" s="25">
        <f t="shared" si="65"/>
        <v>0</v>
      </c>
      <c r="Q266" s="25">
        <f>IF(P266+'M2-In'!U266&gt;malu2+dima2+wome2+doje2+vrve2+zasa2+zodi2,1,0)</f>
        <v>0</v>
      </c>
      <c r="R266" s="25" t="str">
        <f t="shared" si="66"/>
        <v>OK</v>
      </c>
      <c r="S266" s="25">
        <f>MIN(P266+'M2-In'!U266,malu2+dima2+wome2+doje2+vrve2+zasa2+zodi2)</f>
        <v>0</v>
      </c>
      <c r="T266" s="25">
        <f>IF('M2-In'!AD266+'M2-In'!AE266+'M2-In'!AF266+'M2-In'!AG266+'M2-In'!AH266+'M2-In'!AI266+'M2-In'!AJ266&gt;S266,1,0)</f>
        <v>0</v>
      </c>
      <c r="U266" s="25" t="str">
        <f t="shared" si="67"/>
        <v>OK</v>
      </c>
      <c r="V266" s="34">
        <f t="shared" si="68"/>
        <v>0</v>
      </c>
      <c r="W266" s="81">
        <f>ROUND('M2-In'!Y266+'M2-In'!Z266+'M2-In'!AA266*0.5+'M2-In'!AB266*0.5,2)</f>
        <v>0</v>
      </c>
      <c r="X266" s="81">
        <f>ROUND('M2-In'!Y266,2)+ROUND('M2-In'!Z266*1.5,2)+ROUND('M2-In'!AA266*0.6,2)+ROUND('M2-In'!AB266*0.9,2)</f>
        <v>0</v>
      </c>
      <c r="Y266" s="81">
        <f ca="1">IF(V266=1,"Corriger",'M2-In'!Y266* vergoedtwee +'M2-In'!Z266*ROUND( vergoedtwee *1.5,2)+'M2-In'!AA266*ROUND( vergoedtwee *0.6,2)+'M2-In'!AB266*ROUND( vergoedtwee *0.9,2))</f>
        <v>0</v>
      </c>
      <c r="Z266" s="81">
        <f t="shared" ca="1" si="69"/>
        <v>0</v>
      </c>
      <c r="AA266" s="81">
        <f>E266+'M2-In'!N266+'M2-In'!P266+H266</f>
        <v>0</v>
      </c>
      <c r="AB266" s="81">
        <f>E266+'M2-In'!N266+'M2-In'!P266</f>
        <v>0</v>
      </c>
      <c r="AC266" s="25">
        <f>IF(V266=1,"Corriger",MIN(AA266,ad5m2*Ident!L266))</f>
        <v>0</v>
      </c>
      <c r="AD266" s="25">
        <f>MIN(AB266,ad5m2*Ident!L266)</f>
        <v>0</v>
      </c>
      <c r="AE266" s="81">
        <f t="shared" si="70"/>
        <v>0</v>
      </c>
      <c r="AF266" s="81">
        <f t="shared" si="71"/>
        <v>0</v>
      </c>
      <c r="AG266" s="81">
        <f>'M2-In'!AD266+'M2-In'!AE266</f>
        <v>0</v>
      </c>
      <c r="AH266" s="81">
        <f t="shared" si="72"/>
        <v>0</v>
      </c>
      <c r="AI266" s="81">
        <f>IF(V266=1,"Corriger!",ROUND('M2-In'!AF266*AE266*fuf,2))</f>
        <v>0</v>
      </c>
      <c r="AJ266" s="81">
        <f>IF(V266=1,"Corriger!",ROUND('M2-In'!AG266*AE266*fuf,2))</f>
        <v>0</v>
      </c>
      <c r="AK266" s="81">
        <f>IF(V266=1,"Corriger!",ROUND('M2-In'!AH266*AE266*fuf,2))</f>
        <v>0</v>
      </c>
      <c r="AL266" s="81">
        <f>IF(V266=1,"Corriger!",ROUND('M2-In'!AI266*AE266*fuf,2))</f>
        <v>0</v>
      </c>
      <c r="AM266" s="81">
        <f>IF(V266=1,"Corriger!",ROUND('M2-In'!AJ266*AE266*fuf,2))</f>
        <v>0</v>
      </c>
      <c r="AN266" s="81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1">
        <f t="shared" si="74"/>
        <v>0</v>
      </c>
      <c r="AQ266" s="81">
        <f t="shared" ca="1" si="75"/>
        <v>0</v>
      </c>
      <c r="AR266" s="81">
        <f t="shared" ca="1" si="76"/>
        <v>0</v>
      </c>
      <c r="AS266" s="81">
        <f t="shared" si="77"/>
        <v>0</v>
      </c>
      <c r="AT266" s="81">
        <f t="shared" ca="1" si="78"/>
        <v>0</v>
      </c>
      <c r="AU266" s="81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'M2-In'!F267*malu2+'M2-In'!G267*dima2+'M2-In'!H267*wome2+'M2-In'!I267*doje2+'M2-In'!J267*vrve2+'M2-In'!K267*zasa2+'M2-In'!L267*zodi2</f>
        <v>0</v>
      </c>
      <c r="F267" s="34">
        <f>IF('M2-In'!Q267&lt;0,1,0)</f>
        <v>0</v>
      </c>
      <c r="G267" s="81" t="str">
        <f t="shared" si="64"/>
        <v>OK</v>
      </c>
      <c r="H267" s="81">
        <f>IF('M2-In'!Q267&lt;0,0,'M2-In'!Q267)</f>
        <v>0</v>
      </c>
      <c r="I267" s="25">
        <f>IF('M2-In'!F267&gt;0,malu2,0)</f>
        <v>0</v>
      </c>
      <c r="J267" s="25">
        <f>IF('M2-In'!G267&gt;0,dima2,0)</f>
        <v>0</v>
      </c>
      <c r="K267" s="25">
        <f>IF('M2-In'!H267&gt;0,wome2,0)</f>
        <v>0</v>
      </c>
      <c r="L267" s="25">
        <f>IF('M2-In'!I267&gt;0,doje2,0)</f>
        <v>0</v>
      </c>
      <c r="M267" s="25">
        <f>IF('M2-In'!J267&gt;0,vrve2,0)</f>
        <v>0</v>
      </c>
      <c r="N267" s="25">
        <f>IF('M2-In'!K267&gt;0,zasa2,0)</f>
        <v>0</v>
      </c>
      <c r="O267" s="25">
        <f>IF('M2-In'!L267&gt;0,zodi2,0)</f>
        <v>0</v>
      </c>
      <c r="P267" s="25">
        <f t="shared" si="65"/>
        <v>0</v>
      </c>
      <c r="Q267" s="25">
        <f>IF(P267+'M2-In'!U267&gt;malu2+dima2+wome2+doje2+vrve2+zasa2+zodi2,1,0)</f>
        <v>0</v>
      </c>
      <c r="R267" s="25" t="str">
        <f t="shared" si="66"/>
        <v>OK</v>
      </c>
      <c r="S267" s="25">
        <f>MIN(P267+'M2-In'!U267,malu2+dima2+wome2+doje2+vrve2+zasa2+zodi2)</f>
        <v>0</v>
      </c>
      <c r="T267" s="25">
        <f>IF('M2-In'!AD267+'M2-In'!AE267+'M2-In'!AF267+'M2-In'!AG267+'M2-In'!AH267+'M2-In'!AI267+'M2-In'!AJ267&gt;S267,1,0)</f>
        <v>0</v>
      </c>
      <c r="U267" s="25" t="str">
        <f t="shared" si="67"/>
        <v>OK</v>
      </c>
      <c r="V267" s="34">
        <f t="shared" si="68"/>
        <v>0</v>
      </c>
      <c r="W267" s="81">
        <f>ROUND('M2-In'!Y267+'M2-In'!Z267+'M2-In'!AA267*0.5+'M2-In'!AB267*0.5,2)</f>
        <v>0</v>
      </c>
      <c r="X267" s="81">
        <f>ROUND('M2-In'!Y267,2)+ROUND('M2-In'!Z267*1.5,2)+ROUND('M2-In'!AA267*0.6,2)+ROUND('M2-In'!AB267*0.9,2)</f>
        <v>0</v>
      </c>
      <c r="Y267" s="81">
        <f ca="1">IF(V267=1,"Corriger",'M2-In'!Y267* vergoedtwee +'M2-In'!Z267*ROUND( vergoedtwee *1.5,2)+'M2-In'!AA267*ROUND( vergoedtwee *0.6,2)+'M2-In'!AB267*ROUND( vergoedtwee *0.9,2))</f>
        <v>0</v>
      </c>
      <c r="Z267" s="81">
        <f t="shared" ca="1" si="69"/>
        <v>0</v>
      </c>
      <c r="AA267" s="81">
        <f>E267+'M2-In'!N267+'M2-In'!P267+H267</f>
        <v>0</v>
      </c>
      <c r="AB267" s="81">
        <f>E267+'M2-In'!N267+'M2-In'!P267</f>
        <v>0</v>
      </c>
      <c r="AC267" s="25">
        <f>IF(V267=1,"Corriger",MIN(AA267,ad5m2*Ident!L267))</f>
        <v>0</v>
      </c>
      <c r="AD267" s="25">
        <f>MIN(AB267,ad5m2*Ident!L267)</f>
        <v>0</v>
      </c>
      <c r="AE267" s="81">
        <f t="shared" si="70"/>
        <v>0</v>
      </c>
      <c r="AF267" s="81">
        <f t="shared" si="71"/>
        <v>0</v>
      </c>
      <c r="AG267" s="81">
        <f>'M2-In'!AD267+'M2-In'!AE267</f>
        <v>0</v>
      </c>
      <c r="AH267" s="81">
        <f t="shared" si="72"/>
        <v>0</v>
      </c>
      <c r="AI267" s="81">
        <f>IF(V267=1,"Corriger!",ROUND('M2-In'!AF267*AE267*fuf,2))</f>
        <v>0</v>
      </c>
      <c r="AJ267" s="81">
        <f>IF(V267=1,"Corriger!",ROUND('M2-In'!AG267*AE267*fuf,2))</f>
        <v>0</v>
      </c>
      <c r="AK267" s="81">
        <f>IF(V267=1,"Corriger!",ROUND('M2-In'!AH267*AE267*fuf,2))</f>
        <v>0</v>
      </c>
      <c r="AL267" s="81">
        <f>IF(V267=1,"Corriger!",ROUND('M2-In'!AI267*AE267*fuf,2))</f>
        <v>0</v>
      </c>
      <c r="AM267" s="81">
        <f>IF(V267=1,"Corriger!",ROUND('M2-In'!AJ267*AE267*fuf,2))</f>
        <v>0</v>
      </c>
      <c r="AN267" s="81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1">
        <f t="shared" si="74"/>
        <v>0</v>
      </c>
      <c r="AQ267" s="81">
        <f t="shared" ca="1" si="75"/>
        <v>0</v>
      </c>
      <c r="AR267" s="81">
        <f t="shared" ca="1" si="76"/>
        <v>0</v>
      </c>
      <c r="AS267" s="81">
        <f t="shared" si="77"/>
        <v>0</v>
      </c>
      <c r="AT267" s="81">
        <f t="shared" ca="1" si="78"/>
        <v>0</v>
      </c>
      <c r="AU267" s="81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'M2-In'!F268*malu2+'M2-In'!G268*dima2+'M2-In'!H268*wome2+'M2-In'!I268*doje2+'M2-In'!J268*vrve2+'M2-In'!K268*zasa2+'M2-In'!L268*zodi2</f>
        <v>0</v>
      </c>
      <c r="F268" s="34">
        <f>IF('M2-In'!Q268&lt;0,1,0)</f>
        <v>0</v>
      </c>
      <c r="G268" s="81" t="str">
        <f t="shared" si="64"/>
        <v>OK</v>
      </c>
      <c r="H268" s="81">
        <f>IF('M2-In'!Q268&lt;0,0,'M2-In'!Q268)</f>
        <v>0</v>
      </c>
      <c r="I268" s="25">
        <f>IF('M2-In'!F268&gt;0,malu2,0)</f>
        <v>0</v>
      </c>
      <c r="J268" s="25">
        <f>IF('M2-In'!G268&gt;0,dima2,0)</f>
        <v>0</v>
      </c>
      <c r="K268" s="25">
        <f>IF('M2-In'!H268&gt;0,wome2,0)</f>
        <v>0</v>
      </c>
      <c r="L268" s="25">
        <f>IF('M2-In'!I268&gt;0,doje2,0)</f>
        <v>0</v>
      </c>
      <c r="M268" s="25">
        <f>IF('M2-In'!J268&gt;0,vrve2,0)</f>
        <v>0</v>
      </c>
      <c r="N268" s="25">
        <f>IF('M2-In'!K268&gt;0,zasa2,0)</f>
        <v>0</v>
      </c>
      <c r="O268" s="25">
        <f>IF('M2-In'!L268&gt;0,zodi2,0)</f>
        <v>0</v>
      </c>
      <c r="P268" s="25">
        <f t="shared" si="65"/>
        <v>0</v>
      </c>
      <c r="Q268" s="25">
        <f>IF(P268+'M2-In'!U268&gt;malu2+dima2+wome2+doje2+vrve2+zasa2+zodi2,1,0)</f>
        <v>0</v>
      </c>
      <c r="R268" s="25" t="str">
        <f t="shared" si="66"/>
        <v>OK</v>
      </c>
      <c r="S268" s="25">
        <f>MIN(P268+'M2-In'!U268,malu2+dima2+wome2+doje2+vrve2+zasa2+zodi2)</f>
        <v>0</v>
      </c>
      <c r="T268" s="25">
        <f>IF('M2-In'!AD268+'M2-In'!AE268+'M2-In'!AF268+'M2-In'!AG268+'M2-In'!AH268+'M2-In'!AI268+'M2-In'!AJ268&gt;S268,1,0)</f>
        <v>0</v>
      </c>
      <c r="U268" s="25" t="str">
        <f t="shared" si="67"/>
        <v>OK</v>
      </c>
      <c r="V268" s="34">
        <f t="shared" si="68"/>
        <v>0</v>
      </c>
      <c r="W268" s="81">
        <f>ROUND('M2-In'!Y268+'M2-In'!Z268+'M2-In'!AA268*0.5+'M2-In'!AB268*0.5,2)</f>
        <v>0</v>
      </c>
      <c r="X268" s="81">
        <f>ROUND('M2-In'!Y268,2)+ROUND('M2-In'!Z268*1.5,2)+ROUND('M2-In'!AA268*0.6,2)+ROUND('M2-In'!AB268*0.9,2)</f>
        <v>0</v>
      </c>
      <c r="Y268" s="81">
        <f ca="1">IF(V268=1,"Corriger",'M2-In'!Y268* vergoedtwee +'M2-In'!Z268*ROUND( vergoedtwee *1.5,2)+'M2-In'!AA268*ROUND( vergoedtwee *0.6,2)+'M2-In'!AB268*ROUND( vergoedtwee *0.9,2))</f>
        <v>0</v>
      </c>
      <c r="Z268" s="81">
        <f t="shared" ca="1" si="69"/>
        <v>0</v>
      </c>
      <c r="AA268" s="81">
        <f>E268+'M2-In'!N268+'M2-In'!P268+H268</f>
        <v>0</v>
      </c>
      <c r="AB268" s="81">
        <f>E268+'M2-In'!N268+'M2-In'!P268</f>
        <v>0</v>
      </c>
      <c r="AC268" s="25">
        <f>IF(V268=1,"Corriger",MIN(AA268,ad5m2*Ident!L268))</f>
        <v>0</v>
      </c>
      <c r="AD268" s="25">
        <f>MIN(AB268,ad5m2*Ident!L268)</f>
        <v>0</v>
      </c>
      <c r="AE268" s="81">
        <f t="shared" si="70"/>
        <v>0</v>
      </c>
      <c r="AF268" s="81">
        <f t="shared" si="71"/>
        <v>0</v>
      </c>
      <c r="AG268" s="81">
        <f>'M2-In'!AD268+'M2-In'!AE268</f>
        <v>0</v>
      </c>
      <c r="AH268" s="81">
        <f t="shared" si="72"/>
        <v>0</v>
      </c>
      <c r="AI268" s="81">
        <f>IF(V268=1,"Corriger!",ROUND('M2-In'!AF268*AE268*fuf,2))</f>
        <v>0</v>
      </c>
      <c r="AJ268" s="81">
        <f>IF(V268=1,"Corriger!",ROUND('M2-In'!AG268*AE268*fuf,2))</f>
        <v>0</v>
      </c>
      <c r="AK268" s="81">
        <f>IF(V268=1,"Corriger!",ROUND('M2-In'!AH268*AE268*fuf,2))</f>
        <v>0</v>
      </c>
      <c r="AL268" s="81">
        <f>IF(V268=1,"Corriger!",ROUND('M2-In'!AI268*AE268*fuf,2))</f>
        <v>0</v>
      </c>
      <c r="AM268" s="81">
        <f>IF(V268=1,"Corriger!",ROUND('M2-In'!AJ268*AE268*fuf,2))</f>
        <v>0</v>
      </c>
      <c r="AN268" s="81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1">
        <f t="shared" si="74"/>
        <v>0</v>
      </c>
      <c r="AQ268" s="81">
        <f t="shared" ca="1" si="75"/>
        <v>0</v>
      </c>
      <c r="AR268" s="81">
        <f t="shared" ca="1" si="76"/>
        <v>0</v>
      </c>
      <c r="AS268" s="81">
        <f t="shared" si="77"/>
        <v>0</v>
      </c>
      <c r="AT268" s="81">
        <f t="shared" ca="1" si="78"/>
        <v>0</v>
      </c>
      <c r="AU268" s="81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'M2-In'!F269*malu2+'M2-In'!G269*dima2+'M2-In'!H269*wome2+'M2-In'!I269*doje2+'M2-In'!J269*vrve2+'M2-In'!K269*zasa2+'M2-In'!L269*zodi2</f>
        <v>0</v>
      </c>
      <c r="F269" s="34">
        <f>IF('M2-In'!Q269&lt;0,1,0)</f>
        <v>0</v>
      </c>
      <c r="G269" s="81" t="str">
        <f t="shared" si="64"/>
        <v>OK</v>
      </c>
      <c r="H269" s="81">
        <f>IF('M2-In'!Q269&lt;0,0,'M2-In'!Q269)</f>
        <v>0</v>
      </c>
      <c r="I269" s="25">
        <f>IF('M2-In'!F269&gt;0,malu2,0)</f>
        <v>0</v>
      </c>
      <c r="J269" s="25">
        <f>IF('M2-In'!G269&gt;0,dima2,0)</f>
        <v>0</v>
      </c>
      <c r="K269" s="25">
        <f>IF('M2-In'!H269&gt;0,wome2,0)</f>
        <v>0</v>
      </c>
      <c r="L269" s="25">
        <f>IF('M2-In'!I269&gt;0,doje2,0)</f>
        <v>0</v>
      </c>
      <c r="M269" s="25">
        <f>IF('M2-In'!J269&gt;0,vrve2,0)</f>
        <v>0</v>
      </c>
      <c r="N269" s="25">
        <f>IF('M2-In'!K269&gt;0,zasa2,0)</f>
        <v>0</v>
      </c>
      <c r="O269" s="25">
        <f>IF('M2-In'!L269&gt;0,zodi2,0)</f>
        <v>0</v>
      </c>
      <c r="P269" s="25">
        <f t="shared" si="65"/>
        <v>0</v>
      </c>
      <c r="Q269" s="25">
        <f>IF(P269+'M2-In'!U269&gt;malu2+dima2+wome2+doje2+vrve2+zasa2+zodi2,1,0)</f>
        <v>0</v>
      </c>
      <c r="R269" s="25" t="str">
        <f t="shared" si="66"/>
        <v>OK</v>
      </c>
      <c r="S269" s="25">
        <f>MIN(P269+'M2-In'!U269,malu2+dima2+wome2+doje2+vrve2+zasa2+zodi2)</f>
        <v>0</v>
      </c>
      <c r="T269" s="25">
        <f>IF('M2-In'!AD269+'M2-In'!AE269+'M2-In'!AF269+'M2-In'!AG269+'M2-In'!AH269+'M2-In'!AI269+'M2-In'!AJ269&gt;S269,1,0)</f>
        <v>0</v>
      </c>
      <c r="U269" s="25" t="str">
        <f t="shared" si="67"/>
        <v>OK</v>
      </c>
      <c r="V269" s="34">
        <f t="shared" si="68"/>
        <v>0</v>
      </c>
      <c r="W269" s="81">
        <f>ROUND('M2-In'!Y269+'M2-In'!Z269+'M2-In'!AA269*0.5+'M2-In'!AB269*0.5,2)</f>
        <v>0</v>
      </c>
      <c r="X269" s="81">
        <f>ROUND('M2-In'!Y269,2)+ROUND('M2-In'!Z269*1.5,2)+ROUND('M2-In'!AA269*0.6,2)+ROUND('M2-In'!AB269*0.9,2)</f>
        <v>0</v>
      </c>
      <c r="Y269" s="81">
        <f ca="1">IF(V269=1,"Corriger",'M2-In'!Y269* vergoedtwee +'M2-In'!Z269*ROUND( vergoedtwee *1.5,2)+'M2-In'!AA269*ROUND( vergoedtwee *0.6,2)+'M2-In'!AB269*ROUND( vergoedtwee *0.9,2))</f>
        <v>0</v>
      </c>
      <c r="Z269" s="81">
        <f t="shared" ca="1" si="69"/>
        <v>0</v>
      </c>
      <c r="AA269" s="81">
        <f>E269+'M2-In'!N269+'M2-In'!P269+H269</f>
        <v>0</v>
      </c>
      <c r="AB269" s="81">
        <f>E269+'M2-In'!N269+'M2-In'!P269</f>
        <v>0</v>
      </c>
      <c r="AC269" s="25">
        <f>IF(V269=1,"Corriger",MIN(AA269,ad5m2*Ident!L269))</f>
        <v>0</v>
      </c>
      <c r="AD269" s="25">
        <f>MIN(AB269,ad5m2*Ident!L269)</f>
        <v>0</v>
      </c>
      <c r="AE269" s="81">
        <f t="shared" si="70"/>
        <v>0</v>
      </c>
      <c r="AF269" s="81">
        <f t="shared" si="71"/>
        <v>0</v>
      </c>
      <c r="AG269" s="81">
        <f>'M2-In'!AD269+'M2-In'!AE269</f>
        <v>0</v>
      </c>
      <c r="AH269" s="81">
        <f t="shared" si="72"/>
        <v>0</v>
      </c>
      <c r="AI269" s="81">
        <f>IF(V269=1,"Corriger!",ROUND('M2-In'!AF269*AE269*fuf,2))</f>
        <v>0</v>
      </c>
      <c r="AJ269" s="81">
        <f>IF(V269=1,"Corriger!",ROUND('M2-In'!AG269*AE269*fuf,2))</f>
        <v>0</v>
      </c>
      <c r="AK269" s="81">
        <f>IF(V269=1,"Corriger!",ROUND('M2-In'!AH269*AE269*fuf,2))</f>
        <v>0</v>
      </c>
      <c r="AL269" s="81">
        <f>IF(V269=1,"Corriger!",ROUND('M2-In'!AI269*AE269*fuf,2))</f>
        <v>0</v>
      </c>
      <c r="AM269" s="81">
        <f>IF(V269=1,"Corriger!",ROUND('M2-In'!AJ269*AE269*fuf,2))</f>
        <v>0</v>
      </c>
      <c r="AN269" s="81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1">
        <f t="shared" si="74"/>
        <v>0</v>
      </c>
      <c r="AQ269" s="81">
        <f t="shared" ca="1" si="75"/>
        <v>0</v>
      </c>
      <c r="AR269" s="81">
        <f t="shared" ca="1" si="76"/>
        <v>0</v>
      </c>
      <c r="AS269" s="81">
        <f t="shared" si="77"/>
        <v>0</v>
      </c>
      <c r="AT269" s="81">
        <f t="shared" ca="1" si="78"/>
        <v>0</v>
      </c>
      <c r="AU269" s="81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'M2-In'!F270*malu2+'M2-In'!G270*dima2+'M2-In'!H270*wome2+'M2-In'!I270*doje2+'M2-In'!J270*vrve2+'M2-In'!K270*zasa2+'M2-In'!L270*zodi2</f>
        <v>0</v>
      </c>
      <c r="F270" s="34">
        <f>IF('M2-In'!Q270&lt;0,1,0)</f>
        <v>0</v>
      </c>
      <c r="G270" s="81" t="str">
        <f t="shared" si="64"/>
        <v>OK</v>
      </c>
      <c r="H270" s="81">
        <f>IF('M2-In'!Q270&lt;0,0,'M2-In'!Q270)</f>
        <v>0</v>
      </c>
      <c r="I270" s="25">
        <f>IF('M2-In'!F270&gt;0,malu2,0)</f>
        <v>0</v>
      </c>
      <c r="J270" s="25">
        <f>IF('M2-In'!G270&gt;0,dima2,0)</f>
        <v>0</v>
      </c>
      <c r="K270" s="25">
        <f>IF('M2-In'!H270&gt;0,wome2,0)</f>
        <v>0</v>
      </c>
      <c r="L270" s="25">
        <f>IF('M2-In'!I270&gt;0,doje2,0)</f>
        <v>0</v>
      </c>
      <c r="M270" s="25">
        <f>IF('M2-In'!J270&gt;0,vrve2,0)</f>
        <v>0</v>
      </c>
      <c r="N270" s="25">
        <f>IF('M2-In'!K270&gt;0,zasa2,0)</f>
        <v>0</v>
      </c>
      <c r="O270" s="25">
        <f>IF('M2-In'!L270&gt;0,zodi2,0)</f>
        <v>0</v>
      </c>
      <c r="P270" s="25">
        <f t="shared" si="65"/>
        <v>0</v>
      </c>
      <c r="Q270" s="25">
        <f>IF(P270+'M2-In'!U270&gt;malu2+dima2+wome2+doje2+vrve2+zasa2+zodi2,1,0)</f>
        <v>0</v>
      </c>
      <c r="R270" s="25" t="str">
        <f t="shared" si="66"/>
        <v>OK</v>
      </c>
      <c r="S270" s="25">
        <f>MIN(P270+'M2-In'!U270,malu2+dima2+wome2+doje2+vrve2+zasa2+zodi2)</f>
        <v>0</v>
      </c>
      <c r="T270" s="25">
        <f>IF('M2-In'!AD270+'M2-In'!AE270+'M2-In'!AF270+'M2-In'!AG270+'M2-In'!AH270+'M2-In'!AI270+'M2-In'!AJ270&gt;S270,1,0)</f>
        <v>0</v>
      </c>
      <c r="U270" s="25" t="str">
        <f t="shared" si="67"/>
        <v>OK</v>
      </c>
      <c r="V270" s="34">
        <f t="shared" si="68"/>
        <v>0</v>
      </c>
      <c r="W270" s="81">
        <f>ROUND('M2-In'!Y270+'M2-In'!Z270+'M2-In'!AA270*0.5+'M2-In'!AB270*0.5,2)</f>
        <v>0</v>
      </c>
      <c r="X270" s="81">
        <f>ROUND('M2-In'!Y270,2)+ROUND('M2-In'!Z270*1.5,2)+ROUND('M2-In'!AA270*0.6,2)+ROUND('M2-In'!AB270*0.9,2)</f>
        <v>0</v>
      </c>
      <c r="Y270" s="81">
        <f ca="1">IF(V270=1,"Corriger",'M2-In'!Y270* vergoedtwee +'M2-In'!Z270*ROUND( vergoedtwee *1.5,2)+'M2-In'!AA270*ROUND( vergoedtwee *0.6,2)+'M2-In'!AB270*ROUND( vergoedtwee *0.9,2))</f>
        <v>0</v>
      </c>
      <c r="Z270" s="81">
        <f t="shared" ca="1" si="69"/>
        <v>0</v>
      </c>
      <c r="AA270" s="81">
        <f>E270+'M2-In'!N270+'M2-In'!P270+H270</f>
        <v>0</v>
      </c>
      <c r="AB270" s="81">
        <f>E270+'M2-In'!N270+'M2-In'!P270</f>
        <v>0</v>
      </c>
      <c r="AC270" s="25">
        <f>IF(V270=1,"Corriger",MIN(AA270,ad5m2*Ident!L270))</f>
        <v>0</v>
      </c>
      <c r="AD270" s="25">
        <f>MIN(AB270,ad5m2*Ident!L270)</f>
        <v>0</v>
      </c>
      <c r="AE270" s="81">
        <f t="shared" si="70"/>
        <v>0</v>
      </c>
      <c r="AF270" s="81">
        <f t="shared" si="71"/>
        <v>0</v>
      </c>
      <c r="AG270" s="81">
        <f>'M2-In'!AD270+'M2-In'!AE270</f>
        <v>0</v>
      </c>
      <c r="AH270" s="81">
        <f t="shared" si="72"/>
        <v>0</v>
      </c>
      <c r="AI270" s="81">
        <f>IF(V270=1,"Corriger!",ROUND('M2-In'!AF270*AE270*fuf,2))</f>
        <v>0</v>
      </c>
      <c r="AJ270" s="81">
        <f>IF(V270=1,"Corriger!",ROUND('M2-In'!AG270*AE270*fuf,2))</f>
        <v>0</v>
      </c>
      <c r="AK270" s="81">
        <f>IF(V270=1,"Corriger!",ROUND('M2-In'!AH270*AE270*fuf,2))</f>
        <v>0</v>
      </c>
      <c r="AL270" s="81">
        <f>IF(V270=1,"Corriger!",ROUND('M2-In'!AI270*AE270*fuf,2))</f>
        <v>0</v>
      </c>
      <c r="AM270" s="81">
        <f>IF(V270=1,"Corriger!",ROUND('M2-In'!AJ270*AE270*fuf,2))</f>
        <v>0</v>
      </c>
      <c r="AN270" s="81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1">
        <f t="shared" si="74"/>
        <v>0</v>
      </c>
      <c r="AQ270" s="81">
        <f t="shared" ca="1" si="75"/>
        <v>0</v>
      </c>
      <c r="AR270" s="81">
        <f t="shared" ca="1" si="76"/>
        <v>0</v>
      </c>
      <c r="AS270" s="81">
        <f t="shared" si="77"/>
        <v>0</v>
      </c>
      <c r="AT270" s="81">
        <f t="shared" ca="1" si="78"/>
        <v>0</v>
      </c>
      <c r="AU270" s="81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'M2-In'!F271*malu2+'M2-In'!G271*dima2+'M2-In'!H271*wome2+'M2-In'!I271*doje2+'M2-In'!J271*vrve2+'M2-In'!K271*zasa2+'M2-In'!L271*zodi2</f>
        <v>0</v>
      </c>
      <c r="F271" s="34">
        <f>IF('M2-In'!Q271&lt;0,1,0)</f>
        <v>0</v>
      </c>
      <c r="G271" s="81" t="str">
        <f t="shared" si="64"/>
        <v>OK</v>
      </c>
      <c r="H271" s="81">
        <f>IF('M2-In'!Q271&lt;0,0,'M2-In'!Q271)</f>
        <v>0</v>
      </c>
      <c r="I271" s="25">
        <f>IF('M2-In'!F271&gt;0,malu2,0)</f>
        <v>0</v>
      </c>
      <c r="J271" s="25">
        <f>IF('M2-In'!G271&gt;0,dima2,0)</f>
        <v>0</v>
      </c>
      <c r="K271" s="25">
        <f>IF('M2-In'!H271&gt;0,wome2,0)</f>
        <v>0</v>
      </c>
      <c r="L271" s="25">
        <f>IF('M2-In'!I271&gt;0,doje2,0)</f>
        <v>0</v>
      </c>
      <c r="M271" s="25">
        <f>IF('M2-In'!J271&gt;0,vrve2,0)</f>
        <v>0</v>
      </c>
      <c r="N271" s="25">
        <f>IF('M2-In'!K271&gt;0,zasa2,0)</f>
        <v>0</v>
      </c>
      <c r="O271" s="25">
        <f>IF('M2-In'!L271&gt;0,zodi2,0)</f>
        <v>0</v>
      </c>
      <c r="P271" s="25">
        <f t="shared" si="65"/>
        <v>0</v>
      </c>
      <c r="Q271" s="25">
        <f>IF(P271+'M2-In'!U271&gt;malu2+dima2+wome2+doje2+vrve2+zasa2+zodi2,1,0)</f>
        <v>0</v>
      </c>
      <c r="R271" s="25" t="str">
        <f t="shared" si="66"/>
        <v>OK</v>
      </c>
      <c r="S271" s="25">
        <f>MIN(P271+'M2-In'!U271,malu2+dima2+wome2+doje2+vrve2+zasa2+zodi2)</f>
        <v>0</v>
      </c>
      <c r="T271" s="25">
        <f>IF('M2-In'!AD271+'M2-In'!AE271+'M2-In'!AF271+'M2-In'!AG271+'M2-In'!AH271+'M2-In'!AI271+'M2-In'!AJ271&gt;S271,1,0)</f>
        <v>0</v>
      </c>
      <c r="U271" s="25" t="str">
        <f t="shared" si="67"/>
        <v>OK</v>
      </c>
      <c r="V271" s="34">
        <f t="shared" si="68"/>
        <v>0</v>
      </c>
      <c r="W271" s="81">
        <f>ROUND('M2-In'!Y271+'M2-In'!Z271+'M2-In'!AA271*0.5+'M2-In'!AB271*0.5,2)</f>
        <v>0</v>
      </c>
      <c r="X271" s="81">
        <f>ROUND('M2-In'!Y271,2)+ROUND('M2-In'!Z271*1.5,2)+ROUND('M2-In'!AA271*0.6,2)+ROUND('M2-In'!AB271*0.9,2)</f>
        <v>0</v>
      </c>
      <c r="Y271" s="81">
        <f ca="1">IF(V271=1,"Corriger",'M2-In'!Y271* vergoedtwee +'M2-In'!Z271*ROUND( vergoedtwee *1.5,2)+'M2-In'!AA271*ROUND( vergoedtwee *0.6,2)+'M2-In'!AB271*ROUND( vergoedtwee *0.9,2))</f>
        <v>0</v>
      </c>
      <c r="Z271" s="81">
        <f t="shared" ca="1" si="69"/>
        <v>0</v>
      </c>
      <c r="AA271" s="81">
        <f>E271+'M2-In'!N271+'M2-In'!P271+H271</f>
        <v>0</v>
      </c>
      <c r="AB271" s="81">
        <f>E271+'M2-In'!N271+'M2-In'!P271</f>
        <v>0</v>
      </c>
      <c r="AC271" s="25">
        <f>IF(V271=1,"Corriger",MIN(AA271,ad5m2*Ident!L271))</f>
        <v>0</v>
      </c>
      <c r="AD271" s="25">
        <f>MIN(AB271,ad5m2*Ident!L271)</f>
        <v>0</v>
      </c>
      <c r="AE271" s="81">
        <f t="shared" si="70"/>
        <v>0</v>
      </c>
      <c r="AF271" s="81">
        <f t="shared" si="71"/>
        <v>0</v>
      </c>
      <c r="AG271" s="81">
        <f>'M2-In'!AD271+'M2-In'!AE271</f>
        <v>0</v>
      </c>
      <c r="AH271" s="81">
        <f t="shared" si="72"/>
        <v>0</v>
      </c>
      <c r="AI271" s="81">
        <f>IF(V271=1,"Corriger!",ROUND('M2-In'!AF271*AE271*fuf,2))</f>
        <v>0</v>
      </c>
      <c r="AJ271" s="81">
        <f>IF(V271=1,"Corriger!",ROUND('M2-In'!AG271*AE271*fuf,2))</f>
        <v>0</v>
      </c>
      <c r="AK271" s="81">
        <f>IF(V271=1,"Corriger!",ROUND('M2-In'!AH271*AE271*fuf,2))</f>
        <v>0</v>
      </c>
      <c r="AL271" s="81">
        <f>IF(V271=1,"Corriger!",ROUND('M2-In'!AI271*AE271*fuf,2))</f>
        <v>0</v>
      </c>
      <c r="AM271" s="81">
        <f>IF(V271=1,"Corriger!",ROUND('M2-In'!AJ271*AE271*fuf,2))</f>
        <v>0</v>
      </c>
      <c r="AN271" s="81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1">
        <f t="shared" si="74"/>
        <v>0</v>
      </c>
      <c r="AQ271" s="81">
        <f t="shared" ca="1" si="75"/>
        <v>0</v>
      </c>
      <c r="AR271" s="81">
        <f t="shared" ca="1" si="76"/>
        <v>0</v>
      </c>
      <c r="AS271" s="81">
        <f t="shared" si="77"/>
        <v>0</v>
      </c>
      <c r="AT271" s="81">
        <f t="shared" ca="1" si="78"/>
        <v>0</v>
      </c>
      <c r="AU271" s="81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'M2-In'!F272*malu2+'M2-In'!G272*dima2+'M2-In'!H272*wome2+'M2-In'!I272*doje2+'M2-In'!J272*vrve2+'M2-In'!K272*zasa2+'M2-In'!L272*zodi2</f>
        <v>0</v>
      </c>
      <c r="F272" s="34">
        <f>IF('M2-In'!Q272&lt;0,1,0)</f>
        <v>0</v>
      </c>
      <c r="G272" s="81" t="str">
        <f t="shared" si="64"/>
        <v>OK</v>
      </c>
      <c r="H272" s="81">
        <f>IF('M2-In'!Q272&lt;0,0,'M2-In'!Q272)</f>
        <v>0</v>
      </c>
      <c r="I272" s="25">
        <f>IF('M2-In'!F272&gt;0,malu2,0)</f>
        <v>0</v>
      </c>
      <c r="J272" s="25">
        <f>IF('M2-In'!G272&gt;0,dima2,0)</f>
        <v>0</v>
      </c>
      <c r="K272" s="25">
        <f>IF('M2-In'!H272&gt;0,wome2,0)</f>
        <v>0</v>
      </c>
      <c r="L272" s="25">
        <f>IF('M2-In'!I272&gt;0,doje2,0)</f>
        <v>0</v>
      </c>
      <c r="M272" s="25">
        <f>IF('M2-In'!J272&gt;0,vrve2,0)</f>
        <v>0</v>
      </c>
      <c r="N272" s="25">
        <f>IF('M2-In'!K272&gt;0,zasa2,0)</f>
        <v>0</v>
      </c>
      <c r="O272" s="25">
        <f>IF('M2-In'!L272&gt;0,zodi2,0)</f>
        <v>0</v>
      </c>
      <c r="P272" s="25">
        <f t="shared" si="65"/>
        <v>0</v>
      </c>
      <c r="Q272" s="25">
        <f>IF(P272+'M2-In'!U272&gt;malu2+dima2+wome2+doje2+vrve2+zasa2+zodi2,1,0)</f>
        <v>0</v>
      </c>
      <c r="R272" s="25" t="str">
        <f t="shared" si="66"/>
        <v>OK</v>
      </c>
      <c r="S272" s="25">
        <f>MIN(P272+'M2-In'!U272,malu2+dima2+wome2+doje2+vrve2+zasa2+zodi2)</f>
        <v>0</v>
      </c>
      <c r="T272" s="25">
        <f>IF('M2-In'!AD272+'M2-In'!AE272+'M2-In'!AF272+'M2-In'!AG272+'M2-In'!AH272+'M2-In'!AI272+'M2-In'!AJ272&gt;S272,1,0)</f>
        <v>0</v>
      </c>
      <c r="U272" s="25" t="str">
        <f t="shared" si="67"/>
        <v>OK</v>
      </c>
      <c r="V272" s="34">
        <f t="shared" si="68"/>
        <v>0</v>
      </c>
      <c r="W272" s="81">
        <f>ROUND('M2-In'!Y272+'M2-In'!Z272+'M2-In'!AA272*0.5+'M2-In'!AB272*0.5,2)</f>
        <v>0</v>
      </c>
      <c r="X272" s="81">
        <f>ROUND('M2-In'!Y272,2)+ROUND('M2-In'!Z272*1.5,2)+ROUND('M2-In'!AA272*0.6,2)+ROUND('M2-In'!AB272*0.9,2)</f>
        <v>0</v>
      </c>
      <c r="Y272" s="81">
        <f ca="1">IF(V272=1,"Corriger",'M2-In'!Y272* vergoedtwee +'M2-In'!Z272*ROUND( vergoedtwee *1.5,2)+'M2-In'!AA272*ROUND( vergoedtwee *0.6,2)+'M2-In'!AB272*ROUND( vergoedtwee *0.9,2))</f>
        <v>0</v>
      </c>
      <c r="Z272" s="81">
        <f t="shared" ca="1" si="69"/>
        <v>0</v>
      </c>
      <c r="AA272" s="81">
        <f>E272+'M2-In'!N272+'M2-In'!P272+H272</f>
        <v>0</v>
      </c>
      <c r="AB272" s="81">
        <f>E272+'M2-In'!N272+'M2-In'!P272</f>
        <v>0</v>
      </c>
      <c r="AC272" s="25">
        <f>IF(V272=1,"Corriger",MIN(AA272,ad5m2*Ident!L272))</f>
        <v>0</v>
      </c>
      <c r="AD272" s="25">
        <f>MIN(AB272,ad5m2*Ident!L272)</f>
        <v>0</v>
      </c>
      <c r="AE272" s="81">
        <f t="shared" si="70"/>
        <v>0</v>
      </c>
      <c r="AF272" s="81">
        <f t="shared" si="71"/>
        <v>0</v>
      </c>
      <c r="AG272" s="81">
        <f>'M2-In'!AD272+'M2-In'!AE272</f>
        <v>0</v>
      </c>
      <c r="AH272" s="81">
        <f t="shared" si="72"/>
        <v>0</v>
      </c>
      <c r="AI272" s="81">
        <f>IF(V272=1,"Corriger!",ROUND('M2-In'!AF272*AE272*fuf,2))</f>
        <v>0</v>
      </c>
      <c r="AJ272" s="81">
        <f>IF(V272=1,"Corriger!",ROUND('M2-In'!AG272*AE272*fuf,2))</f>
        <v>0</v>
      </c>
      <c r="AK272" s="81">
        <f>IF(V272=1,"Corriger!",ROUND('M2-In'!AH272*AE272*fuf,2))</f>
        <v>0</v>
      </c>
      <c r="AL272" s="81">
        <f>IF(V272=1,"Corriger!",ROUND('M2-In'!AI272*AE272*fuf,2))</f>
        <v>0</v>
      </c>
      <c r="AM272" s="81">
        <f>IF(V272=1,"Corriger!",ROUND('M2-In'!AJ272*AE272*fuf,2))</f>
        <v>0</v>
      </c>
      <c r="AN272" s="81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1">
        <f t="shared" si="74"/>
        <v>0</v>
      </c>
      <c r="AQ272" s="81">
        <f t="shared" ca="1" si="75"/>
        <v>0</v>
      </c>
      <c r="AR272" s="81">
        <f t="shared" ca="1" si="76"/>
        <v>0</v>
      </c>
      <c r="AS272" s="81">
        <f t="shared" si="77"/>
        <v>0</v>
      </c>
      <c r="AT272" s="81">
        <f t="shared" ca="1" si="78"/>
        <v>0</v>
      </c>
      <c r="AU272" s="81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'M2-In'!F273*malu2+'M2-In'!G273*dima2+'M2-In'!H273*wome2+'M2-In'!I273*doje2+'M2-In'!J273*vrve2+'M2-In'!K273*zasa2+'M2-In'!L273*zodi2</f>
        <v>0</v>
      </c>
      <c r="F273" s="34">
        <f>IF('M2-In'!Q273&lt;0,1,0)</f>
        <v>0</v>
      </c>
      <c r="G273" s="81" t="str">
        <f t="shared" si="64"/>
        <v>OK</v>
      </c>
      <c r="H273" s="81">
        <f>IF('M2-In'!Q273&lt;0,0,'M2-In'!Q273)</f>
        <v>0</v>
      </c>
      <c r="I273" s="25">
        <f>IF('M2-In'!F273&gt;0,malu2,0)</f>
        <v>0</v>
      </c>
      <c r="J273" s="25">
        <f>IF('M2-In'!G273&gt;0,dima2,0)</f>
        <v>0</v>
      </c>
      <c r="K273" s="25">
        <f>IF('M2-In'!H273&gt;0,wome2,0)</f>
        <v>0</v>
      </c>
      <c r="L273" s="25">
        <f>IF('M2-In'!I273&gt;0,doje2,0)</f>
        <v>0</v>
      </c>
      <c r="M273" s="25">
        <f>IF('M2-In'!J273&gt;0,vrve2,0)</f>
        <v>0</v>
      </c>
      <c r="N273" s="25">
        <f>IF('M2-In'!K273&gt;0,zasa2,0)</f>
        <v>0</v>
      </c>
      <c r="O273" s="25">
        <f>IF('M2-In'!L273&gt;0,zodi2,0)</f>
        <v>0</v>
      </c>
      <c r="P273" s="25">
        <f t="shared" si="65"/>
        <v>0</v>
      </c>
      <c r="Q273" s="25">
        <f>IF(P273+'M2-In'!U273&gt;malu2+dima2+wome2+doje2+vrve2+zasa2+zodi2,1,0)</f>
        <v>0</v>
      </c>
      <c r="R273" s="25" t="str">
        <f t="shared" si="66"/>
        <v>OK</v>
      </c>
      <c r="S273" s="25">
        <f>MIN(P273+'M2-In'!U273,malu2+dima2+wome2+doje2+vrve2+zasa2+zodi2)</f>
        <v>0</v>
      </c>
      <c r="T273" s="25">
        <f>IF('M2-In'!AD273+'M2-In'!AE273+'M2-In'!AF273+'M2-In'!AG273+'M2-In'!AH273+'M2-In'!AI273+'M2-In'!AJ273&gt;S273,1,0)</f>
        <v>0</v>
      </c>
      <c r="U273" s="25" t="str">
        <f t="shared" si="67"/>
        <v>OK</v>
      </c>
      <c r="V273" s="34">
        <f t="shared" si="68"/>
        <v>0</v>
      </c>
      <c r="W273" s="81">
        <f>ROUND('M2-In'!Y273+'M2-In'!Z273+'M2-In'!AA273*0.5+'M2-In'!AB273*0.5,2)</f>
        <v>0</v>
      </c>
      <c r="X273" s="81">
        <f>ROUND('M2-In'!Y273,2)+ROUND('M2-In'!Z273*1.5,2)+ROUND('M2-In'!AA273*0.6,2)+ROUND('M2-In'!AB273*0.9,2)</f>
        <v>0</v>
      </c>
      <c r="Y273" s="81">
        <f ca="1">IF(V273=1,"Corriger",'M2-In'!Y273* vergoedtwee +'M2-In'!Z273*ROUND( vergoedtwee *1.5,2)+'M2-In'!AA273*ROUND( vergoedtwee *0.6,2)+'M2-In'!AB273*ROUND( vergoedtwee *0.9,2))</f>
        <v>0</v>
      </c>
      <c r="Z273" s="81">
        <f t="shared" ca="1" si="69"/>
        <v>0</v>
      </c>
      <c r="AA273" s="81">
        <f>E273+'M2-In'!N273+'M2-In'!P273+H273</f>
        <v>0</v>
      </c>
      <c r="AB273" s="81">
        <f>E273+'M2-In'!N273+'M2-In'!P273</f>
        <v>0</v>
      </c>
      <c r="AC273" s="25">
        <f>IF(V273=1,"Corriger",MIN(AA273,ad5m2*Ident!L273))</f>
        <v>0</v>
      </c>
      <c r="AD273" s="25">
        <f>MIN(AB273,ad5m2*Ident!L273)</f>
        <v>0</v>
      </c>
      <c r="AE273" s="81">
        <f t="shared" si="70"/>
        <v>0</v>
      </c>
      <c r="AF273" s="81">
        <f t="shared" si="71"/>
        <v>0</v>
      </c>
      <c r="AG273" s="81">
        <f>'M2-In'!AD273+'M2-In'!AE273</f>
        <v>0</v>
      </c>
      <c r="AH273" s="81">
        <f t="shared" si="72"/>
        <v>0</v>
      </c>
      <c r="AI273" s="81">
        <f>IF(V273=1,"Corriger!",ROUND('M2-In'!AF273*AE273*fuf,2))</f>
        <v>0</v>
      </c>
      <c r="AJ273" s="81">
        <f>IF(V273=1,"Corriger!",ROUND('M2-In'!AG273*AE273*fuf,2))</f>
        <v>0</v>
      </c>
      <c r="AK273" s="81">
        <f>IF(V273=1,"Corriger!",ROUND('M2-In'!AH273*AE273*fuf,2))</f>
        <v>0</v>
      </c>
      <c r="AL273" s="81">
        <f>IF(V273=1,"Corriger!",ROUND('M2-In'!AI273*AE273*fuf,2))</f>
        <v>0</v>
      </c>
      <c r="AM273" s="81">
        <f>IF(V273=1,"Corriger!",ROUND('M2-In'!AJ273*AE273*fuf,2))</f>
        <v>0</v>
      </c>
      <c r="AN273" s="81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1">
        <f t="shared" si="74"/>
        <v>0</v>
      </c>
      <c r="AQ273" s="81">
        <f t="shared" ca="1" si="75"/>
        <v>0</v>
      </c>
      <c r="AR273" s="81">
        <f t="shared" ca="1" si="76"/>
        <v>0</v>
      </c>
      <c r="AS273" s="81">
        <f t="shared" si="77"/>
        <v>0</v>
      </c>
      <c r="AT273" s="81">
        <f t="shared" ca="1" si="78"/>
        <v>0</v>
      </c>
      <c r="AU273" s="81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'M2-In'!F274*malu2+'M2-In'!G274*dima2+'M2-In'!H274*wome2+'M2-In'!I274*doje2+'M2-In'!J274*vrve2+'M2-In'!K274*zasa2+'M2-In'!L274*zodi2</f>
        <v>0</v>
      </c>
      <c r="F274" s="34">
        <f>IF('M2-In'!Q274&lt;0,1,0)</f>
        <v>0</v>
      </c>
      <c r="G274" s="81" t="str">
        <f t="shared" si="64"/>
        <v>OK</v>
      </c>
      <c r="H274" s="81">
        <f>IF('M2-In'!Q274&lt;0,0,'M2-In'!Q274)</f>
        <v>0</v>
      </c>
      <c r="I274" s="25">
        <f>IF('M2-In'!F274&gt;0,malu2,0)</f>
        <v>0</v>
      </c>
      <c r="J274" s="25">
        <f>IF('M2-In'!G274&gt;0,dima2,0)</f>
        <v>0</v>
      </c>
      <c r="K274" s="25">
        <f>IF('M2-In'!H274&gt;0,wome2,0)</f>
        <v>0</v>
      </c>
      <c r="L274" s="25">
        <f>IF('M2-In'!I274&gt;0,doje2,0)</f>
        <v>0</v>
      </c>
      <c r="M274" s="25">
        <f>IF('M2-In'!J274&gt;0,vrve2,0)</f>
        <v>0</v>
      </c>
      <c r="N274" s="25">
        <f>IF('M2-In'!K274&gt;0,zasa2,0)</f>
        <v>0</v>
      </c>
      <c r="O274" s="25">
        <f>IF('M2-In'!L274&gt;0,zodi2,0)</f>
        <v>0</v>
      </c>
      <c r="P274" s="25">
        <f t="shared" si="65"/>
        <v>0</v>
      </c>
      <c r="Q274" s="25">
        <f>IF(P274+'M2-In'!U274&gt;malu2+dima2+wome2+doje2+vrve2+zasa2+zodi2,1,0)</f>
        <v>0</v>
      </c>
      <c r="R274" s="25" t="str">
        <f t="shared" si="66"/>
        <v>OK</v>
      </c>
      <c r="S274" s="25">
        <f>MIN(P274+'M2-In'!U274,malu2+dima2+wome2+doje2+vrve2+zasa2+zodi2)</f>
        <v>0</v>
      </c>
      <c r="T274" s="25">
        <f>IF('M2-In'!AD274+'M2-In'!AE274+'M2-In'!AF274+'M2-In'!AG274+'M2-In'!AH274+'M2-In'!AI274+'M2-In'!AJ274&gt;S274,1,0)</f>
        <v>0</v>
      </c>
      <c r="U274" s="25" t="str">
        <f t="shared" si="67"/>
        <v>OK</v>
      </c>
      <c r="V274" s="34">
        <f t="shared" si="68"/>
        <v>0</v>
      </c>
      <c r="W274" s="81">
        <f>ROUND('M2-In'!Y274+'M2-In'!Z274+'M2-In'!AA274*0.5+'M2-In'!AB274*0.5,2)</f>
        <v>0</v>
      </c>
      <c r="X274" s="81">
        <f>ROUND('M2-In'!Y274,2)+ROUND('M2-In'!Z274*1.5,2)+ROUND('M2-In'!AA274*0.6,2)+ROUND('M2-In'!AB274*0.9,2)</f>
        <v>0</v>
      </c>
      <c r="Y274" s="81">
        <f ca="1">IF(V274=1,"Corriger",'M2-In'!Y274* vergoedtwee +'M2-In'!Z274*ROUND( vergoedtwee *1.5,2)+'M2-In'!AA274*ROUND( vergoedtwee *0.6,2)+'M2-In'!AB274*ROUND( vergoedtwee *0.9,2))</f>
        <v>0</v>
      </c>
      <c r="Z274" s="81">
        <f t="shared" ca="1" si="69"/>
        <v>0</v>
      </c>
      <c r="AA274" s="81">
        <f>E274+'M2-In'!N274+'M2-In'!P274+H274</f>
        <v>0</v>
      </c>
      <c r="AB274" s="81">
        <f>E274+'M2-In'!N274+'M2-In'!P274</f>
        <v>0</v>
      </c>
      <c r="AC274" s="25">
        <f>IF(V274=1,"Corriger",MIN(AA274,ad5m2*Ident!L274))</f>
        <v>0</v>
      </c>
      <c r="AD274" s="25">
        <f>MIN(AB274,ad5m2*Ident!L274)</f>
        <v>0</v>
      </c>
      <c r="AE274" s="81">
        <f t="shared" si="70"/>
        <v>0</v>
      </c>
      <c r="AF274" s="81">
        <f t="shared" si="71"/>
        <v>0</v>
      </c>
      <c r="AG274" s="81">
        <f>'M2-In'!AD274+'M2-In'!AE274</f>
        <v>0</v>
      </c>
      <c r="AH274" s="81">
        <f t="shared" si="72"/>
        <v>0</v>
      </c>
      <c r="AI274" s="81">
        <f>IF(V274=1,"Corriger!",ROUND('M2-In'!AF274*AE274*fuf,2))</f>
        <v>0</v>
      </c>
      <c r="AJ274" s="81">
        <f>IF(V274=1,"Corriger!",ROUND('M2-In'!AG274*AE274*fuf,2))</f>
        <v>0</v>
      </c>
      <c r="AK274" s="81">
        <f>IF(V274=1,"Corriger!",ROUND('M2-In'!AH274*AE274*fuf,2))</f>
        <v>0</v>
      </c>
      <c r="AL274" s="81">
        <f>IF(V274=1,"Corriger!",ROUND('M2-In'!AI274*AE274*fuf,2))</f>
        <v>0</v>
      </c>
      <c r="AM274" s="81">
        <f>IF(V274=1,"Corriger!",ROUND('M2-In'!AJ274*AE274*fuf,2))</f>
        <v>0</v>
      </c>
      <c r="AN274" s="81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1">
        <f t="shared" si="74"/>
        <v>0</v>
      </c>
      <c r="AQ274" s="81">
        <f t="shared" ca="1" si="75"/>
        <v>0</v>
      </c>
      <c r="AR274" s="81">
        <f t="shared" ca="1" si="76"/>
        <v>0</v>
      </c>
      <c r="AS274" s="81">
        <f t="shared" si="77"/>
        <v>0</v>
      </c>
      <c r="AT274" s="81">
        <f t="shared" ca="1" si="78"/>
        <v>0</v>
      </c>
      <c r="AU274" s="81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'M2-In'!F275*malu2+'M2-In'!G275*dima2+'M2-In'!H275*wome2+'M2-In'!I275*doje2+'M2-In'!J275*vrve2+'M2-In'!K275*zasa2+'M2-In'!L275*zodi2</f>
        <v>0</v>
      </c>
      <c r="F275" s="34">
        <f>IF('M2-In'!Q275&lt;0,1,0)</f>
        <v>0</v>
      </c>
      <c r="G275" s="81" t="str">
        <f t="shared" si="64"/>
        <v>OK</v>
      </c>
      <c r="H275" s="81">
        <f>IF('M2-In'!Q275&lt;0,0,'M2-In'!Q275)</f>
        <v>0</v>
      </c>
      <c r="I275" s="25">
        <f>IF('M2-In'!F275&gt;0,malu2,0)</f>
        <v>0</v>
      </c>
      <c r="J275" s="25">
        <f>IF('M2-In'!G275&gt;0,dima2,0)</f>
        <v>0</v>
      </c>
      <c r="K275" s="25">
        <f>IF('M2-In'!H275&gt;0,wome2,0)</f>
        <v>0</v>
      </c>
      <c r="L275" s="25">
        <f>IF('M2-In'!I275&gt;0,doje2,0)</f>
        <v>0</v>
      </c>
      <c r="M275" s="25">
        <f>IF('M2-In'!J275&gt;0,vrve2,0)</f>
        <v>0</v>
      </c>
      <c r="N275" s="25">
        <f>IF('M2-In'!K275&gt;0,zasa2,0)</f>
        <v>0</v>
      </c>
      <c r="O275" s="25">
        <f>IF('M2-In'!L275&gt;0,zodi2,0)</f>
        <v>0</v>
      </c>
      <c r="P275" s="25">
        <f t="shared" si="65"/>
        <v>0</v>
      </c>
      <c r="Q275" s="25">
        <f>IF(P275+'M2-In'!U275&gt;malu2+dima2+wome2+doje2+vrve2+zasa2+zodi2,1,0)</f>
        <v>0</v>
      </c>
      <c r="R275" s="25" t="str">
        <f t="shared" si="66"/>
        <v>OK</v>
      </c>
      <c r="S275" s="25">
        <f>MIN(P275+'M2-In'!U275,malu2+dima2+wome2+doje2+vrve2+zasa2+zodi2)</f>
        <v>0</v>
      </c>
      <c r="T275" s="25">
        <f>IF('M2-In'!AD275+'M2-In'!AE275+'M2-In'!AF275+'M2-In'!AG275+'M2-In'!AH275+'M2-In'!AI275+'M2-In'!AJ275&gt;S275,1,0)</f>
        <v>0</v>
      </c>
      <c r="U275" s="25" t="str">
        <f t="shared" si="67"/>
        <v>OK</v>
      </c>
      <c r="V275" s="34">
        <f t="shared" si="68"/>
        <v>0</v>
      </c>
      <c r="W275" s="81">
        <f>ROUND('M2-In'!Y275+'M2-In'!Z275+'M2-In'!AA275*0.5+'M2-In'!AB275*0.5,2)</f>
        <v>0</v>
      </c>
      <c r="X275" s="81">
        <f>ROUND('M2-In'!Y275,2)+ROUND('M2-In'!Z275*1.5,2)+ROUND('M2-In'!AA275*0.6,2)+ROUND('M2-In'!AB275*0.9,2)</f>
        <v>0</v>
      </c>
      <c r="Y275" s="81">
        <f ca="1">IF(V275=1,"Corriger",'M2-In'!Y275* vergoedtwee +'M2-In'!Z275*ROUND( vergoedtwee *1.5,2)+'M2-In'!AA275*ROUND( vergoedtwee *0.6,2)+'M2-In'!AB275*ROUND( vergoedtwee *0.9,2))</f>
        <v>0</v>
      </c>
      <c r="Z275" s="81">
        <f t="shared" ca="1" si="69"/>
        <v>0</v>
      </c>
      <c r="AA275" s="81">
        <f>E275+'M2-In'!N275+'M2-In'!P275+H275</f>
        <v>0</v>
      </c>
      <c r="AB275" s="81">
        <f>E275+'M2-In'!N275+'M2-In'!P275</f>
        <v>0</v>
      </c>
      <c r="AC275" s="25">
        <f>IF(V275=1,"Corriger",MIN(AA275,ad5m2*Ident!L275))</f>
        <v>0</v>
      </c>
      <c r="AD275" s="25">
        <f>MIN(AB275,ad5m2*Ident!L275)</f>
        <v>0</v>
      </c>
      <c r="AE275" s="81">
        <f t="shared" si="70"/>
        <v>0</v>
      </c>
      <c r="AF275" s="81">
        <f t="shared" si="71"/>
        <v>0</v>
      </c>
      <c r="AG275" s="81">
        <f>'M2-In'!AD275+'M2-In'!AE275</f>
        <v>0</v>
      </c>
      <c r="AH275" s="81">
        <f t="shared" si="72"/>
        <v>0</v>
      </c>
      <c r="AI275" s="81">
        <f>IF(V275=1,"Corriger!",ROUND('M2-In'!AF275*AE275*fuf,2))</f>
        <v>0</v>
      </c>
      <c r="AJ275" s="81">
        <f>IF(V275=1,"Corriger!",ROUND('M2-In'!AG275*AE275*fuf,2))</f>
        <v>0</v>
      </c>
      <c r="AK275" s="81">
        <f>IF(V275=1,"Corriger!",ROUND('M2-In'!AH275*AE275*fuf,2))</f>
        <v>0</v>
      </c>
      <c r="AL275" s="81">
        <f>IF(V275=1,"Corriger!",ROUND('M2-In'!AI275*AE275*fuf,2))</f>
        <v>0</v>
      </c>
      <c r="AM275" s="81">
        <f>IF(V275=1,"Corriger!",ROUND('M2-In'!AJ275*AE275*fuf,2))</f>
        <v>0</v>
      </c>
      <c r="AN275" s="81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1">
        <f t="shared" si="74"/>
        <v>0</v>
      </c>
      <c r="AQ275" s="81">
        <f t="shared" ca="1" si="75"/>
        <v>0</v>
      </c>
      <c r="AR275" s="81">
        <f t="shared" ca="1" si="76"/>
        <v>0</v>
      </c>
      <c r="AS275" s="81">
        <f t="shared" si="77"/>
        <v>0</v>
      </c>
      <c r="AT275" s="81">
        <f t="shared" ca="1" si="78"/>
        <v>0</v>
      </c>
      <c r="AU275" s="81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'M2-In'!F276*malu2+'M2-In'!G276*dima2+'M2-In'!H276*wome2+'M2-In'!I276*doje2+'M2-In'!J276*vrve2+'M2-In'!K276*zasa2+'M2-In'!L276*zodi2</f>
        <v>0</v>
      </c>
      <c r="F276" s="34">
        <f>IF('M2-In'!Q276&lt;0,1,0)</f>
        <v>0</v>
      </c>
      <c r="G276" s="81" t="str">
        <f t="shared" si="64"/>
        <v>OK</v>
      </c>
      <c r="H276" s="81">
        <f>IF('M2-In'!Q276&lt;0,0,'M2-In'!Q276)</f>
        <v>0</v>
      </c>
      <c r="I276" s="25">
        <f>IF('M2-In'!F276&gt;0,malu2,0)</f>
        <v>0</v>
      </c>
      <c r="J276" s="25">
        <f>IF('M2-In'!G276&gt;0,dima2,0)</f>
        <v>0</v>
      </c>
      <c r="K276" s="25">
        <f>IF('M2-In'!H276&gt;0,wome2,0)</f>
        <v>0</v>
      </c>
      <c r="L276" s="25">
        <f>IF('M2-In'!I276&gt;0,doje2,0)</f>
        <v>0</v>
      </c>
      <c r="M276" s="25">
        <f>IF('M2-In'!J276&gt;0,vrve2,0)</f>
        <v>0</v>
      </c>
      <c r="N276" s="25">
        <f>IF('M2-In'!K276&gt;0,zasa2,0)</f>
        <v>0</v>
      </c>
      <c r="O276" s="25">
        <f>IF('M2-In'!L276&gt;0,zodi2,0)</f>
        <v>0</v>
      </c>
      <c r="P276" s="25">
        <f t="shared" si="65"/>
        <v>0</v>
      </c>
      <c r="Q276" s="25">
        <f>IF(P276+'M2-In'!U276&gt;malu2+dima2+wome2+doje2+vrve2+zasa2+zodi2,1,0)</f>
        <v>0</v>
      </c>
      <c r="R276" s="25" t="str">
        <f t="shared" si="66"/>
        <v>OK</v>
      </c>
      <c r="S276" s="25">
        <f>MIN(P276+'M2-In'!U276,malu2+dima2+wome2+doje2+vrve2+zasa2+zodi2)</f>
        <v>0</v>
      </c>
      <c r="T276" s="25">
        <f>IF('M2-In'!AD276+'M2-In'!AE276+'M2-In'!AF276+'M2-In'!AG276+'M2-In'!AH276+'M2-In'!AI276+'M2-In'!AJ276&gt;S276,1,0)</f>
        <v>0</v>
      </c>
      <c r="U276" s="25" t="str">
        <f t="shared" si="67"/>
        <v>OK</v>
      </c>
      <c r="V276" s="34">
        <f t="shared" si="68"/>
        <v>0</v>
      </c>
      <c r="W276" s="81">
        <f>ROUND('M2-In'!Y276+'M2-In'!Z276+'M2-In'!AA276*0.5+'M2-In'!AB276*0.5,2)</f>
        <v>0</v>
      </c>
      <c r="X276" s="81">
        <f>ROUND('M2-In'!Y276,2)+ROUND('M2-In'!Z276*1.5,2)+ROUND('M2-In'!AA276*0.6,2)+ROUND('M2-In'!AB276*0.9,2)</f>
        <v>0</v>
      </c>
      <c r="Y276" s="81">
        <f ca="1">IF(V276=1,"Corriger",'M2-In'!Y276* vergoedtwee +'M2-In'!Z276*ROUND( vergoedtwee *1.5,2)+'M2-In'!AA276*ROUND( vergoedtwee *0.6,2)+'M2-In'!AB276*ROUND( vergoedtwee *0.9,2))</f>
        <v>0</v>
      </c>
      <c r="Z276" s="81">
        <f t="shared" ca="1" si="69"/>
        <v>0</v>
      </c>
      <c r="AA276" s="81">
        <f>E276+'M2-In'!N276+'M2-In'!P276+H276</f>
        <v>0</v>
      </c>
      <c r="AB276" s="81">
        <f>E276+'M2-In'!N276+'M2-In'!P276</f>
        <v>0</v>
      </c>
      <c r="AC276" s="25">
        <f>IF(V276=1,"Corriger",MIN(AA276,ad5m2*Ident!L276))</f>
        <v>0</v>
      </c>
      <c r="AD276" s="25">
        <f>MIN(AB276,ad5m2*Ident!L276)</f>
        <v>0</v>
      </c>
      <c r="AE276" s="81">
        <f t="shared" si="70"/>
        <v>0</v>
      </c>
      <c r="AF276" s="81">
        <f t="shared" si="71"/>
        <v>0</v>
      </c>
      <c r="AG276" s="81">
        <f>'M2-In'!AD276+'M2-In'!AE276</f>
        <v>0</v>
      </c>
      <c r="AH276" s="81">
        <f t="shared" si="72"/>
        <v>0</v>
      </c>
      <c r="AI276" s="81">
        <f>IF(V276=1,"Corriger!",ROUND('M2-In'!AF276*AE276*fuf,2))</f>
        <v>0</v>
      </c>
      <c r="AJ276" s="81">
        <f>IF(V276=1,"Corriger!",ROUND('M2-In'!AG276*AE276*fuf,2))</f>
        <v>0</v>
      </c>
      <c r="AK276" s="81">
        <f>IF(V276=1,"Corriger!",ROUND('M2-In'!AH276*AE276*fuf,2))</f>
        <v>0</v>
      </c>
      <c r="AL276" s="81">
        <f>IF(V276=1,"Corriger!",ROUND('M2-In'!AI276*AE276*fuf,2))</f>
        <v>0</v>
      </c>
      <c r="AM276" s="81">
        <f>IF(V276=1,"Corriger!",ROUND('M2-In'!AJ276*AE276*fuf,2))</f>
        <v>0</v>
      </c>
      <c r="AN276" s="81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1">
        <f t="shared" si="74"/>
        <v>0</v>
      </c>
      <c r="AQ276" s="81">
        <f t="shared" ca="1" si="75"/>
        <v>0</v>
      </c>
      <c r="AR276" s="81">
        <f t="shared" ca="1" si="76"/>
        <v>0</v>
      </c>
      <c r="AS276" s="81">
        <f t="shared" si="77"/>
        <v>0</v>
      </c>
      <c r="AT276" s="81">
        <f t="shared" ca="1" si="78"/>
        <v>0</v>
      </c>
      <c r="AU276" s="81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'M2-In'!F277*malu2+'M2-In'!G277*dima2+'M2-In'!H277*wome2+'M2-In'!I277*doje2+'M2-In'!J277*vrve2+'M2-In'!K277*zasa2+'M2-In'!L277*zodi2</f>
        <v>0</v>
      </c>
      <c r="F277" s="34">
        <f>IF('M2-In'!Q277&lt;0,1,0)</f>
        <v>0</v>
      </c>
      <c r="G277" s="81" t="str">
        <f t="shared" si="64"/>
        <v>OK</v>
      </c>
      <c r="H277" s="81">
        <f>IF('M2-In'!Q277&lt;0,0,'M2-In'!Q277)</f>
        <v>0</v>
      </c>
      <c r="I277" s="25">
        <f>IF('M2-In'!F277&gt;0,malu2,0)</f>
        <v>0</v>
      </c>
      <c r="J277" s="25">
        <f>IF('M2-In'!G277&gt;0,dima2,0)</f>
        <v>0</v>
      </c>
      <c r="K277" s="25">
        <f>IF('M2-In'!H277&gt;0,wome2,0)</f>
        <v>0</v>
      </c>
      <c r="L277" s="25">
        <f>IF('M2-In'!I277&gt;0,doje2,0)</f>
        <v>0</v>
      </c>
      <c r="M277" s="25">
        <f>IF('M2-In'!J277&gt;0,vrve2,0)</f>
        <v>0</v>
      </c>
      <c r="N277" s="25">
        <f>IF('M2-In'!K277&gt;0,zasa2,0)</f>
        <v>0</v>
      </c>
      <c r="O277" s="25">
        <f>IF('M2-In'!L277&gt;0,zodi2,0)</f>
        <v>0</v>
      </c>
      <c r="P277" s="25">
        <f t="shared" si="65"/>
        <v>0</v>
      </c>
      <c r="Q277" s="25">
        <f>IF(P277+'M2-In'!U277&gt;malu2+dima2+wome2+doje2+vrve2+zasa2+zodi2,1,0)</f>
        <v>0</v>
      </c>
      <c r="R277" s="25" t="str">
        <f t="shared" si="66"/>
        <v>OK</v>
      </c>
      <c r="S277" s="25">
        <f>MIN(P277+'M2-In'!U277,malu2+dima2+wome2+doje2+vrve2+zasa2+zodi2)</f>
        <v>0</v>
      </c>
      <c r="T277" s="25">
        <f>IF('M2-In'!AD277+'M2-In'!AE277+'M2-In'!AF277+'M2-In'!AG277+'M2-In'!AH277+'M2-In'!AI277+'M2-In'!AJ277&gt;S277,1,0)</f>
        <v>0</v>
      </c>
      <c r="U277" s="25" t="str">
        <f t="shared" si="67"/>
        <v>OK</v>
      </c>
      <c r="V277" s="34">
        <f t="shared" si="68"/>
        <v>0</v>
      </c>
      <c r="W277" s="81">
        <f>ROUND('M2-In'!Y277+'M2-In'!Z277+'M2-In'!AA277*0.5+'M2-In'!AB277*0.5,2)</f>
        <v>0</v>
      </c>
      <c r="X277" s="81">
        <f>ROUND('M2-In'!Y277,2)+ROUND('M2-In'!Z277*1.5,2)+ROUND('M2-In'!AA277*0.6,2)+ROUND('M2-In'!AB277*0.9,2)</f>
        <v>0</v>
      </c>
      <c r="Y277" s="81">
        <f ca="1">IF(V277=1,"Corriger",'M2-In'!Y277* vergoedtwee +'M2-In'!Z277*ROUND( vergoedtwee *1.5,2)+'M2-In'!AA277*ROUND( vergoedtwee *0.6,2)+'M2-In'!AB277*ROUND( vergoedtwee *0.9,2))</f>
        <v>0</v>
      </c>
      <c r="Z277" s="81">
        <f t="shared" ca="1" si="69"/>
        <v>0</v>
      </c>
      <c r="AA277" s="81">
        <f>E277+'M2-In'!N277+'M2-In'!P277+H277</f>
        <v>0</v>
      </c>
      <c r="AB277" s="81">
        <f>E277+'M2-In'!N277+'M2-In'!P277</f>
        <v>0</v>
      </c>
      <c r="AC277" s="25">
        <f>IF(V277=1,"Corriger",MIN(AA277,ad5m2*Ident!L277))</f>
        <v>0</v>
      </c>
      <c r="AD277" s="25">
        <f>MIN(AB277,ad5m2*Ident!L277)</f>
        <v>0</v>
      </c>
      <c r="AE277" s="81">
        <f t="shared" si="70"/>
        <v>0</v>
      </c>
      <c r="AF277" s="81">
        <f t="shared" si="71"/>
        <v>0</v>
      </c>
      <c r="AG277" s="81">
        <f>'M2-In'!AD277+'M2-In'!AE277</f>
        <v>0</v>
      </c>
      <c r="AH277" s="81">
        <f t="shared" si="72"/>
        <v>0</v>
      </c>
      <c r="AI277" s="81">
        <f>IF(V277=1,"Corriger!",ROUND('M2-In'!AF277*AE277*fuf,2))</f>
        <v>0</v>
      </c>
      <c r="AJ277" s="81">
        <f>IF(V277=1,"Corriger!",ROUND('M2-In'!AG277*AE277*fuf,2))</f>
        <v>0</v>
      </c>
      <c r="AK277" s="81">
        <f>IF(V277=1,"Corriger!",ROUND('M2-In'!AH277*AE277*fuf,2))</f>
        <v>0</v>
      </c>
      <c r="AL277" s="81">
        <f>IF(V277=1,"Corriger!",ROUND('M2-In'!AI277*AE277*fuf,2))</f>
        <v>0</v>
      </c>
      <c r="AM277" s="81">
        <f>IF(V277=1,"Corriger!",ROUND('M2-In'!AJ277*AE277*fuf,2))</f>
        <v>0</v>
      </c>
      <c r="AN277" s="81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1">
        <f t="shared" si="74"/>
        <v>0</v>
      </c>
      <c r="AQ277" s="81">
        <f t="shared" ca="1" si="75"/>
        <v>0</v>
      </c>
      <c r="AR277" s="81">
        <f t="shared" ca="1" si="76"/>
        <v>0</v>
      </c>
      <c r="AS277" s="81">
        <f t="shared" si="77"/>
        <v>0</v>
      </c>
      <c r="AT277" s="81">
        <f t="shared" ca="1" si="78"/>
        <v>0</v>
      </c>
      <c r="AU277" s="81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'M2-In'!F278*malu2+'M2-In'!G278*dima2+'M2-In'!H278*wome2+'M2-In'!I278*doje2+'M2-In'!J278*vrve2+'M2-In'!K278*zasa2+'M2-In'!L278*zodi2</f>
        <v>0</v>
      </c>
      <c r="F278" s="34">
        <f>IF('M2-In'!Q278&lt;0,1,0)</f>
        <v>0</v>
      </c>
      <c r="G278" s="81" t="str">
        <f t="shared" si="64"/>
        <v>OK</v>
      </c>
      <c r="H278" s="81">
        <f>IF('M2-In'!Q278&lt;0,0,'M2-In'!Q278)</f>
        <v>0</v>
      </c>
      <c r="I278" s="25">
        <f>IF('M2-In'!F278&gt;0,malu2,0)</f>
        <v>0</v>
      </c>
      <c r="J278" s="25">
        <f>IF('M2-In'!G278&gt;0,dima2,0)</f>
        <v>0</v>
      </c>
      <c r="K278" s="25">
        <f>IF('M2-In'!H278&gt;0,wome2,0)</f>
        <v>0</v>
      </c>
      <c r="L278" s="25">
        <f>IF('M2-In'!I278&gt;0,doje2,0)</f>
        <v>0</v>
      </c>
      <c r="M278" s="25">
        <f>IF('M2-In'!J278&gt;0,vrve2,0)</f>
        <v>0</v>
      </c>
      <c r="N278" s="25">
        <f>IF('M2-In'!K278&gt;0,zasa2,0)</f>
        <v>0</v>
      </c>
      <c r="O278" s="25">
        <f>IF('M2-In'!L278&gt;0,zodi2,0)</f>
        <v>0</v>
      </c>
      <c r="P278" s="25">
        <f t="shared" si="65"/>
        <v>0</v>
      </c>
      <c r="Q278" s="25">
        <f>IF(P278+'M2-In'!U278&gt;malu2+dima2+wome2+doje2+vrve2+zasa2+zodi2,1,0)</f>
        <v>0</v>
      </c>
      <c r="R278" s="25" t="str">
        <f t="shared" si="66"/>
        <v>OK</v>
      </c>
      <c r="S278" s="25">
        <f>MIN(P278+'M2-In'!U278,malu2+dima2+wome2+doje2+vrve2+zasa2+zodi2)</f>
        <v>0</v>
      </c>
      <c r="T278" s="25">
        <f>IF('M2-In'!AD278+'M2-In'!AE278+'M2-In'!AF278+'M2-In'!AG278+'M2-In'!AH278+'M2-In'!AI278+'M2-In'!AJ278&gt;S278,1,0)</f>
        <v>0</v>
      </c>
      <c r="U278" s="25" t="str">
        <f t="shared" si="67"/>
        <v>OK</v>
      </c>
      <c r="V278" s="34">
        <f t="shared" si="68"/>
        <v>0</v>
      </c>
      <c r="W278" s="81">
        <f>ROUND('M2-In'!Y278+'M2-In'!Z278+'M2-In'!AA278*0.5+'M2-In'!AB278*0.5,2)</f>
        <v>0</v>
      </c>
      <c r="X278" s="81">
        <f>ROUND('M2-In'!Y278,2)+ROUND('M2-In'!Z278*1.5,2)+ROUND('M2-In'!AA278*0.6,2)+ROUND('M2-In'!AB278*0.9,2)</f>
        <v>0</v>
      </c>
      <c r="Y278" s="81">
        <f ca="1">IF(V278=1,"Corriger",'M2-In'!Y278* vergoedtwee +'M2-In'!Z278*ROUND( vergoedtwee *1.5,2)+'M2-In'!AA278*ROUND( vergoedtwee *0.6,2)+'M2-In'!AB278*ROUND( vergoedtwee *0.9,2))</f>
        <v>0</v>
      </c>
      <c r="Z278" s="81">
        <f t="shared" ca="1" si="69"/>
        <v>0</v>
      </c>
      <c r="AA278" s="81">
        <f>E278+'M2-In'!N278+'M2-In'!P278+H278</f>
        <v>0</v>
      </c>
      <c r="AB278" s="81">
        <f>E278+'M2-In'!N278+'M2-In'!P278</f>
        <v>0</v>
      </c>
      <c r="AC278" s="25">
        <f>IF(V278=1,"Corriger",MIN(AA278,ad5m2*Ident!L278))</f>
        <v>0</v>
      </c>
      <c r="AD278" s="25">
        <f>MIN(AB278,ad5m2*Ident!L278)</f>
        <v>0</v>
      </c>
      <c r="AE278" s="81">
        <f t="shared" si="70"/>
        <v>0</v>
      </c>
      <c r="AF278" s="81">
        <f t="shared" si="71"/>
        <v>0</v>
      </c>
      <c r="AG278" s="81">
        <f>'M2-In'!AD278+'M2-In'!AE278</f>
        <v>0</v>
      </c>
      <c r="AH278" s="81">
        <f t="shared" si="72"/>
        <v>0</v>
      </c>
      <c r="AI278" s="81">
        <f>IF(V278=1,"Corriger!",ROUND('M2-In'!AF278*AE278*fuf,2))</f>
        <v>0</v>
      </c>
      <c r="AJ278" s="81">
        <f>IF(V278=1,"Corriger!",ROUND('M2-In'!AG278*AE278*fuf,2))</f>
        <v>0</v>
      </c>
      <c r="AK278" s="81">
        <f>IF(V278=1,"Corriger!",ROUND('M2-In'!AH278*AE278*fuf,2))</f>
        <v>0</v>
      </c>
      <c r="AL278" s="81">
        <f>IF(V278=1,"Corriger!",ROUND('M2-In'!AI278*AE278*fuf,2))</f>
        <v>0</v>
      </c>
      <c r="AM278" s="81">
        <f>IF(V278=1,"Corriger!",ROUND('M2-In'!AJ278*AE278*fuf,2))</f>
        <v>0</v>
      </c>
      <c r="AN278" s="81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1">
        <f t="shared" si="74"/>
        <v>0</v>
      </c>
      <c r="AQ278" s="81">
        <f t="shared" ca="1" si="75"/>
        <v>0</v>
      </c>
      <c r="AR278" s="81">
        <f t="shared" ca="1" si="76"/>
        <v>0</v>
      </c>
      <c r="AS278" s="81">
        <f t="shared" si="77"/>
        <v>0</v>
      </c>
      <c r="AT278" s="81">
        <f t="shared" ca="1" si="78"/>
        <v>0</v>
      </c>
      <c r="AU278" s="81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'M2-In'!F279*malu2+'M2-In'!G279*dima2+'M2-In'!H279*wome2+'M2-In'!I279*doje2+'M2-In'!J279*vrve2+'M2-In'!K279*zasa2+'M2-In'!L279*zodi2</f>
        <v>0</v>
      </c>
      <c r="F279" s="34">
        <f>IF('M2-In'!Q279&lt;0,1,0)</f>
        <v>0</v>
      </c>
      <c r="G279" s="81" t="str">
        <f t="shared" si="64"/>
        <v>OK</v>
      </c>
      <c r="H279" s="81">
        <f>IF('M2-In'!Q279&lt;0,0,'M2-In'!Q279)</f>
        <v>0</v>
      </c>
      <c r="I279" s="25">
        <f>IF('M2-In'!F279&gt;0,malu2,0)</f>
        <v>0</v>
      </c>
      <c r="J279" s="25">
        <f>IF('M2-In'!G279&gt;0,dima2,0)</f>
        <v>0</v>
      </c>
      <c r="K279" s="25">
        <f>IF('M2-In'!H279&gt;0,wome2,0)</f>
        <v>0</v>
      </c>
      <c r="L279" s="25">
        <f>IF('M2-In'!I279&gt;0,doje2,0)</f>
        <v>0</v>
      </c>
      <c r="M279" s="25">
        <f>IF('M2-In'!J279&gt;0,vrve2,0)</f>
        <v>0</v>
      </c>
      <c r="N279" s="25">
        <f>IF('M2-In'!K279&gt;0,zasa2,0)</f>
        <v>0</v>
      </c>
      <c r="O279" s="25">
        <f>IF('M2-In'!L279&gt;0,zodi2,0)</f>
        <v>0</v>
      </c>
      <c r="P279" s="25">
        <f t="shared" si="65"/>
        <v>0</v>
      </c>
      <c r="Q279" s="25">
        <f>IF(P279+'M2-In'!U279&gt;malu2+dima2+wome2+doje2+vrve2+zasa2+zodi2,1,0)</f>
        <v>0</v>
      </c>
      <c r="R279" s="25" t="str">
        <f t="shared" si="66"/>
        <v>OK</v>
      </c>
      <c r="S279" s="25">
        <f>MIN(P279+'M2-In'!U279,malu2+dima2+wome2+doje2+vrve2+zasa2+zodi2)</f>
        <v>0</v>
      </c>
      <c r="T279" s="25">
        <f>IF('M2-In'!AD279+'M2-In'!AE279+'M2-In'!AF279+'M2-In'!AG279+'M2-In'!AH279+'M2-In'!AI279+'M2-In'!AJ279&gt;S279,1,0)</f>
        <v>0</v>
      </c>
      <c r="U279" s="25" t="str">
        <f t="shared" si="67"/>
        <v>OK</v>
      </c>
      <c r="V279" s="34">
        <f t="shared" si="68"/>
        <v>0</v>
      </c>
      <c r="W279" s="81">
        <f>ROUND('M2-In'!Y279+'M2-In'!Z279+'M2-In'!AA279*0.5+'M2-In'!AB279*0.5,2)</f>
        <v>0</v>
      </c>
      <c r="X279" s="81">
        <f>ROUND('M2-In'!Y279,2)+ROUND('M2-In'!Z279*1.5,2)+ROUND('M2-In'!AA279*0.6,2)+ROUND('M2-In'!AB279*0.9,2)</f>
        <v>0</v>
      </c>
      <c r="Y279" s="81">
        <f ca="1">IF(V279=1,"Corriger",'M2-In'!Y279* vergoedtwee +'M2-In'!Z279*ROUND( vergoedtwee *1.5,2)+'M2-In'!AA279*ROUND( vergoedtwee *0.6,2)+'M2-In'!AB279*ROUND( vergoedtwee *0.9,2))</f>
        <v>0</v>
      </c>
      <c r="Z279" s="81">
        <f t="shared" ca="1" si="69"/>
        <v>0</v>
      </c>
      <c r="AA279" s="81">
        <f>E279+'M2-In'!N279+'M2-In'!P279+H279</f>
        <v>0</v>
      </c>
      <c r="AB279" s="81">
        <f>E279+'M2-In'!N279+'M2-In'!P279</f>
        <v>0</v>
      </c>
      <c r="AC279" s="25">
        <f>IF(V279=1,"Corriger",MIN(AA279,ad5m2*Ident!L279))</f>
        <v>0</v>
      </c>
      <c r="AD279" s="25">
        <f>MIN(AB279,ad5m2*Ident!L279)</f>
        <v>0</v>
      </c>
      <c r="AE279" s="81">
        <f t="shared" si="70"/>
        <v>0</v>
      </c>
      <c r="AF279" s="81">
        <f t="shared" si="71"/>
        <v>0</v>
      </c>
      <c r="AG279" s="81">
        <f>'M2-In'!AD279+'M2-In'!AE279</f>
        <v>0</v>
      </c>
      <c r="AH279" s="81">
        <f t="shared" si="72"/>
        <v>0</v>
      </c>
      <c r="AI279" s="81">
        <f>IF(V279=1,"Corriger!",ROUND('M2-In'!AF279*AE279*fuf,2))</f>
        <v>0</v>
      </c>
      <c r="AJ279" s="81">
        <f>IF(V279=1,"Corriger!",ROUND('M2-In'!AG279*AE279*fuf,2))</f>
        <v>0</v>
      </c>
      <c r="AK279" s="81">
        <f>IF(V279=1,"Corriger!",ROUND('M2-In'!AH279*AE279*fuf,2))</f>
        <v>0</v>
      </c>
      <c r="AL279" s="81">
        <f>IF(V279=1,"Corriger!",ROUND('M2-In'!AI279*AE279*fuf,2))</f>
        <v>0</v>
      </c>
      <c r="AM279" s="81">
        <f>IF(V279=1,"Corriger!",ROUND('M2-In'!AJ279*AE279*fuf,2))</f>
        <v>0</v>
      </c>
      <c r="AN279" s="81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1">
        <f t="shared" si="74"/>
        <v>0</v>
      </c>
      <c r="AQ279" s="81">
        <f t="shared" ca="1" si="75"/>
        <v>0</v>
      </c>
      <c r="AR279" s="81">
        <f t="shared" ca="1" si="76"/>
        <v>0</v>
      </c>
      <c r="AS279" s="81">
        <f t="shared" si="77"/>
        <v>0</v>
      </c>
      <c r="AT279" s="81">
        <f t="shared" ca="1" si="78"/>
        <v>0</v>
      </c>
      <c r="AU279" s="81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'M2-In'!F280*malu2+'M2-In'!G280*dima2+'M2-In'!H280*wome2+'M2-In'!I280*doje2+'M2-In'!J280*vrve2+'M2-In'!K280*zasa2+'M2-In'!L280*zodi2</f>
        <v>0</v>
      </c>
      <c r="F280" s="34">
        <f>IF('M2-In'!Q280&lt;0,1,0)</f>
        <v>0</v>
      </c>
      <c r="G280" s="81" t="str">
        <f t="shared" si="64"/>
        <v>OK</v>
      </c>
      <c r="H280" s="81">
        <f>IF('M2-In'!Q280&lt;0,0,'M2-In'!Q280)</f>
        <v>0</v>
      </c>
      <c r="I280" s="25">
        <f>IF('M2-In'!F280&gt;0,malu2,0)</f>
        <v>0</v>
      </c>
      <c r="J280" s="25">
        <f>IF('M2-In'!G280&gt;0,dima2,0)</f>
        <v>0</v>
      </c>
      <c r="K280" s="25">
        <f>IF('M2-In'!H280&gt;0,wome2,0)</f>
        <v>0</v>
      </c>
      <c r="L280" s="25">
        <f>IF('M2-In'!I280&gt;0,doje2,0)</f>
        <v>0</v>
      </c>
      <c r="M280" s="25">
        <f>IF('M2-In'!J280&gt;0,vrve2,0)</f>
        <v>0</v>
      </c>
      <c r="N280" s="25">
        <f>IF('M2-In'!K280&gt;0,zasa2,0)</f>
        <v>0</v>
      </c>
      <c r="O280" s="25">
        <f>IF('M2-In'!L280&gt;0,zodi2,0)</f>
        <v>0</v>
      </c>
      <c r="P280" s="25">
        <f t="shared" si="65"/>
        <v>0</v>
      </c>
      <c r="Q280" s="25">
        <f>IF(P280+'M2-In'!U280&gt;malu2+dima2+wome2+doje2+vrve2+zasa2+zodi2,1,0)</f>
        <v>0</v>
      </c>
      <c r="R280" s="25" t="str">
        <f t="shared" si="66"/>
        <v>OK</v>
      </c>
      <c r="S280" s="25">
        <f>MIN(P280+'M2-In'!U280,malu2+dima2+wome2+doje2+vrve2+zasa2+zodi2)</f>
        <v>0</v>
      </c>
      <c r="T280" s="25">
        <f>IF('M2-In'!AD280+'M2-In'!AE280+'M2-In'!AF280+'M2-In'!AG280+'M2-In'!AH280+'M2-In'!AI280+'M2-In'!AJ280&gt;S280,1,0)</f>
        <v>0</v>
      </c>
      <c r="U280" s="25" t="str">
        <f t="shared" si="67"/>
        <v>OK</v>
      </c>
      <c r="V280" s="34">
        <f t="shared" si="68"/>
        <v>0</v>
      </c>
      <c r="W280" s="81">
        <f>ROUND('M2-In'!Y280+'M2-In'!Z280+'M2-In'!AA280*0.5+'M2-In'!AB280*0.5,2)</f>
        <v>0</v>
      </c>
      <c r="X280" s="81">
        <f>ROUND('M2-In'!Y280,2)+ROUND('M2-In'!Z280*1.5,2)+ROUND('M2-In'!AA280*0.6,2)+ROUND('M2-In'!AB280*0.9,2)</f>
        <v>0</v>
      </c>
      <c r="Y280" s="81">
        <f ca="1">IF(V280=1,"Corriger",'M2-In'!Y280* vergoedtwee +'M2-In'!Z280*ROUND( vergoedtwee *1.5,2)+'M2-In'!AA280*ROUND( vergoedtwee *0.6,2)+'M2-In'!AB280*ROUND( vergoedtwee *0.9,2))</f>
        <v>0</v>
      </c>
      <c r="Z280" s="81">
        <f t="shared" ca="1" si="69"/>
        <v>0</v>
      </c>
      <c r="AA280" s="81">
        <f>E280+'M2-In'!N280+'M2-In'!P280+H280</f>
        <v>0</v>
      </c>
      <c r="AB280" s="81">
        <f>E280+'M2-In'!N280+'M2-In'!P280</f>
        <v>0</v>
      </c>
      <c r="AC280" s="25">
        <f>IF(V280=1,"Corriger",MIN(AA280,ad5m2*Ident!L280))</f>
        <v>0</v>
      </c>
      <c r="AD280" s="25">
        <f>MIN(AB280,ad5m2*Ident!L280)</f>
        <v>0</v>
      </c>
      <c r="AE280" s="81">
        <f t="shared" si="70"/>
        <v>0</v>
      </c>
      <c r="AF280" s="81">
        <f t="shared" si="71"/>
        <v>0</v>
      </c>
      <c r="AG280" s="81">
        <f>'M2-In'!AD280+'M2-In'!AE280</f>
        <v>0</v>
      </c>
      <c r="AH280" s="81">
        <f t="shared" si="72"/>
        <v>0</v>
      </c>
      <c r="AI280" s="81">
        <f>IF(V280=1,"Corriger!",ROUND('M2-In'!AF280*AE280*fuf,2))</f>
        <v>0</v>
      </c>
      <c r="AJ280" s="81">
        <f>IF(V280=1,"Corriger!",ROUND('M2-In'!AG280*AE280*fuf,2))</f>
        <v>0</v>
      </c>
      <c r="AK280" s="81">
        <f>IF(V280=1,"Corriger!",ROUND('M2-In'!AH280*AE280*fuf,2))</f>
        <v>0</v>
      </c>
      <c r="AL280" s="81">
        <f>IF(V280=1,"Corriger!",ROUND('M2-In'!AI280*AE280*fuf,2))</f>
        <v>0</v>
      </c>
      <c r="AM280" s="81">
        <f>IF(V280=1,"Corriger!",ROUND('M2-In'!AJ280*AE280*fuf,2))</f>
        <v>0</v>
      </c>
      <c r="AN280" s="81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1">
        <f t="shared" si="74"/>
        <v>0</v>
      </c>
      <c r="AQ280" s="81">
        <f t="shared" ca="1" si="75"/>
        <v>0</v>
      </c>
      <c r="AR280" s="81">
        <f t="shared" ca="1" si="76"/>
        <v>0</v>
      </c>
      <c r="AS280" s="81">
        <f t="shared" si="77"/>
        <v>0</v>
      </c>
      <c r="AT280" s="81">
        <f t="shared" ca="1" si="78"/>
        <v>0</v>
      </c>
      <c r="AU280" s="81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'M2-In'!F281*malu2+'M2-In'!G281*dima2+'M2-In'!H281*wome2+'M2-In'!I281*doje2+'M2-In'!J281*vrve2+'M2-In'!K281*zasa2+'M2-In'!L281*zodi2</f>
        <v>0</v>
      </c>
      <c r="F281" s="34">
        <f>IF('M2-In'!Q281&lt;0,1,0)</f>
        <v>0</v>
      </c>
      <c r="G281" s="81" t="str">
        <f t="shared" si="64"/>
        <v>OK</v>
      </c>
      <c r="H281" s="81">
        <f>IF('M2-In'!Q281&lt;0,0,'M2-In'!Q281)</f>
        <v>0</v>
      </c>
      <c r="I281" s="25">
        <f>IF('M2-In'!F281&gt;0,malu2,0)</f>
        <v>0</v>
      </c>
      <c r="J281" s="25">
        <f>IF('M2-In'!G281&gt;0,dima2,0)</f>
        <v>0</v>
      </c>
      <c r="K281" s="25">
        <f>IF('M2-In'!H281&gt;0,wome2,0)</f>
        <v>0</v>
      </c>
      <c r="L281" s="25">
        <f>IF('M2-In'!I281&gt;0,doje2,0)</f>
        <v>0</v>
      </c>
      <c r="M281" s="25">
        <f>IF('M2-In'!J281&gt;0,vrve2,0)</f>
        <v>0</v>
      </c>
      <c r="N281" s="25">
        <f>IF('M2-In'!K281&gt;0,zasa2,0)</f>
        <v>0</v>
      </c>
      <c r="O281" s="25">
        <f>IF('M2-In'!L281&gt;0,zodi2,0)</f>
        <v>0</v>
      </c>
      <c r="P281" s="25">
        <f t="shared" si="65"/>
        <v>0</v>
      </c>
      <c r="Q281" s="25">
        <f>IF(P281+'M2-In'!U281&gt;malu2+dima2+wome2+doje2+vrve2+zasa2+zodi2,1,0)</f>
        <v>0</v>
      </c>
      <c r="R281" s="25" t="str">
        <f t="shared" si="66"/>
        <v>OK</v>
      </c>
      <c r="S281" s="25">
        <f>MIN(P281+'M2-In'!U281,malu2+dima2+wome2+doje2+vrve2+zasa2+zodi2)</f>
        <v>0</v>
      </c>
      <c r="T281" s="25">
        <f>IF('M2-In'!AD281+'M2-In'!AE281+'M2-In'!AF281+'M2-In'!AG281+'M2-In'!AH281+'M2-In'!AI281+'M2-In'!AJ281&gt;S281,1,0)</f>
        <v>0</v>
      </c>
      <c r="U281" s="25" t="str">
        <f t="shared" si="67"/>
        <v>OK</v>
      </c>
      <c r="V281" s="34">
        <f t="shared" si="68"/>
        <v>0</v>
      </c>
      <c r="W281" s="81">
        <f>ROUND('M2-In'!Y281+'M2-In'!Z281+'M2-In'!AA281*0.5+'M2-In'!AB281*0.5,2)</f>
        <v>0</v>
      </c>
      <c r="X281" s="81">
        <f>ROUND('M2-In'!Y281,2)+ROUND('M2-In'!Z281*1.5,2)+ROUND('M2-In'!AA281*0.6,2)+ROUND('M2-In'!AB281*0.9,2)</f>
        <v>0</v>
      </c>
      <c r="Y281" s="81">
        <f ca="1">IF(V281=1,"Corriger",'M2-In'!Y281* vergoedtwee +'M2-In'!Z281*ROUND( vergoedtwee *1.5,2)+'M2-In'!AA281*ROUND( vergoedtwee *0.6,2)+'M2-In'!AB281*ROUND( vergoedtwee *0.9,2))</f>
        <v>0</v>
      </c>
      <c r="Z281" s="81">
        <f t="shared" ca="1" si="69"/>
        <v>0</v>
      </c>
      <c r="AA281" s="81">
        <f>E281+'M2-In'!N281+'M2-In'!P281+H281</f>
        <v>0</v>
      </c>
      <c r="AB281" s="81">
        <f>E281+'M2-In'!N281+'M2-In'!P281</f>
        <v>0</v>
      </c>
      <c r="AC281" s="25">
        <f>IF(V281=1,"Corriger",MIN(AA281,ad5m2*Ident!L281))</f>
        <v>0</v>
      </c>
      <c r="AD281" s="25">
        <f>MIN(AB281,ad5m2*Ident!L281)</f>
        <v>0</v>
      </c>
      <c r="AE281" s="81">
        <f t="shared" si="70"/>
        <v>0</v>
      </c>
      <c r="AF281" s="81">
        <f t="shared" si="71"/>
        <v>0</v>
      </c>
      <c r="AG281" s="81">
        <f>'M2-In'!AD281+'M2-In'!AE281</f>
        <v>0</v>
      </c>
      <c r="AH281" s="81">
        <f t="shared" si="72"/>
        <v>0</v>
      </c>
      <c r="AI281" s="81">
        <f>IF(V281=1,"Corriger!",ROUND('M2-In'!AF281*AE281*fuf,2))</f>
        <v>0</v>
      </c>
      <c r="AJ281" s="81">
        <f>IF(V281=1,"Corriger!",ROUND('M2-In'!AG281*AE281*fuf,2))</f>
        <v>0</v>
      </c>
      <c r="AK281" s="81">
        <f>IF(V281=1,"Corriger!",ROUND('M2-In'!AH281*AE281*fuf,2))</f>
        <v>0</v>
      </c>
      <c r="AL281" s="81">
        <f>IF(V281=1,"Corriger!",ROUND('M2-In'!AI281*AE281*fuf,2))</f>
        <v>0</v>
      </c>
      <c r="AM281" s="81">
        <f>IF(V281=1,"Corriger!",ROUND('M2-In'!AJ281*AE281*fuf,2))</f>
        <v>0</v>
      </c>
      <c r="AN281" s="81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1">
        <f t="shared" si="74"/>
        <v>0</v>
      </c>
      <c r="AQ281" s="81">
        <f t="shared" ca="1" si="75"/>
        <v>0</v>
      </c>
      <c r="AR281" s="81">
        <f t="shared" ca="1" si="76"/>
        <v>0</v>
      </c>
      <c r="AS281" s="81">
        <f t="shared" si="77"/>
        <v>0</v>
      </c>
      <c r="AT281" s="81">
        <f t="shared" ca="1" si="78"/>
        <v>0</v>
      </c>
      <c r="AU281" s="81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'M2-In'!F282*malu2+'M2-In'!G282*dima2+'M2-In'!H282*wome2+'M2-In'!I282*doje2+'M2-In'!J282*vrve2+'M2-In'!K282*zasa2+'M2-In'!L282*zodi2</f>
        <v>0</v>
      </c>
      <c r="F282" s="34">
        <f>IF('M2-In'!Q282&lt;0,1,0)</f>
        <v>0</v>
      </c>
      <c r="G282" s="81" t="str">
        <f t="shared" si="64"/>
        <v>OK</v>
      </c>
      <c r="H282" s="81">
        <f>IF('M2-In'!Q282&lt;0,0,'M2-In'!Q282)</f>
        <v>0</v>
      </c>
      <c r="I282" s="25">
        <f>IF('M2-In'!F282&gt;0,malu2,0)</f>
        <v>0</v>
      </c>
      <c r="J282" s="25">
        <f>IF('M2-In'!G282&gt;0,dima2,0)</f>
        <v>0</v>
      </c>
      <c r="K282" s="25">
        <f>IF('M2-In'!H282&gt;0,wome2,0)</f>
        <v>0</v>
      </c>
      <c r="L282" s="25">
        <f>IF('M2-In'!I282&gt;0,doje2,0)</f>
        <v>0</v>
      </c>
      <c r="M282" s="25">
        <f>IF('M2-In'!J282&gt;0,vrve2,0)</f>
        <v>0</v>
      </c>
      <c r="N282" s="25">
        <f>IF('M2-In'!K282&gt;0,zasa2,0)</f>
        <v>0</v>
      </c>
      <c r="O282" s="25">
        <f>IF('M2-In'!L282&gt;0,zodi2,0)</f>
        <v>0</v>
      </c>
      <c r="P282" s="25">
        <f t="shared" si="65"/>
        <v>0</v>
      </c>
      <c r="Q282" s="25">
        <f>IF(P282+'M2-In'!U282&gt;malu2+dima2+wome2+doje2+vrve2+zasa2+zodi2,1,0)</f>
        <v>0</v>
      </c>
      <c r="R282" s="25" t="str">
        <f t="shared" si="66"/>
        <v>OK</v>
      </c>
      <c r="S282" s="25">
        <f>MIN(P282+'M2-In'!U282,malu2+dima2+wome2+doje2+vrve2+zasa2+zodi2)</f>
        <v>0</v>
      </c>
      <c r="T282" s="25">
        <f>IF('M2-In'!AD282+'M2-In'!AE282+'M2-In'!AF282+'M2-In'!AG282+'M2-In'!AH282+'M2-In'!AI282+'M2-In'!AJ282&gt;S282,1,0)</f>
        <v>0</v>
      </c>
      <c r="U282" s="25" t="str">
        <f t="shared" si="67"/>
        <v>OK</v>
      </c>
      <c r="V282" s="34">
        <f t="shared" si="68"/>
        <v>0</v>
      </c>
      <c r="W282" s="81">
        <f>ROUND('M2-In'!Y282+'M2-In'!Z282+'M2-In'!AA282*0.5+'M2-In'!AB282*0.5,2)</f>
        <v>0</v>
      </c>
      <c r="X282" s="81">
        <f>ROUND('M2-In'!Y282,2)+ROUND('M2-In'!Z282*1.5,2)+ROUND('M2-In'!AA282*0.6,2)+ROUND('M2-In'!AB282*0.9,2)</f>
        <v>0</v>
      </c>
      <c r="Y282" s="81">
        <f ca="1">IF(V282=1,"Corriger",'M2-In'!Y282* vergoedtwee +'M2-In'!Z282*ROUND( vergoedtwee *1.5,2)+'M2-In'!AA282*ROUND( vergoedtwee *0.6,2)+'M2-In'!AB282*ROUND( vergoedtwee *0.9,2))</f>
        <v>0</v>
      </c>
      <c r="Z282" s="81">
        <f t="shared" ca="1" si="69"/>
        <v>0</v>
      </c>
      <c r="AA282" s="81">
        <f>E282+'M2-In'!N282+'M2-In'!P282+H282</f>
        <v>0</v>
      </c>
      <c r="AB282" s="81">
        <f>E282+'M2-In'!N282+'M2-In'!P282</f>
        <v>0</v>
      </c>
      <c r="AC282" s="25">
        <f>IF(V282=1,"Corriger",MIN(AA282,ad5m2*Ident!L282))</f>
        <v>0</v>
      </c>
      <c r="AD282" s="25">
        <f>MIN(AB282,ad5m2*Ident!L282)</f>
        <v>0</v>
      </c>
      <c r="AE282" s="81">
        <f t="shared" si="70"/>
        <v>0</v>
      </c>
      <c r="AF282" s="81">
        <f t="shared" si="71"/>
        <v>0</v>
      </c>
      <c r="AG282" s="81">
        <f>'M2-In'!AD282+'M2-In'!AE282</f>
        <v>0</v>
      </c>
      <c r="AH282" s="81">
        <f t="shared" si="72"/>
        <v>0</v>
      </c>
      <c r="AI282" s="81">
        <f>IF(V282=1,"Corriger!",ROUND('M2-In'!AF282*AE282*fuf,2))</f>
        <v>0</v>
      </c>
      <c r="AJ282" s="81">
        <f>IF(V282=1,"Corriger!",ROUND('M2-In'!AG282*AE282*fuf,2))</f>
        <v>0</v>
      </c>
      <c r="AK282" s="81">
        <f>IF(V282=1,"Corriger!",ROUND('M2-In'!AH282*AE282*fuf,2))</f>
        <v>0</v>
      </c>
      <c r="AL282" s="81">
        <f>IF(V282=1,"Corriger!",ROUND('M2-In'!AI282*AE282*fuf,2))</f>
        <v>0</v>
      </c>
      <c r="AM282" s="81">
        <f>IF(V282=1,"Corriger!",ROUND('M2-In'!AJ282*AE282*fuf,2))</f>
        <v>0</v>
      </c>
      <c r="AN282" s="81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1">
        <f t="shared" si="74"/>
        <v>0</v>
      </c>
      <c r="AQ282" s="81">
        <f t="shared" ca="1" si="75"/>
        <v>0</v>
      </c>
      <c r="AR282" s="81">
        <f t="shared" ca="1" si="76"/>
        <v>0</v>
      </c>
      <c r="AS282" s="81">
        <f t="shared" si="77"/>
        <v>0</v>
      </c>
      <c r="AT282" s="81">
        <f t="shared" ca="1" si="78"/>
        <v>0</v>
      </c>
      <c r="AU282" s="81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'M2-In'!F283*malu2+'M2-In'!G283*dima2+'M2-In'!H283*wome2+'M2-In'!I283*doje2+'M2-In'!J283*vrve2+'M2-In'!K283*zasa2+'M2-In'!L283*zodi2</f>
        <v>0</v>
      </c>
      <c r="F283" s="34">
        <f>IF('M2-In'!Q283&lt;0,1,0)</f>
        <v>0</v>
      </c>
      <c r="G283" s="81" t="str">
        <f t="shared" si="64"/>
        <v>OK</v>
      </c>
      <c r="H283" s="81">
        <f>IF('M2-In'!Q283&lt;0,0,'M2-In'!Q283)</f>
        <v>0</v>
      </c>
      <c r="I283" s="25">
        <f>IF('M2-In'!F283&gt;0,malu2,0)</f>
        <v>0</v>
      </c>
      <c r="J283" s="25">
        <f>IF('M2-In'!G283&gt;0,dima2,0)</f>
        <v>0</v>
      </c>
      <c r="K283" s="25">
        <f>IF('M2-In'!H283&gt;0,wome2,0)</f>
        <v>0</v>
      </c>
      <c r="L283" s="25">
        <f>IF('M2-In'!I283&gt;0,doje2,0)</f>
        <v>0</v>
      </c>
      <c r="M283" s="25">
        <f>IF('M2-In'!J283&gt;0,vrve2,0)</f>
        <v>0</v>
      </c>
      <c r="N283" s="25">
        <f>IF('M2-In'!K283&gt;0,zasa2,0)</f>
        <v>0</v>
      </c>
      <c r="O283" s="25">
        <f>IF('M2-In'!L283&gt;0,zodi2,0)</f>
        <v>0</v>
      </c>
      <c r="P283" s="25">
        <f t="shared" si="65"/>
        <v>0</v>
      </c>
      <c r="Q283" s="25">
        <f>IF(P283+'M2-In'!U283&gt;malu2+dima2+wome2+doje2+vrve2+zasa2+zodi2,1,0)</f>
        <v>0</v>
      </c>
      <c r="R283" s="25" t="str">
        <f t="shared" si="66"/>
        <v>OK</v>
      </c>
      <c r="S283" s="25">
        <f>MIN(P283+'M2-In'!U283,malu2+dima2+wome2+doje2+vrve2+zasa2+zodi2)</f>
        <v>0</v>
      </c>
      <c r="T283" s="25">
        <f>IF('M2-In'!AD283+'M2-In'!AE283+'M2-In'!AF283+'M2-In'!AG283+'M2-In'!AH283+'M2-In'!AI283+'M2-In'!AJ283&gt;S283,1,0)</f>
        <v>0</v>
      </c>
      <c r="U283" s="25" t="str">
        <f t="shared" si="67"/>
        <v>OK</v>
      </c>
      <c r="V283" s="34">
        <f t="shared" si="68"/>
        <v>0</v>
      </c>
      <c r="W283" s="81">
        <f>ROUND('M2-In'!Y283+'M2-In'!Z283+'M2-In'!AA283*0.5+'M2-In'!AB283*0.5,2)</f>
        <v>0</v>
      </c>
      <c r="X283" s="81">
        <f>ROUND('M2-In'!Y283,2)+ROUND('M2-In'!Z283*1.5,2)+ROUND('M2-In'!AA283*0.6,2)+ROUND('M2-In'!AB283*0.9,2)</f>
        <v>0</v>
      </c>
      <c r="Y283" s="81">
        <f ca="1">IF(V283=1,"Corriger",'M2-In'!Y283* vergoedtwee +'M2-In'!Z283*ROUND( vergoedtwee *1.5,2)+'M2-In'!AA283*ROUND( vergoedtwee *0.6,2)+'M2-In'!AB283*ROUND( vergoedtwee *0.9,2))</f>
        <v>0</v>
      </c>
      <c r="Z283" s="81">
        <f t="shared" ca="1" si="69"/>
        <v>0</v>
      </c>
      <c r="AA283" s="81">
        <f>E283+'M2-In'!N283+'M2-In'!P283+H283</f>
        <v>0</v>
      </c>
      <c r="AB283" s="81">
        <f>E283+'M2-In'!N283+'M2-In'!P283</f>
        <v>0</v>
      </c>
      <c r="AC283" s="25">
        <f>IF(V283=1,"Corriger",MIN(AA283,ad5m2*Ident!L283))</f>
        <v>0</v>
      </c>
      <c r="AD283" s="25">
        <f>MIN(AB283,ad5m2*Ident!L283)</f>
        <v>0</v>
      </c>
      <c r="AE283" s="81">
        <f t="shared" si="70"/>
        <v>0</v>
      </c>
      <c r="AF283" s="81">
        <f t="shared" si="71"/>
        <v>0</v>
      </c>
      <c r="AG283" s="81">
        <f>'M2-In'!AD283+'M2-In'!AE283</f>
        <v>0</v>
      </c>
      <c r="AH283" s="81">
        <f t="shared" si="72"/>
        <v>0</v>
      </c>
      <c r="AI283" s="81">
        <f>IF(V283=1,"Corriger!",ROUND('M2-In'!AF283*AE283*fuf,2))</f>
        <v>0</v>
      </c>
      <c r="AJ283" s="81">
        <f>IF(V283=1,"Corriger!",ROUND('M2-In'!AG283*AE283*fuf,2))</f>
        <v>0</v>
      </c>
      <c r="AK283" s="81">
        <f>IF(V283=1,"Corriger!",ROUND('M2-In'!AH283*AE283*fuf,2))</f>
        <v>0</v>
      </c>
      <c r="AL283" s="81">
        <f>IF(V283=1,"Corriger!",ROUND('M2-In'!AI283*AE283*fuf,2))</f>
        <v>0</v>
      </c>
      <c r="AM283" s="81">
        <f>IF(V283=1,"Corriger!",ROUND('M2-In'!AJ283*AE283*fuf,2))</f>
        <v>0</v>
      </c>
      <c r="AN283" s="81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1">
        <f t="shared" si="74"/>
        <v>0</v>
      </c>
      <c r="AQ283" s="81">
        <f t="shared" ca="1" si="75"/>
        <v>0</v>
      </c>
      <c r="AR283" s="81">
        <f t="shared" ca="1" si="76"/>
        <v>0</v>
      </c>
      <c r="AS283" s="81">
        <f t="shared" si="77"/>
        <v>0</v>
      </c>
      <c r="AT283" s="81">
        <f t="shared" ca="1" si="78"/>
        <v>0</v>
      </c>
      <c r="AU283" s="81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'M2-In'!F284*malu2+'M2-In'!G284*dima2+'M2-In'!H284*wome2+'M2-In'!I284*doje2+'M2-In'!J284*vrve2+'M2-In'!K284*zasa2+'M2-In'!L284*zodi2</f>
        <v>0</v>
      </c>
      <c r="F284" s="34">
        <f>IF('M2-In'!Q284&lt;0,1,0)</f>
        <v>0</v>
      </c>
      <c r="G284" s="81" t="str">
        <f t="shared" si="64"/>
        <v>OK</v>
      </c>
      <c r="H284" s="81">
        <f>IF('M2-In'!Q284&lt;0,0,'M2-In'!Q284)</f>
        <v>0</v>
      </c>
      <c r="I284" s="25">
        <f>IF('M2-In'!F284&gt;0,malu2,0)</f>
        <v>0</v>
      </c>
      <c r="J284" s="25">
        <f>IF('M2-In'!G284&gt;0,dima2,0)</f>
        <v>0</v>
      </c>
      <c r="K284" s="25">
        <f>IF('M2-In'!H284&gt;0,wome2,0)</f>
        <v>0</v>
      </c>
      <c r="L284" s="25">
        <f>IF('M2-In'!I284&gt;0,doje2,0)</f>
        <v>0</v>
      </c>
      <c r="M284" s="25">
        <f>IF('M2-In'!J284&gt;0,vrve2,0)</f>
        <v>0</v>
      </c>
      <c r="N284" s="25">
        <f>IF('M2-In'!K284&gt;0,zasa2,0)</f>
        <v>0</v>
      </c>
      <c r="O284" s="25">
        <f>IF('M2-In'!L284&gt;0,zodi2,0)</f>
        <v>0</v>
      </c>
      <c r="P284" s="25">
        <f t="shared" si="65"/>
        <v>0</v>
      </c>
      <c r="Q284" s="25">
        <f>IF(P284+'M2-In'!U284&gt;malu2+dima2+wome2+doje2+vrve2+zasa2+zodi2,1,0)</f>
        <v>0</v>
      </c>
      <c r="R284" s="25" t="str">
        <f t="shared" si="66"/>
        <v>OK</v>
      </c>
      <c r="S284" s="25">
        <f>MIN(P284+'M2-In'!U284,malu2+dima2+wome2+doje2+vrve2+zasa2+zodi2)</f>
        <v>0</v>
      </c>
      <c r="T284" s="25">
        <f>IF('M2-In'!AD284+'M2-In'!AE284+'M2-In'!AF284+'M2-In'!AG284+'M2-In'!AH284+'M2-In'!AI284+'M2-In'!AJ284&gt;S284,1,0)</f>
        <v>0</v>
      </c>
      <c r="U284" s="25" t="str">
        <f t="shared" si="67"/>
        <v>OK</v>
      </c>
      <c r="V284" s="34">
        <f t="shared" si="68"/>
        <v>0</v>
      </c>
      <c r="W284" s="81">
        <f>ROUND('M2-In'!Y284+'M2-In'!Z284+'M2-In'!AA284*0.5+'M2-In'!AB284*0.5,2)</f>
        <v>0</v>
      </c>
      <c r="X284" s="81">
        <f>ROUND('M2-In'!Y284,2)+ROUND('M2-In'!Z284*1.5,2)+ROUND('M2-In'!AA284*0.6,2)+ROUND('M2-In'!AB284*0.9,2)</f>
        <v>0</v>
      </c>
      <c r="Y284" s="81">
        <f ca="1">IF(V284=1,"Corriger",'M2-In'!Y284* vergoedtwee +'M2-In'!Z284*ROUND( vergoedtwee *1.5,2)+'M2-In'!AA284*ROUND( vergoedtwee *0.6,2)+'M2-In'!AB284*ROUND( vergoedtwee *0.9,2))</f>
        <v>0</v>
      </c>
      <c r="Z284" s="81">
        <f t="shared" ca="1" si="69"/>
        <v>0</v>
      </c>
      <c r="AA284" s="81">
        <f>E284+'M2-In'!N284+'M2-In'!P284+H284</f>
        <v>0</v>
      </c>
      <c r="AB284" s="81">
        <f>E284+'M2-In'!N284+'M2-In'!P284</f>
        <v>0</v>
      </c>
      <c r="AC284" s="25">
        <f>IF(V284=1,"Corriger",MIN(AA284,ad5m2*Ident!L284))</f>
        <v>0</v>
      </c>
      <c r="AD284" s="25">
        <f>MIN(AB284,ad5m2*Ident!L284)</f>
        <v>0</v>
      </c>
      <c r="AE284" s="81">
        <f t="shared" si="70"/>
        <v>0</v>
      </c>
      <c r="AF284" s="81">
        <f t="shared" si="71"/>
        <v>0</v>
      </c>
      <c r="AG284" s="81">
        <f>'M2-In'!AD284+'M2-In'!AE284</f>
        <v>0</v>
      </c>
      <c r="AH284" s="81">
        <f t="shared" si="72"/>
        <v>0</v>
      </c>
      <c r="AI284" s="81">
        <f>IF(V284=1,"Corriger!",ROUND('M2-In'!AF284*AE284*fuf,2))</f>
        <v>0</v>
      </c>
      <c r="AJ284" s="81">
        <f>IF(V284=1,"Corriger!",ROUND('M2-In'!AG284*AE284*fuf,2))</f>
        <v>0</v>
      </c>
      <c r="AK284" s="81">
        <f>IF(V284=1,"Corriger!",ROUND('M2-In'!AH284*AE284*fuf,2))</f>
        <v>0</v>
      </c>
      <c r="AL284" s="81">
        <f>IF(V284=1,"Corriger!",ROUND('M2-In'!AI284*AE284*fuf,2))</f>
        <v>0</v>
      </c>
      <c r="AM284" s="81">
        <f>IF(V284=1,"Corriger!",ROUND('M2-In'!AJ284*AE284*fuf,2))</f>
        <v>0</v>
      </c>
      <c r="AN284" s="81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1">
        <f t="shared" si="74"/>
        <v>0</v>
      </c>
      <c r="AQ284" s="81">
        <f t="shared" ca="1" si="75"/>
        <v>0</v>
      </c>
      <c r="AR284" s="81">
        <f t="shared" ca="1" si="76"/>
        <v>0</v>
      </c>
      <c r="AS284" s="81">
        <f t="shared" si="77"/>
        <v>0</v>
      </c>
      <c r="AT284" s="81">
        <f t="shared" ca="1" si="78"/>
        <v>0</v>
      </c>
      <c r="AU284" s="81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'M2-In'!F285*malu2+'M2-In'!G285*dima2+'M2-In'!H285*wome2+'M2-In'!I285*doje2+'M2-In'!J285*vrve2+'M2-In'!K285*zasa2+'M2-In'!L285*zodi2</f>
        <v>0</v>
      </c>
      <c r="F285" s="34">
        <f>IF('M2-In'!Q285&lt;0,1,0)</f>
        <v>0</v>
      </c>
      <c r="G285" s="81" t="str">
        <f t="shared" si="64"/>
        <v>OK</v>
      </c>
      <c r="H285" s="81">
        <f>IF('M2-In'!Q285&lt;0,0,'M2-In'!Q285)</f>
        <v>0</v>
      </c>
      <c r="I285" s="25">
        <f>IF('M2-In'!F285&gt;0,malu2,0)</f>
        <v>0</v>
      </c>
      <c r="J285" s="25">
        <f>IF('M2-In'!G285&gt;0,dima2,0)</f>
        <v>0</v>
      </c>
      <c r="K285" s="25">
        <f>IF('M2-In'!H285&gt;0,wome2,0)</f>
        <v>0</v>
      </c>
      <c r="L285" s="25">
        <f>IF('M2-In'!I285&gt;0,doje2,0)</f>
        <v>0</v>
      </c>
      <c r="M285" s="25">
        <f>IF('M2-In'!J285&gt;0,vrve2,0)</f>
        <v>0</v>
      </c>
      <c r="N285" s="25">
        <f>IF('M2-In'!K285&gt;0,zasa2,0)</f>
        <v>0</v>
      </c>
      <c r="O285" s="25">
        <f>IF('M2-In'!L285&gt;0,zodi2,0)</f>
        <v>0</v>
      </c>
      <c r="P285" s="25">
        <f t="shared" si="65"/>
        <v>0</v>
      </c>
      <c r="Q285" s="25">
        <f>IF(P285+'M2-In'!U285&gt;malu2+dima2+wome2+doje2+vrve2+zasa2+zodi2,1,0)</f>
        <v>0</v>
      </c>
      <c r="R285" s="25" t="str">
        <f t="shared" si="66"/>
        <v>OK</v>
      </c>
      <c r="S285" s="25">
        <f>MIN(P285+'M2-In'!U285,malu2+dima2+wome2+doje2+vrve2+zasa2+zodi2)</f>
        <v>0</v>
      </c>
      <c r="T285" s="25">
        <f>IF('M2-In'!AD285+'M2-In'!AE285+'M2-In'!AF285+'M2-In'!AG285+'M2-In'!AH285+'M2-In'!AI285+'M2-In'!AJ285&gt;S285,1,0)</f>
        <v>0</v>
      </c>
      <c r="U285" s="25" t="str">
        <f t="shared" si="67"/>
        <v>OK</v>
      </c>
      <c r="V285" s="34">
        <f t="shared" si="68"/>
        <v>0</v>
      </c>
      <c r="W285" s="81">
        <f>ROUND('M2-In'!Y285+'M2-In'!Z285+'M2-In'!AA285*0.5+'M2-In'!AB285*0.5,2)</f>
        <v>0</v>
      </c>
      <c r="X285" s="81">
        <f>ROUND('M2-In'!Y285,2)+ROUND('M2-In'!Z285*1.5,2)+ROUND('M2-In'!AA285*0.6,2)+ROUND('M2-In'!AB285*0.9,2)</f>
        <v>0</v>
      </c>
      <c r="Y285" s="81">
        <f ca="1">IF(V285=1,"Corriger",'M2-In'!Y285* vergoedtwee +'M2-In'!Z285*ROUND( vergoedtwee *1.5,2)+'M2-In'!AA285*ROUND( vergoedtwee *0.6,2)+'M2-In'!AB285*ROUND( vergoedtwee *0.9,2))</f>
        <v>0</v>
      </c>
      <c r="Z285" s="81">
        <f t="shared" ca="1" si="69"/>
        <v>0</v>
      </c>
      <c r="AA285" s="81">
        <f>E285+'M2-In'!N285+'M2-In'!P285+H285</f>
        <v>0</v>
      </c>
      <c r="AB285" s="81">
        <f>E285+'M2-In'!N285+'M2-In'!P285</f>
        <v>0</v>
      </c>
      <c r="AC285" s="25">
        <f>IF(V285=1,"Corriger",MIN(AA285,ad5m2*Ident!L285))</f>
        <v>0</v>
      </c>
      <c r="AD285" s="25">
        <f>MIN(AB285,ad5m2*Ident!L285)</f>
        <v>0</v>
      </c>
      <c r="AE285" s="81">
        <f t="shared" si="70"/>
        <v>0</v>
      </c>
      <c r="AF285" s="81">
        <f t="shared" si="71"/>
        <v>0</v>
      </c>
      <c r="AG285" s="81">
        <f>'M2-In'!AD285+'M2-In'!AE285</f>
        <v>0</v>
      </c>
      <c r="AH285" s="81">
        <f t="shared" si="72"/>
        <v>0</v>
      </c>
      <c r="AI285" s="81">
        <f>IF(V285=1,"Corriger!",ROUND('M2-In'!AF285*AE285*fuf,2))</f>
        <v>0</v>
      </c>
      <c r="AJ285" s="81">
        <f>IF(V285=1,"Corriger!",ROUND('M2-In'!AG285*AE285*fuf,2))</f>
        <v>0</v>
      </c>
      <c r="AK285" s="81">
        <f>IF(V285=1,"Corriger!",ROUND('M2-In'!AH285*AE285*fuf,2))</f>
        <v>0</v>
      </c>
      <c r="AL285" s="81">
        <f>IF(V285=1,"Corriger!",ROUND('M2-In'!AI285*AE285*fuf,2))</f>
        <v>0</v>
      </c>
      <c r="AM285" s="81">
        <f>IF(V285=1,"Corriger!",ROUND('M2-In'!AJ285*AE285*fuf,2))</f>
        <v>0</v>
      </c>
      <c r="AN285" s="81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1">
        <f t="shared" si="74"/>
        <v>0</v>
      </c>
      <c r="AQ285" s="81">
        <f t="shared" ca="1" si="75"/>
        <v>0</v>
      </c>
      <c r="AR285" s="81">
        <f t="shared" ca="1" si="76"/>
        <v>0</v>
      </c>
      <c r="AS285" s="81">
        <f t="shared" si="77"/>
        <v>0</v>
      </c>
      <c r="AT285" s="81">
        <f t="shared" ca="1" si="78"/>
        <v>0</v>
      </c>
      <c r="AU285" s="81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'M2-In'!F286*malu2+'M2-In'!G286*dima2+'M2-In'!H286*wome2+'M2-In'!I286*doje2+'M2-In'!J286*vrve2+'M2-In'!K286*zasa2+'M2-In'!L286*zodi2</f>
        <v>0</v>
      </c>
      <c r="F286" s="34">
        <f>IF('M2-In'!Q286&lt;0,1,0)</f>
        <v>0</v>
      </c>
      <c r="G286" s="81" t="str">
        <f t="shared" si="64"/>
        <v>OK</v>
      </c>
      <c r="H286" s="81">
        <f>IF('M2-In'!Q286&lt;0,0,'M2-In'!Q286)</f>
        <v>0</v>
      </c>
      <c r="I286" s="25">
        <f>IF('M2-In'!F286&gt;0,malu2,0)</f>
        <v>0</v>
      </c>
      <c r="J286" s="25">
        <f>IF('M2-In'!G286&gt;0,dima2,0)</f>
        <v>0</v>
      </c>
      <c r="K286" s="25">
        <f>IF('M2-In'!H286&gt;0,wome2,0)</f>
        <v>0</v>
      </c>
      <c r="L286" s="25">
        <f>IF('M2-In'!I286&gt;0,doje2,0)</f>
        <v>0</v>
      </c>
      <c r="M286" s="25">
        <f>IF('M2-In'!J286&gt;0,vrve2,0)</f>
        <v>0</v>
      </c>
      <c r="N286" s="25">
        <f>IF('M2-In'!K286&gt;0,zasa2,0)</f>
        <v>0</v>
      </c>
      <c r="O286" s="25">
        <f>IF('M2-In'!L286&gt;0,zodi2,0)</f>
        <v>0</v>
      </c>
      <c r="P286" s="25">
        <f t="shared" si="65"/>
        <v>0</v>
      </c>
      <c r="Q286" s="25">
        <f>IF(P286+'M2-In'!U286&gt;malu2+dima2+wome2+doje2+vrve2+zasa2+zodi2,1,0)</f>
        <v>0</v>
      </c>
      <c r="R286" s="25" t="str">
        <f t="shared" si="66"/>
        <v>OK</v>
      </c>
      <c r="S286" s="25">
        <f>MIN(P286+'M2-In'!U286,malu2+dima2+wome2+doje2+vrve2+zasa2+zodi2)</f>
        <v>0</v>
      </c>
      <c r="T286" s="25">
        <f>IF('M2-In'!AD286+'M2-In'!AE286+'M2-In'!AF286+'M2-In'!AG286+'M2-In'!AH286+'M2-In'!AI286+'M2-In'!AJ286&gt;S286,1,0)</f>
        <v>0</v>
      </c>
      <c r="U286" s="25" t="str">
        <f t="shared" si="67"/>
        <v>OK</v>
      </c>
      <c r="V286" s="34">
        <f t="shared" si="68"/>
        <v>0</v>
      </c>
      <c r="W286" s="81">
        <f>ROUND('M2-In'!Y286+'M2-In'!Z286+'M2-In'!AA286*0.5+'M2-In'!AB286*0.5,2)</f>
        <v>0</v>
      </c>
      <c r="X286" s="81">
        <f>ROUND('M2-In'!Y286,2)+ROUND('M2-In'!Z286*1.5,2)+ROUND('M2-In'!AA286*0.6,2)+ROUND('M2-In'!AB286*0.9,2)</f>
        <v>0</v>
      </c>
      <c r="Y286" s="81">
        <f ca="1">IF(V286=1,"Corriger",'M2-In'!Y286* vergoedtwee +'M2-In'!Z286*ROUND( vergoedtwee *1.5,2)+'M2-In'!AA286*ROUND( vergoedtwee *0.6,2)+'M2-In'!AB286*ROUND( vergoedtwee *0.9,2))</f>
        <v>0</v>
      </c>
      <c r="Z286" s="81">
        <f t="shared" ca="1" si="69"/>
        <v>0</v>
      </c>
      <c r="AA286" s="81">
        <f>E286+'M2-In'!N286+'M2-In'!P286+H286</f>
        <v>0</v>
      </c>
      <c r="AB286" s="81">
        <f>E286+'M2-In'!N286+'M2-In'!P286</f>
        <v>0</v>
      </c>
      <c r="AC286" s="25">
        <f>IF(V286=1,"Corriger",MIN(AA286,ad5m2*Ident!L286))</f>
        <v>0</v>
      </c>
      <c r="AD286" s="25">
        <f>MIN(AB286,ad5m2*Ident!L286)</f>
        <v>0</v>
      </c>
      <c r="AE286" s="81">
        <f t="shared" si="70"/>
        <v>0</v>
      </c>
      <c r="AF286" s="81">
        <f t="shared" si="71"/>
        <v>0</v>
      </c>
      <c r="AG286" s="81">
        <f>'M2-In'!AD286+'M2-In'!AE286</f>
        <v>0</v>
      </c>
      <c r="AH286" s="81">
        <f t="shared" si="72"/>
        <v>0</v>
      </c>
      <c r="AI286" s="81">
        <f>IF(V286=1,"Corriger!",ROUND('M2-In'!AF286*AE286*fuf,2))</f>
        <v>0</v>
      </c>
      <c r="AJ286" s="81">
        <f>IF(V286=1,"Corriger!",ROUND('M2-In'!AG286*AE286*fuf,2))</f>
        <v>0</v>
      </c>
      <c r="AK286" s="81">
        <f>IF(V286=1,"Corriger!",ROUND('M2-In'!AH286*AE286*fuf,2))</f>
        <v>0</v>
      </c>
      <c r="AL286" s="81">
        <f>IF(V286=1,"Corriger!",ROUND('M2-In'!AI286*AE286*fuf,2))</f>
        <v>0</v>
      </c>
      <c r="AM286" s="81">
        <f>IF(V286=1,"Corriger!",ROUND('M2-In'!AJ286*AE286*fuf,2))</f>
        <v>0</v>
      </c>
      <c r="AN286" s="81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1">
        <f t="shared" si="74"/>
        <v>0</v>
      </c>
      <c r="AQ286" s="81">
        <f t="shared" ca="1" si="75"/>
        <v>0</v>
      </c>
      <c r="AR286" s="81">
        <f t="shared" ca="1" si="76"/>
        <v>0</v>
      </c>
      <c r="AS286" s="81">
        <f t="shared" si="77"/>
        <v>0</v>
      </c>
      <c r="AT286" s="81">
        <f t="shared" ca="1" si="78"/>
        <v>0</v>
      </c>
      <c r="AU286" s="81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'M2-In'!F287*malu2+'M2-In'!G287*dima2+'M2-In'!H287*wome2+'M2-In'!I287*doje2+'M2-In'!J287*vrve2+'M2-In'!K287*zasa2+'M2-In'!L287*zodi2</f>
        <v>0</v>
      </c>
      <c r="F287" s="34">
        <f>IF('M2-In'!Q287&lt;0,1,0)</f>
        <v>0</v>
      </c>
      <c r="G287" s="81" t="str">
        <f t="shared" si="64"/>
        <v>OK</v>
      </c>
      <c r="H287" s="81">
        <f>IF('M2-In'!Q287&lt;0,0,'M2-In'!Q287)</f>
        <v>0</v>
      </c>
      <c r="I287" s="25">
        <f>IF('M2-In'!F287&gt;0,malu2,0)</f>
        <v>0</v>
      </c>
      <c r="J287" s="25">
        <f>IF('M2-In'!G287&gt;0,dima2,0)</f>
        <v>0</v>
      </c>
      <c r="K287" s="25">
        <f>IF('M2-In'!H287&gt;0,wome2,0)</f>
        <v>0</v>
      </c>
      <c r="L287" s="25">
        <f>IF('M2-In'!I287&gt;0,doje2,0)</f>
        <v>0</v>
      </c>
      <c r="M287" s="25">
        <f>IF('M2-In'!J287&gt;0,vrve2,0)</f>
        <v>0</v>
      </c>
      <c r="N287" s="25">
        <f>IF('M2-In'!K287&gt;0,zasa2,0)</f>
        <v>0</v>
      </c>
      <c r="O287" s="25">
        <f>IF('M2-In'!L287&gt;0,zodi2,0)</f>
        <v>0</v>
      </c>
      <c r="P287" s="25">
        <f t="shared" si="65"/>
        <v>0</v>
      </c>
      <c r="Q287" s="25">
        <f>IF(P287+'M2-In'!U287&gt;malu2+dima2+wome2+doje2+vrve2+zasa2+zodi2,1,0)</f>
        <v>0</v>
      </c>
      <c r="R287" s="25" t="str">
        <f t="shared" si="66"/>
        <v>OK</v>
      </c>
      <c r="S287" s="25">
        <f>MIN(P287+'M2-In'!U287,malu2+dima2+wome2+doje2+vrve2+zasa2+zodi2)</f>
        <v>0</v>
      </c>
      <c r="T287" s="25">
        <f>IF('M2-In'!AD287+'M2-In'!AE287+'M2-In'!AF287+'M2-In'!AG287+'M2-In'!AH287+'M2-In'!AI287+'M2-In'!AJ287&gt;S287,1,0)</f>
        <v>0</v>
      </c>
      <c r="U287" s="25" t="str">
        <f t="shared" si="67"/>
        <v>OK</v>
      </c>
      <c r="V287" s="34">
        <f t="shared" si="68"/>
        <v>0</v>
      </c>
      <c r="W287" s="81">
        <f>ROUND('M2-In'!Y287+'M2-In'!Z287+'M2-In'!AA287*0.5+'M2-In'!AB287*0.5,2)</f>
        <v>0</v>
      </c>
      <c r="X287" s="81">
        <f>ROUND('M2-In'!Y287,2)+ROUND('M2-In'!Z287*1.5,2)+ROUND('M2-In'!AA287*0.6,2)+ROUND('M2-In'!AB287*0.9,2)</f>
        <v>0</v>
      </c>
      <c r="Y287" s="81">
        <f ca="1">IF(V287=1,"Corriger",'M2-In'!Y287* vergoedtwee +'M2-In'!Z287*ROUND( vergoedtwee *1.5,2)+'M2-In'!AA287*ROUND( vergoedtwee *0.6,2)+'M2-In'!AB287*ROUND( vergoedtwee *0.9,2))</f>
        <v>0</v>
      </c>
      <c r="Z287" s="81">
        <f t="shared" ca="1" si="69"/>
        <v>0</v>
      </c>
      <c r="AA287" s="81">
        <f>E287+'M2-In'!N287+'M2-In'!P287+H287</f>
        <v>0</v>
      </c>
      <c r="AB287" s="81">
        <f>E287+'M2-In'!N287+'M2-In'!P287</f>
        <v>0</v>
      </c>
      <c r="AC287" s="25">
        <f>IF(V287=1,"Corriger",MIN(AA287,ad5m2*Ident!L287))</f>
        <v>0</v>
      </c>
      <c r="AD287" s="25">
        <f>MIN(AB287,ad5m2*Ident!L287)</f>
        <v>0</v>
      </c>
      <c r="AE287" s="81">
        <f t="shared" si="70"/>
        <v>0</v>
      </c>
      <c r="AF287" s="81">
        <f t="shared" si="71"/>
        <v>0</v>
      </c>
      <c r="AG287" s="81">
        <f>'M2-In'!AD287+'M2-In'!AE287</f>
        <v>0</v>
      </c>
      <c r="AH287" s="81">
        <f t="shared" si="72"/>
        <v>0</v>
      </c>
      <c r="AI287" s="81">
        <f>IF(V287=1,"Corriger!",ROUND('M2-In'!AF287*AE287*fuf,2))</f>
        <v>0</v>
      </c>
      <c r="AJ287" s="81">
        <f>IF(V287=1,"Corriger!",ROUND('M2-In'!AG287*AE287*fuf,2))</f>
        <v>0</v>
      </c>
      <c r="AK287" s="81">
        <f>IF(V287=1,"Corriger!",ROUND('M2-In'!AH287*AE287*fuf,2))</f>
        <v>0</v>
      </c>
      <c r="AL287" s="81">
        <f>IF(V287=1,"Corriger!",ROUND('M2-In'!AI287*AE287*fuf,2))</f>
        <v>0</v>
      </c>
      <c r="AM287" s="81">
        <f>IF(V287=1,"Corriger!",ROUND('M2-In'!AJ287*AE287*fuf,2))</f>
        <v>0</v>
      </c>
      <c r="AN287" s="81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1">
        <f t="shared" si="74"/>
        <v>0</v>
      </c>
      <c r="AQ287" s="81">
        <f t="shared" ca="1" si="75"/>
        <v>0</v>
      </c>
      <c r="AR287" s="81">
        <f t="shared" ca="1" si="76"/>
        <v>0</v>
      </c>
      <c r="AS287" s="81">
        <f t="shared" si="77"/>
        <v>0</v>
      </c>
      <c r="AT287" s="81">
        <f t="shared" ca="1" si="78"/>
        <v>0</v>
      </c>
      <c r="AU287" s="81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'M2-In'!F288*malu2+'M2-In'!G288*dima2+'M2-In'!H288*wome2+'M2-In'!I288*doje2+'M2-In'!J288*vrve2+'M2-In'!K288*zasa2+'M2-In'!L288*zodi2</f>
        <v>0</v>
      </c>
      <c r="F288" s="34">
        <f>IF('M2-In'!Q288&lt;0,1,0)</f>
        <v>0</v>
      </c>
      <c r="G288" s="81" t="str">
        <f t="shared" si="64"/>
        <v>OK</v>
      </c>
      <c r="H288" s="81">
        <f>IF('M2-In'!Q288&lt;0,0,'M2-In'!Q288)</f>
        <v>0</v>
      </c>
      <c r="I288" s="25">
        <f>IF('M2-In'!F288&gt;0,malu2,0)</f>
        <v>0</v>
      </c>
      <c r="J288" s="25">
        <f>IF('M2-In'!G288&gt;0,dima2,0)</f>
        <v>0</v>
      </c>
      <c r="K288" s="25">
        <f>IF('M2-In'!H288&gt;0,wome2,0)</f>
        <v>0</v>
      </c>
      <c r="L288" s="25">
        <f>IF('M2-In'!I288&gt;0,doje2,0)</f>
        <v>0</v>
      </c>
      <c r="M288" s="25">
        <f>IF('M2-In'!J288&gt;0,vrve2,0)</f>
        <v>0</v>
      </c>
      <c r="N288" s="25">
        <f>IF('M2-In'!K288&gt;0,zasa2,0)</f>
        <v>0</v>
      </c>
      <c r="O288" s="25">
        <f>IF('M2-In'!L288&gt;0,zodi2,0)</f>
        <v>0</v>
      </c>
      <c r="P288" s="25">
        <f t="shared" si="65"/>
        <v>0</v>
      </c>
      <c r="Q288" s="25">
        <f>IF(P288+'M2-In'!U288&gt;malu2+dima2+wome2+doje2+vrve2+zasa2+zodi2,1,0)</f>
        <v>0</v>
      </c>
      <c r="R288" s="25" t="str">
        <f t="shared" si="66"/>
        <v>OK</v>
      </c>
      <c r="S288" s="25">
        <f>MIN(P288+'M2-In'!U288,malu2+dima2+wome2+doje2+vrve2+zasa2+zodi2)</f>
        <v>0</v>
      </c>
      <c r="T288" s="25">
        <f>IF('M2-In'!AD288+'M2-In'!AE288+'M2-In'!AF288+'M2-In'!AG288+'M2-In'!AH288+'M2-In'!AI288+'M2-In'!AJ288&gt;S288,1,0)</f>
        <v>0</v>
      </c>
      <c r="U288" s="25" t="str">
        <f t="shared" si="67"/>
        <v>OK</v>
      </c>
      <c r="V288" s="34">
        <f t="shared" si="68"/>
        <v>0</v>
      </c>
      <c r="W288" s="81">
        <f>ROUND('M2-In'!Y288+'M2-In'!Z288+'M2-In'!AA288*0.5+'M2-In'!AB288*0.5,2)</f>
        <v>0</v>
      </c>
      <c r="X288" s="81">
        <f>ROUND('M2-In'!Y288,2)+ROUND('M2-In'!Z288*1.5,2)+ROUND('M2-In'!AA288*0.6,2)+ROUND('M2-In'!AB288*0.9,2)</f>
        <v>0</v>
      </c>
      <c r="Y288" s="81">
        <f ca="1">IF(V288=1,"Corriger",'M2-In'!Y288* vergoedtwee +'M2-In'!Z288*ROUND( vergoedtwee *1.5,2)+'M2-In'!AA288*ROUND( vergoedtwee *0.6,2)+'M2-In'!AB288*ROUND( vergoedtwee *0.9,2))</f>
        <v>0</v>
      </c>
      <c r="Z288" s="81">
        <f t="shared" ca="1" si="69"/>
        <v>0</v>
      </c>
      <c r="AA288" s="81">
        <f>E288+'M2-In'!N288+'M2-In'!P288+H288</f>
        <v>0</v>
      </c>
      <c r="AB288" s="81">
        <f>E288+'M2-In'!N288+'M2-In'!P288</f>
        <v>0</v>
      </c>
      <c r="AC288" s="25">
        <f>IF(V288=1,"Corriger",MIN(AA288,ad5m2*Ident!L288))</f>
        <v>0</v>
      </c>
      <c r="AD288" s="25">
        <f>MIN(AB288,ad5m2*Ident!L288)</f>
        <v>0</v>
      </c>
      <c r="AE288" s="81">
        <f t="shared" si="70"/>
        <v>0</v>
      </c>
      <c r="AF288" s="81">
        <f t="shared" si="71"/>
        <v>0</v>
      </c>
      <c r="AG288" s="81">
        <f>'M2-In'!AD288+'M2-In'!AE288</f>
        <v>0</v>
      </c>
      <c r="AH288" s="81">
        <f t="shared" si="72"/>
        <v>0</v>
      </c>
      <c r="AI288" s="81">
        <f>IF(V288=1,"Corriger!",ROUND('M2-In'!AF288*AE288*fuf,2))</f>
        <v>0</v>
      </c>
      <c r="AJ288" s="81">
        <f>IF(V288=1,"Corriger!",ROUND('M2-In'!AG288*AE288*fuf,2))</f>
        <v>0</v>
      </c>
      <c r="AK288" s="81">
        <f>IF(V288=1,"Corriger!",ROUND('M2-In'!AH288*AE288*fuf,2))</f>
        <v>0</v>
      </c>
      <c r="AL288" s="81">
        <f>IF(V288=1,"Corriger!",ROUND('M2-In'!AI288*AE288*fuf,2))</f>
        <v>0</v>
      </c>
      <c r="AM288" s="81">
        <f>IF(V288=1,"Corriger!",ROUND('M2-In'!AJ288*AE288*fuf,2))</f>
        <v>0</v>
      </c>
      <c r="AN288" s="81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1">
        <f t="shared" si="74"/>
        <v>0</v>
      </c>
      <c r="AQ288" s="81">
        <f t="shared" ca="1" si="75"/>
        <v>0</v>
      </c>
      <c r="AR288" s="81">
        <f t="shared" ca="1" si="76"/>
        <v>0</v>
      </c>
      <c r="AS288" s="81">
        <f t="shared" si="77"/>
        <v>0</v>
      </c>
      <c r="AT288" s="81">
        <f t="shared" ca="1" si="78"/>
        <v>0</v>
      </c>
      <c r="AU288" s="81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'M2-In'!F289*malu2+'M2-In'!G289*dima2+'M2-In'!H289*wome2+'M2-In'!I289*doje2+'M2-In'!J289*vrve2+'M2-In'!K289*zasa2+'M2-In'!L289*zodi2</f>
        <v>0</v>
      </c>
      <c r="F289" s="34">
        <f>IF('M2-In'!Q289&lt;0,1,0)</f>
        <v>0</v>
      </c>
      <c r="G289" s="81" t="str">
        <f t="shared" si="64"/>
        <v>OK</v>
      </c>
      <c r="H289" s="81">
        <f>IF('M2-In'!Q289&lt;0,0,'M2-In'!Q289)</f>
        <v>0</v>
      </c>
      <c r="I289" s="25">
        <f>IF('M2-In'!F289&gt;0,malu2,0)</f>
        <v>0</v>
      </c>
      <c r="J289" s="25">
        <f>IF('M2-In'!G289&gt;0,dima2,0)</f>
        <v>0</v>
      </c>
      <c r="K289" s="25">
        <f>IF('M2-In'!H289&gt;0,wome2,0)</f>
        <v>0</v>
      </c>
      <c r="L289" s="25">
        <f>IF('M2-In'!I289&gt;0,doje2,0)</f>
        <v>0</v>
      </c>
      <c r="M289" s="25">
        <f>IF('M2-In'!J289&gt;0,vrve2,0)</f>
        <v>0</v>
      </c>
      <c r="N289" s="25">
        <f>IF('M2-In'!K289&gt;0,zasa2,0)</f>
        <v>0</v>
      </c>
      <c r="O289" s="25">
        <f>IF('M2-In'!L289&gt;0,zodi2,0)</f>
        <v>0</v>
      </c>
      <c r="P289" s="25">
        <f t="shared" si="65"/>
        <v>0</v>
      </c>
      <c r="Q289" s="25">
        <f>IF(P289+'M2-In'!U289&gt;malu2+dima2+wome2+doje2+vrve2+zasa2+zodi2,1,0)</f>
        <v>0</v>
      </c>
      <c r="R289" s="25" t="str">
        <f t="shared" si="66"/>
        <v>OK</v>
      </c>
      <c r="S289" s="25">
        <f>MIN(P289+'M2-In'!U289,malu2+dima2+wome2+doje2+vrve2+zasa2+zodi2)</f>
        <v>0</v>
      </c>
      <c r="T289" s="25">
        <f>IF('M2-In'!AD289+'M2-In'!AE289+'M2-In'!AF289+'M2-In'!AG289+'M2-In'!AH289+'M2-In'!AI289+'M2-In'!AJ289&gt;S289,1,0)</f>
        <v>0</v>
      </c>
      <c r="U289" s="25" t="str">
        <f t="shared" si="67"/>
        <v>OK</v>
      </c>
      <c r="V289" s="34">
        <f t="shared" si="68"/>
        <v>0</v>
      </c>
      <c r="W289" s="81">
        <f>ROUND('M2-In'!Y289+'M2-In'!Z289+'M2-In'!AA289*0.5+'M2-In'!AB289*0.5,2)</f>
        <v>0</v>
      </c>
      <c r="X289" s="81">
        <f>ROUND('M2-In'!Y289,2)+ROUND('M2-In'!Z289*1.5,2)+ROUND('M2-In'!AA289*0.6,2)+ROUND('M2-In'!AB289*0.9,2)</f>
        <v>0</v>
      </c>
      <c r="Y289" s="81">
        <f ca="1">IF(V289=1,"Corriger",'M2-In'!Y289* vergoedtwee +'M2-In'!Z289*ROUND( vergoedtwee *1.5,2)+'M2-In'!AA289*ROUND( vergoedtwee *0.6,2)+'M2-In'!AB289*ROUND( vergoedtwee *0.9,2))</f>
        <v>0</v>
      </c>
      <c r="Z289" s="81">
        <f t="shared" ca="1" si="69"/>
        <v>0</v>
      </c>
      <c r="AA289" s="81">
        <f>E289+'M2-In'!N289+'M2-In'!P289+H289</f>
        <v>0</v>
      </c>
      <c r="AB289" s="81">
        <f>E289+'M2-In'!N289+'M2-In'!P289</f>
        <v>0</v>
      </c>
      <c r="AC289" s="25">
        <f>IF(V289=1,"Corriger",MIN(AA289,ad5m2*Ident!L289))</f>
        <v>0</v>
      </c>
      <c r="AD289" s="25">
        <f>MIN(AB289,ad5m2*Ident!L289)</f>
        <v>0</v>
      </c>
      <c r="AE289" s="81">
        <f t="shared" si="70"/>
        <v>0</v>
      </c>
      <c r="AF289" s="81">
        <f t="shared" si="71"/>
        <v>0</v>
      </c>
      <c r="AG289" s="81">
        <f>'M2-In'!AD289+'M2-In'!AE289</f>
        <v>0</v>
      </c>
      <c r="AH289" s="81">
        <f t="shared" si="72"/>
        <v>0</v>
      </c>
      <c r="AI289" s="81">
        <f>IF(V289=1,"Corriger!",ROUND('M2-In'!AF289*AE289*fuf,2))</f>
        <v>0</v>
      </c>
      <c r="AJ289" s="81">
        <f>IF(V289=1,"Corriger!",ROUND('M2-In'!AG289*AE289*fuf,2))</f>
        <v>0</v>
      </c>
      <c r="AK289" s="81">
        <f>IF(V289=1,"Corriger!",ROUND('M2-In'!AH289*AE289*fuf,2))</f>
        <v>0</v>
      </c>
      <c r="AL289" s="81">
        <f>IF(V289=1,"Corriger!",ROUND('M2-In'!AI289*AE289*fuf,2))</f>
        <v>0</v>
      </c>
      <c r="AM289" s="81">
        <f>IF(V289=1,"Corriger!",ROUND('M2-In'!AJ289*AE289*fuf,2))</f>
        <v>0</v>
      </c>
      <c r="AN289" s="81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1">
        <f t="shared" si="74"/>
        <v>0</v>
      </c>
      <c r="AQ289" s="81">
        <f t="shared" ca="1" si="75"/>
        <v>0</v>
      </c>
      <c r="AR289" s="81">
        <f t="shared" ca="1" si="76"/>
        <v>0</v>
      </c>
      <c r="AS289" s="81">
        <f t="shared" si="77"/>
        <v>0</v>
      </c>
      <c r="AT289" s="81">
        <f t="shared" ca="1" si="78"/>
        <v>0</v>
      </c>
      <c r="AU289" s="81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'M2-In'!F290*malu2+'M2-In'!G290*dima2+'M2-In'!H290*wome2+'M2-In'!I290*doje2+'M2-In'!J290*vrve2+'M2-In'!K290*zasa2+'M2-In'!L290*zodi2</f>
        <v>0</v>
      </c>
      <c r="F290" s="34">
        <f>IF('M2-In'!Q290&lt;0,1,0)</f>
        <v>0</v>
      </c>
      <c r="G290" s="81" t="str">
        <f t="shared" si="64"/>
        <v>OK</v>
      </c>
      <c r="H290" s="81">
        <f>IF('M2-In'!Q290&lt;0,0,'M2-In'!Q290)</f>
        <v>0</v>
      </c>
      <c r="I290" s="25">
        <f>IF('M2-In'!F290&gt;0,malu2,0)</f>
        <v>0</v>
      </c>
      <c r="J290" s="25">
        <f>IF('M2-In'!G290&gt;0,dima2,0)</f>
        <v>0</v>
      </c>
      <c r="K290" s="25">
        <f>IF('M2-In'!H290&gt;0,wome2,0)</f>
        <v>0</v>
      </c>
      <c r="L290" s="25">
        <f>IF('M2-In'!I290&gt;0,doje2,0)</f>
        <v>0</v>
      </c>
      <c r="M290" s="25">
        <f>IF('M2-In'!J290&gt;0,vrve2,0)</f>
        <v>0</v>
      </c>
      <c r="N290" s="25">
        <f>IF('M2-In'!K290&gt;0,zasa2,0)</f>
        <v>0</v>
      </c>
      <c r="O290" s="25">
        <f>IF('M2-In'!L290&gt;0,zodi2,0)</f>
        <v>0</v>
      </c>
      <c r="P290" s="25">
        <f t="shared" si="65"/>
        <v>0</v>
      </c>
      <c r="Q290" s="25">
        <f>IF(P290+'M2-In'!U290&gt;malu2+dima2+wome2+doje2+vrve2+zasa2+zodi2,1,0)</f>
        <v>0</v>
      </c>
      <c r="R290" s="25" t="str">
        <f t="shared" si="66"/>
        <v>OK</v>
      </c>
      <c r="S290" s="25">
        <f>MIN(P290+'M2-In'!U290,malu2+dima2+wome2+doje2+vrve2+zasa2+zodi2)</f>
        <v>0</v>
      </c>
      <c r="T290" s="25">
        <f>IF('M2-In'!AD290+'M2-In'!AE290+'M2-In'!AF290+'M2-In'!AG290+'M2-In'!AH290+'M2-In'!AI290+'M2-In'!AJ290&gt;S290,1,0)</f>
        <v>0</v>
      </c>
      <c r="U290" s="25" t="str">
        <f t="shared" si="67"/>
        <v>OK</v>
      </c>
      <c r="V290" s="34">
        <f t="shared" si="68"/>
        <v>0</v>
      </c>
      <c r="W290" s="81">
        <f>ROUND('M2-In'!Y290+'M2-In'!Z290+'M2-In'!AA290*0.5+'M2-In'!AB290*0.5,2)</f>
        <v>0</v>
      </c>
      <c r="X290" s="81">
        <f>ROUND('M2-In'!Y290,2)+ROUND('M2-In'!Z290*1.5,2)+ROUND('M2-In'!AA290*0.6,2)+ROUND('M2-In'!AB290*0.9,2)</f>
        <v>0</v>
      </c>
      <c r="Y290" s="81">
        <f ca="1">IF(V290=1,"Corriger",'M2-In'!Y290* vergoedtwee +'M2-In'!Z290*ROUND( vergoedtwee *1.5,2)+'M2-In'!AA290*ROUND( vergoedtwee *0.6,2)+'M2-In'!AB290*ROUND( vergoedtwee *0.9,2))</f>
        <v>0</v>
      </c>
      <c r="Z290" s="81">
        <f t="shared" ca="1" si="69"/>
        <v>0</v>
      </c>
      <c r="AA290" s="81">
        <f>E290+'M2-In'!N290+'M2-In'!P290+H290</f>
        <v>0</v>
      </c>
      <c r="AB290" s="81">
        <f>E290+'M2-In'!N290+'M2-In'!P290</f>
        <v>0</v>
      </c>
      <c r="AC290" s="25">
        <f>IF(V290=1,"Corriger",MIN(AA290,ad5m2*Ident!L290))</f>
        <v>0</v>
      </c>
      <c r="AD290" s="25">
        <f>MIN(AB290,ad5m2*Ident!L290)</f>
        <v>0</v>
      </c>
      <c r="AE290" s="81">
        <f t="shared" si="70"/>
        <v>0</v>
      </c>
      <c r="AF290" s="81">
        <f t="shared" si="71"/>
        <v>0</v>
      </c>
      <c r="AG290" s="81">
        <f>'M2-In'!AD290+'M2-In'!AE290</f>
        <v>0</v>
      </c>
      <c r="AH290" s="81">
        <f t="shared" si="72"/>
        <v>0</v>
      </c>
      <c r="AI290" s="81">
        <f>IF(V290=1,"Corriger!",ROUND('M2-In'!AF290*AE290*fuf,2))</f>
        <v>0</v>
      </c>
      <c r="AJ290" s="81">
        <f>IF(V290=1,"Corriger!",ROUND('M2-In'!AG290*AE290*fuf,2))</f>
        <v>0</v>
      </c>
      <c r="AK290" s="81">
        <f>IF(V290=1,"Corriger!",ROUND('M2-In'!AH290*AE290*fuf,2))</f>
        <v>0</v>
      </c>
      <c r="AL290" s="81">
        <f>IF(V290=1,"Corriger!",ROUND('M2-In'!AI290*AE290*fuf,2))</f>
        <v>0</v>
      </c>
      <c r="AM290" s="81">
        <f>IF(V290=1,"Corriger!",ROUND('M2-In'!AJ290*AE290*fuf,2))</f>
        <v>0</v>
      </c>
      <c r="AN290" s="81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1">
        <f t="shared" si="74"/>
        <v>0</v>
      </c>
      <c r="AQ290" s="81">
        <f t="shared" ca="1" si="75"/>
        <v>0</v>
      </c>
      <c r="AR290" s="81">
        <f t="shared" ca="1" si="76"/>
        <v>0</v>
      </c>
      <c r="AS290" s="81">
        <f t="shared" si="77"/>
        <v>0</v>
      </c>
      <c r="AT290" s="81">
        <f t="shared" ca="1" si="78"/>
        <v>0</v>
      </c>
      <c r="AU290" s="81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'M2-In'!F291*malu2+'M2-In'!G291*dima2+'M2-In'!H291*wome2+'M2-In'!I291*doje2+'M2-In'!J291*vrve2+'M2-In'!K291*zasa2+'M2-In'!L291*zodi2</f>
        <v>0</v>
      </c>
      <c r="F291" s="34">
        <f>IF('M2-In'!Q291&lt;0,1,0)</f>
        <v>0</v>
      </c>
      <c r="G291" s="81" t="str">
        <f t="shared" si="64"/>
        <v>OK</v>
      </c>
      <c r="H291" s="81">
        <f>IF('M2-In'!Q291&lt;0,0,'M2-In'!Q291)</f>
        <v>0</v>
      </c>
      <c r="I291" s="25">
        <f>IF('M2-In'!F291&gt;0,malu2,0)</f>
        <v>0</v>
      </c>
      <c r="J291" s="25">
        <f>IF('M2-In'!G291&gt;0,dima2,0)</f>
        <v>0</v>
      </c>
      <c r="K291" s="25">
        <f>IF('M2-In'!H291&gt;0,wome2,0)</f>
        <v>0</v>
      </c>
      <c r="L291" s="25">
        <f>IF('M2-In'!I291&gt;0,doje2,0)</f>
        <v>0</v>
      </c>
      <c r="M291" s="25">
        <f>IF('M2-In'!J291&gt;0,vrve2,0)</f>
        <v>0</v>
      </c>
      <c r="N291" s="25">
        <f>IF('M2-In'!K291&gt;0,zasa2,0)</f>
        <v>0</v>
      </c>
      <c r="O291" s="25">
        <f>IF('M2-In'!L291&gt;0,zodi2,0)</f>
        <v>0</v>
      </c>
      <c r="P291" s="25">
        <f t="shared" si="65"/>
        <v>0</v>
      </c>
      <c r="Q291" s="25">
        <f>IF(P291+'M2-In'!U291&gt;malu2+dima2+wome2+doje2+vrve2+zasa2+zodi2,1,0)</f>
        <v>0</v>
      </c>
      <c r="R291" s="25" t="str">
        <f t="shared" si="66"/>
        <v>OK</v>
      </c>
      <c r="S291" s="25">
        <f>MIN(P291+'M2-In'!U291,malu2+dima2+wome2+doje2+vrve2+zasa2+zodi2)</f>
        <v>0</v>
      </c>
      <c r="T291" s="25">
        <f>IF('M2-In'!AD291+'M2-In'!AE291+'M2-In'!AF291+'M2-In'!AG291+'M2-In'!AH291+'M2-In'!AI291+'M2-In'!AJ291&gt;S291,1,0)</f>
        <v>0</v>
      </c>
      <c r="U291" s="25" t="str">
        <f t="shared" si="67"/>
        <v>OK</v>
      </c>
      <c r="V291" s="34">
        <f t="shared" si="68"/>
        <v>0</v>
      </c>
      <c r="W291" s="81">
        <f>ROUND('M2-In'!Y291+'M2-In'!Z291+'M2-In'!AA291*0.5+'M2-In'!AB291*0.5,2)</f>
        <v>0</v>
      </c>
      <c r="X291" s="81">
        <f>ROUND('M2-In'!Y291,2)+ROUND('M2-In'!Z291*1.5,2)+ROUND('M2-In'!AA291*0.6,2)+ROUND('M2-In'!AB291*0.9,2)</f>
        <v>0</v>
      </c>
      <c r="Y291" s="81">
        <f ca="1">IF(V291=1,"Corriger",'M2-In'!Y291* vergoedtwee +'M2-In'!Z291*ROUND( vergoedtwee *1.5,2)+'M2-In'!AA291*ROUND( vergoedtwee *0.6,2)+'M2-In'!AB291*ROUND( vergoedtwee *0.9,2))</f>
        <v>0</v>
      </c>
      <c r="Z291" s="81">
        <f t="shared" ca="1" si="69"/>
        <v>0</v>
      </c>
      <c r="AA291" s="81">
        <f>E291+'M2-In'!N291+'M2-In'!P291+H291</f>
        <v>0</v>
      </c>
      <c r="AB291" s="81">
        <f>E291+'M2-In'!N291+'M2-In'!P291</f>
        <v>0</v>
      </c>
      <c r="AC291" s="25">
        <f>IF(V291=1,"Corriger",MIN(AA291,ad5m2*Ident!L291))</f>
        <v>0</v>
      </c>
      <c r="AD291" s="25">
        <f>MIN(AB291,ad5m2*Ident!L291)</f>
        <v>0</v>
      </c>
      <c r="AE291" s="81">
        <f t="shared" si="70"/>
        <v>0</v>
      </c>
      <c r="AF291" s="81">
        <f t="shared" si="71"/>
        <v>0</v>
      </c>
      <c r="AG291" s="81">
        <f>'M2-In'!AD291+'M2-In'!AE291</f>
        <v>0</v>
      </c>
      <c r="AH291" s="81">
        <f t="shared" si="72"/>
        <v>0</v>
      </c>
      <c r="AI291" s="81">
        <f>IF(V291=1,"Corriger!",ROUND('M2-In'!AF291*AE291*fuf,2))</f>
        <v>0</v>
      </c>
      <c r="AJ291" s="81">
        <f>IF(V291=1,"Corriger!",ROUND('M2-In'!AG291*AE291*fuf,2))</f>
        <v>0</v>
      </c>
      <c r="AK291" s="81">
        <f>IF(V291=1,"Corriger!",ROUND('M2-In'!AH291*AE291*fuf,2))</f>
        <v>0</v>
      </c>
      <c r="AL291" s="81">
        <f>IF(V291=1,"Corriger!",ROUND('M2-In'!AI291*AE291*fuf,2))</f>
        <v>0</v>
      </c>
      <c r="AM291" s="81">
        <f>IF(V291=1,"Corriger!",ROUND('M2-In'!AJ291*AE291*fuf,2))</f>
        <v>0</v>
      </c>
      <c r="AN291" s="81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1">
        <f t="shared" si="74"/>
        <v>0</v>
      </c>
      <c r="AQ291" s="81">
        <f t="shared" ca="1" si="75"/>
        <v>0</v>
      </c>
      <c r="AR291" s="81">
        <f t="shared" ca="1" si="76"/>
        <v>0</v>
      </c>
      <c r="AS291" s="81">
        <f t="shared" si="77"/>
        <v>0</v>
      </c>
      <c r="AT291" s="81">
        <f t="shared" ca="1" si="78"/>
        <v>0</v>
      </c>
      <c r="AU291" s="81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'M2-In'!F292*malu2+'M2-In'!G292*dima2+'M2-In'!H292*wome2+'M2-In'!I292*doje2+'M2-In'!J292*vrve2+'M2-In'!K292*zasa2+'M2-In'!L292*zodi2</f>
        <v>0</v>
      </c>
      <c r="F292" s="34">
        <f>IF('M2-In'!Q292&lt;0,1,0)</f>
        <v>0</v>
      </c>
      <c r="G292" s="81" t="str">
        <f t="shared" si="64"/>
        <v>OK</v>
      </c>
      <c r="H292" s="81">
        <f>IF('M2-In'!Q292&lt;0,0,'M2-In'!Q292)</f>
        <v>0</v>
      </c>
      <c r="I292" s="25">
        <f>IF('M2-In'!F292&gt;0,malu2,0)</f>
        <v>0</v>
      </c>
      <c r="J292" s="25">
        <f>IF('M2-In'!G292&gt;0,dima2,0)</f>
        <v>0</v>
      </c>
      <c r="K292" s="25">
        <f>IF('M2-In'!H292&gt;0,wome2,0)</f>
        <v>0</v>
      </c>
      <c r="L292" s="25">
        <f>IF('M2-In'!I292&gt;0,doje2,0)</f>
        <v>0</v>
      </c>
      <c r="M292" s="25">
        <f>IF('M2-In'!J292&gt;0,vrve2,0)</f>
        <v>0</v>
      </c>
      <c r="N292" s="25">
        <f>IF('M2-In'!K292&gt;0,zasa2,0)</f>
        <v>0</v>
      </c>
      <c r="O292" s="25">
        <f>IF('M2-In'!L292&gt;0,zodi2,0)</f>
        <v>0</v>
      </c>
      <c r="P292" s="25">
        <f t="shared" si="65"/>
        <v>0</v>
      </c>
      <c r="Q292" s="25">
        <f>IF(P292+'M2-In'!U292&gt;malu2+dima2+wome2+doje2+vrve2+zasa2+zodi2,1,0)</f>
        <v>0</v>
      </c>
      <c r="R292" s="25" t="str">
        <f t="shared" si="66"/>
        <v>OK</v>
      </c>
      <c r="S292" s="25">
        <f>MIN(P292+'M2-In'!U292,malu2+dima2+wome2+doje2+vrve2+zasa2+zodi2)</f>
        <v>0</v>
      </c>
      <c r="T292" s="25">
        <f>IF('M2-In'!AD292+'M2-In'!AE292+'M2-In'!AF292+'M2-In'!AG292+'M2-In'!AH292+'M2-In'!AI292+'M2-In'!AJ292&gt;S292,1,0)</f>
        <v>0</v>
      </c>
      <c r="U292" s="25" t="str">
        <f t="shared" si="67"/>
        <v>OK</v>
      </c>
      <c r="V292" s="34">
        <f t="shared" si="68"/>
        <v>0</v>
      </c>
      <c r="W292" s="81">
        <f>ROUND('M2-In'!Y292+'M2-In'!Z292+'M2-In'!AA292*0.5+'M2-In'!AB292*0.5,2)</f>
        <v>0</v>
      </c>
      <c r="X292" s="81">
        <f>ROUND('M2-In'!Y292,2)+ROUND('M2-In'!Z292*1.5,2)+ROUND('M2-In'!AA292*0.6,2)+ROUND('M2-In'!AB292*0.9,2)</f>
        <v>0</v>
      </c>
      <c r="Y292" s="81">
        <f ca="1">IF(V292=1,"Corriger",'M2-In'!Y292* vergoedtwee +'M2-In'!Z292*ROUND( vergoedtwee *1.5,2)+'M2-In'!AA292*ROUND( vergoedtwee *0.6,2)+'M2-In'!AB292*ROUND( vergoedtwee *0.9,2))</f>
        <v>0</v>
      </c>
      <c r="Z292" s="81">
        <f t="shared" ca="1" si="69"/>
        <v>0</v>
      </c>
      <c r="AA292" s="81">
        <f>E292+'M2-In'!N292+'M2-In'!P292+H292</f>
        <v>0</v>
      </c>
      <c r="AB292" s="81">
        <f>E292+'M2-In'!N292+'M2-In'!P292</f>
        <v>0</v>
      </c>
      <c r="AC292" s="25">
        <f>IF(V292=1,"Corriger",MIN(AA292,ad5m2*Ident!L292))</f>
        <v>0</v>
      </c>
      <c r="AD292" s="25">
        <f>MIN(AB292,ad5m2*Ident!L292)</f>
        <v>0</v>
      </c>
      <c r="AE292" s="81">
        <f t="shared" si="70"/>
        <v>0</v>
      </c>
      <c r="AF292" s="81">
        <f t="shared" si="71"/>
        <v>0</v>
      </c>
      <c r="AG292" s="81">
        <f>'M2-In'!AD292+'M2-In'!AE292</f>
        <v>0</v>
      </c>
      <c r="AH292" s="81">
        <f t="shared" si="72"/>
        <v>0</v>
      </c>
      <c r="AI292" s="81">
        <f>IF(V292=1,"Corriger!",ROUND('M2-In'!AF292*AE292*fuf,2))</f>
        <v>0</v>
      </c>
      <c r="AJ292" s="81">
        <f>IF(V292=1,"Corriger!",ROUND('M2-In'!AG292*AE292*fuf,2))</f>
        <v>0</v>
      </c>
      <c r="AK292" s="81">
        <f>IF(V292=1,"Corriger!",ROUND('M2-In'!AH292*AE292*fuf,2))</f>
        <v>0</v>
      </c>
      <c r="AL292" s="81">
        <f>IF(V292=1,"Corriger!",ROUND('M2-In'!AI292*AE292*fuf,2))</f>
        <v>0</v>
      </c>
      <c r="AM292" s="81">
        <f>IF(V292=1,"Corriger!",ROUND('M2-In'!AJ292*AE292*fuf,2))</f>
        <v>0</v>
      </c>
      <c r="AN292" s="81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1">
        <f t="shared" si="74"/>
        <v>0</v>
      </c>
      <c r="AQ292" s="81">
        <f t="shared" ca="1" si="75"/>
        <v>0</v>
      </c>
      <c r="AR292" s="81">
        <f t="shared" ca="1" si="76"/>
        <v>0</v>
      </c>
      <c r="AS292" s="81">
        <f t="shared" si="77"/>
        <v>0</v>
      </c>
      <c r="AT292" s="81">
        <f t="shared" ca="1" si="78"/>
        <v>0</v>
      </c>
      <c r="AU292" s="81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'M2-In'!F293*malu2+'M2-In'!G293*dima2+'M2-In'!H293*wome2+'M2-In'!I293*doje2+'M2-In'!J293*vrve2+'M2-In'!K293*zasa2+'M2-In'!L293*zodi2</f>
        <v>0</v>
      </c>
      <c r="F293" s="34">
        <f>IF('M2-In'!Q293&lt;0,1,0)</f>
        <v>0</v>
      </c>
      <c r="G293" s="81" t="str">
        <f t="shared" si="64"/>
        <v>OK</v>
      </c>
      <c r="H293" s="81">
        <f>IF('M2-In'!Q293&lt;0,0,'M2-In'!Q293)</f>
        <v>0</v>
      </c>
      <c r="I293" s="25">
        <f>IF('M2-In'!F293&gt;0,malu2,0)</f>
        <v>0</v>
      </c>
      <c r="J293" s="25">
        <f>IF('M2-In'!G293&gt;0,dima2,0)</f>
        <v>0</v>
      </c>
      <c r="K293" s="25">
        <f>IF('M2-In'!H293&gt;0,wome2,0)</f>
        <v>0</v>
      </c>
      <c r="L293" s="25">
        <f>IF('M2-In'!I293&gt;0,doje2,0)</f>
        <v>0</v>
      </c>
      <c r="M293" s="25">
        <f>IF('M2-In'!J293&gt;0,vrve2,0)</f>
        <v>0</v>
      </c>
      <c r="N293" s="25">
        <f>IF('M2-In'!K293&gt;0,zasa2,0)</f>
        <v>0</v>
      </c>
      <c r="O293" s="25">
        <f>IF('M2-In'!L293&gt;0,zodi2,0)</f>
        <v>0</v>
      </c>
      <c r="P293" s="25">
        <f t="shared" si="65"/>
        <v>0</v>
      </c>
      <c r="Q293" s="25">
        <f>IF(P293+'M2-In'!U293&gt;malu2+dima2+wome2+doje2+vrve2+zasa2+zodi2,1,0)</f>
        <v>0</v>
      </c>
      <c r="R293" s="25" t="str">
        <f t="shared" si="66"/>
        <v>OK</v>
      </c>
      <c r="S293" s="25">
        <f>MIN(P293+'M2-In'!U293,malu2+dima2+wome2+doje2+vrve2+zasa2+zodi2)</f>
        <v>0</v>
      </c>
      <c r="T293" s="25">
        <f>IF('M2-In'!AD293+'M2-In'!AE293+'M2-In'!AF293+'M2-In'!AG293+'M2-In'!AH293+'M2-In'!AI293+'M2-In'!AJ293&gt;S293,1,0)</f>
        <v>0</v>
      </c>
      <c r="U293" s="25" t="str">
        <f t="shared" si="67"/>
        <v>OK</v>
      </c>
      <c r="V293" s="34">
        <f t="shared" si="68"/>
        <v>0</v>
      </c>
      <c r="W293" s="81">
        <f>ROUND('M2-In'!Y293+'M2-In'!Z293+'M2-In'!AA293*0.5+'M2-In'!AB293*0.5,2)</f>
        <v>0</v>
      </c>
      <c r="X293" s="81">
        <f>ROUND('M2-In'!Y293,2)+ROUND('M2-In'!Z293*1.5,2)+ROUND('M2-In'!AA293*0.6,2)+ROUND('M2-In'!AB293*0.9,2)</f>
        <v>0</v>
      </c>
      <c r="Y293" s="81">
        <f ca="1">IF(V293=1,"Corriger",'M2-In'!Y293* vergoedtwee +'M2-In'!Z293*ROUND( vergoedtwee *1.5,2)+'M2-In'!AA293*ROUND( vergoedtwee *0.6,2)+'M2-In'!AB293*ROUND( vergoedtwee *0.9,2))</f>
        <v>0</v>
      </c>
      <c r="Z293" s="81">
        <f t="shared" ca="1" si="69"/>
        <v>0</v>
      </c>
      <c r="AA293" s="81">
        <f>E293+'M2-In'!N293+'M2-In'!P293+H293</f>
        <v>0</v>
      </c>
      <c r="AB293" s="81">
        <f>E293+'M2-In'!N293+'M2-In'!P293</f>
        <v>0</v>
      </c>
      <c r="AC293" s="25">
        <f>IF(V293=1,"Corriger",MIN(AA293,ad5m2*Ident!L293))</f>
        <v>0</v>
      </c>
      <c r="AD293" s="25">
        <f>MIN(AB293,ad5m2*Ident!L293)</f>
        <v>0</v>
      </c>
      <c r="AE293" s="81">
        <f t="shared" si="70"/>
        <v>0</v>
      </c>
      <c r="AF293" s="81">
        <f t="shared" si="71"/>
        <v>0</v>
      </c>
      <c r="AG293" s="81">
        <f>'M2-In'!AD293+'M2-In'!AE293</f>
        <v>0</v>
      </c>
      <c r="AH293" s="81">
        <f t="shared" si="72"/>
        <v>0</v>
      </c>
      <c r="AI293" s="81">
        <f>IF(V293=1,"Corriger!",ROUND('M2-In'!AF293*AE293*fuf,2))</f>
        <v>0</v>
      </c>
      <c r="AJ293" s="81">
        <f>IF(V293=1,"Corriger!",ROUND('M2-In'!AG293*AE293*fuf,2))</f>
        <v>0</v>
      </c>
      <c r="AK293" s="81">
        <f>IF(V293=1,"Corriger!",ROUND('M2-In'!AH293*AE293*fuf,2))</f>
        <v>0</v>
      </c>
      <c r="AL293" s="81">
        <f>IF(V293=1,"Corriger!",ROUND('M2-In'!AI293*AE293*fuf,2))</f>
        <v>0</v>
      </c>
      <c r="AM293" s="81">
        <f>IF(V293=1,"Corriger!",ROUND('M2-In'!AJ293*AE293*fuf,2))</f>
        <v>0</v>
      </c>
      <c r="AN293" s="81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1">
        <f t="shared" si="74"/>
        <v>0</v>
      </c>
      <c r="AQ293" s="81">
        <f t="shared" ca="1" si="75"/>
        <v>0</v>
      </c>
      <c r="AR293" s="81">
        <f t="shared" ca="1" si="76"/>
        <v>0</v>
      </c>
      <c r="AS293" s="81">
        <f t="shared" si="77"/>
        <v>0</v>
      </c>
      <c r="AT293" s="81">
        <f t="shared" ca="1" si="78"/>
        <v>0</v>
      </c>
      <c r="AU293" s="81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'M2-In'!F294*malu2+'M2-In'!G294*dima2+'M2-In'!H294*wome2+'M2-In'!I294*doje2+'M2-In'!J294*vrve2+'M2-In'!K294*zasa2+'M2-In'!L294*zodi2</f>
        <v>0</v>
      </c>
      <c r="F294" s="34">
        <f>IF('M2-In'!Q294&lt;0,1,0)</f>
        <v>0</v>
      </c>
      <c r="G294" s="81" t="str">
        <f t="shared" si="64"/>
        <v>OK</v>
      </c>
      <c r="H294" s="81">
        <f>IF('M2-In'!Q294&lt;0,0,'M2-In'!Q294)</f>
        <v>0</v>
      </c>
      <c r="I294" s="25">
        <f>IF('M2-In'!F294&gt;0,malu2,0)</f>
        <v>0</v>
      </c>
      <c r="J294" s="25">
        <f>IF('M2-In'!G294&gt;0,dima2,0)</f>
        <v>0</v>
      </c>
      <c r="K294" s="25">
        <f>IF('M2-In'!H294&gt;0,wome2,0)</f>
        <v>0</v>
      </c>
      <c r="L294" s="25">
        <f>IF('M2-In'!I294&gt;0,doje2,0)</f>
        <v>0</v>
      </c>
      <c r="M294" s="25">
        <f>IF('M2-In'!J294&gt;0,vrve2,0)</f>
        <v>0</v>
      </c>
      <c r="N294" s="25">
        <f>IF('M2-In'!K294&gt;0,zasa2,0)</f>
        <v>0</v>
      </c>
      <c r="O294" s="25">
        <f>IF('M2-In'!L294&gt;0,zodi2,0)</f>
        <v>0</v>
      </c>
      <c r="P294" s="25">
        <f t="shared" si="65"/>
        <v>0</v>
      </c>
      <c r="Q294" s="25">
        <f>IF(P294+'M2-In'!U294&gt;malu2+dima2+wome2+doje2+vrve2+zasa2+zodi2,1,0)</f>
        <v>0</v>
      </c>
      <c r="R294" s="25" t="str">
        <f t="shared" si="66"/>
        <v>OK</v>
      </c>
      <c r="S294" s="25">
        <f>MIN(P294+'M2-In'!U294,malu2+dima2+wome2+doje2+vrve2+zasa2+zodi2)</f>
        <v>0</v>
      </c>
      <c r="T294" s="25">
        <f>IF('M2-In'!AD294+'M2-In'!AE294+'M2-In'!AF294+'M2-In'!AG294+'M2-In'!AH294+'M2-In'!AI294+'M2-In'!AJ294&gt;S294,1,0)</f>
        <v>0</v>
      </c>
      <c r="U294" s="25" t="str">
        <f t="shared" si="67"/>
        <v>OK</v>
      </c>
      <c r="V294" s="34">
        <f t="shared" si="68"/>
        <v>0</v>
      </c>
      <c r="W294" s="81">
        <f>ROUND('M2-In'!Y294+'M2-In'!Z294+'M2-In'!AA294*0.5+'M2-In'!AB294*0.5,2)</f>
        <v>0</v>
      </c>
      <c r="X294" s="81">
        <f>ROUND('M2-In'!Y294,2)+ROUND('M2-In'!Z294*1.5,2)+ROUND('M2-In'!AA294*0.6,2)+ROUND('M2-In'!AB294*0.9,2)</f>
        <v>0</v>
      </c>
      <c r="Y294" s="81">
        <f ca="1">IF(V294=1,"Corriger",'M2-In'!Y294* vergoedtwee +'M2-In'!Z294*ROUND( vergoedtwee *1.5,2)+'M2-In'!AA294*ROUND( vergoedtwee *0.6,2)+'M2-In'!AB294*ROUND( vergoedtwee *0.9,2))</f>
        <v>0</v>
      </c>
      <c r="Z294" s="81">
        <f t="shared" ca="1" si="69"/>
        <v>0</v>
      </c>
      <c r="AA294" s="81">
        <f>E294+'M2-In'!N294+'M2-In'!P294+H294</f>
        <v>0</v>
      </c>
      <c r="AB294" s="81">
        <f>E294+'M2-In'!N294+'M2-In'!P294</f>
        <v>0</v>
      </c>
      <c r="AC294" s="25">
        <f>IF(V294=1,"Corriger",MIN(AA294,ad5m2*Ident!L294))</f>
        <v>0</v>
      </c>
      <c r="AD294" s="25">
        <f>MIN(AB294,ad5m2*Ident!L294)</f>
        <v>0</v>
      </c>
      <c r="AE294" s="81">
        <f t="shared" si="70"/>
        <v>0</v>
      </c>
      <c r="AF294" s="81">
        <f t="shared" si="71"/>
        <v>0</v>
      </c>
      <c r="AG294" s="81">
        <f>'M2-In'!AD294+'M2-In'!AE294</f>
        <v>0</v>
      </c>
      <c r="AH294" s="81">
        <f t="shared" si="72"/>
        <v>0</v>
      </c>
      <c r="AI294" s="81">
        <f>IF(V294=1,"Corriger!",ROUND('M2-In'!AF294*AE294*fuf,2))</f>
        <v>0</v>
      </c>
      <c r="AJ294" s="81">
        <f>IF(V294=1,"Corriger!",ROUND('M2-In'!AG294*AE294*fuf,2))</f>
        <v>0</v>
      </c>
      <c r="AK294" s="81">
        <f>IF(V294=1,"Corriger!",ROUND('M2-In'!AH294*AE294*fuf,2))</f>
        <v>0</v>
      </c>
      <c r="AL294" s="81">
        <f>IF(V294=1,"Corriger!",ROUND('M2-In'!AI294*AE294*fuf,2))</f>
        <v>0</v>
      </c>
      <c r="AM294" s="81">
        <f>IF(V294=1,"Corriger!",ROUND('M2-In'!AJ294*AE294*fuf,2))</f>
        <v>0</v>
      </c>
      <c r="AN294" s="81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1">
        <f t="shared" si="74"/>
        <v>0</v>
      </c>
      <c r="AQ294" s="81">
        <f t="shared" ca="1" si="75"/>
        <v>0</v>
      </c>
      <c r="AR294" s="81">
        <f t="shared" ca="1" si="76"/>
        <v>0</v>
      </c>
      <c r="AS294" s="81">
        <f t="shared" si="77"/>
        <v>0</v>
      </c>
      <c r="AT294" s="81">
        <f t="shared" ca="1" si="78"/>
        <v>0</v>
      </c>
      <c r="AU294" s="81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'M2-In'!F295*malu2+'M2-In'!G295*dima2+'M2-In'!H295*wome2+'M2-In'!I295*doje2+'M2-In'!J295*vrve2+'M2-In'!K295*zasa2+'M2-In'!L295*zodi2</f>
        <v>0</v>
      </c>
      <c r="F295" s="34">
        <f>IF('M2-In'!Q295&lt;0,1,0)</f>
        <v>0</v>
      </c>
      <c r="G295" s="81" t="str">
        <f t="shared" si="64"/>
        <v>OK</v>
      </c>
      <c r="H295" s="81">
        <f>IF('M2-In'!Q295&lt;0,0,'M2-In'!Q295)</f>
        <v>0</v>
      </c>
      <c r="I295" s="25">
        <f>IF('M2-In'!F295&gt;0,malu2,0)</f>
        <v>0</v>
      </c>
      <c r="J295" s="25">
        <f>IF('M2-In'!G295&gt;0,dima2,0)</f>
        <v>0</v>
      </c>
      <c r="K295" s="25">
        <f>IF('M2-In'!H295&gt;0,wome2,0)</f>
        <v>0</v>
      </c>
      <c r="L295" s="25">
        <f>IF('M2-In'!I295&gt;0,doje2,0)</f>
        <v>0</v>
      </c>
      <c r="M295" s="25">
        <f>IF('M2-In'!J295&gt;0,vrve2,0)</f>
        <v>0</v>
      </c>
      <c r="N295" s="25">
        <f>IF('M2-In'!K295&gt;0,zasa2,0)</f>
        <v>0</v>
      </c>
      <c r="O295" s="25">
        <f>IF('M2-In'!L295&gt;0,zodi2,0)</f>
        <v>0</v>
      </c>
      <c r="P295" s="25">
        <f t="shared" si="65"/>
        <v>0</v>
      </c>
      <c r="Q295" s="25">
        <f>IF(P295+'M2-In'!U295&gt;malu2+dima2+wome2+doje2+vrve2+zasa2+zodi2,1,0)</f>
        <v>0</v>
      </c>
      <c r="R295" s="25" t="str">
        <f t="shared" si="66"/>
        <v>OK</v>
      </c>
      <c r="S295" s="25">
        <f>MIN(P295+'M2-In'!U295,malu2+dima2+wome2+doje2+vrve2+zasa2+zodi2)</f>
        <v>0</v>
      </c>
      <c r="T295" s="25">
        <f>IF('M2-In'!AD295+'M2-In'!AE295+'M2-In'!AF295+'M2-In'!AG295+'M2-In'!AH295+'M2-In'!AI295+'M2-In'!AJ295&gt;S295,1,0)</f>
        <v>0</v>
      </c>
      <c r="U295" s="25" t="str">
        <f t="shared" si="67"/>
        <v>OK</v>
      </c>
      <c r="V295" s="34">
        <f t="shared" si="68"/>
        <v>0</v>
      </c>
      <c r="W295" s="81">
        <f>ROUND('M2-In'!Y295+'M2-In'!Z295+'M2-In'!AA295*0.5+'M2-In'!AB295*0.5,2)</f>
        <v>0</v>
      </c>
      <c r="X295" s="81">
        <f>ROUND('M2-In'!Y295,2)+ROUND('M2-In'!Z295*1.5,2)+ROUND('M2-In'!AA295*0.6,2)+ROUND('M2-In'!AB295*0.9,2)</f>
        <v>0</v>
      </c>
      <c r="Y295" s="81">
        <f ca="1">IF(V295=1,"Corriger",'M2-In'!Y295* vergoedtwee +'M2-In'!Z295*ROUND( vergoedtwee *1.5,2)+'M2-In'!AA295*ROUND( vergoedtwee *0.6,2)+'M2-In'!AB295*ROUND( vergoedtwee *0.9,2))</f>
        <v>0</v>
      </c>
      <c r="Z295" s="81">
        <f t="shared" ca="1" si="69"/>
        <v>0</v>
      </c>
      <c r="AA295" s="81">
        <f>E295+'M2-In'!N295+'M2-In'!P295+H295</f>
        <v>0</v>
      </c>
      <c r="AB295" s="81">
        <f>E295+'M2-In'!N295+'M2-In'!P295</f>
        <v>0</v>
      </c>
      <c r="AC295" s="25">
        <f>IF(V295=1,"Corriger",MIN(AA295,ad5m2*Ident!L295))</f>
        <v>0</v>
      </c>
      <c r="AD295" s="25">
        <f>MIN(AB295,ad5m2*Ident!L295)</f>
        <v>0</v>
      </c>
      <c r="AE295" s="81">
        <f t="shared" si="70"/>
        <v>0</v>
      </c>
      <c r="AF295" s="81">
        <f t="shared" si="71"/>
        <v>0</v>
      </c>
      <c r="AG295" s="81">
        <f>'M2-In'!AD295+'M2-In'!AE295</f>
        <v>0</v>
      </c>
      <c r="AH295" s="81">
        <f t="shared" si="72"/>
        <v>0</v>
      </c>
      <c r="AI295" s="81">
        <f>IF(V295=1,"Corriger!",ROUND('M2-In'!AF295*AE295*fuf,2))</f>
        <v>0</v>
      </c>
      <c r="AJ295" s="81">
        <f>IF(V295=1,"Corriger!",ROUND('M2-In'!AG295*AE295*fuf,2))</f>
        <v>0</v>
      </c>
      <c r="AK295" s="81">
        <f>IF(V295=1,"Corriger!",ROUND('M2-In'!AH295*AE295*fuf,2))</f>
        <v>0</v>
      </c>
      <c r="AL295" s="81">
        <f>IF(V295=1,"Corriger!",ROUND('M2-In'!AI295*AE295*fuf,2))</f>
        <v>0</v>
      </c>
      <c r="AM295" s="81">
        <f>IF(V295=1,"Corriger!",ROUND('M2-In'!AJ295*AE295*fuf,2))</f>
        <v>0</v>
      </c>
      <c r="AN295" s="81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1">
        <f t="shared" si="74"/>
        <v>0</v>
      </c>
      <c r="AQ295" s="81">
        <f t="shared" ca="1" si="75"/>
        <v>0</v>
      </c>
      <c r="AR295" s="81">
        <f t="shared" ca="1" si="76"/>
        <v>0</v>
      </c>
      <c r="AS295" s="81">
        <f t="shared" si="77"/>
        <v>0</v>
      </c>
      <c r="AT295" s="81">
        <f t="shared" ca="1" si="78"/>
        <v>0</v>
      </c>
      <c r="AU295" s="81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'M2-In'!F296*malu2+'M2-In'!G296*dima2+'M2-In'!H296*wome2+'M2-In'!I296*doje2+'M2-In'!J296*vrve2+'M2-In'!K296*zasa2+'M2-In'!L296*zodi2</f>
        <v>0</v>
      </c>
      <c r="F296" s="34">
        <f>IF('M2-In'!Q296&lt;0,1,0)</f>
        <v>0</v>
      </c>
      <c r="G296" s="81" t="str">
        <f t="shared" si="64"/>
        <v>OK</v>
      </c>
      <c r="H296" s="81">
        <f>IF('M2-In'!Q296&lt;0,0,'M2-In'!Q296)</f>
        <v>0</v>
      </c>
      <c r="I296" s="25">
        <f>IF('M2-In'!F296&gt;0,malu2,0)</f>
        <v>0</v>
      </c>
      <c r="J296" s="25">
        <f>IF('M2-In'!G296&gt;0,dima2,0)</f>
        <v>0</v>
      </c>
      <c r="K296" s="25">
        <f>IF('M2-In'!H296&gt;0,wome2,0)</f>
        <v>0</v>
      </c>
      <c r="L296" s="25">
        <f>IF('M2-In'!I296&gt;0,doje2,0)</f>
        <v>0</v>
      </c>
      <c r="M296" s="25">
        <f>IF('M2-In'!J296&gt;0,vrve2,0)</f>
        <v>0</v>
      </c>
      <c r="N296" s="25">
        <f>IF('M2-In'!K296&gt;0,zasa2,0)</f>
        <v>0</v>
      </c>
      <c r="O296" s="25">
        <f>IF('M2-In'!L296&gt;0,zodi2,0)</f>
        <v>0</v>
      </c>
      <c r="P296" s="25">
        <f t="shared" si="65"/>
        <v>0</v>
      </c>
      <c r="Q296" s="25">
        <f>IF(P296+'M2-In'!U296&gt;malu2+dima2+wome2+doje2+vrve2+zasa2+zodi2,1,0)</f>
        <v>0</v>
      </c>
      <c r="R296" s="25" t="str">
        <f t="shared" si="66"/>
        <v>OK</v>
      </c>
      <c r="S296" s="25">
        <f>MIN(P296+'M2-In'!U296,malu2+dima2+wome2+doje2+vrve2+zasa2+zodi2)</f>
        <v>0</v>
      </c>
      <c r="T296" s="25">
        <f>IF('M2-In'!AD296+'M2-In'!AE296+'M2-In'!AF296+'M2-In'!AG296+'M2-In'!AH296+'M2-In'!AI296+'M2-In'!AJ296&gt;S296,1,0)</f>
        <v>0</v>
      </c>
      <c r="U296" s="25" t="str">
        <f t="shared" si="67"/>
        <v>OK</v>
      </c>
      <c r="V296" s="34">
        <f t="shared" si="68"/>
        <v>0</v>
      </c>
      <c r="W296" s="81">
        <f>ROUND('M2-In'!Y296+'M2-In'!Z296+'M2-In'!AA296*0.5+'M2-In'!AB296*0.5,2)</f>
        <v>0</v>
      </c>
      <c r="X296" s="81">
        <f>ROUND('M2-In'!Y296,2)+ROUND('M2-In'!Z296*1.5,2)+ROUND('M2-In'!AA296*0.6,2)+ROUND('M2-In'!AB296*0.9,2)</f>
        <v>0</v>
      </c>
      <c r="Y296" s="81">
        <f ca="1">IF(V296=1,"Corriger",'M2-In'!Y296* vergoedtwee +'M2-In'!Z296*ROUND( vergoedtwee *1.5,2)+'M2-In'!AA296*ROUND( vergoedtwee *0.6,2)+'M2-In'!AB296*ROUND( vergoedtwee *0.9,2))</f>
        <v>0</v>
      </c>
      <c r="Z296" s="81">
        <f t="shared" ca="1" si="69"/>
        <v>0</v>
      </c>
      <c r="AA296" s="81">
        <f>E296+'M2-In'!N296+'M2-In'!P296+H296</f>
        <v>0</v>
      </c>
      <c r="AB296" s="81">
        <f>E296+'M2-In'!N296+'M2-In'!P296</f>
        <v>0</v>
      </c>
      <c r="AC296" s="25">
        <f>IF(V296=1,"Corriger",MIN(AA296,ad5m2*Ident!L296))</f>
        <v>0</v>
      </c>
      <c r="AD296" s="25">
        <f>MIN(AB296,ad5m2*Ident!L296)</f>
        <v>0</v>
      </c>
      <c r="AE296" s="81">
        <f t="shared" si="70"/>
        <v>0</v>
      </c>
      <c r="AF296" s="81">
        <f t="shared" si="71"/>
        <v>0</v>
      </c>
      <c r="AG296" s="81">
        <f>'M2-In'!AD296+'M2-In'!AE296</f>
        <v>0</v>
      </c>
      <c r="AH296" s="81">
        <f t="shared" si="72"/>
        <v>0</v>
      </c>
      <c r="AI296" s="81">
        <f>IF(V296=1,"Corriger!",ROUND('M2-In'!AF296*AE296*fuf,2))</f>
        <v>0</v>
      </c>
      <c r="AJ296" s="81">
        <f>IF(V296=1,"Corriger!",ROUND('M2-In'!AG296*AE296*fuf,2))</f>
        <v>0</v>
      </c>
      <c r="AK296" s="81">
        <f>IF(V296=1,"Corriger!",ROUND('M2-In'!AH296*AE296*fuf,2))</f>
        <v>0</v>
      </c>
      <c r="AL296" s="81">
        <f>IF(V296=1,"Corriger!",ROUND('M2-In'!AI296*AE296*fuf,2))</f>
        <v>0</v>
      </c>
      <c r="AM296" s="81">
        <f>IF(V296=1,"Corriger!",ROUND('M2-In'!AJ296*AE296*fuf,2))</f>
        <v>0</v>
      </c>
      <c r="AN296" s="81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1">
        <f t="shared" si="74"/>
        <v>0</v>
      </c>
      <c r="AQ296" s="81">
        <f t="shared" ca="1" si="75"/>
        <v>0</v>
      </c>
      <c r="AR296" s="81">
        <f t="shared" ca="1" si="76"/>
        <v>0</v>
      </c>
      <c r="AS296" s="81">
        <f t="shared" si="77"/>
        <v>0</v>
      </c>
      <c r="AT296" s="81">
        <f t="shared" ca="1" si="78"/>
        <v>0</v>
      </c>
      <c r="AU296" s="81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'M2-In'!F297*malu2+'M2-In'!G297*dima2+'M2-In'!H297*wome2+'M2-In'!I297*doje2+'M2-In'!J297*vrve2+'M2-In'!K297*zasa2+'M2-In'!L297*zodi2</f>
        <v>0</v>
      </c>
      <c r="F297" s="34">
        <f>IF('M2-In'!Q297&lt;0,1,0)</f>
        <v>0</v>
      </c>
      <c r="G297" s="81" t="str">
        <f t="shared" si="64"/>
        <v>OK</v>
      </c>
      <c r="H297" s="81">
        <f>IF('M2-In'!Q297&lt;0,0,'M2-In'!Q297)</f>
        <v>0</v>
      </c>
      <c r="I297" s="25">
        <f>IF('M2-In'!F297&gt;0,malu2,0)</f>
        <v>0</v>
      </c>
      <c r="J297" s="25">
        <f>IF('M2-In'!G297&gt;0,dima2,0)</f>
        <v>0</v>
      </c>
      <c r="K297" s="25">
        <f>IF('M2-In'!H297&gt;0,wome2,0)</f>
        <v>0</v>
      </c>
      <c r="L297" s="25">
        <f>IF('M2-In'!I297&gt;0,doje2,0)</f>
        <v>0</v>
      </c>
      <c r="M297" s="25">
        <f>IF('M2-In'!J297&gt;0,vrve2,0)</f>
        <v>0</v>
      </c>
      <c r="N297" s="25">
        <f>IF('M2-In'!K297&gt;0,zasa2,0)</f>
        <v>0</v>
      </c>
      <c r="O297" s="25">
        <f>IF('M2-In'!L297&gt;0,zodi2,0)</f>
        <v>0</v>
      </c>
      <c r="P297" s="25">
        <f t="shared" si="65"/>
        <v>0</v>
      </c>
      <c r="Q297" s="25">
        <f>IF(P297+'M2-In'!U297&gt;malu2+dima2+wome2+doje2+vrve2+zasa2+zodi2,1,0)</f>
        <v>0</v>
      </c>
      <c r="R297" s="25" t="str">
        <f t="shared" si="66"/>
        <v>OK</v>
      </c>
      <c r="S297" s="25">
        <f>MIN(P297+'M2-In'!U297,malu2+dima2+wome2+doje2+vrve2+zasa2+zodi2)</f>
        <v>0</v>
      </c>
      <c r="T297" s="25">
        <f>IF('M2-In'!AD297+'M2-In'!AE297+'M2-In'!AF297+'M2-In'!AG297+'M2-In'!AH297+'M2-In'!AI297+'M2-In'!AJ297&gt;S297,1,0)</f>
        <v>0</v>
      </c>
      <c r="U297" s="25" t="str">
        <f t="shared" si="67"/>
        <v>OK</v>
      </c>
      <c r="V297" s="34">
        <f t="shared" si="68"/>
        <v>0</v>
      </c>
      <c r="W297" s="81">
        <f>ROUND('M2-In'!Y297+'M2-In'!Z297+'M2-In'!AA297*0.5+'M2-In'!AB297*0.5,2)</f>
        <v>0</v>
      </c>
      <c r="X297" s="81">
        <f>ROUND('M2-In'!Y297,2)+ROUND('M2-In'!Z297*1.5,2)+ROUND('M2-In'!AA297*0.6,2)+ROUND('M2-In'!AB297*0.9,2)</f>
        <v>0</v>
      </c>
      <c r="Y297" s="81">
        <f ca="1">IF(V297=1,"Corriger",'M2-In'!Y297* vergoedtwee +'M2-In'!Z297*ROUND( vergoedtwee *1.5,2)+'M2-In'!AA297*ROUND( vergoedtwee *0.6,2)+'M2-In'!AB297*ROUND( vergoedtwee *0.9,2))</f>
        <v>0</v>
      </c>
      <c r="Z297" s="81">
        <f t="shared" ca="1" si="69"/>
        <v>0</v>
      </c>
      <c r="AA297" s="81">
        <f>E297+'M2-In'!N297+'M2-In'!P297+H297</f>
        <v>0</v>
      </c>
      <c r="AB297" s="81">
        <f>E297+'M2-In'!N297+'M2-In'!P297</f>
        <v>0</v>
      </c>
      <c r="AC297" s="25">
        <f>IF(V297=1,"Corriger",MIN(AA297,ad5m2*Ident!L297))</f>
        <v>0</v>
      </c>
      <c r="AD297" s="25">
        <f>MIN(AB297,ad5m2*Ident!L297)</f>
        <v>0</v>
      </c>
      <c r="AE297" s="81">
        <f t="shared" si="70"/>
        <v>0</v>
      </c>
      <c r="AF297" s="81">
        <f t="shared" si="71"/>
        <v>0</v>
      </c>
      <c r="AG297" s="81">
        <f>'M2-In'!AD297+'M2-In'!AE297</f>
        <v>0</v>
      </c>
      <c r="AH297" s="81">
        <f t="shared" si="72"/>
        <v>0</v>
      </c>
      <c r="AI297" s="81">
        <f>IF(V297=1,"Corriger!",ROUND('M2-In'!AF297*AE297*fuf,2))</f>
        <v>0</v>
      </c>
      <c r="AJ297" s="81">
        <f>IF(V297=1,"Corriger!",ROUND('M2-In'!AG297*AE297*fuf,2))</f>
        <v>0</v>
      </c>
      <c r="AK297" s="81">
        <f>IF(V297=1,"Corriger!",ROUND('M2-In'!AH297*AE297*fuf,2))</f>
        <v>0</v>
      </c>
      <c r="AL297" s="81">
        <f>IF(V297=1,"Corriger!",ROUND('M2-In'!AI297*AE297*fuf,2))</f>
        <v>0</v>
      </c>
      <c r="AM297" s="81">
        <f>IF(V297=1,"Corriger!",ROUND('M2-In'!AJ297*AE297*fuf,2))</f>
        <v>0</v>
      </c>
      <c r="AN297" s="81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1">
        <f t="shared" si="74"/>
        <v>0</v>
      </c>
      <c r="AQ297" s="81">
        <f t="shared" ca="1" si="75"/>
        <v>0</v>
      </c>
      <c r="AR297" s="81">
        <f t="shared" ca="1" si="76"/>
        <v>0</v>
      </c>
      <c r="AS297" s="81">
        <f t="shared" si="77"/>
        <v>0</v>
      </c>
      <c r="AT297" s="81">
        <f t="shared" ca="1" si="78"/>
        <v>0</v>
      </c>
      <c r="AU297" s="81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'M2-In'!F298*malu2+'M2-In'!G298*dima2+'M2-In'!H298*wome2+'M2-In'!I298*doje2+'M2-In'!J298*vrve2+'M2-In'!K298*zasa2+'M2-In'!L298*zodi2</f>
        <v>0</v>
      </c>
      <c r="F298" s="34">
        <f>IF('M2-In'!Q298&lt;0,1,0)</f>
        <v>0</v>
      </c>
      <c r="G298" s="81" t="str">
        <f t="shared" si="64"/>
        <v>OK</v>
      </c>
      <c r="H298" s="81">
        <f>IF('M2-In'!Q298&lt;0,0,'M2-In'!Q298)</f>
        <v>0</v>
      </c>
      <c r="I298" s="25">
        <f>IF('M2-In'!F298&gt;0,malu2,0)</f>
        <v>0</v>
      </c>
      <c r="J298" s="25">
        <f>IF('M2-In'!G298&gt;0,dima2,0)</f>
        <v>0</v>
      </c>
      <c r="K298" s="25">
        <f>IF('M2-In'!H298&gt;0,wome2,0)</f>
        <v>0</v>
      </c>
      <c r="L298" s="25">
        <f>IF('M2-In'!I298&gt;0,doje2,0)</f>
        <v>0</v>
      </c>
      <c r="M298" s="25">
        <f>IF('M2-In'!J298&gt;0,vrve2,0)</f>
        <v>0</v>
      </c>
      <c r="N298" s="25">
        <f>IF('M2-In'!K298&gt;0,zasa2,0)</f>
        <v>0</v>
      </c>
      <c r="O298" s="25">
        <f>IF('M2-In'!L298&gt;0,zodi2,0)</f>
        <v>0</v>
      </c>
      <c r="P298" s="25">
        <f t="shared" si="65"/>
        <v>0</v>
      </c>
      <c r="Q298" s="25">
        <f>IF(P298+'M2-In'!U298&gt;malu2+dima2+wome2+doje2+vrve2+zasa2+zodi2,1,0)</f>
        <v>0</v>
      </c>
      <c r="R298" s="25" t="str">
        <f t="shared" si="66"/>
        <v>OK</v>
      </c>
      <c r="S298" s="25">
        <f>MIN(P298+'M2-In'!U298,malu2+dima2+wome2+doje2+vrve2+zasa2+zodi2)</f>
        <v>0</v>
      </c>
      <c r="T298" s="25">
        <f>IF('M2-In'!AD298+'M2-In'!AE298+'M2-In'!AF298+'M2-In'!AG298+'M2-In'!AH298+'M2-In'!AI298+'M2-In'!AJ298&gt;S298,1,0)</f>
        <v>0</v>
      </c>
      <c r="U298" s="25" t="str">
        <f t="shared" si="67"/>
        <v>OK</v>
      </c>
      <c r="V298" s="34">
        <f t="shared" si="68"/>
        <v>0</v>
      </c>
      <c r="W298" s="81">
        <f>ROUND('M2-In'!Y298+'M2-In'!Z298+'M2-In'!AA298*0.5+'M2-In'!AB298*0.5,2)</f>
        <v>0</v>
      </c>
      <c r="X298" s="81">
        <f>ROUND('M2-In'!Y298,2)+ROUND('M2-In'!Z298*1.5,2)+ROUND('M2-In'!AA298*0.6,2)+ROUND('M2-In'!AB298*0.9,2)</f>
        <v>0</v>
      </c>
      <c r="Y298" s="81">
        <f ca="1">IF(V298=1,"Corriger",'M2-In'!Y298* vergoedtwee +'M2-In'!Z298*ROUND( vergoedtwee *1.5,2)+'M2-In'!AA298*ROUND( vergoedtwee *0.6,2)+'M2-In'!AB298*ROUND( vergoedtwee *0.9,2))</f>
        <v>0</v>
      </c>
      <c r="Z298" s="81">
        <f t="shared" ca="1" si="69"/>
        <v>0</v>
      </c>
      <c r="AA298" s="81">
        <f>E298+'M2-In'!N298+'M2-In'!P298+H298</f>
        <v>0</v>
      </c>
      <c r="AB298" s="81">
        <f>E298+'M2-In'!N298+'M2-In'!P298</f>
        <v>0</v>
      </c>
      <c r="AC298" s="25">
        <f>IF(V298=1,"Corriger",MIN(AA298,ad5m2*Ident!L298))</f>
        <v>0</v>
      </c>
      <c r="AD298" s="25">
        <f>MIN(AB298,ad5m2*Ident!L298)</f>
        <v>0</v>
      </c>
      <c r="AE298" s="81">
        <f t="shared" si="70"/>
        <v>0</v>
      </c>
      <c r="AF298" s="81">
        <f t="shared" si="71"/>
        <v>0</v>
      </c>
      <c r="AG298" s="81">
        <f>'M2-In'!AD298+'M2-In'!AE298</f>
        <v>0</v>
      </c>
      <c r="AH298" s="81">
        <f t="shared" si="72"/>
        <v>0</v>
      </c>
      <c r="AI298" s="81">
        <f>IF(V298=1,"Corriger!",ROUND('M2-In'!AF298*AE298*fuf,2))</f>
        <v>0</v>
      </c>
      <c r="AJ298" s="81">
        <f>IF(V298=1,"Corriger!",ROUND('M2-In'!AG298*AE298*fuf,2))</f>
        <v>0</v>
      </c>
      <c r="AK298" s="81">
        <f>IF(V298=1,"Corriger!",ROUND('M2-In'!AH298*AE298*fuf,2))</f>
        <v>0</v>
      </c>
      <c r="AL298" s="81">
        <f>IF(V298=1,"Corriger!",ROUND('M2-In'!AI298*AE298*fuf,2))</f>
        <v>0</v>
      </c>
      <c r="AM298" s="81">
        <f>IF(V298=1,"Corriger!",ROUND('M2-In'!AJ298*AE298*fuf,2))</f>
        <v>0</v>
      </c>
      <c r="AN298" s="81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1">
        <f t="shared" si="74"/>
        <v>0</v>
      </c>
      <c r="AQ298" s="81">
        <f t="shared" ca="1" si="75"/>
        <v>0</v>
      </c>
      <c r="AR298" s="81">
        <f t="shared" ca="1" si="76"/>
        <v>0</v>
      </c>
      <c r="AS298" s="81">
        <f t="shared" si="77"/>
        <v>0</v>
      </c>
      <c r="AT298" s="81">
        <f t="shared" ca="1" si="78"/>
        <v>0</v>
      </c>
      <c r="AU298" s="81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'M2-In'!F299*malu2+'M2-In'!G299*dima2+'M2-In'!H299*wome2+'M2-In'!I299*doje2+'M2-In'!J299*vrve2+'M2-In'!K299*zasa2+'M2-In'!L299*zodi2</f>
        <v>0</v>
      </c>
      <c r="F299" s="34">
        <f>IF('M2-In'!Q299&lt;0,1,0)</f>
        <v>0</v>
      </c>
      <c r="G299" s="81" t="str">
        <f t="shared" si="64"/>
        <v>OK</v>
      </c>
      <c r="H299" s="81">
        <f>IF('M2-In'!Q299&lt;0,0,'M2-In'!Q299)</f>
        <v>0</v>
      </c>
      <c r="I299" s="25">
        <f>IF('M2-In'!F299&gt;0,malu2,0)</f>
        <v>0</v>
      </c>
      <c r="J299" s="25">
        <f>IF('M2-In'!G299&gt;0,dima2,0)</f>
        <v>0</v>
      </c>
      <c r="K299" s="25">
        <f>IF('M2-In'!H299&gt;0,wome2,0)</f>
        <v>0</v>
      </c>
      <c r="L299" s="25">
        <f>IF('M2-In'!I299&gt;0,doje2,0)</f>
        <v>0</v>
      </c>
      <c r="M299" s="25">
        <f>IF('M2-In'!J299&gt;0,vrve2,0)</f>
        <v>0</v>
      </c>
      <c r="N299" s="25">
        <f>IF('M2-In'!K299&gt;0,zasa2,0)</f>
        <v>0</v>
      </c>
      <c r="O299" s="25">
        <f>IF('M2-In'!L299&gt;0,zodi2,0)</f>
        <v>0</v>
      </c>
      <c r="P299" s="25">
        <f t="shared" si="65"/>
        <v>0</v>
      </c>
      <c r="Q299" s="25">
        <f>IF(P299+'M2-In'!U299&gt;malu2+dima2+wome2+doje2+vrve2+zasa2+zodi2,1,0)</f>
        <v>0</v>
      </c>
      <c r="R299" s="25" t="str">
        <f t="shared" si="66"/>
        <v>OK</v>
      </c>
      <c r="S299" s="25">
        <f>MIN(P299+'M2-In'!U299,malu2+dima2+wome2+doje2+vrve2+zasa2+zodi2)</f>
        <v>0</v>
      </c>
      <c r="T299" s="25">
        <f>IF('M2-In'!AD299+'M2-In'!AE299+'M2-In'!AF299+'M2-In'!AG299+'M2-In'!AH299+'M2-In'!AI299+'M2-In'!AJ299&gt;S299,1,0)</f>
        <v>0</v>
      </c>
      <c r="U299" s="25" t="str">
        <f t="shared" si="67"/>
        <v>OK</v>
      </c>
      <c r="V299" s="34">
        <f t="shared" si="68"/>
        <v>0</v>
      </c>
      <c r="W299" s="81">
        <f>ROUND('M2-In'!Y299+'M2-In'!Z299+'M2-In'!AA299*0.5+'M2-In'!AB299*0.5,2)</f>
        <v>0</v>
      </c>
      <c r="X299" s="81">
        <f>ROUND('M2-In'!Y299,2)+ROUND('M2-In'!Z299*1.5,2)+ROUND('M2-In'!AA299*0.6,2)+ROUND('M2-In'!AB299*0.9,2)</f>
        <v>0</v>
      </c>
      <c r="Y299" s="81">
        <f ca="1">IF(V299=1,"Corriger",'M2-In'!Y299* vergoedtwee +'M2-In'!Z299*ROUND( vergoedtwee *1.5,2)+'M2-In'!AA299*ROUND( vergoedtwee *0.6,2)+'M2-In'!AB299*ROUND( vergoedtwee *0.9,2))</f>
        <v>0</v>
      </c>
      <c r="Z299" s="81">
        <f t="shared" ca="1" si="69"/>
        <v>0</v>
      </c>
      <c r="AA299" s="81">
        <f>E299+'M2-In'!N299+'M2-In'!P299+H299</f>
        <v>0</v>
      </c>
      <c r="AB299" s="81">
        <f>E299+'M2-In'!N299+'M2-In'!P299</f>
        <v>0</v>
      </c>
      <c r="AC299" s="25">
        <f>IF(V299=1,"Corriger",MIN(AA299,ad5m2*Ident!L299))</f>
        <v>0</v>
      </c>
      <c r="AD299" s="25">
        <f>MIN(AB299,ad5m2*Ident!L299)</f>
        <v>0</v>
      </c>
      <c r="AE299" s="81">
        <f t="shared" si="70"/>
        <v>0</v>
      </c>
      <c r="AF299" s="81">
        <f t="shared" si="71"/>
        <v>0</v>
      </c>
      <c r="AG299" s="81">
        <f>'M2-In'!AD299+'M2-In'!AE299</f>
        <v>0</v>
      </c>
      <c r="AH299" s="81">
        <f t="shared" si="72"/>
        <v>0</v>
      </c>
      <c r="AI299" s="81">
        <f>IF(V299=1,"Corriger!",ROUND('M2-In'!AF299*AE299*fuf,2))</f>
        <v>0</v>
      </c>
      <c r="AJ299" s="81">
        <f>IF(V299=1,"Corriger!",ROUND('M2-In'!AG299*AE299*fuf,2))</f>
        <v>0</v>
      </c>
      <c r="AK299" s="81">
        <f>IF(V299=1,"Corriger!",ROUND('M2-In'!AH299*AE299*fuf,2))</f>
        <v>0</v>
      </c>
      <c r="AL299" s="81">
        <f>IF(V299=1,"Corriger!",ROUND('M2-In'!AI299*AE299*fuf,2))</f>
        <v>0</v>
      </c>
      <c r="AM299" s="81">
        <f>IF(V299=1,"Corriger!",ROUND('M2-In'!AJ299*AE299*fuf,2))</f>
        <v>0</v>
      </c>
      <c r="AN299" s="81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1">
        <f t="shared" si="74"/>
        <v>0</v>
      </c>
      <c r="AQ299" s="81">
        <f t="shared" ca="1" si="75"/>
        <v>0</v>
      </c>
      <c r="AR299" s="81">
        <f t="shared" ca="1" si="76"/>
        <v>0</v>
      </c>
      <c r="AS299" s="81">
        <f t="shared" si="77"/>
        <v>0</v>
      </c>
      <c r="AT299" s="81">
        <f t="shared" ca="1" si="78"/>
        <v>0</v>
      </c>
      <c r="AU299" s="81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'M2-In'!F300*malu2+'M2-In'!G300*dima2+'M2-In'!H300*wome2+'M2-In'!I300*doje2+'M2-In'!J300*vrve2+'M2-In'!K300*zasa2+'M2-In'!L300*zodi2</f>
        <v>0</v>
      </c>
      <c r="F300" s="34">
        <f>IF('M2-In'!Q300&lt;0,1,0)</f>
        <v>0</v>
      </c>
      <c r="G300" s="81" t="str">
        <f t="shared" si="64"/>
        <v>OK</v>
      </c>
      <c r="H300" s="81">
        <f>IF('M2-In'!Q300&lt;0,0,'M2-In'!Q300)</f>
        <v>0</v>
      </c>
      <c r="I300" s="25">
        <f>IF('M2-In'!F300&gt;0,malu2,0)</f>
        <v>0</v>
      </c>
      <c r="J300" s="25">
        <f>IF('M2-In'!G300&gt;0,dima2,0)</f>
        <v>0</v>
      </c>
      <c r="K300" s="25">
        <f>IF('M2-In'!H300&gt;0,wome2,0)</f>
        <v>0</v>
      </c>
      <c r="L300" s="25">
        <f>IF('M2-In'!I300&gt;0,doje2,0)</f>
        <v>0</v>
      </c>
      <c r="M300" s="25">
        <f>IF('M2-In'!J300&gt;0,vrve2,0)</f>
        <v>0</v>
      </c>
      <c r="N300" s="25">
        <f>IF('M2-In'!K300&gt;0,zasa2,0)</f>
        <v>0</v>
      </c>
      <c r="O300" s="25">
        <f>IF('M2-In'!L300&gt;0,zodi2,0)</f>
        <v>0</v>
      </c>
      <c r="P300" s="25">
        <f t="shared" si="65"/>
        <v>0</v>
      </c>
      <c r="Q300" s="25">
        <f>IF(P300+'M2-In'!U300&gt;malu2+dima2+wome2+doje2+vrve2+zasa2+zodi2,1,0)</f>
        <v>0</v>
      </c>
      <c r="R300" s="25" t="str">
        <f t="shared" si="66"/>
        <v>OK</v>
      </c>
      <c r="S300" s="25">
        <f>MIN(P300+'M2-In'!U300,malu2+dima2+wome2+doje2+vrve2+zasa2+zodi2)</f>
        <v>0</v>
      </c>
      <c r="T300" s="25">
        <f>IF('M2-In'!AD300+'M2-In'!AE300+'M2-In'!AF300+'M2-In'!AG300+'M2-In'!AH300+'M2-In'!AI300+'M2-In'!AJ300&gt;S300,1,0)</f>
        <v>0</v>
      </c>
      <c r="U300" s="25" t="str">
        <f t="shared" si="67"/>
        <v>OK</v>
      </c>
      <c r="V300" s="34">
        <f t="shared" si="68"/>
        <v>0</v>
      </c>
      <c r="W300" s="81">
        <f>ROUND('M2-In'!Y300+'M2-In'!Z300+'M2-In'!AA300*0.5+'M2-In'!AB300*0.5,2)</f>
        <v>0</v>
      </c>
      <c r="X300" s="81">
        <f>ROUND('M2-In'!Y300,2)+ROUND('M2-In'!Z300*1.5,2)+ROUND('M2-In'!AA300*0.6,2)+ROUND('M2-In'!AB300*0.9,2)</f>
        <v>0</v>
      </c>
      <c r="Y300" s="81">
        <f ca="1">IF(V300=1,"Corriger",'M2-In'!Y300* vergoedtwee +'M2-In'!Z300*ROUND( vergoedtwee *1.5,2)+'M2-In'!AA300*ROUND( vergoedtwee *0.6,2)+'M2-In'!AB300*ROUND( vergoedtwee *0.9,2))</f>
        <v>0</v>
      </c>
      <c r="Z300" s="81">
        <f t="shared" ca="1" si="69"/>
        <v>0</v>
      </c>
      <c r="AA300" s="81">
        <f>E300+'M2-In'!N300+'M2-In'!P300+H300</f>
        <v>0</v>
      </c>
      <c r="AB300" s="81">
        <f>E300+'M2-In'!N300+'M2-In'!P300</f>
        <v>0</v>
      </c>
      <c r="AC300" s="25">
        <f>IF(V300=1,"Corriger",MIN(AA300,ad5m2*Ident!L300))</f>
        <v>0</v>
      </c>
      <c r="AD300" s="25">
        <f>MIN(AB300,ad5m2*Ident!L300)</f>
        <v>0</v>
      </c>
      <c r="AE300" s="81">
        <f t="shared" si="70"/>
        <v>0</v>
      </c>
      <c r="AF300" s="81">
        <f t="shared" si="71"/>
        <v>0</v>
      </c>
      <c r="AG300" s="81">
        <f>'M2-In'!AD300+'M2-In'!AE300</f>
        <v>0</v>
      </c>
      <c r="AH300" s="81">
        <f t="shared" si="72"/>
        <v>0</v>
      </c>
      <c r="AI300" s="81">
        <f>IF(V300=1,"Corriger!",ROUND('M2-In'!AF300*AE300*fuf,2))</f>
        <v>0</v>
      </c>
      <c r="AJ300" s="81">
        <f>IF(V300=1,"Corriger!",ROUND('M2-In'!AG300*AE300*fuf,2))</f>
        <v>0</v>
      </c>
      <c r="AK300" s="81">
        <f>IF(V300=1,"Corriger!",ROUND('M2-In'!AH300*AE300*fuf,2))</f>
        <v>0</v>
      </c>
      <c r="AL300" s="81">
        <f>IF(V300=1,"Corriger!",ROUND('M2-In'!AI300*AE300*fuf,2))</f>
        <v>0</v>
      </c>
      <c r="AM300" s="81">
        <f>IF(V300=1,"Corriger!",ROUND('M2-In'!AJ300*AE300*fuf,2))</f>
        <v>0</v>
      </c>
      <c r="AN300" s="81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1">
        <f t="shared" si="74"/>
        <v>0</v>
      </c>
      <c r="AQ300" s="81">
        <f t="shared" ca="1" si="75"/>
        <v>0</v>
      </c>
      <c r="AR300" s="81">
        <f t="shared" ca="1" si="76"/>
        <v>0</v>
      </c>
      <c r="AS300" s="81">
        <f t="shared" si="77"/>
        <v>0</v>
      </c>
      <c r="AT300" s="81">
        <f t="shared" ca="1" si="78"/>
        <v>0</v>
      </c>
      <c r="AU300" s="81">
        <f t="shared" ca="1" si="79"/>
        <v>0</v>
      </c>
    </row>
  </sheetData>
  <sheetProtection algorithmName="SHA-512" hashValue="Ac+wmgejAtFlQvTSwrL418E3yUoUorolLsULTgEtNga53zq5JLH3b2mgFfROkhNS/vdIwItTA9Xt/dxp1nBuKA==" saltValue="5Epprqk9fvL7I+v4fKPe+g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1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4.5" style="21" customWidth="1"/>
    <col min="26" max="26" width="14.16406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6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286</v>
      </c>
      <c r="D1" s="15">
        <f>Ident!D1</f>
        <v>0</v>
      </c>
      <c r="E1" s="57" t="s">
        <v>287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2"/>
      <c r="W1" s="58" t="s">
        <v>288</v>
      </c>
      <c r="X1" s="17"/>
      <c r="Y1" s="17"/>
      <c r="Z1" s="17"/>
      <c r="AA1" s="59" t="s">
        <v>289</v>
      </c>
      <c r="AB1" s="31"/>
      <c r="AC1" s="31"/>
      <c r="AD1" s="31"/>
      <c r="AE1" s="32"/>
      <c r="AF1" s="59" t="s">
        <v>290</v>
      </c>
      <c r="AG1" s="31"/>
      <c r="AH1" s="31"/>
      <c r="AI1" s="31"/>
      <c r="AJ1" s="31"/>
      <c r="AK1" s="31"/>
      <c r="AL1" s="31"/>
      <c r="AM1" s="31"/>
      <c r="AN1" s="32"/>
      <c r="AO1" s="57" t="s">
        <v>291</v>
      </c>
      <c r="AP1" s="31"/>
      <c r="AQ1" s="31"/>
      <c r="AR1" s="31"/>
      <c r="AS1" s="31"/>
      <c r="AT1" s="31"/>
      <c r="AU1" s="32"/>
    </row>
    <row r="2" spans="1:72" s="8" customFormat="1" ht="11.25" customHeight="1" x14ac:dyDescent="0.2">
      <c r="A2" s="60" t="s">
        <v>292</v>
      </c>
      <c r="B2" s="17"/>
      <c r="C2" s="17"/>
      <c r="D2" s="17"/>
      <c r="E2" s="61" t="s">
        <v>293</v>
      </c>
      <c r="F2" s="35" t="s">
        <v>294</v>
      </c>
      <c r="G2" s="31"/>
      <c r="H2" s="32"/>
      <c r="I2" s="35" t="s">
        <v>295</v>
      </c>
      <c r="J2" s="31"/>
      <c r="K2" s="31"/>
      <c r="L2" s="31"/>
      <c r="M2" s="31"/>
      <c r="N2" s="31"/>
      <c r="O2" s="31"/>
      <c r="P2" s="32"/>
      <c r="Q2" s="62"/>
      <c r="R2" s="63"/>
      <c r="S2" s="64"/>
      <c r="T2" s="62"/>
      <c r="U2" s="63"/>
      <c r="V2" s="65"/>
      <c r="W2" s="65"/>
      <c r="X2" s="65"/>
      <c r="Y2" s="65"/>
      <c r="Z2" s="65"/>
      <c r="AA2" s="17"/>
      <c r="AB2" s="17"/>
      <c r="AC2" s="61"/>
      <c r="AD2" s="61"/>
      <c r="AE2" s="64"/>
      <c r="AF2" s="66"/>
      <c r="AG2" s="66"/>
      <c r="AH2" s="66"/>
      <c r="AI2" s="66"/>
      <c r="AJ2" s="66"/>
      <c r="AK2" s="66"/>
      <c r="AL2" s="66"/>
      <c r="AM2" s="66"/>
      <c r="AN2" s="66"/>
      <c r="AO2" s="67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8" t="s">
        <v>296</v>
      </c>
      <c r="B3" s="68" t="s">
        <v>297</v>
      </c>
      <c r="C3" s="68" t="s">
        <v>298</v>
      </c>
      <c r="D3" s="68" t="s">
        <v>299</v>
      </c>
      <c r="E3" s="69"/>
      <c r="F3" s="70"/>
      <c r="G3" s="71"/>
      <c r="H3" s="72"/>
      <c r="I3" s="73" t="s">
        <v>300</v>
      </c>
      <c r="J3" s="73" t="s">
        <v>301</v>
      </c>
      <c r="K3" s="73" t="s">
        <v>302</v>
      </c>
      <c r="L3" s="73" t="s">
        <v>303</v>
      </c>
      <c r="M3" s="73" t="s">
        <v>304</v>
      </c>
      <c r="N3" s="73" t="s">
        <v>305</v>
      </c>
      <c r="O3" s="73" t="s">
        <v>306</v>
      </c>
      <c r="P3" s="73" t="s">
        <v>307</v>
      </c>
      <c r="Q3" s="122" t="s">
        <v>308</v>
      </c>
      <c r="R3" s="123"/>
      <c r="S3" s="74" t="s">
        <v>309</v>
      </c>
      <c r="T3" s="122" t="s">
        <v>310</v>
      </c>
      <c r="U3" s="123"/>
      <c r="V3" s="75" t="s">
        <v>311</v>
      </c>
      <c r="W3" s="75" t="s">
        <v>312</v>
      </c>
      <c r="X3" s="75" t="s">
        <v>313</v>
      </c>
      <c r="Y3" s="75" t="s">
        <v>336</v>
      </c>
      <c r="Z3" s="75" t="s">
        <v>314</v>
      </c>
      <c r="AA3" s="76" t="s">
        <v>315</v>
      </c>
      <c r="AB3" s="76" t="s">
        <v>316</v>
      </c>
      <c r="AC3" s="77" t="s">
        <v>317</v>
      </c>
      <c r="AD3" s="77" t="s">
        <v>318</v>
      </c>
      <c r="AE3" s="74" t="s">
        <v>319</v>
      </c>
      <c r="AF3" s="78" t="s">
        <v>320</v>
      </c>
      <c r="AG3" s="78" t="s">
        <v>321</v>
      </c>
      <c r="AH3" s="78" t="s">
        <v>322</v>
      </c>
      <c r="AI3" s="78" t="s">
        <v>323</v>
      </c>
      <c r="AJ3" s="78" t="s">
        <v>324</v>
      </c>
      <c r="AK3" s="78" t="s">
        <v>325</v>
      </c>
      <c r="AL3" s="78" t="s">
        <v>326</v>
      </c>
      <c r="AM3" s="78" t="s">
        <v>327</v>
      </c>
      <c r="AN3" s="78" t="s">
        <v>328</v>
      </c>
      <c r="AO3" s="79" t="s">
        <v>329</v>
      </c>
      <c r="AP3" s="80" t="s">
        <v>330</v>
      </c>
      <c r="AQ3" s="80" t="s">
        <v>331</v>
      </c>
      <c r="AR3" s="80" t="s">
        <v>332</v>
      </c>
      <c r="AS3" s="80" t="s">
        <v>333</v>
      </c>
      <c r="AT3" s="80" t="s">
        <v>334</v>
      </c>
      <c r="AU3" s="80" t="s">
        <v>335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'M3-In'!F4*malu3+'M3-In'!G4*dima3+'M3-In'!H4*wome3+'M3-In'!I4*doje3+'M3-In'!J4*vrve3+'M3-In'!K4*zasa3+'M3-In'!L4*zodi3</f>
        <v>0</v>
      </c>
      <c r="F4" s="34">
        <f>IF('M3-In'!Q4&lt;0,1,0)</f>
        <v>0</v>
      </c>
      <c r="G4" s="81" t="str">
        <f t="shared" ref="G4:G67" si="0">IF(F4=1,"pas&lt;0 !","OK")</f>
        <v>OK</v>
      </c>
      <c r="H4" s="81">
        <f>IF('M3-In'!Q4&lt;0,0,'M3-In'!Q4)</f>
        <v>0</v>
      </c>
      <c r="I4" s="25">
        <f>IF('M3-In'!F4&gt;0,malu3,0)</f>
        <v>0</v>
      </c>
      <c r="J4" s="25">
        <f>IF('M3-In'!G4&gt;0,dima3,0)</f>
        <v>0</v>
      </c>
      <c r="K4" s="25">
        <f>IF('M3-In'!H4&gt;0,wome3,0)</f>
        <v>0</v>
      </c>
      <c r="L4" s="25">
        <f>IF('M3-In'!I4&gt;0,doje3,0)</f>
        <v>0</v>
      </c>
      <c r="M4" s="25">
        <f>IF('M3-In'!J4&gt;0,vrve3,0)</f>
        <v>0</v>
      </c>
      <c r="N4" s="25">
        <f>IF('M3-In'!K4&gt;0,zasa3,0)</f>
        <v>0</v>
      </c>
      <c r="O4" s="25">
        <f>IF('M3-In'!L4&gt;0,zodi3,0)</f>
        <v>0</v>
      </c>
      <c r="P4" s="25">
        <f t="shared" ref="P4:P67" si="1">I4+J4+K4+L4+M4+N4+O4</f>
        <v>0</v>
      </c>
      <c r="Q4" s="25">
        <f>IF(P4+'M3-In'!U4&gt;malu3+dima3+wome3+doje3+vrve3+zasa3+zodi3,1,0)</f>
        <v>0</v>
      </c>
      <c r="R4" s="25" t="str">
        <f t="shared" ref="R4:R67" si="2">IF(Q4=1,"Trop!","OK")</f>
        <v>OK</v>
      </c>
      <c r="S4" s="25">
        <f>MIN(P4+'M3-In'!U4,malu3+dima3+wome3+doje3+vrve3+zasa3+zodi3)</f>
        <v>0</v>
      </c>
      <c r="T4" s="25">
        <f>IF('M3-In'!AD4+'M3-In'!AE4+'M3-In'!AF4+'M3-In'!AG4+'M3-In'!AH4+'M3-In'!AI4+'M3-In'!AJ4&gt;S4,1,0)</f>
        <v>0</v>
      </c>
      <c r="U4" s="25" t="str">
        <f t="shared" ref="U4:U67" si="3">IF(T4=1,"Trop!","OK")</f>
        <v>OK</v>
      </c>
      <c r="V4" s="81">
        <f t="shared" ref="V4:V67" si="4">IF(OR(Q4=1,T4=1,F4=1),1,0)</f>
        <v>0</v>
      </c>
      <c r="W4" s="81">
        <f>ROUND('M3-In'!Y4+'M3-In'!Z4+'M3-In'!AA4*0.5+'M3-In'!AB4*0.5,2)</f>
        <v>0</v>
      </c>
      <c r="X4" s="81">
        <f>ROUND('M3-In'!Y4,2)+ROUND('M3-In'!Z4*1.5,2)+ROUND('M3-In'!AA4*0.6,2)+ROUND('M3-In'!AB4*0.9,2)</f>
        <v>0</v>
      </c>
      <c r="Y4" s="81">
        <f ca="1">IF(V4=1,"Corriger",'M3-In'!Y4* vergoeddrie +'M3-In'!Z4*ROUND( vergoeddrie *1.5,2)+'M3-In'!AA4*ROUND( vergoeddrie *0.6,2)+'M3-In'!AB4*ROUND( vergoeddrie *0.9,2))</f>
        <v>0</v>
      </c>
      <c r="Z4" s="81">
        <f t="shared" ref="Z4:Z67" ca="1" si="5">IF(V4=1,"Corriger",Y4-AU4)</f>
        <v>0</v>
      </c>
      <c r="AA4" s="81">
        <f>E4+'M3-In'!N4+'M3-In'!P4+H4</f>
        <v>0</v>
      </c>
      <c r="AB4" s="81">
        <f>E4+'M3-In'!N4+'M3-In'!P4</f>
        <v>0</v>
      </c>
      <c r="AC4" s="25">
        <f>IF(V4=1,"Corriger",MIN(AA4,ad5m3*Ident!L4))</f>
        <v>0</v>
      </c>
      <c r="AD4" s="25">
        <f>MIN(AB4,ad5m3*Ident!L4)</f>
        <v>0</v>
      </c>
      <c r="AE4" s="81">
        <f t="shared" ref="AE4:AE67" si="6">IF(V4=1,"Corriger!",IF(S4=0,0,ROUND(AD4/S4,2)))</f>
        <v>0</v>
      </c>
      <c r="AF4" s="81">
        <f t="shared" ref="AF4:AF67" si="7">IF(V4=1,"Corriger!",ROUND(W4*fuf,2))</f>
        <v>0</v>
      </c>
      <c r="AG4" s="81">
        <f>'M3-In'!AD4+'M3-In'!AE4</f>
        <v>0</v>
      </c>
      <c r="AH4" s="81">
        <f t="shared" ref="AH4:AH67" si="8">IF(V4=1,"Corriger!",ROUND(AG4*AE4*fuf,2))</f>
        <v>0</v>
      </c>
      <c r="AI4" s="81">
        <f>IF(V4=1,"Corriger!",ROUND('M3-In'!AF4*AE4*fuf,2))</f>
        <v>0</v>
      </c>
      <c r="AJ4" s="81">
        <f>IF(V4=1,"Corriger!",ROUND('M3-In'!AG4*AE4*fuf,2))</f>
        <v>0</v>
      </c>
      <c r="AK4" s="81">
        <f>IF(V4=1,"Corriger!",ROUND('M3-In'!AH4*AE4*fuf,2))</f>
        <v>0</v>
      </c>
      <c r="AL4" s="81">
        <f>IF(V4=1,"Corriger!",ROUND('M3-In'!AI4*AE4*fuf,2))</f>
        <v>0</v>
      </c>
      <c r="AM4" s="81">
        <f>IF(V4=1,"Corriger!",ROUND('M3-In'!AJ4*AE4*fuf,2))</f>
        <v>0</v>
      </c>
      <c r="AN4" s="81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1">
        <f t="shared" ref="AP4:AP67" si="10">ROUND(W4*fuf,2)</f>
        <v>0</v>
      </c>
      <c r="AQ4" s="81">
        <f t="shared" ref="AQ4:AQ67" ca="1" si="11">ROUND(fulm3*AP4,2)</f>
        <v>0</v>
      </c>
      <c r="AR4" s="81">
        <f t="shared" ref="AR4:AR67" ca="1" si="12">ROUND(AQ4*wnbij/100,2)</f>
        <v>0</v>
      </c>
      <c r="AS4" s="81">
        <f t="shared" ref="AS4:AS67" si="13">MIN(ROUND(AP4/upm_3,2),1)</f>
        <v>0</v>
      </c>
      <c r="AT4" s="81">
        <f t="shared" ref="AT4:AT67" ca="1" si="14">MIN(ROUND(bvmll3*AS4,2),AR4)</f>
        <v>0</v>
      </c>
      <c r="AU4" s="81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'M3-In'!F5*malu3+'M3-In'!G5*dima3+'M3-In'!H5*wome3+'M3-In'!I5*doje3+'M3-In'!J5*vrve3+'M3-In'!K5*zasa3+'M3-In'!L5*zodi3</f>
        <v>0</v>
      </c>
      <c r="F5" s="34">
        <f>IF('M3-In'!Q5&lt;0,1,0)</f>
        <v>0</v>
      </c>
      <c r="G5" s="81" t="str">
        <f t="shared" si="0"/>
        <v>OK</v>
      </c>
      <c r="H5" s="81">
        <f>IF('M3-In'!Q5&lt;0,0,'M3-In'!Q5)</f>
        <v>0</v>
      </c>
      <c r="I5" s="25">
        <f>IF('M3-In'!F5&gt;0,malu3,0)</f>
        <v>0</v>
      </c>
      <c r="J5" s="25">
        <f>IF('M3-In'!G5&gt;0,dima3,0)</f>
        <v>0</v>
      </c>
      <c r="K5" s="25">
        <f>IF('M3-In'!H5&gt;0,wome3,0)</f>
        <v>0</v>
      </c>
      <c r="L5" s="25">
        <f>IF('M3-In'!I5&gt;0,doje3,0)</f>
        <v>0</v>
      </c>
      <c r="M5" s="25">
        <f>IF('M3-In'!J5&gt;0,vrve3,0)</f>
        <v>0</v>
      </c>
      <c r="N5" s="25">
        <f>IF('M3-In'!K5&gt;0,zasa3,0)</f>
        <v>0</v>
      </c>
      <c r="O5" s="25">
        <f>IF('M3-In'!L5&gt;0,zodi3,0)</f>
        <v>0</v>
      </c>
      <c r="P5" s="25">
        <f t="shared" si="1"/>
        <v>0</v>
      </c>
      <c r="Q5" s="25">
        <f>IF(P5+'M3-In'!U5&gt;malu3+dima3+wome3+doje3+vrve3+zasa3+zodi3,1,0)</f>
        <v>0</v>
      </c>
      <c r="R5" s="25" t="str">
        <f t="shared" si="2"/>
        <v>OK</v>
      </c>
      <c r="S5" s="25">
        <f>MIN(P5+'M3-In'!U5,malu3+dima3+wome3+doje3+vrve3+zasa3+zodi3)</f>
        <v>0</v>
      </c>
      <c r="T5" s="25">
        <f>IF('M3-In'!AD5+'M3-In'!AE5+'M3-In'!AF5+'M3-In'!AG5+'M3-In'!AH5+'M3-In'!AI5+'M3-In'!AJ5&gt;S5,1,0)</f>
        <v>0</v>
      </c>
      <c r="U5" s="25" t="str">
        <f t="shared" si="3"/>
        <v>OK</v>
      </c>
      <c r="V5" s="81">
        <f t="shared" si="4"/>
        <v>0</v>
      </c>
      <c r="W5" s="81">
        <f>ROUND('M3-In'!Y5+'M3-In'!Z5+'M3-In'!AA5*0.5+'M3-In'!AB5*0.5,2)</f>
        <v>0</v>
      </c>
      <c r="X5" s="81">
        <f>ROUND('M3-In'!Y5,2)+ROUND('M3-In'!Z5*1.5,2)+ROUND('M3-In'!AA5*0.6,2)+ROUND('M3-In'!AB5*0.9,2)</f>
        <v>0</v>
      </c>
      <c r="Y5" s="81">
        <f ca="1">IF(V5=1,"Corriger",'M3-In'!Y5* vergoeddrie +'M3-In'!Z5*ROUND( vergoeddrie *1.5,2)+'M3-In'!AA5*ROUND( vergoeddrie *0.6,2)+'M3-In'!AB5*ROUND( vergoeddrie *0.9,2))</f>
        <v>0</v>
      </c>
      <c r="Z5" s="81">
        <f t="shared" ca="1" si="5"/>
        <v>0</v>
      </c>
      <c r="AA5" s="81">
        <f>E5+'M3-In'!N5+'M3-In'!P5+H5</f>
        <v>0</v>
      </c>
      <c r="AB5" s="81">
        <f>E5+'M3-In'!N5+'M3-In'!P5</f>
        <v>0</v>
      </c>
      <c r="AC5" s="25">
        <f>IF(V5=1,"Corriger",MIN(AA5,ad5m3*Ident!L5))</f>
        <v>0</v>
      </c>
      <c r="AD5" s="25">
        <f>MIN(AB5,ad5m3*Ident!L5)</f>
        <v>0</v>
      </c>
      <c r="AE5" s="81">
        <f t="shared" si="6"/>
        <v>0</v>
      </c>
      <c r="AF5" s="81">
        <f t="shared" si="7"/>
        <v>0</v>
      </c>
      <c r="AG5" s="81">
        <f>'M3-In'!AD5+'M3-In'!AE5</f>
        <v>0</v>
      </c>
      <c r="AH5" s="81">
        <f t="shared" si="8"/>
        <v>0</v>
      </c>
      <c r="AI5" s="81">
        <f>IF(V5=1,"Corriger!",ROUND('M3-In'!AF5*AE5*fuf,2))</f>
        <v>0</v>
      </c>
      <c r="AJ5" s="81">
        <f>IF(V5=1,"Corriger!",ROUND('M3-In'!AG5*AE5*fuf,2))</f>
        <v>0</v>
      </c>
      <c r="AK5" s="81">
        <f>IF(V5=1,"Corriger!",ROUND('M3-In'!AH5*AE5*fuf,2))</f>
        <v>0</v>
      </c>
      <c r="AL5" s="81">
        <f>IF(V5=1,"Corriger!",ROUND('M3-In'!AI5*AE5*fuf,2))</f>
        <v>0</v>
      </c>
      <c r="AM5" s="81">
        <f>IF(V5=1,"Corriger!",ROUND('M3-In'!AJ5*AE5*fuf,2))</f>
        <v>0</v>
      </c>
      <c r="AN5" s="81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81">
        <f t="shared" si="10"/>
        <v>0</v>
      </c>
      <c r="AQ5" s="81">
        <f t="shared" ca="1" si="11"/>
        <v>0</v>
      </c>
      <c r="AR5" s="81">
        <f t="shared" ca="1" si="12"/>
        <v>0</v>
      </c>
      <c r="AS5" s="81">
        <f t="shared" si="13"/>
        <v>0</v>
      </c>
      <c r="AT5" s="81">
        <f t="shared" ca="1" si="14"/>
        <v>0</v>
      </c>
      <c r="AU5" s="81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'M3-In'!F6*malu3+'M3-In'!G6*dima3+'M3-In'!H6*wome3+'M3-In'!I6*doje3+'M3-In'!J6*vrve3+'M3-In'!K6*zasa3+'M3-In'!L6*zodi3</f>
        <v>0</v>
      </c>
      <c r="F6" s="34">
        <f>IF('M3-In'!Q6&lt;0,1,0)</f>
        <v>0</v>
      </c>
      <c r="G6" s="81" t="str">
        <f t="shared" si="0"/>
        <v>OK</v>
      </c>
      <c r="H6" s="81">
        <f>IF('M3-In'!Q6&lt;0,0,'M3-In'!Q6)</f>
        <v>0</v>
      </c>
      <c r="I6" s="25">
        <f>IF('M3-In'!F6&gt;0,malu3,0)</f>
        <v>0</v>
      </c>
      <c r="J6" s="25">
        <f>IF('M3-In'!G6&gt;0,dima3,0)</f>
        <v>0</v>
      </c>
      <c r="K6" s="25">
        <f>IF('M3-In'!H6&gt;0,wome3,0)</f>
        <v>0</v>
      </c>
      <c r="L6" s="25">
        <f>IF('M3-In'!I6&gt;0,doje3,0)</f>
        <v>0</v>
      </c>
      <c r="M6" s="25">
        <f>IF('M3-In'!J6&gt;0,vrve3,0)</f>
        <v>0</v>
      </c>
      <c r="N6" s="25">
        <f>IF('M3-In'!K6&gt;0,zasa3,0)</f>
        <v>0</v>
      </c>
      <c r="O6" s="25">
        <f>IF('M3-In'!L6&gt;0,zodi3,0)</f>
        <v>0</v>
      </c>
      <c r="P6" s="25">
        <f t="shared" si="1"/>
        <v>0</v>
      </c>
      <c r="Q6" s="25">
        <f>IF(P6+'M3-In'!U6&gt;malu3+dima3+wome3+doje3+vrve3+zasa3+zodi3,1,0)</f>
        <v>0</v>
      </c>
      <c r="R6" s="25" t="str">
        <f t="shared" si="2"/>
        <v>OK</v>
      </c>
      <c r="S6" s="25">
        <f>MIN(P6+'M3-In'!U6,malu3+dima3+wome3+doje3+vrve3+zasa3+zodi3)</f>
        <v>0</v>
      </c>
      <c r="T6" s="25">
        <f>IF('M3-In'!AD6+'M3-In'!AE6+'M3-In'!AF6+'M3-In'!AG6+'M3-In'!AH6+'M3-In'!AI6+'M3-In'!AJ6&gt;S6,1,0)</f>
        <v>0</v>
      </c>
      <c r="U6" s="25" t="str">
        <f t="shared" si="3"/>
        <v>OK</v>
      </c>
      <c r="V6" s="81">
        <f t="shared" si="4"/>
        <v>0</v>
      </c>
      <c r="W6" s="81">
        <f>ROUND('M3-In'!Y6+'M3-In'!Z6+'M3-In'!AA6*0.5+'M3-In'!AB6*0.5,2)</f>
        <v>0</v>
      </c>
      <c r="X6" s="81">
        <f>ROUND('M3-In'!Y6,2)+ROUND('M3-In'!Z6*1.5,2)+ROUND('M3-In'!AA6*0.6,2)+ROUND('M3-In'!AB6*0.9,2)</f>
        <v>0</v>
      </c>
      <c r="Y6" s="81">
        <f ca="1">IF(V6=1,"Corriger",'M3-In'!Y6* vergoeddrie +'M3-In'!Z6*ROUND( vergoeddrie *1.5,2)+'M3-In'!AA6*ROUND( vergoeddrie *0.6,2)+'M3-In'!AB6*ROUND( vergoeddrie *0.9,2))</f>
        <v>0</v>
      </c>
      <c r="Z6" s="81">
        <f t="shared" ca="1" si="5"/>
        <v>0</v>
      </c>
      <c r="AA6" s="81">
        <f>E6+'M3-In'!N6+'M3-In'!P6+H6</f>
        <v>0</v>
      </c>
      <c r="AB6" s="81">
        <f>E6+'M3-In'!N6+'M3-In'!P6</f>
        <v>0</v>
      </c>
      <c r="AC6" s="25">
        <f>IF(V6=1,"Corriger",MIN(AA6,ad5m3*Ident!L6))</f>
        <v>0</v>
      </c>
      <c r="AD6" s="25">
        <f>MIN(AB6,ad5m3*Ident!L6)</f>
        <v>0</v>
      </c>
      <c r="AE6" s="81">
        <f t="shared" si="6"/>
        <v>0</v>
      </c>
      <c r="AF6" s="81">
        <f t="shared" si="7"/>
        <v>0</v>
      </c>
      <c r="AG6" s="81">
        <f>'M3-In'!AD6+'M3-In'!AE6</f>
        <v>0</v>
      </c>
      <c r="AH6" s="81">
        <f t="shared" si="8"/>
        <v>0</v>
      </c>
      <c r="AI6" s="81">
        <f>IF(V6=1,"Corriger!",ROUND('M3-In'!AF6*AE6*fuf,2))</f>
        <v>0</v>
      </c>
      <c r="AJ6" s="81">
        <f>IF(V6=1,"Corriger!",ROUND('M3-In'!AG6*AE6*fuf,2))</f>
        <v>0</v>
      </c>
      <c r="AK6" s="81">
        <f>IF(V6=1,"Corriger!",ROUND('M3-In'!AH6*AE6*fuf,2))</f>
        <v>0</v>
      </c>
      <c r="AL6" s="81">
        <f>IF(V6=1,"Corriger!",ROUND('M3-In'!AI6*AE6*fuf,2))</f>
        <v>0</v>
      </c>
      <c r="AM6" s="81">
        <f>IF(V6=1,"Corriger!",ROUND('M3-In'!AJ6*AE6*fuf,2))</f>
        <v>0</v>
      </c>
      <c r="AN6" s="81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81">
        <f t="shared" si="10"/>
        <v>0</v>
      </c>
      <c r="AQ6" s="81">
        <f t="shared" ca="1" si="11"/>
        <v>0</v>
      </c>
      <c r="AR6" s="81">
        <f t="shared" ca="1" si="12"/>
        <v>0</v>
      </c>
      <c r="AS6" s="81">
        <f t="shared" si="13"/>
        <v>0</v>
      </c>
      <c r="AT6" s="81">
        <f t="shared" ca="1" si="14"/>
        <v>0</v>
      </c>
      <c r="AU6" s="81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'M3-In'!F7*malu3+'M3-In'!G7*dima3+'M3-In'!H7*wome3+'M3-In'!I7*doje3+'M3-In'!J7*vrve3+'M3-In'!K7*zasa3+'M3-In'!L7*zodi3</f>
        <v>0</v>
      </c>
      <c r="F7" s="34">
        <f>IF('M3-In'!Q7&lt;0,1,0)</f>
        <v>0</v>
      </c>
      <c r="G7" s="81" t="str">
        <f t="shared" si="0"/>
        <v>OK</v>
      </c>
      <c r="H7" s="81">
        <f>IF('M3-In'!Q7&lt;0,0,'M3-In'!Q7)</f>
        <v>0</v>
      </c>
      <c r="I7" s="25">
        <f>IF('M3-In'!F7&gt;0,malu3,0)</f>
        <v>0</v>
      </c>
      <c r="J7" s="25">
        <f>IF('M3-In'!G7&gt;0,dima3,0)</f>
        <v>0</v>
      </c>
      <c r="K7" s="25">
        <f>IF('M3-In'!H7&gt;0,wome3,0)</f>
        <v>0</v>
      </c>
      <c r="L7" s="25">
        <f>IF('M3-In'!I7&gt;0,doje3,0)</f>
        <v>0</v>
      </c>
      <c r="M7" s="25">
        <f>IF('M3-In'!J7&gt;0,vrve3,0)</f>
        <v>0</v>
      </c>
      <c r="N7" s="25">
        <f>IF('M3-In'!K7&gt;0,zasa3,0)</f>
        <v>0</v>
      </c>
      <c r="O7" s="25">
        <f>IF('M3-In'!L7&gt;0,zodi3,0)</f>
        <v>0</v>
      </c>
      <c r="P7" s="25">
        <f t="shared" si="1"/>
        <v>0</v>
      </c>
      <c r="Q7" s="25">
        <f>IF(P7+'M3-In'!U7&gt;malu3+dima3+wome3+doje3+vrve3+zasa3+zodi3,1,0)</f>
        <v>0</v>
      </c>
      <c r="R7" s="25" t="str">
        <f t="shared" si="2"/>
        <v>OK</v>
      </c>
      <c r="S7" s="25">
        <f>MIN(P7+'M3-In'!U7,malu3+dima3+wome3+doje3+vrve3+zasa3+zodi3)</f>
        <v>0</v>
      </c>
      <c r="T7" s="25">
        <f>IF('M3-In'!AD7+'M3-In'!AE7+'M3-In'!AF7+'M3-In'!AG7+'M3-In'!AH7+'M3-In'!AI7+'M3-In'!AJ7&gt;S7,1,0)</f>
        <v>0</v>
      </c>
      <c r="U7" s="25" t="str">
        <f t="shared" si="3"/>
        <v>OK</v>
      </c>
      <c r="V7" s="81">
        <f t="shared" si="4"/>
        <v>0</v>
      </c>
      <c r="W7" s="81">
        <f>ROUND('M3-In'!Y7+'M3-In'!Z7+'M3-In'!AA7*0.5+'M3-In'!AB7*0.5,2)</f>
        <v>0</v>
      </c>
      <c r="X7" s="81">
        <f>ROUND('M3-In'!Y7,2)+ROUND('M3-In'!Z7*1.5,2)+ROUND('M3-In'!AA7*0.6,2)+ROUND('M3-In'!AB7*0.9,2)</f>
        <v>0</v>
      </c>
      <c r="Y7" s="81">
        <f ca="1">IF(V7=1,"Corriger",'M3-In'!Y7* vergoeddrie +'M3-In'!Z7*ROUND( vergoeddrie *1.5,2)+'M3-In'!AA7*ROUND( vergoeddrie *0.6,2)+'M3-In'!AB7*ROUND( vergoeddrie *0.9,2))</f>
        <v>0</v>
      </c>
      <c r="Z7" s="81">
        <f t="shared" ca="1" si="5"/>
        <v>0</v>
      </c>
      <c r="AA7" s="81">
        <f>E7+'M3-In'!N7+'M3-In'!P7+H7</f>
        <v>0</v>
      </c>
      <c r="AB7" s="81">
        <f>E7+'M3-In'!N7+'M3-In'!P7</f>
        <v>0</v>
      </c>
      <c r="AC7" s="25">
        <f>IF(V7=1,"Corriger",MIN(AA7,ad5m3*Ident!L7))</f>
        <v>0</v>
      </c>
      <c r="AD7" s="25">
        <f>MIN(AB7,ad5m3*Ident!L7)</f>
        <v>0</v>
      </c>
      <c r="AE7" s="81">
        <f t="shared" si="6"/>
        <v>0</v>
      </c>
      <c r="AF7" s="81">
        <f t="shared" si="7"/>
        <v>0</v>
      </c>
      <c r="AG7" s="81">
        <f>'M3-In'!AD7+'M3-In'!AE7</f>
        <v>0</v>
      </c>
      <c r="AH7" s="81">
        <f t="shared" si="8"/>
        <v>0</v>
      </c>
      <c r="AI7" s="81">
        <f>IF(V7=1,"Corriger!",ROUND('M3-In'!AF7*AE7*fuf,2))</f>
        <v>0</v>
      </c>
      <c r="AJ7" s="81">
        <f>IF(V7=1,"Corriger!",ROUND('M3-In'!AG7*AE7*fuf,2))</f>
        <v>0</v>
      </c>
      <c r="AK7" s="81">
        <f>IF(V7=1,"Corriger!",ROUND('M3-In'!AH7*AE7*fuf,2))</f>
        <v>0</v>
      </c>
      <c r="AL7" s="81">
        <f>IF(V7=1,"Corriger!",ROUND('M3-In'!AI7*AE7*fuf,2))</f>
        <v>0</v>
      </c>
      <c r="AM7" s="81">
        <f>IF(V7=1,"Corriger!",ROUND('M3-In'!AJ7*AE7*fuf,2))</f>
        <v>0</v>
      </c>
      <c r="AN7" s="81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81">
        <f t="shared" si="10"/>
        <v>0</v>
      </c>
      <c r="AQ7" s="81">
        <f t="shared" ca="1" si="11"/>
        <v>0</v>
      </c>
      <c r="AR7" s="81">
        <f t="shared" ca="1" si="12"/>
        <v>0</v>
      </c>
      <c r="AS7" s="81">
        <f t="shared" si="13"/>
        <v>0</v>
      </c>
      <c r="AT7" s="81">
        <f t="shared" ca="1" si="14"/>
        <v>0</v>
      </c>
      <c r="AU7" s="81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'M3-In'!F8*malu3+'M3-In'!G8*dima3+'M3-In'!H8*wome3+'M3-In'!I8*doje3+'M3-In'!J8*vrve3+'M3-In'!K8*zasa3+'M3-In'!L8*zodi3</f>
        <v>0</v>
      </c>
      <c r="F8" s="34">
        <f>IF('M3-In'!Q8&lt;0,1,0)</f>
        <v>0</v>
      </c>
      <c r="G8" s="81" t="str">
        <f t="shared" si="0"/>
        <v>OK</v>
      </c>
      <c r="H8" s="81">
        <f>IF('M3-In'!Q8&lt;0,0,'M3-In'!Q8)</f>
        <v>0</v>
      </c>
      <c r="I8" s="25">
        <f>IF('M3-In'!F8&gt;0,malu3,0)</f>
        <v>0</v>
      </c>
      <c r="J8" s="25">
        <f>IF('M3-In'!G8&gt;0,dima3,0)</f>
        <v>0</v>
      </c>
      <c r="K8" s="25">
        <f>IF('M3-In'!H8&gt;0,wome3,0)</f>
        <v>0</v>
      </c>
      <c r="L8" s="25">
        <f>IF('M3-In'!I8&gt;0,doje3,0)</f>
        <v>0</v>
      </c>
      <c r="M8" s="25">
        <f>IF('M3-In'!J8&gt;0,vrve3,0)</f>
        <v>0</v>
      </c>
      <c r="N8" s="25">
        <f>IF('M3-In'!K8&gt;0,zasa3,0)</f>
        <v>0</v>
      </c>
      <c r="O8" s="25">
        <f>IF('M3-In'!L8&gt;0,zodi3,0)</f>
        <v>0</v>
      </c>
      <c r="P8" s="25">
        <f t="shared" si="1"/>
        <v>0</v>
      </c>
      <c r="Q8" s="25">
        <f>IF(P8+'M3-In'!U8&gt;malu3+dima3+wome3+doje3+vrve3+zasa3+zodi3,1,0)</f>
        <v>0</v>
      </c>
      <c r="R8" s="25" t="str">
        <f t="shared" si="2"/>
        <v>OK</v>
      </c>
      <c r="S8" s="25">
        <f>MIN(P8+'M3-In'!U8,malu3+dima3+wome3+doje3+vrve3+zasa3+zodi3)</f>
        <v>0</v>
      </c>
      <c r="T8" s="25">
        <f>IF('M3-In'!AD8+'M3-In'!AE8+'M3-In'!AF8+'M3-In'!AG8+'M3-In'!AH8+'M3-In'!AI8+'M3-In'!AJ8&gt;S8,1,0)</f>
        <v>0</v>
      </c>
      <c r="U8" s="25" t="str">
        <f t="shared" si="3"/>
        <v>OK</v>
      </c>
      <c r="V8" s="81">
        <f t="shared" si="4"/>
        <v>0</v>
      </c>
      <c r="W8" s="81">
        <f>ROUND('M3-In'!Y8+'M3-In'!Z8+'M3-In'!AA8*0.5+'M3-In'!AB8*0.5,2)</f>
        <v>0</v>
      </c>
      <c r="X8" s="81">
        <f>ROUND('M3-In'!Y8,2)+ROUND('M3-In'!Z8*1.5,2)+ROUND('M3-In'!AA8*0.6,2)+ROUND('M3-In'!AB8*0.9,2)</f>
        <v>0</v>
      </c>
      <c r="Y8" s="81">
        <f ca="1">IF(V8=1,"Corriger",'M3-In'!Y8* vergoeddrie +'M3-In'!Z8*ROUND( vergoeddrie *1.5,2)+'M3-In'!AA8*ROUND( vergoeddrie *0.6,2)+'M3-In'!AB8*ROUND( vergoeddrie *0.9,2))</f>
        <v>0</v>
      </c>
      <c r="Z8" s="81">
        <f t="shared" ca="1" si="5"/>
        <v>0</v>
      </c>
      <c r="AA8" s="81">
        <f>E8+'M3-In'!N8+'M3-In'!P8+H8</f>
        <v>0</v>
      </c>
      <c r="AB8" s="81">
        <f>E8+'M3-In'!N8+'M3-In'!P8</f>
        <v>0</v>
      </c>
      <c r="AC8" s="25">
        <f>IF(V8=1,"Corriger",MIN(AA8,ad5m3*Ident!L8))</f>
        <v>0</v>
      </c>
      <c r="AD8" s="25">
        <f>MIN(AB8,ad5m3*Ident!L8)</f>
        <v>0</v>
      </c>
      <c r="AE8" s="81">
        <f t="shared" si="6"/>
        <v>0</v>
      </c>
      <c r="AF8" s="81">
        <f t="shared" si="7"/>
        <v>0</v>
      </c>
      <c r="AG8" s="81">
        <f>'M3-In'!AD8+'M3-In'!AE8</f>
        <v>0</v>
      </c>
      <c r="AH8" s="81">
        <f t="shared" si="8"/>
        <v>0</v>
      </c>
      <c r="AI8" s="81">
        <f>IF(V8=1,"Corriger!",ROUND('M3-In'!AF8*AE8*fuf,2))</f>
        <v>0</v>
      </c>
      <c r="AJ8" s="81">
        <f>IF(V8=1,"Corriger!",ROUND('M3-In'!AG8*AE8*fuf,2))</f>
        <v>0</v>
      </c>
      <c r="AK8" s="81">
        <f>IF(V8=1,"Corriger!",ROUND('M3-In'!AH8*AE8*fuf,2))</f>
        <v>0</v>
      </c>
      <c r="AL8" s="81">
        <f>IF(V8=1,"Corriger!",ROUND('M3-In'!AI8*AE8*fuf,2))</f>
        <v>0</v>
      </c>
      <c r="AM8" s="81">
        <f>IF(V8=1,"Corriger!",ROUND('M3-In'!AJ8*AE8*fuf,2))</f>
        <v>0</v>
      </c>
      <c r="AN8" s="81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81">
        <f t="shared" si="10"/>
        <v>0</v>
      </c>
      <c r="AQ8" s="81">
        <f t="shared" ca="1" si="11"/>
        <v>0</v>
      </c>
      <c r="AR8" s="81">
        <f t="shared" ca="1" si="12"/>
        <v>0</v>
      </c>
      <c r="AS8" s="81">
        <f t="shared" si="13"/>
        <v>0</v>
      </c>
      <c r="AT8" s="81">
        <f t="shared" ca="1" si="14"/>
        <v>0</v>
      </c>
      <c r="AU8" s="81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'M3-In'!F9*malu3+'M3-In'!G9*dima3+'M3-In'!H9*wome3+'M3-In'!I9*doje3+'M3-In'!J9*vrve3+'M3-In'!K9*zasa3+'M3-In'!L9*zodi3</f>
        <v>0</v>
      </c>
      <c r="F9" s="34">
        <f>IF('M3-In'!Q9&lt;0,1,0)</f>
        <v>0</v>
      </c>
      <c r="G9" s="81" t="str">
        <f t="shared" si="0"/>
        <v>OK</v>
      </c>
      <c r="H9" s="81">
        <f>IF('M3-In'!Q9&lt;0,0,'M3-In'!Q9)</f>
        <v>0</v>
      </c>
      <c r="I9" s="25">
        <f>IF('M3-In'!F9&gt;0,malu3,0)</f>
        <v>0</v>
      </c>
      <c r="J9" s="25">
        <f>IF('M3-In'!G9&gt;0,dima3,0)</f>
        <v>0</v>
      </c>
      <c r="K9" s="25">
        <f>IF('M3-In'!H9&gt;0,wome3,0)</f>
        <v>0</v>
      </c>
      <c r="L9" s="25">
        <f>IF('M3-In'!I9&gt;0,doje3,0)</f>
        <v>0</v>
      </c>
      <c r="M9" s="25">
        <f>IF('M3-In'!J9&gt;0,vrve3,0)</f>
        <v>0</v>
      </c>
      <c r="N9" s="25">
        <f>IF('M3-In'!K9&gt;0,zasa3,0)</f>
        <v>0</v>
      </c>
      <c r="O9" s="25">
        <f>IF('M3-In'!L9&gt;0,zodi3,0)</f>
        <v>0</v>
      </c>
      <c r="P9" s="25">
        <f t="shared" si="1"/>
        <v>0</v>
      </c>
      <c r="Q9" s="25">
        <f>IF(P9+'M3-In'!U9&gt;malu3+dima3+wome3+doje3+vrve3+zasa3+zodi3,1,0)</f>
        <v>0</v>
      </c>
      <c r="R9" s="25" t="str">
        <f t="shared" si="2"/>
        <v>OK</v>
      </c>
      <c r="S9" s="25">
        <f>MIN(P9+'M3-In'!U9,malu3+dima3+wome3+doje3+vrve3+zasa3+zodi3)</f>
        <v>0</v>
      </c>
      <c r="T9" s="25">
        <f>IF('M3-In'!AD9+'M3-In'!AE9+'M3-In'!AF9+'M3-In'!AG9+'M3-In'!AH9+'M3-In'!AI9+'M3-In'!AJ9&gt;S9,1,0)</f>
        <v>0</v>
      </c>
      <c r="U9" s="25" t="str">
        <f t="shared" si="3"/>
        <v>OK</v>
      </c>
      <c r="V9" s="81">
        <f t="shared" si="4"/>
        <v>0</v>
      </c>
      <c r="W9" s="81">
        <f>ROUND('M3-In'!Y9+'M3-In'!Z9+'M3-In'!AA9*0.5+'M3-In'!AB9*0.5,2)</f>
        <v>0</v>
      </c>
      <c r="X9" s="81">
        <f>ROUND('M3-In'!Y9,2)+ROUND('M3-In'!Z9*1.5,2)+ROUND('M3-In'!AA9*0.6,2)+ROUND('M3-In'!AB9*0.9,2)</f>
        <v>0</v>
      </c>
      <c r="Y9" s="81">
        <f ca="1">IF(V9=1,"Corriger",'M3-In'!Y9* vergoeddrie +'M3-In'!Z9*ROUND( vergoeddrie *1.5,2)+'M3-In'!AA9*ROUND( vergoeddrie *0.6,2)+'M3-In'!AB9*ROUND( vergoeddrie *0.9,2))</f>
        <v>0</v>
      </c>
      <c r="Z9" s="81">
        <f t="shared" ca="1" si="5"/>
        <v>0</v>
      </c>
      <c r="AA9" s="81">
        <f>E9+'M3-In'!N9+'M3-In'!P9+H9</f>
        <v>0</v>
      </c>
      <c r="AB9" s="81">
        <f>E9+'M3-In'!N9+'M3-In'!P9</f>
        <v>0</v>
      </c>
      <c r="AC9" s="25">
        <f>IF(V9=1,"Corriger",MIN(AA9,ad5m3*Ident!L9))</f>
        <v>0</v>
      </c>
      <c r="AD9" s="25">
        <f>MIN(AB9,ad5m3*Ident!L9)</f>
        <v>0</v>
      </c>
      <c r="AE9" s="81">
        <f t="shared" si="6"/>
        <v>0</v>
      </c>
      <c r="AF9" s="81">
        <f t="shared" si="7"/>
        <v>0</v>
      </c>
      <c r="AG9" s="81">
        <f>'M3-In'!AD9+'M3-In'!AE9</f>
        <v>0</v>
      </c>
      <c r="AH9" s="81">
        <f t="shared" si="8"/>
        <v>0</v>
      </c>
      <c r="AI9" s="81">
        <f>IF(V9=1,"Corriger!",ROUND('M3-In'!AF9*AE9*fuf,2))</f>
        <v>0</v>
      </c>
      <c r="AJ9" s="81">
        <f>IF(V9=1,"Corriger!",ROUND('M3-In'!AG9*AE9*fuf,2))</f>
        <v>0</v>
      </c>
      <c r="AK9" s="81">
        <f>IF(V9=1,"Corriger!",ROUND('M3-In'!AH9*AE9*fuf,2))</f>
        <v>0</v>
      </c>
      <c r="AL9" s="81">
        <f>IF(V9=1,"Corriger!",ROUND('M3-In'!AI9*AE9*fuf,2))</f>
        <v>0</v>
      </c>
      <c r="AM9" s="81">
        <f>IF(V9=1,"Corriger!",ROUND('M3-In'!AJ9*AE9*fuf,2))</f>
        <v>0</v>
      </c>
      <c r="AN9" s="81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81">
        <f t="shared" si="10"/>
        <v>0</v>
      </c>
      <c r="AQ9" s="81">
        <f t="shared" ca="1" si="11"/>
        <v>0</v>
      </c>
      <c r="AR9" s="81">
        <f t="shared" ca="1" si="12"/>
        <v>0</v>
      </c>
      <c r="AS9" s="81">
        <f t="shared" si="13"/>
        <v>0</v>
      </c>
      <c r="AT9" s="81">
        <f t="shared" ca="1" si="14"/>
        <v>0</v>
      </c>
      <c r="AU9" s="81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'M3-In'!F10*malu3+'M3-In'!G10*dima3+'M3-In'!H10*wome3+'M3-In'!I10*doje3+'M3-In'!J10*vrve3+'M3-In'!K10*zasa3+'M3-In'!L10*zodi3</f>
        <v>0</v>
      </c>
      <c r="F10" s="34">
        <f>IF('M3-In'!Q10&lt;0,1,0)</f>
        <v>0</v>
      </c>
      <c r="G10" s="81" t="str">
        <f t="shared" si="0"/>
        <v>OK</v>
      </c>
      <c r="H10" s="81">
        <f>IF('M3-In'!Q10&lt;0,0,'M3-In'!Q10)</f>
        <v>0</v>
      </c>
      <c r="I10" s="25">
        <f>IF('M3-In'!F10&gt;0,malu3,0)</f>
        <v>0</v>
      </c>
      <c r="J10" s="25">
        <f>IF('M3-In'!G10&gt;0,dima3,0)</f>
        <v>0</v>
      </c>
      <c r="K10" s="25">
        <f>IF('M3-In'!H10&gt;0,wome3,0)</f>
        <v>0</v>
      </c>
      <c r="L10" s="25">
        <f>IF('M3-In'!I10&gt;0,doje3,0)</f>
        <v>0</v>
      </c>
      <c r="M10" s="25">
        <f>IF('M3-In'!J10&gt;0,vrve3,0)</f>
        <v>0</v>
      </c>
      <c r="N10" s="25">
        <f>IF('M3-In'!K10&gt;0,zasa3,0)</f>
        <v>0</v>
      </c>
      <c r="O10" s="25">
        <f>IF('M3-In'!L10&gt;0,zodi3,0)</f>
        <v>0</v>
      </c>
      <c r="P10" s="25">
        <f t="shared" si="1"/>
        <v>0</v>
      </c>
      <c r="Q10" s="25">
        <f>IF(P10+'M3-In'!U10&gt;malu3+dima3+wome3+doje3+vrve3+zasa3+zodi3,1,0)</f>
        <v>0</v>
      </c>
      <c r="R10" s="25" t="str">
        <f t="shared" si="2"/>
        <v>OK</v>
      </c>
      <c r="S10" s="25">
        <f>MIN(P10+'M3-In'!U10,malu3+dima3+wome3+doje3+vrve3+zasa3+zodi3)</f>
        <v>0</v>
      </c>
      <c r="T10" s="25">
        <f>IF('M3-In'!AD10+'M3-In'!AE10+'M3-In'!AF10+'M3-In'!AG10+'M3-In'!AH10+'M3-In'!AI10+'M3-In'!AJ10&gt;S10,1,0)</f>
        <v>0</v>
      </c>
      <c r="U10" s="25" t="str">
        <f t="shared" si="3"/>
        <v>OK</v>
      </c>
      <c r="V10" s="81">
        <f t="shared" si="4"/>
        <v>0</v>
      </c>
      <c r="W10" s="81">
        <f>ROUND('M3-In'!Y10+'M3-In'!Z10+'M3-In'!AA10*0.5+'M3-In'!AB10*0.5,2)</f>
        <v>0</v>
      </c>
      <c r="X10" s="81">
        <f>ROUND('M3-In'!Y10,2)+ROUND('M3-In'!Z10*1.5,2)+ROUND('M3-In'!AA10*0.6,2)+ROUND('M3-In'!AB10*0.9,2)</f>
        <v>0</v>
      </c>
      <c r="Y10" s="81">
        <f ca="1">IF(V10=1,"Corriger",'M3-In'!Y10* vergoeddrie +'M3-In'!Z10*ROUND( vergoeddrie *1.5,2)+'M3-In'!AA10*ROUND( vergoeddrie *0.6,2)+'M3-In'!AB10*ROUND( vergoeddrie *0.9,2))</f>
        <v>0</v>
      </c>
      <c r="Z10" s="81">
        <f t="shared" ca="1" si="5"/>
        <v>0</v>
      </c>
      <c r="AA10" s="81">
        <f>E10+'M3-In'!N10+'M3-In'!P10+H10</f>
        <v>0</v>
      </c>
      <c r="AB10" s="81">
        <f>E10+'M3-In'!N10+'M3-In'!P10</f>
        <v>0</v>
      </c>
      <c r="AC10" s="25">
        <f>IF(V10=1,"Corriger",MIN(AA10,ad5m3*Ident!L10))</f>
        <v>0</v>
      </c>
      <c r="AD10" s="25">
        <f>MIN(AB10,ad5m3*Ident!L10)</f>
        <v>0</v>
      </c>
      <c r="AE10" s="81">
        <f t="shared" si="6"/>
        <v>0</v>
      </c>
      <c r="AF10" s="81">
        <f t="shared" si="7"/>
        <v>0</v>
      </c>
      <c r="AG10" s="81">
        <f>'M3-In'!AD10+'M3-In'!AE10</f>
        <v>0</v>
      </c>
      <c r="AH10" s="81">
        <f t="shared" si="8"/>
        <v>0</v>
      </c>
      <c r="AI10" s="81">
        <f>IF(V10=1,"Corriger!",ROUND('M3-In'!AF10*AE10*fuf,2))</f>
        <v>0</v>
      </c>
      <c r="AJ10" s="81">
        <f>IF(V10=1,"Corriger!",ROUND('M3-In'!AG10*AE10*fuf,2))</f>
        <v>0</v>
      </c>
      <c r="AK10" s="81">
        <f>IF(V10=1,"Corriger!",ROUND('M3-In'!AH10*AE10*fuf,2))</f>
        <v>0</v>
      </c>
      <c r="AL10" s="81">
        <f>IF(V10=1,"Corriger!",ROUND('M3-In'!AI10*AE10*fuf,2))</f>
        <v>0</v>
      </c>
      <c r="AM10" s="81">
        <f>IF(V10=1,"Corriger!",ROUND('M3-In'!AJ10*AE10*fuf,2))</f>
        <v>0</v>
      </c>
      <c r="AN10" s="81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1">
        <f t="shared" si="10"/>
        <v>0</v>
      </c>
      <c r="AQ10" s="81">
        <f t="shared" ca="1" si="11"/>
        <v>0</v>
      </c>
      <c r="AR10" s="81">
        <f t="shared" ca="1" si="12"/>
        <v>0</v>
      </c>
      <c r="AS10" s="81">
        <f t="shared" si="13"/>
        <v>0</v>
      </c>
      <c r="AT10" s="81">
        <f t="shared" ca="1" si="14"/>
        <v>0</v>
      </c>
      <c r="AU10" s="81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'M3-In'!F11*malu3+'M3-In'!G11*dima3+'M3-In'!H11*wome3+'M3-In'!I11*doje3+'M3-In'!J11*vrve3+'M3-In'!K11*zasa3+'M3-In'!L11*zodi3</f>
        <v>0</v>
      </c>
      <c r="F11" s="34">
        <f>IF('M3-In'!Q11&lt;0,1,0)</f>
        <v>0</v>
      </c>
      <c r="G11" s="81" t="str">
        <f t="shared" si="0"/>
        <v>OK</v>
      </c>
      <c r="H11" s="81">
        <f>IF('M3-In'!Q11&lt;0,0,'M3-In'!Q11)</f>
        <v>0</v>
      </c>
      <c r="I11" s="25">
        <f>IF('M3-In'!F11&gt;0,malu3,0)</f>
        <v>0</v>
      </c>
      <c r="J11" s="25">
        <f>IF('M3-In'!G11&gt;0,dima3,0)</f>
        <v>0</v>
      </c>
      <c r="K11" s="25">
        <f>IF('M3-In'!H11&gt;0,wome3,0)</f>
        <v>0</v>
      </c>
      <c r="L11" s="25">
        <f>IF('M3-In'!I11&gt;0,doje3,0)</f>
        <v>0</v>
      </c>
      <c r="M11" s="25">
        <f>IF('M3-In'!J11&gt;0,vrve3,0)</f>
        <v>0</v>
      </c>
      <c r="N11" s="25">
        <f>IF('M3-In'!K11&gt;0,zasa3,0)</f>
        <v>0</v>
      </c>
      <c r="O11" s="25">
        <f>IF('M3-In'!L11&gt;0,zodi3,0)</f>
        <v>0</v>
      </c>
      <c r="P11" s="25">
        <f t="shared" si="1"/>
        <v>0</v>
      </c>
      <c r="Q11" s="25">
        <f>IF(P11+'M3-In'!U11&gt;malu3+dima3+wome3+doje3+vrve3+zasa3+zodi3,1,0)</f>
        <v>0</v>
      </c>
      <c r="R11" s="25" t="str">
        <f t="shared" si="2"/>
        <v>OK</v>
      </c>
      <c r="S11" s="25">
        <f>MIN(P11+'M3-In'!U11,malu3+dima3+wome3+doje3+vrve3+zasa3+zodi3)</f>
        <v>0</v>
      </c>
      <c r="T11" s="25">
        <f>IF('M3-In'!AD11+'M3-In'!AE11+'M3-In'!AF11+'M3-In'!AG11+'M3-In'!AH11+'M3-In'!AI11+'M3-In'!AJ11&gt;S11,1,0)</f>
        <v>0</v>
      </c>
      <c r="U11" s="25" t="str">
        <f t="shared" si="3"/>
        <v>OK</v>
      </c>
      <c r="V11" s="81">
        <f t="shared" si="4"/>
        <v>0</v>
      </c>
      <c r="W11" s="81">
        <f>ROUND('M3-In'!Y11+'M3-In'!Z11+'M3-In'!AA11*0.5+'M3-In'!AB11*0.5,2)</f>
        <v>0</v>
      </c>
      <c r="X11" s="81">
        <f>ROUND('M3-In'!Y11,2)+ROUND('M3-In'!Z11*1.5,2)+ROUND('M3-In'!AA11*0.6,2)+ROUND('M3-In'!AB11*0.9,2)</f>
        <v>0</v>
      </c>
      <c r="Y11" s="81">
        <f ca="1">IF(V11=1,"Corriger",'M3-In'!Y11* vergoeddrie +'M3-In'!Z11*ROUND( vergoeddrie *1.5,2)+'M3-In'!AA11*ROUND( vergoeddrie *0.6,2)+'M3-In'!AB11*ROUND( vergoeddrie *0.9,2))</f>
        <v>0</v>
      </c>
      <c r="Z11" s="81">
        <f t="shared" ca="1" si="5"/>
        <v>0</v>
      </c>
      <c r="AA11" s="81">
        <f>E11+'M3-In'!N11+'M3-In'!P11+H11</f>
        <v>0</v>
      </c>
      <c r="AB11" s="81">
        <f>E11+'M3-In'!N11+'M3-In'!P11</f>
        <v>0</v>
      </c>
      <c r="AC11" s="25">
        <f>IF(V11=1,"Corriger",MIN(AA11,ad5m3*Ident!L11))</f>
        <v>0</v>
      </c>
      <c r="AD11" s="25">
        <f>MIN(AB11,ad5m3*Ident!L11)</f>
        <v>0</v>
      </c>
      <c r="AE11" s="81">
        <f t="shared" si="6"/>
        <v>0</v>
      </c>
      <c r="AF11" s="81">
        <f t="shared" si="7"/>
        <v>0</v>
      </c>
      <c r="AG11" s="81">
        <f>'M3-In'!AD11+'M3-In'!AE11</f>
        <v>0</v>
      </c>
      <c r="AH11" s="81">
        <f t="shared" si="8"/>
        <v>0</v>
      </c>
      <c r="AI11" s="81">
        <f>IF(V11=1,"Corriger!",ROUND('M3-In'!AF11*AE11*fuf,2))</f>
        <v>0</v>
      </c>
      <c r="AJ11" s="81">
        <f>IF(V11=1,"Corriger!",ROUND('M3-In'!AG11*AE11*fuf,2))</f>
        <v>0</v>
      </c>
      <c r="AK11" s="81">
        <f>IF(V11=1,"Corriger!",ROUND('M3-In'!AH11*AE11*fuf,2))</f>
        <v>0</v>
      </c>
      <c r="AL11" s="81">
        <f>IF(V11=1,"Corriger!",ROUND('M3-In'!AI11*AE11*fuf,2))</f>
        <v>0</v>
      </c>
      <c r="AM11" s="81">
        <f>IF(V11=1,"Corriger!",ROUND('M3-In'!AJ11*AE11*fuf,2))</f>
        <v>0</v>
      </c>
      <c r="AN11" s="81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1">
        <f t="shared" si="10"/>
        <v>0</v>
      </c>
      <c r="AQ11" s="81">
        <f t="shared" ca="1" si="11"/>
        <v>0</v>
      </c>
      <c r="AR11" s="81">
        <f t="shared" ca="1" si="12"/>
        <v>0</v>
      </c>
      <c r="AS11" s="81">
        <f t="shared" si="13"/>
        <v>0</v>
      </c>
      <c r="AT11" s="81">
        <f t="shared" ca="1" si="14"/>
        <v>0</v>
      </c>
      <c r="AU11" s="81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'M3-In'!F12*malu3+'M3-In'!G12*dima3+'M3-In'!H12*wome3+'M3-In'!I12*doje3+'M3-In'!J12*vrve3+'M3-In'!K12*zasa3+'M3-In'!L12*zodi3</f>
        <v>0</v>
      </c>
      <c r="F12" s="34">
        <f>IF('M3-In'!Q12&lt;0,1,0)</f>
        <v>0</v>
      </c>
      <c r="G12" s="81" t="str">
        <f t="shared" si="0"/>
        <v>OK</v>
      </c>
      <c r="H12" s="81">
        <f>IF('M3-In'!Q12&lt;0,0,'M3-In'!Q12)</f>
        <v>0</v>
      </c>
      <c r="I12" s="25">
        <f>IF('M3-In'!F12&gt;0,malu3,0)</f>
        <v>0</v>
      </c>
      <c r="J12" s="25">
        <f>IF('M3-In'!G12&gt;0,dima3,0)</f>
        <v>0</v>
      </c>
      <c r="K12" s="25">
        <f>IF('M3-In'!H12&gt;0,wome3,0)</f>
        <v>0</v>
      </c>
      <c r="L12" s="25">
        <f>IF('M3-In'!I12&gt;0,doje3,0)</f>
        <v>0</v>
      </c>
      <c r="M12" s="25">
        <f>IF('M3-In'!J12&gt;0,vrve3,0)</f>
        <v>0</v>
      </c>
      <c r="N12" s="25">
        <f>IF('M3-In'!K12&gt;0,zasa3,0)</f>
        <v>0</v>
      </c>
      <c r="O12" s="25">
        <f>IF('M3-In'!L12&gt;0,zodi3,0)</f>
        <v>0</v>
      </c>
      <c r="P12" s="25">
        <f t="shared" si="1"/>
        <v>0</v>
      </c>
      <c r="Q12" s="25">
        <f>IF(P12+'M3-In'!U12&gt;malu3+dima3+wome3+doje3+vrve3+zasa3+zodi3,1,0)</f>
        <v>0</v>
      </c>
      <c r="R12" s="25" t="str">
        <f t="shared" si="2"/>
        <v>OK</v>
      </c>
      <c r="S12" s="25">
        <f>MIN(P12+'M3-In'!U12,malu3+dima3+wome3+doje3+vrve3+zasa3+zodi3)</f>
        <v>0</v>
      </c>
      <c r="T12" s="25">
        <f>IF('M3-In'!AD12+'M3-In'!AE12+'M3-In'!AF12+'M3-In'!AG12+'M3-In'!AH12+'M3-In'!AI12+'M3-In'!AJ12&gt;S12,1,0)</f>
        <v>0</v>
      </c>
      <c r="U12" s="25" t="str">
        <f t="shared" si="3"/>
        <v>OK</v>
      </c>
      <c r="V12" s="81">
        <f t="shared" si="4"/>
        <v>0</v>
      </c>
      <c r="W12" s="81">
        <f>ROUND('M3-In'!Y12+'M3-In'!Z12+'M3-In'!AA12*0.5+'M3-In'!AB12*0.5,2)</f>
        <v>0</v>
      </c>
      <c r="X12" s="81">
        <f>ROUND('M3-In'!Y12,2)+ROUND('M3-In'!Z12*1.5,2)+ROUND('M3-In'!AA12*0.6,2)+ROUND('M3-In'!AB12*0.9,2)</f>
        <v>0</v>
      </c>
      <c r="Y12" s="81">
        <f ca="1">IF(V12=1,"Corriger",'M3-In'!Y12* vergoeddrie +'M3-In'!Z12*ROUND( vergoeddrie *1.5,2)+'M3-In'!AA12*ROUND( vergoeddrie *0.6,2)+'M3-In'!AB12*ROUND( vergoeddrie *0.9,2))</f>
        <v>0</v>
      </c>
      <c r="Z12" s="81">
        <f t="shared" ca="1" si="5"/>
        <v>0</v>
      </c>
      <c r="AA12" s="81">
        <f>E12+'M3-In'!N12+'M3-In'!P12+H12</f>
        <v>0</v>
      </c>
      <c r="AB12" s="81">
        <f>E12+'M3-In'!N12+'M3-In'!P12</f>
        <v>0</v>
      </c>
      <c r="AC12" s="25">
        <f>IF(V12=1,"Corriger",MIN(AA12,ad5m3*Ident!L12))</f>
        <v>0</v>
      </c>
      <c r="AD12" s="25">
        <f>MIN(AB12,ad5m3*Ident!L12)</f>
        <v>0</v>
      </c>
      <c r="AE12" s="81">
        <f t="shared" si="6"/>
        <v>0</v>
      </c>
      <c r="AF12" s="81">
        <f t="shared" si="7"/>
        <v>0</v>
      </c>
      <c r="AG12" s="81">
        <f>'M3-In'!AD12+'M3-In'!AE12</f>
        <v>0</v>
      </c>
      <c r="AH12" s="81">
        <f t="shared" si="8"/>
        <v>0</v>
      </c>
      <c r="AI12" s="81">
        <f>IF(V12=1,"Corriger!",ROUND('M3-In'!AF12*AE12*fuf,2))</f>
        <v>0</v>
      </c>
      <c r="AJ12" s="81">
        <f>IF(V12=1,"Corriger!",ROUND('M3-In'!AG12*AE12*fuf,2))</f>
        <v>0</v>
      </c>
      <c r="AK12" s="81">
        <f>IF(V12=1,"Corriger!",ROUND('M3-In'!AH12*AE12*fuf,2))</f>
        <v>0</v>
      </c>
      <c r="AL12" s="81">
        <f>IF(V12=1,"Corriger!",ROUND('M3-In'!AI12*AE12*fuf,2))</f>
        <v>0</v>
      </c>
      <c r="AM12" s="81">
        <f>IF(V12=1,"Corriger!",ROUND('M3-In'!AJ12*AE12*fuf,2))</f>
        <v>0</v>
      </c>
      <c r="AN12" s="81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1">
        <f t="shared" si="10"/>
        <v>0</v>
      </c>
      <c r="AQ12" s="81">
        <f t="shared" ca="1" si="11"/>
        <v>0</v>
      </c>
      <c r="AR12" s="81">
        <f t="shared" ca="1" si="12"/>
        <v>0</v>
      </c>
      <c r="AS12" s="81">
        <f t="shared" si="13"/>
        <v>0</v>
      </c>
      <c r="AT12" s="81">
        <f t="shared" ca="1" si="14"/>
        <v>0</v>
      </c>
      <c r="AU12" s="81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'M3-In'!F13*malu3+'M3-In'!G13*dima3+'M3-In'!H13*wome3+'M3-In'!I13*doje3+'M3-In'!J13*vrve3+'M3-In'!K13*zasa3+'M3-In'!L13*zodi3</f>
        <v>0</v>
      </c>
      <c r="F13" s="34">
        <f>IF('M3-In'!Q13&lt;0,1,0)</f>
        <v>0</v>
      </c>
      <c r="G13" s="81" t="str">
        <f t="shared" si="0"/>
        <v>OK</v>
      </c>
      <c r="H13" s="81">
        <f>IF('M3-In'!Q13&lt;0,0,'M3-In'!Q13)</f>
        <v>0</v>
      </c>
      <c r="I13" s="25">
        <f>IF('M3-In'!F13&gt;0,malu3,0)</f>
        <v>0</v>
      </c>
      <c r="J13" s="25">
        <f>IF('M3-In'!G13&gt;0,dima3,0)</f>
        <v>0</v>
      </c>
      <c r="K13" s="25">
        <f>IF('M3-In'!H13&gt;0,wome3,0)</f>
        <v>0</v>
      </c>
      <c r="L13" s="25">
        <f>IF('M3-In'!I13&gt;0,doje3,0)</f>
        <v>0</v>
      </c>
      <c r="M13" s="25">
        <f>IF('M3-In'!J13&gt;0,vrve3,0)</f>
        <v>0</v>
      </c>
      <c r="N13" s="25">
        <f>IF('M3-In'!K13&gt;0,zasa3,0)</f>
        <v>0</v>
      </c>
      <c r="O13" s="25">
        <f>IF('M3-In'!L13&gt;0,zodi3,0)</f>
        <v>0</v>
      </c>
      <c r="P13" s="25">
        <f t="shared" si="1"/>
        <v>0</v>
      </c>
      <c r="Q13" s="25">
        <f>IF(P13+'M3-In'!U13&gt;malu3+dima3+wome3+doje3+vrve3+zasa3+zodi3,1,0)</f>
        <v>0</v>
      </c>
      <c r="R13" s="25" t="str">
        <f t="shared" si="2"/>
        <v>OK</v>
      </c>
      <c r="S13" s="25">
        <f>MIN(P13+'M3-In'!U13,malu3+dima3+wome3+doje3+vrve3+zasa3+zodi3)</f>
        <v>0</v>
      </c>
      <c r="T13" s="25">
        <f>IF('M3-In'!AD13+'M3-In'!AE13+'M3-In'!AF13+'M3-In'!AG13+'M3-In'!AH13+'M3-In'!AI13+'M3-In'!AJ13&gt;S13,1,0)</f>
        <v>0</v>
      </c>
      <c r="U13" s="25" t="str">
        <f t="shared" si="3"/>
        <v>OK</v>
      </c>
      <c r="V13" s="81">
        <f t="shared" si="4"/>
        <v>0</v>
      </c>
      <c r="W13" s="81">
        <f>ROUND('M3-In'!Y13+'M3-In'!Z13+'M3-In'!AA13*0.5+'M3-In'!AB13*0.5,2)</f>
        <v>0</v>
      </c>
      <c r="X13" s="81">
        <f>ROUND('M3-In'!Y13,2)+ROUND('M3-In'!Z13*1.5,2)+ROUND('M3-In'!AA13*0.6,2)+ROUND('M3-In'!AB13*0.9,2)</f>
        <v>0</v>
      </c>
      <c r="Y13" s="81">
        <f ca="1">IF(V13=1,"Corriger",'M3-In'!Y13* vergoeddrie +'M3-In'!Z13*ROUND( vergoeddrie *1.5,2)+'M3-In'!AA13*ROUND( vergoeddrie *0.6,2)+'M3-In'!AB13*ROUND( vergoeddrie *0.9,2))</f>
        <v>0</v>
      </c>
      <c r="Z13" s="81">
        <f t="shared" ca="1" si="5"/>
        <v>0</v>
      </c>
      <c r="AA13" s="81">
        <f>E13+'M3-In'!N13+'M3-In'!P13+H13</f>
        <v>0</v>
      </c>
      <c r="AB13" s="81">
        <f>E13+'M3-In'!N13+'M3-In'!P13</f>
        <v>0</v>
      </c>
      <c r="AC13" s="25">
        <f>IF(V13=1,"Corriger",MIN(AA13,ad5m3*Ident!L13))</f>
        <v>0</v>
      </c>
      <c r="AD13" s="25">
        <f>MIN(AB13,ad5m3*Ident!L13)</f>
        <v>0</v>
      </c>
      <c r="AE13" s="81">
        <f t="shared" si="6"/>
        <v>0</v>
      </c>
      <c r="AF13" s="81">
        <f t="shared" si="7"/>
        <v>0</v>
      </c>
      <c r="AG13" s="81">
        <f>'M3-In'!AD13+'M3-In'!AE13</f>
        <v>0</v>
      </c>
      <c r="AH13" s="81">
        <f t="shared" si="8"/>
        <v>0</v>
      </c>
      <c r="AI13" s="81">
        <f>IF(V13=1,"Corriger!",ROUND('M3-In'!AF13*AE13*fuf,2))</f>
        <v>0</v>
      </c>
      <c r="AJ13" s="81">
        <f>IF(V13=1,"Corriger!",ROUND('M3-In'!AG13*AE13*fuf,2))</f>
        <v>0</v>
      </c>
      <c r="AK13" s="81">
        <f>IF(V13=1,"Corriger!",ROUND('M3-In'!AH13*AE13*fuf,2))</f>
        <v>0</v>
      </c>
      <c r="AL13" s="81">
        <f>IF(V13=1,"Corriger!",ROUND('M3-In'!AI13*AE13*fuf,2))</f>
        <v>0</v>
      </c>
      <c r="AM13" s="81">
        <f>IF(V13=1,"Corriger!",ROUND('M3-In'!AJ13*AE13*fuf,2))</f>
        <v>0</v>
      </c>
      <c r="AN13" s="81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1">
        <f t="shared" si="10"/>
        <v>0</v>
      </c>
      <c r="AQ13" s="81">
        <f t="shared" ca="1" si="11"/>
        <v>0</v>
      </c>
      <c r="AR13" s="81">
        <f t="shared" ca="1" si="12"/>
        <v>0</v>
      </c>
      <c r="AS13" s="81">
        <f t="shared" si="13"/>
        <v>0</v>
      </c>
      <c r="AT13" s="81">
        <f t="shared" ca="1" si="14"/>
        <v>0</v>
      </c>
      <c r="AU13" s="81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'M3-In'!F14*malu3+'M3-In'!G14*dima3+'M3-In'!H14*wome3+'M3-In'!I14*doje3+'M3-In'!J14*vrve3+'M3-In'!K14*zasa3+'M3-In'!L14*zodi3</f>
        <v>0</v>
      </c>
      <c r="F14" s="34">
        <f>IF('M3-In'!Q14&lt;0,1,0)</f>
        <v>0</v>
      </c>
      <c r="G14" s="81" t="str">
        <f t="shared" si="0"/>
        <v>OK</v>
      </c>
      <c r="H14" s="81">
        <f>IF('M3-In'!Q14&lt;0,0,'M3-In'!Q14)</f>
        <v>0</v>
      </c>
      <c r="I14" s="25">
        <f>IF('M3-In'!F14&gt;0,malu3,0)</f>
        <v>0</v>
      </c>
      <c r="J14" s="25">
        <f>IF('M3-In'!G14&gt;0,dima3,0)</f>
        <v>0</v>
      </c>
      <c r="K14" s="25">
        <f>IF('M3-In'!H14&gt;0,wome3,0)</f>
        <v>0</v>
      </c>
      <c r="L14" s="25">
        <f>IF('M3-In'!I14&gt;0,doje3,0)</f>
        <v>0</v>
      </c>
      <c r="M14" s="25">
        <f>IF('M3-In'!J14&gt;0,vrve3,0)</f>
        <v>0</v>
      </c>
      <c r="N14" s="25">
        <f>IF('M3-In'!K14&gt;0,zasa3,0)</f>
        <v>0</v>
      </c>
      <c r="O14" s="25">
        <f>IF('M3-In'!L14&gt;0,zodi3,0)</f>
        <v>0</v>
      </c>
      <c r="P14" s="25">
        <f t="shared" si="1"/>
        <v>0</v>
      </c>
      <c r="Q14" s="25">
        <f>IF(P14+'M3-In'!U14&gt;malu3+dima3+wome3+doje3+vrve3+zasa3+zodi3,1,0)</f>
        <v>0</v>
      </c>
      <c r="R14" s="25" t="str">
        <f t="shared" si="2"/>
        <v>OK</v>
      </c>
      <c r="S14" s="25">
        <f>MIN(P14+'M3-In'!U14,malu3+dima3+wome3+doje3+vrve3+zasa3+zodi3)</f>
        <v>0</v>
      </c>
      <c r="T14" s="25">
        <f>IF('M3-In'!AD14+'M3-In'!AE14+'M3-In'!AF14+'M3-In'!AG14+'M3-In'!AH14+'M3-In'!AI14+'M3-In'!AJ14&gt;S14,1,0)</f>
        <v>0</v>
      </c>
      <c r="U14" s="25" t="str">
        <f t="shared" si="3"/>
        <v>OK</v>
      </c>
      <c r="V14" s="81">
        <f t="shared" si="4"/>
        <v>0</v>
      </c>
      <c r="W14" s="81">
        <f>ROUND('M3-In'!Y14+'M3-In'!Z14+'M3-In'!AA14*0.5+'M3-In'!AB14*0.5,2)</f>
        <v>0</v>
      </c>
      <c r="X14" s="81">
        <f>ROUND('M3-In'!Y14,2)+ROUND('M3-In'!Z14*1.5,2)+ROUND('M3-In'!AA14*0.6,2)+ROUND('M3-In'!AB14*0.9,2)</f>
        <v>0</v>
      </c>
      <c r="Y14" s="81">
        <f ca="1">IF(V14=1,"Corriger",'M3-In'!Y14* vergoeddrie +'M3-In'!Z14*ROUND( vergoeddrie *1.5,2)+'M3-In'!AA14*ROUND( vergoeddrie *0.6,2)+'M3-In'!AB14*ROUND( vergoeddrie *0.9,2))</f>
        <v>0</v>
      </c>
      <c r="Z14" s="81">
        <f t="shared" ca="1" si="5"/>
        <v>0</v>
      </c>
      <c r="AA14" s="81">
        <f>E14+'M3-In'!N14+'M3-In'!P14+H14</f>
        <v>0</v>
      </c>
      <c r="AB14" s="81">
        <f>E14+'M3-In'!N14+'M3-In'!P14</f>
        <v>0</v>
      </c>
      <c r="AC14" s="25">
        <f>IF(V14=1,"Corriger",MIN(AA14,ad5m3*Ident!L14))</f>
        <v>0</v>
      </c>
      <c r="AD14" s="25">
        <f>MIN(AB14,ad5m3*Ident!L14)</f>
        <v>0</v>
      </c>
      <c r="AE14" s="81">
        <f t="shared" si="6"/>
        <v>0</v>
      </c>
      <c r="AF14" s="81">
        <f t="shared" si="7"/>
        <v>0</v>
      </c>
      <c r="AG14" s="81">
        <f>'M3-In'!AD14+'M3-In'!AE14</f>
        <v>0</v>
      </c>
      <c r="AH14" s="81">
        <f t="shared" si="8"/>
        <v>0</v>
      </c>
      <c r="AI14" s="81">
        <f>IF(V14=1,"Corriger!",ROUND('M3-In'!AF14*AE14*fuf,2))</f>
        <v>0</v>
      </c>
      <c r="AJ14" s="81">
        <f>IF(V14=1,"Corriger!",ROUND('M3-In'!AG14*AE14*fuf,2))</f>
        <v>0</v>
      </c>
      <c r="AK14" s="81">
        <f>IF(V14=1,"Corriger!",ROUND('M3-In'!AH14*AE14*fuf,2))</f>
        <v>0</v>
      </c>
      <c r="AL14" s="81">
        <f>IF(V14=1,"Corriger!",ROUND('M3-In'!AI14*AE14*fuf,2))</f>
        <v>0</v>
      </c>
      <c r="AM14" s="81">
        <f>IF(V14=1,"Corriger!",ROUND('M3-In'!AJ14*AE14*fuf,2))</f>
        <v>0</v>
      </c>
      <c r="AN14" s="81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1">
        <f t="shared" si="10"/>
        <v>0</v>
      </c>
      <c r="AQ14" s="81">
        <f t="shared" ca="1" si="11"/>
        <v>0</v>
      </c>
      <c r="AR14" s="81">
        <f t="shared" ca="1" si="12"/>
        <v>0</v>
      </c>
      <c r="AS14" s="81">
        <f t="shared" si="13"/>
        <v>0</v>
      </c>
      <c r="AT14" s="81">
        <f t="shared" ca="1" si="14"/>
        <v>0</v>
      </c>
      <c r="AU14" s="81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'M3-In'!F15*malu3+'M3-In'!G15*dima3+'M3-In'!H15*wome3+'M3-In'!I15*doje3+'M3-In'!J15*vrve3+'M3-In'!K15*zasa3+'M3-In'!L15*zodi3</f>
        <v>0</v>
      </c>
      <c r="F15" s="34">
        <f>IF('M3-In'!Q15&lt;0,1,0)</f>
        <v>0</v>
      </c>
      <c r="G15" s="81" t="str">
        <f t="shared" si="0"/>
        <v>OK</v>
      </c>
      <c r="H15" s="81">
        <f>IF('M3-In'!Q15&lt;0,0,'M3-In'!Q15)</f>
        <v>0</v>
      </c>
      <c r="I15" s="25">
        <f>IF('M3-In'!F15&gt;0,malu3,0)</f>
        <v>0</v>
      </c>
      <c r="J15" s="25">
        <f>IF('M3-In'!G15&gt;0,dima3,0)</f>
        <v>0</v>
      </c>
      <c r="K15" s="25">
        <f>IF('M3-In'!H15&gt;0,wome3,0)</f>
        <v>0</v>
      </c>
      <c r="L15" s="25">
        <f>IF('M3-In'!I15&gt;0,doje3,0)</f>
        <v>0</v>
      </c>
      <c r="M15" s="25">
        <f>IF('M3-In'!J15&gt;0,vrve3,0)</f>
        <v>0</v>
      </c>
      <c r="N15" s="25">
        <f>IF('M3-In'!K15&gt;0,zasa3,0)</f>
        <v>0</v>
      </c>
      <c r="O15" s="25">
        <f>IF('M3-In'!L15&gt;0,zodi3,0)</f>
        <v>0</v>
      </c>
      <c r="P15" s="25">
        <f t="shared" si="1"/>
        <v>0</v>
      </c>
      <c r="Q15" s="25">
        <f>IF(P15+'M3-In'!U15&gt;malu3+dima3+wome3+doje3+vrve3+zasa3+zodi3,1,0)</f>
        <v>0</v>
      </c>
      <c r="R15" s="25" t="str">
        <f t="shared" si="2"/>
        <v>OK</v>
      </c>
      <c r="S15" s="25">
        <f>MIN(P15+'M3-In'!U15,malu3+dima3+wome3+doje3+vrve3+zasa3+zodi3)</f>
        <v>0</v>
      </c>
      <c r="T15" s="25">
        <f>IF('M3-In'!AD15+'M3-In'!AE15+'M3-In'!AF15+'M3-In'!AG15+'M3-In'!AH15+'M3-In'!AI15+'M3-In'!AJ15&gt;S15,1,0)</f>
        <v>0</v>
      </c>
      <c r="U15" s="25" t="str">
        <f t="shared" si="3"/>
        <v>OK</v>
      </c>
      <c r="V15" s="81">
        <f t="shared" si="4"/>
        <v>0</v>
      </c>
      <c r="W15" s="81">
        <f>ROUND('M3-In'!Y15+'M3-In'!Z15+'M3-In'!AA15*0.5+'M3-In'!AB15*0.5,2)</f>
        <v>0</v>
      </c>
      <c r="X15" s="81">
        <f>ROUND('M3-In'!Y15,2)+ROUND('M3-In'!Z15*1.5,2)+ROUND('M3-In'!AA15*0.6,2)+ROUND('M3-In'!AB15*0.9,2)</f>
        <v>0</v>
      </c>
      <c r="Y15" s="81">
        <f ca="1">IF(V15=1,"Corriger",'M3-In'!Y15* vergoeddrie +'M3-In'!Z15*ROUND( vergoeddrie *1.5,2)+'M3-In'!AA15*ROUND( vergoeddrie *0.6,2)+'M3-In'!AB15*ROUND( vergoeddrie *0.9,2))</f>
        <v>0</v>
      </c>
      <c r="Z15" s="81">
        <f t="shared" ca="1" si="5"/>
        <v>0</v>
      </c>
      <c r="AA15" s="81">
        <f>E15+'M3-In'!N15+'M3-In'!P15+H15</f>
        <v>0</v>
      </c>
      <c r="AB15" s="81">
        <f>E15+'M3-In'!N15+'M3-In'!P15</f>
        <v>0</v>
      </c>
      <c r="AC15" s="25">
        <f>IF(V15=1,"Corriger",MIN(AA15,ad5m3*Ident!L15))</f>
        <v>0</v>
      </c>
      <c r="AD15" s="25">
        <f>MIN(AB15,ad5m3*Ident!L15)</f>
        <v>0</v>
      </c>
      <c r="AE15" s="81">
        <f t="shared" si="6"/>
        <v>0</v>
      </c>
      <c r="AF15" s="81">
        <f t="shared" si="7"/>
        <v>0</v>
      </c>
      <c r="AG15" s="81">
        <f>'M3-In'!AD15+'M3-In'!AE15</f>
        <v>0</v>
      </c>
      <c r="AH15" s="81">
        <f t="shared" si="8"/>
        <v>0</v>
      </c>
      <c r="AI15" s="81">
        <f>IF(V15=1,"Corriger!",ROUND('M3-In'!AF15*AE15*fuf,2))</f>
        <v>0</v>
      </c>
      <c r="AJ15" s="81">
        <f>IF(V15=1,"Corriger!",ROUND('M3-In'!AG15*AE15*fuf,2))</f>
        <v>0</v>
      </c>
      <c r="AK15" s="81">
        <f>IF(V15=1,"Corriger!",ROUND('M3-In'!AH15*AE15*fuf,2))</f>
        <v>0</v>
      </c>
      <c r="AL15" s="81">
        <f>IF(V15=1,"Corriger!",ROUND('M3-In'!AI15*AE15*fuf,2))</f>
        <v>0</v>
      </c>
      <c r="AM15" s="81">
        <f>IF(V15=1,"Corriger!",ROUND('M3-In'!AJ15*AE15*fuf,2))</f>
        <v>0</v>
      </c>
      <c r="AN15" s="81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1">
        <f t="shared" si="10"/>
        <v>0</v>
      </c>
      <c r="AQ15" s="81">
        <f t="shared" ca="1" si="11"/>
        <v>0</v>
      </c>
      <c r="AR15" s="81">
        <f t="shared" ca="1" si="12"/>
        <v>0</v>
      </c>
      <c r="AS15" s="81">
        <f t="shared" si="13"/>
        <v>0</v>
      </c>
      <c r="AT15" s="81">
        <f t="shared" ca="1" si="14"/>
        <v>0</v>
      </c>
      <c r="AU15" s="81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'M3-In'!F16*malu3+'M3-In'!G16*dima3+'M3-In'!H16*wome3+'M3-In'!I16*doje3+'M3-In'!J16*vrve3+'M3-In'!K16*zasa3+'M3-In'!L16*zodi3</f>
        <v>0</v>
      </c>
      <c r="F16" s="34">
        <f>IF('M3-In'!Q16&lt;0,1,0)</f>
        <v>0</v>
      </c>
      <c r="G16" s="81" t="str">
        <f t="shared" si="0"/>
        <v>OK</v>
      </c>
      <c r="H16" s="81">
        <f>IF('M3-In'!Q16&lt;0,0,'M3-In'!Q16)</f>
        <v>0</v>
      </c>
      <c r="I16" s="25">
        <f>IF('M3-In'!F16&gt;0,malu3,0)</f>
        <v>0</v>
      </c>
      <c r="J16" s="25">
        <f>IF('M3-In'!G16&gt;0,dima3,0)</f>
        <v>0</v>
      </c>
      <c r="K16" s="25">
        <f>IF('M3-In'!H16&gt;0,wome3,0)</f>
        <v>0</v>
      </c>
      <c r="L16" s="25">
        <f>IF('M3-In'!I16&gt;0,doje3,0)</f>
        <v>0</v>
      </c>
      <c r="M16" s="25">
        <f>IF('M3-In'!J16&gt;0,vrve3,0)</f>
        <v>0</v>
      </c>
      <c r="N16" s="25">
        <f>IF('M3-In'!K16&gt;0,zasa3,0)</f>
        <v>0</v>
      </c>
      <c r="O16" s="25">
        <f>IF('M3-In'!L16&gt;0,zodi3,0)</f>
        <v>0</v>
      </c>
      <c r="P16" s="25">
        <f t="shared" si="1"/>
        <v>0</v>
      </c>
      <c r="Q16" s="25">
        <f>IF(P16+'M3-In'!U16&gt;malu3+dima3+wome3+doje3+vrve3+zasa3+zodi3,1,0)</f>
        <v>0</v>
      </c>
      <c r="R16" s="25" t="str">
        <f t="shared" si="2"/>
        <v>OK</v>
      </c>
      <c r="S16" s="25">
        <f>MIN(P16+'M3-In'!U16,malu3+dima3+wome3+doje3+vrve3+zasa3+zodi3)</f>
        <v>0</v>
      </c>
      <c r="T16" s="25">
        <f>IF('M3-In'!AD16+'M3-In'!AE16+'M3-In'!AF16+'M3-In'!AG16+'M3-In'!AH16+'M3-In'!AI16+'M3-In'!AJ16&gt;S16,1,0)</f>
        <v>0</v>
      </c>
      <c r="U16" s="25" t="str">
        <f t="shared" si="3"/>
        <v>OK</v>
      </c>
      <c r="V16" s="81">
        <f t="shared" si="4"/>
        <v>0</v>
      </c>
      <c r="W16" s="81">
        <f>ROUND('M3-In'!Y16+'M3-In'!Z16+'M3-In'!AA16*0.5+'M3-In'!AB16*0.5,2)</f>
        <v>0</v>
      </c>
      <c r="X16" s="81">
        <f>ROUND('M3-In'!Y16,2)+ROUND('M3-In'!Z16*1.5,2)+ROUND('M3-In'!AA16*0.6,2)+ROUND('M3-In'!AB16*0.9,2)</f>
        <v>0</v>
      </c>
      <c r="Y16" s="81">
        <f ca="1">IF(V16=1,"Corriger",'M3-In'!Y16* vergoeddrie +'M3-In'!Z16*ROUND( vergoeddrie *1.5,2)+'M3-In'!AA16*ROUND( vergoeddrie *0.6,2)+'M3-In'!AB16*ROUND( vergoeddrie *0.9,2))</f>
        <v>0</v>
      </c>
      <c r="Z16" s="81">
        <f t="shared" ca="1" si="5"/>
        <v>0</v>
      </c>
      <c r="AA16" s="81">
        <f>E16+'M3-In'!N16+'M3-In'!P16+H16</f>
        <v>0</v>
      </c>
      <c r="AB16" s="81">
        <f>E16+'M3-In'!N16+'M3-In'!P16</f>
        <v>0</v>
      </c>
      <c r="AC16" s="25">
        <f>IF(V16=1,"Corriger",MIN(AA16,ad5m3*Ident!L16))</f>
        <v>0</v>
      </c>
      <c r="AD16" s="25">
        <f>MIN(AB16,ad5m3*Ident!L16)</f>
        <v>0</v>
      </c>
      <c r="AE16" s="81">
        <f t="shared" si="6"/>
        <v>0</v>
      </c>
      <c r="AF16" s="81">
        <f t="shared" si="7"/>
        <v>0</v>
      </c>
      <c r="AG16" s="81">
        <f>'M3-In'!AD16+'M3-In'!AE16</f>
        <v>0</v>
      </c>
      <c r="AH16" s="81">
        <f t="shared" si="8"/>
        <v>0</v>
      </c>
      <c r="AI16" s="81">
        <f>IF(V16=1,"Corriger!",ROUND('M3-In'!AF16*AE16*fuf,2))</f>
        <v>0</v>
      </c>
      <c r="AJ16" s="81">
        <f>IF(V16=1,"Corriger!",ROUND('M3-In'!AG16*AE16*fuf,2))</f>
        <v>0</v>
      </c>
      <c r="AK16" s="81">
        <f>IF(V16=1,"Corriger!",ROUND('M3-In'!AH16*AE16*fuf,2))</f>
        <v>0</v>
      </c>
      <c r="AL16" s="81">
        <f>IF(V16=1,"Corriger!",ROUND('M3-In'!AI16*AE16*fuf,2))</f>
        <v>0</v>
      </c>
      <c r="AM16" s="81">
        <f>IF(V16=1,"Corriger!",ROUND('M3-In'!AJ16*AE16*fuf,2))</f>
        <v>0</v>
      </c>
      <c r="AN16" s="81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1">
        <f t="shared" si="10"/>
        <v>0</v>
      </c>
      <c r="AQ16" s="81">
        <f t="shared" ca="1" si="11"/>
        <v>0</v>
      </c>
      <c r="AR16" s="81">
        <f t="shared" ca="1" si="12"/>
        <v>0</v>
      </c>
      <c r="AS16" s="81">
        <f t="shared" si="13"/>
        <v>0</v>
      </c>
      <c r="AT16" s="81">
        <f t="shared" ca="1" si="14"/>
        <v>0</v>
      </c>
      <c r="AU16" s="81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'M3-In'!F17*malu3+'M3-In'!G17*dima3+'M3-In'!H17*wome3+'M3-In'!I17*doje3+'M3-In'!J17*vrve3+'M3-In'!K17*zasa3+'M3-In'!L17*zodi3</f>
        <v>0</v>
      </c>
      <c r="F17" s="34">
        <f>IF('M3-In'!Q17&lt;0,1,0)</f>
        <v>0</v>
      </c>
      <c r="G17" s="81" t="str">
        <f t="shared" si="0"/>
        <v>OK</v>
      </c>
      <c r="H17" s="81">
        <f>IF('M3-In'!Q17&lt;0,0,'M3-In'!Q17)</f>
        <v>0</v>
      </c>
      <c r="I17" s="25">
        <f>IF('M3-In'!F17&gt;0,malu3,0)</f>
        <v>0</v>
      </c>
      <c r="J17" s="25">
        <f>IF('M3-In'!G17&gt;0,dima3,0)</f>
        <v>0</v>
      </c>
      <c r="K17" s="25">
        <f>IF('M3-In'!H17&gt;0,wome3,0)</f>
        <v>0</v>
      </c>
      <c r="L17" s="25">
        <f>IF('M3-In'!I17&gt;0,doje3,0)</f>
        <v>0</v>
      </c>
      <c r="M17" s="25">
        <f>IF('M3-In'!J17&gt;0,vrve3,0)</f>
        <v>0</v>
      </c>
      <c r="N17" s="25">
        <f>IF('M3-In'!K17&gt;0,zasa3,0)</f>
        <v>0</v>
      </c>
      <c r="O17" s="25">
        <f>IF('M3-In'!L17&gt;0,zodi3,0)</f>
        <v>0</v>
      </c>
      <c r="P17" s="25">
        <f t="shared" si="1"/>
        <v>0</v>
      </c>
      <c r="Q17" s="25">
        <f>IF(P17+'M3-In'!U17&gt;malu3+dima3+wome3+doje3+vrve3+zasa3+zodi3,1,0)</f>
        <v>0</v>
      </c>
      <c r="R17" s="25" t="str">
        <f t="shared" si="2"/>
        <v>OK</v>
      </c>
      <c r="S17" s="25">
        <f>MIN(P17+'M3-In'!U17,malu3+dima3+wome3+doje3+vrve3+zasa3+zodi3)</f>
        <v>0</v>
      </c>
      <c r="T17" s="25">
        <f>IF('M3-In'!AD17+'M3-In'!AE17+'M3-In'!AF17+'M3-In'!AG17+'M3-In'!AH17+'M3-In'!AI17+'M3-In'!AJ17&gt;S17,1,0)</f>
        <v>0</v>
      </c>
      <c r="U17" s="25" t="str">
        <f t="shared" si="3"/>
        <v>OK</v>
      </c>
      <c r="V17" s="81">
        <f t="shared" si="4"/>
        <v>0</v>
      </c>
      <c r="W17" s="81">
        <f>ROUND('M3-In'!Y17+'M3-In'!Z17+'M3-In'!AA17*0.5+'M3-In'!AB17*0.5,2)</f>
        <v>0</v>
      </c>
      <c r="X17" s="81">
        <f>ROUND('M3-In'!Y17,2)+ROUND('M3-In'!Z17*1.5,2)+ROUND('M3-In'!AA17*0.6,2)+ROUND('M3-In'!AB17*0.9,2)</f>
        <v>0</v>
      </c>
      <c r="Y17" s="81">
        <f ca="1">IF(V17=1,"Corriger",'M3-In'!Y17* vergoeddrie +'M3-In'!Z17*ROUND( vergoeddrie *1.5,2)+'M3-In'!AA17*ROUND( vergoeddrie *0.6,2)+'M3-In'!AB17*ROUND( vergoeddrie *0.9,2))</f>
        <v>0</v>
      </c>
      <c r="Z17" s="81">
        <f t="shared" ca="1" si="5"/>
        <v>0</v>
      </c>
      <c r="AA17" s="81">
        <f>E17+'M3-In'!N17+'M3-In'!P17+H17</f>
        <v>0</v>
      </c>
      <c r="AB17" s="81">
        <f>E17+'M3-In'!N17+'M3-In'!P17</f>
        <v>0</v>
      </c>
      <c r="AC17" s="25">
        <f>IF(V17=1,"Corriger",MIN(AA17,ad5m3*Ident!L17))</f>
        <v>0</v>
      </c>
      <c r="AD17" s="25">
        <f>MIN(AB17,ad5m3*Ident!L17)</f>
        <v>0</v>
      </c>
      <c r="AE17" s="81">
        <f t="shared" si="6"/>
        <v>0</v>
      </c>
      <c r="AF17" s="81">
        <f t="shared" si="7"/>
        <v>0</v>
      </c>
      <c r="AG17" s="81">
        <f>'M3-In'!AD17+'M3-In'!AE17</f>
        <v>0</v>
      </c>
      <c r="AH17" s="81">
        <f t="shared" si="8"/>
        <v>0</v>
      </c>
      <c r="AI17" s="81">
        <f>IF(V17=1,"Corriger!",ROUND('M3-In'!AF17*AE17*fuf,2))</f>
        <v>0</v>
      </c>
      <c r="AJ17" s="81">
        <f>IF(V17=1,"Corriger!",ROUND('M3-In'!AG17*AE17*fuf,2))</f>
        <v>0</v>
      </c>
      <c r="AK17" s="81">
        <f>IF(V17=1,"Corriger!",ROUND('M3-In'!AH17*AE17*fuf,2))</f>
        <v>0</v>
      </c>
      <c r="AL17" s="81">
        <f>IF(V17=1,"Corriger!",ROUND('M3-In'!AI17*AE17*fuf,2))</f>
        <v>0</v>
      </c>
      <c r="AM17" s="81">
        <f>IF(V17=1,"Corriger!",ROUND('M3-In'!AJ17*AE17*fuf,2))</f>
        <v>0</v>
      </c>
      <c r="AN17" s="81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1">
        <f t="shared" si="10"/>
        <v>0</v>
      </c>
      <c r="AQ17" s="81">
        <f t="shared" ca="1" si="11"/>
        <v>0</v>
      </c>
      <c r="AR17" s="81">
        <f t="shared" ca="1" si="12"/>
        <v>0</v>
      </c>
      <c r="AS17" s="81">
        <f t="shared" si="13"/>
        <v>0</v>
      </c>
      <c r="AT17" s="81">
        <f t="shared" ca="1" si="14"/>
        <v>0</v>
      </c>
      <c r="AU17" s="81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'M3-In'!F18*malu3+'M3-In'!G18*dima3+'M3-In'!H18*wome3+'M3-In'!I18*doje3+'M3-In'!J18*vrve3+'M3-In'!K18*zasa3+'M3-In'!L18*zodi3</f>
        <v>0</v>
      </c>
      <c r="F18" s="34">
        <f>IF('M3-In'!Q18&lt;0,1,0)</f>
        <v>0</v>
      </c>
      <c r="G18" s="81" t="str">
        <f t="shared" si="0"/>
        <v>OK</v>
      </c>
      <c r="H18" s="81">
        <f>IF('M3-In'!Q18&lt;0,0,'M3-In'!Q18)</f>
        <v>0</v>
      </c>
      <c r="I18" s="25">
        <f>IF('M3-In'!F18&gt;0,malu3,0)</f>
        <v>0</v>
      </c>
      <c r="J18" s="25">
        <f>IF('M3-In'!G18&gt;0,dima3,0)</f>
        <v>0</v>
      </c>
      <c r="K18" s="25">
        <f>IF('M3-In'!H18&gt;0,wome3,0)</f>
        <v>0</v>
      </c>
      <c r="L18" s="25">
        <f>IF('M3-In'!I18&gt;0,doje3,0)</f>
        <v>0</v>
      </c>
      <c r="M18" s="25">
        <f>IF('M3-In'!J18&gt;0,vrve3,0)</f>
        <v>0</v>
      </c>
      <c r="N18" s="25">
        <f>IF('M3-In'!K18&gt;0,zasa3,0)</f>
        <v>0</v>
      </c>
      <c r="O18" s="25">
        <f>IF('M3-In'!L18&gt;0,zodi3,0)</f>
        <v>0</v>
      </c>
      <c r="P18" s="25">
        <f t="shared" si="1"/>
        <v>0</v>
      </c>
      <c r="Q18" s="25">
        <f>IF(P18+'M3-In'!U18&gt;malu3+dima3+wome3+doje3+vrve3+zasa3+zodi3,1,0)</f>
        <v>0</v>
      </c>
      <c r="R18" s="25" t="str">
        <f t="shared" si="2"/>
        <v>OK</v>
      </c>
      <c r="S18" s="25">
        <f>MIN(P18+'M3-In'!U18,malu3+dima3+wome3+doje3+vrve3+zasa3+zodi3)</f>
        <v>0</v>
      </c>
      <c r="T18" s="25">
        <f>IF('M3-In'!AD18+'M3-In'!AE18+'M3-In'!AF18+'M3-In'!AG18+'M3-In'!AH18+'M3-In'!AI18+'M3-In'!AJ18&gt;S18,1,0)</f>
        <v>0</v>
      </c>
      <c r="U18" s="25" t="str">
        <f t="shared" si="3"/>
        <v>OK</v>
      </c>
      <c r="V18" s="81">
        <f t="shared" si="4"/>
        <v>0</v>
      </c>
      <c r="W18" s="81">
        <f>ROUND('M3-In'!Y18+'M3-In'!Z18+'M3-In'!AA18*0.5+'M3-In'!AB18*0.5,2)</f>
        <v>0</v>
      </c>
      <c r="X18" s="81">
        <f>ROUND('M3-In'!Y18,2)+ROUND('M3-In'!Z18*1.5,2)+ROUND('M3-In'!AA18*0.6,2)+ROUND('M3-In'!AB18*0.9,2)</f>
        <v>0</v>
      </c>
      <c r="Y18" s="81">
        <f ca="1">IF(V18=1,"Corriger",'M3-In'!Y18* vergoeddrie +'M3-In'!Z18*ROUND( vergoeddrie *1.5,2)+'M3-In'!AA18*ROUND( vergoeddrie *0.6,2)+'M3-In'!AB18*ROUND( vergoeddrie *0.9,2))</f>
        <v>0</v>
      </c>
      <c r="Z18" s="81">
        <f t="shared" ca="1" si="5"/>
        <v>0</v>
      </c>
      <c r="AA18" s="81">
        <f>E18+'M3-In'!N18+'M3-In'!P18+H18</f>
        <v>0</v>
      </c>
      <c r="AB18" s="81">
        <f>E18+'M3-In'!N18+'M3-In'!P18</f>
        <v>0</v>
      </c>
      <c r="AC18" s="25">
        <f>IF(V18=1,"Corriger",MIN(AA18,ad5m3*Ident!L18))</f>
        <v>0</v>
      </c>
      <c r="AD18" s="25">
        <f>MIN(AB18,ad5m3*Ident!L18)</f>
        <v>0</v>
      </c>
      <c r="AE18" s="81">
        <f t="shared" si="6"/>
        <v>0</v>
      </c>
      <c r="AF18" s="81">
        <f t="shared" si="7"/>
        <v>0</v>
      </c>
      <c r="AG18" s="81">
        <f>'M3-In'!AD18+'M3-In'!AE18</f>
        <v>0</v>
      </c>
      <c r="AH18" s="81">
        <f t="shared" si="8"/>
        <v>0</v>
      </c>
      <c r="AI18" s="81">
        <f>IF(V18=1,"Corriger!",ROUND('M3-In'!AF18*AE18*fuf,2))</f>
        <v>0</v>
      </c>
      <c r="AJ18" s="81">
        <f>IF(V18=1,"Corriger!",ROUND('M3-In'!AG18*AE18*fuf,2))</f>
        <v>0</v>
      </c>
      <c r="AK18" s="81">
        <f>IF(V18=1,"Corriger!",ROUND('M3-In'!AH18*AE18*fuf,2))</f>
        <v>0</v>
      </c>
      <c r="AL18" s="81">
        <f>IF(V18=1,"Corriger!",ROUND('M3-In'!AI18*AE18*fuf,2))</f>
        <v>0</v>
      </c>
      <c r="AM18" s="81">
        <f>IF(V18=1,"Corriger!",ROUND('M3-In'!AJ18*AE18*fuf,2))</f>
        <v>0</v>
      </c>
      <c r="AN18" s="81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1">
        <f t="shared" si="10"/>
        <v>0</v>
      </c>
      <c r="AQ18" s="81">
        <f t="shared" ca="1" si="11"/>
        <v>0</v>
      </c>
      <c r="AR18" s="81">
        <f t="shared" ca="1" si="12"/>
        <v>0</v>
      </c>
      <c r="AS18" s="81">
        <f t="shared" si="13"/>
        <v>0</v>
      </c>
      <c r="AT18" s="81">
        <f t="shared" ca="1" si="14"/>
        <v>0</v>
      </c>
      <c r="AU18" s="81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'M3-In'!F19*malu3+'M3-In'!G19*dima3+'M3-In'!H19*wome3+'M3-In'!I19*doje3+'M3-In'!J19*vrve3+'M3-In'!K19*zasa3+'M3-In'!L19*zodi3</f>
        <v>0</v>
      </c>
      <c r="F19" s="34">
        <f>IF('M3-In'!Q19&lt;0,1,0)</f>
        <v>0</v>
      </c>
      <c r="G19" s="81" t="str">
        <f t="shared" si="0"/>
        <v>OK</v>
      </c>
      <c r="H19" s="81">
        <f>IF('M3-In'!Q19&lt;0,0,'M3-In'!Q19)</f>
        <v>0</v>
      </c>
      <c r="I19" s="25">
        <f>IF('M3-In'!F19&gt;0,malu3,0)</f>
        <v>0</v>
      </c>
      <c r="J19" s="25">
        <f>IF('M3-In'!G19&gt;0,dima3,0)</f>
        <v>0</v>
      </c>
      <c r="K19" s="25">
        <f>IF('M3-In'!H19&gt;0,wome3,0)</f>
        <v>0</v>
      </c>
      <c r="L19" s="25">
        <f>IF('M3-In'!I19&gt;0,doje3,0)</f>
        <v>0</v>
      </c>
      <c r="M19" s="25">
        <f>IF('M3-In'!J19&gt;0,vrve3,0)</f>
        <v>0</v>
      </c>
      <c r="N19" s="25">
        <f>IF('M3-In'!K19&gt;0,zasa3,0)</f>
        <v>0</v>
      </c>
      <c r="O19" s="25">
        <f>IF('M3-In'!L19&gt;0,zodi3,0)</f>
        <v>0</v>
      </c>
      <c r="P19" s="25">
        <f t="shared" si="1"/>
        <v>0</v>
      </c>
      <c r="Q19" s="25">
        <f>IF(P19+'M3-In'!U19&gt;malu3+dima3+wome3+doje3+vrve3+zasa3+zodi3,1,0)</f>
        <v>0</v>
      </c>
      <c r="R19" s="25" t="str">
        <f t="shared" si="2"/>
        <v>OK</v>
      </c>
      <c r="S19" s="25">
        <f>MIN(P19+'M3-In'!U19,malu3+dima3+wome3+doje3+vrve3+zasa3+zodi3)</f>
        <v>0</v>
      </c>
      <c r="T19" s="25">
        <f>IF('M3-In'!AD19+'M3-In'!AE19+'M3-In'!AF19+'M3-In'!AG19+'M3-In'!AH19+'M3-In'!AI19+'M3-In'!AJ19&gt;S19,1,0)</f>
        <v>0</v>
      </c>
      <c r="U19" s="25" t="str">
        <f t="shared" si="3"/>
        <v>OK</v>
      </c>
      <c r="V19" s="81">
        <f t="shared" si="4"/>
        <v>0</v>
      </c>
      <c r="W19" s="81">
        <f>ROUND('M3-In'!Y19+'M3-In'!Z19+'M3-In'!AA19*0.5+'M3-In'!AB19*0.5,2)</f>
        <v>0</v>
      </c>
      <c r="X19" s="81">
        <f>ROUND('M3-In'!Y19,2)+ROUND('M3-In'!Z19*1.5,2)+ROUND('M3-In'!AA19*0.6,2)+ROUND('M3-In'!AB19*0.9,2)</f>
        <v>0</v>
      </c>
      <c r="Y19" s="81">
        <f ca="1">IF(V19=1,"Corriger",'M3-In'!Y19* vergoeddrie +'M3-In'!Z19*ROUND( vergoeddrie *1.5,2)+'M3-In'!AA19*ROUND( vergoeddrie *0.6,2)+'M3-In'!AB19*ROUND( vergoeddrie *0.9,2))</f>
        <v>0</v>
      </c>
      <c r="Z19" s="81">
        <f t="shared" ca="1" si="5"/>
        <v>0</v>
      </c>
      <c r="AA19" s="81">
        <f>E19+'M3-In'!N19+'M3-In'!P19+H19</f>
        <v>0</v>
      </c>
      <c r="AB19" s="81">
        <f>E19+'M3-In'!N19+'M3-In'!P19</f>
        <v>0</v>
      </c>
      <c r="AC19" s="25">
        <f>IF(V19=1,"Corriger",MIN(AA19,ad5m3*Ident!L19))</f>
        <v>0</v>
      </c>
      <c r="AD19" s="25">
        <f>MIN(AB19,ad5m3*Ident!L19)</f>
        <v>0</v>
      </c>
      <c r="AE19" s="81">
        <f t="shared" si="6"/>
        <v>0</v>
      </c>
      <c r="AF19" s="81">
        <f t="shared" si="7"/>
        <v>0</v>
      </c>
      <c r="AG19" s="81">
        <f>'M3-In'!AD19+'M3-In'!AE19</f>
        <v>0</v>
      </c>
      <c r="AH19" s="81">
        <f t="shared" si="8"/>
        <v>0</v>
      </c>
      <c r="AI19" s="81">
        <f>IF(V19=1,"Corriger!",ROUND('M3-In'!AF19*AE19*fuf,2))</f>
        <v>0</v>
      </c>
      <c r="AJ19" s="81">
        <f>IF(V19=1,"Corriger!",ROUND('M3-In'!AG19*AE19*fuf,2))</f>
        <v>0</v>
      </c>
      <c r="AK19" s="81">
        <f>IF(V19=1,"Corriger!",ROUND('M3-In'!AH19*AE19*fuf,2))</f>
        <v>0</v>
      </c>
      <c r="AL19" s="81">
        <f>IF(V19=1,"Corriger!",ROUND('M3-In'!AI19*AE19*fuf,2))</f>
        <v>0</v>
      </c>
      <c r="AM19" s="81">
        <f>IF(V19=1,"Corriger!",ROUND('M3-In'!AJ19*AE19*fuf,2))</f>
        <v>0</v>
      </c>
      <c r="AN19" s="81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1">
        <f t="shared" si="10"/>
        <v>0</v>
      </c>
      <c r="AQ19" s="81">
        <f t="shared" ca="1" si="11"/>
        <v>0</v>
      </c>
      <c r="AR19" s="81">
        <f t="shared" ca="1" si="12"/>
        <v>0</v>
      </c>
      <c r="AS19" s="81">
        <f t="shared" si="13"/>
        <v>0</v>
      </c>
      <c r="AT19" s="81">
        <f t="shared" ca="1" si="14"/>
        <v>0</v>
      </c>
      <c r="AU19" s="81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'M3-In'!F20*malu3+'M3-In'!G20*dima3+'M3-In'!H20*wome3+'M3-In'!I20*doje3+'M3-In'!J20*vrve3+'M3-In'!K20*zasa3+'M3-In'!L20*zodi3</f>
        <v>0</v>
      </c>
      <c r="F20" s="34">
        <f>IF('M3-In'!Q20&lt;0,1,0)</f>
        <v>0</v>
      </c>
      <c r="G20" s="81" t="str">
        <f t="shared" si="0"/>
        <v>OK</v>
      </c>
      <c r="H20" s="81">
        <f>IF('M3-In'!Q20&lt;0,0,'M3-In'!Q20)</f>
        <v>0</v>
      </c>
      <c r="I20" s="25">
        <f>IF('M3-In'!F20&gt;0,malu3,0)</f>
        <v>0</v>
      </c>
      <c r="J20" s="25">
        <f>IF('M3-In'!G20&gt;0,dima3,0)</f>
        <v>0</v>
      </c>
      <c r="K20" s="25">
        <f>IF('M3-In'!H20&gt;0,wome3,0)</f>
        <v>0</v>
      </c>
      <c r="L20" s="25">
        <f>IF('M3-In'!I20&gt;0,doje3,0)</f>
        <v>0</v>
      </c>
      <c r="M20" s="25">
        <f>IF('M3-In'!J20&gt;0,vrve3,0)</f>
        <v>0</v>
      </c>
      <c r="N20" s="25">
        <f>IF('M3-In'!K20&gt;0,zasa3,0)</f>
        <v>0</v>
      </c>
      <c r="O20" s="25">
        <f>IF('M3-In'!L20&gt;0,zodi3,0)</f>
        <v>0</v>
      </c>
      <c r="P20" s="25">
        <f t="shared" si="1"/>
        <v>0</v>
      </c>
      <c r="Q20" s="25">
        <f>IF(P20+'M3-In'!U20&gt;malu3+dima3+wome3+doje3+vrve3+zasa3+zodi3,1,0)</f>
        <v>0</v>
      </c>
      <c r="R20" s="25" t="str">
        <f t="shared" si="2"/>
        <v>OK</v>
      </c>
      <c r="S20" s="25">
        <f>MIN(P20+'M3-In'!U20,malu3+dima3+wome3+doje3+vrve3+zasa3+zodi3)</f>
        <v>0</v>
      </c>
      <c r="T20" s="25">
        <f>IF('M3-In'!AD20+'M3-In'!AE20+'M3-In'!AF20+'M3-In'!AG20+'M3-In'!AH20+'M3-In'!AI20+'M3-In'!AJ20&gt;S20,1,0)</f>
        <v>0</v>
      </c>
      <c r="U20" s="25" t="str">
        <f t="shared" si="3"/>
        <v>OK</v>
      </c>
      <c r="V20" s="81">
        <f t="shared" si="4"/>
        <v>0</v>
      </c>
      <c r="W20" s="81">
        <f>ROUND('M3-In'!Y20+'M3-In'!Z20+'M3-In'!AA20*0.5+'M3-In'!AB20*0.5,2)</f>
        <v>0</v>
      </c>
      <c r="X20" s="81">
        <f>ROUND('M3-In'!Y20,2)+ROUND('M3-In'!Z20*1.5,2)+ROUND('M3-In'!AA20*0.6,2)+ROUND('M3-In'!AB20*0.9,2)</f>
        <v>0</v>
      </c>
      <c r="Y20" s="81">
        <f ca="1">IF(V20=1,"Corriger",'M3-In'!Y20* vergoeddrie +'M3-In'!Z20*ROUND( vergoeddrie *1.5,2)+'M3-In'!AA20*ROUND( vergoeddrie *0.6,2)+'M3-In'!AB20*ROUND( vergoeddrie *0.9,2))</f>
        <v>0</v>
      </c>
      <c r="Z20" s="81">
        <f t="shared" ca="1" si="5"/>
        <v>0</v>
      </c>
      <c r="AA20" s="81">
        <f>E20+'M3-In'!N20+'M3-In'!P20+H20</f>
        <v>0</v>
      </c>
      <c r="AB20" s="81">
        <f>E20+'M3-In'!N20+'M3-In'!P20</f>
        <v>0</v>
      </c>
      <c r="AC20" s="25">
        <f>IF(V20=1,"Corriger",MIN(AA20,ad5m3*Ident!L20))</f>
        <v>0</v>
      </c>
      <c r="AD20" s="25">
        <f>MIN(AB20,ad5m3*Ident!L20)</f>
        <v>0</v>
      </c>
      <c r="AE20" s="81">
        <f t="shared" si="6"/>
        <v>0</v>
      </c>
      <c r="AF20" s="81">
        <f t="shared" si="7"/>
        <v>0</v>
      </c>
      <c r="AG20" s="81">
        <f>'M3-In'!AD20+'M3-In'!AE20</f>
        <v>0</v>
      </c>
      <c r="AH20" s="81">
        <f t="shared" si="8"/>
        <v>0</v>
      </c>
      <c r="AI20" s="81">
        <f>IF(V20=1,"Corriger!",ROUND('M3-In'!AF20*AE20*fuf,2))</f>
        <v>0</v>
      </c>
      <c r="AJ20" s="81">
        <f>IF(V20=1,"Corriger!",ROUND('M3-In'!AG20*AE20*fuf,2))</f>
        <v>0</v>
      </c>
      <c r="AK20" s="81">
        <f>IF(V20=1,"Corriger!",ROUND('M3-In'!AH20*AE20*fuf,2))</f>
        <v>0</v>
      </c>
      <c r="AL20" s="81">
        <f>IF(V20=1,"Corriger!",ROUND('M3-In'!AI20*AE20*fuf,2))</f>
        <v>0</v>
      </c>
      <c r="AM20" s="81">
        <f>IF(V20=1,"Corriger!",ROUND('M3-In'!AJ20*AE20*fuf,2))</f>
        <v>0</v>
      </c>
      <c r="AN20" s="81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1">
        <f t="shared" si="10"/>
        <v>0</v>
      </c>
      <c r="AQ20" s="81">
        <f t="shared" ca="1" si="11"/>
        <v>0</v>
      </c>
      <c r="AR20" s="81">
        <f t="shared" ca="1" si="12"/>
        <v>0</v>
      </c>
      <c r="AS20" s="81">
        <f t="shared" si="13"/>
        <v>0</v>
      </c>
      <c r="AT20" s="81">
        <f t="shared" ca="1" si="14"/>
        <v>0</v>
      </c>
      <c r="AU20" s="81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'M3-In'!F21*malu3+'M3-In'!G21*dima3+'M3-In'!H21*wome3+'M3-In'!I21*doje3+'M3-In'!J21*vrve3+'M3-In'!K21*zasa3+'M3-In'!L21*zodi3</f>
        <v>0</v>
      </c>
      <c r="F21" s="34">
        <f>IF('M3-In'!Q21&lt;0,1,0)</f>
        <v>0</v>
      </c>
      <c r="G21" s="81" t="str">
        <f t="shared" si="0"/>
        <v>OK</v>
      </c>
      <c r="H21" s="81">
        <f>IF('M3-In'!Q21&lt;0,0,'M3-In'!Q21)</f>
        <v>0</v>
      </c>
      <c r="I21" s="25">
        <f>IF('M3-In'!F21&gt;0,malu3,0)</f>
        <v>0</v>
      </c>
      <c r="J21" s="25">
        <f>IF('M3-In'!G21&gt;0,dima3,0)</f>
        <v>0</v>
      </c>
      <c r="K21" s="25">
        <f>IF('M3-In'!H21&gt;0,wome3,0)</f>
        <v>0</v>
      </c>
      <c r="L21" s="25">
        <f>IF('M3-In'!I21&gt;0,doje3,0)</f>
        <v>0</v>
      </c>
      <c r="M21" s="25">
        <f>IF('M3-In'!J21&gt;0,vrve3,0)</f>
        <v>0</v>
      </c>
      <c r="N21" s="25">
        <f>IF('M3-In'!K21&gt;0,zasa3,0)</f>
        <v>0</v>
      </c>
      <c r="O21" s="25">
        <f>IF('M3-In'!L21&gt;0,zodi3,0)</f>
        <v>0</v>
      </c>
      <c r="P21" s="25">
        <f t="shared" si="1"/>
        <v>0</v>
      </c>
      <c r="Q21" s="25">
        <f>IF(P21+'M3-In'!U21&gt;malu3+dima3+wome3+doje3+vrve3+zasa3+zodi3,1,0)</f>
        <v>0</v>
      </c>
      <c r="R21" s="25" t="str">
        <f t="shared" si="2"/>
        <v>OK</v>
      </c>
      <c r="S21" s="25">
        <f>MIN(P21+'M3-In'!U21,malu3+dima3+wome3+doje3+vrve3+zasa3+zodi3)</f>
        <v>0</v>
      </c>
      <c r="T21" s="25">
        <f>IF('M3-In'!AD21+'M3-In'!AE21+'M3-In'!AF21+'M3-In'!AG21+'M3-In'!AH21+'M3-In'!AI21+'M3-In'!AJ21&gt;S21,1,0)</f>
        <v>0</v>
      </c>
      <c r="U21" s="25" t="str">
        <f t="shared" si="3"/>
        <v>OK</v>
      </c>
      <c r="V21" s="81">
        <f t="shared" si="4"/>
        <v>0</v>
      </c>
      <c r="W21" s="81">
        <f>ROUND('M3-In'!Y21+'M3-In'!Z21+'M3-In'!AA21*0.5+'M3-In'!AB21*0.5,2)</f>
        <v>0</v>
      </c>
      <c r="X21" s="81">
        <f>ROUND('M3-In'!Y21,2)+ROUND('M3-In'!Z21*1.5,2)+ROUND('M3-In'!AA21*0.6,2)+ROUND('M3-In'!AB21*0.9,2)</f>
        <v>0</v>
      </c>
      <c r="Y21" s="81">
        <f ca="1">IF(V21=1,"Corriger",'M3-In'!Y21* vergoeddrie +'M3-In'!Z21*ROUND( vergoeddrie *1.5,2)+'M3-In'!AA21*ROUND( vergoeddrie *0.6,2)+'M3-In'!AB21*ROUND( vergoeddrie *0.9,2))</f>
        <v>0</v>
      </c>
      <c r="Z21" s="81">
        <f t="shared" ca="1" si="5"/>
        <v>0</v>
      </c>
      <c r="AA21" s="81">
        <f>E21+'M3-In'!N21+'M3-In'!P21+H21</f>
        <v>0</v>
      </c>
      <c r="AB21" s="81">
        <f>E21+'M3-In'!N21+'M3-In'!P21</f>
        <v>0</v>
      </c>
      <c r="AC21" s="25">
        <f>IF(V21=1,"Corriger",MIN(AA21,ad5m3*Ident!L21))</f>
        <v>0</v>
      </c>
      <c r="AD21" s="25">
        <f>MIN(AB21,ad5m3*Ident!L21)</f>
        <v>0</v>
      </c>
      <c r="AE21" s="81">
        <f t="shared" si="6"/>
        <v>0</v>
      </c>
      <c r="AF21" s="81">
        <f t="shared" si="7"/>
        <v>0</v>
      </c>
      <c r="AG21" s="81">
        <f>'M3-In'!AD21+'M3-In'!AE21</f>
        <v>0</v>
      </c>
      <c r="AH21" s="81">
        <f t="shared" si="8"/>
        <v>0</v>
      </c>
      <c r="AI21" s="81">
        <f>IF(V21=1,"Corriger!",ROUND('M3-In'!AF21*AE21*fuf,2))</f>
        <v>0</v>
      </c>
      <c r="AJ21" s="81">
        <f>IF(V21=1,"Corriger!",ROUND('M3-In'!AG21*AE21*fuf,2))</f>
        <v>0</v>
      </c>
      <c r="AK21" s="81">
        <f>IF(V21=1,"Corriger!",ROUND('M3-In'!AH21*AE21*fuf,2))</f>
        <v>0</v>
      </c>
      <c r="AL21" s="81">
        <f>IF(V21=1,"Corriger!",ROUND('M3-In'!AI21*AE21*fuf,2))</f>
        <v>0</v>
      </c>
      <c r="AM21" s="81">
        <f>IF(V21=1,"Corriger!",ROUND('M3-In'!AJ21*AE21*fuf,2))</f>
        <v>0</v>
      </c>
      <c r="AN21" s="81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1">
        <f t="shared" si="10"/>
        <v>0</v>
      </c>
      <c r="AQ21" s="81">
        <f t="shared" ca="1" si="11"/>
        <v>0</v>
      </c>
      <c r="AR21" s="81">
        <f t="shared" ca="1" si="12"/>
        <v>0</v>
      </c>
      <c r="AS21" s="81">
        <f t="shared" si="13"/>
        <v>0</v>
      </c>
      <c r="AT21" s="81">
        <f t="shared" ca="1" si="14"/>
        <v>0</v>
      </c>
      <c r="AU21" s="81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'M3-In'!F22*malu3+'M3-In'!G22*dima3+'M3-In'!H22*wome3+'M3-In'!I22*doje3+'M3-In'!J22*vrve3+'M3-In'!K22*zasa3+'M3-In'!L22*zodi3</f>
        <v>0</v>
      </c>
      <c r="F22" s="34">
        <f>IF('M3-In'!Q22&lt;0,1,0)</f>
        <v>0</v>
      </c>
      <c r="G22" s="81" t="str">
        <f t="shared" si="0"/>
        <v>OK</v>
      </c>
      <c r="H22" s="81">
        <f>IF('M3-In'!Q22&lt;0,0,'M3-In'!Q22)</f>
        <v>0</v>
      </c>
      <c r="I22" s="25">
        <f>IF('M3-In'!F22&gt;0,malu3,0)</f>
        <v>0</v>
      </c>
      <c r="J22" s="25">
        <f>IF('M3-In'!G22&gt;0,dima3,0)</f>
        <v>0</v>
      </c>
      <c r="K22" s="25">
        <f>IF('M3-In'!H22&gt;0,wome3,0)</f>
        <v>0</v>
      </c>
      <c r="L22" s="25">
        <f>IF('M3-In'!I22&gt;0,doje3,0)</f>
        <v>0</v>
      </c>
      <c r="M22" s="25">
        <f>IF('M3-In'!J22&gt;0,vrve3,0)</f>
        <v>0</v>
      </c>
      <c r="N22" s="25">
        <f>IF('M3-In'!K22&gt;0,zasa3,0)</f>
        <v>0</v>
      </c>
      <c r="O22" s="25">
        <f>IF('M3-In'!L22&gt;0,zodi3,0)</f>
        <v>0</v>
      </c>
      <c r="P22" s="25">
        <f t="shared" si="1"/>
        <v>0</v>
      </c>
      <c r="Q22" s="25">
        <f>IF(P22+'M3-In'!U22&gt;malu3+dima3+wome3+doje3+vrve3+zasa3+zodi3,1,0)</f>
        <v>0</v>
      </c>
      <c r="R22" s="25" t="str">
        <f t="shared" si="2"/>
        <v>OK</v>
      </c>
      <c r="S22" s="25">
        <f>MIN(P22+'M3-In'!U22,malu3+dima3+wome3+doje3+vrve3+zasa3+zodi3)</f>
        <v>0</v>
      </c>
      <c r="T22" s="25">
        <f>IF('M3-In'!AD22+'M3-In'!AE22+'M3-In'!AF22+'M3-In'!AG22+'M3-In'!AH22+'M3-In'!AI22+'M3-In'!AJ22&gt;S22,1,0)</f>
        <v>0</v>
      </c>
      <c r="U22" s="25" t="str">
        <f t="shared" si="3"/>
        <v>OK</v>
      </c>
      <c r="V22" s="81">
        <f t="shared" si="4"/>
        <v>0</v>
      </c>
      <c r="W22" s="81">
        <f>ROUND('M3-In'!Y22+'M3-In'!Z22+'M3-In'!AA22*0.5+'M3-In'!AB22*0.5,2)</f>
        <v>0</v>
      </c>
      <c r="X22" s="81">
        <f>ROUND('M3-In'!Y22,2)+ROUND('M3-In'!Z22*1.5,2)+ROUND('M3-In'!AA22*0.6,2)+ROUND('M3-In'!AB22*0.9,2)</f>
        <v>0</v>
      </c>
      <c r="Y22" s="81">
        <f ca="1">IF(V22=1,"Corriger",'M3-In'!Y22* vergoeddrie +'M3-In'!Z22*ROUND( vergoeddrie *1.5,2)+'M3-In'!AA22*ROUND( vergoeddrie *0.6,2)+'M3-In'!AB22*ROUND( vergoeddrie *0.9,2))</f>
        <v>0</v>
      </c>
      <c r="Z22" s="81">
        <f t="shared" ca="1" si="5"/>
        <v>0</v>
      </c>
      <c r="AA22" s="81">
        <f>E22+'M3-In'!N22+'M3-In'!P22+H22</f>
        <v>0</v>
      </c>
      <c r="AB22" s="81">
        <f>E22+'M3-In'!N22+'M3-In'!P22</f>
        <v>0</v>
      </c>
      <c r="AC22" s="25">
        <f>IF(V22=1,"Corriger",MIN(AA22,ad5m3*Ident!L22))</f>
        <v>0</v>
      </c>
      <c r="AD22" s="25">
        <f>MIN(AB22,ad5m3*Ident!L22)</f>
        <v>0</v>
      </c>
      <c r="AE22" s="81">
        <f t="shared" si="6"/>
        <v>0</v>
      </c>
      <c r="AF22" s="81">
        <f t="shared" si="7"/>
        <v>0</v>
      </c>
      <c r="AG22" s="81">
        <f>'M3-In'!AD22+'M3-In'!AE22</f>
        <v>0</v>
      </c>
      <c r="AH22" s="81">
        <f t="shared" si="8"/>
        <v>0</v>
      </c>
      <c r="AI22" s="81">
        <f>IF(V22=1,"Corriger!",ROUND('M3-In'!AF22*AE22*fuf,2))</f>
        <v>0</v>
      </c>
      <c r="AJ22" s="81">
        <f>IF(V22=1,"Corriger!",ROUND('M3-In'!AG22*AE22*fuf,2))</f>
        <v>0</v>
      </c>
      <c r="AK22" s="81">
        <f>IF(V22=1,"Corriger!",ROUND('M3-In'!AH22*AE22*fuf,2))</f>
        <v>0</v>
      </c>
      <c r="AL22" s="81">
        <f>IF(V22=1,"Corriger!",ROUND('M3-In'!AI22*AE22*fuf,2))</f>
        <v>0</v>
      </c>
      <c r="AM22" s="81">
        <f>IF(V22=1,"Corriger!",ROUND('M3-In'!AJ22*AE22*fuf,2))</f>
        <v>0</v>
      </c>
      <c r="AN22" s="81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1">
        <f t="shared" si="10"/>
        <v>0</v>
      </c>
      <c r="AQ22" s="81">
        <f t="shared" ca="1" si="11"/>
        <v>0</v>
      </c>
      <c r="AR22" s="81">
        <f t="shared" ca="1" si="12"/>
        <v>0</v>
      </c>
      <c r="AS22" s="81">
        <f t="shared" si="13"/>
        <v>0</v>
      </c>
      <c r="AT22" s="81">
        <f t="shared" ca="1" si="14"/>
        <v>0</v>
      </c>
      <c r="AU22" s="81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'M3-In'!F23*malu3+'M3-In'!G23*dima3+'M3-In'!H23*wome3+'M3-In'!I23*doje3+'M3-In'!J23*vrve3+'M3-In'!K23*zasa3+'M3-In'!L23*zodi3</f>
        <v>0</v>
      </c>
      <c r="F23" s="34">
        <f>IF('M3-In'!Q23&lt;0,1,0)</f>
        <v>0</v>
      </c>
      <c r="G23" s="81" t="str">
        <f t="shared" si="0"/>
        <v>OK</v>
      </c>
      <c r="H23" s="81">
        <f>IF('M3-In'!Q23&lt;0,0,'M3-In'!Q23)</f>
        <v>0</v>
      </c>
      <c r="I23" s="25">
        <f>IF('M3-In'!F23&gt;0,malu3,0)</f>
        <v>0</v>
      </c>
      <c r="J23" s="25">
        <f>IF('M3-In'!G23&gt;0,dima3,0)</f>
        <v>0</v>
      </c>
      <c r="K23" s="25">
        <f>IF('M3-In'!H23&gt;0,wome3,0)</f>
        <v>0</v>
      </c>
      <c r="L23" s="25">
        <f>IF('M3-In'!I23&gt;0,doje3,0)</f>
        <v>0</v>
      </c>
      <c r="M23" s="25">
        <f>IF('M3-In'!J23&gt;0,vrve3,0)</f>
        <v>0</v>
      </c>
      <c r="N23" s="25">
        <f>IF('M3-In'!K23&gt;0,zasa3,0)</f>
        <v>0</v>
      </c>
      <c r="O23" s="25">
        <f>IF('M3-In'!L23&gt;0,zodi3,0)</f>
        <v>0</v>
      </c>
      <c r="P23" s="25">
        <f t="shared" si="1"/>
        <v>0</v>
      </c>
      <c r="Q23" s="25">
        <f>IF(P23+'M3-In'!U23&gt;malu3+dima3+wome3+doje3+vrve3+zasa3+zodi3,1,0)</f>
        <v>0</v>
      </c>
      <c r="R23" s="25" t="str">
        <f t="shared" si="2"/>
        <v>OK</v>
      </c>
      <c r="S23" s="25">
        <f>MIN(P23+'M3-In'!U23,malu3+dima3+wome3+doje3+vrve3+zasa3+zodi3)</f>
        <v>0</v>
      </c>
      <c r="T23" s="25">
        <f>IF('M3-In'!AD23+'M3-In'!AE23+'M3-In'!AF23+'M3-In'!AG23+'M3-In'!AH23+'M3-In'!AI23+'M3-In'!AJ23&gt;S23,1,0)</f>
        <v>0</v>
      </c>
      <c r="U23" s="25" t="str">
        <f t="shared" si="3"/>
        <v>OK</v>
      </c>
      <c r="V23" s="81">
        <f t="shared" si="4"/>
        <v>0</v>
      </c>
      <c r="W23" s="81">
        <f>ROUND('M3-In'!Y23+'M3-In'!Z23+'M3-In'!AA23*0.5+'M3-In'!AB23*0.5,2)</f>
        <v>0</v>
      </c>
      <c r="X23" s="81">
        <f>ROUND('M3-In'!Y23,2)+ROUND('M3-In'!Z23*1.5,2)+ROUND('M3-In'!AA23*0.6,2)+ROUND('M3-In'!AB23*0.9,2)</f>
        <v>0</v>
      </c>
      <c r="Y23" s="81">
        <f ca="1">IF(V23=1,"Corriger",'M3-In'!Y23* vergoeddrie +'M3-In'!Z23*ROUND( vergoeddrie *1.5,2)+'M3-In'!AA23*ROUND( vergoeddrie *0.6,2)+'M3-In'!AB23*ROUND( vergoeddrie *0.9,2))</f>
        <v>0</v>
      </c>
      <c r="Z23" s="81">
        <f t="shared" ca="1" si="5"/>
        <v>0</v>
      </c>
      <c r="AA23" s="81">
        <f>E23+'M3-In'!N23+'M3-In'!P23+H23</f>
        <v>0</v>
      </c>
      <c r="AB23" s="81">
        <f>E23+'M3-In'!N23+'M3-In'!P23</f>
        <v>0</v>
      </c>
      <c r="AC23" s="25">
        <f>IF(V23=1,"Corriger",MIN(AA23,ad5m3*Ident!L23))</f>
        <v>0</v>
      </c>
      <c r="AD23" s="25">
        <f>MIN(AB23,ad5m3*Ident!L23)</f>
        <v>0</v>
      </c>
      <c r="AE23" s="81">
        <f t="shared" si="6"/>
        <v>0</v>
      </c>
      <c r="AF23" s="81">
        <f t="shared" si="7"/>
        <v>0</v>
      </c>
      <c r="AG23" s="81">
        <f>'M3-In'!AD23+'M3-In'!AE23</f>
        <v>0</v>
      </c>
      <c r="AH23" s="81">
        <f t="shared" si="8"/>
        <v>0</v>
      </c>
      <c r="AI23" s="81">
        <f>IF(V23=1,"Corriger!",ROUND('M3-In'!AF23*AE23*fuf,2))</f>
        <v>0</v>
      </c>
      <c r="AJ23" s="81">
        <f>IF(V23=1,"Corriger!",ROUND('M3-In'!AG23*AE23*fuf,2))</f>
        <v>0</v>
      </c>
      <c r="AK23" s="81">
        <f>IF(V23=1,"Corriger!",ROUND('M3-In'!AH23*AE23*fuf,2))</f>
        <v>0</v>
      </c>
      <c r="AL23" s="81">
        <f>IF(V23=1,"Corriger!",ROUND('M3-In'!AI23*AE23*fuf,2))</f>
        <v>0</v>
      </c>
      <c r="AM23" s="81">
        <f>IF(V23=1,"Corriger!",ROUND('M3-In'!AJ23*AE23*fuf,2))</f>
        <v>0</v>
      </c>
      <c r="AN23" s="81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1">
        <f t="shared" si="10"/>
        <v>0</v>
      </c>
      <c r="AQ23" s="81">
        <f t="shared" ca="1" si="11"/>
        <v>0</v>
      </c>
      <c r="AR23" s="81">
        <f t="shared" ca="1" si="12"/>
        <v>0</v>
      </c>
      <c r="AS23" s="81">
        <f t="shared" si="13"/>
        <v>0</v>
      </c>
      <c r="AT23" s="81">
        <f t="shared" ca="1" si="14"/>
        <v>0</v>
      </c>
      <c r="AU23" s="81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'M3-In'!F24*malu3+'M3-In'!G24*dima3+'M3-In'!H24*wome3+'M3-In'!I24*doje3+'M3-In'!J24*vrve3+'M3-In'!K24*zasa3+'M3-In'!L24*zodi3</f>
        <v>0</v>
      </c>
      <c r="F24" s="34">
        <f>IF('M3-In'!Q24&lt;0,1,0)</f>
        <v>0</v>
      </c>
      <c r="G24" s="81" t="str">
        <f t="shared" si="0"/>
        <v>OK</v>
      </c>
      <c r="H24" s="81">
        <f>IF('M3-In'!Q24&lt;0,0,'M3-In'!Q24)</f>
        <v>0</v>
      </c>
      <c r="I24" s="25">
        <f>IF('M3-In'!F24&gt;0,malu3,0)</f>
        <v>0</v>
      </c>
      <c r="J24" s="25">
        <f>IF('M3-In'!G24&gt;0,dima3,0)</f>
        <v>0</v>
      </c>
      <c r="K24" s="25">
        <f>IF('M3-In'!H24&gt;0,wome3,0)</f>
        <v>0</v>
      </c>
      <c r="L24" s="25">
        <f>IF('M3-In'!I24&gt;0,doje3,0)</f>
        <v>0</v>
      </c>
      <c r="M24" s="25">
        <f>IF('M3-In'!J24&gt;0,vrve3,0)</f>
        <v>0</v>
      </c>
      <c r="N24" s="25">
        <f>IF('M3-In'!K24&gt;0,zasa3,0)</f>
        <v>0</v>
      </c>
      <c r="O24" s="25">
        <f>IF('M3-In'!L24&gt;0,zodi3,0)</f>
        <v>0</v>
      </c>
      <c r="P24" s="25">
        <f t="shared" si="1"/>
        <v>0</v>
      </c>
      <c r="Q24" s="25">
        <f>IF(P24+'M3-In'!U24&gt;malu3+dima3+wome3+doje3+vrve3+zasa3+zodi3,1,0)</f>
        <v>0</v>
      </c>
      <c r="R24" s="25" t="str">
        <f t="shared" si="2"/>
        <v>OK</v>
      </c>
      <c r="S24" s="25">
        <f>MIN(P24+'M3-In'!U24,malu3+dima3+wome3+doje3+vrve3+zasa3+zodi3)</f>
        <v>0</v>
      </c>
      <c r="T24" s="25">
        <f>IF('M3-In'!AD24+'M3-In'!AE24+'M3-In'!AF24+'M3-In'!AG24+'M3-In'!AH24+'M3-In'!AI24+'M3-In'!AJ24&gt;S24,1,0)</f>
        <v>0</v>
      </c>
      <c r="U24" s="25" t="str">
        <f t="shared" si="3"/>
        <v>OK</v>
      </c>
      <c r="V24" s="81">
        <f t="shared" si="4"/>
        <v>0</v>
      </c>
      <c r="W24" s="81">
        <f>ROUND('M3-In'!Y24+'M3-In'!Z24+'M3-In'!AA24*0.5+'M3-In'!AB24*0.5,2)</f>
        <v>0</v>
      </c>
      <c r="X24" s="81">
        <f>ROUND('M3-In'!Y24,2)+ROUND('M3-In'!Z24*1.5,2)+ROUND('M3-In'!AA24*0.6,2)+ROUND('M3-In'!AB24*0.9,2)</f>
        <v>0</v>
      </c>
      <c r="Y24" s="81">
        <f ca="1">IF(V24=1,"Corriger",'M3-In'!Y24* vergoeddrie +'M3-In'!Z24*ROUND( vergoeddrie *1.5,2)+'M3-In'!AA24*ROUND( vergoeddrie *0.6,2)+'M3-In'!AB24*ROUND( vergoeddrie *0.9,2))</f>
        <v>0</v>
      </c>
      <c r="Z24" s="81">
        <f t="shared" ca="1" si="5"/>
        <v>0</v>
      </c>
      <c r="AA24" s="81">
        <f>E24+'M3-In'!N24+'M3-In'!P24+H24</f>
        <v>0</v>
      </c>
      <c r="AB24" s="81">
        <f>E24+'M3-In'!N24+'M3-In'!P24</f>
        <v>0</v>
      </c>
      <c r="AC24" s="25">
        <f>IF(V24=1,"Corriger",MIN(AA24,ad5m3*Ident!L24))</f>
        <v>0</v>
      </c>
      <c r="AD24" s="25">
        <f>MIN(AB24,ad5m3*Ident!L24)</f>
        <v>0</v>
      </c>
      <c r="AE24" s="81">
        <f t="shared" si="6"/>
        <v>0</v>
      </c>
      <c r="AF24" s="81">
        <f t="shared" si="7"/>
        <v>0</v>
      </c>
      <c r="AG24" s="81">
        <f>'M3-In'!AD24+'M3-In'!AE24</f>
        <v>0</v>
      </c>
      <c r="AH24" s="81">
        <f t="shared" si="8"/>
        <v>0</v>
      </c>
      <c r="AI24" s="81">
        <f>IF(V24=1,"Corriger!",ROUND('M3-In'!AF24*AE24*fuf,2))</f>
        <v>0</v>
      </c>
      <c r="AJ24" s="81">
        <f>IF(V24=1,"Corriger!",ROUND('M3-In'!AG24*AE24*fuf,2))</f>
        <v>0</v>
      </c>
      <c r="AK24" s="81">
        <f>IF(V24=1,"Corriger!",ROUND('M3-In'!AH24*AE24*fuf,2))</f>
        <v>0</v>
      </c>
      <c r="AL24" s="81">
        <f>IF(V24=1,"Corriger!",ROUND('M3-In'!AI24*AE24*fuf,2))</f>
        <v>0</v>
      </c>
      <c r="AM24" s="81">
        <f>IF(V24=1,"Corriger!",ROUND('M3-In'!AJ24*AE24*fuf,2))</f>
        <v>0</v>
      </c>
      <c r="AN24" s="81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1">
        <f t="shared" si="10"/>
        <v>0</v>
      </c>
      <c r="AQ24" s="81">
        <f t="shared" ca="1" si="11"/>
        <v>0</v>
      </c>
      <c r="AR24" s="81">
        <f t="shared" ca="1" si="12"/>
        <v>0</v>
      </c>
      <c r="AS24" s="81">
        <f t="shared" si="13"/>
        <v>0</v>
      </c>
      <c r="AT24" s="81">
        <f t="shared" ca="1" si="14"/>
        <v>0</v>
      </c>
      <c r="AU24" s="81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'M3-In'!F25*malu3+'M3-In'!G25*dima3+'M3-In'!H25*wome3+'M3-In'!I25*doje3+'M3-In'!J25*vrve3+'M3-In'!K25*zasa3+'M3-In'!L25*zodi3</f>
        <v>0</v>
      </c>
      <c r="F25" s="34">
        <f>IF('M3-In'!Q25&lt;0,1,0)</f>
        <v>0</v>
      </c>
      <c r="G25" s="81" t="str">
        <f t="shared" si="0"/>
        <v>OK</v>
      </c>
      <c r="H25" s="81">
        <f>IF('M3-In'!Q25&lt;0,0,'M3-In'!Q25)</f>
        <v>0</v>
      </c>
      <c r="I25" s="25">
        <f>IF('M3-In'!F25&gt;0,malu3,0)</f>
        <v>0</v>
      </c>
      <c r="J25" s="25">
        <f>IF('M3-In'!G25&gt;0,dima3,0)</f>
        <v>0</v>
      </c>
      <c r="K25" s="25">
        <f>IF('M3-In'!H25&gt;0,wome3,0)</f>
        <v>0</v>
      </c>
      <c r="L25" s="25">
        <f>IF('M3-In'!I25&gt;0,doje3,0)</f>
        <v>0</v>
      </c>
      <c r="M25" s="25">
        <f>IF('M3-In'!J25&gt;0,vrve3,0)</f>
        <v>0</v>
      </c>
      <c r="N25" s="25">
        <f>IF('M3-In'!K25&gt;0,zasa3,0)</f>
        <v>0</v>
      </c>
      <c r="O25" s="25">
        <f>IF('M3-In'!L25&gt;0,zodi3,0)</f>
        <v>0</v>
      </c>
      <c r="P25" s="25">
        <f t="shared" si="1"/>
        <v>0</v>
      </c>
      <c r="Q25" s="25">
        <f>IF(P25+'M3-In'!U25&gt;malu3+dima3+wome3+doje3+vrve3+zasa3+zodi3,1,0)</f>
        <v>0</v>
      </c>
      <c r="R25" s="25" t="str">
        <f t="shared" si="2"/>
        <v>OK</v>
      </c>
      <c r="S25" s="25">
        <f>MIN(P25+'M3-In'!U25,malu3+dima3+wome3+doje3+vrve3+zasa3+zodi3)</f>
        <v>0</v>
      </c>
      <c r="T25" s="25">
        <f>IF('M3-In'!AD25+'M3-In'!AE25+'M3-In'!AF25+'M3-In'!AG25+'M3-In'!AH25+'M3-In'!AI25+'M3-In'!AJ25&gt;S25,1,0)</f>
        <v>0</v>
      </c>
      <c r="U25" s="25" t="str">
        <f t="shared" si="3"/>
        <v>OK</v>
      </c>
      <c r="V25" s="81">
        <f t="shared" si="4"/>
        <v>0</v>
      </c>
      <c r="W25" s="81">
        <f>ROUND('M3-In'!Y25+'M3-In'!Z25+'M3-In'!AA25*0.5+'M3-In'!AB25*0.5,2)</f>
        <v>0</v>
      </c>
      <c r="X25" s="81">
        <f>ROUND('M3-In'!Y25,2)+ROUND('M3-In'!Z25*1.5,2)+ROUND('M3-In'!AA25*0.6,2)+ROUND('M3-In'!AB25*0.9,2)</f>
        <v>0</v>
      </c>
      <c r="Y25" s="81">
        <f ca="1">IF(V25=1,"Corriger",'M3-In'!Y25* vergoeddrie +'M3-In'!Z25*ROUND( vergoeddrie *1.5,2)+'M3-In'!AA25*ROUND( vergoeddrie *0.6,2)+'M3-In'!AB25*ROUND( vergoeddrie *0.9,2))</f>
        <v>0</v>
      </c>
      <c r="Z25" s="81">
        <f t="shared" ca="1" si="5"/>
        <v>0</v>
      </c>
      <c r="AA25" s="81">
        <f>E25+'M3-In'!N25+'M3-In'!P25+H25</f>
        <v>0</v>
      </c>
      <c r="AB25" s="81">
        <f>E25+'M3-In'!N25+'M3-In'!P25</f>
        <v>0</v>
      </c>
      <c r="AC25" s="25">
        <f>IF(V25=1,"Corriger",MIN(AA25,ad5m3*Ident!L25))</f>
        <v>0</v>
      </c>
      <c r="AD25" s="25">
        <f>MIN(AB25,ad5m3*Ident!L25)</f>
        <v>0</v>
      </c>
      <c r="AE25" s="81">
        <f t="shared" si="6"/>
        <v>0</v>
      </c>
      <c r="AF25" s="81">
        <f t="shared" si="7"/>
        <v>0</v>
      </c>
      <c r="AG25" s="81">
        <f>'M3-In'!AD25+'M3-In'!AE25</f>
        <v>0</v>
      </c>
      <c r="AH25" s="81">
        <f t="shared" si="8"/>
        <v>0</v>
      </c>
      <c r="AI25" s="81">
        <f>IF(V25=1,"Corriger!",ROUND('M3-In'!AF25*AE25*fuf,2))</f>
        <v>0</v>
      </c>
      <c r="AJ25" s="81">
        <f>IF(V25=1,"Corriger!",ROUND('M3-In'!AG25*AE25*fuf,2))</f>
        <v>0</v>
      </c>
      <c r="AK25" s="81">
        <f>IF(V25=1,"Corriger!",ROUND('M3-In'!AH25*AE25*fuf,2))</f>
        <v>0</v>
      </c>
      <c r="AL25" s="81">
        <f>IF(V25=1,"Corriger!",ROUND('M3-In'!AI25*AE25*fuf,2))</f>
        <v>0</v>
      </c>
      <c r="AM25" s="81">
        <f>IF(V25=1,"Corriger!",ROUND('M3-In'!AJ25*AE25*fuf,2))</f>
        <v>0</v>
      </c>
      <c r="AN25" s="81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1">
        <f t="shared" si="10"/>
        <v>0</v>
      </c>
      <c r="AQ25" s="81">
        <f t="shared" ca="1" si="11"/>
        <v>0</v>
      </c>
      <c r="AR25" s="81">
        <f t="shared" ca="1" si="12"/>
        <v>0</v>
      </c>
      <c r="AS25" s="81">
        <f t="shared" si="13"/>
        <v>0</v>
      </c>
      <c r="AT25" s="81">
        <f t="shared" ca="1" si="14"/>
        <v>0</v>
      </c>
      <c r="AU25" s="81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'M3-In'!F26*malu3+'M3-In'!G26*dima3+'M3-In'!H26*wome3+'M3-In'!I26*doje3+'M3-In'!J26*vrve3+'M3-In'!K26*zasa3+'M3-In'!L26*zodi3</f>
        <v>0</v>
      </c>
      <c r="F26" s="34">
        <f>IF('M3-In'!Q26&lt;0,1,0)</f>
        <v>0</v>
      </c>
      <c r="G26" s="81" t="str">
        <f t="shared" si="0"/>
        <v>OK</v>
      </c>
      <c r="H26" s="81">
        <f>IF('M3-In'!Q26&lt;0,0,'M3-In'!Q26)</f>
        <v>0</v>
      </c>
      <c r="I26" s="25">
        <f>IF('M3-In'!F26&gt;0,malu3,0)</f>
        <v>0</v>
      </c>
      <c r="J26" s="25">
        <f>IF('M3-In'!G26&gt;0,dima3,0)</f>
        <v>0</v>
      </c>
      <c r="K26" s="25">
        <f>IF('M3-In'!H26&gt;0,wome3,0)</f>
        <v>0</v>
      </c>
      <c r="L26" s="25">
        <f>IF('M3-In'!I26&gt;0,doje3,0)</f>
        <v>0</v>
      </c>
      <c r="M26" s="25">
        <f>IF('M3-In'!J26&gt;0,vrve3,0)</f>
        <v>0</v>
      </c>
      <c r="N26" s="25">
        <f>IF('M3-In'!K26&gt;0,zasa3,0)</f>
        <v>0</v>
      </c>
      <c r="O26" s="25">
        <f>IF('M3-In'!L26&gt;0,zodi3,0)</f>
        <v>0</v>
      </c>
      <c r="P26" s="25">
        <f t="shared" si="1"/>
        <v>0</v>
      </c>
      <c r="Q26" s="25">
        <f>IF(P26+'M3-In'!U26&gt;malu3+dima3+wome3+doje3+vrve3+zasa3+zodi3,1,0)</f>
        <v>0</v>
      </c>
      <c r="R26" s="25" t="str">
        <f t="shared" si="2"/>
        <v>OK</v>
      </c>
      <c r="S26" s="25">
        <f>MIN(P26+'M3-In'!U26,malu3+dima3+wome3+doje3+vrve3+zasa3+zodi3)</f>
        <v>0</v>
      </c>
      <c r="T26" s="25">
        <f>IF('M3-In'!AD26+'M3-In'!AE26+'M3-In'!AF26+'M3-In'!AG26+'M3-In'!AH26+'M3-In'!AI26+'M3-In'!AJ26&gt;S26,1,0)</f>
        <v>0</v>
      </c>
      <c r="U26" s="25" t="str">
        <f t="shared" si="3"/>
        <v>OK</v>
      </c>
      <c r="V26" s="81">
        <f t="shared" si="4"/>
        <v>0</v>
      </c>
      <c r="W26" s="81">
        <f>ROUND('M3-In'!Y26+'M3-In'!Z26+'M3-In'!AA26*0.5+'M3-In'!AB26*0.5,2)</f>
        <v>0</v>
      </c>
      <c r="X26" s="81">
        <f>ROUND('M3-In'!Y26,2)+ROUND('M3-In'!Z26*1.5,2)+ROUND('M3-In'!AA26*0.6,2)+ROUND('M3-In'!AB26*0.9,2)</f>
        <v>0</v>
      </c>
      <c r="Y26" s="81">
        <f ca="1">IF(V26=1,"Corriger",'M3-In'!Y26* vergoeddrie +'M3-In'!Z26*ROUND( vergoeddrie *1.5,2)+'M3-In'!AA26*ROUND( vergoeddrie *0.6,2)+'M3-In'!AB26*ROUND( vergoeddrie *0.9,2))</f>
        <v>0</v>
      </c>
      <c r="Z26" s="81">
        <f t="shared" ca="1" si="5"/>
        <v>0</v>
      </c>
      <c r="AA26" s="81">
        <f>E26+'M3-In'!N26+'M3-In'!P26+H26</f>
        <v>0</v>
      </c>
      <c r="AB26" s="81">
        <f>E26+'M3-In'!N26+'M3-In'!P26</f>
        <v>0</v>
      </c>
      <c r="AC26" s="25">
        <f>IF(V26=1,"Corriger",MIN(AA26,ad5m3*Ident!L26))</f>
        <v>0</v>
      </c>
      <c r="AD26" s="25">
        <f>MIN(AB26,ad5m3*Ident!L26)</f>
        <v>0</v>
      </c>
      <c r="AE26" s="81">
        <f t="shared" si="6"/>
        <v>0</v>
      </c>
      <c r="AF26" s="81">
        <f t="shared" si="7"/>
        <v>0</v>
      </c>
      <c r="AG26" s="81">
        <f>'M3-In'!AD26+'M3-In'!AE26</f>
        <v>0</v>
      </c>
      <c r="AH26" s="81">
        <f t="shared" si="8"/>
        <v>0</v>
      </c>
      <c r="AI26" s="81">
        <f>IF(V26=1,"Corriger!",ROUND('M3-In'!AF26*AE26*fuf,2))</f>
        <v>0</v>
      </c>
      <c r="AJ26" s="81">
        <f>IF(V26=1,"Corriger!",ROUND('M3-In'!AG26*AE26*fuf,2))</f>
        <v>0</v>
      </c>
      <c r="AK26" s="81">
        <f>IF(V26=1,"Corriger!",ROUND('M3-In'!AH26*AE26*fuf,2))</f>
        <v>0</v>
      </c>
      <c r="AL26" s="81">
        <f>IF(V26=1,"Corriger!",ROUND('M3-In'!AI26*AE26*fuf,2))</f>
        <v>0</v>
      </c>
      <c r="AM26" s="81">
        <f>IF(V26=1,"Corriger!",ROUND('M3-In'!AJ26*AE26*fuf,2))</f>
        <v>0</v>
      </c>
      <c r="AN26" s="81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1">
        <f t="shared" si="10"/>
        <v>0</v>
      </c>
      <c r="AQ26" s="81">
        <f t="shared" ca="1" si="11"/>
        <v>0</v>
      </c>
      <c r="AR26" s="81">
        <f t="shared" ca="1" si="12"/>
        <v>0</v>
      </c>
      <c r="AS26" s="81">
        <f t="shared" si="13"/>
        <v>0</v>
      </c>
      <c r="AT26" s="81">
        <f t="shared" ca="1" si="14"/>
        <v>0</v>
      </c>
      <c r="AU26" s="81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'M3-In'!F27*malu3+'M3-In'!G27*dima3+'M3-In'!H27*wome3+'M3-In'!I27*doje3+'M3-In'!J27*vrve3+'M3-In'!K27*zasa3+'M3-In'!L27*zodi3</f>
        <v>0</v>
      </c>
      <c r="F27" s="34">
        <f>IF('M3-In'!Q27&lt;0,1,0)</f>
        <v>0</v>
      </c>
      <c r="G27" s="81" t="str">
        <f t="shared" si="0"/>
        <v>OK</v>
      </c>
      <c r="H27" s="81">
        <f>IF('M3-In'!Q27&lt;0,0,'M3-In'!Q27)</f>
        <v>0</v>
      </c>
      <c r="I27" s="25">
        <f>IF('M3-In'!F27&gt;0,malu3,0)</f>
        <v>0</v>
      </c>
      <c r="J27" s="25">
        <f>IF('M3-In'!G27&gt;0,dima3,0)</f>
        <v>0</v>
      </c>
      <c r="K27" s="25">
        <f>IF('M3-In'!H27&gt;0,wome3,0)</f>
        <v>0</v>
      </c>
      <c r="L27" s="25">
        <f>IF('M3-In'!I27&gt;0,doje3,0)</f>
        <v>0</v>
      </c>
      <c r="M27" s="25">
        <f>IF('M3-In'!J27&gt;0,vrve3,0)</f>
        <v>0</v>
      </c>
      <c r="N27" s="25">
        <f>IF('M3-In'!K27&gt;0,zasa3,0)</f>
        <v>0</v>
      </c>
      <c r="O27" s="25">
        <f>IF('M3-In'!L27&gt;0,zodi3,0)</f>
        <v>0</v>
      </c>
      <c r="P27" s="25">
        <f t="shared" si="1"/>
        <v>0</v>
      </c>
      <c r="Q27" s="25">
        <f>IF(P27+'M3-In'!U27&gt;malu3+dima3+wome3+doje3+vrve3+zasa3+zodi3,1,0)</f>
        <v>0</v>
      </c>
      <c r="R27" s="25" t="str">
        <f t="shared" si="2"/>
        <v>OK</v>
      </c>
      <c r="S27" s="25">
        <f>MIN(P27+'M3-In'!U27,malu3+dima3+wome3+doje3+vrve3+zasa3+zodi3)</f>
        <v>0</v>
      </c>
      <c r="T27" s="25">
        <f>IF('M3-In'!AD27+'M3-In'!AE27+'M3-In'!AF27+'M3-In'!AG27+'M3-In'!AH27+'M3-In'!AI27+'M3-In'!AJ27&gt;S27,1,0)</f>
        <v>0</v>
      </c>
      <c r="U27" s="25" t="str">
        <f t="shared" si="3"/>
        <v>OK</v>
      </c>
      <c r="V27" s="81">
        <f t="shared" si="4"/>
        <v>0</v>
      </c>
      <c r="W27" s="81">
        <f>ROUND('M3-In'!Y27+'M3-In'!Z27+'M3-In'!AA27*0.5+'M3-In'!AB27*0.5,2)</f>
        <v>0</v>
      </c>
      <c r="X27" s="81">
        <f>ROUND('M3-In'!Y27,2)+ROUND('M3-In'!Z27*1.5,2)+ROUND('M3-In'!AA27*0.6,2)+ROUND('M3-In'!AB27*0.9,2)</f>
        <v>0</v>
      </c>
      <c r="Y27" s="81">
        <f ca="1">IF(V27=1,"Corriger",'M3-In'!Y27* vergoeddrie +'M3-In'!Z27*ROUND( vergoeddrie *1.5,2)+'M3-In'!AA27*ROUND( vergoeddrie *0.6,2)+'M3-In'!AB27*ROUND( vergoeddrie *0.9,2))</f>
        <v>0</v>
      </c>
      <c r="Z27" s="81">
        <f t="shared" ca="1" si="5"/>
        <v>0</v>
      </c>
      <c r="AA27" s="81">
        <f>E27+'M3-In'!N27+'M3-In'!P27+H27</f>
        <v>0</v>
      </c>
      <c r="AB27" s="81">
        <f>E27+'M3-In'!N27+'M3-In'!P27</f>
        <v>0</v>
      </c>
      <c r="AC27" s="25">
        <f>IF(V27=1,"Corriger",MIN(AA27,ad5m3*Ident!L27))</f>
        <v>0</v>
      </c>
      <c r="AD27" s="25">
        <f>MIN(AB27,ad5m3*Ident!L27)</f>
        <v>0</v>
      </c>
      <c r="AE27" s="81">
        <f t="shared" si="6"/>
        <v>0</v>
      </c>
      <c r="AF27" s="81">
        <f t="shared" si="7"/>
        <v>0</v>
      </c>
      <c r="AG27" s="81">
        <f>'M3-In'!AD27+'M3-In'!AE27</f>
        <v>0</v>
      </c>
      <c r="AH27" s="81">
        <f t="shared" si="8"/>
        <v>0</v>
      </c>
      <c r="AI27" s="81">
        <f>IF(V27=1,"Corriger!",ROUND('M3-In'!AF27*AE27*fuf,2))</f>
        <v>0</v>
      </c>
      <c r="AJ27" s="81">
        <f>IF(V27=1,"Corriger!",ROUND('M3-In'!AG27*AE27*fuf,2))</f>
        <v>0</v>
      </c>
      <c r="AK27" s="81">
        <f>IF(V27=1,"Corriger!",ROUND('M3-In'!AH27*AE27*fuf,2))</f>
        <v>0</v>
      </c>
      <c r="AL27" s="81">
        <f>IF(V27=1,"Corriger!",ROUND('M3-In'!AI27*AE27*fuf,2))</f>
        <v>0</v>
      </c>
      <c r="AM27" s="81">
        <f>IF(V27=1,"Corriger!",ROUND('M3-In'!AJ27*AE27*fuf,2))</f>
        <v>0</v>
      </c>
      <c r="AN27" s="81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1">
        <f t="shared" si="10"/>
        <v>0</v>
      </c>
      <c r="AQ27" s="81">
        <f t="shared" ca="1" si="11"/>
        <v>0</v>
      </c>
      <c r="AR27" s="81">
        <f t="shared" ca="1" si="12"/>
        <v>0</v>
      </c>
      <c r="AS27" s="81">
        <f t="shared" si="13"/>
        <v>0</v>
      </c>
      <c r="AT27" s="81">
        <f t="shared" ca="1" si="14"/>
        <v>0</v>
      </c>
      <c r="AU27" s="81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'M3-In'!F28*malu3+'M3-In'!G28*dima3+'M3-In'!H28*wome3+'M3-In'!I28*doje3+'M3-In'!J28*vrve3+'M3-In'!K28*zasa3+'M3-In'!L28*zodi3</f>
        <v>0</v>
      </c>
      <c r="F28" s="34">
        <f>IF('M3-In'!Q28&lt;0,1,0)</f>
        <v>0</v>
      </c>
      <c r="G28" s="81" t="str">
        <f t="shared" si="0"/>
        <v>OK</v>
      </c>
      <c r="H28" s="81">
        <f>IF('M3-In'!Q28&lt;0,0,'M3-In'!Q28)</f>
        <v>0</v>
      </c>
      <c r="I28" s="25">
        <f>IF('M3-In'!F28&gt;0,malu3,0)</f>
        <v>0</v>
      </c>
      <c r="J28" s="25">
        <f>IF('M3-In'!G28&gt;0,dima3,0)</f>
        <v>0</v>
      </c>
      <c r="K28" s="25">
        <f>IF('M3-In'!H28&gt;0,wome3,0)</f>
        <v>0</v>
      </c>
      <c r="L28" s="25">
        <f>IF('M3-In'!I28&gt;0,doje3,0)</f>
        <v>0</v>
      </c>
      <c r="M28" s="25">
        <f>IF('M3-In'!J28&gt;0,vrve3,0)</f>
        <v>0</v>
      </c>
      <c r="N28" s="25">
        <f>IF('M3-In'!K28&gt;0,zasa3,0)</f>
        <v>0</v>
      </c>
      <c r="O28" s="25">
        <f>IF('M3-In'!L28&gt;0,zodi3,0)</f>
        <v>0</v>
      </c>
      <c r="P28" s="25">
        <f t="shared" si="1"/>
        <v>0</v>
      </c>
      <c r="Q28" s="25">
        <f>IF(P28+'M3-In'!U28&gt;malu3+dima3+wome3+doje3+vrve3+zasa3+zodi3,1,0)</f>
        <v>0</v>
      </c>
      <c r="R28" s="25" t="str">
        <f t="shared" si="2"/>
        <v>OK</v>
      </c>
      <c r="S28" s="25">
        <f>MIN(P28+'M3-In'!U28,malu3+dima3+wome3+doje3+vrve3+zasa3+zodi3)</f>
        <v>0</v>
      </c>
      <c r="T28" s="25">
        <f>IF('M3-In'!AD28+'M3-In'!AE28+'M3-In'!AF28+'M3-In'!AG28+'M3-In'!AH28+'M3-In'!AI28+'M3-In'!AJ28&gt;S28,1,0)</f>
        <v>0</v>
      </c>
      <c r="U28" s="25" t="str">
        <f t="shared" si="3"/>
        <v>OK</v>
      </c>
      <c r="V28" s="81">
        <f t="shared" si="4"/>
        <v>0</v>
      </c>
      <c r="W28" s="81">
        <f>ROUND('M3-In'!Y28+'M3-In'!Z28+'M3-In'!AA28*0.5+'M3-In'!AB28*0.5,2)</f>
        <v>0</v>
      </c>
      <c r="X28" s="81">
        <f>ROUND('M3-In'!Y28,2)+ROUND('M3-In'!Z28*1.5,2)+ROUND('M3-In'!AA28*0.6,2)+ROUND('M3-In'!AB28*0.9,2)</f>
        <v>0</v>
      </c>
      <c r="Y28" s="81">
        <f ca="1">IF(V28=1,"Corriger",'M3-In'!Y28* vergoeddrie +'M3-In'!Z28*ROUND( vergoeddrie *1.5,2)+'M3-In'!AA28*ROUND( vergoeddrie *0.6,2)+'M3-In'!AB28*ROUND( vergoeddrie *0.9,2))</f>
        <v>0</v>
      </c>
      <c r="Z28" s="81">
        <f t="shared" ca="1" si="5"/>
        <v>0</v>
      </c>
      <c r="AA28" s="81">
        <f>E28+'M3-In'!N28+'M3-In'!P28+H28</f>
        <v>0</v>
      </c>
      <c r="AB28" s="81">
        <f>E28+'M3-In'!N28+'M3-In'!P28</f>
        <v>0</v>
      </c>
      <c r="AC28" s="25">
        <f>IF(V28=1,"Corriger",MIN(AA28,ad5m3*Ident!L28))</f>
        <v>0</v>
      </c>
      <c r="AD28" s="25">
        <f>MIN(AB28,ad5m3*Ident!L28)</f>
        <v>0</v>
      </c>
      <c r="AE28" s="81">
        <f t="shared" si="6"/>
        <v>0</v>
      </c>
      <c r="AF28" s="81">
        <f t="shared" si="7"/>
        <v>0</v>
      </c>
      <c r="AG28" s="81">
        <f>'M3-In'!AD28+'M3-In'!AE28</f>
        <v>0</v>
      </c>
      <c r="AH28" s="81">
        <f t="shared" si="8"/>
        <v>0</v>
      </c>
      <c r="AI28" s="81">
        <f>IF(V28=1,"Corriger!",ROUND('M3-In'!AF28*AE28*fuf,2))</f>
        <v>0</v>
      </c>
      <c r="AJ28" s="81">
        <f>IF(V28=1,"Corriger!",ROUND('M3-In'!AG28*AE28*fuf,2))</f>
        <v>0</v>
      </c>
      <c r="AK28" s="81">
        <f>IF(V28=1,"Corriger!",ROUND('M3-In'!AH28*AE28*fuf,2))</f>
        <v>0</v>
      </c>
      <c r="AL28" s="81">
        <f>IF(V28=1,"Corriger!",ROUND('M3-In'!AI28*AE28*fuf,2))</f>
        <v>0</v>
      </c>
      <c r="AM28" s="81">
        <f>IF(V28=1,"Corriger!",ROUND('M3-In'!AJ28*AE28*fuf,2))</f>
        <v>0</v>
      </c>
      <c r="AN28" s="81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1">
        <f t="shared" si="10"/>
        <v>0</v>
      </c>
      <c r="AQ28" s="81">
        <f t="shared" ca="1" si="11"/>
        <v>0</v>
      </c>
      <c r="AR28" s="81">
        <f t="shared" ca="1" si="12"/>
        <v>0</v>
      </c>
      <c r="AS28" s="81">
        <f t="shared" si="13"/>
        <v>0</v>
      </c>
      <c r="AT28" s="81">
        <f t="shared" ca="1" si="14"/>
        <v>0</v>
      </c>
      <c r="AU28" s="81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'M3-In'!F29*malu3+'M3-In'!G29*dima3+'M3-In'!H29*wome3+'M3-In'!I29*doje3+'M3-In'!J29*vrve3+'M3-In'!K29*zasa3+'M3-In'!L29*zodi3</f>
        <v>0</v>
      </c>
      <c r="F29" s="34">
        <f>IF('M3-In'!Q29&lt;0,1,0)</f>
        <v>0</v>
      </c>
      <c r="G29" s="81" t="str">
        <f t="shared" si="0"/>
        <v>OK</v>
      </c>
      <c r="H29" s="81">
        <f>IF('M3-In'!Q29&lt;0,0,'M3-In'!Q29)</f>
        <v>0</v>
      </c>
      <c r="I29" s="25">
        <f>IF('M3-In'!F29&gt;0,malu3,0)</f>
        <v>0</v>
      </c>
      <c r="J29" s="25">
        <f>IF('M3-In'!G29&gt;0,dima3,0)</f>
        <v>0</v>
      </c>
      <c r="K29" s="25">
        <f>IF('M3-In'!H29&gt;0,wome3,0)</f>
        <v>0</v>
      </c>
      <c r="L29" s="25">
        <f>IF('M3-In'!I29&gt;0,doje3,0)</f>
        <v>0</v>
      </c>
      <c r="M29" s="25">
        <f>IF('M3-In'!J29&gt;0,vrve3,0)</f>
        <v>0</v>
      </c>
      <c r="N29" s="25">
        <f>IF('M3-In'!K29&gt;0,zasa3,0)</f>
        <v>0</v>
      </c>
      <c r="O29" s="25">
        <f>IF('M3-In'!L29&gt;0,zodi3,0)</f>
        <v>0</v>
      </c>
      <c r="P29" s="25">
        <f t="shared" si="1"/>
        <v>0</v>
      </c>
      <c r="Q29" s="25">
        <f>IF(P29+'M3-In'!U29&gt;malu3+dima3+wome3+doje3+vrve3+zasa3+zodi3,1,0)</f>
        <v>0</v>
      </c>
      <c r="R29" s="25" t="str">
        <f t="shared" si="2"/>
        <v>OK</v>
      </c>
      <c r="S29" s="25">
        <f>MIN(P29+'M3-In'!U29,malu3+dima3+wome3+doje3+vrve3+zasa3+zodi3)</f>
        <v>0</v>
      </c>
      <c r="T29" s="25">
        <f>IF('M3-In'!AD29+'M3-In'!AE29+'M3-In'!AF29+'M3-In'!AG29+'M3-In'!AH29+'M3-In'!AI29+'M3-In'!AJ29&gt;S29,1,0)</f>
        <v>0</v>
      </c>
      <c r="U29" s="25" t="str">
        <f t="shared" si="3"/>
        <v>OK</v>
      </c>
      <c r="V29" s="81">
        <f t="shared" si="4"/>
        <v>0</v>
      </c>
      <c r="W29" s="81">
        <f>ROUND('M3-In'!Y29+'M3-In'!Z29+'M3-In'!AA29*0.5+'M3-In'!AB29*0.5,2)</f>
        <v>0</v>
      </c>
      <c r="X29" s="81">
        <f>ROUND('M3-In'!Y29,2)+ROUND('M3-In'!Z29*1.5,2)+ROUND('M3-In'!AA29*0.6,2)+ROUND('M3-In'!AB29*0.9,2)</f>
        <v>0</v>
      </c>
      <c r="Y29" s="81">
        <f ca="1">IF(V29=1,"Corriger",'M3-In'!Y29* vergoeddrie +'M3-In'!Z29*ROUND( vergoeddrie *1.5,2)+'M3-In'!AA29*ROUND( vergoeddrie *0.6,2)+'M3-In'!AB29*ROUND( vergoeddrie *0.9,2))</f>
        <v>0</v>
      </c>
      <c r="Z29" s="81">
        <f t="shared" ca="1" si="5"/>
        <v>0</v>
      </c>
      <c r="AA29" s="81">
        <f>E29+'M3-In'!N29+'M3-In'!P29+H29</f>
        <v>0</v>
      </c>
      <c r="AB29" s="81">
        <f>E29+'M3-In'!N29+'M3-In'!P29</f>
        <v>0</v>
      </c>
      <c r="AC29" s="25">
        <f>IF(V29=1,"Corriger",MIN(AA29,ad5m3*Ident!L29))</f>
        <v>0</v>
      </c>
      <c r="AD29" s="25">
        <f>MIN(AB29,ad5m3*Ident!L29)</f>
        <v>0</v>
      </c>
      <c r="AE29" s="81">
        <f t="shared" si="6"/>
        <v>0</v>
      </c>
      <c r="AF29" s="81">
        <f t="shared" si="7"/>
        <v>0</v>
      </c>
      <c r="AG29" s="81">
        <f>'M3-In'!AD29+'M3-In'!AE29</f>
        <v>0</v>
      </c>
      <c r="AH29" s="81">
        <f t="shared" si="8"/>
        <v>0</v>
      </c>
      <c r="AI29" s="81">
        <f>IF(V29=1,"Corriger!",ROUND('M3-In'!AF29*AE29*fuf,2))</f>
        <v>0</v>
      </c>
      <c r="AJ29" s="81">
        <f>IF(V29=1,"Corriger!",ROUND('M3-In'!AG29*AE29*fuf,2))</f>
        <v>0</v>
      </c>
      <c r="AK29" s="81">
        <f>IF(V29=1,"Corriger!",ROUND('M3-In'!AH29*AE29*fuf,2))</f>
        <v>0</v>
      </c>
      <c r="AL29" s="81">
        <f>IF(V29=1,"Corriger!",ROUND('M3-In'!AI29*AE29*fuf,2))</f>
        <v>0</v>
      </c>
      <c r="AM29" s="81">
        <f>IF(V29=1,"Corriger!",ROUND('M3-In'!AJ29*AE29*fuf,2))</f>
        <v>0</v>
      </c>
      <c r="AN29" s="81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1">
        <f t="shared" si="10"/>
        <v>0</v>
      </c>
      <c r="AQ29" s="81">
        <f t="shared" ca="1" si="11"/>
        <v>0</v>
      </c>
      <c r="AR29" s="81">
        <f t="shared" ca="1" si="12"/>
        <v>0</v>
      </c>
      <c r="AS29" s="81">
        <f t="shared" si="13"/>
        <v>0</v>
      </c>
      <c r="AT29" s="81">
        <f t="shared" ca="1" si="14"/>
        <v>0</v>
      </c>
      <c r="AU29" s="81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'M3-In'!F30*malu3+'M3-In'!G30*dima3+'M3-In'!H30*wome3+'M3-In'!I30*doje3+'M3-In'!J30*vrve3+'M3-In'!K30*zasa3+'M3-In'!L30*zodi3</f>
        <v>0</v>
      </c>
      <c r="F30" s="34">
        <f>IF('M3-In'!Q30&lt;0,1,0)</f>
        <v>0</v>
      </c>
      <c r="G30" s="81" t="str">
        <f t="shared" si="0"/>
        <v>OK</v>
      </c>
      <c r="H30" s="81">
        <f>IF('M3-In'!Q30&lt;0,0,'M3-In'!Q30)</f>
        <v>0</v>
      </c>
      <c r="I30" s="25">
        <f>IF('M3-In'!F30&gt;0,malu3,0)</f>
        <v>0</v>
      </c>
      <c r="J30" s="25">
        <f>IF('M3-In'!G30&gt;0,dima3,0)</f>
        <v>0</v>
      </c>
      <c r="K30" s="25">
        <f>IF('M3-In'!H30&gt;0,wome3,0)</f>
        <v>0</v>
      </c>
      <c r="L30" s="25">
        <f>IF('M3-In'!I30&gt;0,doje3,0)</f>
        <v>0</v>
      </c>
      <c r="M30" s="25">
        <f>IF('M3-In'!J30&gt;0,vrve3,0)</f>
        <v>0</v>
      </c>
      <c r="N30" s="25">
        <f>IF('M3-In'!K30&gt;0,zasa3,0)</f>
        <v>0</v>
      </c>
      <c r="O30" s="25">
        <f>IF('M3-In'!L30&gt;0,zodi3,0)</f>
        <v>0</v>
      </c>
      <c r="P30" s="25">
        <f t="shared" si="1"/>
        <v>0</v>
      </c>
      <c r="Q30" s="25">
        <f>IF(P30+'M3-In'!U30&gt;malu3+dima3+wome3+doje3+vrve3+zasa3+zodi3,1,0)</f>
        <v>0</v>
      </c>
      <c r="R30" s="25" t="str">
        <f t="shared" si="2"/>
        <v>OK</v>
      </c>
      <c r="S30" s="25">
        <f>MIN(P30+'M3-In'!U30,malu3+dima3+wome3+doje3+vrve3+zasa3+zodi3)</f>
        <v>0</v>
      </c>
      <c r="T30" s="25">
        <f>IF('M3-In'!AD30+'M3-In'!AE30+'M3-In'!AF30+'M3-In'!AG30+'M3-In'!AH30+'M3-In'!AI30+'M3-In'!AJ30&gt;S30,1,0)</f>
        <v>0</v>
      </c>
      <c r="U30" s="25" t="str">
        <f t="shared" si="3"/>
        <v>OK</v>
      </c>
      <c r="V30" s="81">
        <f t="shared" si="4"/>
        <v>0</v>
      </c>
      <c r="W30" s="81">
        <f>ROUND('M3-In'!Y30+'M3-In'!Z30+'M3-In'!AA30*0.5+'M3-In'!AB30*0.5,2)</f>
        <v>0</v>
      </c>
      <c r="X30" s="81">
        <f>ROUND('M3-In'!Y30,2)+ROUND('M3-In'!Z30*1.5,2)+ROUND('M3-In'!AA30*0.6,2)+ROUND('M3-In'!AB30*0.9,2)</f>
        <v>0</v>
      </c>
      <c r="Y30" s="81">
        <f ca="1">IF(V30=1,"Corriger",'M3-In'!Y30* vergoeddrie +'M3-In'!Z30*ROUND( vergoeddrie *1.5,2)+'M3-In'!AA30*ROUND( vergoeddrie *0.6,2)+'M3-In'!AB30*ROUND( vergoeddrie *0.9,2))</f>
        <v>0</v>
      </c>
      <c r="Z30" s="81">
        <f t="shared" ca="1" si="5"/>
        <v>0</v>
      </c>
      <c r="AA30" s="81">
        <f>E30+'M3-In'!N30+'M3-In'!P30+H30</f>
        <v>0</v>
      </c>
      <c r="AB30" s="81">
        <f>E30+'M3-In'!N30+'M3-In'!P30</f>
        <v>0</v>
      </c>
      <c r="AC30" s="25">
        <f>IF(V30=1,"Corriger",MIN(AA30,ad5m3*Ident!L30))</f>
        <v>0</v>
      </c>
      <c r="AD30" s="25">
        <f>MIN(AB30,ad5m3*Ident!L30)</f>
        <v>0</v>
      </c>
      <c r="AE30" s="81">
        <f t="shared" si="6"/>
        <v>0</v>
      </c>
      <c r="AF30" s="81">
        <f t="shared" si="7"/>
        <v>0</v>
      </c>
      <c r="AG30" s="81">
        <f>'M3-In'!AD30+'M3-In'!AE30</f>
        <v>0</v>
      </c>
      <c r="AH30" s="81">
        <f t="shared" si="8"/>
        <v>0</v>
      </c>
      <c r="AI30" s="81">
        <f>IF(V30=1,"Corriger!",ROUND('M3-In'!AF30*AE30*fuf,2))</f>
        <v>0</v>
      </c>
      <c r="AJ30" s="81">
        <f>IF(V30=1,"Corriger!",ROUND('M3-In'!AG30*AE30*fuf,2))</f>
        <v>0</v>
      </c>
      <c r="AK30" s="81">
        <f>IF(V30=1,"Corriger!",ROUND('M3-In'!AH30*AE30*fuf,2))</f>
        <v>0</v>
      </c>
      <c r="AL30" s="81">
        <f>IF(V30=1,"Corriger!",ROUND('M3-In'!AI30*AE30*fuf,2))</f>
        <v>0</v>
      </c>
      <c r="AM30" s="81">
        <f>IF(V30=1,"Corriger!",ROUND('M3-In'!AJ30*AE30*fuf,2))</f>
        <v>0</v>
      </c>
      <c r="AN30" s="81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1">
        <f t="shared" si="10"/>
        <v>0</v>
      </c>
      <c r="AQ30" s="81">
        <f t="shared" ca="1" si="11"/>
        <v>0</v>
      </c>
      <c r="AR30" s="81">
        <f t="shared" ca="1" si="12"/>
        <v>0</v>
      </c>
      <c r="AS30" s="81">
        <f t="shared" si="13"/>
        <v>0</v>
      </c>
      <c r="AT30" s="81">
        <f t="shared" ca="1" si="14"/>
        <v>0</v>
      </c>
      <c r="AU30" s="81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'M3-In'!F31*malu3+'M3-In'!G31*dima3+'M3-In'!H31*wome3+'M3-In'!I31*doje3+'M3-In'!J31*vrve3+'M3-In'!K31*zasa3+'M3-In'!L31*zodi3</f>
        <v>0</v>
      </c>
      <c r="F31" s="34">
        <f>IF('M3-In'!Q31&lt;0,1,0)</f>
        <v>0</v>
      </c>
      <c r="G31" s="81" t="str">
        <f t="shared" si="0"/>
        <v>OK</v>
      </c>
      <c r="H31" s="81">
        <f>IF('M3-In'!Q31&lt;0,0,'M3-In'!Q31)</f>
        <v>0</v>
      </c>
      <c r="I31" s="25">
        <f>IF('M3-In'!F31&gt;0,malu3,0)</f>
        <v>0</v>
      </c>
      <c r="J31" s="25">
        <f>IF('M3-In'!G31&gt;0,dima3,0)</f>
        <v>0</v>
      </c>
      <c r="K31" s="25">
        <f>IF('M3-In'!H31&gt;0,wome3,0)</f>
        <v>0</v>
      </c>
      <c r="L31" s="25">
        <f>IF('M3-In'!I31&gt;0,doje3,0)</f>
        <v>0</v>
      </c>
      <c r="M31" s="25">
        <f>IF('M3-In'!J31&gt;0,vrve3,0)</f>
        <v>0</v>
      </c>
      <c r="N31" s="25">
        <f>IF('M3-In'!K31&gt;0,zasa3,0)</f>
        <v>0</v>
      </c>
      <c r="O31" s="25">
        <f>IF('M3-In'!L31&gt;0,zodi3,0)</f>
        <v>0</v>
      </c>
      <c r="P31" s="25">
        <f t="shared" si="1"/>
        <v>0</v>
      </c>
      <c r="Q31" s="25">
        <f>IF(P31+'M3-In'!U31&gt;malu3+dima3+wome3+doje3+vrve3+zasa3+zodi3,1,0)</f>
        <v>0</v>
      </c>
      <c r="R31" s="25" t="str">
        <f t="shared" si="2"/>
        <v>OK</v>
      </c>
      <c r="S31" s="25">
        <f>MIN(P31+'M3-In'!U31,malu3+dima3+wome3+doje3+vrve3+zasa3+zodi3)</f>
        <v>0</v>
      </c>
      <c r="T31" s="25">
        <f>IF('M3-In'!AD31+'M3-In'!AE31+'M3-In'!AF31+'M3-In'!AG31+'M3-In'!AH31+'M3-In'!AI31+'M3-In'!AJ31&gt;S31,1,0)</f>
        <v>0</v>
      </c>
      <c r="U31" s="25" t="str">
        <f t="shared" si="3"/>
        <v>OK</v>
      </c>
      <c r="V31" s="81">
        <f t="shared" si="4"/>
        <v>0</v>
      </c>
      <c r="W31" s="81">
        <f>ROUND('M3-In'!Y31+'M3-In'!Z31+'M3-In'!AA31*0.5+'M3-In'!AB31*0.5,2)</f>
        <v>0</v>
      </c>
      <c r="X31" s="81">
        <f>ROUND('M3-In'!Y31,2)+ROUND('M3-In'!Z31*1.5,2)+ROUND('M3-In'!AA31*0.6,2)+ROUND('M3-In'!AB31*0.9,2)</f>
        <v>0</v>
      </c>
      <c r="Y31" s="81">
        <f ca="1">IF(V31=1,"Corriger",'M3-In'!Y31* vergoeddrie +'M3-In'!Z31*ROUND( vergoeddrie *1.5,2)+'M3-In'!AA31*ROUND( vergoeddrie *0.6,2)+'M3-In'!AB31*ROUND( vergoeddrie *0.9,2))</f>
        <v>0</v>
      </c>
      <c r="Z31" s="81">
        <f t="shared" ca="1" si="5"/>
        <v>0</v>
      </c>
      <c r="AA31" s="81">
        <f>E31+'M3-In'!N31+'M3-In'!P31+H31</f>
        <v>0</v>
      </c>
      <c r="AB31" s="81">
        <f>E31+'M3-In'!N31+'M3-In'!P31</f>
        <v>0</v>
      </c>
      <c r="AC31" s="25">
        <f>IF(V31=1,"Corriger",MIN(AA31,ad5m3*Ident!L31))</f>
        <v>0</v>
      </c>
      <c r="AD31" s="25">
        <f>MIN(AB31,ad5m3*Ident!L31)</f>
        <v>0</v>
      </c>
      <c r="AE31" s="81">
        <f t="shared" si="6"/>
        <v>0</v>
      </c>
      <c r="AF31" s="81">
        <f t="shared" si="7"/>
        <v>0</v>
      </c>
      <c r="AG31" s="81">
        <f>'M3-In'!AD31+'M3-In'!AE31</f>
        <v>0</v>
      </c>
      <c r="AH31" s="81">
        <f t="shared" si="8"/>
        <v>0</v>
      </c>
      <c r="AI31" s="81">
        <f>IF(V31=1,"Corriger!",ROUND('M3-In'!AF31*AE31*fuf,2))</f>
        <v>0</v>
      </c>
      <c r="AJ31" s="81">
        <f>IF(V31=1,"Corriger!",ROUND('M3-In'!AG31*AE31*fuf,2))</f>
        <v>0</v>
      </c>
      <c r="AK31" s="81">
        <f>IF(V31=1,"Corriger!",ROUND('M3-In'!AH31*AE31*fuf,2))</f>
        <v>0</v>
      </c>
      <c r="AL31" s="81">
        <f>IF(V31=1,"Corriger!",ROUND('M3-In'!AI31*AE31*fuf,2))</f>
        <v>0</v>
      </c>
      <c r="AM31" s="81">
        <f>IF(V31=1,"Corriger!",ROUND('M3-In'!AJ31*AE31*fuf,2))</f>
        <v>0</v>
      </c>
      <c r="AN31" s="81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1">
        <f t="shared" si="10"/>
        <v>0</v>
      </c>
      <c r="AQ31" s="81">
        <f t="shared" ca="1" si="11"/>
        <v>0</v>
      </c>
      <c r="AR31" s="81">
        <f t="shared" ca="1" si="12"/>
        <v>0</v>
      </c>
      <c r="AS31" s="81">
        <f t="shared" si="13"/>
        <v>0</v>
      </c>
      <c r="AT31" s="81">
        <f t="shared" ca="1" si="14"/>
        <v>0</v>
      </c>
      <c r="AU31" s="81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'M3-In'!F32*malu3+'M3-In'!G32*dima3+'M3-In'!H32*wome3+'M3-In'!I32*doje3+'M3-In'!J32*vrve3+'M3-In'!K32*zasa3+'M3-In'!L32*zodi3</f>
        <v>0</v>
      </c>
      <c r="F32" s="34">
        <f>IF('M3-In'!Q32&lt;0,1,0)</f>
        <v>0</v>
      </c>
      <c r="G32" s="81" t="str">
        <f t="shared" si="0"/>
        <v>OK</v>
      </c>
      <c r="H32" s="81">
        <f>IF('M3-In'!Q32&lt;0,0,'M3-In'!Q32)</f>
        <v>0</v>
      </c>
      <c r="I32" s="25">
        <f>IF('M3-In'!F32&gt;0,malu3,0)</f>
        <v>0</v>
      </c>
      <c r="J32" s="25">
        <f>IF('M3-In'!G32&gt;0,dima3,0)</f>
        <v>0</v>
      </c>
      <c r="K32" s="25">
        <f>IF('M3-In'!H32&gt;0,wome3,0)</f>
        <v>0</v>
      </c>
      <c r="L32" s="25">
        <f>IF('M3-In'!I32&gt;0,doje3,0)</f>
        <v>0</v>
      </c>
      <c r="M32" s="25">
        <f>IF('M3-In'!J32&gt;0,vrve3,0)</f>
        <v>0</v>
      </c>
      <c r="N32" s="25">
        <f>IF('M3-In'!K32&gt;0,zasa3,0)</f>
        <v>0</v>
      </c>
      <c r="O32" s="25">
        <f>IF('M3-In'!L32&gt;0,zodi3,0)</f>
        <v>0</v>
      </c>
      <c r="P32" s="25">
        <f t="shared" si="1"/>
        <v>0</v>
      </c>
      <c r="Q32" s="25">
        <f>IF(P32+'M3-In'!U32&gt;malu3+dima3+wome3+doje3+vrve3+zasa3+zodi3,1,0)</f>
        <v>0</v>
      </c>
      <c r="R32" s="25" t="str">
        <f t="shared" si="2"/>
        <v>OK</v>
      </c>
      <c r="S32" s="25">
        <f>MIN(P32+'M3-In'!U32,malu3+dima3+wome3+doje3+vrve3+zasa3+zodi3)</f>
        <v>0</v>
      </c>
      <c r="T32" s="25">
        <f>IF('M3-In'!AD32+'M3-In'!AE32+'M3-In'!AF32+'M3-In'!AG32+'M3-In'!AH32+'M3-In'!AI32+'M3-In'!AJ32&gt;S32,1,0)</f>
        <v>0</v>
      </c>
      <c r="U32" s="25" t="str">
        <f t="shared" si="3"/>
        <v>OK</v>
      </c>
      <c r="V32" s="81">
        <f t="shared" si="4"/>
        <v>0</v>
      </c>
      <c r="W32" s="81">
        <f>ROUND('M3-In'!Y32+'M3-In'!Z32+'M3-In'!AA32*0.5+'M3-In'!AB32*0.5,2)</f>
        <v>0</v>
      </c>
      <c r="X32" s="81">
        <f>ROUND('M3-In'!Y32,2)+ROUND('M3-In'!Z32*1.5,2)+ROUND('M3-In'!AA32*0.6,2)+ROUND('M3-In'!AB32*0.9,2)</f>
        <v>0</v>
      </c>
      <c r="Y32" s="81">
        <f ca="1">IF(V32=1,"Corriger",'M3-In'!Y32* vergoeddrie +'M3-In'!Z32*ROUND( vergoeddrie *1.5,2)+'M3-In'!AA32*ROUND( vergoeddrie *0.6,2)+'M3-In'!AB32*ROUND( vergoeddrie *0.9,2))</f>
        <v>0</v>
      </c>
      <c r="Z32" s="81">
        <f t="shared" ca="1" si="5"/>
        <v>0</v>
      </c>
      <c r="AA32" s="81">
        <f>E32+'M3-In'!N32+'M3-In'!P32+H32</f>
        <v>0</v>
      </c>
      <c r="AB32" s="81">
        <f>E32+'M3-In'!N32+'M3-In'!P32</f>
        <v>0</v>
      </c>
      <c r="AC32" s="25">
        <f>IF(V32=1,"Corriger",MIN(AA32,ad5m3*Ident!L32))</f>
        <v>0</v>
      </c>
      <c r="AD32" s="25">
        <f>MIN(AB32,ad5m3*Ident!L32)</f>
        <v>0</v>
      </c>
      <c r="AE32" s="81">
        <f t="shared" si="6"/>
        <v>0</v>
      </c>
      <c r="AF32" s="81">
        <f t="shared" si="7"/>
        <v>0</v>
      </c>
      <c r="AG32" s="81">
        <f>'M3-In'!AD32+'M3-In'!AE32</f>
        <v>0</v>
      </c>
      <c r="AH32" s="81">
        <f t="shared" si="8"/>
        <v>0</v>
      </c>
      <c r="AI32" s="81">
        <f>IF(V32=1,"Corriger!",ROUND('M3-In'!AF32*AE32*fuf,2))</f>
        <v>0</v>
      </c>
      <c r="AJ32" s="81">
        <f>IF(V32=1,"Corriger!",ROUND('M3-In'!AG32*AE32*fuf,2))</f>
        <v>0</v>
      </c>
      <c r="AK32" s="81">
        <f>IF(V32=1,"Corriger!",ROUND('M3-In'!AH32*AE32*fuf,2))</f>
        <v>0</v>
      </c>
      <c r="AL32" s="81">
        <f>IF(V32=1,"Corriger!",ROUND('M3-In'!AI32*AE32*fuf,2))</f>
        <v>0</v>
      </c>
      <c r="AM32" s="81">
        <f>IF(V32=1,"Corriger!",ROUND('M3-In'!AJ32*AE32*fuf,2))</f>
        <v>0</v>
      </c>
      <c r="AN32" s="81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1">
        <f t="shared" si="10"/>
        <v>0</v>
      </c>
      <c r="AQ32" s="81">
        <f t="shared" ca="1" si="11"/>
        <v>0</v>
      </c>
      <c r="AR32" s="81">
        <f t="shared" ca="1" si="12"/>
        <v>0</v>
      </c>
      <c r="AS32" s="81">
        <f t="shared" si="13"/>
        <v>0</v>
      </c>
      <c r="AT32" s="81">
        <f t="shared" ca="1" si="14"/>
        <v>0</v>
      </c>
      <c r="AU32" s="81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'M3-In'!F33*malu3+'M3-In'!G33*dima3+'M3-In'!H33*wome3+'M3-In'!I33*doje3+'M3-In'!J33*vrve3+'M3-In'!K33*zasa3+'M3-In'!L33*zodi3</f>
        <v>0</v>
      </c>
      <c r="F33" s="34">
        <f>IF('M3-In'!Q33&lt;0,1,0)</f>
        <v>0</v>
      </c>
      <c r="G33" s="81" t="str">
        <f t="shared" si="0"/>
        <v>OK</v>
      </c>
      <c r="H33" s="81">
        <f>IF('M3-In'!Q33&lt;0,0,'M3-In'!Q33)</f>
        <v>0</v>
      </c>
      <c r="I33" s="25">
        <f>IF('M3-In'!F33&gt;0,malu3,0)</f>
        <v>0</v>
      </c>
      <c r="J33" s="25">
        <f>IF('M3-In'!G33&gt;0,dima3,0)</f>
        <v>0</v>
      </c>
      <c r="K33" s="25">
        <f>IF('M3-In'!H33&gt;0,wome3,0)</f>
        <v>0</v>
      </c>
      <c r="L33" s="25">
        <f>IF('M3-In'!I33&gt;0,doje3,0)</f>
        <v>0</v>
      </c>
      <c r="M33" s="25">
        <f>IF('M3-In'!J33&gt;0,vrve3,0)</f>
        <v>0</v>
      </c>
      <c r="N33" s="25">
        <f>IF('M3-In'!K33&gt;0,zasa3,0)</f>
        <v>0</v>
      </c>
      <c r="O33" s="25">
        <f>IF('M3-In'!L33&gt;0,zodi3,0)</f>
        <v>0</v>
      </c>
      <c r="P33" s="25">
        <f t="shared" si="1"/>
        <v>0</v>
      </c>
      <c r="Q33" s="25">
        <f>IF(P33+'M3-In'!U33&gt;malu3+dima3+wome3+doje3+vrve3+zasa3+zodi3,1,0)</f>
        <v>0</v>
      </c>
      <c r="R33" s="25" t="str">
        <f t="shared" si="2"/>
        <v>OK</v>
      </c>
      <c r="S33" s="25">
        <f>MIN(P33+'M3-In'!U33,malu3+dima3+wome3+doje3+vrve3+zasa3+zodi3)</f>
        <v>0</v>
      </c>
      <c r="T33" s="25">
        <f>IF('M3-In'!AD33+'M3-In'!AE33+'M3-In'!AF33+'M3-In'!AG33+'M3-In'!AH33+'M3-In'!AI33+'M3-In'!AJ33&gt;S33,1,0)</f>
        <v>0</v>
      </c>
      <c r="U33" s="25" t="str">
        <f t="shared" si="3"/>
        <v>OK</v>
      </c>
      <c r="V33" s="81">
        <f t="shared" si="4"/>
        <v>0</v>
      </c>
      <c r="W33" s="81">
        <f>ROUND('M3-In'!Y33+'M3-In'!Z33+'M3-In'!AA33*0.5+'M3-In'!AB33*0.5,2)</f>
        <v>0</v>
      </c>
      <c r="X33" s="81">
        <f>ROUND('M3-In'!Y33,2)+ROUND('M3-In'!Z33*1.5,2)+ROUND('M3-In'!AA33*0.6,2)+ROUND('M3-In'!AB33*0.9,2)</f>
        <v>0</v>
      </c>
      <c r="Y33" s="81">
        <f ca="1">IF(V33=1,"Corriger",'M3-In'!Y33* vergoeddrie +'M3-In'!Z33*ROUND( vergoeddrie *1.5,2)+'M3-In'!AA33*ROUND( vergoeddrie *0.6,2)+'M3-In'!AB33*ROUND( vergoeddrie *0.9,2))</f>
        <v>0</v>
      </c>
      <c r="Z33" s="81">
        <f t="shared" ca="1" si="5"/>
        <v>0</v>
      </c>
      <c r="AA33" s="81">
        <f>E33+'M3-In'!N33+'M3-In'!P33+H33</f>
        <v>0</v>
      </c>
      <c r="AB33" s="81">
        <f>E33+'M3-In'!N33+'M3-In'!P33</f>
        <v>0</v>
      </c>
      <c r="AC33" s="25">
        <f>IF(V33=1,"Corriger",MIN(AA33,ad5m3*Ident!L33))</f>
        <v>0</v>
      </c>
      <c r="AD33" s="25">
        <f>MIN(AB33,ad5m3*Ident!L33)</f>
        <v>0</v>
      </c>
      <c r="AE33" s="81">
        <f t="shared" si="6"/>
        <v>0</v>
      </c>
      <c r="AF33" s="81">
        <f t="shared" si="7"/>
        <v>0</v>
      </c>
      <c r="AG33" s="81">
        <f>'M3-In'!AD33+'M3-In'!AE33</f>
        <v>0</v>
      </c>
      <c r="AH33" s="81">
        <f t="shared" si="8"/>
        <v>0</v>
      </c>
      <c r="AI33" s="81">
        <f>IF(V33=1,"Corriger!",ROUND('M3-In'!AF33*AE33*fuf,2))</f>
        <v>0</v>
      </c>
      <c r="AJ33" s="81">
        <f>IF(V33=1,"Corriger!",ROUND('M3-In'!AG33*AE33*fuf,2))</f>
        <v>0</v>
      </c>
      <c r="AK33" s="81">
        <f>IF(V33=1,"Corriger!",ROUND('M3-In'!AH33*AE33*fuf,2))</f>
        <v>0</v>
      </c>
      <c r="AL33" s="81">
        <f>IF(V33=1,"Corriger!",ROUND('M3-In'!AI33*AE33*fuf,2))</f>
        <v>0</v>
      </c>
      <c r="AM33" s="81">
        <f>IF(V33=1,"Corriger!",ROUND('M3-In'!AJ33*AE33*fuf,2))</f>
        <v>0</v>
      </c>
      <c r="AN33" s="81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1">
        <f t="shared" si="10"/>
        <v>0</v>
      </c>
      <c r="AQ33" s="81">
        <f t="shared" ca="1" si="11"/>
        <v>0</v>
      </c>
      <c r="AR33" s="81">
        <f t="shared" ca="1" si="12"/>
        <v>0</v>
      </c>
      <c r="AS33" s="81">
        <f t="shared" si="13"/>
        <v>0</v>
      </c>
      <c r="AT33" s="81">
        <f t="shared" ca="1" si="14"/>
        <v>0</v>
      </c>
      <c r="AU33" s="81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'M3-In'!F34*malu3+'M3-In'!G34*dima3+'M3-In'!H34*wome3+'M3-In'!I34*doje3+'M3-In'!J34*vrve3+'M3-In'!K34*zasa3+'M3-In'!L34*zodi3</f>
        <v>0</v>
      </c>
      <c r="F34" s="34">
        <f>IF('M3-In'!Q34&lt;0,1,0)</f>
        <v>0</v>
      </c>
      <c r="G34" s="81" t="str">
        <f t="shared" si="0"/>
        <v>OK</v>
      </c>
      <c r="H34" s="81">
        <f>IF('M3-In'!Q34&lt;0,0,'M3-In'!Q34)</f>
        <v>0</v>
      </c>
      <c r="I34" s="25">
        <f>IF('M3-In'!F34&gt;0,malu3,0)</f>
        <v>0</v>
      </c>
      <c r="J34" s="25">
        <f>IF('M3-In'!G34&gt;0,dima3,0)</f>
        <v>0</v>
      </c>
      <c r="K34" s="25">
        <f>IF('M3-In'!H34&gt;0,wome3,0)</f>
        <v>0</v>
      </c>
      <c r="L34" s="25">
        <f>IF('M3-In'!I34&gt;0,doje3,0)</f>
        <v>0</v>
      </c>
      <c r="M34" s="25">
        <f>IF('M3-In'!J34&gt;0,vrve3,0)</f>
        <v>0</v>
      </c>
      <c r="N34" s="25">
        <f>IF('M3-In'!K34&gt;0,zasa3,0)</f>
        <v>0</v>
      </c>
      <c r="O34" s="25">
        <f>IF('M3-In'!L34&gt;0,zodi3,0)</f>
        <v>0</v>
      </c>
      <c r="P34" s="25">
        <f t="shared" si="1"/>
        <v>0</v>
      </c>
      <c r="Q34" s="25">
        <f>IF(P34+'M3-In'!U34&gt;malu3+dima3+wome3+doje3+vrve3+zasa3+zodi3,1,0)</f>
        <v>0</v>
      </c>
      <c r="R34" s="25" t="str">
        <f t="shared" si="2"/>
        <v>OK</v>
      </c>
      <c r="S34" s="25">
        <f>MIN(P34+'M3-In'!U34,malu3+dima3+wome3+doje3+vrve3+zasa3+zodi3)</f>
        <v>0</v>
      </c>
      <c r="T34" s="25">
        <f>IF('M3-In'!AD34+'M3-In'!AE34+'M3-In'!AF34+'M3-In'!AG34+'M3-In'!AH34+'M3-In'!AI34+'M3-In'!AJ34&gt;S34,1,0)</f>
        <v>0</v>
      </c>
      <c r="U34" s="25" t="str">
        <f t="shared" si="3"/>
        <v>OK</v>
      </c>
      <c r="V34" s="81">
        <f t="shared" si="4"/>
        <v>0</v>
      </c>
      <c r="W34" s="81">
        <f>ROUND('M3-In'!Y34+'M3-In'!Z34+'M3-In'!AA34*0.5+'M3-In'!AB34*0.5,2)</f>
        <v>0</v>
      </c>
      <c r="X34" s="81">
        <f>ROUND('M3-In'!Y34,2)+ROUND('M3-In'!Z34*1.5,2)+ROUND('M3-In'!AA34*0.6,2)+ROUND('M3-In'!AB34*0.9,2)</f>
        <v>0</v>
      </c>
      <c r="Y34" s="81">
        <f ca="1">IF(V34=1,"Corriger",'M3-In'!Y34* vergoeddrie +'M3-In'!Z34*ROUND( vergoeddrie *1.5,2)+'M3-In'!AA34*ROUND( vergoeddrie *0.6,2)+'M3-In'!AB34*ROUND( vergoeddrie *0.9,2))</f>
        <v>0</v>
      </c>
      <c r="Z34" s="81">
        <f t="shared" ca="1" si="5"/>
        <v>0</v>
      </c>
      <c r="AA34" s="81">
        <f>E34+'M3-In'!N34+'M3-In'!P34+H34</f>
        <v>0</v>
      </c>
      <c r="AB34" s="81">
        <f>E34+'M3-In'!N34+'M3-In'!P34</f>
        <v>0</v>
      </c>
      <c r="AC34" s="25">
        <f>IF(V34=1,"Corriger",MIN(AA34,ad5m3*Ident!L34))</f>
        <v>0</v>
      </c>
      <c r="AD34" s="25">
        <f>MIN(AB34,ad5m3*Ident!L34)</f>
        <v>0</v>
      </c>
      <c r="AE34" s="81">
        <f t="shared" si="6"/>
        <v>0</v>
      </c>
      <c r="AF34" s="81">
        <f t="shared" si="7"/>
        <v>0</v>
      </c>
      <c r="AG34" s="81">
        <f>'M3-In'!AD34+'M3-In'!AE34</f>
        <v>0</v>
      </c>
      <c r="AH34" s="81">
        <f t="shared" si="8"/>
        <v>0</v>
      </c>
      <c r="AI34" s="81">
        <f>IF(V34=1,"Corriger!",ROUND('M3-In'!AF34*AE34*fuf,2))</f>
        <v>0</v>
      </c>
      <c r="AJ34" s="81">
        <f>IF(V34=1,"Corriger!",ROUND('M3-In'!AG34*AE34*fuf,2))</f>
        <v>0</v>
      </c>
      <c r="AK34" s="81">
        <f>IF(V34=1,"Corriger!",ROUND('M3-In'!AH34*AE34*fuf,2))</f>
        <v>0</v>
      </c>
      <c r="AL34" s="81">
        <f>IF(V34=1,"Corriger!",ROUND('M3-In'!AI34*AE34*fuf,2))</f>
        <v>0</v>
      </c>
      <c r="AM34" s="81">
        <f>IF(V34=1,"Corriger!",ROUND('M3-In'!AJ34*AE34*fuf,2))</f>
        <v>0</v>
      </c>
      <c r="AN34" s="81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1">
        <f t="shared" si="10"/>
        <v>0</v>
      </c>
      <c r="AQ34" s="81">
        <f t="shared" ca="1" si="11"/>
        <v>0</v>
      </c>
      <c r="AR34" s="81">
        <f t="shared" ca="1" si="12"/>
        <v>0</v>
      </c>
      <c r="AS34" s="81">
        <f t="shared" si="13"/>
        <v>0</v>
      </c>
      <c r="AT34" s="81">
        <f t="shared" ca="1" si="14"/>
        <v>0</v>
      </c>
      <c r="AU34" s="81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'M3-In'!F35*malu3+'M3-In'!G35*dima3+'M3-In'!H35*wome3+'M3-In'!I35*doje3+'M3-In'!J35*vrve3+'M3-In'!K35*zasa3+'M3-In'!L35*zodi3</f>
        <v>0</v>
      </c>
      <c r="F35" s="34">
        <f>IF('M3-In'!Q35&lt;0,1,0)</f>
        <v>0</v>
      </c>
      <c r="G35" s="81" t="str">
        <f t="shared" si="0"/>
        <v>OK</v>
      </c>
      <c r="H35" s="81">
        <f>IF('M3-In'!Q35&lt;0,0,'M3-In'!Q35)</f>
        <v>0</v>
      </c>
      <c r="I35" s="25">
        <f>IF('M3-In'!F35&gt;0,malu3,0)</f>
        <v>0</v>
      </c>
      <c r="J35" s="25">
        <f>IF('M3-In'!G35&gt;0,dima3,0)</f>
        <v>0</v>
      </c>
      <c r="K35" s="25">
        <f>IF('M3-In'!H35&gt;0,wome3,0)</f>
        <v>0</v>
      </c>
      <c r="L35" s="25">
        <f>IF('M3-In'!I35&gt;0,doje3,0)</f>
        <v>0</v>
      </c>
      <c r="M35" s="25">
        <f>IF('M3-In'!J35&gt;0,vrve3,0)</f>
        <v>0</v>
      </c>
      <c r="N35" s="25">
        <f>IF('M3-In'!K35&gt;0,zasa3,0)</f>
        <v>0</v>
      </c>
      <c r="O35" s="25">
        <f>IF('M3-In'!L35&gt;0,zodi3,0)</f>
        <v>0</v>
      </c>
      <c r="P35" s="25">
        <f t="shared" si="1"/>
        <v>0</v>
      </c>
      <c r="Q35" s="25">
        <f>IF(P35+'M3-In'!U35&gt;malu3+dima3+wome3+doje3+vrve3+zasa3+zodi3,1,0)</f>
        <v>0</v>
      </c>
      <c r="R35" s="25" t="str">
        <f t="shared" si="2"/>
        <v>OK</v>
      </c>
      <c r="S35" s="25">
        <f>MIN(P35+'M3-In'!U35,malu3+dima3+wome3+doje3+vrve3+zasa3+zodi3)</f>
        <v>0</v>
      </c>
      <c r="T35" s="25">
        <f>IF('M3-In'!AD35+'M3-In'!AE35+'M3-In'!AF35+'M3-In'!AG35+'M3-In'!AH35+'M3-In'!AI35+'M3-In'!AJ35&gt;S35,1,0)</f>
        <v>0</v>
      </c>
      <c r="U35" s="25" t="str">
        <f t="shared" si="3"/>
        <v>OK</v>
      </c>
      <c r="V35" s="81">
        <f t="shared" si="4"/>
        <v>0</v>
      </c>
      <c r="W35" s="81">
        <f>ROUND('M3-In'!Y35+'M3-In'!Z35+'M3-In'!AA35*0.5+'M3-In'!AB35*0.5,2)</f>
        <v>0</v>
      </c>
      <c r="X35" s="81">
        <f>ROUND('M3-In'!Y35,2)+ROUND('M3-In'!Z35*1.5,2)+ROUND('M3-In'!AA35*0.6,2)+ROUND('M3-In'!AB35*0.9,2)</f>
        <v>0</v>
      </c>
      <c r="Y35" s="81">
        <f ca="1">IF(V35=1,"Corriger",'M3-In'!Y35* vergoeddrie +'M3-In'!Z35*ROUND( vergoeddrie *1.5,2)+'M3-In'!AA35*ROUND( vergoeddrie *0.6,2)+'M3-In'!AB35*ROUND( vergoeddrie *0.9,2))</f>
        <v>0</v>
      </c>
      <c r="Z35" s="81">
        <f t="shared" ca="1" si="5"/>
        <v>0</v>
      </c>
      <c r="AA35" s="81">
        <f>E35+'M3-In'!N35+'M3-In'!P35+H35</f>
        <v>0</v>
      </c>
      <c r="AB35" s="81">
        <f>E35+'M3-In'!N35+'M3-In'!P35</f>
        <v>0</v>
      </c>
      <c r="AC35" s="25">
        <f>IF(V35=1,"Corriger",MIN(AA35,ad5m3*Ident!L35))</f>
        <v>0</v>
      </c>
      <c r="AD35" s="25">
        <f>MIN(AB35,ad5m3*Ident!L35)</f>
        <v>0</v>
      </c>
      <c r="AE35" s="81">
        <f t="shared" si="6"/>
        <v>0</v>
      </c>
      <c r="AF35" s="81">
        <f t="shared" si="7"/>
        <v>0</v>
      </c>
      <c r="AG35" s="81">
        <f>'M3-In'!AD35+'M3-In'!AE35</f>
        <v>0</v>
      </c>
      <c r="AH35" s="81">
        <f t="shared" si="8"/>
        <v>0</v>
      </c>
      <c r="AI35" s="81">
        <f>IF(V35=1,"Corriger!",ROUND('M3-In'!AF35*AE35*fuf,2))</f>
        <v>0</v>
      </c>
      <c r="AJ35" s="81">
        <f>IF(V35=1,"Corriger!",ROUND('M3-In'!AG35*AE35*fuf,2))</f>
        <v>0</v>
      </c>
      <c r="AK35" s="81">
        <f>IF(V35=1,"Corriger!",ROUND('M3-In'!AH35*AE35*fuf,2))</f>
        <v>0</v>
      </c>
      <c r="AL35" s="81">
        <f>IF(V35=1,"Corriger!",ROUND('M3-In'!AI35*AE35*fuf,2))</f>
        <v>0</v>
      </c>
      <c r="AM35" s="81">
        <f>IF(V35=1,"Corriger!",ROUND('M3-In'!AJ35*AE35*fuf,2))</f>
        <v>0</v>
      </c>
      <c r="AN35" s="81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1">
        <f t="shared" si="10"/>
        <v>0</v>
      </c>
      <c r="AQ35" s="81">
        <f t="shared" ca="1" si="11"/>
        <v>0</v>
      </c>
      <c r="AR35" s="81">
        <f t="shared" ca="1" si="12"/>
        <v>0</v>
      </c>
      <c r="AS35" s="81">
        <f t="shared" si="13"/>
        <v>0</v>
      </c>
      <c r="AT35" s="81">
        <f t="shared" ca="1" si="14"/>
        <v>0</v>
      </c>
      <c r="AU35" s="81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'M3-In'!F36*malu3+'M3-In'!G36*dima3+'M3-In'!H36*wome3+'M3-In'!I36*doje3+'M3-In'!J36*vrve3+'M3-In'!K36*zasa3+'M3-In'!L36*zodi3</f>
        <v>0</v>
      </c>
      <c r="F36" s="34">
        <f>IF('M3-In'!Q36&lt;0,1,0)</f>
        <v>0</v>
      </c>
      <c r="G36" s="81" t="str">
        <f t="shared" si="0"/>
        <v>OK</v>
      </c>
      <c r="H36" s="81">
        <f>IF('M3-In'!Q36&lt;0,0,'M3-In'!Q36)</f>
        <v>0</v>
      </c>
      <c r="I36" s="25">
        <f>IF('M3-In'!F36&gt;0,malu3,0)</f>
        <v>0</v>
      </c>
      <c r="J36" s="25">
        <f>IF('M3-In'!G36&gt;0,dima3,0)</f>
        <v>0</v>
      </c>
      <c r="K36" s="25">
        <f>IF('M3-In'!H36&gt;0,wome3,0)</f>
        <v>0</v>
      </c>
      <c r="L36" s="25">
        <f>IF('M3-In'!I36&gt;0,doje3,0)</f>
        <v>0</v>
      </c>
      <c r="M36" s="25">
        <f>IF('M3-In'!J36&gt;0,vrve3,0)</f>
        <v>0</v>
      </c>
      <c r="N36" s="25">
        <f>IF('M3-In'!K36&gt;0,zasa3,0)</f>
        <v>0</v>
      </c>
      <c r="O36" s="25">
        <f>IF('M3-In'!L36&gt;0,zodi3,0)</f>
        <v>0</v>
      </c>
      <c r="P36" s="25">
        <f t="shared" si="1"/>
        <v>0</v>
      </c>
      <c r="Q36" s="25">
        <f>IF(P36+'M3-In'!U36&gt;malu3+dima3+wome3+doje3+vrve3+zasa3+zodi3,1,0)</f>
        <v>0</v>
      </c>
      <c r="R36" s="25" t="str">
        <f t="shared" si="2"/>
        <v>OK</v>
      </c>
      <c r="S36" s="25">
        <f>MIN(P36+'M3-In'!U36,malu3+dima3+wome3+doje3+vrve3+zasa3+zodi3)</f>
        <v>0</v>
      </c>
      <c r="T36" s="25">
        <f>IF('M3-In'!AD36+'M3-In'!AE36+'M3-In'!AF36+'M3-In'!AG36+'M3-In'!AH36+'M3-In'!AI36+'M3-In'!AJ36&gt;S36,1,0)</f>
        <v>0</v>
      </c>
      <c r="U36" s="25" t="str">
        <f t="shared" si="3"/>
        <v>OK</v>
      </c>
      <c r="V36" s="81">
        <f t="shared" si="4"/>
        <v>0</v>
      </c>
      <c r="W36" s="81">
        <f>ROUND('M3-In'!Y36+'M3-In'!Z36+'M3-In'!AA36*0.5+'M3-In'!AB36*0.5,2)</f>
        <v>0</v>
      </c>
      <c r="X36" s="81">
        <f>ROUND('M3-In'!Y36,2)+ROUND('M3-In'!Z36*1.5,2)+ROUND('M3-In'!AA36*0.6,2)+ROUND('M3-In'!AB36*0.9,2)</f>
        <v>0</v>
      </c>
      <c r="Y36" s="81">
        <f ca="1">IF(V36=1,"Corriger",'M3-In'!Y36* vergoeddrie +'M3-In'!Z36*ROUND( vergoeddrie *1.5,2)+'M3-In'!AA36*ROUND( vergoeddrie *0.6,2)+'M3-In'!AB36*ROUND( vergoeddrie *0.9,2))</f>
        <v>0</v>
      </c>
      <c r="Z36" s="81">
        <f t="shared" ca="1" si="5"/>
        <v>0</v>
      </c>
      <c r="AA36" s="81">
        <f>E36+'M3-In'!N36+'M3-In'!P36+H36</f>
        <v>0</v>
      </c>
      <c r="AB36" s="81">
        <f>E36+'M3-In'!N36+'M3-In'!P36</f>
        <v>0</v>
      </c>
      <c r="AC36" s="25">
        <f>IF(V36=1,"Corriger",MIN(AA36,ad5m3*Ident!L36))</f>
        <v>0</v>
      </c>
      <c r="AD36" s="25">
        <f>MIN(AB36,ad5m3*Ident!L36)</f>
        <v>0</v>
      </c>
      <c r="AE36" s="81">
        <f t="shared" si="6"/>
        <v>0</v>
      </c>
      <c r="AF36" s="81">
        <f t="shared" si="7"/>
        <v>0</v>
      </c>
      <c r="AG36" s="81">
        <f>'M3-In'!AD36+'M3-In'!AE36</f>
        <v>0</v>
      </c>
      <c r="AH36" s="81">
        <f t="shared" si="8"/>
        <v>0</v>
      </c>
      <c r="AI36" s="81">
        <f>IF(V36=1,"Corriger!",ROUND('M3-In'!AF36*AE36*fuf,2))</f>
        <v>0</v>
      </c>
      <c r="AJ36" s="81">
        <f>IF(V36=1,"Corriger!",ROUND('M3-In'!AG36*AE36*fuf,2))</f>
        <v>0</v>
      </c>
      <c r="AK36" s="81">
        <f>IF(V36=1,"Corriger!",ROUND('M3-In'!AH36*AE36*fuf,2))</f>
        <v>0</v>
      </c>
      <c r="AL36" s="81">
        <f>IF(V36=1,"Corriger!",ROUND('M3-In'!AI36*AE36*fuf,2))</f>
        <v>0</v>
      </c>
      <c r="AM36" s="81">
        <f>IF(V36=1,"Corriger!",ROUND('M3-In'!AJ36*AE36*fuf,2))</f>
        <v>0</v>
      </c>
      <c r="AN36" s="81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1">
        <f t="shared" si="10"/>
        <v>0</v>
      </c>
      <c r="AQ36" s="81">
        <f t="shared" ca="1" si="11"/>
        <v>0</v>
      </c>
      <c r="AR36" s="81">
        <f t="shared" ca="1" si="12"/>
        <v>0</v>
      </c>
      <c r="AS36" s="81">
        <f t="shared" si="13"/>
        <v>0</v>
      </c>
      <c r="AT36" s="81">
        <f t="shared" ca="1" si="14"/>
        <v>0</v>
      </c>
      <c r="AU36" s="81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'M3-In'!F37*malu3+'M3-In'!G37*dima3+'M3-In'!H37*wome3+'M3-In'!I37*doje3+'M3-In'!J37*vrve3+'M3-In'!K37*zasa3+'M3-In'!L37*zodi3</f>
        <v>0</v>
      </c>
      <c r="F37" s="34">
        <f>IF('M3-In'!Q37&lt;0,1,0)</f>
        <v>0</v>
      </c>
      <c r="G37" s="81" t="str">
        <f t="shared" si="0"/>
        <v>OK</v>
      </c>
      <c r="H37" s="81">
        <f>IF('M3-In'!Q37&lt;0,0,'M3-In'!Q37)</f>
        <v>0</v>
      </c>
      <c r="I37" s="25">
        <f>IF('M3-In'!F37&gt;0,malu3,0)</f>
        <v>0</v>
      </c>
      <c r="J37" s="25">
        <f>IF('M3-In'!G37&gt;0,dima3,0)</f>
        <v>0</v>
      </c>
      <c r="K37" s="25">
        <f>IF('M3-In'!H37&gt;0,wome3,0)</f>
        <v>0</v>
      </c>
      <c r="L37" s="25">
        <f>IF('M3-In'!I37&gt;0,doje3,0)</f>
        <v>0</v>
      </c>
      <c r="M37" s="25">
        <f>IF('M3-In'!J37&gt;0,vrve3,0)</f>
        <v>0</v>
      </c>
      <c r="N37" s="25">
        <f>IF('M3-In'!K37&gt;0,zasa3,0)</f>
        <v>0</v>
      </c>
      <c r="O37" s="25">
        <f>IF('M3-In'!L37&gt;0,zodi3,0)</f>
        <v>0</v>
      </c>
      <c r="P37" s="25">
        <f t="shared" si="1"/>
        <v>0</v>
      </c>
      <c r="Q37" s="25">
        <f>IF(P37+'M3-In'!U37&gt;malu3+dima3+wome3+doje3+vrve3+zasa3+zodi3,1,0)</f>
        <v>0</v>
      </c>
      <c r="R37" s="25" t="str">
        <f t="shared" si="2"/>
        <v>OK</v>
      </c>
      <c r="S37" s="25">
        <f>MIN(P37+'M3-In'!U37,malu3+dima3+wome3+doje3+vrve3+zasa3+zodi3)</f>
        <v>0</v>
      </c>
      <c r="T37" s="25">
        <f>IF('M3-In'!AD37+'M3-In'!AE37+'M3-In'!AF37+'M3-In'!AG37+'M3-In'!AH37+'M3-In'!AI37+'M3-In'!AJ37&gt;S37,1,0)</f>
        <v>0</v>
      </c>
      <c r="U37" s="25" t="str">
        <f t="shared" si="3"/>
        <v>OK</v>
      </c>
      <c r="V37" s="81">
        <f t="shared" si="4"/>
        <v>0</v>
      </c>
      <c r="W37" s="81">
        <f>ROUND('M3-In'!Y37+'M3-In'!Z37+'M3-In'!AA37*0.5+'M3-In'!AB37*0.5,2)</f>
        <v>0</v>
      </c>
      <c r="X37" s="81">
        <f>ROUND('M3-In'!Y37,2)+ROUND('M3-In'!Z37*1.5,2)+ROUND('M3-In'!AA37*0.6,2)+ROUND('M3-In'!AB37*0.9,2)</f>
        <v>0</v>
      </c>
      <c r="Y37" s="81">
        <f ca="1">IF(V37=1,"Corriger",'M3-In'!Y37* vergoeddrie +'M3-In'!Z37*ROUND( vergoeddrie *1.5,2)+'M3-In'!AA37*ROUND( vergoeddrie *0.6,2)+'M3-In'!AB37*ROUND( vergoeddrie *0.9,2))</f>
        <v>0</v>
      </c>
      <c r="Z37" s="81">
        <f t="shared" ca="1" si="5"/>
        <v>0</v>
      </c>
      <c r="AA37" s="81">
        <f>E37+'M3-In'!N37+'M3-In'!P37+H37</f>
        <v>0</v>
      </c>
      <c r="AB37" s="81">
        <f>E37+'M3-In'!N37+'M3-In'!P37</f>
        <v>0</v>
      </c>
      <c r="AC37" s="25">
        <f>IF(V37=1,"Corriger",MIN(AA37,ad5m3*Ident!L37))</f>
        <v>0</v>
      </c>
      <c r="AD37" s="25">
        <f>MIN(AB37,ad5m3*Ident!L37)</f>
        <v>0</v>
      </c>
      <c r="AE37" s="81">
        <f t="shared" si="6"/>
        <v>0</v>
      </c>
      <c r="AF37" s="81">
        <f t="shared" si="7"/>
        <v>0</v>
      </c>
      <c r="AG37" s="81">
        <f>'M3-In'!AD37+'M3-In'!AE37</f>
        <v>0</v>
      </c>
      <c r="AH37" s="81">
        <f t="shared" si="8"/>
        <v>0</v>
      </c>
      <c r="AI37" s="81">
        <f>IF(V37=1,"Corriger!",ROUND('M3-In'!AF37*AE37*fuf,2))</f>
        <v>0</v>
      </c>
      <c r="AJ37" s="81">
        <f>IF(V37=1,"Corriger!",ROUND('M3-In'!AG37*AE37*fuf,2))</f>
        <v>0</v>
      </c>
      <c r="AK37" s="81">
        <f>IF(V37=1,"Corriger!",ROUND('M3-In'!AH37*AE37*fuf,2))</f>
        <v>0</v>
      </c>
      <c r="AL37" s="81">
        <f>IF(V37=1,"Corriger!",ROUND('M3-In'!AI37*AE37*fuf,2))</f>
        <v>0</v>
      </c>
      <c r="AM37" s="81">
        <f>IF(V37=1,"Corriger!",ROUND('M3-In'!AJ37*AE37*fuf,2))</f>
        <v>0</v>
      </c>
      <c r="AN37" s="81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1">
        <f t="shared" si="10"/>
        <v>0</v>
      </c>
      <c r="AQ37" s="81">
        <f t="shared" ca="1" si="11"/>
        <v>0</v>
      </c>
      <c r="AR37" s="81">
        <f t="shared" ca="1" si="12"/>
        <v>0</v>
      </c>
      <c r="AS37" s="81">
        <f t="shared" si="13"/>
        <v>0</v>
      </c>
      <c r="AT37" s="81">
        <f t="shared" ca="1" si="14"/>
        <v>0</v>
      </c>
      <c r="AU37" s="81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'M3-In'!F38*malu3+'M3-In'!G38*dima3+'M3-In'!H38*wome3+'M3-In'!I38*doje3+'M3-In'!J38*vrve3+'M3-In'!K38*zasa3+'M3-In'!L38*zodi3</f>
        <v>0</v>
      </c>
      <c r="F38" s="34">
        <f>IF('M3-In'!Q38&lt;0,1,0)</f>
        <v>0</v>
      </c>
      <c r="G38" s="81" t="str">
        <f t="shared" si="0"/>
        <v>OK</v>
      </c>
      <c r="H38" s="81">
        <f>IF('M3-In'!Q38&lt;0,0,'M3-In'!Q38)</f>
        <v>0</v>
      </c>
      <c r="I38" s="25">
        <f>IF('M3-In'!F38&gt;0,malu3,0)</f>
        <v>0</v>
      </c>
      <c r="J38" s="25">
        <f>IF('M3-In'!G38&gt;0,dima3,0)</f>
        <v>0</v>
      </c>
      <c r="K38" s="25">
        <f>IF('M3-In'!H38&gt;0,wome3,0)</f>
        <v>0</v>
      </c>
      <c r="L38" s="25">
        <f>IF('M3-In'!I38&gt;0,doje3,0)</f>
        <v>0</v>
      </c>
      <c r="M38" s="25">
        <f>IF('M3-In'!J38&gt;0,vrve3,0)</f>
        <v>0</v>
      </c>
      <c r="N38" s="25">
        <f>IF('M3-In'!K38&gt;0,zasa3,0)</f>
        <v>0</v>
      </c>
      <c r="O38" s="25">
        <f>IF('M3-In'!L38&gt;0,zodi3,0)</f>
        <v>0</v>
      </c>
      <c r="P38" s="25">
        <f t="shared" si="1"/>
        <v>0</v>
      </c>
      <c r="Q38" s="25">
        <f>IF(P38+'M3-In'!U38&gt;malu3+dima3+wome3+doje3+vrve3+zasa3+zodi3,1,0)</f>
        <v>0</v>
      </c>
      <c r="R38" s="25" t="str">
        <f t="shared" si="2"/>
        <v>OK</v>
      </c>
      <c r="S38" s="25">
        <f>MIN(P38+'M3-In'!U38,malu3+dima3+wome3+doje3+vrve3+zasa3+zodi3)</f>
        <v>0</v>
      </c>
      <c r="T38" s="25">
        <f>IF('M3-In'!AD38+'M3-In'!AE38+'M3-In'!AF38+'M3-In'!AG38+'M3-In'!AH38+'M3-In'!AI38+'M3-In'!AJ38&gt;S38,1,0)</f>
        <v>0</v>
      </c>
      <c r="U38" s="25" t="str">
        <f t="shared" si="3"/>
        <v>OK</v>
      </c>
      <c r="V38" s="81">
        <f t="shared" si="4"/>
        <v>0</v>
      </c>
      <c r="W38" s="81">
        <f>ROUND('M3-In'!Y38+'M3-In'!Z38+'M3-In'!AA38*0.5+'M3-In'!AB38*0.5,2)</f>
        <v>0</v>
      </c>
      <c r="X38" s="81">
        <f>ROUND('M3-In'!Y38,2)+ROUND('M3-In'!Z38*1.5,2)+ROUND('M3-In'!AA38*0.6,2)+ROUND('M3-In'!AB38*0.9,2)</f>
        <v>0</v>
      </c>
      <c r="Y38" s="81">
        <f ca="1">IF(V38=1,"Corriger",'M3-In'!Y38* vergoeddrie +'M3-In'!Z38*ROUND( vergoeddrie *1.5,2)+'M3-In'!AA38*ROUND( vergoeddrie *0.6,2)+'M3-In'!AB38*ROUND( vergoeddrie *0.9,2))</f>
        <v>0</v>
      </c>
      <c r="Z38" s="81">
        <f t="shared" ca="1" si="5"/>
        <v>0</v>
      </c>
      <c r="AA38" s="81">
        <f>E38+'M3-In'!N38+'M3-In'!P38+H38</f>
        <v>0</v>
      </c>
      <c r="AB38" s="81">
        <f>E38+'M3-In'!N38+'M3-In'!P38</f>
        <v>0</v>
      </c>
      <c r="AC38" s="25">
        <f>IF(V38=1,"Corriger",MIN(AA38,ad5m3*Ident!L38))</f>
        <v>0</v>
      </c>
      <c r="AD38" s="25">
        <f>MIN(AB38,ad5m3*Ident!L38)</f>
        <v>0</v>
      </c>
      <c r="AE38" s="81">
        <f t="shared" si="6"/>
        <v>0</v>
      </c>
      <c r="AF38" s="81">
        <f t="shared" si="7"/>
        <v>0</v>
      </c>
      <c r="AG38" s="81">
        <f>'M3-In'!AD38+'M3-In'!AE38</f>
        <v>0</v>
      </c>
      <c r="AH38" s="81">
        <f t="shared" si="8"/>
        <v>0</v>
      </c>
      <c r="AI38" s="81">
        <f>IF(V38=1,"Corriger!",ROUND('M3-In'!AF38*AE38*fuf,2))</f>
        <v>0</v>
      </c>
      <c r="AJ38" s="81">
        <f>IF(V38=1,"Corriger!",ROUND('M3-In'!AG38*AE38*fuf,2))</f>
        <v>0</v>
      </c>
      <c r="AK38" s="81">
        <f>IF(V38=1,"Corriger!",ROUND('M3-In'!AH38*AE38*fuf,2))</f>
        <v>0</v>
      </c>
      <c r="AL38" s="81">
        <f>IF(V38=1,"Corriger!",ROUND('M3-In'!AI38*AE38*fuf,2))</f>
        <v>0</v>
      </c>
      <c r="AM38" s="81">
        <f>IF(V38=1,"Corriger!",ROUND('M3-In'!AJ38*AE38*fuf,2))</f>
        <v>0</v>
      </c>
      <c r="AN38" s="81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1">
        <f t="shared" si="10"/>
        <v>0</v>
      </c>
      <c r="AQ38" s="81">
        <f t="shared" ca="1" si="11"/>
        <v>0</v>
      </c>
      <c r="AR38" s="81">
        <f t="shared" ca="1" si="12"/>
        <v>0</v>
      </c>
      <c r="AS38" s="81">
        <f t="shared" si="13"/>
        <v>0</v>
      </c>
      <c r="AT38" s="81">
        <f t="shared" ca="1" si="14"/>
        <v>0</v>
      </c>
      <c r="AU38" s="81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'M3-In'!F39*malu3+'M3-In'!G39*dima3+'M3-In'!H39*wome3+'M3-In'!I39*doje3+'M3-In'!J39*vrve3+'M3-In'!K39*zasa3+'M3-In'!L39*zodi3</f>
        <v>0</v>
      </c>
      <c r="F39" s="34">
        <f>IF('M3-In'!Q39&lt;0,1,0)</f>
        <v>0</v>
      </c>
      <c r="G39" s="81" t="str">
        <f t="shared" si="0"/>
        <v>OK</v>
      </c>
      <c r="H39" s="81">
        <f>IF('M3-In'!Q39&lt;0,0,'M3-In'!Q39)</f>
        <v>0</v>
      </c>
      <c r="I39" s="25">
        <f>IF('M3-In'!F39&gt;0,malu3,0)</f>
        <v>0</v>
      </c>
      <c r="J39" s="25">
        <f>IF('M3-In'!G39&gt;0,dima3,0)</f>
        <v>0</v>
      </c>
      <c r="K39" s="25">
        <f>IF('M3-In'!H39&gt;0,wome3,0)</f>
        <v>0</v>
      </c>
      <c r="L39" s="25">
        <f>IF('M3-In'!I39&gt;0,doje3,0)</f>
        <v>0</v>
      </c>
      <c r="M39" s="25">
        <f>IF('M3-In'!J39&gt;0,vrve3,0)</f>
        <v>0</v>
      </c>
      <c r="N39" s="25">
        <f>IF('M3-In'!K39&gt;0,zasa3,0)</f>
        <v>0</v>
      </c>
      <c r="O39" s="25">
        <f>IF('M3-In'!L39&gt;0,zodi3,0)</f>
        <v>0</v>
      </c>
      <c r="P39" s="25">
        <f t="shared" si="1"/>
        <v>0</v>
      </c>
      <c r="Q39" s="25">
        <f>IF(P39+'M3-In'!U39&gt;malu3+dima3+wome3+doje3+vrve3+zasa3+zodi3,1,0)</f>
        <v>0</v>
      </c>
      <c r="R39" s="25" t="str">
        <f t="shared" si="2"/>
        <v>OK</v>
      </c>
      <c r="S39" s="25">
        <f>MIN(P39+'M3-In'!U39,malu3+dima3+wome3+doje3+vrve3+zasa3+zodi3)</f>
        <v>0</v>
      </c>
      <c r="T39" s="25">
        <f>IF('M3-In'!AD39+'M3-In'!AE39+'M3-In'!AF39+'M3-In'!AG39+'M3-In'!AH39+'M3-In'!AI39+'M3-In'!AJ39&gt;S39,1,0)</f>
        <v>0</v>
      </c>
      <c r="U39" s="25" t="str">
        <f t="shared" si="3"/>
        <v>OK</v>
      </c>
      <c r="V39" s="81">
        <f t="shared" si="4"/>
        <v>0</v>
      </c>
      <c r="W39" s="81">
        <f>ROUND('M3-In'!Y39+'M3-In'!Z39+'M3-In'!AA39*0.5+'M3-In'!AB39*0.5,2)</f>
        <v>0</v>
      </c>
      <c r="X39" s="81">
        <f>ROUND('M3-In'!Y39,2)+ROUND('M3-In'!Z39*1.5,2)+ROUND('M3-In'!AA39*0.6,2)+ROUND('M3-In'!AB39*0.9,2)</f>
        <v>0</v>
      </c>
      <c r="Y39" s="81">
        <f ca="1">IF(V39=1,"Corriger",'M3-In'!Y39* vergoeddrie +'M3-In'!Z39*ROUND( vergoeddrie *1.5,2)+'M3-In'!AA39*ROUND( vergoeddrie *0.6,2)+'M3-In'!AB39*ROUND( vergoeddrie *0.9,2))</f>
        <v>0</v>
      </c>
      <c r="Z39" s="81">
        <f t="shared" ca="1" si="5"/>
        <v>0</v>
      </c>
      <c r="AA39" s="81">
        <f>E39+'M3-In'!N39+'M3-In'!P39+H39</f>
        <v>0</v>
      </c>
      <c r="AB39" s="81">
        <f>E39+'M3-In'!N39+'M3-In'!P39</f>
        <v>0</v>
      </c>
      <c r="AC39" s="25">
        <f>IF(V39=1,"Corriger",MIN(AA39,ad5m3*Ident!L39))</f>
        <v>0</v>
      </c>
      <c r="AD39" s="25">
        <f>MIN(AB39,ad5m3*Ident!L39)</f>
        <v>0</v>
      </c>
      <c r="AE39" s="81">
        <f t="shared" si="6"/>
        <v>0</v>
      </c>
      <c r="AF39" s="81">
        <f t="shared" si="7"/>
        <v>0</v>
      </c>
      <c r="AG39" s="81">
        <f>'M3-In'!AD39+'M3-In'!AE39</f>
        <v>0</v>
      </c>
      <c r="AH39" s="81">
        <f t="shared" si="8"/>
        <v>0</v>
      </c>
      <c r="AI39" s="81">
        <f>IF(V39=1,"Corriger!",ROUND('M3-In'!AF39*AE39*fuf,2))</f>
        <v>0</v>
      </c>
      <c r="AJ39" s="81">
        <f>IF(V39=1,"Corriger!",ROUND('M3-In'!AG39*AE39*fuf,2))</f>
        <v>0</v>
      </c>
      <c r="AK39" s="81">
        <f>IF(V39=1,"Corriger!",ROUND('M3-In'!AH39*AE39*fuf,2))</f>
        <v>0</v>
      </c>
      <c r="AL39" s="81">
        <f>IF(V39=1,"Corriger!",ROUND('M3-In'!AI39*AE39*fuf,2))</f>
        <v>0</v>
      </c>
      <c r="AM39" s="81">
        <f>IF(V39=1,"Corriger!",ROUND('M3-In'!AJ39*AE39*fuf,2))</f>
        <v>0</v>
      </c>
      <c r="AN39" s="81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1">
        <f t="shared" si="10"/>
        <v>0</v>
      </c>
      <c r="AQ39" s="81">
        <f t="shared" ca="1" si="11"/>
        <v>0</v>
      </c>
      <c r="AR39" s="81">
        <f t="shared" ca="1" si="12"/>
        <v>0</v>
      </c>
      <c r="AS39" s="81">
        <f t="shared" si="13"/>
        <v>0</v>
      </c>
      <c r="AT39" s="81">
        <f t="shared" ca="1" si="14"/>
        <v>0</v>
      </c>
      <c r="AU39" s="81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'M3-In'!F40*malu3+'M3-In'!G40*dima3+'M3-In'!H40*wome3+'M3-In'!I40*doje3+'M3-In'!J40*vrve3+'M3-In'!K40*zasa3+'M3-In'!L40*zodi3</f>
        <v>0</v>
      </c>
      <c r="F40" s="34">
        <f>IF('M3-In'!Q40&lt;0,1,0)</f>
        <v>0</v>
      </c>
      <c r="G40" s="81" t="str">
        <f t="shared" si="0"/>
        <v>OK</v>
      </c>
      <c r="H40" s="81">
        <f>IF('M3-In'!Q40&lt;0,0,'M3-In'!Q40)</f>
        <v>0</v>
      </c>
      <c r="I40" s="25">
        <f>IF('M3-In'!F40&gt;0,malu3,0)</f>
        <v>0</v>
      </c>
      <c r="J40" s="25">
        <f>IF('M3-In'!G40&gt;0,dima3,0)</f>
        <v>0</v>
      </c>
      <c r="K40" s="25">
        <f>IF('M3-In'!H40&gt;0,wome3,0)</f>
        <v>0</v>
      </c>
      <c r="L40" s="25">
        <f>IF('M3-In'!I40&gt;0,doje3,0)</f>
        <v>0</v>
      </c>
      <c r="M40" s="25">
        <f>IF('M3-In'!J40&gt;0,vrve3,0)</f>
        <v>0</v>
      </c>
      <c r="N40" s="25">
        <f>IF('M3-In'!K40&gt;0,zasa3,0)</f>
        <v>0</v>
      </c>
      <c r="O40" s="25">
        <f>IF('M3-In'!L40&gt;0,zodi3,0)</f>
        <v>0</v>
      </c>
      <c r="P40" s="25">
        <f t="shared" si="1"/>
        <v>0</v>
      </c>
      <c r="Q40" s="25">
        <f>IF(P40+'M3-In'!U40&gt;malu3+dima3+wome3+doje3+vrve3+zasa3+zodi3,1,0)</f>
        <v>0</v>
      </c>
      <c r="R40" s="25" t="str">
        <f t="shared" si="2"/>
        <v>OK</v>
      </c>
      <c r="S40" s="25">
        <f>MIN(P40+'M3-In'!U40,malu3+dima3+wome3+doje3+vrve3+zasa3+zodi3)</f>
        <v>0</v>
      </c>
      <c r="T40" s="25">
        <f>IF('M3-In'!AD40+'M3-In'!AE40+'M3-In'!AF40+'M3-In'!AG40+'M3-In'!AH40+'M3-In'!AI40+'M3-In'!AJ40&gt;S40,1,0)</f>
        <v>0</v>
      </c>
      <c r="U40" s="25" t="str">
        <f t="shared" si="3"/>
        <v>OK</v>
      </c>
      <c r="V40" s="81">
        <f t="shared" si="4"/>
        <v>0</v>
      </c>
      <c r="W40" s="81">
        <f>ROUND('M3-In'!Y40+'M3-In'!Z40+'M3-In'!AA40*0.5+'M3-In'!AB40*0.5,2)</f>
        <v>0</v>
      </c>
      <c r="X40" s="81">
        <f>ROUND('M3-In'!Y40,2)+ROUND('M3-In'!Z40*1.5,2)+ROUND('M3-In'!AA40*0.6,2)+ROUND('M3-In'!AB40*0.9,2)</f>
        <v>0</v>
      </c>
      <c r="Y40" s="81">
        <f ca="1">IF(V40=1,"Corriger",'M3-In'!Y40* vergoeddrie +'M3-In'!Z40*ROUND( vergoeddrie *1.5,2)+'M3-In'!AA40*ROUND( vergoeddrie *0.6,2)+'M3-In'!AB40*ROUND( vergoeddrie *0.9,2))</f>
        <v>0</v>
      </c>
      <c r="Z40" s="81">
        <f t="shared" ca="1" si="5"/>
        <v>0</v>
      </c>
      <c r="AA40" s="81">
        <f>E40+'M3-In'!N40+'M3-In'!P40+H40</f>
        <v>0</v>
      </c>
      <c r="AB40" s="81">
        <f>E40+'M3-In'!N40+'M3-In'!P40</f>
        <v>0</v>
      </c>
      <c r="AC40" s="25">
        <f>IF(V40=1,"Corriger",MIN(AA40,ad5m3*Ident!L40))</f>
        <v>0</v>
      </c>
      <c r="AD40" s="25">
        <f>MIN(AB40,ad5m3*Ident!L40)</f>
        <v>0</v>
      </c>
      <c r="AE40" s="81">
        <f t="shared" si="6"/>
        <v>0</v>
      </c>
      <c r="AF40" s="81">
        <f t="shared" si="7"/>
        <v>0</v>
      </c>
      <c r="AG40" s="81">
        <f>'M3-In'!AD40+'M3-In'!AE40</f>
        <v>0</v>
      </c>
      <c r="AH40" s="81">
        <f t="shared" si="8"/>
        <v>0</v>
      </c>
      <c r="AI40" s="81">
        <f>IF(V40=1,"Corriger!",ROUND('M3-In'!AF40*AE40*fuf,2))</f>
        <v>0</v>
      </c>
      <c r="AJ40" s="81">
        <f>IF(V40=1,"Corriger!",ROUND('M3-In'!AG40*AE40*fuf,2))</f>
        <v>0</v>
      </c>
      <c r="AK40" s="81">
        <f>IF(V40=1,"Corriger!",ROUND('M3-In'!AH40*AE40*fuf,2))</f>
        <v>0</v>
      </c>
      <c r="AL40" s="81">
        <f>IF(V40=1,"Corriger!",ROUND('M3-In'!AI40*AE40*fuf,2))</f>
        <v>0</v>
      </c>
      <c r="AM40" s="81">
        <f>IF(V40=1,"Corriger!",ROUND('M3-In'!AJ40*AE40*fuf,2))</f>
        <v>0</v>
      </c>
      <c r="AN40" s="81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1">
        <f t="shared" si="10"/>
        <v>0</v>
      </c>
      <c r="AQ40" s="81">
        <f t="shared" ca="1" si="11"/>
        <v>0</v>
      </c>
      <c r="AR40" s="81">
        <f t="shared" ca="1" si="12"/>
        <v>0</v>
      </c>
      <c r="AS40" s="81">
        <f t="shared" si="13"/>
        <v>0</v>
      </c>
      <c r="AT40" s="81">
        <f t="shared" ca="1" si="14"/>
        <v>0</v>
      </c>
      <c r="AU40" s="81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'M3-In'!F41*malu3+'M3-In'!G41*dima3+'M3-In'!H41*wome3+'M3-In'!I41*doje3+'M3-In'!J41*vrve3+'M3-In'!K41*zasa3+'M3-In'!L41*zodi3</f>
        <v>0</v>
      </c>
      <c r="F41" s="34">
        <f>IF('M3-In'!Q41&lt;0,1,0)</f>
        <v>0</v>
      </c>
      <c r="G41" s="81" t="str">
        <f t="shared" si="0"/>
        <v>OK</v>
      </c>
      <c r="H41" s="81">
        <f>IF('M3-In'!Q41&lt;0,0,'M3-In'!Q41)</f>
        <v>0</v>
      </c>
      <c r="I41" s="25">
        <f>IF('M3-In'!F41&gt;0,malu3,0)</f>
        <v>0</v>
      </c>
      <c r="J41" s="25">
        <f>IF('M3-In'!G41&gt;0,dima3,0)</f>
        <v>0</v>
      </c>
      <c r="K41" s="25">
        <f>IF('M3-In'!H41&gt;0,wome3,0)</f>
        <v>0</v>
      </c>
      <c r="L41" s="25">
        <f>IF('M3-In'!I41&gt;0,doje3,0)</f>
        <v>0</v>
      </c>
      <c r="M41" s="25">
        <f>IF('M3-In'!J41&gt;0,vrve3,0)</f>
        <v>0</v>
      </c>
      <c r="N41" s="25">
        <f>IF('M3-In'!K41&gt;0,zasa3,0)</f>
        <v>0</v>
      </c>
      <c r="O41" s="25">
        <f>IF('M3-In'!L41&gt;0,zodi3,0)</f>
        <v>0</v>
      </c>
      <c r="P41" s="25">
        <f t="shared" si="1"/>
        <v>0</v>
      </c>
      <c r="Q41" s="25">
        <f>IF(P41+'M3-In'!U41&gt;malu3+dima3+wome3+doje3+vrve3+zasa3+zodi3,1,0)</f>
        <v>0</v>
      </c>
      <c r="R41" s="25" t="str">
        <f t="shared" si="2"/>
        <v>OK</v>
      </c>
      <c r="S41" s="25">
        <f>MIN(P41+'M3-In'!U41,malu3+dima3+wome3+doje3+vrve3+zasa3+zodi3)</f>
        <v>0</v>
      </c>
      <c r="T41" s="25">
        <f>IF('M3-In'!AD41+'M3-In'!AE41+'M3-In'!AF41+'M3-In'!AG41+'M3-In'!AH41+'M3-In'!AI41+'M3-In'!AJ41&gt;S41,1,0)</f>
        <v>0</v>
      </c>
      <c r="U41" s="25" t="str">
        <f t="shared" si="3"/>
        <v>OK</v>
      </c>
      <c r="V41" s="81">
        <f t="shared" si="4"/>
        <v>0</v>
      </c>
      <c r="W41" s="81">
        <f>ROUND('M3-In'!Y41+'M3-In'!Z41+'M3-In'!AA41*0.5+'M3-In'!AB41*0.5,2)</f>
        <v>0</v>
      </c>
      <c r="X41" s="81">
        <f>ROUND('M3-In'!Y41,2)+ROUND('M3-In'!Z41*1.5,2)+ROUND('M3-In'!AA41*0.6,2)+ROUND('M3-In'!AB41*0.9,2)</f>
        <v>0</v>
      </c>
      <c r="Y41" s="81">
        <f ca="1">IF(V41=1,"Corriger",'M3-In'!Y41* vergoeddrie +'M3-In'!Z41*ROUND( vergoeddrie *1.5,2)+'M3-In'!AA41*ROUND( vergoeddrie *0.6,2)+'M3-In'!AB41*ROUND( vergoeddrie *0.9,2))</f>
        <v>0</v>
      </c>
      <c r="Z41" s="81">
        <f t="shared" ca="1" si="5"/>
        <v>0</v>
      </c>
      <c r="AA41" s="81">
        <f>E41+'M3-In'!N41+'M3-In'!P41+H41</f>
        <v>0</v>
      </c>
      <c r="AB41" s="81">
        <f>E41+'M3-In'!N41+'M3-In'!P41</f>
        <v>0</v>
      </c>
      <c r="AC41" s="25">
        <f>IF(V41=1,"Corriger",MIN(AA41,ad5m3*Ident!L41))</f>
        <v>0</v>
      </c>
      <c r="AD41" s="25">
        <f>MIN(AB41,ad5m3*Ident!L41)</f>
        <v>0</v>
      </c>
      <c r="AE41" s="81">
        <f t="shared" si="6"/>
        <v>0</v>
      </c>
      <c r="AF41" s="81">
        <f t="shared" si="7"/>
        <v>0</v>
      </c>
      <c r="AG41" s="81">
        <f>'M3-In'!AD41+'M3-In'!AE41</f>
        <v>0</v>
      </c>
      <c r="AH41" s="81">
        <f t="shared" si="8"/>
        <v>0</v>
      </c>
      <c r="AI41" s="81">
        <f>IF(V41=1,"Corriger!",ROUND('M3-In'!AF41*AE41*fuf,2))</f>
        <v>0</v>
      </c>
      <c r="AJ41" s="81">
        <f>IF(V41=1,"Corriger!",ROUND('M3-In'!AG41*AE41*fuf,2))</f>
        <v>0</v>
      </c>
      <c r="AK41" s="81">
        <f>IF(V41=1,"Corriger!",ROUND('M3-In'!AH41*AE41*fuf,2))</f>
        <v>0</v>
      </c>
      <c r="AL41" s="81">
        <f>IF(V41=1,"Corriger!",ROUND('M3-In'!AI41*AE41*fuf,2))</f>
        <v>0</v>
      </c>
      <c r="AM41" s="81">
        <f>IF(V41=1,"Corriger!",ROUND('M3-In'!AJ41*AE41*fuf,2))</f>
        <v>0</v>
      </c>
      <c r="AN41" s="81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1">
        <f t="shared" si="10"/>
        <v>0</v>
      </c>
      <c r="AQ41" s="81">
        <f t="shared" ca="1" si="11"/>
        <v>0</v>
      </c>
      <c r="AR41" s="81">
        <f t="shared" ca="1" si="12"/>
        <v>0</v>
      </c>
      <c r="AS41" s="81">
        <f t="shared" si="13"/>
        <v>0</v>
      </c>
      <c r="AT41" s="81">
        <f t="shared" ca="1" si="14"/>
        <v>0</v>
      </c>
      <c r="AU41" s="81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'M3-In'!F42*malu3+'M3-In'!G42*dima3+'M3-In'!H42*wome3+'M3-In'!I42*doje3+'M3-In'!J42*vrve3+'M3-In'!K42*zasa3+'M3-In'!L42*zodi3</f>
        <v>0</v>
      </c>
      <c r="F42" s="34">
        <f>IF('M3-In'!Q42&lt;0,1,0)</f>
        <v>0</v>
      </c>
      <c r="G42" s="81" t="str">
        <f t="shared" si="0"/>
        <v>OK</v>
      </c>
      <c r="H42" s="81">
        <f>IF('M3-In'!Q42&lt;0,0,'M3-In'!Q42)</f>
        <v>0</v>
      </c>
      <c r="I42" s="25">
        <f>IF('M3-In'!F42&gt;0,malu3,0)</f>
        <v>0</v>
      </c>
      <c r="J42" s="25">
        <f>IF('M3-In'!G42&gt;0,dima3,0)</f>
        <v>0</v>
      </c>
      <c r="K42" s="25">
        <f>IF('M3-In'!H42&gt;0,wome3,0)</f>
        <v>0</v>
      </c>
      <c r="L42" s="25">
        <f>IF('M3-In'!I42&gt;0,doje3,0)</f>
        <v>0</v>
      </c>
      <c r="M42" s="25">
        <f>IF('M3-In'!J42&gt;0,vrve3,0)</f>
        <v>0</v>
      </c>
      <c r="N42" s="25">
        <f>IF('M3-In'!K42&gt;0,zasa3,0)</f>
        <v>0</v>
      </c>
      <c r="O42" s="25">
        <f>IF('M3-In'!L42&gt;0,zodi3,0)</f>
        <v>0</v>
      </c>
      <c r="P42" s="25">
        <f t="shared" si="1"/>
        <v>0</v>
      </c>
      <c r="Q42" s="25">
        <f>IF(P42+'M3-In'!U42&gt;malu3+dima3+wome3+doje3+vrve3+zasa3+zodi3,1,0)</f>
        <v>0</v>
      </c>
      <c r="R42" s="25" t="str">
        <f t="shared" si="2"/>
        <v>OK</v>
      </c>
      <c r="S42" s="25">
        <f>MIN(P42+'M3-In'!U42,malu3+dima3+wome3+doje3+vrve3+zasa3+zodi3)</f>
        <v>0</v>
      </c>
      <c r="T42" s="25">
        <f>IF('M3-In'!AD42+'M3-In'!AE42+'M3-In'!AF42+'M3-In'!AG42+'M3-In'!AH42+'M3-In'!AI42+'M3-In'!AJ42&gt;S42,1,0)</f>
        <v>0</v>
      </c>
      <c r="U42" s="25" t="str">
        <f t="shared" si="3"/>
        <v>OK</v>
      </c>
      <c r="V42" s="81">
        <f t="shared" si="4"/>
        <v>0</v>
      </c>
      <c r="W42" s="81">
        <f>ROUND('M3-In'!Y42+'M3-In'!Z42+'M3-In'!AA42*0.5+'M3-In'!AB42*0.5,2)</f>
        <v>0</v>
      </c>
      <c r="X42" s="81">
        <f>ROUND('M3-In'!Y42,2)+ROUND('M3-In'!Z42*1.5,2)+ROUND('M3-In'!AA42*0.6,2)+ROUND('M3-In'!AB42*0.9,2)</f>
        <v>0</v>
      </c>
      <c r="Y42" s="81">
        <f ca="1">IF(V42=1,"Corriger",'M3-In'!Y42* vergoeddrie +'M3-In'!Z42*ROUND( vergoeddrie *1.5,2)+'M3-In'!AA42*ROUND( vergoeddrie *0.6,2)+'M3-In'!AB42*ROUND( vergoeddrie *0.9,2))</f>
        <v>0</v>
      </c>
      <c r="Z42" s="81">
        <f t="shared" ca="1" si="5"/>
        <v>0</v>
      </c>
      <c r="AA42" s="81">
        <f>E42+'M3-In'!N42+'M3-In'!P42+H42</f>
        <v>0</v>
      </c>
      <c r="AB42" s="81">
        <f>E42+'M3-In'!N42+'M3-In'!P42</f>
        <v>0</v>
      </c>
      <c r="AC42" s="25">
        <f>IF(V42=1,"Corriger",MIN(AA42,ad5m3*Ident!L42))</f>
        <v>0</v>
      </c>
      <c r="AD42" s="25">
        <f>MIN(AB42,ad5m3*Ident!L42)</f>
        <v>0</v>
      </c>
      <c r="AE42" s="81">
        <f t="shared" si="6"/>
        <v>0</v>
      </c>
      <c r="AF42" s="81">
        <f t="shared" si="7"/>
        <v>0</v>
      </c>
      <c r="AG42" s="81">
        <f>'M3-In'!AD42+'M3-In'!AE42</f>
        <v>0</v>
      </c>
      <c r="AH42" s="81">
        <f t="shared" si="8"/>
        <v>0</v>
      </c>
      <c r="AI42" s="81">
        <f>IF(V42=1,"Corriger!",ROUND('M3-In'!AF42*AE42*fuf,2))</f>
        <v>0</v>
      </c>
      <c r="AJ42" s="81">
        <f>IF(V42=1,"Corriger!",ROUND('M3-In'!AG42*AE42*fuf,2))</f>
        <v>0</v>
      </c>
      <c r="AK42" s="81">
        <f>IF(V42=1,"Corriger!",ROUND('M3-In'!AH42*AE42*fuf,2))</f>
        <v>0</v>
      </c>
      <c r="AL42" s="81">
        <f>IF(V42=1,"Corriger!",ROUND('M3-In'!AI42*AE42*fuf,2))</f>
        <v>0</v>
      </c>
      <c r="AM42" s="81">
        <f>IF(V42=1,"Corriger!",ROUND('M3-In'!AJ42*AE42*fuf,2))</f>
        <v>0</v>
      </c>
      <c r="AN42" s="81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1">
        <f t="shared" si="10"/>
        <v>0</v>
      </c>
      <c r="AQ42" s="81">
        <f t="shared" ca="1" si="11"/>
        <v>0</v>
      </c>
      <c r="AR42" s="81">
        <f t="shared" ca="1" si="12"/>
        <v>0</v>
      </c>
      <c r="AS42" s="81">
        <f t="shared" si="13"/>
        <v>0</v>
      </c>
      <c r="AT42" s="81">
        <f t="shared" ca="1" si="14"/>
        <v>0</v>
      </c>
      <c r="AU42" s="81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'M3-In'!F43*malu3+'M3-In'!G43*dima3+'M3-In'!H43*wome3+'M3-In'!I43*doje3+'M3-In'!J43*vrve3+'M3-In'!K43*zasa3+'M3-In'!L43*zodi3</f>
        <v>0</v>
      </c>
      <c r="F43" s="34">
        <f>IF('M3-In'!Q43&lt;0,1,0)</f>
        <v>0</v>
      </c>
      <c r="G43" s="81" t="str">
        <f t="shared" si="0"/>
        <v>OK</v>
      </c>
      <c r="H43" s="81">
        <f>IF('M3-In'!Q43&lt;0,0,'M3-In'!Q43)</f>
        <v>0</v>
      </c>
      <c r="I43" s="25">
        <f>IF('M3-In'!F43&gt;0,malu3,0)</f>
        <v>0</v>
      </c>
      <c r="J43" s="25">
        <f>IF('M3-In'!G43&gt;0,dima3,0)</f>
        <v>0</v>
      </c>
      <c r="K43" s="25">
        <f>IF('M3-In'!H43&gt;0,wome3,0)</f>
        <v>0</v>
      </c>
      <c r="L43" s="25">
        <f>IF('M3-In'!I43&gt;0,doje3,0)</f>
        <v>0</v>
      </c>
      <c r="M43" s="25">
        <f>IF('M3-In'!J43&gt;0,vrve3,0)</f>
        <v>0</v>
      </c>
      <c r="N43" s="25">
        <f>IF('M3-In'!K43&gt;0,zasa3,0)</f>
        <v>0</v>
      </c>
      <c r="O43" s="25">
        <f>IF('M3-In'!L43&gt;0,zodi3,0)</f>
        <v>0</v>
      </c>
      <c r="P43" s="25">
        <f t="shared" si="1"/>
        <v>0</v>
      </c>
      <c r="Q43" s="25">
        <f>IF(P43+'M3-In'!U43&gt;malu3+dima3+wome3+doje3+vrve3+zasa3+zodi3,1,0)</f>
        <v>0</v>
      </c>
      <c r="R43" s="25" t="str">
        <f t="shared" si="2"/>
        <v>OK</v>
      </c>
      <c r="S43" s="25">
        <f>MIN(P43+'M3-In'!U43,malu3+dima3+wome3+doje3+vrve3+zasa3+zodi3)</f>
        <v>0</v>
      </c>
      <c r="T43" s="25">
        <f>IF('M3-In'!AD43+'M3-In'!AE43+'M3-In'!AF43+'M3-In'!AG43+'M3-In'!AH43+'M3-In'!AI43+'M3-In'!AJ43&gt;S43,1,0)</f>
        <v>0</v>
      </c>
      <c r="U43" s="25" t="str">
        <f t="shared" si="3"/>
        <v>OK</v>
      </c>
      <c r="V43" s="81">
        <f t="shared" si="4"/>
        <v>0</v>
      </c>
      <c r="W43" s="81">
        <f>ROUND('M3-In'!Y43+'M3-In'!Z43+'M3-In'!AA43*0.5+'M3-In'!AB43*0.5,2)</f>
        <v>0</v>
      </c>
      <c r="X43" s="81">
        <f>ROUND('M3-In'!Y43,2)+ROUND('M3-In'!Z43*1.5,2)+ROUND('M3-In'!AA43*0.6,2)+ROUND('M3-In'!AB43*0.9,2)</f>
        <v>0</v>
      </c>
      <c r="Y43" s="81">
        <f ca="1">IF(V43=1,"Corriger",'M3-In'!Y43* vergoeddrie +'M3-In'!Z43*ROUND( vergoeddrie *1.5,2)+'M3-In'!AA43*ROUND( vergoeddrie *0.6,2)+'M3-In'!AB43*ROUND( vergoeddrie *0.9,2))</f>
        <v>0</v>
      </c>
      <c r="Z43" s="81">
        <f t="shared" ca="1" si="5"/>
        <v>0</v>
      </c>
      <c r="AA43" s="81">
        <f>E43+'M3-In'!N43+'M3-In'!P43+H43</f>
        <v>0</v>
      </c>
      <c r="AB43" s="81">
        <f>E43+'M3-In'!N43+'M3-In'!P43</f>
        <v>0</v>
      </c>
      <c r="AC43" s="25">
        <f>IF(V43=1,"Corriger",MIN(AA43,ad5m3*Ident!L43))</f>
        <v>0</v>
      </c>
      <c r="AD43" s="25">
        <f>MIN(AB43,ad5m3*Ident!L43)</f>
        <v>0</v>
      </c>
      <c r="AE43" s="81">
        <f t="shared" si="6"/>
        <v>0</v>
      </c>
      <c r="AF43" s="81">
        <f t="shared" si="7"/>
        <v>0</v>
      </c>
      <c r="AG43" s="81">
        <f>'M3-In'!AD43+'M3-In'!AE43</f>
        <v>0</v>
      </c>
      <c r="AH43" s="81">
        <f t="shared" si="8"/>
        <v>0</v>
      </c>
      <c r="AI43" s="81">
        <f>IF(V43=1,"Corriger!",ROUND('M3-In'!AF43*AE43*fuf,2))</f>
        <v>0</v>
      </c>
      <c r="AJ43" s="81">
        <f>IF(V43=1,"Corriger!",ROUND('M3-In'!AG43*AE43*fuf,2))</f>
        <v>0</v>
      </c>
      <c r="AK43" s="81">
        <f>IF(V43=1,"Corriger!",ROUND('M3-In'!AH43*AE43*fuf,2))</f>
        <v>0</v>
      </c>
      <c r="AL43" s="81">
        <f>IF(V43=1,"Corriger!",ROUND('M3-In'!AI43*AE43*fuf,2))</f>
        <v>0</v>
      </c>
      <c r="AM43" s="81">
        <f>IF(V43=1,"Corriger!",ROUND('M3-In'!AJ43*AE43*fuf,2))</f>
        <v>0</v>
      </c>
      <c r="AN43" s="81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1">
        <f t="shared" si="10"/>
        <v>0</v>
      </c>
      <c r="AQ43" s="81">
        <f t="shared" ca="1" si="11"/>
        <v>0</v>
      </c>
      <c r="AR43" s="81">
        <f t="shared" ca="1" si="12"/>
        <v>0</v>
      </c>
      <c r="AS43" s="81">
        <f t="shared" si="13"/>
        <v>0</v>
      </c>
      <c r="AT43" s="81">
        <f t="shared" ca="1" si="14"/>
        <v>0</v>
      </c>
      <c r="AU43" s="81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'M3-In'!F44*malu3+'M3-In'!G44*dima3+'M3-In'!H44*wome3+'M3-In'!I44*doje3+'M3-In'!J44*vrve3+'M3-In'!K44*zasa3+'M3-In'!L44*zodi3</f>
        <v>0</v>
      </c>
      <c r="F44" s="34">
        <f>IF('M3-In'!Q44&lt;0,1,0)</f>
        <v>0</v>
      </c>
      <c r="G44" s="81" t="str">
        <f t="shared" si="0"/>
        <v>OK</v>
      </c>
      <c r="H44" s="81">
        <f>IF('M3-In'!Q44&lt;0,0,'M3-In'!Q44)</f>
        <v>0</v>
      </c>
      <c r="I44" s="25">
        <f>IF('M3-In'!F44&gt;0,malu3,0)</f>
        <v>0</v>
      </c>
      <c r="J44" s="25">
        <f>IF('M3-In'!G44&gt;0,dima3,0)</f>
        <v>0</v>
      </c>
      <c r="K44" s="25">
        <f>IF('M3-In'!H44&gt;0,wome3,0)</f>
        <v>0</v>
      </c>
      <c r="L44" s="25">
        <f>IF('M3-In'!I44&gt;0,doje3,0)</f>
        <v>0</v>
      </c>
      <c r="M44" s="25">
        <f>IF('M3-In'!J44&gt;0,vrve3,0)</f>
        <v>0</v>
      </c>
      <c r="N44" s="25">
        <f>IF('M3-In'!K44&gt;0,zasa3,0)</f>
        <v>0</v>
      </c>
      <c r="O44" s="25">
        <f>IF('M3-In'!L44&gt;0,zodi3,0)</f>
        <v>0</v>
      </c>
      <c r="P44" s="25">
        <f t="shared" si="1"/>
        <v>0</v>
      </c>
      <c r="Q44" s="25">
        <f>IF(P44+'M3-In'!U44&gt;malu3+dima3+wome3+doje3+vrve3+zasa3+zodi3,1,0)</f>
        <v>0</v>
      </c>
      <c r="R44" s="25" t="str">
        <f t="shared" si="2"/>
        <v>OK</v>
      </c>
      <c r="S44" s="25">
        <f>MIN(P44+'M3-In'!U44,malu3+dima3+wome3+doje3+vrve3+zasa3+zodi3)</f>
        <v>0</v>
      </c>
      <c r="T44" s="25">
        <f>IF('M3-In'!AD44+'M3-In'!AE44+'M3-In'!AF44+'M3-In'!AG44+'M3-In'!AH44+'M3-In'!AI44+'M3-In'!AJ44&gt;S44,1,0)</f>
        <v>0</v>
      </c>
      <c r="U44" s="25" t="str">
        <f t="shared" si="3"/>
        <v>OK</v>
      </c>
      <c r="V44" s="81">
        <f t="shared" si="4"/>
        <v>0</v>
      </c>
      <c r="W44" s="81">
        <f>ROUND('M3-In'!Y44+'M3-In'!Z44+'M3-In'!AA44*0.5+'M3-In'!AB44*0.5,2)</f>
        <v>0</v>
      </c>
      <c r="X44" s="81">
        <f>ROUND('M3-In'!Y44,2)+ROUND('M3-In'!Z44*1.5,2)+ROUND('M3-In'!AA44*0.6,2)+ROUND('M3-In'!AB44*0.9,2)</f>
        <v>0</v>
      </c>
      <c r="Y44" s="81">
        <f ca="1">IF(V44=1,"Corriger",'M3-In'!Y44* vergoeddrie +'M3-In'!Z44*ROUND( vergoeddrie *1.5,2)+'M3-In'!AA44*ROUND( vergoeddrie *0.6,2)+'M3-In'!AB44*ROUND( vergoeddrie *0.9,2))</f>
        <v>0</v>
      </c>
      <c r="Z44" s="81">
        <f t="shared" ca="1" si="5"/>
        <v>0</v>
      </c>
      <c r="AA44" s="81">
        <f>E44+'M3-In'!N44+'M3-In'!P44+H44</f>
        <v>0</v>
      </c>
      <c r="AB44" s="81">
        <f>E44+'M3-In'!N44+'M3-In'!P44</f>
        <v>0</v>
      </c>
      <c r="AC44" s="25">
        <f>IF(V44=1,"Corriger",MIN(AA44,ad5m3*Ident!L44))</f>
        <v>0</v>
      </c>
      <c r="AD44" s="25">
        <f>MIN(AB44,ad5m3*Ident!L44)</f>
        <v>0</v>
      </c>
      <c r="AE44" s="81">
        <f t="shared" si="6"/>
        <v>0</v>
      </c>
      <c r="AF44" s="81">
        <f t="shared" si="7"/>
        <v>0</v>
      </c>
      <c r="AG44" s="81">
        <f>'M3-In'!AD44+'M3-In'!AE44</f>
        <v>0</v>
      </c>
      <c r="AH44" s="81">
        <f t="shared" si="8"/>
        <v>0</v>
      </c>
      <c r="AI44" s="81">
        <f>IF(V44=1,"Corriger!",ROUND('M3-In'!AF44*AE44*fuf,2))</f>
        <v>0</v>
      </c>
      <c r="AJ44" s="81">
        <f>IF(V44=1,"Corriger!",ROUND('M3-In'!AG44*AE44*fuf,2))</f>
        <v>0</v>
      </c>
      <c r="AK44" s="81">
        <f>IF(V44=1,"Corriger!",ROUND('M3-In'!AH44*AE44*fuf,2))</f>
        <v>0</v>
      </c>
      <c r="AL44" s="81">
        <f>IF(V44=1,"Corriger!",ROUND('M3-In'!AI44*AE44*fuf,2))</f>
        <v>0</v>
      </c>
      <c r="AM44" s="81">
        <f>IF(V44=1,"Corriger!",ROUND('M3-In'!AJ44*AE44*fuf,2))</f>
        <v>0</v>
      </c>
      <c r="AN44" s="81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1">
        <f t="shared" si="10"/>
        <v>0</v>
      </c>
      <c r="AQ44" s="81">
        <f t="shared" ca="1" si="11"/>
        <v>0</v>
      </c>
      <c r="AR44" s="81">
        <f t="shared" ca="1" si="12"/>
        <v>0</v>
      </c>
      <c r="AS44" s="81">
        <f t="shared" si="13"/>
        <v>0</v>
      </c>
      <c r="AT44" s="81">
        <f t="shared" ca="1" si="14"/>
        <v>0</v>
      </c>
      <c r="AU44" s="81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'M3-In'!F45*malu3+'M3-In'!G45*dima3+'M3-In'!H45*wome3+'M3-In'!I45*doje3+'M3-In'!J45*vrve3+'M3-In'!K45*zasa3+'M3-In'!L45*zodi3</f>
        <v>0</v>
      </c>
      <c r="F45" s="34">
        <f>IF('M3-In'!Q45&lt;0,1,0)</f>
        <v>0</v>
      </c>
      <c r="G45" s="81" t="str">
        <f t="shared" si="0"/>
        <v>OK</v>
      </c>
      <c r="H45" s="81">
        <f>IF('M3-In'!Q45&lt;0,0,'M3-In'!Q45)</f>
        <v>0</v>
      </c>
      <c r="I45" s="25">
        <f>IF('M3-In'!F45&gt;0,malu3,0)</f>
        <v>0</v>
      </c>
      <c r="J45" s="25">
        <f>IF('M3-In'!G45&gt;0,dima3,0)</f>
        <v>0</v>
      </c>
      <c r="K45" s="25">
        <f>IF('M3-In'!H45&gt;0,wome3,0)</f>
        <v>0</v>
      </c>
      <c r="L45" s="25">
        <f>IF('M3-In'!I45&gt;0,doje3,0)</f>
        <v>0</v>
      </c>
      <c r="M45" s="25">
        <f>IF('M3-In'!J45&gt;0,vrve3,0)</f>
        <v>0</v>
      </c>
      <c r="N45" s="25">
        <f>IF('M3-In'!K45&gt;0,zasa3,0)</f>
        <v>0</v>
      </c>
      <c r="O45" s="25">
        <f>IF('M3-In'!L45&gt;0,zodi3,0)</f>
        <v>0</v>
      </c>
      <c r="P45" s="25">
        <f t="shared" si="1"/>
        <v>0</v>
      </c>
      <c r="Q45" s="25">
        <f>IF(P45+'M3-In'!U45&gt;malu3+dima3+wome3+doje3+vrve3+zasa3+zodi3,1,0)</f>
        <v>0</v>
      </c>
      <c r="R45" s="25" t="str">
        <f t="shared" si="2"/>
        <v>OK</v>
      </c>
      <c r="S45" s="25">
        <f>MIN(P45+'M3-In'!U45,malu3+dima3+wome3+doje3+vrve3+zasa3+zodi3)</f>
        <v>0</v>
      </c>
      <c r="T45" s="25">
        <f>IF('M3-In'!AD45+'M3-In'!AE45+'M3-In'!AF45+'M3-In'!AG45+'M3-In'!AH45+'M3-In'!AI45+'M3-In'!AJ45&gt;S45,1,0)</f>
        <v>0</v>
      </c>
      <c r="U45" s="25" t="str">
        <f t="shared" si="3"/>
        <v>OK</v>
      </c>
      <c r="V45" s="81">
        <f t="shared" si="4"/>
        <v>0</v>
      </c>
      <c r="W45" s="81">
        <f>ROUND('M3-In'!Y45+'M3-In'!Z45+'M3-In'!AA45*0.5+'M3-In'!AB45*0.5,2)</f>
        <v>0</v>
      </c>
      <c r="X45" s="81">
        <f>ROUND('M3-In'!Y45,2)+ROUND('M3-In'!Z45*1.5,2)+ROUND('M3-In'!AA45*0.6,2)+ROUND('M3-In'!AB45*0.9,2)</f>
        <v>0</v>
      </c>
      <c r="Y45" s="81">
        <f ca="1">IF(V45=1,"Corriger",'M3-In'!Y45* vergoeddrie +'M3-In'!Z45*ROUND( vergoeddrie *1.5,2)+'M3-In'!AA45*ROUND( vergoeddrie *0.6,2)+'M3-In'!AB45*ROUND( vergoeddrie *0.9,2))</f>
        <v>0</v>
      </c>
      <c r="Z45" s="81">
        <f t="shared" ca="1" si="5"/>
        <v>0</v>
      </c>
      <c r="AA45" s="81">
        <f>E45+'M3-In'!N45+'M3-In'!P45+H45</f>
        <v>0</v>
      </c>
      <c r="AB45" s="81">
        <f>E45+'M3-In'!N45+'M3-In'!P45</f>
        <v>0</v>
      </c>
      <c r="AC45" s="25">
        <f>IF(V45=1,"Corriger",MIN(AA45,ad5m3*Ident!L45))</f>
        <v>0</v>
      </c>
      <c r="AD45" s="25">
        <f>MIN(AB45,ad5m3*Ident!L45)</f>
        <v>0</v>
      </c>
      <c r="AE45" s="81">
        <f t="shared" si="6"/>
        <v>0</v>
      </c>
      <c r="AF45" s="81">
        <f t="shared" si="7"/>
        <v>0</v>
      </c>
      <c r="AG45" s="81">
        <f>'M3-In'!AD45+'M3-In'!AE45</f>
        <v>0</v>
      </c>
      <c r="AH45" s="81">
        <f t="shared" si="8"/>
        <v>0</v>
      </c>
      <c r="AI45" s="81">
        <f>IF(V45=1,"Corriger!",ROUND('M3-In'!AF45*AE45*fuf,2))</f>
        <v>0</v>
      </c>
      <c r="AJ45" s="81">
        <f>IF(V45=1,"Corriger!",ROUND('M3-In'!AG45*AE45*fuf,2))</f>
        <v>0</v>
      </c>
      <c r="AK45" s="81">
        <f>IF(V45=1,"Corriger!",ROUND('M3-In'!AH45*AE45*fuf,2))</f>
        <v>0</v>
      </c>
      <c r="AL45" s="81">
        <f>IF(V45=1,"Corriger!",ROUND('M3-In'!AI45*AE45*fuf,2))</f>
        <v>0</v>
      </c>
      <c r="AM45" s="81">
        <f>IF(V45=1,"Corriger!",ROUND('M3-In'!AJ45*AE45*fuf,2))</f>
        <v>0</v>
      </c>
      <c r="AN45" s="81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1">
        <f t="shared" si="10"/>
        <v>0</v>
      </c>
      <c r="AQ45" s="81">
        <f t="shared" ca="1" si="11"/>
        <v>0</v>
      </c>
      <c r="AR45" s="81">
        <f t="shared" ca="1" si="12"/>
        <v>0</v>
      </c>
      <c r="AS45" s="81">
        <f t="shared" si="13"/>
        <v>0</v>
      </c>
      <c r="AT45" s="81">
        <f t="shared" ca="1" si="14"/>
        <v>0</v>
      </c>
      <c r="AU45" s="81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'M3-In'!F46*malu3+'M3-In'!G46*dima3+'M3-In'!H46*wome3+'M3-In'!I46*doje3+'M3-In'!J46*vrve3+'M3-In'!K46*zasa3+'M3-In'!L46*zodi3</f>
        <v>0</v>
      </c>
      <c r="F46" s="34">
        <f>IF('M3-In'!Q46&lt;0,1,0)</f>
        <v>0</v>
      </c>
      <c r="G46" s="81" t="str">
        <f t="shared" si="0"/>
        <v>OK</v>
      </c>
      <c r="H46" s="81">
        <f>IF('M3-In'!Q46&lt;0,0,'M3-In'!Q46)</f>
        <v>0</v>
      </c>
      <c r="I46" s="25">
        <f>IF('M3-In'!F46&gt;0,malu3,0)</f>
        <v>0</v>
      </c>
      <c r="J46" s="25">
        <f>IF('M3-In'!G46&gt;0,dima3,0)</f>
        <v>0</v>
      </c>
      <c r="K46" s="25">
        <f>IF('M3-In'!H46&gt;0,wome3,0)</f>
        <v>0</v>
      </c>
      <c r="L46" s="25">
        <f>IF('M3-In'!I46&gt;0,doje3,0)</f>
        <v>0</v>
      </c>
      <c r="M46" s="25">
        <f>IF('M3-In'!J46&gt;0,vrve3,0)</f>
        <v>0</v>
      </c>
      <c r="N46" s="25">
        <f>IF('M3-In'!K46&gt;0,zasa3,0)</f>
        <v>0</v>
      </c>
      <c r="O46" s="25">
        <f>IF('M3-In'!L46&gt;0,zodi3,0)</f>
        <v>0</v>
      </c>
      <c r="P46" s="25">
        <f t="shared" si="1"/>
        <v>0</v>
      </c>
      <c r="Q46" s="25">
        <f>IF(P46+'M3-In'!U46&gt;malu3+dima3+wome3+doje3+vrve3+zasa3+zodi3,1,0)</f>
        <v>0</v>
      </c>
      <c r="R46" s="25" t="str">
        <f t="shared" si="2"/>
        <v>OK</v>
      </c>
      <c r="S46" s="25">
        <f>MIN(P46+'M3-In'!U46,malu3+dima3+wome3+doje3+vrve3+zasa3+zodi3)</f>
        <v>0</v>
      </c>
      <c r="T46" s="25">
        <f>IF('M3-In'!AD46+'M3-In'!AE46+'M3-In'!AF46+'M3-In'!AG46+'M3-In'!AH46+'M3-In'!AI46+'M3-In'!AJ46&gt;S46,1,0)</f>
        <v>0</v>
      </c>
      <c r="U46" s="25" t="str">
        <f t="shared" si="3"/>
        <v>OK</v>
      </c>
      <c r="V46" s="81">
        <f t="shared" si="4"/>
        <v>0</v>
      </c>
      <c r="W46" s="81">
        <f>ROUND('M3-In'!Y46+'M3-In'!Z46+'M3-In'!AA46*0.5+'M3-In'!AB46*0.5,2)</f>
        <v>0</v>
      </c>
      <c r="X46" s="81">
        <f>ROUND('M3-In'!Y46,2)+ROUND('M3-In'!Z46*1.5,2)+ROUND('M3-In'!AA46*0.6,2)+ROUND('M3-In'!AB46*0.9,2)</f>
        <v>0</v>
      </c>
      <c r="Y46" s="81">
        <f ca="1">IF(V46=1,"Corriger",'M3-In'!Y46* vergoeddrie +'M3-In'!Z46*ROUND( vergoeddrie *1.5,2)+'M3-In'!AA46*ROUND( vergoeddrie *0.6,2)+'M3-In'!AB46*ROUND( vergoeddrie *0.9,2))</f>
        <v>0</v>
      </c>
      <c r="Z46" s="81">
        <f t="shared" ca="1" si="5"/>
        <v>0</v>
      </c>
      <c r="AA46" s="81">
        <f>E46+'M3-In'!N46+'M3-In'!P46+H46</f>
        <v>0</v>
      </c>
      <c r="AB46" s="81">
        <f>E46+'M3-In'!N46+'M3-In'!P46</f>
        <v>0</v>
      </c>
      <c r="AC46" s="25">
        <f>IF(V46=1,"Corriger",MIN(AA46,ad5m3*Ident!L46))</f>
        <v>0</v>
      </c>
      <c r="AD46" s="25">
        <f>MIN(AB46,ad5m3*Ident!L46)</f>
        <v>0</v>
      </c>
      <c r="AE46" s="81">
        <f t="shared" si="6"/>
        <v>0</v>
      </c>
      <c r="AF46" s="81">
        <f t="shared" si="7"/>
        <v>0</v>
      </c>
      <c r="AG46" s="81">
        <f>'M3-In'!AD46+'M3-In'!AE46</f>
        <v>0</v>
      </c>
      <c r="AH46" s="81">
        <f t="shared" si="8"/>
        <v>0</v>
      </c>
      <c r="AI46" s="81">
        <f>IF(V46=1,"Corriger!",ROUND('M3-In'!AF46*AE46*fuf,2))</f>
        <v>0</v>
      </c>
      <c r="AJ46" s="81">
        <f>IF(V46=1,"Corriger!",ROUND('M3-In'!AG46*AE46*fuf,2))</f>
        <v>0</v>
      </c>
      <c r="AK46" s="81">
        <f>IF(V46=1,"Corriger!",ROUND('M3-In'!AH46*AE46*fuf,2))</f>
        <v>0</v>
      </c>
      <c r="AL46" s="81">
        <f>IF(V46=1,"Corriger!",ROUND('M3-In'!AI46*AE46*fuf,2))</f>
        <v>0</v>
      </c>
      <c r="AM46" s="81">
        <f>IF(V46=1,"Corriger!",ROUND('M3-In'!AJ46*AE46*fuf,2))</f>
        <v>0</v>
      </c>
      <c r="AN46" s="81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1">
        <f t="shared" si="10"/>
        <v>0</v>
      </c>
      <c r="AQ46" s="81">
        <f t="shared" ca="1" si="11"/>
        <v>0</v>
      </c>
      <c r="AR46" s="81">
        <f t="shared" ca="1" si="12"/>
        <v>0</v>
      </c>
      <c r="AS46" s="81">
        <f t="shared" si="13"/>
        <v>0</v>
      </c>
      <c r="AT46" s="81">
        <f t="shared" ca="1" si="14"/>
        <v>0</v>
      </c>
      <c r="AU46" s="81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'M3-In'!F47*malu3+'M3-In'!G47*dima3+'M3-In'!H47*wome3+'M3-In'!I47*doje3+'M3-In'!J47*vrve3+'M3-In'!K47*zasa3+'M3-In'!L47*zodi3</f>
        <v>0</v>
      </c>
      <c r="F47" s="34">
        <f>IF('M3-In'!Q47&lt;0,1,0)</f>
        <v>0</v>
      </c>
      <c r="G47" s="81" t="str">
        <f t="shared" si="0"/>
        <v>OK</v>
      </c>
      <c r="H47" s="81">
        <f>IF('M3-In'!Q47&lt;0,0,'M3-In'!Q47)</f>
        <v>0</v>
      </c>
      <c r="I47" s="25">
        <f>IF('M3-In'!F47&gt;0,malu3,0)</f>
        <v>0</v>
      </c>
      <c r="J47" s="25">
        <f>IF('M3-In'!G47&gt;0,dima3,0)</f>
        <v>0</v>
      </c>
      <c r="K47" s="25">
        <f>IF('M3-In'!H47&gt;0,wome3,0)</f>
        <v>0</v>
      </c>
      <c r="L47" s="25">
        <f>IF('M3-In'!I47&gt;0,doje3,0)</f>
        <v>0</v>
      </c>
      <c r="M47" s="25">
        <f>IF('M3-In'!J47&gt;0,vrve3,0)</f>
        <v>0</v>
      </c>
      <c r="N47" s="25">
        <f>IF('M3-In'!K47&gt;0,zasa3,0)</f>
        <v>0</v>
      </c>
      <c r="O47" s="25">
        <f>IF('M3-In'!L47&gt;0,zodi3,0)</f>
        <v>0</v>
      </c>
      <c r="P47" s="25">
        <f t="shared" si="1"/>
        <v>0</v>
      </c>
      <c r="Q47" s="25">
        <f>IF(P47+'M3-In'!U47&gt;malu3+dima3+wome3+doje3+vrve3+zasa3+zodi3,1,0)</f>
        <v>0</v>
      </c>
      <c r="R47" s="25" t="str">
        <f t="shared" si="2"/>
        <v>OK</v>
      </c>
      <c r="S47" s="25">
        <f>MIN(P47+'M3-In'!U47,malu3+dima3+wome3+doje3+vrve3+zasa3+zodi3)</f>
        <v>0</v>
      </c>
      <c r="T47" s="25">
        <f>IF('M3-In'!AD47+'M3-In'!AE47+'M3-In'!AF47+'M3-In'!AG47+'M3-In'!AH47+'M3-In'!AI47+'M3-In'!AJ47&gt;S47,1,0)</f>
        <v>0</v>
      </c>
      <c r="U47" s="25" t="str">
        <f t="shared" si="3"/>
        <v>OK</v>
      </c>
      <c r="V47" s="81">
        <f t="shared" si="4"/>
        <v>0</v>
      </c>
      <c r="W47" s="81">
        <f>ROUND('M3-In'!Y47+'M3-In'!Z47+'M3-In'!AA47*0.5+'M3-In'!AB47*0.5,2)</f>
        <v>0</v>
      </c>
      <c r="X47" s="81">
        <f>ROUND('M3-In'!Y47,2)+ROUND('M3-In'!Z47*1.5,2)+ROUND('M3-In'!AA47*0.6,2)+ROUND('M3-In'!AB47*0.9,2)</f>
        <v>0</v>
      </c>
      <c r="Y47" s="81">
        <f ca="1">IF(V47=1,"Corriger",'M3-In'!Y47* vergoeddrie +'M3-In'!Z47*ROUND( vergoeddrie *1.5,2)+'M3-In'!AA47*ROUND( vergoeddrie *0.6,2)+'M3-In'!AB47*ROUND( vergoeddrie *0.9,2))</f>
        <v>0</v>
      </c>
      <c r="Z47" s="81">
        <f t="shared" ca="1" si="5"/>
        <v>0</v>
      </c>
      <c r="AA47" s="81">
        <f>E47+'M3-In'!N47+'M3-In'!P47+H47</f>
        <v>0</v>
      </c>
      <c r="AB47" s="81">
        <f>E47+'M3-In'!N47+'M3-In'!P47</f>
        <v>0</v>
      </c>
      <c r="AC47" s="25">
        <f>IF(V47=1,"Corriger",MIN(AA47,ad5m3*Ident!L47))</f>
        <v>0</v>
      </c>
      <c r="AD47" s="25">
        <f>MIN(AB47,ad5m3*Ident!L47)</f>
        <v>0</v>
      </c>
      <c r="AE47" s="81">
        <f t="shared" si="6"/>
        <v>0</v>
      </c>
      <c r="AF47" s="81">
        <f t="shared" si="7"/>
        <v>0</v>
      </c>
      <c r="AG47" s="81">
        <f>'M3-In'!AD47+'M3-In'!AE47</f>
        <v>0</v>
      </c>
      <c r="AH47" s="81">
        <f t="shared" si="8"/>
        <v>0</v>
      </c>
      <c r="AI47" s="81">
        <f>IF(V47=1,"Corriger!",ROUND('M3-In'!AF47*AE47*fuf,2))</f>
        <v>0</v>
      </c>
      <c r="AJ47" s="81">
        <f>IF(V47=1,"Corriger!",ROUND('M3-In'!AG47*AE47*fuf,2))</f>
        <v>0</v>
      </c>
      <c r="AK47" s="81">
        <f>IF(V47=1,"Corriger!",ROUND('M3-In'!AH47*AE47*fuf,2))</f>
        <v>0</v>
      </c>
      <c r="AL47" s="81">
        <f>IF(V47=1,"Corriger!",ROUND('M3-In'!AI47*AE47*fuf,2))</f>
        <v>0</v>
      </c>
      <c r="AM47" s="81">
        <f>IF(V47=1,"Corriger!",ROUND('M3-In'!AJ47*AE47*fuf,2))</f>
        <v>0</v>
      </c>
      <c r="AN47" s="81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1">
        <f t="shared" si="10"/>
        <v>0</v>
      </c>
      <c r="AQ47" s="81">
        <f t="shared" ca="1" si="11"/>
        <v>0</v>
      </c>
      <c r="AR47" s="81">
        <f t="shared" ca="1" si="12"/>
        <v>0</v>
      </c>
      <c r="AS47" s="81">
        <f t="shared" si="13"/>
        <v>0</v>
      </c>
      <c r="AT47" s="81">
        <f t="shared" ca="1" si="14"/>
        <v>0</v>
      </c>
      <c r="AU47" s="81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'M3-In'!F48*malu3+'M3-In'!G48*dima3+'M3-In'!H48*wome3+'M3-In'!I48*doje3+'M3-In'!J48*vrve3+'M3-In'!K48*zasa3+'M3-In'!L48*zodi3</f>
        <v>0</v>
      </c>
      <c r="F48" s="34">
        <f>IF('M3-In'!Q48&lt;0,1,0)</f>
        <v>0</v>
      </c>
      <c r="G48" s="81" t="str">
        <f t="shared" si="0"/>
        <v>OK</v>
      </c>
      <c r="H48" s="81">
        <f>IF('M3-In'!Q48&lt;0,0,'M3-In'!Q48)</f>
        <v>0</v>
      </c>
      <c r="I48" s="25">
        <f>IF('M3-In'!F48&gt;0,malu3,0)</f>
        <v>0</v>
      </c>
      <c r="J48" s="25">
        <f>IF('M3-In'!G48&gt;0,dima3,0)</f>
        <v>0</v>
      </c>
      <c r="K48" s="25">
        <f>IF('M3-In'!H48&gt;0,wome3,0)</f>
        <v>0</v>
      </c>
      <c r="L48" s="25">
        <f>IF('M3-In'!I48&gt;0,doje3,0)</f>
        <v>0</v>
      </c>
      <c r="M48" s="25">
        <f>IF('M3-In'!J48&gt;0,vrve3,0)</f>
        <v>0</v>
      </c>
      <c r="N48" s="25">
        <f>IF('M3-In'!K48&gt;0,zasa3,0)</f>
        <v>0</v>
      </c>
      <c r="O48" s="25">
        <f>IF('M3-In'!L48&gt;0,zodi3,0)</f>
        <v>0</v>
      </c>
      <c r="P48" s="25">
        <f t="shared" si="1"/>
        <v>0</v>
      </c>
      <c r="Q48" s="25">
        <f>IF(P48+'M3-In'!U48&gt;malu3+dima3+wome3+doje3+vrve3+zasa3+zodi3,1,0)</f>
        <v>0</v>
      </c>
      <c r="R48" s="25" t="str">
        <f t="shared" si="2"/>
        <v>OK</v>
      </c>
      <c r="S48" s="25">
        <f>MIN(P48+'M3-In'!U48,malu3+dima3+wome3+doje3+vrve3+zasa3+zodi3)</f>
        <v>0</v>
      </c>
      <c r="T48" s="25">
        <f>IF('M3-In'!AD48+'M3-In'!AE48+'M3-In'!AF48+'M3-In'!AG48+'M3-In'!AH48+'M3-In'!AI48+'M3-In'!AJ48&gt;S48,1,0)</f>
        <v>0</v>
      </c>
      <c r="U48" s="25" t="str">
        <f t="shared" si="3"/>
        <v>OK</v>
      </c>
      <c r="V48" s="81">
        <f t="shared" si="4"/>
        <v>0</v>
      </c>
      <c r="W48" s="81">
        <f>ROUND('M3-In'!Y48+'M3-In'!Z48+'M3-In'!AA48*0.5+'M3-In'!AB48*0.5,2)</f>
        <v>0</v>
      </c>
      <c r="X48" s="81">
        <f>ROUND('M3-In'!Y48,2)+ROUND('M3-In'!Z48*1.5,2)+ROUND('M3-In'!AA48*0.6,2)+ROUND('M3-In'!AB48*0.9,2)</f>
        <v>0</v>
      </c>
      <c r="Y48" s="81">
        <f ca="1">IF(V48=1,"Corriger",'M3-In'!Y48* vergoeddrie +'M3-In'!Z48*ROUND( vergoeddrie *1.5,2)+'M3-In'!AA48*ROUND( vergoeddrie *0.6,2)+'M3-In'!AB48*ROUND( vergoeddrie *0.9,2))</f>
        <v>0</v>
      </c>
      <c r="Z48" s="81">
        <f t="shared" ca="1" si="5"/>
        <v>0</v>
      </c>
      <c r="AA48" s="81">
        <f>E48+'M3-In'!N48+'M3-In'!P48+H48</f>
        <v>0</v>
      </c>
      <c r="AB48" s="81">
        <f>E48+'M3-In'!N48+'M3-In'!P48</f>
        <v>0</v>
      </c>
      <c r="AC48" s="25">
        <f>IF(V48=1,"Corriger",MIN(AA48,ad5m3*Ident!L48))</f>
        <v>0</v>
      </c>
      <c r="AD48" s="25">
        <f>MIN(AB48,ad5m3*Ident!L48)</f>
        <v>0</v>
      </c>
      <c r="AE48" s="81">
        <f t="shared" si="6"/>
        <v>0</v>
      </c>
      <c r="AF48" s="81">
        <f t="shared" si="7"/>
        <v>0</v>
      </c>
      <c r="AG48" s="81">
        <f>'M3-In'!AD48+'M3-In'!AE48</f>
        <v>0</v>
      </c>
      <c r="AH48" s="81">
        <f t="shared" si="8"/>
        <v>0</v>
      </c>
      <c r="AI48" s="81">
        <f>IF(V48=1,"Corriger!",ROUND('M3-In'!AF48*AE48*fuf,2))</f>
        <v>0</v>
      </c>
      <c r="AJ48" s="81">
        <f>IF(V48=1,"Corriger!",ROUND('M3-In'!AG48*AE48*fuf,2))</f>
        <v>0</v>
      </c>
      <c r="AK48" s="81">
        <f>IF(V48=1,"Corriger!",ROUND('M3-In'!AH48*AE48*fuf,2))</f>
        <v>0</v>
      </c>
      <c r="AL48" s="81">
        <f>IF(V48=1,"Corriger!",ROUND('M3-In'!AI48*AE48*fuf,2))</f>
        <v>0</v>
      </c>
      <c r="AM48" s="81">
        <f>IF(V48=1,"Corriger!",ROUND('M3-In'!AJ48*AE48*fuf,2))</f>
        <v>0</v>
      </c>
      <c r="AN48" s="81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1">
        <f t="shared" si="10"/>
        <v>0</v>
      </c>
      <c r="AQ48" s="81">
        <f t="shared" ca="1" si="11"/>
        <v>0</v>
      </c>
      <c r="AR48" s="81">
        <f t="shared" ca="1" si="12"/>
        <v>0</v>
      </c>
      <c r="AS48" s="81">
        <f t="shared" si="13"/>
        <v>0</v>
      </c>
      <c r="AT48" s="81">
        <f t="shared" ca="1" si="14"/>
        <v>0</v>
      </c>
      <c r="AU48" s="81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'M3-In'!F49*malu3+'M3-In'!G49*dima3+'M3-In'!H49*wome3+'M3-In'!I49*doje3+'M3-In'!J49*vrve3+'M3-In'!K49*zasa3+'M3-In'!L49*zodi3</f>
        <v>0</v>
      </c>
      <c r="F49" s="34">
        <f>IF('M3-In'!Q49&lt;0,1,0)</f>
        <v>0</v>
      </c>
      <c r="G49" s="81" t="str">
        <f t="shared" si="0"/>
        <v>OK</v>
      </c>
      <c r="H49" s="81">
        <f>IF('M3-In'!Q49&lt;0,0,'M3-In'!Q49)</f>
        <v>0</v>
      </c>
      <c r="I49" s="25">
        <f>IF('M3-In'!F49&gt;0,malu3,0)</f>
        <v>0</v>
      </c>
      <c r="J49" s="25">
        <f>IF('M3-In'!G49&gt;0,dima3,0)</f>
        <v>0</v>
      </c>
      <c r="K49" s="25">
        <f>IF('M3-In'!H49&gt;0,wome3,0)</f>
        <v>0</v>
      </c>
      <c r="L49" s="25">
        <f>IF('M3-In'!I49&gt;0,doje3,0)</f>
        <v>0</v>
      </c>
      <c r="M49" s="25">
        <f>IF('M3-In'!J49&gt;0,vrve3,0)</f>
        <v>0</v>
      </c>
      <c r="N49" s="25">
        <f>IF('M3-In'!K49&gt;0,zasa3,0)</f>
        <v>0</v>
      </c>
      <c r="O49" s="25">
        <f>IF('M3-In'!L49&gt;0,zodi3,0)</f>
        <v>0</v>
      </c>
      <c r="P49" s="25">
        <f t="shared" si="1"/>
        <v>0</v>
      </c>
      <c r="Q49" s="25">
        <f>IF(P49+'M3-In'!U49&gt;malu3+dima3+wome3+doje3+vrve3+zasa3+zodi3,1,0)</f>
        <v>0</v>
      </c>
      <c r="R49" s="25" t="str">
        <f t="shared" si="2"/>
        <v>OK</v>
      </c>
      <c r="S49" s="25">
        <f>MIN(P49+'M3-In'!U49,malu3+dima3+wome3+doje3+vrve3+zasa3+zodi3)</f>
        <v>0</v>
      </c>
      <c r="T49" s="25">
        <f>IF('M3-In'!AD49+'M3-In'!AE49+'M3-In'!AF49+'M3-In'!AG49+'M3-In'!AH49+'M3-In'!AI49+'M3-In'!AJ49&gt;S49,1,0)</f>
        <v>0</v>
      </c>
      <c r="U49" s="25" t="str">
        <f t="shared" si="3"/>
        <v>OK</v>
      </c>
      <c r="V49" s="81">
        <f t="shared" si="4"/>
        <v>0</v>
      </c>
      <c r="W49" s="81">
        <f>ROUND('M3-In'!Y49+'M3-In'!Z49+'M3-In'!AA49*0.5+'M3-In'!AB49*0.5,2)</f>
        <v>0</v>
      </c>
      <c r="X49" s="81">
        <f>ROUND('M3-In'!Y49,2)+ROUND('M3-In'!Z49*1.5,2)+ROUND('M3-In'!AA49*0.6,2)+ROUND('M3-In'!AB49*0.9,2)</f>
        <v>0</v>
      </c>
      <c r="Y49" s="81">
        <f ca="1">IF(V49=1,"Corriger",'M3-In'!Y49* vergoeddrie +'M3-In'!Z49*ROUND( vergoeddrie *1.5,2)+'M3-In'!AA49*ROUND( vergoeddrie *0.6,2)+'M3-In'!AB49*ROUND( vergoeddrie *0.9,2))</f>
        <v>0</v>
      </c>
      <c r="Z49" s="81">
        <f t="shared" ca="1" si="5"/>
        <v>0</v>
      </c>
      <c r="AA49" s="81">
        <f>E49+'M3-In'!N49+'M3-In'!P49+H49</f>
        <v>0</v>
      </c>
      <c r="AB49" s="81">
        <f>E49+'M3-In'!N49+'M3-In'!P49</f>
        <v>0</v>
      </c>
      <c r="AC49" s="25">
        <f>IF(V49=1,"Corriger",MIN(AA49,ad5m3*Ident!L49))</f>
        <v>0</v>
      </c>
      <c r="AD49" s="25">
        <f>MIN(AB49,ad5m3*Ident!L49)</f>
        <v>0</v>
      </c>
      <c r="AE49" s="81">
        <f t="shared" si="6"/>
        <v>0</v>
      </c>
      <c r="AF49" s="81">
        <f t="shared" si="7"/>
        <v>0</v>
      </c>
      <c r="AG49" s="81">
        <f>'M3-In'!AD49+'M3-In'!AE49</f>
        <v>0</v>
      </c>
      <c r="AH49" s="81">
        <f t="shared" si="8"/>
        <v>0</v>
      </c>
      <c r="AI49" s="81">
        <f>IF(V49=1,"Corriger!",ROUND('M3-In'!AF49*AE49*fuf,2))</f>
        <v>0</v>
      </c>
      <c r="AJ49" s="81">
        <f>IF(V49=1,"Corriger!",ROUND('M3-In'!AG49*AE49*fuf,2))</f>
        <v>0</v>
      </c>
      <c r="AK49" s="81">
        <f>IF(V49=1,"Corriger!",ROUND('M3-In'!AH49*AE49*fuf,2))</f>
        <v>0</v>
      </c>
      <c r="AL49" s="81">
        <f>IF(V49=1,"Corriger!",ROUND('M3-In'!AI49*AE49*fuf,2))</f>
        <v>0</v>
      </c>
      <c r="AM49" s="81">
        <f>IF(V49=1,"Corriger!",ROUND('M3-In'!AJ49*AE49*fuf,2))</f>
        <v>0</v>
      </c>
      <c r="AN49" s="81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1">
        <f t="shared" si="10"/>
        <v>0</v>
      </c>
      <c r="AQ49" s="81">
        <f t="shared" ca="1" si="11"/>
        <v>0</v>
      </c>
      <c r="AR49" s="81">
        <f t="shared" ca="1" si="12"/>
        <v>0</v>
      </c>
      <c r="AS49" s="81">
        <f t="shared" si="13"/>
        <v>0</v>
      </c>
      <c r="AT49" s="81">
        <f t="shared" ca="1" si="14"/>
        <v>0</v>
      </c>
      <c r="AU49" s="81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'M3-In'!F50*malu3+'M3-In'!G50*dima3+'M3-In'!H50*wome3+'M3-In'!I50*doje3+'M3-In'!J50*vrve3+'M3-In'!K50*zasa3+'M3-In'!L50*zodi3</f>
        <v>0</v>
      </c>
      <c r="F50" s="34">
        <f>IF('M3-In'!Q50&lt;0,1,0)</f>
        <v>0</v>
      </c>
      <c r="G50" s="81" t="str">
        <f t="shared" si="0"/>
        <v>OK</v>
      </c>
      <c r="H50" s="81">
        <f>IF('M3-In'!Q50&lt;0,0,'M3-In'!Q50)</f>
        <v>0</v>
      </c>
      <c r="I50" s="25">
        <f>IF('M3-In'!F50&gt;0,malu3,0)</f>
        <v>0</v>
      </c>
      <c r="J50" s="25">
        <f>IF('M3-In'!G50&gt;0,dima3,0)</f>
        <v>0</v>
      </c>
      <c r="K50" s="25">
        <f>IF('M3-In'!H50&gt;0,wome3,0)</f>
        <v>0</v>
      </c>
      <c r="L50" s="25">
        <f>IF('M3-In'!I50&gt;0,doje3,0)</f>
        <v>0</v>
      </c>
      <c r="M50" s="25">
        <f>IF('M3-In'!J50&gt;0,vrve3,0)</f>
        <v>0</v>
      </c>
      <c r="N50" s="25">
        <f>IF('M3-In'!K50&gt;0,zasa3,0)</f>
        <v>0</v>
      </c>
      <c r="O50" s="25">
        <f>IF('M3-In'!L50&gt;0,zodi3,0)</f>
        <v>0</v>
      </c>
      <c r="P50" s="25">
        <f t="shared" si="1"/>
        <v>0</v>
      </c>
      <c r="Q50" s="25">
        <f>IF(P50+'M3-In'!U50&gt;malu3+dima3+wome3+doje3+vrve3+zasa3+zodi3,1,0)</f>
        <v>0</v>
      </c>
      <c r="R50" s="25" t="str">
        <f t="shared" si="2"/>
        <v>OK</v>
      </c>
      <c r="S50" s="25">
        <f>MIN(P50+'M3-In'!U50,malu3+dima3+wome3+doje3+vrve3+zasa3+zodi3)</f>
        <v>0</v>
      </c>
      <c r="T50" s="25">
        <f>IF('M3-In'!AD50+'M3-In'!AE50+'M3-In'!AF50+'M3-In'!AG50+'M3-In'!AH50+'M3-In'!AI50+'M3-In'!AJ50&gt;S50,1,0)</f>
        <v>0</v>
      </c>
      <c r="U50" s="25" t="str">
        <f t="shared" si="3"/>
        <v>OK</v>
      </c>
      <c r="V50" s="81">
        <f t="shared" si="4"/>
        <v>0</v>
      </c>
      <c r="W50" s="81">
        <f>ROUND('M3-In'!Y50+'M3-In'!Z50+'M3-In'!AA50*0.5+'M3-In'!AB50*0.5,2)</f>
        <v>0</v>
      </c>
      <c r="X50" s="81">
        <f>ROUND('M3-In'!Y50,2)+ROUND('M3-In'!Z50*1.5,2)+ROUND('M3-In'!AA50*0.6,2)+ROUND('M3-In'!AB50*0.9,2)</f>
        <v>0</v>
      </c>
      <c r="Y50" s="81">
        <f ca="1">IF(V50=1,"Corriger",'M3-In'!Y50* vergoeddrie +'M3-In'!Z50*ROUND( vergoeddrie *1.5,2)+'M3-In'!AA50*ROUND( vergoeddrie *0.6,2)+'M3-In'!AB50*ROUND( vergoeddrie *0.9,2))</f>
        <v>0</v>
      </c>
      <c r="Z50" s="81">
        <f t="shared" ca="1" si="5"/>
        <v>0</v>
      </c>
      <c r="AA50" s="81">
        <f>E50+'M3-In'!N50+'M3-In'!P50+H50</f>
        <v>0</v>
      </c>
      <c r="AB50" s="81">
        <f>E50+'M3-In'!N50+'M3-In'!P50</f>
        <v>0</v>
      </c>
      <c r="AC50" s="25">
        <f>IF(V50=1,"Corriger",MIN(AA50,ad5m3*Ident!L50))</f>
        <v>0</v>
      </c>
      <c r="AD50" s="25">
        <f>MIN(AB50,ad5m3*Ident!L50)</f>
        <v>0</v>
      </c>
      <c r="AE50" s="81">
        <f t="shared" si="6"/>
        <v>0</v>
      </c>
      <c r="AF50" s="81">
        <f t="shared" si="7"/>
        <v>0</v>
      </c>
      <c r="AG50" s="81">
        <f>'M3-In'!AD50+'M3-In'!AE50</f>
        <v>0</v>
      </c>
      <c r="AH50" s="81">
        <f t="shared" si="8"/>
        <v>0</v>
      </c>
      <c r="AI50" s="81">
        <f>IF(V50=1,"Corriger!",ROUND('M3-In'!AF50*AE50*fuf,2))</f>
        <v>0</v>
      </c>
      <c r="AJ50" s="81">
        <f>IF(V50=1,"Corriger!",ROUND('M3-In'!AG50*AE50*fuf,2))</f>
        <v>0</v>
      </c>
      <c r="AK50" s="81">
        <f>IF(V50=1,"Corriger!",ROUND('M3-In'!AH50*AE50*fuf,2))</f>
        <v>0</v>
      </c>
      <c r="AL50" s="81">
        <f>IF(V50=1,"Corriger!",ROUND('M3-In'!AI50*AE50*fuf,2))</f>
        <v>0</v>
      </c>
      <c r="AM50" s="81">
        <f>IF(V50=1,"Corriger!",ROUND('M3-In'!AJ50*AE50*fuf,2))</f>
        <v>0</v>
      </c>
      <c r="AN50" s="81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1">
        <f t="shared" si="10"/>
        <v>0</v>
      </c>
      <c r="AQ50" s="81">
        <f t="shared" ca="1" si="11"/>
        <v>0</v>
      </c>
      <c r="AR50" s="81">
        <f t="shared" ca="1" si="12"/>
        <v>0</v>
      </c>
      <c r="AS50" s="81">
        <f t="shared" si="13"/>
        <v>0</v>
      </c>
      <c r="AT50" s="81">
        <f t="shared" ca="1" si="14"/>
        <v>0</v>
      </c>
      <c r="AU50" s="81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'M3-In'!F51*malu3+'M3-In'!G51*dima3+'M3-In'!H51*wome3+'M3-In'!I51*doje3+'M3-In'!J51*vrve3+'M3-In'!K51*zasa3+'M3-In'!L51*zodi3</f>
        <v>0</v>
      </c>
      <c r="F51" s="34">
        <f>IF('M3-In'!Q51&lt;0,1,0)</f>
        <v>0</v>
      </c>
      <c r="G51" s="81" t="str">
        <f t="shared" si="0"/>
        <v>OK</v>
      </c>
      <c r="H51" s="81">
        <f>IF('M3-In'!Q51&lt;0,0,'M3-In'!Q51)</f>
        <v>0</v>
      </c>
      <c r="I51" s="25">
        <f>IF('M3-In'!F51&gt;0,malu3,0)</f>
        <v>0</v>
      </c>
      <c r="J51" s="25">
        <f>IF('M3-In'!G51&gt;0,dima3,0)</f>
        <v>0</v>
      </c>
      <c r="K51" s="25">
        <f>IF('M3-In'!H51&gt;0,wome3,0)</f>
        <v>0</v>
      </c>
      <c r="L51" s="25">
        <f>IF('M3-In'!I51&gt;0,doje3,0)</f>
        <v>0</v>
      </c>
      <c r="M51" s="25">
        <f>IF('M3-In'!J51&gt;0,vrve3,0)</f>
        <v>0</v>
      </c>
      <c r="N51" s="25">
        <f>IF('M3-In'!K51&gt;0,zasa3,0)</f>
        <v>0</v>
      </c>
      <c r="O51" s="25">
        <f>IF('M3-In'!L51&gt;0,zodi3,0)</f>
        <v>0</v>
      </c>
      <c r="P51" s="25">
        <f t="shared" si="1"/>
        <v>0</v>
      </c>
      <c r="Q51" s="25">
        <f>IF(P51+'M3-In'!U51&gt;malu3+dima3+wome3+doje3+vrve3+zasa3+zodi3,1,0)</f>
        <v>0</v>
      </c>
      <c r="R51" s="25" t="str">
        <f t="shared" si="2"/>
        <v>OK</v>
      </c>
      <c r="S51" s="25">
        <f>MIN(P51+'M3-In'!U51,malu3+dima3+wome3+doje3+vrve3+zasa3+zodi3)</f>
        <v>0</v>
      </c>
      <c r="T51" s="25">
        <f>IF('M3-In'!AD51+'M3-In'!AE51+'M3-In'!AF51+'M3-In'!AG51+'M3-In'!AH51+'M3-In'!AI51+'M3-In'!AJ51&gt;S51,1,0)</f>
        <v>0</v>
      </c>
      <c r="U51" s="25" t="str">
        <f t="shared" si="3"/>
        <v>OK</v>
      </c>
      <c r="V51" s="81">
        <f t="shared" si="4"/>
        <v>0</v>
      </c>
      <c r="W51" s="81">
        <f>ROUND('M3-In'!Y51+'M3-In'!Z51+'M3-In'!AA51*0.5+'M3-In'!AB51*0.5,2)</f>
        <v>0</v>
      </c>
      <c r="X51" s="81">
        <f>ROUND('M3-In'!Y51,2)+ROUND('M3-In'!Z51*1.5,2)+ROUND('M3-In'!AA51*0.6,2)+ROUND('M3-In'!AB51*0.9,2)</f>
        <v>0</v>
      </c>
      <c r="Y51" s="81">
        <f ca="1">IF(V51=1,"Corriger",'M3-In'!Y51* vergoeddrie +'M3-In'!Z51*ROUND( vergoeddrie *1.5,2)+'M3-In'!AA51*ROUND( vergoeddrie *0.6,2)+'M3-In'!AB51*ROUND( vergoeddrie *0.9,2))</f>
        <v>0</v>
      </c>
      <c r="Z51" s="81">
        <f t="shared" ca="1" si="5"/>
        <v>0</v>
      </c>
      <c r="AA51" s="81">
        <f>E51+'M3-In'!N51+'M3-In'!P51+H51</f>
        <v>0</v>
      </c>
      <c r="AB51" s="81">
        <f>E51+'M3-In'!N51+'M3-In'!P51</f>
        <v>0</v>
      </c>
      <c r="AC51" s="25">
        <f>IF(V51=1,"Corriger",MIN(AA51,ad5m3*Ident!L51))</f>
        <v>0</v>
      </c>
      <c r="AD51" s="25">
        <f>MIN(AB51,ad5m3*Ident!L51)</f>
        <v>0</v>
      </c>
      <c r="AE51" s="81">
        <f t="shared" si="6"/>
        <v>0</v>
      </c>
      <c r="AF51" s="81">
        <f t="shared" si="7"/>
        <v>0</v>
      </c>
      <c r="AG51" s="81">
        <f>'M3-In'!AD51+'M3-In'!AE51</f>
        <v>0</v>
      </c>
      <c r="AH51" s="81">
        <f t="shared" si="8"/>
        <v>0</v>
      </c>
      <c r="AI51" s="81">
        <f>IF(V51=1,"Corriger!",ROUND('M3-In'!AF51*AE51*fuf,2))</f>
        <v>0</v>
      </c>
      <c r="AJ51" s="81">
        <f>IF(V51=1,"Corriger!",ROUND('M3-In'!AG51*AE51*fuf,2))</f>
        <v>0</v>
      </c>
      <c r="AK51" s="81">
        <f>IF(V51=1,"Corriger!",ROUND('M3-In'!AH51*AE51*fuf,2))</f>
        <v>0</v>
      </c>
      <c r="AL51" s="81">
        <f>IF(V51=1,"Corriger!",ROUND('M3-In'!AI51*AE51*fuf,2))</f>
        <v>0</v>
      </c>
      <c r="AM51" s="81">
        <f>IF(V51=1,"Corriger!",ROUND('M3-In'!AJ51*AE51*fuf,2))</f>
        <v>0</v>
      </c>
      <c r="AN51" s="81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1">
        <f t="shared" si="10"/>
        <v>0</v>
      </c>
      <c r="AQ51" s="81">
        <f t="shared" ca="1" si="11"/>
        <v>0</v>
      </c>
      <c r="AR51" s="81">
        <f t="shared" ca="1" si="12"/>
        <v>0</v>
      </c>
      <c r="AS51" s="81">
        <f t="shared" si="13"/>
        <v>0</v>
      </c>
      <c r="AT51" s="81">
        <f t="shared" ca="1" si="14"/>
        <v>0</v>
      </c>
      <c r="AU51" s="81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'M3-In'!F52*malu3+'M3-In'!G52*dima3+'M3-In'!H52*wome3+'M3-In'!I52*doje3+'M3-In'!J52*vrve3+'M3-In'!K52*zasa3+'M3-In'!L52*zodi3</f>
        <v>0</v>
      </c>
      <c r="F52" s="34">
        <f>IF('M3-In'!Q52&lt;0,1,0)</f>
        <v>0</v>
      </c>
      <c r="G52" s="81" t="str">
        <f t="shared" si="0"/>
        <v>OK</v>
      </c>
      <c r="H52" s="81">
        <f>IF('M3-In'!Q52&lt;0,0,'M3-In'!Q52)</f>
        <v>0</v>
      </c>
      <c r="I52" s="25">
        <f>IF('M3-In'!F52&gt;0,malu3,0)</f>
        <v>0</v>
      </c>
      <c r="J52" s="25">
        <f>IF('M3-In'!G52&gt;0,dima3,0)</f>
        <v>0</v>
      </c>
      <c r="K52" s="25">
        <f>IF('M3-In'!H52&gt;0,wome3,0)</f>
        <v>0</v>
      </c>
      <c r="L52" s="25">
        <f>IF('M3-In'!I52&gt;0,doje3,0)</f>
        <v>0</v>
      </c>
      <c r="M52" s="25">
        <f>IF('M3-In'!J52&gt;0,vrve3,0)</f>
        <v>0</v>
      </c>
      <c r="N52" s="25">
        <f>IF('M3-In'!K52&gt;0,zasa3,0)</f>
        <v>0</v>
      </c>
      <c r="O52" s="25">
        <f>IF('M3-In'!L52&gt;0,zodi3,0)</f>
        <v>0</v>
      </c>
      <c r="P52" s="25">
        <f t="shared" si="1"/>
        <v>0</v>
      </c>
      <c r="Q52" s="25">
        <f>IF(P52+'M3-In'!U52&gt;malu3+dima3+wome3+doje3+vrve3+zasa3+zodi3,1,0)</f>
        <v>0</v>
      </c>
      <c r="R52" s="25" t="str">
        <f t="shared" si="2"/>
        <v>OK</v>
      </c>
      <c r="S52" s="25">
        <f>MIN(P52+'M3-In'!U52,malu3+dima3+wome3+doje3+vrve3+zasa3+zodi3)</f>
        <v>0</v>
      </c>
      <c r="T52" s="25">
        <f>IF('M3-In'!AD52+'M3-In'!AE52+'M3-In'!AF52+'M3-In'!AG52+'M3-In'!AH52+'M3-In'!AI52+'M3-In'!AJ52&gt;S52,1,0)</f>
        <v>0</v>
      </c>
      <c r="U52" s="25" t="str">
        <f t="shared" si="3"/>
        <v>OK</v>
      </c>
      <c r="V52" s="81">
        <f t="shared" si="4"/>
        <v>0</v>
      </c>
      <c r="W52" s="81">
        <f>ROUND('M3-In'!Y52+'M3-In'!Z52+'M3-In'!AA52*0.5+'M3-In'!AB52*0.5,2)</f>
        <v>0</v>
      </c>
      <c r="X52" s="81">
        <f>ROUND('M3-In'!Y52,2)+ROUND('M3-In'!Z52*1.5,2)+ROUND('M3-In'!AA52*0.6,2)+ROUND('M3-In'!AB52*0.9,2)</f>
        <v>0</v>
      </c>
      <c r="Y52" s="81">
        <f ca="1">IF(V52=1,"Corriger",'M3-In'!Y52* vergoeddrie +'M3-In'!Z52*ROUND( vergoeddrie *1.5,2)+'M3-In'!AA52*ROUND( vergoeddrie *0.6,2)+'M3-In'!AB52*ROUND( vergoeddrie *0.9,2))</f>
        <v>0</v>
      </c>
      <c r="Z52" s="81">
        <f t="shared" ca="1" si="5"/>
        <v>0</v>
      </c>
      <c r="AA52" s="81">
        <f>E52+'M3-In'!N52+'M3-In'!P52+H52</f>
        <v>0</v>
      </c>
      <c r="AB52" s="81">
        <f>E52+'M3-In'!N52+'M3-In'!P52</f>
        <v>0</v>
      </c>
      <c r="AC52" s="25">
        <f>IF(V52=1,"Corriger",MIN(AA52,ad5m3*Ident!L52))</f>
        <v>0</v>
      </c>
      <c r="AD52" s="25">
        <f>MIN(AB52,ad5m3*Ident!L52)</f>
        <v>0</v>
      </c>
      <c r="AE52" s="81">
        <f t="shared" si="6"/>
        <v>0</v>
      </c>
      <c r="AF52" s="81">
        <f t="shared" si="7"/>
        <v>0</v>
      </c>
      <c r="AG52" s="81">
        <f>'M3-In'!AD52+'M3-In'!AE52</f>
        <v>0</v>
      </c>
      <c r="AH52" s="81">
        <f t="shared" si="8"/>
        <v>0</v>
      </c>
      <c r="AI52" s="81">
        <f>IF(V52=1,"Corriger!",ROUND('M3-In'!AF52*AE52*fuf,2))</f>
        <v>0</v>
      </c>
      <c r="AJ52" s="81">
        <f>IF(V52=1,"Corriger!",ROUND('M3-In'!AG52*AE52*fuf,2))</f>
        <v>0</v>
      </c>
      <c r="AK52" s="81">
        <f>IF(V52=1,"Corriger!",ROUND('M3-In'!AH52*AE52*fuf,2))</f>
        <v>0</v>
      </c>
      <c r="AL52" s="81">
        <f>IF(V52=1,"Corriger!",ROUND('M3-In'!AI52*AE52*fuf,2))</f>
        <v>0</v>
      </c>
      <c r="AM52" s="81">
        <f>IF(V52=1,"Corriger!",ROUND('M3-In'!AJ52*AE52*fuf,2))</f>
        <v>0</v>
      </c>
      <c r="AN52" s="81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1">
        <f t="shared" si="10"/>
        <v>0</v>
      </c>
      <c r="AQ52" s="81">
        <f t="shared" ca="1" si="11"/>
        <v>0</v>
      </c>
      <c r="AR52" s="81">
        <f t="shared" ca="1" si="12"/>
        <v>0</v>
      </c>
      <c r="AS52" s="81">
        <f t="shared" si="13"/>
        <v>0</v>
      </c>
      <c r="AT52" s="81">
        <f t="shared" ca="1" si="14"/>
        <v>0</v>
      </c>
      <c r="AU52" s="81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'M3-In'!F53*malu3+'M3-In'!G53*dima3+'M3-In'!H53*wome3+'M3-In'!I53*doje3+'M3-In'!J53*vrve3+'M3-In'!K53*zasa3+'M3-In'!L53*zodi3</f>
        <v>0</v>
      </c>
      <c r="F53" s="34">
        <f>IF('M3-In'!Q53&lt;0,1,0)</f>
        <v>0</v>
      </c>
      <c r="G53" s="81" t="str">
        <f t="shared" si="0"/>
        <v>OK</v>
      </c>
      <c r="H53" s="81">
        <f>IF('M3-In'!Q53&lt;0,0,'M3-In'!Q53)</f>
        <v>0</v>
      </c>
      <c r="I53" s="25">
        <f>IF('M3-In'!F53&gt;0,malu3,0)</f>
        <v>0</v>
      </c>
      <c r="J53" s="25">
        <f>IF('M3-In'!G53&gt;0,dima3,0)</f>
        <v>0</v>
      </c>
      <c r="K53" s="25">
        <f>IF('M3-In'!H53&gt;0,wome3,0)</f>
        <v>0</v>
      </c>
      <c r="L53" s="25">
        <f>IF('M3-In'!I53&gt;0,doje3,0)</f>
        <v>0</v>
      </c>
      <c r="M53" s="25">
        <f>IF('M3-In'!J53&gt;0,vrve3,0)</f>
        <v>0</v>
      </c>
      <c r="N53" s="25">
        <f>IF('M3-In'!K53&gt;0,zasa3,0)</f>
        <v>0</v>
      </c>
      <c r="O53" s="25">
        <f>IF('M3-In'!L53&gt;0,zodi3,0)</f>
        <v>0</v>
      </c>
      <c r="P53" s="25">
        <f t="shared" si="1"/>
        <v>0</v>
      </c>
      <c r="Q53" s="25">
        <f>IF(P53+'M3-In'!U53&gt;malu3+dima3+wome3+doje3+vrve3+zasa3+zodi3,1,0)</f>
        <v>0</v>
      </c>
      <c r="R53" s="25" t="str">
        <f t="shared" si="2"/>
        <v>OK</v>
      </c>
      <c r="S53" s="25">
        <f>MIN(P53+'M3-In'!U53,malu3+dima3+wome3+doje3+vrve3+zasa3+zodi3)</f>
        <v>0</v>
      </c>
      <c r="T53" s="25">
        <f>IF('M3-In'!AD53+'M3-In'!AE53+'M3-In'!AF53+'M3-In'!AG53+'M3-In'!AH53+'M3-In'!AI53+'M3-In'!AJ53&gt;S53,1,0)</f>
        <v>0</v>
      </c>
      <c r="U53" s="25" t="str">
        <f t="shared" si="3"/>
        <v>OK</v>
      </c>
      <c r="V53" s="81">
        <f t="shared" si="4"/>
        <v>0</v>
      </c>
      <c r="W53" s="81">
        <f>ROUND('M3-In'!Y53+'M3-In'!Z53+'M3-In'!AA53*0.5+'M3-In'!AB53*0.5,2)</f>
        <v>0</v>
      </c>
      <c r="X53" s="81">
        <f>ROUND('M3-In'!Y53,2)+ROUND('M3-In'!Z53*1.5,2)+ROUND('M3-In'!AA53*0.6,2)+ROUND('M3-In'!AB53*0.9,2)</f>
        <v>0</v>
      </c>
      <c r="Y53" s="81">
        <f ca="1">IF(V53=1,"Corriger",'M3-In'!Y53* vergoeddrie +'M3-In'!Z53*ROUND( vergoeddrie *1.5,2)+'M3-In'!AA53*ROUND( vergoeddrie *0.6,2)+'M3-In'!AB53*ROUND( vergoeddrie *0.9,2))</f>
        <v>0</v>
      </c>
      <c r="Z53" s="81">
        <f t="shared" ca="1" si="5"/>
        <v>0</v>
      </c>
      <c r="AA53" s="81">
        <f>E53+'M3-In'!N53+'M3-In'!P53+H53</f>
        <v>0</v>
      </c>
      <c r="AB53" s="81">
        <f>E53+'M3-In'!N53+'M3-In'!P53</f>
        <v>0</v>
      </c>
      <c r="AC53" s="25">
        <f>IF(V53=1,"Corriger",MIN(AA53,ad5m3*Ident!L53))</f>
        <v>0</v>
      </c>
      <c r="AD53" s="25">
        <f>MIN(AB53,ad5m3*Ident!L53)</f>
        <v>0</v>
      </c>
      <c r="AE53" s="81">
        <f t="shared" si="6"/>
        <v>0</v>
      </c>
      <c r="AF53" s="81">
        <f t="shared" si="7"/>
        <v>0</v>
      </c>
      <c r="AG53" s="81">
        <f>'M3-In'!AD53+'M3-In'!AE53</f>
        <v>0</v>
      </c>
      <c r="AH53" s="81">
        <f t="shared" si="8"/>
        <v>0</v>
      </c>
      <c r="AI53" s="81">
        <f>IF(V53=1,"Corriger!",ROUND('M3-In'!AF53*AE53*fuf,2))</f>
        <v>0</v>
      </c>
      <c r="AJ53" s="81">
        <f>IF(V53=1,"Corriger!",ROUND('M3-In'!AG53*AE53*fuf,2))</f>
        <v>0</v>
      </c>
      <c r="AK53" s="81">
        <f>IF(V53=1,"Corriger!",ROUND('M3-In'!AH53*AE53*fuf,2))</f>
        <v>0</v>
      </c>
      <c r="AL53" s="81">
        <f>IF(V53=1,"Corriger!",ROUND('M3-In'!AI53*AE53*fuf,2))</f>
        <v>0</v>
      </c>
      <c r="AM53" s="81">
        <f>IF(V53=1,"Corriger!",ROUND('M3-In'!AJ53*AE53*fuf,2))</f>
        <v>0</v>
      </c>
      <c r="AN53" s="81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1">
        <f t="shared" si="10"/>
        <v>0</v>
      </c>
      <c r="AQ53" s="81">
        <f t="shared" ca="1" si="11"/>
        <v>0</v>
      </c>
      <c r="AR53" s="81">
        <f t="shared" ca="1" si="12"/>
        <v>0</v>
      </c>
      <c r="AS53" s="81">
        <f t="shared" si="13"/>
        <v>0</v>
      </c>
      <c r="AT53" s="81">
        <f t="shared" ca="1" si="14"/>
        <v>0</v>
      </c>
      <c r="AU53" s="81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'M3-In'!F54*malu3+'M3-In'!G54*dima3+'M3-In'!H54*wome3+'M3-In'!I54*doje3+'M3-In'!J54*vrve3+'M3-In'!K54*zasa3+'M3-In'!L54*zodi3</f>
        <v>0</v>
      </c>
      <c r="F54" s="34">
        <f>IF('M3-In'!Q54&lt;0,1,0)</f>
        <v>0</v>
      </c>
      <c r="G54" s="81" t="str">
        <f t="shared" si="0"/>
        <v>OK</v>
      </c>
      <c r="H54" s="81">
        <f>IF('M3-In'!Q54&lt;0,0,'M3-In'!Q54)</f>
        <v>0</v>
      </c>
      <c r="I54" s="25">
        <f>IF('M3-In'!F54&gt;0,malu3,0)</f>
        <v>0</v>
      </c>
      <c r="J54" s="25">
        <f>IF('M3-In'!G54&gt;0,dima3,0)</f>
        <v>0</v>
      </c>
      <c r="K54" s="25">
        <f>IF('M3-In'!H54&gt;0,wome3,0)</f>
        <v>0</v>
      </c>
      <c r="L54" s="25">
        <f>IF('M3-In'!I54&gt;0,doje3,0)</f>
        <v>0</v>
      </c>
      <c r="M54" s="25">
        <f>IF('M3-In'!J54&gt;0,vrve3,0)</f>
        <v>0</v>
      </c>
      <c r="N54" s="25">
        <f>IF('M3-In'!K54&gt;0,zasa3,0)</f>
        <v>0</v>
      </c>
      <c r="O54" s="25">
        <f>IF('M3-In'!L54&gt;0,zodi3,0)</f>
        <v>0</v>
      </c>
      <c r="P54" s="25">
        <f t="shared" si="1"/>
        <v>0</v>
      </c>
      <c r="Q54" s="25">
        <f>IF(P54+'M3-In'!U54&gt;malu3+dima3+wome3+doje3+vrve3+zasa3+zodi3,1,0)</f>
        <v>0</v>
      </c>
      <c r="R54" s="25" t="str">
        <f t="shared" si="2"/>
        <v>OK</v>
      </c>
      <c r="S54" s="25">
        <f>MIN(P54+'M3-In'!U54,malu3+dima3+wome3+doje3+vrve3+zasa3+zodi3)</f>
        <v>0</v>
      </c>
      <c r="T54" s="25">
        <f>IF('M3-In'!AD54+'M3-In'!AE54+'M3-In'!AF54+'M3-In'!AG54+'M3-In'!AH54+'M3-In'!AI54+'M3-In'!AJ54&gt;S54,1,0)</f>
        <v>0</v>
      </c>
      <c r="U54" s="25" t="str">
        <f t="shared" si="3"/>
        <v>OK</v>
      </c>
      <c r="V54" s="81">
        <f t="shared" si="4"/>
        <v>0</v>
      </c>
      <c r="W54" s="81">
        <f>ROUND('M3-In'!Y54+'M3-In'!Z54+'M3-In'!AA54*0.5+'M3-In'!AB54*0.5,2)</f>
        <v>0</v>
      </c>
      <c r="X54" s="81">
        <f>ROUND('M3-In'!Y54,2)+ROUND('M3-In'!Z54*1.5,2)+ROUND('M3-In'!AA54*0.6,2)+ROUND('M3-In'!AB54*0.9,2)</f>
        <v>0</v>
      </c>
      <c r="Y54" s="81">
        <f ca="1">IF(V54=1,"Corriger",'M3-In'!Y54* vergoeddrie +'M3-In'!Z54*ROUND( vergoeddrie *1.5,2)+'M3-In'!AA54*ROUND( vergoeddrie *0.6,2)+'M3-In'!AB54*ROUND( vergoeddrie *0.9,2))</f>
        <v>0</v>
      </c>
      <c r="Z54" s="81">
        <f t="shared" ca="1" si="5"/>
        <v>0</v>
      </c>
      <c r="AA54" s="81">
        <f>E54+'M3-In'!N54+'M3-In'!P54+H54</f>
        <v>0</v>
      </c>
      <c r="AB54" s="81">
        <f>E54+'M3-In'!N54+'M3-In'!P54</f>
        <v>0</v>
      </c>
      <c r="AC54" s="25">
        <f>IF(V54=1,"Corriger",MIN(AA54,ad5m3*Ident!L54))</f>
        <v>0</v>
      </c>
      <c r="AD54" s="25">
        <f>MIN(AB54,ad5m3*Ident!L54)</f>
        <v>0</v>
      </c>
      <c r="AE54" s="81">
        <f t="shared" si="6"/>
        <v>0</v>
      </c>
      <c r="AF54" s="81">
        <f t="shared" si="7"/>
        <v>0</v>
      </c>
      <c r="AG54" s="81">
        <f>'M3-In'!AD54+'M3-In'!AE54</f>
        <v>0</v>
      </c>
      <c r="AH54" s="81">
        <f t="shared" si="8"/>
        <v>0</v>
      </c>
      <c r="AI54" s="81">
        <f>IF(V54=1,"Corriger!",ROUND('M3-In'!AF54*AE54*fuf,2))</f>
        <v>0</v>
      </c>
      <c r="AJ54" s="81">
        <f>IF(V54=1,"Corriger!",ROUND('M3-In'!AG54*AE54*fuf,2))</f>
        <v>0</v>
      </c>
      <c r="AK54" s="81">
        <f>IF(V54=1,"Corriger!",ROUND('M3-In'!AH54*AE54*fuf,2))</f>
        <v>0</v>
      </c>
      <c r="AL54" s="81">
        <f>IF(V54=1,"Corriger!",ROUND('M3-In'!AI54*AE54*fuf,2))</f>
        <v>0</v>
      </c>
      <c r="AM54" s="81">
        <f>IF(V54=1,"Corriger!",ROUND('M3-In'!AJ54*AE54*fuf,2))</f>
        <v>0</v>
      </c>
      <c r="AN54" s="81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1">
        <f t="shared" si="10"/>
        <v>0</v>
      </c>
      <c r="AQ54" s="81">
        <f t="shared" ca="1" si="11"/>
        <v>0</v>
      </c>
      <c r="AR54" s="81">
        <f t="shared" ca="1" si="12"/>
        <v>0</v>
      </c>
      <c r="AS54" s="81">
        <f t="shared" si="13"/>
        <v>0</v>
      </c>
      <c r="AT54" s="81">
        <f t="shared" ca="1" si="14"/>
        <v>0</v>
      </c>
      <c r="AU54" s="81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'M3-In'!F55*malu3+'M3-In'!G55*dima3+'M3-In'!H55*wome3+'M3-In'!I55*doje3+'M3-In'!J55*vrve3+'M3-In'!K55*zasa3+'M3-In'!L55*zodi3</f>
        <v>0</v>
      </c>
      <c r="F55" s="34">
        <f>IF('M3-In'!Q55&lt;0,1,0)</f>
        <v>0</v>
      </c>
      <c r="G55" s="81" t="str">
        <f t="shared" si="0"/>
        <v>OK</v>
      </c>
      <c r="H55" s="81">
        <f>IF('M3-In'!Q55&lt;0,0,'M3-In'!Q55)</f>
        <v>0</v>
      </c>
      <c r="I55" s="25">
        <f>IF('M3-In'!F55&gt;0,malu3,0)</f>
        <v>0</v>
      </c>
      <c r="J55" s="25">
        <f>IF('M3-In'!G55&gt;0,dima3,0)</f>
        <v>0</v>
      </c>
      <c r="K55" s="25">
        <f>IF('M3-In'!H55&gt;0,wome3,0)</f>
        <v>0</v>
      </c>
      <c r="L55" s="25">
        <f>IF('M3-In'!I55&gt;0,doje3,0)</f>
        <v>0</v>
      </c>
      <c r="M55" s="25">
        <f>IF('M3-In'!J55&gt;0,vrve3,0)</f>
        <v>0</v>
      </c>
      <c r="N55" s="25">
        <f>IF('M3-In'!K55&gt;0,zasa3,0)</f>
        <v>0</v>
      </c>
      <c r="O55" s="25">
        <f>IF('M3-In'!L55&gt;0,zodi3,0)</f>
        <v>0</v>
      </c>
      <c r="P55" s="25">
        <f t="shared" si="1"/>
        <v>0</v>
      </c>
      <c r="Q55" s="25">
        <f>IF(P55+'M3-In'!U55&gt;malu3+dima3+wome3+doje3+vrve3+zasa3+zodi3,1,0)</f>
        <v>0</v>
      </c>
      <c r="R55" s="25" t="str">
        <f t="shared" si="2"/>
        <v>OK</v>
      </c>
      <c r="S55" s="25">
        <f>MIN(P55+'M3-In'!U55,malu3+dima3+wome3+doje3+vrve3+zasa3+zodi3)</f>
        <v>0</v>
      </c>
      <c r="T55" s="25">
        <f>IF('M3-In'!AD55+'M3-In'!AE55+'M3-In'!AF55+'M3-In'!AG55+'M3-In'!AH55+'M3-In'!AI55+'M3-In'!AJ55&gt;S55,1,0)</f>
        <v>0</v>
      </c>
      <c r="U55" s="25" t="str">
        <f t="shared" si="3"/>
        <v>OK</v>
      </c>
      <c r="V55" s="81">
        <f t="shared" si="4"/>
        <v>0</v>
      </c>
      <c r="W55" s="81">
        <f>ROUND('M3-In'!Y55+'M3-In'!Z55+'M3-In'!AA55*0.5+'M3-In'!AB55*0.5,2)</f>
        <v>0</v>
      </c>
      <c r="X55" s="81">
        <f>ROUND('M3-In'!Y55,2)+ROUND('M3-In'!Z55*1.5,2)+ROUND('M3-In'!AA55*0.6,2)+ROUND('M3-In'!AB55*0.9,2)</f>
        <v>0</v>
      </c>
      <c r="Y55" s="81">
        <f ca="1">IF(V55=1,"Corriger",'M3-In'!Y55* vergoeddrie +'M3-In'!Z55*ROUND( vergoeddrie *1.5,2)+'M3-In'!AA55*ROUND( vergoeddrie *0.6,2)+'M3-In'!AB55*ROUND( vergoeddrie *0.9,2))</f>
        <v>0</v>
      </c>
      <c r="Z55" s="81">
        <f t="shared" ca="1" si="5"/>
        <v>0</v>
      </c>
      <c r="AA55" s="81">
        <f>E55+'M3-In'!N55+'M3-In'!P55+H55</f>
        <v>0</v>
      </c>
      <c r="AB55" s="81">
        <f>E55+'M3-In'!N55+'M3-In'!P55</f>
        <v>0</v>
      </c>
      <c r="AC55" s="25">
        <f>IF(V55=1,"Corriger",MIN(AA55,ad5m3*Ident!L55))</f>
        <v>0</v>
      </c>
      <c r="AD55" s="25">
        <f>MIN(AB55,ad5m3*Ident!L55)</f>
        <v>0</v>
      </c>
      <c r="AE55" s="81">
        <f t="shared" si="6"/>
        <v>0</v>
      </c>
      <c r="AF55" s="81">
        <f t="shared" si="7"/>
        <v>0</v>
      </c>
      <c r="AG55" s="81">
        <f>'M3-In'!AD55+'M3-In'!AE55</f>
        <v>0</v>
      </c>
      <c r="AH55" s="81">
        <f t="shared" si="8"/>
        <v>0</v>
      </c>
      <c r="AI55" s="81">
        <f>IF(V55=1,"Corriger!",ROUND('M3-In'!AF55*AE55*fuf,2))</f>
        <v>0</v>
      </c>
      <c r="AJ55" s="81">
        <f>IF(V55=1,"Corriger!",ROUND('M3-In'!AG55*AE55*fuf,2))</f>
        <v>0</v>
      </c>
      <c r="AK55" s="81">
        <f>IF(V55=1,"Corriger!",ROUND('M3-In'!AH55*AE55*fuf,2))</f>
        <v>0</v>
      </c>
      <c r="AL55" s="81">
        <f>IF(V55=1,"Corriger!",ROUND('M3-In'!AI55*AE55*fuf,2))</f>
        <v>0</v>
      </c>
      <c r="AM55" s="81">
        <f>IF(V55=1,"Corriger!",ROUND('M3-In'!AJ55*AE55*fuf,2))</f>
        <v>0</v>
      </c>
      <c r="AN55" s="81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1">
        <f t="shared" si="10"/>
        <v>0</v>
      </c>
      <c r="AQ55" s="81">
        <f t="shared" ca="1" si="11"/>
        <v>0</v>
      </c>
      <c r="AR55" s="81">
        <f t="shared" ca="1" si="12"/>
        <v>0</v>
      </c>
      <c r="AS55" s="81">
        <f t="shared" si="13"/>
        <v>0</v>
      </c>
      <c r="AT55" s="81">
        <f t="shared" ca="1" si="14"/>
        <v>0</v>
      </c>
      <c r="AU55" s="81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'M3-In'!F56*malu3+'M3-In'!G56*dima3+'M3-In'!H56*wome3+'M3-In'!I56*doje3+'M3-In'!J56*vrve3+'M3-In'!K56*zasa3+'M3-In'!L56*zodi3</f>
        <v>0</v>
      </c>
      <c r="F56" s="34">
        <f>IF('M3-In'!Q56&lt;0,1,0)</f>
        <v>0</v>
      </c>
      <c r="G56" s="81" t="str">
        <f t="shared" si="0"/>
        <v>OK</v>
      </c>
      <c r="H56" s="81">
        <f>IF('M3-In'!Q56&lt;0,0,'M3-In'!Q56)</f>
        <v>0</v>
      </c>
      <c r="I56" s="25">
        <f>IF('M3-In'!F56&gt;0,malu3,0)</f>
        <v>0</v>
      </c>
      <c r="J56" s="25">
        <f>IF('M3-In'!G56&gt;0,dima3,0)</f>
        <v>0</v>
      </c>
      <c r="K56" s="25">
        <f>IF('M3-In'!H56&gt;0,wome3,0)</f>
        <v>0</v>
      </c>
      <c r="L56" s="25">
        <f>IF('M3-In'!I56&gt;0,doje3,0)</f>
        <v>0</v>
      </c>
      <c r="M56" s="25">
        <f>IF('M3-In'!J56&gt;0,vrve3,0)</f>
        <v>0</v>
      </c>
      <c r="N56" s="25">
        <f>IF('M3-In'!K56&gt;0,zasa3,0)</f>
        <v>0</v>
      </c>
      <c r="O56" s="25">
        <f>IF('M3-In'!L56&gt;0,zodi3,0)</f>
        <v>0</v>
      </c>
      <c r="P56" s="25">
        <f t="shared" si="1"/>
        <v>0</v>
      </c>
      <c r="Q56" s="25">
        <f>IF(P56+'M3-In'!U56&gt;malu3+dima3+wome3+doje3+vrve3+zasa3+zodi3,1,0)</f>
        <v>0</v>
      </c>
      <c r="R56" s="25" t="str">
        <f t="shared" si="2"/>
        <v>OK</v>
      </c>
      <c r="S56" s="25">
        <f>MIN(P56+'M3-In'!U56,malu3+dima3+wome3+doje3+vrve3+zasa3+zodi3)</f>
        <v>0</v>
      </c>
      <c r="T56" s="25">
        <f>IF('M3-In'!AD56+'M3-In'!AE56+'M3-In'!AF56+'M3-In'!AG56+'M3-In'!AH56+'M3-In'!AI56+'M3-In'!AJ56&gt;S56,1,0)</f>
        <v>0</v>
      </c>
      <c r="U56" s="25" t="str">
        <f t="shared" si="3"/>
        <v>OK</v>
      </c>
      <c r="V56" s="81">
        <f t="shared" si="4"/>
        <v>0</v>
      </c>
      <c r="W56" s="81">
        <f>ROUND('M3-In'!Y56+'M3-In'!Z56+'M3-In'!AA56*0.5+'M3-In'!AB56*0.5,2)</f>
        <v>0</v>
      </c>
      <c r="X56" s="81">
        <f>ROUND('M3-In'!Y56,2)+ROUND('M3-In'!Z56*1.5,2)+ROUND('M3-In'!AA56*0.6,2)+ROUND('M3-In'!AB56*0.9,2)</f>
        <v>0</v>
      </c>
      <c r="Y56" s="81">
        <f ca="1">IF(V56=1,"Corriger",'M3-In'!Y56* vergoeddrie +'M3-In'!Z56*ROUND( vergoeddrie *1.5,2)+'M3-In'!AA56*ROUND( vergoeddrie *0.6,2)+'M3-In'!AB56*ROUND( vergoeddrie *0.9,2))</f>
        <v>0</v>
      </c>
      <c r="Z56" s="81">
        <f t="shared" ca="1" si="5"/>
        <v>0</v>
      </c>
      <c r="AA56" s="81">
        <f>E56+'M3-In'!N56+'M3-In'!P56+H56</f>
        <v>0</v>
      </c>
      <c r="AB56" s="81">
        <f>E56+'M3-In'!N56+'M3-In'!P56</f>
        <v>0</v>
      </c>
      <c r="AC56" s="25">
        <f>IF(V56=1,"Corriger",MIN(AA56,ad5m3*Ident!L56))</f>
        <v>0</v>
      </c>
      <c r="AD56" s="25">
        <f>MIN(AB56,ad5m3*Ident!L56)</f>
        <v>0</v>
      </c>
      <c r="AE56" s="81">
        <f t="shared" si="6"/>
        <v>0</v>
      </c>
      <c r="AF56" s="81">
        <f t="shared" si="7"/>
        <v>0</v>
      </c>
      <c r="AG56" s="81">
        <f>'M3-In'!AD56+'M3-In'!AE56</f>
        <v>0</v>
      </c>
      <c r="AH56" s="81">
        <f t="shared" si="8"/>
        <v>0</v>
      </c>
      <c r="AI56" s="81">
        <f>IF(V56=1,"Corriger!",ROUND('M3-In'!AF56*AE56*fuf,2))</f>
        <v>0</v>
      </c>
      <c r="AJ56" s="81">
        <f>IF(V56=1,"Corriger!",ROUND('M3-In'!AG56*AE56*fuf,2))</f>
        <v>0</v>
      </c>
      <c r="AK56" s="81">
        <f>IF(V56=1,"Corriger!",ROUND('M3-In'!AH56*AE56*fuf,2))</f>
        <v>0</v>
      </c>
      <c r="AL56" s="81">
        <f>IF(V56=1,"Corriger!",ROUND('M3-In'!AI56*AE56*fuf,2))</f>
        <v>0</v>
      </c>
      <c r="AM56" s="81">
        <f>IF(V56=1,"Corriger!",ROUND('M3-In'!AJ56*AE56*fuf,2))</f>
        <v>0</v>
      </c>
      <c r="AN56" s="81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1">
        <f t="shared" si="10"/>
        <v>0</v>
      </c>
      <c r="AQ56" s="81">
        <f t="shared" ca="1" si="11"/>
        <v>0</v>
      </c>
      <c r="AR56" s="81">
        <f t="shared" ca="1" si="12"/>
        <v>0</v>
      </c>
      <c r="AS56" s="81">
        <f t="shared" si="13"/>
        <v>0</v>
      </c>
      <c r="AT56" s="81">
        <f t="shared" ca="1" si="14"/>
        <v>0</v>
      </c>
      <c r="AU56" s="81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'M3-In'!F57*malu3+'M3-In'!G57*dima3+'M3-In'!H57*wome3+'M3-In'!I57*doje3+'M3-In'!J57*vrve3+'M3-In'!K57*zasa3+'M3-In'!L57*zodi3</f>
        <v>0</v>
      </c>
      <c r="F57" s="34">
        <f>IF('M3-In'!Q57&lt;0,1,0)</f>
        <v>0</v>
      </c>
      <c r="G57" s="81" t="str">
        <f t="shared" si="0"/>
        <v>OK</v>
      </c>
      <c r="H57" s="81">
        <f>IF('M3-In'!Q57&lt;0,0,'M3-In'!Q57)</f>
        <v>0</v>
      </c>
      <c r="I57" s="25">
        <f>IF('M3-In'!F57&gt;0,malu3,0)</f>
        <v>0</v>
      </c>
      <c r="J57" s="25">
        <f>IF('M3-In'!G57&gt;0,dima3,0)</f>
        <v>0</v>
      </c>
      <c r="K57" s="25">
        <f>IF('M3-In'!H57&gt;0,wome3,0)</f>
        <v>0</v>
      </c>
      <c r="L57" s="25">
        <f>IF('M3-In'!I57&gt;0,doje3,0)</f>
        <v>0</v>
      </c>
      <c r="M57" s="25">
        <f>IF('M3-In'!J57&gt;0,vrve3,0)</f>
        <v>0</v>
      </c>
      <c r="N57" s="25">
        <f>IF('M3-In'!K57&gt;0,zasa3,0)</f>
        <v>0</v>
      </c>
      <c r="O57" s="25">
        <f>IF('M3-In'!L57&gt;0,zodi3,0)</f>
        <v>0</v>
      </c>
      <c r="P57" s="25">
        <f t="shared" si="1"/>
        <v>0</v>
      </c>
      <c r="Q57" s="25">
        <f>IF(P57+'M3-In'!U57&gt;malu3+dima3+wome3+doje3+vrve3+zasa3+zodi3,1,0)</f>
        <v>0</v>
      </c>
      <c r="R57" s="25" t="str">
        <f t="shared" si="2"/>
        <v>OK</v>
      </c>
      <c r="S57" s="25">
        <f>MIN(P57+'M3-In'!U57,malu3+dima3+wome3+doje3+vrve3+zasa3+zodi3)</f>
        <v>0</v>
      </c>
      <c r="T57" s="25">
        <f>IF('M3-In'!AD57+'M3-In'!AE57+'M3-In'!AF57+'M3-In'!AG57+'M3-In'!AH57+'M3-In'!AI57+'M3-In'!AJ57&gt;S57,1,0)</f>
        <v>0</v>
      </c>
      <c r="U57" s="25" t="str">
        <f t="shared" si="3"/>
        <v>OK</v>
      </c>
      <c r="V57" s="81">
        <f t="shared" si="4"/>
        <v>0</v>
      </c>
      <c r="W57" s="81">
        <f>ROUND('M3-In'!Y57+'M3-In'!Z57+'M3-In'!AA57*0.5+'M3-In'!AB57*0.5,2)</f>
        <v>0</v>
      </c>
      <c r="X57" s="81">
        <f>ROUND('M3-In'!Y57,2)+ROUND('M3-In'!Z57*1.5,2)+ROUND('M3-In'!AA57*0.6,2)+ROUND('M3-In'!AB57*0.9,2)</f>
        <v>0</v>
      </c>
      <c r="Y57" s="81">
        <f ca="1">IF(V57=1,"Corriger",'M3-In'!Y57* vergoeddrie +'M3-In'!Z57*ROUND( vergoeddrie *1.5,2)+'M3-In'!AA57*ROUND( vergoeddrie *0.6,2)+'M3-In'!AB57*ROUND( vergoeddrie *0.9,2))</f>
        <v>0</v>
      </c>
      <c r="Z57" s="81">
        <f t="shared" ca="1" si="5"/>
        <v>0</v>
      </c>
      <c r="AA57" s="81">
        <f>E57+'M3-In'!N57+'M3-In'!P57+H57</f>
        <v>0</v>
      </c>
      <c r="AB57" s="81">
        <f>E57+'M3-In'!N57+'M3-In'!P57</f>
        <v>0</v>
      </c>
      <c r="AC57" s="25">
        <f>IF(V57=1,"Corriger",MIN(AA57,ad5m3*Ident!L57))</f>
        <v>0</v>
      </c>
      <c r="AD57" s="25">
        <f>MIN(AB57,ad5m3*Ident!L57)</f>
        <v>0</v>
      </c>
      <c r="AE57" s="81">
        <f t="shared" si="6"/>
        <v>0</v>
      </c>
      <c r="AF57" s="81">
        <f t="shared" si="7"/>
        <v>0</v>
      </c>
      <c r="AG57" s="81">
        <f>'M3-In'!AD57+'M3-In'!AE57</f>
        <v>0</v>
      </c>
      <c r="AH57" s="81">
        <f t="shared" si="8"/>
        <v>0</v>
      </c>
      <c r="AI57" s="81">
        <f>IF(V57=1,"Corriger!",ROUND('M3-In'!AF57*AE57*fuf,2))</f>
        <v>0</v>
      </c>
      <c r="AJ57" s="81">
        <f>IF(V57=1,"Corriger!",ROUND('M3-In'!AG57*AE57*fuf,2))</f>
        <v>0</v>
      </c>
      <c r="AK57" s="81">
        <f>IF(V57=1,"Corriger!",ROUND('M3-In'!AH57*AE57*fuf,2))</f>
        <v>0</v>
      </c>
      <c r="AL57" s="81">
        <f>IF(V57=1,"Corriger!",ROUND('M3-In'!AI57*AE57*fuf,2))</f>
        <v>0</v>
      </c>
      <c r="AM57" s="81">
        <f>IF(V57=1,"Corriger!",ROUND('M3-In'!AJ57*AE57*fuf,2))</f>
        <v>0</v>
      </c>
      <c r="AN57" s="81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1">
        <f t="shared" si="10"/>
        <v>0</v>
      </c>
      <c r="AQ57" s="81">
        <f t="shared" ca="1" si="11"/>
        <v>0</v>
      </c>
      <c r="AR57" s="81">
        <f t="shared" ca="1" si="12"/>
        <v>0</v>
      </c>
      <c r="AS57" s="81">
        <f t="shared" si="13"/>
        <v>0</v>
      </c>
      <c r="AT57" s="81">
        <f t="shared" ca="1" si="14"/>
        <v>0</v>
      </c>
      <c r="AU57" s="81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'M3-In'!F58*malu3+'M3-In'!G58*dima3+'M3-In'!H58*wome3+'M3-In'!I58*doje3+'M3-In'!J58*vrve3+'M3-In'!K58*zasa3+'M3-In'!L58*zodi3</f>
        <v>0</v>
      </c>
      <c r="F58" s="34">
        <f>IF('M3-In'!Q58&lt;0,1,0)</f>
        <v>0</v>
      </c>
      <c r="G58" s="81" t="str">
        <f t="shared" si="0"/>
        <v>OK</v>
      </c>
      <c r="H58" s="81">
        <f>IF('M3-In'!Q58&lt;0,0,'M3-In'!Q58)</f>
        <v>0</v>
      </c>
      <c r="I58" s="25">
        <f>IF('M3-In'!F58&gt;0,malu3,0)</f>
        <v>0</v>
      </c>
      <c r="J58" s="25">
        <f>IF('M3-In'!G58&gt;0,dima3,0)</f>
        <v>0</v>
      </c>
      <c r="K58" s="25">
        <f>IF('M3-In'!H58&gt;0,wome3,0)</f>
        <v>0</v>
      </c>
      <c r="L58" s="25">
        <f>IF('M3-In'!I58&gt;0,doje3,0)</f>
        <v>0</v>
      </c>
      <c r="M58" s="25">
        <f>IF('M3-In'!J58&gt;0,vrve3,0)</f>
        <v>0</v>
      </c>
      <c r="N58" s="25">
        <f>IF('M3-In'!K58&gt;0,zasa3,0)</f>
        <v>0</v>
      </c>
      <c r="O58" s="25">
        <f>IF('M3-In'!L58&gt;0,zodi3,0)</f>
        <v>0</v>
      </c>
      <c r="P58" s="25">
        <f t="shared" si="1"/>
        <v>0</v>
      </c>
      <c r="Q58" s="25">
        <f>IF(P58+'M3-In'!U58&gt;malu3+dima3+wome3+doje3+vrve3+zasa3+zodi3,1,0)</f>
        <v>0</v>
      </c>
      <c r="R58" s="25" t="str">
        <f t="shared" si="2"/>
        <v>OK</v>
      </c>
      <c r="S58" s="25">
        <f>MIN(P58+'M3-In'!U58,malu3+dima3+wome3+doje3+vrve3+zasa3+zodi3)</f>
        <v>0</v>
      </c>
      <c r="T58" s="25">
        <f>IF('M3-In'!AD58+'M3-In'!AE58+'M3-In'!AF58+'M3-In'!AG58+'M3-In'!AH58+'M3-In'!AI58+'M3-In'!AJ58&gt;S58,1,0)</f>
        <v>0</v>
      </c>
      <c r="U58" s="25" t="str">
        <f t="shared" si="3"/>
        <v>OK</v>
      </c>
      <c r="V58" s="81">
        <f t="shared" si="4"/>
        <v>0</v>
      </c>
      <c r="W58" s="81">
        <f>ROUND('M3-In'!Y58+'M3-In'!Z58+'M3-In'!AA58*0.5+'M3-In'!AB58*0.5,2)</f>
        <v>0</v>
      </c>
      <c r="X58" s="81">
        <f>ROUND('M3-In'!Y58,2)+ROUND('M3-In'!Z58*1.5,2)+ROUND('M3-In'!AA58*0.6,2)+ROUND('M3-In'!AB58*0.9,2)</f>
        <v>0</v>
      </c>
      <c r="Y58" s="81">
        <f ca="1">IF(V58=1,"Corriger",'M3-In'!Y58* vergoeddrie +'M3-In'!Z58*ROUND( vergoeddrie *1.5,2)+'M3-In'!AA58*ROUND( vergoeddrie *0.6,2)+'M3-In'!AB58*ROUND( vergoeddrie *0.9,2))</f>
        <v>0</v>
      </c>
      <c r="Z58" s="81">
        <f t="shared" ca="1" si="5"/>
        <v>0</v>
      </c>
      <c r="AA58" s="81">
        <f>E58+'M3-In'!N58+'M3-In'!P58+H58</f>
        <v>0</v>
      </c>
      <c r="AB58" s="81">
        <f>E58+'M3-In'!N58+'M3-In'!P58</f>
        <v>0</v>
      </c>
      <c r="AC58" s="25">
        <f>IF(V58=1,"Corriger",MIN(AA58,ad5m3*Ident!L58))</f>
        <v>0</v>
      </c>
      <c r="AD58" s="25">
        <f>MIN(AB58,ad5m3*Ident!L58)</f>
        <v>0</v>
      </c>
      <c r="AE58" s="81">
        <f t="shared" si="6"/>
        <v>0</v>
      </c>
      <c r="AF58" s="81">
        <f t="shared" si="7"/>
        <v>0</v>
      </c>
      <c r="AG58" s="81">
        <f>'M3-In'!AD58+'M3-In'!AE58</f>
        <v>0</v>
      </c>
      <c r="AH58" s="81">
        <f t="shared" si="8"/>
        <v>0</v>
      </c>
      <c r="AI58" s="81">
        <f>IF(V58=1,"Corriger!",ROUND('M3-In'!AF58*AE58*fuf,2))</f>
        <v>0</v>
      </c>
      <c r="AJ58" s="81">
        <f>IF(V58=1,"Corriger!",ROUND('M3-In'!AG58*AE58*fuf,2))</f>
        <v>0</v>
      </c>
      <c r="AK58" s="81">
        <f>IF(V58=1,"Corriger!",ROUND('M3-In'!AH58*AE58*fuf,2))</f>
        <v>0</v>
      </c>
      <c r="AL58" s="81">
        <f>IF(V58=1,"Corriger!",ROUND('M3-In'!AI58*AE58*fuf,2))</f>
        <v>0</v>
      </c>
      <c r="AM58" s="81">
        <f>IF(V58=1,"Corriger!",ROUND('M3-In'!AJ58*AE58*fuf,2))</f>
        <v>0</v>
      </c>
      <c r="AN58" s="81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1">
        <f t="shared" si="10"/>
        <v>0</v>
      </c>
      <c r="AQ58" s="81">
        <f t="shared" ca="1" si="11"/>
        <v>0</v>
      </c>
      <c r="AR58" s="81">
        <f t="shared" ca="1" si="12"/>
        <v>0</v>
      </c>
      <c r="AS58" s="81">
        <f t="shared" si="13"/>
        <v>0</v>
      </c>
      <c r="AT58" s="81">
        <f t="shared" ca="1" si="14"/>
        <v>0</v>
      </c>
      <c r="AU58" s="81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'M3-In'!F59*malu3+'M3-In'!G59*dima3+'M3-In'!H59*wome3+'M3-In'!I59*doje3+'M3-In'!J59*vrve3+'M3-In'!K59*zasa3+'M3-In'!L59*zodi3</f>
        <v>0</v>
      </c>
      <c r="F59" s="34">
        <f>IF('M3-In'!Q59&lt;0,1,0)</f>
        <v>0</v>
      </c>
      <c r="G59" s="81" t="str">
        <f t="shared" si="0"/>
        <v>OK</v>
      </c>
      <c r="H59" s="81">
        <f>IF('M3-In'!Q59&lt;0,0,'M3-In'!Q59)</f>
        <v>0</v>
      </c>
      <c r="I59" s="25">
        <f>IF('M3-In'!F59&gt;0,malu3,0)</f>
        <v>0</v>
      </c>
      <c r="J59" s="25">
        <f>IF('M3-In'!G59&gt;0,dima3,0)</f>
        <v>0</v>
      </c>
      <c r="K59" s="25">
        <f>IF('M3-In'!H59&gt;0,wome3,0)</f>
        <v>0</v>
      </c>
      <c r="L59" s="25">
        <f>IF('M3-In'!I59&gt;0,doje3,0)</f>
        <v>0</v>
      </c>
      <c r="M59" s="25">
        <f>IF('M3-In'!J59&gt;0,vrve3,0)</f>
        <v>0</v>
      </c>
      <c r="N59" s="25">
        <f>IF('M3-In'!K59&gt;0,zasa3,0)</f>
        <v>0</v>
      </c>
      <c r="O59" s="25">
        <f>IF('M3-In'!L59&gt;0,zodi3,0)</f>
        <v>0</v>
      </c>
      <c r="P59" s="25">
        <f t="shared" si="1"/>
        <v>0</v>
      </c>
      <c r="Q59" s="25">
        <f>IF(P59+'M3-In'!U59&gt;malu3+dima3+wome3+doje3+vrve3+zasa3+zodi3,1,0)</f>
        <v>0</v>
      </c>
      <c r="R59" s="25" t="str">
        <f t="shared" si="2"/>
        <v>OK</v>
      </c>
      <c r="S59" s="25">
        <f>MIN(P59+'M3-In'!U59,malu3+dima3+wome3+doje3+vrve3+zasa3+zodi3)</f>
        <v>0</v>
      </c>
      <c r="T59" s="25">
        <f>IF('M3-In'!AD59+'M3-In'!AE59+'M3-In'!AF59+'M3-In'!AG59+'M3-In'!AH59+'M3-In'!AI59+'M3-In'!AJ59&gt;S59,1,0)</f>
        <v>0</v>
      </c>
      <c r="U59" s="25" t="str">
        <f t="shared" si="3"/>
        <v>OK</v>
      </c>
      <c r="V59" s="81">
        <f t="shared" si="4"/>
        <v>0</v>
      </c>
      <c r="W59" s="81">
        <f>ROUND('M3-In'!Y59+'M3-In'!Z59+'M3-In'!AA59*0.5+'M3-In'!AB59*0.5,2)</f>
        <v>0</v>
      </c>
      <c r="X59" s="81">
        <f>ROUND('M3-In'!Y59,2)+ROUND('M3-In'!Z59*1.5,2)+ROUND('M3-In'!AA59*0.6,2)+ROUND('M3-In'!AB59*0.9,2)</f>
        <v>0</v>
      </c>
      <c r="Y59" s="81">
        <f ca="1">IF(V59=1,"Corriger",'M3-In'!Y59* vergoeddrie +'M3-In'!Z59*ROUND( vergoeddrie *1.5,2)+'M3-In'!AA59*ROUND( vergoeddrie *0.6,2)+'M3-In'!AB59*ROUND( vergoeddrie *0.9,2))</f>
        <v>0</v>
      </c>
      <c r="Z59" s="81">
        <f t="shared" ca="1" si="5"/>
        <v>0</v>
      </c>
      <c r="AA59" s="81">
        <f>E59+'M3-In'!N59+'M3-In'!P59+H59</f>
        <v>0</v>
      </c>
      <c r="AB59" s="81">
        <f>E59+'M3-In'!N59+'M3-In'!P59</f>
        <v>0</v>
      </c>
      <c r="AC59" s="25">
        <f>IF(V59=1,"Corriger",MIN(AA59,ad5m3*Ident!L59))</f>
        <v>0</v>
      </c>
      <c r="AD59" s="25">
        <f>MIN(AB59,ad5m3*Ident!L59)</f>
        <v>0</v>
      </c>
      <c r="AE59" s="81">
        <f t="shared" si="6"/>
        <v>0</v>
      </c>
      <c r="AF59" s="81">
        <f t="shared" si="7"/>
        <v>0</v>
      </c>
      <c r="AG59" s="81">
        <f>'M3-In'!AD59+'M3-In'!AE59</f>
        <v>0</v>
      </c>
      <c r="AH59" s="81">
        <f t="shared" si="8"/>
        <v>0</v>
      </c>
      <c r="AI59" s="81">
        <f>IF(V59=1,"Corriger!",ROUND('M3-In'!AF59*AE59*fuf,2))</f>
        <v>0</v>
      </c>
      <c r="AJ59" s="81">
        <f>IF(V59=1,"Corriger!",ROUND('M3-In'!AG59*AE59*fuf,2))</f>
        <v>0</v>
      </c>
      <c r="AK59" s="81">
        <f>IF(V59=1,"Corriger!",ROUND('M3-In'!AH59*AE59*fuf,2))</f>
        <v>0</v>
      </c>
      <c r="AL59" s="81">
        <f>IF(V59=1,"Corriger!",ROUND('M3-In'!AI59*AE59*fuf,2))</f>
        <v>0</v>
      </c>
      <c r="AM59" s="81">
        <f>IF(V59=1,"Corriger!",ROUND('M3-In'!AJ59*AE59*fuf,2))</f>
        <v>0</v>
      </c>
      <c r="AN59" s="81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1">
        <f t="shared" si="10"/>
        <v>0</v>
      </c>
      <c r="AQ59" s="81">
        <f t="shared" ca="1" si="11"/>
        <v>0</v>
      </c>
      <c r="AR59" s="81">
        <f t="shared" ca="1" si="12"/>
        <v>0</v>
      </c>
      <c r="AS59" s="81">
        <f t="shared" si="13"/>
        <v>0</v>
      </c>
      <c r="AT59" s="81">
        <f t="shared" ca="1" si="14"/>
        <v>0</v>
      </c>
      <c r="AU59" s="81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'M3-In'!F60*malu3+'M3-In'!G60*dima3+'M3-In'!H60*wome3+'M3-In'!I60*doje3+'M3-In'!J60*vrve3+'M3-In'!K60*zasa3+'M3-In'!L60*zodi3</f>
        <v>0</v>
      </c>
      <c r="F60" s="34">
        <f>IF('M3-In'!Q60&lt;0,1,0)</f>
        <v>0</v>
      </c>
      <c r="G60" s="81" t="str">
        <f t="shared" si="0"/>
        <v>OK</v>
      </c>
      <c r="H60" s="81">
        <f>IF('M3-In'!Q60&lt;0,0,'M3-In'!Q60)</f>
        <v>0</v>
      </c>
      <c r="I60" s="25">
        <f>IF('M3-In'!F60&gt;0,malu3,0)</f>
        <v>0</v>
      </c>
      <c r="J60" s="25">
        <f>IF('M3-In'!G60&gt;0,dima3,0)</f>
        <v>0</v>
      </c>
      <c r="K60" s="25">
        <f>IF('M3-In'!H60&gt;0,wome3,0)</f>
        <v>0</v>
      </c>
      <c r="L60" s="25">
        <f>IF('M3-In'!I60&gt;0,doje3,0)</f>
        <v>0</v>
      </c>
      <c r="M60" s="25">
        <f>IF('M3-In'!J60&gt;0,vrve3,0)</f>
        <v>0</v>
      </c>
      <c r="N60" s="25">
        <f>IF('M3-In'!K60&gt;0,zasa3,0)</f>
        <v>0</v>
      </c>
      <c r="O60" s="25">
        <f>IF('M3-In'!L60&gt;0,zodi3,0)</f>
        <v>0</v>
      </c>
      <c r="P60" s="25">
        <f t="shared" si="1"/>
        <v>0</v>
      </c>
      <c r="Q60" s="25">
        <f>IF(P60+'M3-In'!U60&gt;malu3+dima3+wome3+doje3+vrve3+zasa3+zodi3,1,0)</f>
        <v>0</v>
      </c>
      <c r="R60" s="25" t="str">
        <f t="shared" si="2"/>
        <v>OK</v>
      </c>
      <c r="S60" s="25">
        <f>MIN(P60+'M3-In'!U60,malu3+dima3+wome3+doje3+vrve3+zasa3+zodi3)</f>
        <v>0</v>
      </c>
      <c r="T60" s="25">
        <f>IF('M3-In'!AD60+'M3-In'!AE60+'M3-In'!AF60+'M3-In'!AG60+'M3-In'!AH60+'M3-In'!AI60+'M3-In'!AJ60&gt;S60,1,0)</f>
        <v>0</v>
      </c>
      <c r="U60" s="25" t="str">
        <f t="shared" si="3"/>
        <v>OK</v>
      </c>
      <c r="V60" s="81">
        <f t="shared" si="4"/>
        <v>0</v>
      </c>
      <c r="W60" s="81">
        <f>ROUND('M3-In'!Y60+'M3-In'!Z60+'M3-In'!AA60*0.5+'M3-In'!AB60*0.5,2)</f>
        <v>0</v>
      </c>
      <c r="X60" s="81">
        <f>ROUND('M3-In'!Y60,2)+ROUND('M3-In'!Z60*1.5,2)+ROUND('M3-In'!AA60*0.6,2)+ROUND('M3-In'!AB60*0.9,2)</f>
        <v>0</v>
      </c>
      <c r="Y60" s="81">
        <f ca="1">IF(V60=1,"Corriger",'M3-In'!Y60* vergoeddrie +'M3-In'!Z60*ROUND( vergoeddrie *1.5,2)+'M3-In'!AA60*ROUND( vergoeddrie *0.6,2)+'M3-In'!AB60*ROUND( vergoeddrie *0.9,2))</f>
        <v>0</v>
      </c>
      <c r="Z60" s="81">
        <f t="shared" ca="1" si="5"/>
        <v>0</v>
      </c>
      <c r="AA60" s="81">
        <f>E60+'M3-In'!N60+'M3-In'!P60+H60</f>
        <v>0</v>
      </c>
      <c r="AB60" s="81">
        <f>E60+'M3-In'!N60+'M3-In'!P60</f>
        <v>0</v>
      </c>
      <c r="AC60" s="25">
        <f>IF(V60=1,"Corriger",MIN(AA60,ad5m3*Ident!L60))</f>
        <v>0</v>
      </c>
      <c r="AD60" s="25">
        <f>MIN(AB60,ad5m3*Ident!L60)</f>
        <v>0</v>
      </c>
      <c r="AE60" s="81">
        <f t="shared" si="6"/>
        <v>0</v>
      </c>
      <c r="AF60" s="81">
        <f t="shared" si="7"/>
        <v>0</v>
      </c>
      <c r="AG60" s="81">
        <f>'M3-In'!AD60+'M3-In'!AE60</f>
        <v>0</v>
      </c>
      <c r="AH60" s="81">
        <f t="shared" si="8"/>
        <v>0</v>
      </c>
      <c r="AI60" s="81">
        <f>IF(V60=1,"Corriger!",ROUND('M3-In'!AF60*AE60*fuf,2))</f>
        <v>0</v>
      </c>
      <c r="AJ60" s="81">
        <f>IF(V60=1,"Corriger!",ROUND('M3-In'!AG60*AE60*fuf,2))</f>
        <v>0</v>
      </c>
      <c r="AK60" s="81">
        <f>IF(V60=1,"Corriger!",ROUND('M3-In'!AH60*AE60*fuf,2))</f>
        <v>0</v>
      </c>
      <c r="AL60" s="81">
        <f>IF(V60=1,"Corriger!",ROUND('M3-In'!AI60*AE60*fuf,2))</f>
        <v>0</v>
      </c>
      <c r="AM60" s="81">
        <f>IF(V60=1,"Corriger!",ROUND('M3-In'!AJ60*AE60*fuf,2))</f>
        <v>0</v>
      </c>
      <c r="AN60" s="81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1">
        <f t="shared" si="10"/>
        <v>0</v>
      </c>
      <c r="AQ60" s="81">
        <f t="shared" ca="1" si="11"/>
        <v>0</v>
      </c>
      <c r="AR60" s="81">
        <f t="shared" ca="1" si="12"/>
        <v>0</v>
      </c>
      <c r="AS60" s="81">
        <f t="shared" si="13"/>
        <v>0</v>
      </c>
      <c r="AT60" s="81">
        <f t="shared" ca="1" si="14"/>
        <v>0</v>
      </c>
      <c r="AU60" s="81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'M3-In'!F61*malu3+'M3-In'!G61*dima3+'M3-In'!H61*wome3+'M3-In'!I61*doje3+'M3-In'!J61*vrve3+'M3-In'!K61*zasa3+'M3-In'!L61*zodi3</f>
        <v>0</v>
      </c>
      <c r="F61" s="34">
        <f>IF('M3-In'!Q61&lt;0,1,0)</f>
        <v>0</v>
      </c>
      <c r="G61" s="81" t="str">
        <f t="shared" si="0"/>
        <v>OK</v>
      </c>
      <c r="H61" s="81">
        <f>IF('M3-In'!Q61&lt;0,0,'M3-In'!Q61)</f>
        <v>0</v>
      </c>
      <c r="I61" s="25">
        <f>IF('M3-In'!F61&gt;0,malu3,0)</f>
        <v>0</v>
      </c>
      <c r="J61" s="25">
        <f>IF('M3-In'!G61&gt;0,dima3,0)</f>
        <v>0</v>
      </c>
      <c r="K61" s="25">
        <f>IF('M3-In'!H61&gt;0,wome3,0)</f>
        <v>0</v>
      </c>
      <c r="L61" s="25">
        <f>IF('M3-In'!I61&gt;0,doje3,0)</f>
        <v>0</v>
      </c>
      <c r="M61" s="25">
        <f>IF('M3-In'!J61&gt;0,vrve3,0)</f>
        <v>0</v>
      </c>
      <c r="N61" s="25">
        <f>IF('M3-In'!K61&gt;0,zasa3,0)</f>
        <v>0</v>
      </c>
      <c r="O61" s="25">
        <f>IF('M3-In'!L61&gt;0,zodi3,0)</f>
        <v>0</v>
      </c>
      <c r="P61" s="25">
        <f t="shared" si="1"/>
        <v>0</v>
      </c>
      <c r="Q61" s="25">
        <f>IF(P61+'M3-In'!U61&gt;malu3+dima3+wome3+doje3+vrve3+zasa3+zodi3,1,0)</f>
        <v>0</v>
      </c>
      <c r="R61" s="25" t="str">
        <f t="shared" si="2"/>
        <v>OK</v>
      </c>
      <c r="S61" s="25">
        <f>MIN(P61+'M3-In'!U61,malu3+dima3+wome3+doje3+vrve3+zasa3+zodi3)</f>
        <v>0</v>
      </c>
      <c r="T61" s="25">
        <f>IF('M3-In'!AD61+'M3-In'!AE61+'M3-In'!AF61+'M3-In'!AG61+'M3-In'!AH61+'M3-In'!AI61+'M3-In'!AJ61&gt;S61,1,0)</f>
        <v>0</v>
      </c>
      <c r="U61" s="25" t="str">
        <f t="shared" si="3"/>
        <v>OK</v>
      </c>
      <c r="V61" s="81">
        <f t="shared" si="4"/>
        <v>0</v>
      </c>
      <c r="W61" s="81">
        <f>ROUND('M3-In'!Y61+'M3-In'!Z61+'M3-In'!AA61*0.5+'M3-In'!AB61*0.5,2)</f>
        <v>0</v>
      </c>
      <c r="X61" s="81">
        <f>ROUND('M3-In'!Y61,2)+ROUND('M3-In'!Z61*1.5,2)+ROUND('M3-In'!AA61*0.6,2)+ROUND('M3-In'!AB61*0.9,2)</f>
        <v>0</v>
      </c>
      <c r="Y61" s="81">
        <f ca="1">IF(V61=1,"Corriger",'M3-In'!Y61* vergoeddrie +'M3-In'!Z61*ROUND( vergoeddrie *1.5,2)+'M3-In'!AA61*ROUND( vergoeddrie *0.6,2)+'M3-In'!AB61*ROUND( vergoeddrie *0.9,2))</f>
        <v>0</v>
      </c>
      <c r="Z61" s="81">
        <f t="shared" ca="1" si="5"/>
        <v>0</v>
      </c>
      <c r="AA61" s="81">
        <f>E61+'M3-In'!N61+'M3-In'!P61+H61</f>
        <v>0</v>
      </c>
      <c r="AB61" s="81">
        <f>E61+'M3-In'!N61+'M3-In'!P61</f>
        <v>0</v>
      </c>
      <c r="AC61" s="25">
        <f>IF(V61=1,"Corriger",MIN(AA61,ad5m3*Ident!L61))</f>
        <v>0</v>
      </c>
      <c r="AD61" s="25">
        <f>MIN(AB61,ad5m3*Ident!L61)</f>
        <v>0</v>
      </c>
      <c r="AE61" s="81">
        <f t="shared" si="6"/>
        <v>0</v>
      </c>
      <c r="AF61" s="81">
        <f t="shared" si="7"/>
        <v>0</v>
      </c>
      <c r="AG61" s="81">
        <f>'M3-In'!AD61+'M3-In'!AE61</f>
        <v>0</v>
      </c>
      <c r="AH61" s="81">
        <f t="shared" si="8"/>
        <v>0</v>
      </c>
      <c r="AI61" s="81">
        <f>IF(V61=1,"Corriger!",ROUND('M3-In'!AF61*AE61*fuf,2))</f>
        <v>0</v>
      </c>
      <c r="AJ61" s="81">
        <f>IF(V61=1,"Corriger!",ROUND('M3-In'!AG61*AE61*fuf,2))</f>
        <v>0</v>
      </c>
      <c r="AK61" s="81">
        <f>IF(V61=1,"Corriger!",ROUND('M3-In'!AH61*AE61*fuf,2))</f>
        <v>0</v>
      </c>
      <c r="AL61" s="81">
        <f>IF(V61=1,"Corriger!",ROUND('M3-In'!AI61*AE61*fuf,2))</f>
        <v>0</v>
      </c>
      <c r="AM61" s="81">
        <f>IF(V61=1,"Corriger!",ROUND('M3-In'!AJ61*AE61*fuf,2))</f>
        <v>0</v>
      </c>
      <c r="AN61" s="81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1">
        <f t="shared" si="10"/>
        <v>0</v>
      </c>
      <c r="AQ61" s="81">
        <f t="shared" ca="1" si="11"/>
        <v>0</v>
      </c>
      <c r="AR61" s="81">
        <f t="shared" ca="1" si="12"/>
        <v>0</v>
      </c>
      <c r="AS61" s="81">
        <f t="shared" si="13"/>
        <v>0</v>
      </c>
      <c r="AT61" s="81">
        <f t="shared" ca="1" si="14"/>
        <v>0</v>
      </c>
      <c r="AU61" s="81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'M3-In'!F62*malu3+'M3-In'!G62*dima3+'M3-In'!H62*wome3+'M3-In'!I62*doje3+'M3-In'!J62*vrve3+'M3-In'!K62*zasa3+'M3-In'!L62*zodi3</f>
        <v>0</v>
      </c>
      <c r="F62" s="34">
        <f>IF('M3-In'!Q62&lt;0,1,0)</f>
        <v>0</v>
      </c>
      <c r="G62" s="81" t="str">
        <f t="shared" si="0"/>
        <v>OK</v>
      </c>
      <c r="H62" s="81">
        <f>IF('M3-In'!Q62&lt;0,0,'M3-In'!Q62)</f>
        <v>0</v>
      </c>
      <c r="I62" s="25">
        <f>IF('M3-In'!F62&gt;0,malu3,0)</f>
        <v>0</v>
      </c>
      <c r="J62" s="25">
        <f>IF('M3-In'!G62&gt;0,dima3,0)</f>
        <v>0</v>
      </c>
      <c r="K62" s="25">
        <f>IF('M3-In'!H62&gt;0,wome3,0)</f>
        <v>0</v>
      </c>
      <c r="L62" s="25">
        <f>IF('M3-In'!I62&gt;0,doje3,0)</f>
        <v>0</v>
      </c>
      <c r="M62" s="25">
        <f>IF('M3-In'!J62&gt;0,vrve3,0)</f>
        <v>0</v>
      </c>
      <c r="N62" s="25">
        <f>IF('M3-In'!K62&gt;0,zasa3,0)</f>
        <v>0</v>
      </c>
      <c r="O62" s="25">
        <f>IF('M3-In'!L62&gt;0,zodi3,0)</f>
        <v>0</v>
      </c>
      <c r="P62" s="25">
        <f t="shared" si="1"/>
        <v>0</v>
      </c>
      <c r="Q62" s="25">
        <f>IF(P62+'M3-In'!U62&gt;malu3+dima3+wome3+doje3+vrve3+zasa3+zodi3,1,0)</f>
        <v>0</v>
      </c>
      <c r="R62" s="25" t="str">
        <f t="shared" si="2"/>
        <v>OK</v>
      </c>
      <c r="S62" s="25">
        <f>MIN(P62+'M3-In'!U62,malu3+dima3+wome3+doje3+vrve3+zasa3+zodi3)</f>
        <v>0</v>
      </c>
      <c r="T62" s="25">
        <f>IF('M3-In'!AD62+'M3-In'!AE62+'M3-In'!AF62+'M3-In'!AG62+'M3-In'!AH62+'M3-In'!AI62+'M3-In'!AJ62&gt;S62,1,0)</f>
        <v>0</v>
      </c>
      <c r="U62" s="25" t="str">
        <f t="shared" si="3"/>
        <v>OK</v>
      </c>
      <c r="V62" s="81">
        <f t="shared" si="4"/>
        <v>0</v>
      </c>
      <c r="W62" s="81">
        <f>ROUND('M3-In'!Y62+'M3-In'!Z62+'M3-In'!AA62*0.5+'M3-In'!AB62*0.5,2)</f>
        <v>0</v>
      </c>
      <c r="X62" s="81">
        <f>ROUND('M3-In'!Y62,2)+ROUND('M3-In'!Z62*1.5,2)+ROUND('M3-In'!AA62*0.6,2)+ROUND('M3-In'!AB62*0.9,2)</f>
        <v>0</v>
      </c>
      <c r="Y62" s="81">
        <f ca="1">IF(V62=1,"Corriger",'M3-In'!Y62* vergoeddrie +'M3-In'!Z62*ROUND( vergoeddrie *1.5,2)+'M3-In'!AA62*ROUND( vergoeddrie *0.6,2)+'M3-In'!AB62*ROUND( vergoeddrie *0.9,2))</f>
        <v>0</v>
      </c>
      <c r="Z62" s="81">
        <f t="shared" ca="1" si="5"/>
        <v>0</v>
      </c>
      <c r="AA62" s="81">
        <f>E62+'M3-In'!N62+'M3-In'!P62+H62</f>
        <v>0</v>
      </c>
      <c r="AB62" s="81">
        <f>E62+'M3-In'!N62+'M3-In'!P62</f>
        <v>0</v>
      </c>
      <c r="AC62" s="25">
        <f>IF(V62=1,"Corriger",MIN(AA62,ad5m3*Ident!L62))</f>
        <v>0</v>
      </c>
      <c r="AD62" s="25">
        <f>MIN(AB62,ad5m3*Ident!L62)</f>
        <v>0</v>
      </c>
      <c r="AE62" s="81">
        <f t="shared" si="6"/>
        <v>0</v>
      </c>
      <c r="AF62" s="81">
        <f t="shared" si="7"/>
        <v>0</v>
      </c>
      <c r="AG62" s="81">
        <f>'M3-In'!AD62+'M3-In'!AE62</f>
        <v>0</v>
      </c>
      <c r="AH62" s="81">
        <f t="shared" si="8"/>
        <v>0</v>
      </c>
      <c r="AI62" s="81">
        <f>IF(V62=1,"Corriger!",ROUND('M3-In'!AF62*AE62*fuf,2))</f>
        <v>0</v>
      </c>
      <c r="AJ62" s="81">
        <f>IF(V62=1,"Corriger!",ROUND('M3-In'!AG62*AE62*fuf,2))</f>
        <v>0</v>
      </c>
      <c r="AK62" s="81">
        <f>IF(V62=1,"Corriger!",ROUND('M3-In'!AH62*AE62*fuf,2))</f>
        <v>0</v>
      </c>
      <c r="AL62" s="81">
        <f>IF(V62=1,"Corriger!",ROUND('M3-In'!AI62*AE62*fuf,2))</f>
        <v>0</v>
      </c>
      <c r="AM62" s="81">
        <f>IF(V62=1,"Corriger!",ROUND('M3-In'!AJ62*AE62*fuf,2))</f>
        <v>0</v>
      </c>
      <c r="AN62" s="81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1">
        <f t="shared" si="10"/>
        <v>0</v>
      </c>
      <c r="AQ62" s="81">
        <f t="shared" ca="1" si="11"/>
        <v>0</v>
      </c>
      <c r="AR62" s="81">
        <f t="shared" ca="1" si="12"/>
        <v>0</v>
      </c>
      <c r="AS62" s="81">
        <f t="shared" si="13"/>
        <v>0</v>
      </c>
      <c r="AT62" s="81">
        <f t="shared" ca="1" si="14"/>
        <v>0</v>
      </c>
      <c r="AU62" s="81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'M3-In'!F63*malu3+'M3-In'!G63*dima3+'M3-In'!H63*wome3+'M3-In'!I63*doje3+'M3-In'!J63*vrve3+'M3-In'!K63*zasa3+'M3-In'!L63*zodi3</f>
        <v>0</v>
      </c>
      <c r="F63" s="34">
        <f>IF('M3-In'!Q63&lt;0,1,0)</f>
        <v>0</v>
      </c>
      <c r="G63" s="81" t="str">
        <f t="shared" si="0"/>
        <v>OK</v>
      </c>
      <c r="H63" s="81">
        <f>IF('M3-In'!Q63&lt;0,0,'M3-In'!Q63)</f>
        <v>0</v>
      </c>
      <c r="I63" s="25">
        <f>IF('M3-In'!F63&gt;0,malu3,0)</f>
        <v>0</v>
      </c>
      <c r="J63" s="25">
        <f>IF('M3-In'!G63&gt;0,dima3,0)</f>
        <v>0</v>
      </c>
      <c r="K63" s="25">
        <f>IF('M3-In'!H63&gt;0,wome3,0)</f>
        <v>0</v>
      </c>
      <c r="L63" s="25">
        <f>IF('M3-In'!I63&gt;0,doje3,0)</f>
        <v>0</v>
      </c>
      <c r="M63" s="25">
        <f>IF('M3-In'!J63&gt;0,vrve3,0)</f>
        <v>0</v>
      </c>
      <c r="N63" s="25">
        <f>IF('M3-In'!K63&gt;0,zasa3,0)</f>
        <v>0</v>
      </c>
      <c r="O63" s="25">
        <f>IF('M3-In'!L63&gt;0,zodi3,0)</f>
        <v>0</v>
      </c>
      <c r="P63" s="25">
        <f t="shared" si="1"/>
        <v>0</v>
      </c>
      <c r="Q63" s="25">
        <f>IF(P63+'M3-In'!U63&gt;malu3+dima3+wome3+doje3+vrve3+zasa3+zodi3,1,0)</f>
        <v>0</v>
      </c>
      <c r="R63" s="25" t="str">
        <f t="shared" si="2"/>
        <v>OK</v>
      </c>
      <c r="S63" s="25">
        <f>MIN(P63+'M3-In'!U63,malu3+dima3+wome3+doje3+vrve3+zasa3+zodi3)</f>
        <v>0</v>
      </c>
      <c r="T63" s="25">
        <f>IF('M3-In'!AD63+'M3-In'!AE63+'M3-In'!AF63+'M3-In'!AG63+'M3-In'!AH63+'M3-In'!AI63+'M3-In'!AJ63&gt;S63,1,0)</f>
        <v>0</v>
      </c>
      <c r="U63" s="25" t="str">
        <f t="shared" si="3"/>
        <v>OK</v>
      </c>
      <c r="V63" s="81">
        <f t="shared" si="4"/>
        <v>0</v>
      </c>
      <c r="W63" s="81">
        <f>ROUND('M3-In'!Y63+'M3-In'!Z63+'M3-In'!AA63*0.5+'M3-In'!AB63*0.5,2)</f>
        <v>0</v>
      </c>
      <c r="X63" s="81">
        <f>ROUND('M3-In'!Y63,2)+ROUND('M3-In'!Z63*1.5,2)+ROUND('M3-In'!AA63*0.6,2)+ROUND('M3-In'!AB63*0.9,2)</f>
        <v>0</v>
      </c>
      <c r="Y63" s="81">
        <f ca="1">IF(V63=1,"Corriger",'M3-In'!Y63* vergoeddrie +'M3-In'!Z63*ROUND( vergoeddrie *1.5,2)+'M3-In'!AA63*ROUND( vergoeddrie *0.6,2)+'M3-In'!AB63*ROUND( vergoeddrie *0.9,2))</f>
        <v>0</v>
      </c>
      <c r="Z63" s="81">
        <f t="shared" ca="1" si="5"/>
        <v>0</v>
      </c>
      <c r="AA63" s="81">
        <f>E63+'M3-In'!N63+'M3-In'!P63+H63</f>
        <v>0</v>
      </c>
      <c r="AB63" s="81">
        <f>E63+'M3-In'!N63+'M3-In'!P63</f>
        <v>0</v>
      </c>
      <c r="AC63" s="25">
        <f>IF(V63=1,"Corriger",MIN(AA63,ad5m3*Ident!L63))</f>
        <v>0</v>
      </c>
      <c r="AD63" s="25">
        <f>MIN(AB63,ad5m3*Ident!L63)</f>
        <v>0</v>
      </c>
      <c r="AE63" s="81">
        <f t="shared" si="6"/>
        <v>0</v>
      </c>
      <c r="AF63" s="81">
        <f t="shared" si="7"/>
        <v>0</v>
      </c>
      <c r="AG63" s="81">
        <f>'M3-In'!AD63+'M3-In'!AE63</f>
        <v>0</v>
      </c>
      <c r="AH63" s="81">
        <f t="shared" si="8"/>
        <v>0</v>
      </c>
      <c r="AI63" s="81">
        <f>IF(V63=1,"Corriger!",ROUND('M3-In'!AF63*AE63*fuf,2))</f>
        <v>0</v>
      </c>
      <c r="AJ63" s="81">
        <f>IF(V63=1,"Corriger!",ROUND('M3-In'!AG63*AE63*fuf,2))</f>
        <v>0</v>
      </c>
      <c r="AK63" s="81">
        <f>IF(V63=1,"Corriger!",ROUND('M3-In'!AH63*AE63*fuf,2))</f>
        <v>0</v>
      </c>
      <c r="AL63" s="81">
        <f>IF(V63=1,"Corriger!",ROUND('M3-In'!AI63*AE63*fuf,2))</f>
        <v>0</v>
      </c>
      <c r="AM63" s="81">
        <f>IF(V63=1,"Corriger!",ROUND('M3-In'!AJ63*AE63*fuf,2))</f>
        <v>0</v>
      </c>
      <c r="AN63" s="81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1">
        <f t="shared" si="10"/>
        <v>0</v>
      </c>
      <c r="AQ63" s="81">
        <f t="shared" ca="1" si="11"/>
        <v>0</v>
      </c>
      <c r="AR63" s="81">
        <f t="shared" ca="1" si="12"/>
        <v>0</v>
      </c>
      <c r="AS63" s="81">
        <f t="shared" si="13"/>
        <v>0</v>
      </c>
      <c r="AT63" s="81">
        <f t="shared" ca="1" si="14"/>
        <v>0</v>
      </c>
      <c r="AU63" s="81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'M3-In'!F64*malu3+'M3-In'!G64*dima3+'M3-In'!H64*wome3+'M3-In'!I64*doje3+'M3-In'!J64*vrve3+'M3-In'!K64*zasa3+'M3-In'!L64*zodi3</f>
        <v>0</v>
      </c>
      <c r="F64" s="34">
        <f>IF('M3-In'!Q64&lt;0,1,0)</f>
        <v>0</v>
      </c>
      <c r="G64" s="81" t="str">
        <f t="shared" si="0"/>
        <v>OK</v>
      </c>
      <c r="H64" s="81">
        <f>IF('M3-In'!Q64&lt;0,0,'M3-In'!Q64)</f>
        <v>0</v>
      </c>
      <c r="I64" s="25">
        <f>IF('M3-In'!F64&gt;0,malu3,0)</f>
        <v>0</v>
      </c>
      <c r="J64" s="25">
        <f>IF('M3-In'!G64&gt;0,dima3,0)</f>
        <v>0</v>
      </c>
      <c r="K64" s="25">
        <f>IF('M3-In'!H64&gt;0,wome3,0)</f>
        <v>0</v>
      </c>
      <c r="L64" s="25">
        <f>IF('M3-In'!I64&gt;0,doje3,0)</f>
        <v>0</v>
      </c>
      <c r="M64" s="25">
        <f>IF('M3-In'!J64&gt;0,vrve3,0)</f>
        <v>0</v>
      </c>
      <c r="N64" s="25">
        <f>IF('M3-In'!K64&gt;0,zasa3,0)</f>
        <v>0</v>
      </c>
      <c r="O64" s="25">
        <f>IF('M3-In'!L64&gt;0,zodi3,0)</f>
        <v>0</v>
      </c>
      <c r="P64" s="25">
        <f t="shared" si="1"/>
        <v>0</v>
      </c>
      <c r="Q64" s="25">
        <f>IF(P64+'M3-In'!U64&gt;malu3+dima3+wome3+doje3+vrve3+zasa3+zodi3,1,0)</f>
        <v>0</v>
      </c>
      <c r="R64" s="25" t="str">
        <f t="shared" si="2"/>
        <v>OK</v>
      </c>
      <c r="S64" s="25">
        <f>MIN(P64+'M3-In'!U64,malu3+dima3+wome3+doje3+vrve3+zasa3+zodi3)</f>
        <v>0</v>
      </c>
      <c r="T64" s="25">
        <f>IF('M3-In'!AD64+'M3-In'!AE64+'M3-In'!AF64+'M3-In'!AG64+'M3-In'!AH64+'M3-In'!AI64+'M3-In'!AJ64&gt;S64,1,0)</f>
        <v>0</v>
      </c>
      <c r="U64" s="25" t="str">
        <f t="shared" si="3"/>
        <v>OK</v>
      </c>
      <c r="V64" s="81">
        <f t="shared" si="4"/>
        <v>0</v>
      </c>
      <c r="W64" s="81">
        <f>ROUND('M3-In'!Y64+'M3-In'!Z64+'M3-In'!AA64*0.5+'M3-In'!AB64*0.5,2)</f>
        <v>0</v>
      </c>
      <c r="X64" s="81">
        <f>ROUND('M3-In'!Y64,2)+ROUND('M3-In'!Z64*1.5,2)+ROUND('M3-In'!AA64*0.6,2)+ROUND('M3-In'!AB64*0.9,2)</f>
        <v>0</v>
      </c>
      <c r="Y64" s="81">
        <f ca="1">IF(V64=1,"Corriger",'M3-In'!Y64* vergoeddrie +'M3-In'!Z64*ROUND( vergoeddrie *1.5,2)+'M3-In'!AA64*ROUND( vergoeddrie *0.6,2)+'M3-In'!AB64*ROUND( vergoeddrie *0.9,2))</f>
        <v>0</v>
      </c>
      <c r="Z64" s="81">
        <f t="shared" ca="1" si="5"/>
        <v>0</v>
      </c>
      <c r="AA64" s="81">
        <f>E64+'M3-In'!N64+'M3-In'!P64+H64</f>
        <v>0</v>
      </c>
      <c r="AB64" s="81">
        <f>E64+'M3-In'!N64+'M3-In'!P64</f>
        <v>0</v>
      </c>
      <c r="AC64" s="25">
        <f>IF(V64=1,"Corriger",MIN(AA64,ad5m3*Ident!L64))</f>
        <v>0</v>
      </c>
      <c r="AD64" s="25">
        <f>MIN(AB64,ad5m3*Ident!L64)</f>
        <v>0</v>
      </c>
      <c r="AE64" s="81">
        <f t="shared" si="6"/>
        <v>0</v>
      </c>
      <c r="AF64" s="81">
        <f t="shared" si="7"/>
        <v>0</v>
      </c>
      <c r="AG64" s="81">
        <f>'M3-In'!AD64+'M3-In'!AE64</f>
        <v>0</v>
      </c>
      <c r="AH64" s="81">
        <f t="shared" si="8"/>
        <v>0</v>
      </c>
      <c r="AI64" s="81">
        <f>IF(V64=1,"Corriger!",ROUND('M3-In'!AF64*AE64*fuf,2))</f>
        <v>0</v>
      </c>
      <c r="AJ64" s="81">
        <f>IF(V64=1,"Corriger!",ROUND('M3-In'!AG64*AE64*fuf,2))</f>
        <v>0</v>
      </c>
      <c r="AK64" s="81">
        <f>IF(V64=1,"Corriger!",ROUND('M3-In'!AH64*AE64*fuf,2))</f>
        <v>0</v>
      </c>
      <c r="AL64" s="81">
        <f>IF(V64=1,"Corriger!",ROUND('M3-In'!AI64*AE64*fuf,2))</f>
        <v>0</v>
      </c>
      <c r="AM64" s="81">
        <f>IF(V64=1,"Corriger!",ROUND('M3-In'!AJ64*AE64*fuf,2))</f>
        <v>0</v>
      </c>
      <c r="AN64" s="81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1">
        <f t="shared" si="10"/>
        <v>0</v>
      </c>
      <c r="AQ64" s="81">
        <f t="shared" ca="1" si="11"/>
        <v>0</v>
      </c>
      <c r="AR64" s="81">
        <f t="shared" ca="1" si="12"/>
        <v>0</v>
      </c>
      <c r="AS64" s="81">
        <f t="shared" si="13"/>
        <v>0</v>
      </c>
      <c r="AT64" s="81">
        <f t="shared" ca="1" si="14"/>
        <v>0</v>
      </c>
      <c r="AU64" s="81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'M3-In'!F65*malu3+'M3-In'!G65*dima3+'M3-In'!H65*wome3+'M3-In'!I65*doje3+'M3-In'!J65*vrve3+'M3-In'!K65*zasa3+'M3-In'!L65*zodi3</f>
        <v>0</v>
      </c>
      <c r="F65" s="34">
        <f>IF('M3-In'!Q65&lt;0,1,0)</f>
        <v>0</v>
      </c>
      <c r="G65" s="81" t="str">
        <f t="shared" si="0"/>
        <v>OK</v>
      </c>
      <c r="H65" s="81">
        <f>IF('M3-In'!Q65&lt;0,0,'M3-In'!Q65)</f>
        <v>0</v>
      </c>
      <c r="I65" s="25">
        <f>IF('M3-In'!F65&gt;0,malu3,0)</f>
        <v>0</v>
      </c>
      <c r="J65" s="25">
        <f>IF('M3-In'!G65&gt;0,dima3,0)</f>
        <v>0</v>
      </c>
      <c r="K65" s="25">
        <f>IF('M3-In'!H65&gt;0,wome3,0)</f>
        <v>0</v>
      </c>
      <c r="L65" s="25">
        <f>IF('M3-In'!I65&gt;0,doje3,0)</f>
        <v>0</v>
      </c>
      <c r="M65" s="25">
        <f>IF('M3-In'!J65&gt;0,vrve3,0)</f>
        <v>0</v>
      </c>
      <c r="N65" s="25">
        <f>IF('M3-In'!K65&gt;0,zasa3,0)</f>
        <v>0</v>
      </c>
      <c r="O65" s="25">
        <f>IF('M3-In'!L65&gt;0,zodi3,0)</f>
        <v>0</v>
      </c>
      <c r="P65" s="25">
        <f t="shared" si="1"/>
        <v>0</v>
      </c>
      <c r="Q65" s="25">
        <f>IF(P65+'M3-In'!U65&gt;malu3+dima3+wome3+doje3+vrve3+zasa3+zodi3,1,0)</f>
        <v>0</v>
      </c>
      <c r="R65" s="25" t="str">
        <f t="shared" si="2"/>
        <v>OK</v>
      </c>
      <c r="S65" s="25">
        <f>MIN(P65+'M3-In'!U65,malu3+dima3+wome3+doje3+vrve3+zasa3+zodi3)</f>
        <v>0</v>
      </c>
      <c r="T65" s="25">
        <f>IF('M3-In'!AD65+'M3-In'!AE65+'M3-In'!AF65+'M3-In'!AG65+'M3-In'!AH65+'M3-In'!AI65+'M3-In'!AJ65&gt;S65,1,0)</f>
        <v>0</v>
      </c>
      <c r="U65" s="25" t="str">
        <f t="shared" si="3"/>
        <v>OK</v>
      </c>
      <c r="V65" s="81">
        <f t="shared" si="4"/>
        <v>0</v>
      </c>
      <c r="W65" s="81">
        <f>ROUND('M3-In'!Y65+'M3-In'!Z65+'M3-In'!AA65*0.5+'M3-In'!AB65*0.5,2)</f>
        <v>0</v>
      </c>
      <c r="X65" s="81">
        <f>ROUND('M3-In'!Y65,2)+ROUND('M3-In'!Z65*1.5,2)+ROUND('M3-In'!AA65*0.6,2)+ROUND('M3-In'!AB65*0.9,2)</f>
        <v>0</v>
      </c>
      <c r="Y65" s="81">
        <f ca="1">IF(V65=1,"Corriger",'M3-In'!Y65* vergoeddrie +'M3-In'!Z65*ROUND( vergoeddrie *1.5,2)+'M3-In'!AA65*ROUND( vergoeddrie *0.6,2)+'M3-In'!AB65*ROUND( vergoeddrie *0.9,2))</f>
        <v>0</v>
      </c>
      <c r="Z65" s="81">
        <f t="shared" ca="1" si="5"/>
        <v>0</v>
      </c>
      <c r="AA65" s="81">
        <f>E65+'M3-In'!N65+'M3-In'!P65+H65</f>
        <v>0</v>
      </c>
      <c r="AB65" s="81">
        <f>E65+'M3-In'!N65+'M3-In'!P65</f>
        <v>0</v>
      </c>
      <c r="AC65" s="25">
        <f>IF(V65=1,"Corriger",MIN(AA65,ad5m3*Ident!L65))</f>
        <v>0</v>
      </c>
      <c r="AD65" s="25">
        <f>MIN(AB65,ad5m3*Ident!L65)</f>
        <v>0</v>
      </c>
      <c r="AE65" s="81">
        <f t="shared" si="6"/>
        <v>0</v>
      </c>
      <c r="AF65" s="81">
        <f t="shared" si="7"/>
        <v>0</v>
      </c>
      <c r="AG65" s="81">
        <f>'M3-In'!AD65+'M3-In'!AE65</f>
        <v>0</v>
      </c>
      <c r="AH65" s="81">
        <f t="shared" si="8"/>
        <v>0</v>
      </c>
      <c r="AI65" s="81">
        <f>IF(V65=1,"Corriger!",ROUND('M3-In'!AF65*AE65*fuf,2))</f>
        <v>0</v>
      </c>
      <c r="AJ65" s="81">
        <f>IF(V65=1,"Corriger!",ROUND('M3-In'!AG65*AE65*fuf,2))</f>
        <v>0</v>
      </c>
      <c r="AK65" s="81">
        <f>IF(V65=1,"Corriger!",ROUND('M3-In'!AH65*AE65*fuf,2))</f>
        <v>0</v>
      </c>
      <c r="AL65" s="81">
        <f>IF(V65=1,"Corriger!",ROUND('M3-In'!AI65*AE65*fuf,2))</f>
        <v>0</v>
      </c>
      <c r="AM65" s="81">
        <f>IF(V65=1,"Corriger!",ROUND('M3-In'!AJ65*AE65*fuf,2))</f>
        <v>0</v>
      </c>
      <c r="AN65" s="81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1">
        <f t="shared" si="10"/>
        <v>0</v>
      </c>
      <c r="AQ65" s="81">
        <f t="shared" ca="1" si="11"/>
        <v>0</v>
      </c>
      <c r="AR65" s="81">
        <f t="shared" ca="1" si="12"/>
        <v>0</v>
      </c>
      <c r="AS65" s="81">
        <f t="shared" si="13"/>
        <v>0</v>
      </c>
      <c r="AT65" s="81">
        <f t="shared" ca="1" si="14"/>
        <v>0</v>
      </c>
      <c r="AU65" s="81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'M3-In'!F66*malu3+'M3-In'!G66*dima3+'M3-In'!H66*wome3+'M3-In'!I66*doje3+'M3-In'!J66*vrve3+'M3-In'!K66*zasa3+'M3-In'!L66*zodi3</f>
        <v>0</v>
      </c>
      <c r="F66" s="34">
        <f>IF('M3-In'!Q66&lt;0,1,0)</f>
        <v>0</v>
      </c>
      <c r="G66" s="81" t="str">
        <f t="shared" si="0"/>
        <v>OK</v>
      </c>
      <c r="H66" s="81">
        <f>IF('M3-In'!Q66&lt;0,0,'M3-In'!Q66)</f>
        <v>0</v>
      </c>
      <c r="I66" s="25">
        <f>IF('M3-In'!F66&gt;0,malu3,0)</f>
        <v>0</v>
      </c>
      <c r="J66" s="25">
        <f>IF('M3-In'!G66&gt;0,dima3,0)</f>
        <v>0</v>
      </c>
      <c r="K66" s="25">
        <f>IF('M3-In'!H66&gt;0,wome3,0)</f>
        <v>0</v>
      </c>
      <c r="L66" s="25">
        <f>IF('M3-In'!I66&gt;0,doje3,0)</f>
        <v>0</v>
      </c>
      <c r="M66" s="25">
        <f>IF('M3-In'!J66&gt;0,vrve3,0)</f>
        <v>0</v>
      </c>
      <c r="N66" s="25">
        <f>IF('M3-In'!K66&gt;0,zasa3,0)</f>
        <v>0</v>
      </c>
      <c r="O66" s="25">
        <f>IF('M3-In'!L66&gt;0,zodi3,0)</f>
        <v>0</v>
      </c>
      <c r="P66" s="25">
        <f t="shared" si="1"/>
        <v>0</v>
      </c>
      <c r="Q66" s="25">
        <f>IF(P66+'M3-In'!U66&gt;malu3+dima3+wome3+doje3+vrve3+zasa3+zodi3,1,0)</f>
        <v>0</v>
      </c>
      <c r="R66" s="25" t="str">
        <f t="shared" si="2"/>
        <v>OK</v>
      </c>
      <c r="S66" s="25">
        <f>MIN(P66+'M3-In'!U66,malu3+dima3+wome3+doje3+vrve3+zasa3+zodi3)</f>
        <v>0</v>
      </c>
      <c r="T66" s="25">
        <f>IF('M3-In'!AD66+'M3-In'!AE66+'M3-In'!AF66+'M3-In'!AG66+'M3-In'!AH66+'M3-In'!AI66+'M3-In'!AJ66&gt;S66,1,0)</f>
        <v>0</v>
      </c>
      <c r="U66" s="25" t="str">
        <f t="shared" si="3"/>
        <v>OK</v>
      </c>
      <c r="V66" s="81">
        <f t="shared" si="4"/>
        <v>0</v>
      </c>
      <c r="W66" s="81">
        <f>ROUND('M3-In'!Y66+'M3-In'!Z66+'M3-In'!AA66*0.5+'M3-In'!AB66*0.5,2)</f>
        <v>0</v>
      </c>
      <c r="X66" s="81">
        <f>ROUND('M3-In'!Y66,2)+ROUND('M3-In'!Z66*1.5,2)+ROUND('M3-In'!AA66*0.6,2)+ROUND('M3-In'!AB66*0.9,2)</f>
        <v>0</v>
      </c>
      <c r="Y66" s="81">
        <f ca="1">IF(V66=1,"Corriger",'M3-In'!Y66* vergoeddrie +'M3-In'!Z66*ROUND( vergoeddrie *1.5,2)+'M3-In'!AA66*ROUND( vergoeddrie *0.6,2)+'M3-In'!AB66*ROUND( vergoeddrie *0.9,2))</f>
        <v>0</v>
      </c>
      <c r="Z66" s="81">
        <f t="shared" ca="1" si="5"/>
        <v>0</v>
      </c>
      <c r="AA66" s="81">
        <f>E66+'M3-In'!N66+'M3-In'!P66+H66</f>
        <v>0</v>
      </c>
      <c r="AB66" s="81">
        <f>E66+'M3-In'!N66+'M3-In'!P66</f>
        <v>0</v>
      </c>
      <c r="AC66" s="25">
        <f>IF(V66=1,"Corriger",MIN(AA66,ad5m3*Ident!L66))</f>
        <v>0</v>
      </c>
      <c r="AD66" s="25">
        <f>MIN(AB66,ad5m3*Ident!L66)</f>
        <v>0</v>
      </c>
      <c r="AE66" s="81">
        <f t="shared" si="6"/>
        <v>0</v>
      </c>
      <c r="AF66" s="81">
        <f t="shared" si="7"/>
        <v>0</v>
      </c>
      <c r="AG66" s="81">
        <f>'M3-In'!AD66+'M3-In'!AE66</f>
        <v>0</v>
      </c>
      <c r="AH66" s="81">
        <f t="shared" si="8"/>
        <v>0</v>
      </c>
      <c r="AI66" s="81">
        <f>IF(V66=1,"Corriger!",ROUND('M3-In'!AF66*AE66*fuf,2))</f>
        <v>0</v>
      </c>
      <c r="AJ66" s="81">
        <f>IF(V66=1,"Corriger!",ROUND('M3-In'!AG66*AE66*fuf,2))</f>
        <v>0</v>
      </c>
      <c r="AK66" s="81">
        <f>IF(V66=1,"Corriger!",ROUND('M3-In'!AH66*AE66*fuf,2))</f>
        <v>0</v>
      </c>
      <c r="AL66" s="81">
        <f>IF(V66=1,"Corriger!",ROUND('M3-In'!AI66*AE66*fuf,2))</f>
        <v>0</v>
      </c>
      <c r="AM66" s="81">
        <f>IF(V66=1,"Corriger!",ROUND('M3-In'!AJ66*AE66*fuf,2))</f>
        <v>0</v>
      </c>
      <c r="AN66" s="81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1">
        <f t="shared" si="10"/>
        <v>0</v>
      </c>
      <c r="AQ66" s="81">
        <f t="shared" ca="1" si="11"/>
        <v>0</v>
      </c>
      <c r="AR66" s="81">
        <f t="shared" ca="1" si="12"/>
        <v>0</v>
      </c>
      <c r="AS66" s="81">
        <f t="shared" si="13"/>
        <v>0</v>
      </c>
      <c r="AT66" s="81">
        <f t="shared" ca="1" si="14"/>
        <v>0</v>
      </c>
      <c r="AU66" s="81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'M3-In'!F67*malu3+'M3-In'!G67*dima3+'M3-In'!H67*wome3+'M3-In'!I67*doje3+'M3-In'!J67*vrve3+'M3-In'!K67*zasa3+'M3-In'!L67*zodi3</f>
        <v>0</v>
      </c>
      <c r="F67" s="34">
        <f>IF('M3-In'!Q67&lt;0,1,0)</f>
        <v>0</v>
      </c>
      <c r="G67" s="81" t="str">
        <f t="shared" si="0"/>
        <v>OK</v>
      </c>
      <c r="H67" s="81">
        <f>IF('M3-In'!Q67&lt;0,0,'M3-In'!Q67)</f>
        <v>0</v>
      </c>
      <c r="I67" s="25">
        <f>IF('M3-In'!F67&gt;0,malu3,0)</f>
        <v>0</v>
      </c>
      <c r="J67" s="25">
        <f>IF('M3-In'!G67&gt;0,dima3,0)</f>
        <v>0</v>
      </c>
      <c r="K67" s="25">
        <f>IF('M3-In'!H67&gt;0,wome3,0)</f>
        <v>0</v>
      </c>
      <c r="L67" s="25">
        <f>IF('M3-In'!I67&gt;0,doje3,0)</f>
        <v>0</v>
      </c>
      <c r="M67" s="25">
        <f>IF('M3-In'!J67&gt;0,vrve3,0)</f>
        <v>0</v>
      </c>
      <c r="N67" s="25">
        <f>IF('M3-In'!K67&gt;0,zasa3,0)</f>
        <v>0</v>
      </c>
      <c r="O67" s="25">
        <f>IF('M3-In'!L67&gt;0,zodi3,0)</f>
        <v>0</v>
      </c>
      <c r="P67" s="25">
        <f t="shared" si="1"/>
        <v>0</v>
      </c>
      <c r="Q67" s="25">
        <f>IF(P67+'M3-In'!U67&gt;malu3+dima3+wome3+doje3+vrve3+zasa3+zodi3,1,0)</f>
        <v>0</v>
      </c>
      <c r="R67" s="25" t="str">
        <f t="shared" si="2"/>
        <v>OK</v>
      </c>
      <c r="S67" s="25">
        <f>MIN(P67+'M3-In'!U67,malu3+dima3+wome3+doje3+vrve3+zasa3+zodi3)</f>
        <v>0</v>
      </c>
      <c r="T67" s="25">
        <f>IF('M3-In'!AD67+'M3-In'!AE67+'M3-In'!AF67+'M3-In'!AG67+'M3-In'!AH67+'M3-In'!AI67+'M3-In'!AJ67&gt;S67,1,0)</f>
        <v>0</v>
      </c>
      <c r="U67" s="25" t="str">
        <f t="shared" si="3"/>
        <v>OK</v>
      </c>
      <c r="V67" s="81">
        <f t="shared" si="4"/>
        <v>0</v>
      </c>
      <c r="W67" s="81">
        <f>ROUND('M3-In'!Y67+'M3-In'!Z67+'M3-In'!AA67*0.5+'M3-In'!AB67*0.5,2)</f>
        <v>0</v>
      </c>
      <c r="X67" s="81">
        <f>ROUND('M3-In'!Y67,2)+ROUND('M3-In'!Z67*1.5,2)+ROUND('M3-In'!AA67*0.6,2)+ROUND('M3-In'!AB67*0.9,2)</f>
        <v>0</v>
      </c>
      <c r="Y67" s="81">
        <f ca="1">IF(V67=1,"Corriger",'M3-In'!Y67* vergoeddrie +'M3-In'!Z67*ROUND( vergoeddrie *1.5,2)+'M3-In'!AA67*ROUND( vergoeddrie *0.6,2)+'M3-In'!AB67*ROUND( vergoeddrie *0.9,2))</f>
        <v>0</v>
      </c>
      <c r="Z67" s="81">
        <f t="shared" ca="1" si="5"/>
        <v>0</v>
      </c>
      <c r="AA67" s="81">
        <f>E67+'M3-In'!N67+'M3-In'!P67+H67</f>
        <v>0</v>
      </c>
      <c r="AB67" s="81">
        <f>E67+'M3-In'!N67+'M3-In'!P67</f>
        <v>0</v>
      </c>
      <c r="AC67" s="25">
        <f>IF(V67=1,"Corriger",MIN(AA67,ad5m3*Ident!L67))</f>
        <v>0</v>
      </c>
      <c r="AD67" s="25">
        <f>MIN(AB67,ad5m3*Ident!L67)</f>
        <v>0</v>
      </c>
      <c r="AE67" s="81">
        <f t="shared" si="6"/>
        <v>0</v>
      </c>
      <c r="AF67" s="81">
        <f t="shared" si="7"/>
        <v>0</v>
      </c>
      <c r="AG67" s="81">
        <f>'M3-In'!AD67+'M3-In'!AE67</f>
        <v>0</v>
      </c>
      <c r="AH67" s="81">
        <f t="shared" si="8"/>
        <v>0</v>
      </c>
      <c r="AI67" s="81">
        <f>IF(V67=1,"Corriger!",ROUND('M3-In'!AF67*AE67*fuf,2))</f>
        <v>0</v>
      </c>
      <c r="AJ67" s="81">
        <f>IF(V67=1,"Corriger!",ROUND('M3-In'!AG67*AE67*fuf,2))</f>
        <v>0</v>
      </c>
      <c r="AK67" s="81">
        <f>IF(V67=1,"Corriger!",ROUND('M3-In'!AH67*AE67*fuf,2))</f>
        <v>0</v>
      </c>
      <c r="AL67" s="81">
        <f>IF(V67=1,"Corriger!",ROUND('M3-In'!AI67*AE67*fuf,2))</f>
        <v>0</v>
      </c>
      <c r="AM67" s="81">
        <f>IF(V67=1,"Corriger!",ROUND('M3-In'!AJ67*AE67*fuf,2))</f>
        <v>0</v>
      </c>
      <c r="AN67" s="81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1">
        <f t="shared" si="10"/>
        <v>0</v>
      </c>
      <c r="AQ67" s="81">
        <f t="shared" ca="1" si="11"/>
        <v>0</v>
      </c>
      <c r="AR67" s="81">
        <f t="shared" ca="1" si="12"/>
        <v>0</v>
      </c>
      <c r="AS67" s="81">
        <f t="shared" si="13"/>
        <v>0</v>
      </c>
      <c r="AT67" s="81">
        <f t="shared" ca="1" si="14"/>
        <v>0</v>
      </c>
      <c r="AU67" s="81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'M3-In'!F68*malu3+'M3-In'!G68*dima3+'M3-In'!H68*wome3+'M3-In'!I68*doje3+'M3-In'!J68*vrve3+'M3-In'!K68*zasa3+'M3-In'!L68*zodi3</f>
        <v>0</v>
      </c>
      <c r="F68" s="34">
        <f>IF('M3-In'!Q68&lt;0,1,0)</f>
        <v>0</v>
      </c>
      <c r="G68" s="81" t="str">
        <f t="shared" ref="G68:G131" si="16">IF(F68=1,"pas&lt;0 !","OK")</f>
        <v>OK</v>
      </c>
      <c r="H68" s="81">
        <f>IF('M3-In'!Q68&lt;0,0,'M3-In'!Q68)</f>
        <v>0</v>
      </c>
      <c r="I68" s="25">
        <f>IF('M3-In'!F68&gt;0,malu3,0)</f>
        <v>0</v>
      </c>
      <c r="J68" s="25">
        <f>IF('M3-In'!G68&gt;0,dima3,0)</f>
        <v>0</v>
      </c>
      <c r="K68" s="25">
        <f>IF('M3-In'!H68&gt;0,wome3,0)</f>
        <v>0</v>
      </c>
      <c r="L68" s="25">
        <f>IF('M3-In'!I68&gt;0,doje3,0)</f>
        <v>0</v>
      </c>
      <c r="M68" s="25">
        <f>IF('M3-In'!J68&gt;0,vrve3,0)</f>
        <v>0</v>
      </c>
      <c r="N68" s="25">
        <f>IF('M3-In'!K68&gt;0,zasa3,0)</f>
        <v>0</v>
      </c>
      <c r="O68" s="25">
        <f>IF('M3-In'!L68&gt;0,zodi3,0)</f>
        <v>0</v>
      </c>
      <c r="P68" s="25">
        <f t="shared" ref="P68:P131" si="17">I68+J68+K68+L68+M68+N68+O68</f>
        <v>0</v>
      </c>
      <c r="Q68" s="25">
        <f>IF(P68+'M3-In'!U68&gt;malu3+dima3+wome3+doje3+vrve3+zasa3+zodi3,1,0)</f>
        <v>0</v>
      </c>
      <c r="R68" s="25" t="str">
        <f t="shared" ref="R68:R131" si="18">IF(Q68=1,"Trop!","OK")</f>
        <v>OK</v>
      </c>
      <c r="S68" s="25">
        <f>MIN(P68+'M3-In'!U68,malu3+dima3+wome3+doje3+vrve3+zasa3+zodi3)</f>
        <v>0</v>
      </c>
      <c r="T68" s="25">
        <f>IF('M3-In'!AD68+'M3-In'!AE68+'M3-In'!AF68+'M3-In'!AG68+'M3-In'!AH68+'M3-In'!AI68+'M3-In'!AJ68&gt;S68,1,0)</f>
        <v>0</v>
      </c>
      <c r="U68" s="25" t="str">
        <f t="shared" ref="U68:U131" si="19">IF(T68=1,"Trop!","OK")</f>
        <v>OK</v>
      </c>
      <c r="V68" s="81">
        <f t="shared" ref="V68:V131" si="20">IF(OR(Q68=1,T68=1,F68=1),1,0)</f>
        <v>0</v>
      </c>
      <c r="W68" s="81">
        <f>ROUND('M3-In'!Y68+'M3-In'!Z68+'M3-In'!AA68*0.5+'M3-In'!AB68*0.5,2)</f>
        <v>0</v>
      </c>
      <c r="X68" s="81">
        <f>ROUND('M3-In'!Y68,2)+ROUND('M3-In'!Z68*1.5,2)+ROUND('M3-In'!AA68*0.6,2)+ROUND('M3-In'!AB68*0.9,2)</f>
        <v>0</v>
      </c>
      <c r="Y68" s="81">
        <f ca="1">IF(V68=1,"Corriger",'M3-In'!Y68* vergoeddrie +'M3-In'!Z68*ROUND( vergoeddrie *1.5,2)+'M3-In'!AA68*ROUND( vergoeddrie *0.6,2)+'M3-In'!AB68*ROUND( vergoeddrie *0.9,2))</f>
        <v>0</v>
      </c>
      <c r="Z68" s="81">
        <f t="shared" ref="Z68:Z131" ca="1" si="21">IF(V68=1,"Corriger",Y68-AU68)</f>
        <v>0</v>
      </c>
      <c r="AA68" s="81">
        <f>E68+'M3-In'!N68+'M3-In'!P68+H68</f>
        <v>0</v>
      </c>
      <c r="AB68" s="81">
        <f>E68+'M3-In'!N68+'M3-In'!P68</f>
        <v>0</v>
      </c>
      <c r="AC68" s="25">
        <f>IF(V68=1,"Corriger",MIN(AA68,ad5m3*Ident!L68))</f>
        <v>0</v>
      </c>
      <c r="AD68" s="25">
        <f>MIN(AB68,ad5m3*Ident!L68)</f>
        <v>0</v>
      </c>
      <c r="AE68" s="81">
        <f t="shared" ref="AE68:AE131" si="22">IF(V68=1,"Corriger!",IF(S68=0,0,ROUND(AD68/S68,2)))</f>
        <v>0</v>
      </c>
      <c r="AF68" s="81">
        <f t="shared" ref="AF68:AF131" si="23">IF(V68=1,"Corriger!",ROUND(W68*fuf,2))</f>
        <v>0</v>
      </c>
      <c r="AG68" s="81">
        <f>'M3-In'!AD68+'M3-In'!AE68</f>
        <v>0</v>
      </c>
      <c r="AH68" s="81">
        <f t="shared" ref="AH68:AH131" si="24">IF(V68=1,"Corriger!",ROUND(AG68*AE68*fuf,2))</f>
        <v>0</v>
      </c>
      <c r="AI68" s="81">
        <f>IF(V68=1,"Corriger!",ROUND('M3-In'!AF68*AE68*fuf,2))</f>
        <v>0</v>
      </c>
      <c r="AJ68" s="81">
        <f>IF(V68=1,"Corriger!",ROUND('M3-In'!AG68*AE68*fuf,2))</f>
        <v>0</v>
      </c>
      <c r="AK68" s="81">
        <f>IF(V68=1,"Corriger!",ROUND('M3-In'!AH68*AE68*fuf,2))</f>
        <v>0</v>
      </c>
      <c r="AL68" s="81">
        <f>IF(V68=1,"Corriger!",ROUND('M3-In'!AI68*AE68*fuf,2))</f>
        <v>0</v>
      </c>
      <c r="AM68" s="81">
        <f>IF(V68=1,"Corriger!",ROUND('M3-In'!AJ68*AE68*fuf,2))</f>
        <v>0</v>
      </c>
      <c r="AN68" s="81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1">
        <f t="shared" ref="AP68:AP131" si="26">ROUND(W68*fuf,2)</f>
        <v>0</v>
      </c>
      <c r="AQ68" s="81">
        <f t="shared" ref="AQ68:AQ131" ca="1" si="27">ROUND(fulm3*AP68,2)</f>
        <v>0</v>
      </c>
      <c r="AR68" s="81">
        <f t="shared" ref="AR68:AR131" ca="1" si="28">ROUND(AQ68*wnbij/100,2)</f>
        <v>0</v>
      </c>
      <c r="AS68" s="81">
        <f t="shared" ref="AS68:AS131" si="29">MIN(ROUND(AP68/upm_3,2),1)</f>
        <v>0</v>
      </c>
      <c r="AT68" s="81">
        <f t="shared" ref="AT68:AT131" ca="1" si="30">MIN(ROUND(bvmll3*AS68,2),AR68)</f>
        <v>0</v>
      </c>
      <c r="AU68" s="81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'M3-In'!F69*malu3+'M3-In'!G69*dima3+'M3-In'!H69*wome3+'M3-In'!I69*doje3+'M3-In'!J69*vrve3+'M3-In'!K69*zasa3+'M3-In'!L69*zodi3</f>
        <v>0</v>
      </c>
      <c r="F69" s="34">
        <f>IF('M3-In'!Q69&lt;0,1,0)</f>
        <v>0</v>
      </c>
      <c r="G69" s="81" t="str">
        <f t="shared" si="16"/>
        <v>OK</v>
      </c>
      <c r="H69" s="81">
        <f>IF('M3-In'!Q69&lt;0,0,'M3-In'!Q69)</f>
        <v>0</v>
      </c>
      <c r="I69" s="25">
        <f>IF('M3-In'!F69&gt;0,malu3,0)</f>
        <v>0</v>
      </c>
      <c r="J69" s="25">
        <f>IF('M3-In'!G69&gt;0,dima3,0)</f>
        <v>0</v>
      </c>
      <c r="K69" s="25">
        <f>IF('M3-In'!H69&gt;0,wome3,0)</f>
        <v>0</v>
      </c>
      <c r="L69" s="25">
        <f>IF('M3-In'!I69&gt;0,doje3,0)</f>
        <v>0</v>
      </c>
      <c r="M69" s="25">
        <f>IF('M3-In'!J69&gt;0,vrve3,0)</f>
        <v>0</v>
      </c>
      <c r="N69" s="25">
        <f>IF('M3-In'!K69&gt;0,zasa3,0)</f>
        <v>0</v>
      </c>
      <c r="O69" s="25">
        <f>IF('M3-In'!L69&gt;0,zodi3,0)</f>
        <v>0</v>
      </c>
      <c r="P69" s="25">
        <f t="shared" si="17"/>
        <v>0</v>
      </c>
      <c r="Q69" s="25">
        <f>IF(P69+'M3-In'!U69&gt;malu3+dima3+wome3+doje3+vrve3+zasa3+zodi3,1,0)</f>
        <v>0</v>
      </c>
      <c r="R69" s="25" t="str">
        <f t="shared" si="18"/>
        <v>OK</v>
      </c>
      <c r="S69" s="25">
        <f>MIN(P69+'M3-In'!U69,malu3+dima3+wome3+doje3+vrve3+zasa3+zodi3)</f>
        <v>0</v>
      </c>
      <c r="T69" s="25">
        <f>IF('M3-In'!AD69+'M3-In'!AE69+'M3-In'!AF69+'M3-In'!AG69+'M3-In'!AH69+'M3-In'!AI69+'M3-In'!AJ69&gt;S69,1,0)</f>
        <v>0</v>
      </c>
      <c r="U69" s="25" t="str">
        <f t="shared" si="19"/>
        <v>OK</v>
      </c>
      <c r="V69" s="81">
        <f t="shared" si="20"/>
        <v>0</v>
      </c>
      <c r="W69" s="81">
        <f>ROUND('M3-In'!Y69+'M3-In'!Z69+'M3-In'!AA69*0.5+'M3-In'!AB69*0.5,2)</f>
        <v>0</v>
      </c>
      <c r="X69" s="81">
        <f>ROUND('M3-In'!Y69,2)+ROUND('M3-In'!Z69*1.5,2)+ROUND('M3-In'!AA69*0.6,2)+ROUND('M3-In'!AB69*0.9,2)</f>
        <v>0</v>
      </c>
      <c r="Y69" s="81">
        <f ca="1">IF(V69=1,"Corriger",'M3-In'!Y69* vergoeddrie +'M3-In'!Z69*ROUND( vergoeddrie *1.5,2)+'M3-In'!AA69*ROUND( vergoeddrie *0.6,2)+'M3-In'!AB69*ROUND( vergoeddrie *0.9,2))</f>
        <v>0</v>
      </c>
      <c r="Z69" s="81">
        <f t="shared" ca="1" si="21"/>
        <v>0</v>
      </c>
      <c r="AA69" s="81">
        <f>E69+'M3-In'!N69+'M3-In'!P69+H69</f>
        <v>0</v>
      </c>
      <c r="AB69" s="81">
        <f>E69+'M3-In'!N69+'M3-In'!P69</f>
        <v>0</v>
      </c>
      <c r="AC69" s="25">
        <f>IF(V69=1,"Corriger",MIN(AA69,ad5m3*Ident!L69))</f>
        <v>0</v>
      </c>
      <c r="AD69" s="25">
        <f>MIN(AB69,ad5m3*Ident!L69)</f>
        <v>0</v>
      </c>
      <c r="AE69" s="81">
        <f t="shared" si="22"/>
        <v>0</v>
      </c>
      <c r="AF69" s="81">
        <f t="shared" si="23"/>
        <v>0</v>
      </c>
      <c r="AG69" s="81">
        <f>'M3-In'!AD69+'M3-In'!AE69</f>
        <v>0</v>
      </c>
      <c r="AH69" s="81">
        <f t="shared" si="24"/>
        <v>0</v>
      </c>
      <c r="AI69" s="81">
        <f>IF(V69=1,"Corriger!",ROUND('M3-In'!AF69*AE69*fuf,2))</f>
        <v>0</v>
      </c>
      <c r="AJ69" s="81">
        <f>IF(V69=1,"Corriger!",ROUND('M3-In'!AG69*AE69*fuf,2))</f>
        <v>0</v>
      </c>
      <c r="AK69" s="81">
        <f>IF(V69=1,"Corriger!",ROUND('M3-In'!AH69*AE69*fuf,2))</f>
        <v>0</v>
      </c>
      <c r="AL69" s="81">
        <f>IF(V69=1,"Corriger!",ROUND('M3-In'!AI69*AE69*fuf,2))</f>
        <v>0</v>
      </c>
      <c r="AM69" s="81">
        <f>IF(V69=1,"Corriger!",ROUND('M3-In'!AJ69*AE69*fuf,2))</f>
        <v>0</v>
      </c>
      <c r="AN69" s="81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1">
        <f t="shared" si="26"/>
        <v>0</v>
      </c>
      <c r="AQ69" s="81">
        <f t="shared" ca="1" si="27"/>
        <v>0</v>
      </c>
      <c r="AR69" s="81">
        <f t="shared" ca="1" si="28"/>
        <v>0</v>
      </c>
      <c r="AS69" s="81">
        <f t="shared" si="29"/>
        <v>0</v>
      </c>
      <c r="AT69" s="81">
        <f t="shared" ca="1" si="30"/>
        <v>0</v>
      </c>
      <c r="AU69" s="81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'M3-In'!F70*malu3+'M3-In'!G70*dima3+'M3-In'!H70*wome3+'M3-In'!I70*doje3+'M3-In'!J70*vrve3+'M3-In'!K70*zasa3+'M3-In'!L70*zodi3</f>
        <v>0</v>
      </c>
      <c r="F70" s="34">
        <f>IF('M3-In'!Q70&lt;0,1,0)</f>
        <v>0</v>
      </c>
      <c r="G70" s="81" t="str">
        <f t="shared" si="16"/>
        <v>OK</v>
      </c>
      <c r="H70" s="81">
        <f>IF('M3-In'!Q70&lt;0,0,'M3-In'!Q70)</f>
        <v>0</v>
      </c>
      <c r="I70" s="25">
        <f>IF('M3-In'!F70&gt;0,malu3,0)</f>
        <v>0</v>
      </c>
      <c r="J70" s="25">
        <f>IF('M3-In'!G70&gt;0,dima3,0)</f>
        <v>0</v>
      </c>
      <c r="K70" s="25">
        <f>IF('M3-In'!H70&gt;0,wome3,0)</f>
        <v>0</v>
      </c>
      <c r="L70" s="25">
        <f>IF('M3-In'!I70&gt;0,doje3,0)</f>
        <v>0</v>
      </c>
      <c r="M70" s="25">
        <f>IF('M3-In'!J70&gt;0,vrve3,0)</f>
        <v>0</v>
      </c>
      <c r="N70" s="25">
        <f>IF('M3-In'!K70&gt;0,zasa3,0)</f>
        <v>0</v>
      </c>
      <c r="O70" s="25">
        <f>IF('M3-In'!L70&gt;0,zodi3,0)</f>
        <v>0</v>
      </c>
      <c r="P70" s="25">
        <f t="shared" si="17"/>
        <v>0</v>
      </c>
      <c r="Q70" s="25">
        <f>IF(P70+'M3-In'!U70&gt;malu3+dima3+wome3+doje3+vrve3+zasa3+zodi3,1,0)</f>
        <v>0</v>
      </c>
      <c r="R70" s="25" t="str">
        <f t="shared" si="18"/>
        <v>OK</v>
      </c>
      <c r="S70" s="25">
        <f>MIN(P70+'M3-In'!U70,malu3+dima3+wome3+doje3+vrve3+zasa3+zodi3)</f>
        <v>0</v>
      </c>
      <c r="T70" s="25">
        <f>IF('M3-In'!AD70+'M3-In'!AE70+'M3-In'!AF70+'M3-In'!AG70+'M3-In'!AH70+'M3-In'!AI70+'M3-In'!AJ70&gt;S70,1,0)</f>
        <v>0</v>
      </c>
      <c r="U70" s="25" t="str">
        <f t="shared" si="19"/>
        <v>OK</v>
      </c>
      <c r="V70" s="81">
        <f t="shared" si="20"/>
        <v>0</v>
      </c>
      <c r="W70" s="81">
        <f>ROUND('M3-In'!Y70+'M3-In'!Z70+'M3-In'!AA70*0.5+'M3-In'!AB70*0.5,2)</f>
        <v>0</v>
      </c>
      <c r="X70" s="81">
        <f>ROUND('M3-In'!Y70,2)+ROUND('M3-In'!Z70*1.5,2)+ROUND('M3-In'!AA70*0.6,2)+ROUND('M3-In'!AB70*0.9,2)</f>
        <v>0</v>
      </c>
      <c r="Y70" s="81">
        <f ca="1">IF(V70=1,"Corriger",'M3-In'!Y70* vergoeddrie +'M3-In'!Z70*ROUND( vergoeddrie *1.5,2)+'M3-In'!AA70*ROUND( vergoeddrie *0.6,2)+'M3-In'!AB70*ROUND( vergoeddrie *0.9,2))</f>
        <v>0</v>
      </c>
      <c r="Z70" s="81">
        <f t="shared" ca="1" si="21"/>
        <v>0</v>
      </c>
      <c r="AA70" s="81">
        <f>E70+'M3-In'!N70+'M3-In'!P70+H70</f>
        <v>0</v>
      </c>
      <c r="AB70" s="81">
        <f>E70+'M3-In'!N70+'M3-In'!P70</f>
        <v>0</v>
      </c>
      <c r="AC70" s="25">
        <f>IF(V70=1,"Corriger",MIN(AA70,ad5m3*Ident!L70))</f>
        <v>0</v>
      </c>
      <c r="AD70" s="25">
        <f>MIN(AB70,ad5m3*Ident!L70)</f>
        <v>0</v>
      </c>
      <c r="AE70" s="81">
        <f t="shared" si="22"/>
        <v>0</v>
      </c>
      <c r="AF70" s="81">
        <f t="shared" si="23"/>
        <v>0</v>
      </c>
      <c r="AG70" s="81">
        <f>'M3-In'!AD70+'M3-In'!AE70</f>
        <v>0</v>
      </c>
      <c r="AH70" s="81">
        <f t="shared" si="24"/>
        <v>0</v>
      </c>
      <c r="AI70" s="81">
        <f>IF(V70=1,"Corriger!",ROUND('M3-In'!AF70*AE70*fuf,2))</f>
        <v>0</v>
      </c>
      <c r="AJ70" s="81">
        <f>IF(V70=1,"Corriger!",ROUND('M3-In'!AG70*AE70*fuf,2))</f>
        <v>0</v>
      </c>
      <c r="AK70" s="81">
        <f>IF(V70=1,"Corriger!",ROUND('M3-In'!AH70*AE70*fuf,2))</f>
        <v>0</v>
      </c>
      <c r="AL70" s="81">
        <f>IF(V70=1,"Corriger!",ROUND('M3-In'!AI70*AE70*fuf,2))</f>
        <v>0</v>
      </c>
      <c r="AM70" s="81">
        <f>IF(V70=1,"Corriger!",ROUND('M3-In'!AJ70*AE70*fuf,2))</f>
        <v>0</v>
      </c>
      <c r="AN70" s="81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1">
        <f t="shared" si="26"/>
        <v>0</v>
      </c>
      <c r="AQ70" s="81">
        <f t="shared" ca="1" si="27"/>
        <v>0</v>
      </c>
      <c r="AR70" s="81">
        <f t="shared" ca="1" si="28"/>
        <v>0</v>
      </c>
      <c r="AS70" s="81">
        <f t="shared" si="29"/>
        <v>0</v>
      </c>
      <c r="AT70" s="81">
        <f t="shared" ca="1" si="30"/>
        <v>0</v>
      </c>
      <c r="AU70" s="81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'M3-In'!F71*malu3+'M3-In'!G71*dima3+'M3-In'!H71*wome3+'M3-In'!I71*doje3+'M3-In'!J71*vrve3+'M3-In'!K71*zasa3+'M3-In'!L71*zodi3</f>
        <v>0</v>
      </c>
      <c r="F71" s="34">
        <f>IF('M3-In'!Q71&lt;0,1,0)</f>
        <v>0</v>
      </c>
      <c r="G71" s="81" t="str">
        <f t="shared" si="16"/>
        <v>OK</v>
      </c>
      <c r="H71" s="81">
        <f>IF('M3-In'!Q71&lt;0,0,'M3-In'!Q71)</f>
        <v>0</v>
      </c>
      <c r="I71" s="25">
        <f>IF('M3-In'!F71&gt;0,malu3,0)</f>
        <v>0</v>
      </c>
      <c r="J71" s="25">
        <f>IF('M3-In'!G71&gt;0,dima3,0)</f>
        <v>0</v>
      </c>
      <c r="K71" s="25">
        <f>IF('M3-In'!H71&gt;0,wome3,0)</f>
        <v>0</v>
      </c>
      <c r="L71" s="25">
        <f>IF('M3-In'!I71&gt;0,doje3,0)</f>
        <v>0</v>
      </c>
      <c r="M71" s="25">
        <f>IF('M3-In'!J71&gt;0,vrve3,0)</f>
        <v>0</v>
      </c>
      <c r="N71" s="25">
        <f>IF('M3-In'!K71&gt;0,zasa3,0)</f>
        <v>0</v>
      </c>
      <c r="O71" s="25">
        <f>IF('M3-In'!L71&gt;0,zodi3,0)</f>
        <v>0</v>
      </c>
      <c r="P71" s="25">
        <f t="shared" si="17"/>
        <v>0</v>
      </c>
      <c r="Q71" s="25">
        <f>IF(P71+'M3-In'!U71&gt;malu3+dima3+wome3+doje3+vrve3+zasa3+zodi3,1,0)</f>
        <v>0</v>
      </c>
      <c r="R71" s="25" t="str">
        <f t="shared" si="18"/>
        <v>OK</v>
      </c>
      <c r="S71" s="25">
        <f>MIN(P71+'M3-In'!U71,malu3+dima3+wome3+doje3+vrve3+zasa3+zodi3)</f>
        <v>0</v>
      </c>
      <c r="T71" s="25">
        <f>IF('M3-In'!AD71+'M3-In'!AE71+'M3-In'!AF71+'M3-In'!AG71+'M3-In'!AH71+'M3-In'!AI71+'M3-In'!AJ71&gt;S71,1,0)</f>
        <v>0</v>
      </c>
      <c r="U71" s="25" t="str">
        <f t="shared" si="19"/>
        <v>OK</v>
      </c>
      <c r="V71" s="81">
        <f t="shared" si="20"/>
        <v>0</v>
      </c>
      <c r="W71" s="81">
        <f>ROUND('M3-In'!Y71+'M3-In'!Z71+'M3-In'!AA71*0.5+'M3-In'!AB71*0.5,2)</f>
        <v>0</v>
      </c>
      <c r="X71" s="81">
        <f>ROUND('M3-In'!Y71,2)+ROUND('M3-In'!Z71*1.5,2)+ROUND('M3-In'!AA71*0.6,2)+ROUND('M3-In'!AB71*0.9,2)</f>
        <v>0</v>
      </c>
      <c r="Y71" s="81">
        <f ca="1">IF(V71=1,"Corriger",'M3-In'!Y71* vergoeddrie +'M3-In'!Z71*ROUND( vergoeddrie *1.5,2)+'M3-In'!AA71*ROUND( vergoeddrie *0.6,2)+'M3-In'!AB71*ROUND( vergoeddrie *0.9,2))</f>
        <v>0</v>
      </c>
      <c r="Z71" s="81">
        <f t="shared" ca="1" si="21"/>
        <v>0</v>
      </c>
      <c r="AA71" s="81">
        <f>E71+'M3-In'!N71+'M3-In'!P71+H71</f>
        <v>0</v>
      </c>
      <c r="AB71" s="81">
        <f>E71+'M3-In'!N71+'M3-In'!P71</f>
        <v>0</v>
      </c>
      <c r="AC71" s="25">
        <f>IF(V71=1,"Corriger",MIN(AA71,ad5m3*Ident!L71))</f>
        <v>0</v>
      </c>
      <c r="AD71" s="25">
        <f>MIN(AB71,ad5m3*Ident!L71)</f>
        <v>0</v>
      </c>
      <c r="AE71" s="81">
        <f t="shared" si="22"/>
        <v>0</v>
      </c>
      <c r="AF71" s="81">
        <f t="shared" si="23"/>
        <v>0</v>
      </c>
      <c r="AG71" s="81">
        <f>'M3-In'!AD71+'M3-In'!AE71</f>
        <v>0</v>
      </c>
      <c r="AH71" s="81">
        <f t="shared" si="24"/>
        <v>0</v>
      </c>
      <c r="AI71" s="81">
        <f>IF(V71=1,"Corriger!",ROUND('M3-In'!AF71*AE71*fuf,2))</f>
        <v>0</v>
      </c>
      <c r="AJ71" s="81">
        <f>IF(V71=1,"Corriger!",ROUND('M3-In'!AG71*AE71*fuf,2))</f>
        <v>0</v>
      </c>
      <c r="AK71" s="81">
        <f>IF(V71=1,"Corriger!",ROUND('M3-In'!AH71*AE71*fuf,2))</f>
        <v>0</v>
      </c>
      <c r="AL71" s="81">
        <f>IF(V71=1,"Corriger!",ROUND('M3-In'!AI71*AE71*fuf,2))</f>
        <v>0</v>
      </c>
      <c r="AM71" s="81">
        <f>IF(V71=1,"Corriger!",ROUND('M3-In'!AJ71*AE71*fuf,2))</f>
        <v>0</v>
      </c>
      <c r="AN71" s="81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1">
        <f t="shared" si="26"/>
        <v>0</v>
      </c>
      <c r="AQ71" s="81">
        <f t="shared" ca="1" si="27"/>
        <v>0</v>
      </c>
      <c r="AR71" s="81">
        <f t="shared" ca="1" si="28"/>
        <v>0</v>
      </c>
      <c r="AS71" s="81">
        <f t="shared" si="29"/>
        <v>0</v>
      </c>
      <c r="AT71" s="81">
        <f t="shared" ca="1" si="30"/>
        <v>0</v>
      </c>
      <c r="AU71" s="81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'M3-In'!F72*malu3+'M3-In'!G72*dima3+'M3-In'!H72*wome3+'M3-In'!I72*doje3+'M3-In'!J72*vrve3+'M3-In'!K72*zasa3+'M3-In'!L72*zodi3</f>
        <v>0</v>
      </c>
      <c r="F72" s="34">
        <f>IF('M3-In'!Q72&lt;0,1,0)</f>
        <v>0</v>
      </c>
      <c r="G72" s="81" t="str">
        <f t="shared" si="16"/>
        <v>OK</v>
      </c>
      <c r="H72" s="81">
        <f>IF('M3-In'!Q72&lt;0,0,'M3-In'!Q72)</f>
        <v>0</v>
      </c>
      <c r="I72" s="25">
        <f>IF('M3-In'!F72&gt;0,malu3,0)</f>
        <v>0</v>
      </c>
      <c r="J72" s="25">
        <f>IF('M3-In'!G72&gt;0,dima3,0)</f>
        <v>0</v>
      </c>
      <c r="K72" s="25">
        <f>IF('M3-In'!H72&gt;0,wome3,0)</f>
        <v>0</v>
      </c>
      <c r="L72" s="25">
        <f>IF('M3-In'!I72&gt;0,doje3,0)</f>
        <v>0</v>
      </c>
      <c r="M72" s="25">
        <f>IF('M3-In'!J72&gt;0,vrve3,0)</f>
        <v>0</v>
      </c>
      <c r="N72" s="25">
        <f>IF('M3-In'!K72&gt;0,zasa3,0)</f>
        <v>0</v>
      </c>
      <c r="O72" s="25">
        <f>IF('M3-In'!L72&gt;0,zodi3,0)</f>
        <v>0</v>
      </c>
      <c r="P72" s="25">
        <f t="shared" si="17"/>
        <v>0</v>
      </c>
      <c r="Q72" s="25">
        <f>IF(P72+'M3-In'!U72&gt;malu3+dima3+wome3+doje3+vrve3+zasa3+zodi3,1,0)</f>
        <v>0</v>
      </c>
      <c r="R72" s="25" t="str">
        <f t="shared" si="18"/>
        <v>OK</v>
      </c>
      <c r="S72" s="25">
        <f>MIN(P72+'M3-In'!U72,malu3+dima3+wome3+doje3+vrve3+zasa3+zodi3)</f>
        <v>0</v>
      </c>
      <c r="T72" s="25">
        <f>IF('M3-In'!AD72+'M3-In'!AE72+'M3-In'!AF72+'M3-In'!AG72+'M3-In'!AH72+'M3-In'!AI72+'M3-In'!AJ72&gt;S72,1,0)</f>
        <v>0</v>
      </c>
      <c r="U72" s="25" t="str">
        <f t="shared" si="19"/>
        <v>OK</v>
      </c>
      <c r="V72" s="81">
        <f t="shared" si="20"/>
        <v>0</v>
      </c>
      <c r="W72" s="81">
        <f>ROUND('M3-In'!Y72+'M3-In'!Z72+'M3-In'!AA72*0.5+'M3-In'!AB72*0.5,2)</f>
        <v>0</v>
      </c>
      <c r="X72" s="81">
        <f>ROUND('M3-In'!Y72,2)+ROUND('M3-In'!Z72*1.5,2)+ROUND('M3-In'!AA72*0.6,2)+ROUND('M3-In'!AB72*0.9,2)</f>
        <v>0</v>
      </c>
      <c r="Y72" s="81">
        <f ca="1">IF(V72=1,"Corriger",'M3-In'!Y72* vergoeddrie +'M3-In'!Z72*ROUND( vergoeddrie *1.5,2)+'M3-In'!AA72*ROUND( vergoeddrie *0.6,2)+'M3-In'!AB72*ROUND( vergoeddrie *0.9,2))</f>
        <v>0</v>
      </c>
      <c r="Z72" s="81">
        <f t="shared" ca="1" si="21"/>
        <v>0</v>
      </c>
      <c r="AA72" s="81">
        <f>E72+'M3-In'!N72+'M3-In'!P72+H72</f>
        <v>0</v>
      </c>
      <c r="AB72" s="81">
        <f>E72+'M3-In'!N72+'M3-In'!P72</f>
        <v>0</v>
      </c>
      <c r="AC72" s="25">
        <f>IF(V72=1,"Corriger",MIN(AA72,ad5m3*Ident!L72))</f>
        <v>0</v>
      </c>
      <c r="AD72" s="25">
        <f>MIN(AB72,ad5m3*Ident!L72)</f>
        <v>0</v>
      </c>
      <c r="AE72" s="81">
        <f t="shared" si="22"/>
        <v>0</v>
      </c>
      <c r="AF72" s="81">
        <f t="shared" si="23"/>
        <v>0</v>
      </c>
      <c r="AG72" s="81">
        <f>'M3-In'!AD72+'M3-In'!AE72</f>
        <v>0</v>
      </c>
      <c r="AH72" s="81">
        <f t="shared" si="24"/>
        <v>0</v>
      </c>
      <c r="AI72" s="81">
        <f>IF(V72=1,"Corriger!",ROUND('M3-In'!AF72*AE72*fuf,2))</f>
        <v>0</v>
      </c>
      <c r="AJ72" s="81">
        <f>IF(V72=1,"Corriger!",ROUND('M3-In'!AG72*AE72*fuf,2))</f>
        <v>0</v>
      </c>
      <c r="AK72" s="81">
        <f>IF(V72=1,"Corriger!",ROUND('M3-In'!AH72*AE72*fuf,2))</f>
        <v>0</v>
      </c>
      <c r="AL72" s="81">
        <f>IF(V72=1,"Corriger!",ROUND('M3-In'!AI72*AE72*fuf,2))</f>
        <v>0</v>
      </c>
      <c r="AM72" s="81">
        <f>IF(V72=1,"Corriger!",ROUND('M3-In'!AJ72*AE72*fuf,2))</f>
        <v>0</v>
      </c>
      <c r="AN72" s="81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1">
        <f t="shared" si="26"/>
        <v>0</v>
      </c>
      <c r="AQ72" s="81">
        <f t="shared" ca="1" si="27"/>
        <v>0</v>
      </c>
      <c r="AR72" s="81">
        <f t="shared" ca="1" si="28"/>
        <v>0</v>
      </c>
      <c r="AS72" s="81">
        <f t="shared" si="29"/>
        <v>0</v>
      </c>
      <c r="AT72" s="81">
        <f t="shared" ca="1" si="30"/>
        <v>0</v>
      </c>
      <c r="AU72" s="81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'M3-In'!F73*malu3+'M3-In'!G73*dima3+'M3-In'!H73*wome3+'M3-In'!I73*doje3+'M3-In'!J73*vrve3+'M3-In'!K73*zasa3+'M3-In'!L73*zodi3</f>
        <v>0</v>
      </c>
      <c r="F73" s="34">
        <f>IF('M3-In'!Q73&lt;0,1,0)</f>
        <v>0</v>
      </c>
      <c r="G73" s="81" t="str">
        <f t="shared" si="16"/>
        <v>OK</v>
      </c>
      <c r="H73" s="81">
        <f>IF('M3-In'!Q73&lt;0,0,'M3-In'!Q73)</f>
        <v>0</v>
      </c>
      <c r="I73" s="25">
        <f>IF('M3-In'!F73&gt;0,malu3,0)</f>
        <v>0</v>
      </c>
      <c r="J73" s="25">
        <f>IF('M3-In'!G73&gt;0,dima3,0)</f>
        <v>0</v>
      </c>
      <c r="K73" s="25">
        <f>IF('M3-In'!H73&gt;0,wome3,0)</f>
        <v>0</v>
      </c>
      <c r="L73" s="25">
        <f>IF('M3-In'!I73&gt;0,doje3,0)</f>
        <v>0</v>
      </c>
      <c r="M73" s="25">
        <f>IF('M3-In'!J73&gt;0,vrve3,0)</f>
        <v>0</v>
      </c>
      <c r="N73" s="25">
        <f>IF('M3-In'!K73&gt;0,zasa3,0)</f>
        <v>0</v>
      </c>
      <c r="O73" s="25">
        <f>IF('M3-In'!L73&gt;0,zodi3,0)</f>
        <v>0</v>
      </c>
      <c r="P73" s="25">
        <f t="shared" si="17"/>
        <v>0</v>
      </c>
      <c r="Q73" s="25">
        <f>IF(P73+'M3-In'!U73&gt;malu3+dima3+wome3+doje3+vrve3+zasa3+zodi3,1,0)</f>
        <v>0</v>
      </c>
      <c r="R73" s="25" t="str">
        <f t="shared" si="18"/>
        <v>OK</v>
      </c>
      <c r="S73" s="25">
        <f>MIN(P73+'M3-In'!U73,malu3+dima3+wome3+doje3+vrve3+zasa3+zodi3)</f>
        <v>0</v>
      </c>
      <c r="T73" s="25">
        <f>IF('M3-In'!AD73+'M3-In'!AE73+'M3-In'!AF73+'M3-In'!AG73+'M3-In'!AH73+'M3-In'!AI73+'M3-In'!AJ73&gt;S73,1,0)</f>
        <v>0</v>
      </c>
      <c r="U73" s="25" t="str">
        <f t="shared" si="19"/>
        <v>OK</v>
      </c>
      <c r="V73" s="81">
        <f t="shared" si="20"/>
        <v>0</v>
      </c>
      <c r="W73" s="81">
        <f>ROUND('M3-In'!Y73+'M3-In'!Z73+'M3-In'!AA73*0.5+'M3-In'!AB73*0.5,2)</f>
        <v>0</v>
      </c>
      <c r="X73" s="81">
        <f>ROUND('M3-In'!Y73,2)+ROUND('M3-In'!Z73*1.5,2)+ROUND('M3-In'!AA73*0.6,2)+ROUND('M3-In'!AB73*0.9,2)</f>
        <v>0</v>
      </c>
      <c r="Y73" s="81">
        <f ca="1">IF(V73=1,"Corriger",'M3-In'!Y73* vergoeddrie +'M3-In'!Z73*ROUND( vergoeddrie *1.5,2)+'M3-In'!AA73*ROUND( vergoeddrie *0.6,2)+'M3-In'!AB73*ROUND( vergoeddrie *0.9,2))</f>
        <v>0</v>
      </c>
      <c r="Z73" s="81">
        <f t="shared" ca="1" si="21"/>
        <v>0</v>
      </c>
      <c r="AA73" s="81">
        <f>E73+'M3-In'!N73+'M3-In'!P73+H73</f>
        <v>0</v>
      </c>
      <c r="AB73" s="81">
        <f>E73+'M3-In'!N73+'M3-In'!P73</f>
        <v>0</v>
      </c>
      <c r="AC73" s="25">
        <f>IF(V73=1,"Corriger",MIN(AA73,ad5m3*Ident!L73))</f>
        <v>0</v>
      </c>
      <c r="AD73" s="25">
        <f>MIN(AB73,ad5m3*Ident!L73)</f>
        <v>0</v>
      </c>
      <c r="AE73" s="81">
        <f t="shared" si="22"/>
        <v>0</v>
      </c>
      <c r="AF73" s="81">
        <f t="shared" si="23"/>
        <v>0</v>
      </c>
      <c r="AG73" s="81">
        <f>'M3-In'!AD73+'M3-In'!AE73</f>
        <v>0</v>
      </c>
      <c r="AH73" s="81">
        <f t="shared" si="24"/>
        <v>0</v>
      </c>
      <c r="AI73" s="81">
        <f>IF(V73=1,"Corriger!",ROUND('M3-In'!AF73*AE73*fuf,2))</f>
        <v>0</v>
      </c>
      <c r="AJ73" s="81">
        <f>IF(V73=1,"Corriger!",ROUND('M3-In'!AG73*AE73*fuf,2))</f>
        <v>0</v>
      </c>
      <c r="AK73" s="81">
        <f>IF(V73=1,"Corriger!",ROUND('M3-In'!AH73*AE73*fuf,2))</f>
        <v>0</v>
      </c>
      <c r="AL73" s="81">
        <f>IF(V73=1,"Corriger!",ROUND('M3-In'!AI73*AE73*fuf,2))</f>
        <v>0</v>
      </c>
      <c r="AM73" s="81">
        <f>IF(V73=1,"Corriger!",ROUND('M3-In'!AJ73*AE73*fuf,2))</f>
        <v>0</v>
      </c>
      <c r="AN73" s="81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1">
        <f t="shared" si="26"/>
        <v>0</v>
      </c>
      <c r="AQ73" s="81">
        <f t="shared" ca="1" si="27"/>
        <v>0</v>
      </c>
      <c r="AR73" s="81">
        <f t="shared" ca="1" si="28"/>
        <v>0</v>
      </c>
      <c r="AS73" s="81">
        <f t="shared" si="29"/>
        <v>0</v>
      </c>
      <c r="AT73" s="81">
        <f t="shared" ca="1" si="30"/>
        <v>0</v>
      </c>
      <c r="AU73" s="81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'M3-In'!F74*malu3+'M3-In'!G74*dima3+'M3-In'!H74*wome3+'M3-In'!I74*doje3+'M3-In'!J74*vrve3+'M3-In'!K74*zasa3+'M3-In'!L74*zodi3</f>
        <v>0</v>
      </c>
      <c r="F74" s="34">
        <f>IF('M3-In'!Q74&lt;0,1,0)</f>
        <v>0</v>
      </c>
      <c r="G74" s="81" t="str">
        <f t="shared" si="16"/>
        <v>OK</v>
      </c>
      <c r="H74" s="81">
        <f>IF('M3-In'!Q74&lt;0,0,'M3-In'!Q74)</f>
        <v>0</v>
      </c>
      <c r="I74" s="25">
        <f>IF('M3-In'!F74&gt;0,malu3,0)</f>
        <v>0</v>
      </c>
      <c r="J74" s="25">
        <f>IF('M3-In'!G74&gt;0,dima3,0)</f>
        <v>0</v>
      </c>
      <c r="K74" s="25">
        <f>IF('M3-In'!H74&gt;0,wome3,0)</f>
        <v>0</v>
      </c>
      <c r="L74" s="25">
        <f>IF('M3-In'!I74&gt;0,doje3,0)</f>
        <v>0</v>
      </c>
      <c r="M74" s="25">
        <f>IF('M3-In'!J74&gt;0,vrve3,0)</f>
        <v>0</v>
      </c>
      <c r="N74" s="25">
        <f>IF('M3-In'!K74&gt;0,zasa3,0)</f>
        <v>0</v>
      </c>
      <c r="O74" s="25">
        <f>IF('M3-In'!L74&gt;0,zodi3,0)</f>
        <v>0</v>
      </c>
      <c r="P74" s="25">
        <f t="shared" si="17"/>
        <v>0</v>
      </c>
      <c r="Q74" s="25">
        <f>IF(P74+'M3-In'!U74&gt;malu3+dima3+wome3+doje3+vrve3+zasa3+zodi3,1,0)</f>
        <v>0</v>
      </c>
      <c r="R74" s="25" t="str">
        <f t="shared" si="18"/>
        <v>OK</v>
      </c>
      <c r="S74" s="25">
        <f>MIN(P74+'M3-In'!U74,malu3+dima3+wome3+doje3+vrve3+zasa3+zodi3)</f>
        <v>0</v>
      </c>
      <c r="T74" s="25">
        <f>IF('M3-In'!AD74+'M3-In'!AE74+'M3-In'!AF74+'M3-In'!AG74+'M3-In'!AH74+'M3-In'!AI74+'M3-In'!AJ74&gt;S74,1,0)</f>
        <v>0</v>
      </c>
      <c r="U74" s="25" t="str">
        <f t="shared" si="19"/>
        <v>OK</v>
      </c>
      <c r="V74" s="81">
        <f t="shared" si="20"/>
        <v>0</v>
      </c>
      <c r="W74" s="81">
        <f>ROUND('M3-In'!Y74+'M3-In'!Z74+'M3-In'!AA74*0.5+'M3-In'!AB74*0.5,2)</f>
        <v>0</v>
      </c>
      <c r="X74" s="81">
        <f>ROUND('M3-In'!Y74,2)+ROUND('M3-In'!Z74*1.5,2)+ROUND('M3-In'!AA74*0.6,2)+ROUND('M3-In'!AB74*0.9,2)</f>
        <v>0</v>
      </c>
      <c r="Y74" s="81">
        <f ca="1">IF(V74=1,"Corriger",'M3-In'!Y74* vergoeddrie +'M3-In'!Z74*ROUND( vergoeddrie *1.5,2)+'M3-In'!AA74*ROUND( vergoeddrie *0.6,2)+'M3-In'!AB74*ROUND( vergoeddrie *0.9,2))</f>
        <v>0</v>
      </c>
      <c r="Z74" s="81">
        <f t="shared" ca="1" si="21"/>
        <v>0</v>
      </c>
      <c r="AA74" s="81">
        <f>E74+'M3-In'!N74+'M3-In'!P74+H74</f>
        <v>0</v>
      </c>
      <c r="AB74" s="81">
        <f>E74+'M3-In'!N74+'M3-In'!P74</f>
        <v>0</v>
      </c>
      <c r="AC74" s="25">
        <f>IF(V74=1,"Corriger",MIN(AA74,ad5m3*Ident!L74))</f>
        <v>0</v>
      </c>
      <c r="AD74" s="25">
        <f>MIN(AB74,ad5m3*Ident!L74)</f>
        <v>0</v>
      </c>
      <c r="AE74" s="81">
        <f t="shared" si="22"/>
        <v>0</v>
      </c>
      <c r="AF74" s="81">
        <f t="shared" si="23"/>
        <v>0</v>
      </c>
      <c r="AG74" s="81">
        <f>'M3-In'!AD74+'M3-In'!AE74</f>
        <v>0</v>
      </c>
      <c r="AH74" s="81">
        <f t="shared" si="24"/>
        <v>0</v>
      </c>
      <c r="AI74" s="81">
        <f>IF(V74=1,"Corriger!",ROUND('M3-In'!AF74*AE74*fuf,2))</f>
        <v>0</v>
      </c>
      <c r="AJ74" s="81">
        <f>IF(V74=1,"Corriger!",ROUND('M3-In'!AG74*AE74*fuf,2))</f>
        <v>0</v>
      </c>
      <c r="AK74" s="81">
        <f>IF(V74=1,"Corriger!",ROUND('M3-In'!AH74*AE74*fuf,2))</f>
        <v>0</v>
      </c>
      <c r="AL74" s="81">
        <f>IF(V74=1,"Corriger!",ROUND('M3-In'!AI74*AE74*fuf,2))</f>
        <v>0</v>
      </c>
      <c r="AM74" s="81">
        <f>IF(V74=1,"Corriger!",ROUND('M3-In'!AJ74*AE74*fuf,2))</f>
        <v>0</v>
      </c>
      <c r="AN74" s="81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1">
        <f t="shared" si="26"/>
        <v>0</v>
      </c>
      <c r="AQ74" s="81">
        <f t="shared" ca="1" si="27"/>
        <v>0</v>
      </c>
      <c r="AR74" s="81">
        <f t="shared" ca="1" si="28"/>
        <v>0</v>
      </c>
      <c r="AS74" s="81">
        <f t="shared" si="29"/>
        <v>0</v>
      </c>
      <c r="AT74" s="81">
        <f t="shared" ca="1" si="30"/>
        <v>0</v>
      </c>
      <c r="AU74" s="81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'M3-In'!F75*malu3+'M3-In'!G75*dima3+'M3-In'!H75*wome3+'M3-In'!I75*doje3+'M3-In'!J75*vrve3+'M3-In'!K75*zasa3+'M3-In'!L75*zodi3</f>
        <v>0</v>
      </c>
      <c r="F75" s="34">
        <f>IF('M3-In'!Q75&lt;0,1,0)</f>
        <v>0</v>
      </c>
      <c r="G75" s="81" t="str">
        <f t="shared" si="16"/>
        <v>OK</v>
      </c>
      <c r="H75" s="81">
        <f>IF('M3-In'!Q75&lt;0,0,'M3-In'!Q75)</f>
        <v>0</v>
      </c>
      <c r="I75" s="25">
        <f>IF('M3-In'!F75&gt;0,malu3,0)</f>
        <v>0</v>
      </c>
      <c r="J75" s="25">
        <f>IF('M3-In'!G75&gt;0,dima3,0)</f>
        <v>0</v>
      </c>
      <c r="K75" s="25">
        <f>IF('M3-In'!H75&gt;0,wome3,0)</f>
        <v>0</v>
      </c>
      <c r="L75" s="25">
        <f>IF('M3-In'!I75&gt;0,doje3,0)</f>
        <v>0</v>
      </c>
      <c r="M75" s="25">
        <f>IF('M3-In'!J75&gt;0,vrve3,0)</f>
        <v>0</v>
      </c>
      <c r="N75" s="25">
        <f>IF('M3-In'!K75&gt;0,zasa3,0)</f>
        <v>0</v>
      </c>
      <c r="O75" s="25">
        <f>IF('M3-In'!L75&gt;0,zodi3,0)</f>
        <v>0</v>
      </c>
      <c r="P75" s="25">
        <f t="shared" si="17"/>
        <v>0</v>
      </c>
      <c r="Q75" s="25">
        <f>IF(P75+'M3-In'!U75&gt;malu3+dima3+wome3+doje3+vrve3+zasa3+zodi3,1,0)</f>
        <v>0</v>
      </c>
      <c r="R75" s="25" t="str">
        <f t="shared" si="18"/>
        <v>OK</v>
      </c>
      <c r="S75" s="25">
        <f>MIN(P75+'M3-In'!U75,malu3+dima3+wome3+doje3+vrve3+zasa3+zodi3)</f>
        <v>0</v>
      </c>
      <c r="T75" s="25">
        <f>IF('M3-In'!AD75+'M3-In'!AE75+'M3-In'!AF75+'M3-In'!AG75+'M3-In'!AH75+'M3-In'!AI75+'M3-In'!AJ75&gt;S75,1,0)</f>
        <v>0</v>
      </c>
      <c r="U75" s="25" t="str">
        <f t="shared" si="19"/>
        <v>OK</v>
      </c>
      <c r="V75" s="81">
        <f t="shared" si="20"/>
        <v>0</v>
      </c>
      <c r="W75" s="81">
        <f>ROUND('M3-In'!Y75+'M3-In'!Z75+'M3-In'!AA75*0.5+'M3-In'!AB75*0.5,2)</f>
        <v>0</v>
      </c>
      <c r="X75" s="81">
        <f>ROUND('M3-In'!Y75,2)+ROUND('M3-In'!Z75*1.5,2)+ROUND('M3-In'!AA75*0.6,2)+ROUND('M3-In'!AB75*0.9,2)</f>
        <v>0</v>
      </c>
      <c r="Y75" s="81">
        <f ca="1">IF(V75=1,"Corriger",'M3-In'!Y75* vergoeddrie +'M3-In'!Z75*ROUND( vergoeddrie *1.5,2)+'M3-In'!AA75*ROUND( vergoeddrie *0.6,2)+'M3-In'!AB75*ROUND( vergoeddrie *0.9,2))</f>
        <v>0</v>
      </c>
      <c r="Z75" s="81">
        <f t="shared" ca="1" si="21"/>
        <v>0</v>
      </c>
      <c r="AA75" s="81">
        <f>E75+'M3-In'!N75+'M3-In'!P75+H75</f>
        <v>0</v>
      </c>
      <c r="AB75" s="81">
        <f>E75+'M3-In'!N75+'M3-In'!P75</f>
        <v>0</v>
      </c>
      <c r="AC75" s="25">
        <f>IF(V75=1,"Corriger",MIN(AA75,ad5m3*Ident!L75))</f>
        <v>0</v>
      </c>
      <c r="AD75" s="25">
        <f>MIN(AB75,ad5m3*Ident!L75)</f>
        <v>0</v>
      </c>
      <c r="AE75" s="81">
        <f t="shared" si="22"/>
        <v>0</v>
      </c>
      <c r="AF75" s="81">
        <f t="shared" si="23"/>
        <v>0</v>
      </c>
      <c r="AG75" s="81">
        <f>'M3-In'!AD75+'M3-In'!AE75</f>
        <v>0</v>
      </c>
      <c r="AH75" s="81">
        <f t="shared" si="24"/>
        <v>0</v>
      </c>
      <c r="AI75" s="81">
        <f>IF(V75=1,"Corriger!",ROUND('M3-In'!AF75*AE75*fuf,2))</f>
        <v>0</v>
      </c>
      <c r="AJ75" s="81">
        <f>IF(V75=1,"Corriger!",ROUND('M3-In'!AG75*AE75*fuf,2))</f>
        <v>0</v>
      </c>
      <c r="AK75" s="81">
        <f>IF(V75=1,"Corriger!",ROUND('M3-In'!AH75*AE75*fuf,2))</f>
        <v>0</v>
      </c>
      <c r="AL75" s="81">
        <f>IF(V75=1,"Corriger!",ROUND('M3-In'!AI75*AE75*fuf,2))</f>
        <v>0</v>
      </c>
      <c r="AM75" s="81">
        <f>IF(V75=1,"Corriger!",ROUND('M3-In'!AJ75*AE75*fuf,2))</f>
        <v>0</v>
      </c>
      <c r="AN75" s="81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1">
        <f t="shared" si="26"/>
        <v>0</v>
      </c>
      <c r="AQ75" s="81">
        <f t="shared" ca="1" si="27"/>
        <v>0</v>
      </c>
      <c r="AR75" s="81">
        <f t="shared" ca="1" si="28"/>
        <v>0</v>
      </c>
      <c r="AS75" s="81">
        <f t="shared" si="29"/>
        <v>0</v>
      </c>
      <c r="AT75" s="81">
        <f t="shared" ca="1" si="30"/>
        <v>0</v>
      </c>
      <c r="AU75" s="81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'M3-In'!F76*malu3+'M3-In'!G76*dima3+'M3-In'!H76*wome3+'M3-In'!I76*doje3+'M3-In'!J76*vrve3+'M3-In'!K76*zasa3+'M3-In'!L76*zodi3</f>
        <v>0</v>
      </c>
      <c r="F76" s="34">
        <f>IF('M3-In'!Q76&lt;0,1,0)</f>
        <v>0</v>
      </c>
      <c r="G76" s="81" t="str">
        <f t="shared" si="16"/>
        <v>OK</v>
      </c>
      <c r="H76" s="81">
        <f>IF('M3-In'!Q76&lt;0,0,'M3-In'!Q76)</f>
        <v>0</v>
      </c>
      <c r="I76" s="25">
        <f>IF('M3-In'!F76&gt;0,malu3,0)</f>
        <v>0</v>
      </c>
      <c r="J76" s="25">
        <f>IF('M3-In'!G76&gt;0,dima3,0)</f>
        <v>0</v>
      </c>
      <c r="K76" s="25">
        <f>IF('M3-In'!H76&gt;0,wome3,0)</f>
        <v>0</v>
      </c>
      <c r="L76" s="25">
        <f>IF('M3-In'!I76&gt;0,doje3,0)</f>
        <v>0</v>
      </c>
      <c r="M76" s="25">
        <f>IF('M3-In'!J76&gt;0,vrve3,0)</f>
        <v>0</v>
      </c>
      <c r="N76" s="25">
        <f>IF('M3-In'!K76&gt;0,zasa3,0)</f>
        <v>0</v>
      </c>
      <c r="O76" s="25">
        <f>IF('M3-In'!L76&gt;0,zodi3,0)</f>
        <v>0</v>
      </c>
      <c r="P76" s="25">
        <f t="shared" si="17"/>
        <v>0</v>
      </c>
      <c r="Q76" s="25">
        <f>IF(P76+'M3-In'!U76&gt;malu3+dima3+wome3+doje3+vrve3+zasa3+zodi3,1,0)</f>
        <v>0</v>
      </c>
      <c r="R76" s="25" t="str">
        <f t="shared" si="18"/>
        <v>OK</v>
      </c>
      <c r="S76" s="25">
        <f>MIN(P76+'M3-In'!U76,malu3+dima3+wome3+doje3+vrve3+zasa3+zodi3)</f>
        <v>0</v>
      </c>
      <c r="T76" s="25">
        <f>IF('M3-In'!AD76+'M3-In'!AE76+'M3-In'!AF76+'M3-In'!AG76+'M3-In'!AH76+'M3-In'!AI76+'M3-In'!AJ76&gt;S76,1,0)</f>
        <v>0</v>
      </c>
      <c r="U76" s="25" t="str">
        <f t="shared" si="19"/>
        <v>OK</v>
      </c>
      <c r="V76" s="81">
        <f t="shared" si="20"/>
        <v>0</v>
      </c>
      <c r="W76" s="81">
        <f>ROUND('M3-In'!Y76+'M3-In'!Z76+'M3-In'!AA76*0.5+'M3-In'!AB76*0.5,2)</f>
        <v>0</v>
      </c>
      <c r="X76" s="81">
        <f>ROUND('M3-In'!Y76,2)+ROUND('M3-In'!Z76*1.5,2)+ROUND('M3-In'!AA76*0.6,2)+ROUND('M3-In'!AB76*0.9,2)</f>
        <v>0</v>
      </c>
      <c r="Y76" s="81">
        <f ca="1">IF(V76=1,"Corriger",'M3-In'!Y76* vergoeddrie +'M3-In'!Z76*ROUND( vergoeddrie *1.5,2)+'M3-In'!AA76*ROUND( vergoeddrie *0.6,2)+'M3-In'!AB76*ROUND( vergoeddrie *0.9,2))</f>
        <v>0</v>
      </c>
      <c r="Z76" s="81">
        <f t="shared" ca="1" si="21"/>
        <v>0</v>
      </c>
      <c r="AA76" s="81">
        <f>E76+'M3-In'!N76+'M3-In'!P76+H76</f>
        <v>0</v>
      </c>
      <c r="AB76" s="81">
        <f>E76+'M3-In'!N76+'M3-In'!P76</f>
        <v>0</v>
      </c>
      <c r="AC76" s="25">
        <f>IF(V76=1,"Corriger",MIN(AA76,ad5m3*Ident!L76))</f>
        <v>0</v>
      </c>
      <c r="AD76" s="25">
        <f>MIN(AB76,ad5m3*Ident!L76)</f>
        <v>0</v>
      </c>
      <c r="AE76" s="81">
        <f t="shared" si="22"/>
        <v>0</v>
      </c>
      <c r="AF76" s="81">
        <f t="shared" si="23"/>
        <v>0</v>
      </c>
      <c r="AG76" s="81">
        <f>'M3-In'!AD76+'M3-In'!AE76</f>
        <v>0</v>
      </c>
      <c r="AH76" s="81">
        <f t="shared" si="24"/>
        <v>0</v>
      </c>
      <c r="AI76" s="81">
        <f>IF(V76=1,"Corriger!",ROUND('M3-In'!AF76*AE76*fuf,2))</f>
        <v>0</v>
      </c>
      <c r="AJ76" s="81">
        <f>IF(V76=1,"Corriger!",ROUND('M3-In'!AG76*AE76*fuf,2))</f>
        <v>0</v>
      </c>
      <c r="AK76" s="81">
        <f>IF(V76=1,"Corriger!",ROUND('M3-In'!AH76*AE76*fuf,2))</f>
        <v>0</v>
      </c>
      <c r="AL76" s="81">
        <f>IF(V76=1,"Corriger!",ROUND('M3-In'!AI76*AE76*fuf,2))</f>
        <v>0</v>
      </c>
      <c r="AM76" s="81">
        <f>IF(V76=1,"Corriger!",ROUND('M3-In'!AJ76*AE76*fuf,2))</f>
        <v>0</v>
      </c>
      <c r="AN76" s="81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1">
        <f t="shared" si="26"/>
        <v>0</v>
      </c>
      <c r="AQ76" s="81">
        <f t="shared" ca="1" si="27"/>
        <v>0</v>
      </c>
      <c r="AR76" s="81">
        <f t="shared" ca="1" si="28"/>
        <v>0</v>
      </c>
      <c r="AS76" s="81">
        <f t="shared" si="29"/>
        <v>0</v>
      </c>
      <c r="AT76" s="81">
        <f t="shared" ca="1" si="30"/>
        <v>0</v>
      </c>
      <c r="AU76" s="81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'M3-In'!F77*malu3+'M3-In'!G77*dima3+'M3-In'!H77*wome3+'M3-In'!I77*doje3+'M3-In'!J77*vrve3+'M3-In'!K77*zasa3+'M3-In'!L77*zodi3</f>
        <v>0</v>
      </c>
      <c r="F77" s="34">
        <f>IF('M3-In'!Q77&lt;0,1,0)</f>
        <v>0</v>
      </c>
      <c r="G77" s="81" t="str">
        <f t="shared" si="16"/>
        <v>OK</v>
      </c>
      <c r="H77" s="81">
        <f>IF('M3-In'!Q77&lt;0,0,'M3-In'!Q77)</f>
        <v>0</v>
      </c>
      <c r="I77" s="25">
        <f>IF('M3-In'!F77&gt;0,malu3,0)</f>
        <v>0</v>
      </c>
      <c r="J77" s="25">
        <f>IF('M3-In'!G77&gt;0,dima3,0)</f>
        <v>0</v>
      </c>
      <c r="K77" s="25">
        <f>IF('M3-In'!H77&gt;0,wome3,0)</f>
        <v>0</v>
      </c>
      <c r="L77" s="25">
        <f>IF('M3-In'!I77&gt;0,doje3,0)</f>
        <v>0</v>
      </c>
      <c r="M77" s="25">
        <f>IF('M3-In'!J77&gt;0,vrve3,0)</f>
        <v>0</v>
      </c>
      <c r="N77" s="25">
        <f>IF('M3-In'!K77&gt;0,zasa3,0)</f>
        <v>0</v>
      </c>
      <c r="O77" s="25">
        <f>IF('M3-In'!L77&gt;0,zodi3,0)</f>
        <v>0</v>
      </c>
      <c r="P77" s="25">
        <f t="shared" si="17"/>
        <v>0</v>
      </c>
      <c r="Q77" s="25">
        <f>IF(P77+'M3-In'!U77&gt;malu3+dima3+wome3+doje3+vrve3+zasa3+zodi3,1,0)</f>
        <v>0</v>
      </c>
      <c r="R77" s="25" t="str">
        <f t="shared" si="18"/>
        <v>OK</v>
      </c>
      <c r="S77" s="25">
        <f>MIN(P77+'M3-In'!U77,malu3+dima3+wome3+doje3+vrve3+zasa3+zodi3)</f>
        <v>0</v>
      </c>
      <c r="T77" s="25">
        <f>IF('M3-In'!AD77+'M3-In'!AE77+'M3-In'!AF77+'M3-In'!AG77+'M3-In'!AH77+'M3-In'!AI77+'M3-In'!AJ77&gt;S77,1,0)</f>
        <v>0</v>
      </c>
      <c r="U77" s="25" t="str">
        <f t="shared" si="19"/>
        <v>OK</v>
      </c>
      <c r="V77" s="81">
        <f t="shared" si="20"/>
        <v>0</v>
      </c>
      <c r="W77" s="81">
        <f>ROUND('M3-In'!Y77+'M3-In'!Z77+'M3-In'!AA77*0.5+'M3-In'!AB77*0.5,2)</f>
        <v>0</v>
      </c>
      <c r="X77" s="81">
        <f>ROUND('M3-In'!Y77,2)+ROUND('M3-In'!Z77*1.5,2)+ROUND('M3-In'!AA77*0.6,2)+ROUND('M3-In'!AB77*0.9,2)</f>
        <v>0</v>
      </c>
      <c r="Y77" s="81">
        <f ca="1">IF(V77=1,"Corriger",'M3-In'!Y77* vergoeddrie +'M3-In'!Z77*ROUND( vergoeddrie *1.5,2)+'M3-In'!AA77*ROUND( vergoeddrie *0.6,2)+'M3-In'!AB77*ROUND( vergoeddrie *0.9,2))</f>
        <v>0</v>
      </c>
      <c r="Z77" s="81">
        <f t="shared" ca="1" si="21"/>
        <v>0</v>
      </c>
      <c r="AA77" s="81">
        <f>E77+'M3-In'!N77+'M3-In'!P77+H77</f>
        <v>0</v>
      </c>
      <c r="AB77" s="81">
        <f>E77+'M3-In'!N77+'M3-In'!P77</f>
        <v>0</v>
      </c>
      <c r="AC77" s="25">
        <f>IF(V77=1,"Corriger",MIN(AA77,ad5m3*Ident!L77))</f>
        <v>0</v>
      </c>
      <c r="AD77" s="25">
        <f>MIN(AB77,ad5m3*Ident!L77)</f>
        <v>0</v>
      </c>
      <c r="AE77" s="81">
        <f t="shared" si="22"/>
        <v>0</v>
      </c>
      <c r="AF77" s="81">
        <f t="shared" si="23"/>
        <v>0</v>
      </c>
      <c r="AG77" s="81">
        <f>'M3-In'!AD77+'M3-In'!AE77</f>
        <v>0</v>
      </c>
      <c r="AH77" s="81">
        <f t="shared" si="24"/>
        <v>0</v>
      </c>
      <c r="AI77" s="81">
        <f>IF(V77=1,"Corriger!",ROUND('M3-In'!AF77*AE77*fuf,2))</f>
        <v>0</v>
      </c>
      <c r="AJ77" s="81">
        <f>IF(V77=1,"Corriger!",ROUND('M3-In'!AG77*AE77*fuf,2))</f>
        <v>0</v>
      </c>
      <c r="AK77" s="81">
        <f>IF(V77=1,"Corriger!",ROUND('M3-In'!AH77*AE77*fuf,2))</f>
        <v>0</v>
      </c>
      <c r="AL77" s="81">
        <f>IF(V77=1,"Corriger!",ROUND('M3-In'!AI77*AE77*fuf,2))</f>
        <v>0</v>
      </c>
      <c r="AM77" s="81">
        <f>IF(V77=1,"Corriger!",ROUND('M3-In'!AJ77*AE77*fuf,2))</f>
        <v>0</v>
      </c>
      <c r="AN77" s="81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1">
        <f t="shared" si="26"/>
        <v>0</v>
      </c>
      <c r="AQ77" s="81">
        <f t="shared" ca="1" si="27"/>
        <v>0</v>
      </c>
      <c r="AR77" s="81">
        <f t="shared" ca="1" si="28"/>
        <v>0</v>
      </c>
      <c r="AS77" s="81">
        <f t="shared" si="29"/>
        <v>0</v>
      </c>
      <c r="AT77" s="81">
        <f t="shared" ca="1" si="30"/>
        <v>0</v>
      </c>
      <c r="AU77" s="81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'M3-In'!F78*malu3+'M3-In'!G78*dima3+'M3-In'!H78*wome3+'M3-In'!I78*doje3+'M3-In'!J78*vrve3+'M3-In'!K78*zasa3+'M3-In'!L78*zodi3</f>
        <v>0</v>
      </c>
      <c r="F78" s="34">
        <f>IF('M3-In'!Q78&lt;0,1,0)</f>
        <v>0</v>
      </c>
      <c r="G78" s="81" t="str">
        <f t="shared" si="16"/>
        <v>OK</v>
      </c>
      <c r="H78" s="81">
        <f>IF('M3-In'!Q78&lt;0,0,'M3-In'!Q78)</f>
        <v>0</v>
      </c>
      <c r="I78" s="25">
        <f>IF('M3-In'!F78&gt;0,malu3,0)</f>
        <v>0</v>
      </c>
      <c r="J78" s="25">
        <f>IF('M3-In'!G78&gt;0,dima3,0)</f>
        <v>0</v>
      </c>
      <c r="K78" s="25">
        <f>IF('M3-In'!H78&gt;0,wome3,0)</f>
        <v>0</v>
      </c>
      <c r="L78" s="25">
        <f>IF('M3-In'!I78&gt;0,doje3,0)</f>
        <v>0</v>
      </c>
      <c r="M78" s="25">
        <f>IF('M3-In'!J78&gt;0,vrve3,0)</f>
        <v>0</v>
      </c>
      <c r="N78" s="25">
        <f>IF('M3-In'!K78&gt;0,zasa3,0)</f>
        <v>0</v>
      </c>
      <c r="O78" s="25">
        <f>IF('M3-In'!L78&gt;0,zodi3,0)</f>
        <v>0</v>
      </c>
      <c r="P78" s="25">
        <f t="shared" si="17"/>
        <v>0</v>
      </c>
      <c r="Q78" s="25">
        <f>IF(P78+'M3-In'!U78&gt;malu3+dima3+wome3+doje3+vrve3+zasa3+zodi3,1,0)</f>
        <v>0</v>
      </c>
      <c r="R78" s="25" t="str">
        <f t="shared" si="18"/>
        <v>OK</v>
      </c>
      <c r="S78" s="25">
        <f>MIN(P78+'M3-In'!U78,malu3+dima3+wome3+doje3+vrve3+zasa3+zodi3)</f>
        <v>0</v>
      </c>
      <c r="T78" s="25">
        <f>IF('M3-In'!AD78+'M3-In'!AE78+'M3-In'!AF78+'M3-In'!AG78+'M3-In'!AH78+'M3-In'!AI78+'M3-In'!AJ78&gt;S78,1,0)</f>
        <v>0</v>
      </c>
      <c r="U78" s="25" t="str">
        <f t="shared" si="19"/>
        <v>OK</v>
      </c>
      <c r="V78" s="81">
        <f t="shared" si="20"/>
        <v>0</v>
      </c>
      <c r="W78" s="81">
        <f>ROUND('M3-In'!Y78+'M3-In'!Z78+'M3-In'!AA78*0.5+'M3-In'!AB78*0.5,2)</f>
        <v>0</v>
      </c>
      <c r="X78" s="81">
        <f>ROUND('M3-In'!Y78,2)+ROUND('M3-In'!Z78*1.5,2)+ROUND('M3-In'!AA78*0.6,2)+ROUND('M3-In'!AB78*0.9,2)</f>
        <v>0</v>
      </c>
      <c r="Y78" s="81">
        <f ca="1">IF(V78=1,"Corriger",'M3-In'!Y78* vergoeddrie +'M3-In'!Z78*ROUND( vergoeddrie *1.5,2)+'M3-In'!AA78*ROUND( vergoeddrie *0.6,2)+'M3-In'!AB78*ROUND( vergoeddrie *0.9,2))</f>
        <v>0</v>
      </c>
      <c r="Z78" s="81">
        <f t="shared" ca="1" si="21"/>
        <v>0</v>
      </c>
      <c r="AA78" s="81">
        <f>E78+'M3-In'!N78+'M3-In'!P78+H78</f>
        <v>0</v>
      </c>
      <c r="AB78" s="81">
        <f>E78+'M3-In'!N78+'M3-In'!P78</f>
        <v>0</v>
      </c>
      <c r="AC78" s="25">
        <f>IF(V78=1,"Corriger",MIN(AA78,ad5m3*Ident!L78))</f>
        <v>0</v>
      </c>
      <c r="AD78" s="25">
        <f>MIN(AB78,ad5m3*Ident!L78)</f>
        <v>0</v>
      </c>
      <c r="AE78" s="81">
        <f t="shared" si="22"/>
        <v>0</v>
      </c>
      <c r="AF78" s="81">
        <f t="shared" si="23"/>
        <v>0</v>
      </c>
      <c r="AG78" s="81">
        <f>'M3-In'!AD78+'M3-In'!AE78</f>
        <v>0</v>
      </c>
      <c r="AH78" s="81">
        <f t="shared" si="24"/>
        <v>0</v>
      </c>
      <c r="AI78" s="81">
        <f>IF(V78=1,"Corriger!",ROUND('M3-In'!AF78*AE78*fuf,2))</f>
        <v>0</v>
      </c>
      <c r="AJ78" s="81">
        <f>IF(V78=1,"Corriger!",ROUND('M3-In'!AG78*AE78*fuf,2))</f>
        <v>0</v>
      </c>
      <c r="AK78" s="81">
        <f>IF(V78=1,"Corriger!",ROUND('M3-In'!AH78*AE78*fuf,2))</f>
        <v>0</v>
      </c>
      <c r="AL78" s="81">
        <f>IF(V78=1,"Corriger!",ROUND('M3-In'!AI78*AE78*fuf,2))</f>
        <v>0</v>
      </c>
      <c r="AM78" s="81">
        <f>IF(V78=1,"Corriger!",ROUND('M3-In'!AJ78*AE78*fuf,2))</f>
        <v>0</v>
      </c>
      <c r="AN78" s="81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1">
        <f t="shared" si="26"/>
        <v>0</v>
      </c>
      <c r="AQ78" s="81">
        <f t="shared" ca="1" si="27"/>
        <v>0</v>
      </c>
      <c r="AR78" s="81">
        <f t="shared" ca="1" si="28"/>
        <v>0</v>
      </c>
      <c r="AS78" s="81">
        <f t="shared" si="29"/>
        <v>0</v>
      </c>
      <c r="AT78" s="81">
        <f t="shared" ca="1" si="30"/>
        <v>0</v>
      </c>
      <c r="AU78" s="81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'M3-In'!F79*malu3+'M3-In'!G79*dima3+'M3-In'!H79*wome3+'M3-In'!I79*doje3+'M3-In'!J79*vrve3+'M3-In'!K79*zasa3+'M3-In'!L79*zodi3</f>
        <v>0</v>
      </c>
      <c r="F79" s="34">
        <f>IF('M3-In'!Q79&lt;0,1,0)</f>
        <v>0</v>
      </c>
      <c r="G79" s="81" t="str">
        <f t="shared" si="16"/>
        <v>OK</v>
      </c>
      <c r="H79" s="81">
        <f>IF('M3-In'!Q79&lt;0,0,'M3-In'!Q79)</f>
        <v>0</v>
      </c>
      <c r="I79" s="25">
        <f>IF('M3-In'!F79&gt;0,malu3,0)</f>
        <v>0</v>
      </c>
      <c r="J79" s="25">
        <f>IF('M3-In'!G79&gt;0,dima3,0)</f>
        <v>0</v>
      </c>
      <c r="K79" s="25">
        <f>IF('M3-In'!H79&gt;0,wome3,0)</f>
        <v>0</v>
      </c>
      <c r="L79" s="25">
        <f>IF('M3-In'!I79&gt;0,doje3,0)</f>
        <v>0</v>
      </c>
      <c r="M79" s="25">
        <f>IF('M3-In'!J79&gt;0,vrve3,0)</f>
        <v>0</v>
      </c>
      <c r="N79" s="25">
        <f>IF('M3-In'!K79&gt;0,zasa3,0)</f>
        <v>0</v>
      </c>
      <c r="O79" s="25">
        <f>IF('M3-In'!L79&gt;0,zodi3,0)</f>
        <v>0</v>
      </c>
      <c r="P79" s="25">
        <f t="shared" si="17"/>
        <v>0</v>
      </c>
      <c r="Q79" s="25">
        <f>IF(P79+'M3-In'!U79&gt;malu3+dima3+wome3+doje3+vrve3+zasa3+zodi3,1,0)</f>
        <v>0</v>
      </c>
      <c r="R79" s="25" t="str">
        <f t="shared" si="18"/>
        <v>OK</v>
      </c>
      <c r="S79" s="25">
        <f>MIN(P79+'M3-In'!U79,malu3+dima3+wome3+doje3+vrve3+zasa3+zodi3)</f>
        <v>0</v>
      </c>
      <c r="T79" s="25">
        <f>IF('M3-In'!AD79+'M3-In'!AE79+'M3-In'!AF79+'M3-In'!AG79+'M3-In'!AH79+'M3-In'!AI79+'M3-In'!AJ79&gt;S79,1,0)</f>
        <v>0</v>
      </c>
      <c r="U79" s="25" t="str">
        <f t="shared" si="19"/>
        <v>OK</v>
      </c>
      <c r="V79" s="81">
        <f t="shared" si="20"/>
        <v>0</v>
      </c>
      <c r="W79" s="81">
        <f>ROUND('M3-In'!Y79+'M3-In'!Z79+'M3-In'!AA79*0.5+'M3-In'!AB79*0.5,2)</f>
        <v>0</v>
      </c>
      <c r="X79" s="81">
        <f>ROUND('M3-In'!Y79,2)+ROUND('M3-In'!Z79*1.5,2)+ROUND('M3-In'!AA79*0.6,2)+ROUND('M3-In'!AB79*0.9,2)</f>
        <v>0</v>
      </c>
      <c r="Y79" s="81">
        <f ca="1">IF(V79=1,"Corriger",'M3-In'!Y79* vergoeddrie +'M3-In'!Z79*ROUND( vergoeddrie *1.5,2)+'M3-In'!AA79*ROUND( vergoeddrie *0.6,2)+'M3-In'!AB79*ROUND( vergoeddrie *0.9,2))</f>
        <v>0</v>
      </c>
      <c r="Z79" s="81">
        <f t="shared" ca="1" si="21"/>
        <v>0</v>
      </c>
      <c r="AA79" s="81">
        <f>E79+'M3-In'!N79+'M3-In'!P79+H79</f>
        <v>0</v>
      </c>
      <c r="AB79" s="81">
        <f>E79+'M3-In'!N79+'M3-In'!P79</f>
        <v>0</v>
      </c>
      <c r="AC79" s="25">
        <f>IF(V79=1,"Corriger",MIN(AA79,ad5m3*Ident!L79))</f>
        <v>0</v>
      </c>
      <c r="AD79" s="25">
        <f>MIN(AB79,ad5m3*Ident!L79)</f>
        <v>0</v>
      </c>
      <c r="AE79" s="81">
        <f t="shared" si="22"/>
        <v>0</v>
      </c>
      <c r="AF79" s="81">
        <f t="shared" si="23"/>
        <v>0</v>
      </c>
      <c r="AG79" s="81">
        <f>'M3-In'!AD79+'M3-In'!AE79</f>
        <v>0</v>
      </c>
      <c r="AH79" s="81">
        <f t="shared" si="24"/>
        <v>0</v>
      </c>
      <c r="AI79" s="81">
        <f>IF(V79=1,"Corriger!",ROUND('M3-In'!AF79*AE79*fuf,2))</f>
        <v>0</v>
      </c>
      <c r="AJ79" s="81">
        <f>IF(V79=1,"Corriger!",ROUND('M3-In'!AG79*AE79*fuf,2))</f>
        <v>0</v>
      </c>
      <c r="AK79" s="81">
        <f>IF(V79=1,"Corriger!",ROUND('M3-In'!AH79*AE79*fuf,2))</f>
        <v>0</v>
      </c>
      <c r="AL79" s="81">
        <f>IF(V79=1,"Corriger!",ROUND('M3-In'!AI79*AE79*fuf,2))</f>
        <v>0</v>
      </c>
      <c r="AM79" s="81">
        <f>IF(V79=1,"Corriger!",ROUND('M3-In'!AJ79*AE79*fuf,2))</f>
        <v>0</v>
      </c>
      <c r="AN79" s="81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1">
        <f t="shared" si="26"/>
        <v>0</v>
      </c>
      <c r="AQ79" s="81">
        <f t="shared" ca="1" si="27"/>
        <v>0</v>
      </c>
      <c r="AR79" s="81">
        <f t="shared" ca="1" si="28"/>
        <v>0</v>
      </c>
      <c r="AS79" s="81">
        <f t="shared" si="29"/>
        <v>0</v>
      </c>
      <c r="AT79" s="81">
        <f t="shared" ca="1" si="30"/>
        <v>0</v>
      </c>
      <c r="AU79" s="81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'M3-In'!F80*malu3+'M3-In'!G80*dima3+'M3-In'!H80*wome3+'M3-In'!I80*doje3+'M3-In'!J80*vrve3+'M3-In'!K80*zasa3+'M3-In'!L80*zodi3</f>
        <v>0</v>
      </c>
      <c r="F80" s="34">
        <f>IF('M3-In'!Q80&lt;0,1,0)</f>
        <v>0</v>
      </c>
      <c r="G80" s="81" t="str">
        <f t="shared" si="16"/>
        <v>OK</v>
      </c>
      <c r="H80" s="81">
        <f>IF('M3-In'!Q80&lt;0,0,'M3-In'!Q80)</f>
        <v>0</v>
      </c>
      <c r="I80" s="25">
        <f>IF('M3-In'!F80&gt;0,malu3,0)</f>
        <v>0</v>
      </c>
      <c r="J80" s="25">
        <f>IF('M3-In'!G80&gt;0,dima3,0)</f>
        <v>0</v>
      </c>
      <c r="K80" s="25">
        <f>IF('M3-In'!H80&gt;0,wome3,0)</f>
        <v>0</v>
      </c>
      <c r="L80" s="25">
        <f>IF('M3-In'!I80&gt;0,doje3,0)</f>
        <v>0</v>
      </c>
      <c r="M80" s="25">
        <f>IF('M3-In'!J80&gt;0,vrve3,0)</f>
        <v>0</v>
      </c>
      <c r="N80" s="25">
        <f>IF('M3-In'!K80&gt;0,zasa3,0)</f>
        <v>0</v>
      </c>
      <c r="O80" s="25">
        <f>IF('M3-In'!L80&gt;0,zodi3,0)</f>
        <v>0</v>
      </c>
      <c r="P80" s="25">
        <f t="shared" si="17"/>
        <v>0</v>
      </c>
      <c r="Q80" s="25">
        <f>IF(P80+'M3-In'!U80&gt;malu3+dima3+wome3+doje3+vrve3+zasa3+zodi3,1,0)</f>
        <v>0</v>
      </c>
      <c r="R80" s="25" t="str">
        <f t="shared" si="18"/>
        <v>OK</v>
      </c>
      <c r="S80" s="25">
        <f>MIN(P80+'M3-In'!U80,malu3+dima3+wome3+doje3+vrve3+zasa3+zodi3)</f>
        <v>0</v>
      </c>
      <c r="T80" s="25">
        <f>IF('M3-In'!AD80+'M3-In'!AE80+'M3-In'!AF80+'M3-In'!AG80+'M3-In'!AH80+'M3-In'!AI80+'M3-In'!AJ80&gt;S80,1,0)</f>
        <v>0</v>
      </c>
      <c r="U80" s="25" t="str">
        <f t="shared" si="19"/>
        <v>OK</v>
      </c>
      <c r="V80" s="81">
        <f t="shared" si="20"/>
        <v>0</v>
      </c>
      <c r="W80" s="81">
        <f>ROUND('M3-In'!Y80+'M3-In'!Z80+'M3-In'!AA80*0.5+'M3-In'!AB80*0.5,2)</f>
        <v>0</v>
      </c>
      <c r="X80" s="81">
        <f>ROUND('M3-In'!Y80,2)+ROUND('M3-In'!Z80*1.5,2)+ROUND('M3-In'!AA80*0.6,2)+ROUND('M3-In'!AB80*0.9,2)</f>
        <v>0</v>
      </c>
      <c r="Y80" s="81">
        <f ca="1">IF(V80=1,"Corriger",'M3-In'!Y80* vergoeddrie +'M3-In'!Z80*ROUND( vergoeddrie *1.5,2)+'M3-In'!AA80*ROUND( vergoeddrie *0.6,2)+'M3-In'!AB80*ROUND( vergoeddrie *0.9,2))</f>
        <v>0</v>
      </c>
      <c r="Z80" s="81">
        <f t="shared" ca="1" si="21"/>
        <v>0</v>
      </c>
      <c r="AA80" s="81">
        <f>E80+'M3-In'!N80+'M3-In'!P80+H80</f>
        <v>0</v>
      </c>
      <c r="AB80" s="81">
        <f>E80+'M3-In'!N80+'M3-In'!P80</f>
        <v>0</v>
      </c>
      <c r="AC80" s="25">
        <f>IF(V80=1,"Corriger",MIN(AA80,ad5m3*Ident!L80))</f>
        <v>0</v>
      </c>
      <c r="AD80" s="25">
        <f>MIN(AB80,ad5m3*Ident!L80)</f>
        <v>0</v>
      </c>
      <c r="AE80" s="81">
        <f t="shared" si="22"/>
        <v>0</v>
      </c>
      <c r="AF80" s="81">
        <f t="shared" si="23"/>
        <v>0</v>
      </c>
      <c r="AG80" s="81">
        <f>'M3-In'!AD80+'M3-In'!AE80</f>
        <v>0</v>
      </c>
      <c r="AH80" s="81">
        <f t="shared" si="24"/>
        <v>0</v>
      </c>
      <c r="AI80" s="81">
        <f>IF(V80=1,"Corriger!",ROUND('M3-In'!AF80*AE80*fuf,2))</f>
        <v>0</v>
      </c>
      <c r="AJ80" s="81">
        <f>IF(V80=1,"Corriger!",ROUND('M3-In'!AG80*AE80*fuf,2))</f>
        <v>0</v>
      </c>
      <c r="AK80" s="81">
        <f>IF(V80=1,"Corriger!",ROUND('M3-In'!AH80*AE80*fuf,2))</f>
        <v>0</v>
      </c>
      <c r="AL80" s="81">
        <f>IF(V80=1,"Corriger!",ROUND('M3-In'!AI80*AE80*fuf,2))</f>
        <v>0</v>
      </c>
      <c r="AM80" s="81">
        <f>IF(V80=1,"Corriger!",ROUND('M3-In'!AJ80*AE80*fuf,2))</f>
        <v>0</v>
      </c>
      <c r="AN80" s="81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1">
        <f t="shared" si="26"/>
        <v>0</v>
      </c>
      <c r="AQ80" s="81">
        <f t="shared" ca="1" si="27"/>
        <v>0</v>
      </c>
      <c r="AR80" s="81">
        <f t="shared" ca="1" si="28"/>
        <v>0</v>
      </c>
      <c r="AS80" s="81">
        <f t="shared" si="29"/>
        <v>0</v>
      </c>
      <c r="AT80" s="81">
        <f t="shared" ca="1" si="30"/>
        <v>0</v>
      </c>
      <c r="AU80" s="81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'M3-In'!F81*malu3+'M3-In'!G81*dima3+'M3-In'!H81*wome3+'M3-In'!I81*doje3+'M3-In'!J81*vrve3+'M3-In'!K81*zasa3+'M3-In'!L81*zodi3</f>
        <v>0</v>
      </c>
      <c r="F81" s="34">
        <f>IF('M3-In'!Q81&lt;0,1,0)</f>
        <v>0</v>
      </c>
      <c r="G81" s="81" t="str">
        <f t="shared" si="16"/>
        <v>OK</v>
      </c>
      <c r="H81" s="81">
        <f>IF('M3-In'!Q81&lt;0,0,'M3-In'!Q81)</f>
        <v>0</v>
      </c>
      <c r="I81" s="25">
        <f>IF('M3-In'!F81&gt;0,malu3,0)</f>
        <v>0</v>
      </c>
      <c r="J81" s="25">
        <f>IF('M3-In'!G81&gt;0,dima3,0)</f>
        <v>0</v>
      </c>
      <c r="K81" s="25">
        <f>IF('M3-In'!H81&gt;0,wome3,0)</f>
        <v>0</v>
      </c>
      <c r="L81" s="25">
        <f>IF('M3-In'!I81&gt;0,doje3,0)</f>
        <v>0</v>
      </c>
      <c r="M81" s="25">
        <f>IF('M3-In'!J81&gt;0,vrve3,0)</f>
        <v>0</v>
      </c>
      <c r="N81" s="25">
        <f>IF('M3-In'!K81&gt;0,zasa3,0)</f>
        <v>0</v>
      </c>
      <c r="O81" s="25">
        <f>IF('M3-In'!L81&gt;0,zodi3,0)</f>
        <v>0</v>
      </c>
      <c r="P81" s="25">
        <f t="shared" si="17"/>
        <v>0</v>
      </c>
      <c r="Q81" s="25">
        <f>IF(P81+'M3-In'!U81&gt;malu3+dima3+wome3+doje3+vrve3+zasa3+zodi3,1,0)</f>
        <v>0</v>
      </c>
      <c r="R81" s="25" t="str">
        <f t="shared" si="18"/>
        <v>OK</v>
      </c>
      <c r="S81" s="25">
        <f>MIN(P81+'M3-In'!U81,malu3+dima3+wome3+doje3+vrve3+zasa3+zodi3)</f>
        <v>0</v>
      </c>
      <c r="T81" s="25">
        <f>IF('M3-In'!AD81+'M3-In'!AE81+'M3-In'!AF81+'M3-In'!AG81+'M3-In'!AH81+'M3-In'!AI81+'M3-In'!AJ81&gt;S81,1,0)</f>
        <v>0</v>
      </c>
      <c r="U81" s="25" t="str">
        <f t="shared" si="19"/>
        <v>OK</v>
      </c>
      <c r="V81" s="81">
        <f t="shared" si="20"/>
        <v>0</v>
      </c>
      <c r="W81" s="81">
        <f>ROUND('M3-In'!Y81+'M3-In'!Z81+'M3-In'!AA81*0.5+'M3-In'!AB81*0.5,2)</f>
        <v>0</v>
      </c>
      <c r="X81" s="81">
        <f>ROUND('M3-In'!Y81,2)+ROUND('M3-In'!Z81*1.5,2)+ROUND('M3-In'!AA81*0.6,2)+ROUND('M3-In'!AB81*0.9,2)</f>
        <v>0</v>
      </c>
      <c r="Y81" s="81">
        <f ca="1">IF(V81=1,"Corriger",'M3-In'!Y81* vergoeddrie +'M3-In'!Z81*ROUND( vergoeddrie *1.5,2)+'M3-In'!AA81*ROUND( vergoeddrie *0.6,2)+'M3-In'!AB81*ROUND( vergoeddrie *0.9,2))</f>
        <v>0</v>
      </c>
      <c r="Z81" s="81">
        <f t="shared" ca="1" si="21"/>
        <v>0</v>
      </c>
      <c r="AA81" s="81">
        <f>E81+'M3-In'!N81+'M3-In'!P81+H81</f>
        <v>0</v>
      </c>
      <c r="AB81" s="81">
        <f>E81+'M3-In'!N81+'M3-In'!P81</f>
        <v>0</v>
      </c>
      <c r="AC81" s="25">
        <f>IF(V81=1,"Corriger",MIN(AA81,ad5m3*Ident!L81))</f>
        <v>0</v>
      </c>
      <c r="AD81" s="25">
        <f>MIN(AB81,ad5m3*Ident!L81)</f>
        <v>0</v>
      </c>
      <c r="AE81" s="81">
        <f t="shared" si="22"/>
        <v>0</v>
      </c>
      <c r="AF81" s="81">
        <f t="shared" si="23"/>
        <v>0</v>
      </c>
      <c r="AG81" s="81">
        <f>'M3-In'!AD81+'M3-In'!AE81</f>
        <v>0</v>
      </c>
      <c r="AH81" s="81">
        <f t="shared" si="24"/>
        <v>0</v>
      </c>
      <c r="AI81" s="81">
        <f>IF(V81=1,"Corriger!",ROUND('M3-In'!AF81*AE81*fuf,2))</f>
        <v>0</v>
      </c>
      <c r="AJ81" s="81">
        <f>IF(V81=1,"Corriger!",ROUND('M3-In'!AG81*AE81*fuf,2))</f>
        <v>0</v>
      </c>
      <c r="AK81" s="81">
        <f>IF(V81=1,"Corriger!",ROUND('M3-In'!AH81*AE81*fuf,2))</f>
        <v>0</v>
      </c>
      <c r="AL81" s="81">
        <f>IF(V81=1,"Corriger!",ROUND('M3-In'!AI81*AE81*fuf,2))</f>
        <v>0</v>
      </c>
      <c r="AM81" s="81">
        <f>IF(V81=1,"Corriger!",ROUND('M3-In'!AJ81*AE81*fuf,2))</f>
        <v>0</v>
      </c>
      <c r="AN81" s="81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1">
        <f t="shared" si="26"/>
        <v>0</v>
      </c>
      <c r="AQ81" s="81">
        <f t="shared" ca="1" si="27"/>
        <v>0</v>
      </c>
      <c r="AR81" s="81">
        <f t="shared" ca="1" si="28"/>
        <v>0</v>
      </c>
      <c r="AS81" s="81">
        <f t="shared" si="29"/>
        <v>0</v>
      </c>
      <c r="AT81" s="81">
        <f t="shared" ca="1" si="30"/>
        <v>0</v>
      </c>
      <c r="AU81" s="81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'M3-In'!F82*malu3+'M3-In'!G82*dima3+'M3-In'!H82*wome3+'M3-In'!I82*doje3+'M3-In'!J82*vrve3+'M3-In'!K82*zasa3+'M3-In'!L82*zodi3</f>
        <v>0</v>
      </c>
      <c r="F82" s="34">
        <f>IF('M3-In'!Q82&lt;0,1,0)</f>
        <v>0</v>
      </c>
      <c r="G82" s="81" t="str">
        <f t="shared" si="16"/>
        <v>OK</v>
      </c>
      <c r="H82" s="81">
        <f>IF('M3-In'!Q82&lt;0,0,'M3-In'!Q82)</f>
        <v>0</v>
      </c>
      <c r="I82" s="25">
        <f>IF('M3-In'!F82&gt;0,malu3,0)</f>
        <v>0</v>
      </c>
      <c r="J82" s="25">
        <f>IF('M3-In'!G82&gt;0,dima3,0)</f>
        <v>0</v>
      </c>
      <c r="K82" s="25">
        <f>IF('M3-In'!H82&gt;0,wome3,0)</f>
        <v>0</v>
      </c>
      <c r="L82" s="25">
        <f>IF('M3-In'!I82&gt;0,doje3,0)</f>
        <v>0</v>
      </c>
      <c r="M82" s="25">
        <f>IF('M3-In'!J82&gt;0,vrve3,0)</f>
        <v>0</v>
      </c>
      <c r="N82" s="25">
        <f>IF('M3-In'!K82&gt;0,zasa3,0)</f>
        <v>0</v>
      </c>
      <c r="O82" s="25">
        <f>IF('M3-In'!L82&gt;0,zodi3,0)</f>
        <v>0</v>
      </c>
      <c r="P82" s="25">
        <f t="shared" si="17"/>
        <v>0</v>
      </c>
      <c r="Q82" s="25">
        <f>IF(P82+'M3-In'!U82&gt;malu3+dima3+wome3+doje3+vrve3+zasa3+zodi3,1,0)</f>
        <v>0</v>
      </c>
      <c r="R82" s="25" t="str">
        <f t="shared" si="18"/>
        <v>OK</v>
      </c>
      <c r="S82" s="25">
        <f>MIN(P82+'M3-In'!U82,malu3+dima3+wome3+doje3+vrve3+zasa3+zodi3)</f>
        <v>0</v>
      </c>
      <c r="T82" s="25">
        <f>IF('M3-In'!AD82+'M3-In'!AE82+'M3-In'!AF82+'M3-In'!AG82+'M3-In'!AH82+'M3-In'!AI82+'M3-In'!AJ82&gt;S82,1,0)</f>
        <v>0</v>
      </c>
      <c r="U82" s="25" t="str">
        <f t="shared" si="19"/>
        <v>OK</v>
      </c>
      <c r="V82" s="81">
        <f t="shared" si="20"/>
        <v>0</v>
      </c>
      <c r="W82" s="81">
        <f>ROUND('M3-In'!Y82+'M3-In'!Z82+'M3-In'!AA82*0.5+'M3-In'!AB82*0.5,2)</f>
        <v>0</v>
      </c>
      <c r="X82" s="81">
        <f>ROUND('M3-In'!Y82,2)+ROUND('M3-In'!Z82*1.5,2)+ROUND('M3-In'!AA82*0.6,2)+ROUND('M3-In'!AB82*0.9,2)</f>
        <v>0</v>
      </c>
      <c r="Y82" s="81">
        <f ca="1">IF(V82=1,"Corriger",'M3-In'!Y82* vergoeddrie +'M3-In'!Z82*ROUND( vergoeddrie *1.5,2)+'M3-In'!AA82*ROUND( vergoeddrie *0.6,2)+'M3-In'!AB82*ROUND( vergoeddrie *0.9,2))</f>
        <v>0</v>
      </c>
      <c r="Z82" s="81">
        <f t="shared" ca="1" si="21"/>
        <v>0</v>
      </c>
      <c r="AA82" s="81">
        <f>E82+'M3-In'!N82+'M3-In'!P82+H82</f>
        <v>0</v>
      </c>
      <c r="AB82" s="81">
        <f>E82+'M3-In'!N82+'M3-In'!P82</f>
        <v>0</v>
      </c>
      <c r="AC82" s="25">
        <f>IF(V82=1,"Corriger",MIN(AA82,ad5m3*Ident!L82))</f>
        <v>0</v>
      </c>
      <c r="AD82" s="25">
        <f>MIN(AB82,ad5m3*Ident!L82)</f>
        <v>0</v>
      </c>
      <c r="AE82" s="81">
        <f t="shared" si="22"/>
        <v>0</v>
      </c>
      <c r="AF82" s="81">
        <f t="shared" si="23"/>
        <v>0</v>
      </c>
      <c r="AG82" s="81">
        <f>'M3-In'!AD82+'M3-In'!AE82</f>
        <v>0</v>
      </c>
      <c r="AH82" s="81">
        <f t="shared" si="24"/>
        <v>0</v>
      </c>
      <c r="AI82" s="81">
        <f>IF(V82=1,"Corriger!",ROUND('M3-In'!AF82*AE82*fuf,2))</f>
        <v>0</v>
      </c>
      <c r="AJ82" s="81">
        <f>IF(V82=1,"Corriger!",ROUND('M3-In'!AG82*AE82*fuf,2))</f>
        <v>0</v>
      </c>
      <c r="AK82" s="81">
        <f>IF(V82=1,"Corriger!",ROUND('M3-In'!AH82*AE82*fuf,2))</f>
        <v>0</v>
      </c>
      <c r="AL82" s="81">
        <f>IF(V82=1,"Corriger!",ROUND('M3-In'!AI82*AE82*fuf,2))</f>
        <v>0</v>
      </c>
      <c r="AM82" s="81">
        <f>IF(V82=1,"Corriger!",ROUND('M3-In'!AJ82*AE82*fuf,2))</f>
        <v>0</v>
      </c>
      <c r="AN82" s="81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1">
        <f t="shared" si="26"/>
        <v>0</v>
      </c>
      <c r="AQ82" s="81">
        <f t="shared" ca="1" si="27"/>
        <v>0</v>
      </c>
      <c r="AR82" s="81">
        <f t="shared" ca="1" si="28"/>
        <v>0</v>
      </c>
      <c r="AS82" s="81">
        <f t="shared" si="29"/>
        <v>0</v>
      </c>
      <c r="AT82" s="81">
        <f t="shared" ca="1" si="30"/>
        <v>0</v>
      </c>
      <c r="AU82" s="81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'M3-In'!F83*malu3+'M3-In'!G83*dima3+'M3-In'!H83*wome3+'M3-In'!I83*doje3+'M3-In'!J83*vrve3+'M3-In'!K83*zasa3+'M3-In'!L83*zodi3</f>
        <v>0</v>
      </c>
      <c r="F83" s="34">
        <f>IF('M3-In'!Q83&lt;0,1,0)</f>
        <v>0</v>
      </c>
      <c r="G83" s="81" t="str">
        <f t="shared" si="16"/>
        <v>OK</v>
      </c>
      <c r="H83" s="81">
        <f>IF('M3-In'!Q83&lt;0,0,'M3-In'!Q83)</f>
        <v>0</v>
      </c>
      <c r="I83" s="25">
        <f>IF('M3-In'!F83&gt;0,malu3,0)</f>
        <v>0</v>
      </c>
      <c r="J83" s="25">
        <f>IF('M3-In'!G83&gt;0,dima3,0)</f>
        <v>0</v>
      </c>
      <c r="K83" s="25">
        <f>IF('M3-In'!H83&gt;0,wome3,0)</f>
        <v>0</v>
      </c>
      <c r="L83" s="25">
        <f>IF('M3-In'!I83&gt;0,doje3,0)</f>
        <v>0</v>
      </c>
      <c r="M83" s="25">
        <f>IF('M3-In'!J83&gt;0,vrve3,0)</f>
        <v>0</v>
      </c>
      <c r="N83" s="25">
        <f>IF('M3-In'!K83&gt;0,zasa3,0)</f>
        <v>0</v>
      </c>
      <c r="O83" s="25">
        <f>IF('M3-In'!L83&gt;0,zodi3,0)</f>
        <v>0</v>
      </c>
      <c r="P83" s="25">
        <f t="shared" si="17"/>
        <v>0</v>
      </c>
      <c r="Q83" s="25">
        <f>IF(P83+'M3-In'!U83&gt;malu3+dima3+wome3+doje3+vrve3+zasa3+zodi3,1,0)</f>
        <v>0</v>
      </c>
      <c r="R83" s="25" t="str">
        <f t="shared" si="18"/>
        <v>OK</v>
      </c>
      <c r="S83" s="25">
        <f>MIN(P83+'M3-In'!U83,malu3+dima3+wome3+doje3+vrve3+zasa3+zodi3)</f>
        <v>0</v>
      </c>
      <c r="T83" s="25">
        <f>IF('M3-In'!AD83+'M3-In'!AE83+'M3-In'!AF83+'M3-In'!AG83+'M3-In'!AH83+'M3-In'!AI83+'M3-In'!AJ83&gt;S83,1,0)</f>
        <v>0</v>
      </c>
      <c r="U83" s="25" t="str">
        <f t="shared" si="19"/>
        <v>OK</v>
      </c>
      <c r="V83" s="81">
        <f t="shared" si="20"/>
        <v>0</v>
      </c>
      <c r="W83" s="81">
        <f>ROUND('M3-In'!Y83+'M3-In'!Z83+'M3-In'!AA83*0.5+'M3-In'!AB83*0.5,2)</f>
        <v>0</v>
      </c>
      <c r="X83" s="81">
        <f>ROUND('M3-In'!Y83,2)+ROUND('M3-In'!Z83*1.5,2)+ROUND('M3-In'!AA83*0.6,2)+ROUND('M3-In'!AB83*0.9,2)</f>
        <v>0</v>
      </c>
      <c r="Y83" s="81">
        <f ca="1">IF(V83=1,"Corriger",'M3-In'!Y83* vergoeddrie +'M3-In'!Z83*ROUND( vergoeddrie *1.5,2)+'M3-In'!AA83*ROUND( vergoeddrie *0.6,2)+'M3-In'!AB83*ROUND( vergoeddrie *0.9,2))</f>
        <v>0</v>
      </c>
      <c r="Z83" s="81">
        <f t="shared" ca="1" si="21"/>
        <v>0</v>
      </c>
      <c r="AA83" s="81">
        <f>E83+'M3-In'!N83+'M3-In'!P83+H83</f>
        <v>0</v>
      </c>
      <c r="AB83" s="81">
        <f>E83+'M3-In'!N83+'M3-In'!P83</f>
        <v>0</v>
      </c>
      <c r="AC83" s="25">
        <f>IF(V83=1,"Corriger",MIN(AA83,ad5m3*Ident!L83))</f>
        <v>0</v>
      </c>
      <c r="AD83" s="25">
        <f>MIN(AB83,ad5m3*Ident!L83)</f>
        <v>0</v>
      </c>
      <c r="AE83" s="81">
        <f t="shared" si="22"/>
        <v>0</v>
      </c>
      <c r="AF83" s="81">
        <f t="shared" si="23"/>
        <v>0</v>
      </c>
      <c r="AG83" s="81">
        <f>'M3-In'!AD83+'M3-In'!AE83</f>
        <v>0</v>
      </c>
      <c r="AH83" s="81">
        <f t="shared" si="24"/>
        <v>0</v>
      </c>
      <c r="AI83" s="81">
        <f>IF(V83=1,"Corriger!",ROUND('M3-In'!AF83*AE83*fuf,2))</f>
        <v>0</v>
      </c>
      <c r="AJ83" s="81">
        <f>IF(V83=1,"Corriger!",ROUND('M3-In'!AG83*AE83*fuf,2))</f>
        <v>0</v>
      </c>
      <c r="AK83" s="81">
        <f>IF(V83=1,"Corriger!",ROUND('M3-In'!AH83*AE83*fuf,2))</f>
        <v>0</v>
      </c>
      <c r="AL83" s="81">
        <f>IF(V83=1,"Corriger!",ROUND('M3-In'!AI83*AE83*fuf,2))</f>
        <v>0</v>
      </c>
      <c r="AM83" s="81">
        <f>IF(V83=1,"Corriger!",ROUND('M3-In'!AJ83*AE83*fuf,2))</f>
        <v>0</v>
      </c>
      <c r="AN83" s="81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1">
        <f t="shared" si="26"/>
        <v>0</v>
      </c>
      <c r="AQ83" s="81">
        <f t="shared" ca="1" si="27"/>
        <v>0</v>
      </c>
      <c r="AR83" s="81">
        <f t="shared" ca="1" si="28"/>
        <v>0</v>
      </c>
      <c r="AS83" s="81">
        <f t="shared" si="29"/>
        <v>0</v>
      </c>
      <c r="AT83" s="81">
        <f t="shared" ca="1" si="30"/>
        <v>0</v>
      </c>
      <c r="AU83" s="81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'M3-In'!F84*malu3+'M3-In'!G84*dima3+'M3-In'!H84*wome3+'M3-In'!I84*doje3+'M3-In'!J84*vrve3+'M3-In'!K84*zasa3+'M3-In'!L84*zodi3</f>
        <v>0</v>
      </c>
      <c r="F84" s="34">
        <f>IF('M3-In'!Q84&lt;0,1,0)</f>
        <v>0</v>
      </c>
      <c r="G84" s="81" t="str">
        <f t="shared" si="16"/>
        <v>OK</v>
      </c>
      <c r="H84" s="81">
        <f>IF('M3-In'!Q84&lt;0,0,'M3-In'!Q84)</f>
        <v>0</v>
      </c>
      <c r="I84" s="25">
        <f>IF('M3-In'!F84&gt;0,malu3,0)</f>
        <v>0</v>
      </c>
      <c r="J84" s="25">
        <f>IF('M3-In'!G84&gt;0,dima3,0)</f>
        <v>0</v>
      </c>
      <c r="K84" s="25">
        <f>IF('M3-In'!H84&gt;0,wome3,0)</f>
        <v>0</v>
      </c>
      <c r="L84" s="25">
        <f>IF('M3-In'!I84&gt;0,doje3,0)</f>
        <v>0</v>
      </c>
      <c r="M84" s="25">
        <f>IF('M3-In'!J84&gt;0,vrve3,0)</f>
        <v>0</v>
      </c>
      <c r="N84" s="25">
        <f>IF('M3-In'!K84&gt;0,zasa3,0)</f>
        <v>0</v>
      </c>
      <c r="O84" s="25">
        <f>IF('M3-In'!L84&gt;0,zodi3,0)</f>
        <v>0</v>
      </c>
      <c r="P84" s="25">
        <f t="shared" si="17"/>
        <v>0</v>
      </c>
      <c r="Q84" s="25">
        <f>IF(P84+'M3-In'!U84&gt;malu3+dima3+wome3+doje3+vrve3+zasa3+zodi3,1,0)</f>
        <v>0</v>
      </c>
      <c r="R84" s="25" t="str">
        <f t="shared" si="18"/>
        <v>OK</v>
      </c>
      <c r="S84" s="25">
        <f>MIN(P84+'M3-In'!U84,malu3+dima3+wome3+doje3+vrve3+zasa3+zodi3)</f>
        <v>0</v>
      </c>
      <c r="T84" s="25">
        <f>IF('M3-In'!AD84+'M3-In'!AE84+'M3-In'!AF84+'M3-In'!AG84+'M3-In'!AH84+'M3-In'!AI84+'M3-In'!AJ84&gt;S84,1,0)</f>
        <v>0</v>
      </c>
      <c r="U84" s="25" t="str">
        <f t="shared" si="19"/>
        <v>OK</v>
      </c>
      <c r="V84" s="81">
        <f t="shared" si="20"/>
        <v>0</v>
      </c>
      <c r="W84" s="81">
        <f>ROUND('M3-In'!Y84+'M3-In'!Z84+'M3-In'!AA84*0.5+'M3-In'!AB84*0.5,2)</f>
        <v>0</v>
      </c>
      <c r="X84" s="81">
        <f>ROUND('M3-In'!Y84,2)+ROUND('M3-In'!Z84*1.5,2)+ROUND('M3-In'!AA84*0.6,2)+ROUND('M3-In'!AB84*0.9,2)</f>
        <v>0</v>
      </c>
      <c r="Y84" s="81">
        <f ca="1">IF(V84=1,"Corriger",'M3-In'!Y84* vergoeddrie +'M3-In'!Z84*ROUND( vergoeddrie *1.5,2)+'M3-In'!AA84*ROUND( vergoeddrie *0.6,2)+'M3-In'!AB84*ROUND( vergoeddrie *0.9,2))</f>
        <v>0</v>
      </c>
      <c r="Z84" s="81">
        <f t="shared" ca="1" si="21"/>
        <v>0</v>
      </c>
      <c r="AA84" s="81">
        <f>E84+'M3-In'!N84+'M3-In'!P84+H84</f>
        <v>0</v>
      </c>
      <c r="AB84" s="81">
        <f>E84+'M3-In'!N84+'M3-In'!P84</f>
        <v>0</v>
      </c>
      <c r="AC84" s="25">
        <f>IF(V84=1,"Corriger",MIN(AA84,ad5m3*Ident!L84))</f>
        <v>0</v>
      </c>
      <c r="AD84" s="25">
        <f>MIN(AB84,ad5m3*Ident!L84)</f>
        <v>0</v>
      </c>
      <c r="AE84" s="81">
        <f t="shared" si="22"/>
        <v>0</v>
      </c>
      <c r="AF84" s="81">
        <f t="shared" si="23"/>
        <v>0</v>
      </c>
      <c r="AG84" s="81">
        <f>'M3-In'!AD84+'M3-In'!AE84</f>
        <v>0</v>
      </c>
      <c r="AH84" s="81">
        <f t="shared" si="24"/>
        <v>0</v>
      </c>
      <c r="AI84" s="81">
        <f>IF(V84=1,"Corriger!",ROUND('M3-In'!AF84*AE84*fuf,2))</f>
        <v>0</v>
      </c>
      <c r="AJ84" s="81">
        <f>IF(V84=1,"Corriger!",ROUND('M3-In'!AG84*AE84*fuf,2))</f>
        <v>0</v>
      </c>
      <c r="AK84" s="81">
        <f>IF(V84=1,"Corriger!",ROUND('M3-In'!AH84*AE84*fuf,2))</f>
        <v>0</v>
      </c>
      <c r="AL84" s="81">
        <f>IF(V84=1,"Corriger!",ROUND('M3-In'!AI84*AE84*fuf,2))</f>
        <v>0</v>
      </c>
      <c r="AM84" s="81">
        <f>IF(V84=1,"Corriger!",ROUND('M3-In'!AJ84*AE84*fuf,2))</f>
        <v>0</v>
      </c>
      <c r="AN84" s="81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1">
        <f t="shared" si="26"/>
        <v>0</v>
      </c>
      <c r="AQ84" s="81">
        <f t="shared" ca="1" si="27"/>
        <v>0</v>
      </c>
      <c r="AR84" s="81">
        <f t="shared" ca="1" si="28"/>
        <v>0</v>
      </c>
      <c r="AS84" s="81">
        <f t="shared" si="29"/>
        <v>0</v>
      </c>
      <c r="AT84" s="81">
        <f t="shared" ca="1" si="30"/>
        <v>0</v>
      </c>
      <c r="AU84" s="81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'M3-In'!F85*malu3+'M3-In'!G85*dima3+'M3-In'!H85*wome3+'M3-In'!I85*doje3+'M3-In'!J85*vrve3+'M3-In'!K85*zasa3+'M3-In'!L85*zodi3</f>
        <v>0</v>
      </c>
      <c r="F85" s="34">
        <f>IF('M3-In'!Q85&lt;0,1,0)</f>
        <v>0</v>
      </c>
      <c r="G85" s="81" t="str">
        <f t="shared" si="16"/>
        <v>OK</v>
      </c>
      <c r="H85" s="81">
        <f>IF('M3-In'!Q85&lt;0,0,'M3-In'!Q85)</f>
        <v>0</v>
      </c>
      <c r="I85" s="25">
        <f>IF('M3-In'!F85&gt;0,malu3,0)</f>
        <v>0</v>
      </c>
      <c r="J85" s="25">
        <f>IF('M3-In'!G85&gt;0,dima3,0)</f>
        <v>0</v>
      </c>
      <c r="K85" s="25">
        <f>IF('M3-In'!H85&gt;0,wome3,0)</f>
        <v>0</v>
      </c>
      <c r="L85" s="25">
        <f>IF('M3-In'!I85&gt;0,doje3,0)</f>
        <v>0</v>
      </c>
      <c r="M85" s="25">
        <f>IF('M3-In'!J85&gt;0,vrve3,0)</f>
        <v>0</v>
      </c>
      <c r="N85" s="25">
        <f>IF('M3-In'!K85&gt;0,zasa3,0)</f>
        <v>0</v>
      </c>
      <c r="O85" s="25">
        <f>IF('M3-In'!L85&gt;0,zodi3,0)</f>
        <v>0</v>
      </c>
      <c r="P85" s="25">
        <f t="shared" si="17"/>
        <v>0</v>
      </c>
      <c r="Q85" s="25">
        <f>IF(P85+'M3-In'!U85&gt;malu3+dima3+wome3+doje3+vrve3+zasa3+zodi3,1,0)</f>
        <v>0</v>
      </c>
      <c r="R85" s="25" t="str">
        <f t="shared" si="18"/>
        <v>OK</v>
      </c>
      <c r="S85" s="25">
        <f>MIN(P85+'M3-In'!U85,malu3+dima3+wome3+doje3+vrve3+zasa3+zodi3)</f>
        <v>0</v>
      </c>
      <c r="T85" s="25">
        <f>IF('M3-In'!AD85+'M3-In'!AE85+'M3-In'!AF85+'M3-In'!AG85+'M3-In'!AH85+'M3-In'!AI85+'M3-In'!AJ85&gt;S85,1,0)</f>
        <v>0</v>
      </c>
      <c r="U85" s="25" t="str">
        <f t="shared" si="19"/>
        <v>OK</v>
      </c>
      <c r="V85" s="81">
        <f t="shared" si="20"/>
        <v>0</v>
      </c>
      <c r="W85" s="81">
        <f>ROUND('M3-In'!Y85+'M3-In'!Z85+'M3-In'!AA85*0.5+'M3-In'!AB85*0.5,2)</f>
        <v>0</v>
      </c>
      <c r="X85" s="81">
        <f>ROUND('M3-In'!Y85,2)+ROUND('M3-In'!Z85*1.5,2)+ROUND('M3-In'!AA85*0.6,2)+ROUND('M3-In'!AB85*0.9,2)</f>
        <v>0</v>
      </c>
      <c r="Y85" s="81">
        <f ca="1">IF(V85=1,"Corriger",'M3-In'!Y85* vergoeddrie +'M3-In'!Z85*ROUND( vergoeddrie *1.5,2)+'M3-In'!AA85*ROUND( vergoeddrie *0.6,2)+'M3-In'!AB85*ROUND( vergoeddrie *0.9,2))</f>
        <v>0</v>
      </c>
      <c r="Z85" s="81">
        <f t="shared" ca="1" si="21"/>
        <v>0</v>
      </c>
      <c r="AA85" s="81">
        <f>E85+'M3-In'!N85+'M3-In'!P85+H85</f>
        <v>0</v>
      </c>
      <c r="AB85" s="81">
        <f>E85+'M3-In'!N85+'M3-In'!P85</f>
        <v>0</v>
      </c>
      <c r="AC85" s="25">
        <f>IF(V85=1,"Corriger",MIN(AA85,ad5m3*Ident!L85))</f>
        <v>0</v>
      </c>
      <c r="AD85" s="25">
        <f>MIN(AB85,ad5m3*Ident!L85)</f>
        <v>0</v>
      </c>
      <c r="AE85" s="81">
        <f t="shared" si="22"/>
        <v>0</v>
      </c>
      <c r="AF85" s="81">
        <f t="shared" si="23"/>
        <v>0</v>
      </c>
      <c r="AG85" s="81">
        <f>'M3-In'!AD85+'M3-In'!AE85</f>
        <v>0</v>
      </c>
      <c r="AH85" s="81">
        <f t="shared" si="24"/>
        <v>0</v>
      </c>
      <c r="AI85" s="81">
        <f>IF(V85=1,"Corriger!",ROUND('M3-In'!AF85*AE85*fuf,2))</f>
        <v>0</v>
      </c>
      <c r="AJ85" s="81">
        <f>IF(V85=1,"Corriger!",ROUND('M3-In'!AG85*AE85*fuf,2))</f>
        <v>0</v>
      </c>
      <c r="AK85" s="81">
        <f>IF(V85=1,"Corriger!",ROUND('M3-In'!AH85*AE85*fuf,2))</f>
        <v>0</v>
      </c>
      <c r="AL85" s="81">
        <f>IF(V85=1,"Corriger!",ROUND('M3-In'!AI85*AE85*fuf,2))</f>
        <v>0</v>
      </c>
      <c r="AM85" s="81">
        <f>IF(V85=1,"Corriger!",ROUND('M3-In'!AJ85*AE85*fuf,2))</f>
        <v>0</v>
      </c>
      <c r="AN85" s="81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1">
        <f t="shared" si="26"/>
        <v>0</v>
      </c>
      <c r="AQ85" s="81">
        <f t="shared" ca="1" si="27"/>
        <v>0</v>
      </c>
      <c r="AR85" s="81">
        <f t="shared" ca="1" si="28"/>
        <v>0</v>
      </c>
      <c r="AS85" s="81">
        <f t="shared" si="29"/>
        <v>0</v>
      </c>
      <c r="AT85" s="81">
        <f t="shared" ca="1" si="30"/>
        <v>0</v>
      </c>
      <c r="AU85" s="81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'M3-In'!F86*malu3+'M3-In'!G86*dima3+'M3-In'!H86*wome3+'M3-In'!I86*doje3+'M3-In'!J86*vrve3+'M3-In'!K86*zasa3+'M3-In'!L86*zodi3</f>
        <v>0</v>
      </c>
      <c r="F86" s="34">
        <f>IF('M3-In'!Q86&lt;0,1,0)</f>
        <v>0</v>
      </c>
      <c r="G86" s="81" t="str">
        <f t="shared" si="16"/>
        <v>OK</v>
      </c>
      <c r="H86" s="81">
        <f>IF('M3-In'!Q86&lt;0,0,'M3-In'!Q86)</f>
        <v>0</v>
      </c>
      <c r="I86" s="25">
        <f>IF('M3-In'!F86&gt;0,malu3,0)</f>
        <v>0</v>
      </c>
      <c r="J86" s="25">
        <f>IF('M3-In'!G86&gt;0,dima3,0)</f>
        <v>0</v>
      </c>
      <c r="K86" s="25">
        <f>IF('M3-In'!H86&gt;0,wome3,0)</f>
        <v>0</v>
      </c>
      <c r="L86" s="25">
        <f>IF('M3-In'!I86&gt;0,doje3,0)</f>
        <v>0</v>
      </c>
      <c r="M86" s="25">
        <f>IF('M3-In'!J86&gt;0,vrve3,0)</f>
        <v>0</v>
      </c>
      <c r="N86" s="25">
        <f>IF('M3-In'!K86&gt;0,zasa3,0)</f>
        <v>0</v>
      </c>
      <c r="O86" s="25">
        <f>IF('M3-In'!L86&gt;0,zodi3,0)</f>
        <v>0</v>
      </c>
      <c r="P86" s="25">
        <f t="shared" si="17"/>
        <v>0</v>
      </c>
      <c r="Q86" s="25">
        <f>IF(P86+'M3-In'!U86&gt;malu3+dima3+wome3+doje3+vrve3+zasa3+zodi3,1,0)</f>
        <v>0</v>
      </c>
      <c r="R86" s="25" t="str">
        <f t="shared" si="18"/>
        <v>OK</v>
      </c>
      <c r="S86" s="25">
        <f>MIN(P86+'M3-In'!U86,malu3+dima3+wome3+doje3+vrve3+zasa3+zodi3)</f>
        <v>0</v>
      </c>
      <c r="T86" s="25">
        <f>IF('M3-In'!AD86+'M3-In'!AE86+'M3-In'!AF86+'M3-In'!AG86+'M3-In'!AH86+'M3-In'!AI86+'M3-In'!AJ86&gt;S86,1,0)</f>
        <v>0</v>
      </c>
      <c r="U86" s="25" t="str">
        <f t="shared" si="19"/>
        <v>OK</v>
      </c>
      <c r="V86" s="81">
        <f t="shared" si="20"/>
        <v>0</v>
      </c>
      <c r="W86" s="81">
        <f>ROUND('M3-In'!Y86+'M3-In'!Z86+'M3-In'!AA86*0.5+'M3-In'!AB86*0.5,2)</f>
        <v>0</v>
      </c>
      <c r="X86" s="81">
        <f>ROUND('M3-In'!Y86,2)+ROUND('M3-In'!Z86*1.5,2)+ROUND('M3-In'!AA86*0.6,2)+ROUND('M3-In'!AB86*0.9,2)</f>
        <v>0</v>
      </c>
      <c r="Y86" s="81">
        <f ca="1">IF(V86=1,"Corriger",'M3-In'!Y86* vergoeddrie +'M3-In'!Z86*ROUND( vergoeddrie *1.5,2)+'M3-In'!AA86*ROUND( vergoeddrie *0.6,2)+'M3-In'!AB86*ROUND( vergoeddrie *0.9,2))</f>
        <v>0</v>
      </c>
      <c r="Z86" s="81">
        <f t="shared" ca="1" si="21"/>
        <v>0</v>
      </c>
      <c r="AA86" s="81">
        <f>E86+'M3-In'!N86+'M3-In'!P86+H86</f>
        <v>0</v>
      </c>
      <c r="AB86" s="81">
        <f>E86+'M3-In'!N86+'M3-In'!P86</f>
        <v>0</v>
      </c>
      <c r="AC86" s="25">
        <f>IF(V86=1,"Corriger",MIN(AA86,ad5m3*Ident!L86))</f>
        <v>0</v>
      </c>
      <c r="AD86" s="25">
        <f>MIN(AB86,ad5m3*Ident!L86)</f>
        <v>0</v>
      </c>
      <c r="AE86" s="81">
        <f t="shared" si="22"/>
        <v>0</v>
      </c>
      <c r="AF86" s="81">
        <f t="shared" si="23"/>
        <v>0</v>
      </c>
      <c r="AG86" s="81">
        <f>'M3-In'!AD86+'M3-In'!AE86</f>
        <v>0</v>
      </c>
      <c r="AH86" s="81">
        <f t="shared" si="24"/>
        <v>0</v>
      </c>
      <c r="AI86" s="81">
        <f>IF(V86=1,"Corriger!",ROUND('M3-In'!AF86*AE86*fuf,2))</f>
        <v>0</v>
      </c>
      <c r="AJ86" s="81">
        <f>IF(V86=1,"Corriger!",ROUND('M3-In'!AG86*AE86*fuf,2))</f>
        <v>0</v>
      </c>
      <c r="AK86" s="81">
        <f>IF(V86=1,"Corriger!",ROUND('M3-In'!AH86*AE86*fuf,2))</f>
        <v>0</v>
      </c>
      <c r="AL86" s="81">
        <f>IF(V86=1,"Corriger!",ROUND('M3-In'!AI86*AE86*fuf,2))</f>
        <v>0</v>
      </c>
      <c r="AM86" s="81">
        <f>IF(V86=1,"Corriger!",ROUND('M3-In'!AJ86*AE86*fuf,2))</f>
        <v>0</v>
      </c>
      <c r="AN86" s="81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1">
        <f t="shared" si="26"/>
        <v>0</v>
      </c>
      <c r="AQ86" s="81">
        <f t="shared" ca="1" si="27"/>
        <v>0</v>
      </c>
      <c r="AR86" s="81">
        <f t="shared" ca="1" si="28"/>
        <v>0</v>
      </c>
      <c r="AS86" s="81">
        <f t="shared" si="29"/>
        <v>0</v>
      </c>
      <c r="AT86" s="81">
        <f t="shared" ca="1" si="30"/>
        <v>0</v>
      </c>
      <c r="AU86" s="81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'M3-In'!F87*malu3+'M3-In'!G87*dima3+'M3-In'!H87*wome3+'M3-In'!I87*doje3+'M3-In'!J87*vrve3+'M3-In'!K87*zasa3+'M3-In'!L87*zodi3</f>
        <v>0</v>
      </c>
      <c r="F87" s="34">
        <f>IF('M3-In'!Q87&lt;0,1,0)</f>
        <v>0</v>
      </c>
      <c r="G87" s="81" t="str">
        <f t="shared" si="16"/>
        <v>OK</v>
      </c>
      <c r="H87" s="81">
        <f>IF('M3-In'!Q87&lt;0,0,'M3-In'!Q87)</f>
        <v>0</v>
      </c>
      <c r="I87" s="25">
        <f>IF('M3-In'!F87&gt;0,malu3,0)</f>
        <v>0</v>
      </c>
      <c r="J87" s="25">
        <f>IF('M3-In'!G87&gt;0,dima3,0)</f>
        <v>0</v>
      </c>
      <c r="K87" s="25">
        <f>IF('M3-In'!H87&gt;0,wome3,0)</f>
        <v>0</v>
      </c>
      <c r="L87" s="25">
        <f>IF('M3-In'!I87&gt;0,doje3,0)</f>
        <v>0</v>
      </c>
      <c r="M87" s="25">
        <f>IF('M3-In'!J87&gt;0,vrve3,0)</f>
        <v>0</v>
      </c>
      <c r="N87" s="25">
        <f>IF('M3-In'!K87&gt;0,zasa3,0)</f>
        <v>0</v>
      </c>
      <c r="O87" s="25">
        <f>IF('M3-In'!L87&gt;0,zodi3,0)</f>
        <v>0</v>
      </c>
      <c r="P87" s="25">
        <f t="shared" si="17"/>
        <v>0</v>
      </c>
      <c r="Q87" s="25">
        <f>IF(P87+'M3-In'!U87&gt;malu3+dima3+wome3+doje3+vrve3+zasa3+zodi3,1,0)</f>
        <v>0</v>
      </c>
      <c r="R87" s="25" t="str">
        <f t="shared" si="18"/>
        <v>OK</v>
      </c>
      <c r="S87" s="25">
        <f>MIN(P87+'M3-In'!U87,malu3+dima3+wome3+doje3+vrve3+zasa3+zodi3)</f>
        <v>0</v>
      </c>
      <c r="T87" s="25">
        <f>IF('M3-In'!AD87+'M3-In'!AE87+'M3-In'!AF87+'M3-In'!AG87+'M3-In'!AH87+'M3-In'!AI87+'M3-In'!AJ87&gt;S87,1,0)</f>
        <v>0</v>
      </c>
      <c r="U87" s="25" t="str">
        <f t="shared" si="19"/>
        <v>OK</v>
      </c>
      <c r="V87" s="81">
        <f t="shared" si="20"/>
        <v>0</v>
      </c>
      <c r="W87" s="81">
        <f>ROUND('M3-In'!Y87+'M3-In'!Z87+'M3-In'!AA87*0.5+'M3-In'!AB87*0.5,2)</f>
        <v>0</v>
      </c>
      <c r="X87" s="81">
        <f>ROUND('M3-In'!Y87,2)+ROUND('M3-In'!Z87*1.5,2)+ROUND('M3-In'!AA87*0.6,2)+ROUND('M3-In'!AB87*0.9,2)</f>
        <v>0</v>
      </c>
      <c r="Y87" s="81">
        <f ca="1">IF(V87=1,"Corriger",'M3-In'!Y87* vergoeddrie +'M3-In'!Z87*ROUND( vergoeddrie *1.5,2)+'M3-In'!AA87*ROUND( vergoeddrie *0.6,2)+'M3-In'!AB87*ROUND( vergoeddrie *0.9,2))</f>
        <v>0</v>
      </c>
      <c r="Z87" s="81">
        <f t="shared" ca="1" si="21"/>
        <v>0</v>
      </c>
      <c r="AA87" s="81">
        <f>E87+'M3-In'!N87+'M3-In'!P87+H87</f>
        <v>0</v>
      </c>
      <c r="AB87" s="81">
        <f>E87+'M3-In'!N87+'M3-In'!P87</f>
        <v>0</v>
      </c>
      <c r="AC87" s="25">
        <f>IF(V87=1,"Corriger",MIN(AA87,ad5m3*Ident!L87))</f>
        <v>0</v>
      </c>
      <c r="AD87" s="25">
        <f>MIN(AB87,ad5m3*Ident!L87)</f>
        <v>0</v>
      </c>
      <c r="AE87" s="81">
        <f t="shared" si="22"/>
        <v>0</v>
      </c>
      <c r="AF87" s="81">
        <f t="shared" si="23"/>
        <v>0</v>
      </c>
      <c r="AG87" s="81">
        <f>'M3-In'!AD87+'M3-In'!AE87</f>
        <v>0</v>
      </c>
      <c r="AH87" s="81">
        <f t="shared" si="24"/>
        <v>0</v>
      </c>
      <c r="AI87" s="81">
        <f>IF(V87=1,"Corriger!",ROUND('M3-In'!AF87*AE87*fuf,2))</f>
        <v>0</v>
      </c>
      <c r="AJ87" s="81">
        <f>IF(V87=1,"Corriger!",ROUND('M3-In'!AG87*AE87*fuf,2))</f>
        <v>0</v>
      </c>
      <c r="AK87" s="81">
        <f>IF(V87=1,"Corriger!",ROUND('M3-In'!AH87*AE87*fuf,2))</f>
        <v>0</v>
      </c>
      <c r="AL87" s="81">
        <f>IF(V87=1,"Corriger!",ROUND('M3-In'!AI87*AE87*fuf,2))</f>
        <v>0</v>
      </c>
      <c r="AM87" s="81">
        <f>IF(V87=1,"Corriger!",ROUND('M3-In'!AJ87*AE87*fuf,2))</f>
        <v>0</v>
      </c>
      <c r="AN87" s="81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1">
        <f t="shared" si="26"/>
        <v>0</v>
      </c>
      <c r="AQ87" s="81">
        <f t="shared" ca="1" si="27"/>
        <v>0</v>
      </c>
      <c r="AR87" s="81">
        <f t="shared" ca="1" si="28"/>
        <v>0</v>
      </c>
      <c r="AS87" s="81">
        <f t="shared" si="29"/>
        <v>0</v>
      </c>
      <c r="AT87" s="81">
        <f t="shared" ca="1" si="30"/>
        <v>0</v>
      </c>
      <c r="AU87" s="81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'M3-In'!F88*malu3+'M3-In'!G88*dima3+'M3-In'!H88*wome3+'M3-In'!I88*doje3+'M3-In'!J88*vrve3+'M3-In'!K88*zasa3+'M3-In'!L88*zodi3</f>
        <v>0</v>
      </c>
      <c r="F88" s="34">
        <f>IF('M3-In'!Q88&lt;0,1,0)</f>
        <v>0</v>
      </c>
      <c r="G88" s="81" t="str">
        <f t="shared" si="16"/>
        <v>OK</v>
      </c>
      <c r="H88" s="81">
        <f>IF('M3-In'!Q88&lt;0,0,'M3-In'!Q88)</f>
        <v>0</v>
      </c>
      <c r="I88" s="25">
        <f>IF('M3-In'!F88&gt;0,malu3,0)</f>
        <v>0</v>
      </c>
      <c r="J88" s="25">
        <f>IF('M3-In'!G88&gt;0,dima3,0)</f>
        <v>0</v>
      </c>
      <c r="K88" s="25">
        <f>IF('M3-In'!H88&gt;0,wome3,0)</f>
        <v>0</v>
      </c>
      <c r="L88" s="25">
        <f>IF('M3-In'!I88&gt;0,doje3,0)</f>
        <v>0</v>
      </c>
      <c r="M88" s="25">
        <f>IF('M3-In'!J88&gt;0,vrve3,0)</f>
        <v>0</v>
      </c>
      <c r="N88" s="25">
        <f>IF('M3-In'!K88&gt;0,zasa3,0)</f>
        <v>0</v>
      </c>
      <c r="O88" s="25">
        <f>IF('M3-In'!L88&gt;0,zodi3,0)</f>
        <v>0</v>
      </c>
      <c r="P88" s="25">
        <f t="shared" si="17"/>
        <v>0</v>
      </c>
      <c r="Q88" s="25">
        <f>IF(P88+'M3-In'!U88&gt;malu3+dima3+wome3+doje3+vrve3+zasa3+zodi3,1,0)</f>
        <v>0</v>
      </c>
      <c r="R88" s="25" t="str">
        <f t="shared" si="18"/>
        <v>OK</v>
      </c>
      <c r="S88" s="25">
        <f>MIN(P88+'M3-In'!U88,malu3+dima3+wome3+doje3+vrve3+zasa3+zodi3)</f>
        <v>0</v>
      </c>
      <c r="T88" s="25">
        <f>IF('M3-In'!AD88+'M3-In'!AE88+'M3-In'!AF88+'M3-In'!AG88+'M3-In'!AH88+'M3-In'!AI88+'M3-In'!AJ88&gt;S88,1,0)</f>
        <v>0</v>
      </c>
      <c r="U88" s="25" t="str">
        <f t="shared" si="19"/>
        <v>OK</v>
      </c>
      <c r="V88" s="81">
        <f t="shared" si="20"/>
        <v>0</v>
      </c>
      <c r="W88" s="81">
        <f>ROUND('M3-In'!Y88+'M3-In'!Z88+'M3-In'!AA88*0.5+'M3-In'!AB88*0.5,2)</f>
        <v>0</v>
      </c>
      <c r="X88" s="81">
        <f>ROUND('M3-In'!Y88,2)+ROUND('M3-In'!Z88*1.5,2)+ROUND('M3-In'!AA88*0.6,2)+ROUND('M3-In'!AB88*0.9,2)</f>
        <v>0</v>
      </c>
      <c r="Y88" s="81">
        <f ca="1">IF(V88=1,"Corriger",'M3-In'!Y88* vergoeddrie +'M3-In'!Z88*ROUND( vergoeddrie *1.5,2)+'M3-In'!AA88*ROUND( vergoeddrie *0.6,2)+'M3-In'!AB88*ROUND( vergoeddrie *0.9,2))</f>
        <v>0</v>
      </c>
      <c r="Z88" s="81">
        <f t="shared" ca="1" si="21"/>
        <v>0</v>
      </c>
      <c r="AA88" s="81">
        <f>E88+'M3-In'!N88+'M3-In'!P88+H88</f>
        <v>0</v>
      </c>
      <c r="AB88" s="81">
        <f>E88+'M3-In'!N88+'M3-In'!P88</f>
        <v>0</v>
      </c>
      <c r="AC88" s="25">
        <f>IF(V88=1,"Corriger",MIN(AA88,ad5m3*Ident!L88))</f>
        <v>0</v>
      </c>
      <c r="AD88" s="25">
        <f>MIN(AB88,ad5m3*Ident!L88)</f>
        <v>0</v>
      </c>
      <c r="AE88" s="81">
        <f t="shared" si="22"/>
        <v>0</v>
      </c>
      <c r="AF88" s="81">
        <f t="shared" si="23"/>
        <v>0</v>
      </c>
      <c r="AG88" s="81">
        <f>'M3-In'!AD88+'M3-In'!AE88</f>
        <v>0</v>
      </c>
      <c r="AH88" s="81">
        <f t="shared" si="24"/>
        <v>0</v>
      </c>
      <c r="AI88" s="81">
        <f>IF(V88=1,"Corriger!",ROUND('M3-In'!AF88*AE88*fuf,2))</f>
        <v>0</v>
      </c>
      <c r="AJ88" s="81">
        <f>IF(V88=1,"Corriger!",ROUND('M3-In'!AG88*AE88*fuf,2))</f>
        <v>0</v>
      </c>
      <c r="AK88" s="81">
        <f>IF(V88=1,"Corriger!",ROUND('M3-In'!AH88*AE88*fuf,2))</f>
        <v>0</v>
      </c>
      <c r="AL88" s="81">
        <f>IF(V88=1,"Corriger!",ROUND('M3-In'!AI88*AE88*fuf,2))</f>
        <v>0</v>
      </c>
      <c r="AM88" s="81">
        <f>IF(V88=1,"Corriger!",ROUND('M3-In'!AJ88*AE88*fuf,2))</f>
        <v>0</v>
      </c>
      <c r="AN88" s="81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1">
        <f t="shared" si="26"/>
        <v>0</v>
      </c>
      <c r="AQ88" s="81">
        <f t="shared" ca="1" si="27"/>
        <v>0</v>
      </c>
      <c r="AR88" s="81">
        <f t="shared" ca="1" si="28"/>
        <v>0</v>
      </c>
      <c r="AS88" s="81">
        <f t="shared" si="29"/>
        <v>0</v>
      </c>
      <c r="AT88" s="81">
        <f t="shared" ca="1" si="30"/>
        <v>0</v>
      </c>
      <c r="AU88" s="81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'M3-In'!F89*malu3+'M3-In'!G89*dima3+'M3-In'!H89*wome3+'M3-In'!I89*doje3+'M3-In'!J89*vrve3+'M3-In'!K89*zasa3+'M3-In'!L89*zodi3</f>
        <v>0</v>
      </c>
      <c r="F89" s="34">
        <f>IF('M3-In'!Q89&lt;0,1,0)</f>
        <v>0</v>
      </c>
      <c r="G89" s="81" t="str">
        <f t="shared" si="16"/>
        <v>OK</v>
      </c>
      <c r="H89" s="81">
        <f>IF('M3-In'!Q89&lt;0,0,'M3-In'!Q89)</f>
        <v>0</v>
      </c>
      <c r="I89" s="25">
        <f>IF('M3-In'!F89&gt;0,malu3,0)</f>
        <v>0</v>
      </c>
      <c r="J89" s="25">
        <f>IF('M3-In'!G89&gt;0,dima3,0)</f>
        <v>0</v>
      </c>
      <c r="K89" s="25">
        <f>IF('M3-In'!H89&gt;0,wome3,0)</f>
        <v>0</v>
      </c>
      <c r="L89" s="25">
        <f>IF('M3-In'!I89&gt;0,doje3,0)</f>
        <v>0</v>
      </c>
      <c r="M89" s="25">
        <f>IF('M3-In'!J89&gt;0,vrve3,0)</f>
        <v>0</v>
      </c>
      <c r="N89" s="25">
        <f>IF('M3-In'!K89&gt;0,zasa3,0)</f>
        <v>0</v>
      </c>
      <c r="O89" s="25">
        <f>IF('M3-In'!L89&gt;0,zodi3,0)</f>
        <v>0</v>
      </c>
      <c r="P89" s="25">
        <f t="shared" si="17"/>
        <v>0</v>
      </c>
      <c r="Q89" s="25">
        <f>IF(P89+'M3-In'!U89&gt;malu3+dima3+wome3+doje3+vrve3+zasa3+zodi3,1,0)</f>
        <v>0</v>
      </c>
      <c r="R89" s="25" t="str">
        <f t="shared" si="18"/>
        <v>OK</v>
      </c>
      <c r="S89" s="25">
        <f>MIN(P89+'M3-In'!U89,malu3+dima3+wome3+doje3+vrve3+zasa3+zodi3)</f>
        <v>0</v>
      </c>
      <c r="T89" s="25">
        <f>IF('M3-In'!AD89+'M3-In'!AE89+'M3-In'!AF89+'M3-In'!AG89+'M3-In'!AH89+'M3-In'!AI89+'M3-In'!AJ89&gt;S89,1,0)</f>
        <v>0</v>
      </c>
      <c r="U89" s="25" t="str">
        <f t="shared" si="19"/>
        <v>OK</v>
      </c>
      <c r="V89" s="81">
        <f t="shared" si="20"/>
        <v>0</v>
      </c>
      <c r="W89" s="81">
        <f>ROUND('M3-In'!Y89+'M3-In'!Z89+'M3-In'!AA89*0.5+'M3-In'!AB89*0.5,2)</f>
        <v>0</v>
      </c>
      <c r="X89" s="81">
        <f>ROUND('M3-In'!Y89,2)+ROUND('M3-In'!Z89*1.5,2)+ROUND('M3-In'!AA89*0.6,2)+ROUND('M3-In'!AB89*0.9,2)</f>
        <v>0</v>
      </c>
      <c r="Y89" s="81">
        <f ca="1">IF(V89=1,"Corriger",'M3-In'!Y89* vergoeddrie +'M3-In'!Z89*ROUND( vergoeddrie *1.5,2)+'M3-In'!AA89*ROUND( vergoeddrie *0.6,2)+'M3-In'!AB89*ROUND( vergoeddrie *0.9,2))</f>
        <v>0</v>
      </c>
      <c r="Z89" s="81">
        <f t="shared" ca="1" si="21"/>
        <v>0</v>
      </c>
      <c r="AA89" s="81">
        <f>E89+'M3-In'!N89+'M3-In'!P89+H89</f>
        <v>0</v>
      </c>
      <c r="AB89" s="81">
        <f>E89+'M3-In'!N89+'M3-In'!P89</f>
        <v>0</v>
      </c>
      <c r="AC89" s="25">
        <f>IF(V89=1,"Corriger",MIN(AA89,ad5m3*Ident!L89))</f>
        <v>0</v>
      </c>
      <c r="AD89" s="25">
        <f>MIN(AB89,ad5m3*Ident!L89)</f>
        <v>0</v>
      </c>
      <c r="AE89" s="81">
        <f t="shared" si="22"/>
        <v>0</v>
      </c>
      <c r="AF89" s="81">
        <f t="shared" si="23"/>
        <v>0</v>
      </c>
      <c r="AG89" s="81">
        <f>'M3-In'!AD89+'M3-In'!AE89</f>
        <v>0</v>
      </c>
      <c r="AH89" s="81">
        <f t="shared" si="24"/>
        <v>0</v>
      </c>
      <c r="AI89" s="81">
        <f>IF(V89=1,"Corriger!",ROUND('M3-In'!AF89*AE89*fuf,2))</f>
        <v>0</v>
      </c>
      <c r="AJ89" s="81">
        <f>IF(V89=1,"Corriger!",ROUND('M3-In'!AG89*AE89*fuf,2))</f>
        <v>0</v>
      </c>
      <c r="AK89" s="81">
        <f>IF(V89=1,"Corriger!",ROUND('M3-In'!AH89*AE89*fuf,2))</f>
        <v>0</v>
      </c>
      <c r="AL89" s="81">
        <f>IF(V89=1,"Corriger!",ROUND('M3-In'!AI89*AE89*fuf,2))</f>
        <v>0</v>
      </c>
      <c r="AM89" s="81">
        <f>IF(V89=1,"Corriger!",ROUND('M3-In'!AJ89*AE89*fuf,2))</f>
        <v>0</v>
      </c>
      <c r="AN89" s="81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1">
        <f t="shared" si="26"/>
        <v>0</v>
      </c>
      <c r="AQ89" s="81">
        <f t="shared" ca="1" si="27"/>
        <v>0</v>
      </c>
      <c r="AR89" s="81">
        <f t="shared" ca="1" si="28"/>
        <v>0</v>
      </c>
      <c r="AS89" s="81">
        <f t="shared" si="29"/>
        <v>0</v>
      </c>
      <c r="AT89" s="81">
        <f t="shared" ca="1" si="30"/>
        <v>0</v>
      </c>
      <c r="AU89" s="81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'M3-In'!F90*malu3+'M3-In'!G90*dima3+'M3-In'!H90*wome3+'M3-In'!I90*doje3+'M3-In'!J90*vrve3+'M3-In'!K90*zasa3+'M3-In'!L90*zodi3</f>
        <v>0</v>
      </c>
      <c r="F90" s="34">
        <f>IF('M3-In'!Q90&lt;0,1,0)</f>
        <v>0</v>
      </c>
      <c r="G90" s="81" t="str">
        <f t="shared" si="16"/>
        <v>OK</v>
      </c>
      <c r="H90" s="81">
        <f>IF('M3-In'!Q90&lt;0,0,'M3-In'!Q90)</f>
        <v>0</v>
      </c>
      <c r="I90" s="25">
        <f>IF('M3-In'!F90&gt;0,malu3,0)</f>
        <v>0</v>
      </c>
      <c r="J90" s="25">
        <f>IF('M3-In'!G90&gt;0,dima3,0)</f>
        <v>0</v>
      </c>
      <c r="K90" s="25">
        <f>IF('M3-In'!H90&gt;0,wome3,0)</f>
        <v>0</v>
      </c>
      <c r="L90" s="25">
        <f>IF('M3-In'!I90&gt;0,doje3,0)</f>
        <v>0</v>
      </c>
      <c r="M90" s="25">
        <f>IF('M3-In'!J90&gt;0,vrve3,0)</f>
        <v>0</v>
      </c>
      <c r="N90" s="25">
        <f>IF('M3-In'!K90&gt;0,zasa3,0)</f>
        <v>0</v>
      </c>
      <c r="O90" s="25">
        <f>IF('M3-In'!L90&gt;0,zodi3,0)</f>
        <v>0</v>
      </c>
      <c r="P90" s="25">
        <f t="shared" si="17"/>
        <v>0</v>
      </c>
      <c r="Q90" s="25">
        <f>IF(P90+'M3-In'!U90&gt;malu3+dima3+wome3+doje3+vrve3+zasa3+zodi3,1,0)</f>
        <v>0</v>
      </c>
      <c r="R90" s="25" t="str">
        <f t="shared" si="18"/>
        <v>OK</v>
      </c>
      <c r="S90" s="25">
        <f>MIN(P90+'M3-In'!U90,malu3+dima3+wome3+doje3+vrve3+zasa3+zodi3)</f>
        <v>0</v>
      </c>
      <c r="T90" s="25">
        <f>IF('M3-In'!AD90+'M3-In'!AE90+'M3-In'!AF90+'M3-In'!AG90+'M3-In'!AH90+'M3-In'!AI90+'M3-In'!AJ90&gt;S90,1,0)</f>
        <v>0</v>
      </c>
      <c r="U90" s="25" t="str">
        <f t="shared" si="19"/>
        <v>OK</v>
      </c>
      <c r="V90" s="81">
        <f t="shared" si="20"/>
        <v>0</v>
      </c>
      <c r="W90" s="81">
        <f>ROUND('M3-In'!Y90+'M3-In'!Z90+'M3-In'!AA90*0.5+'M3-In'!AB90*0.5,2)</f>
        <v>0</v>
      </c>
      <c r="X90" s="81">
        <f>ROUND('M3-In'!Y90,2)+ROUND('M3-In'!Z90*1.5,2)+ROUND('M3-In'!AA90*0.6,2)+ROUND('M3-In'!AB90*0.9,2)</f>
        <v>0</v>
      </c>
      <c r="Y90" s="81">
        <f ca="1">IF(V90=1,"Corriger",'M3-In'!Y90* vergoeddrie +'M3-In'!Z90*ROUND( vergoeddrie *1.5,2)+'M3-In'!AA90*ROUND( vergoeddrie *0.6,2)+'M3-In'!AB90*ROUND( vergoeddrie *0.9,2))</f>
        <v>0</v>
      </c>
      <c r="Z90" s="81">
        <f t="shared" ca="1" si="21"/>
        <v>0</v>
      </c>
      <c r="AA90" s="81">
        <f>E90+'M3-In'!N90+'M3-In'!P90+H90</f>
        <v>0</v>
      </c>
      <c r="AB90" s="81">
        <f>E90+'M3-In'!N90+'M3-In'!P90</f>
        <v>0</v>
      </c>
      <c r="AC90" s="25">
        <f>IF(V90=1,"Corriger",MIN(AA90,ad5m3*Ident!L90))</f>
        <v>0</v>
      </c>
      <c r="AD90" s="25">
        <f>MIN(AB90,ad5m3*Ident!L90)</f>
        <v>0</v>
      </c>
      <c r="AE90" s="81">
        <f t="shared" si="22"/>
        <v>0</v>
      </c>
      <c r="AF90" s="81">
        <f t="shared" si="23"/>
        <v>0</v>
      </c>
      <c r="AG90" s="81">
        <f>'M3-In'!AD90+'M3-In'!AE90</f>
        <v>0</v>
      </c>
      <c r="AH90" s="81">
        <f t="shared" si="24"/>
        <v>0</v>
      </c>
      <c r="AI90" s="81">
        <f>IF(V90=1,"Corriger!",ROUND('M3-In'!AF90*AE90*fuf,2))</f>
        <v>0</v>
      </c>
      <c r="AJ90" s="81">
        <f>IF(V90=1,"Corriger!",ROUND('M3-In'!AG90*AE90*fuf,2))</f>
        <v>0</v>
      </c>
      <c r="AK90" s="81">
        <f>IF(V90=1,"Corriger!",ROUND('M3-In'!AH90*AE90*fuf,2))</f>
        <v>0</v>
      </c>
      <c r="AL90" s="81">
        <f>IF(V90=1,"Corriger!",ROUND('M3-In'!AI90*AE90*fuf,2))</f>
        <v>0</v>
      </c>
      <c r="AM90" s="81">
        <f>IF(V90=1,"Corriger!",ROUND('M3-In'!AJ90*AE90*fuf,2))</f>
        <v>0</v>
      </c>
      <c r="AN90" s="81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1">
        <f t="shared" si="26"/>
        <v>0</v>
      </c>
      <c r="AQ90" s="81">
        <f t="shared" ca="1" si="27"/>
        <v>0</v>
      </c>
      <c r="AR90" s="81">
        <f t="shared" ca="1" si="28"/>
        <v>0</v>
      </c>
      <c r="AS90" s="81">
        <f t="shared" si="29"/>
        <v>0</v>
      </c>
      <c r="AT90" s="81">
        <f t="shared" ca="1" si="30"/>
        <v>0</v>
      </c>
      <c r="AU90" s="81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'M3-In'!F91*malu3+'M3-In'!G91*dima3+'M3-In'!H91*wome3+'M3-In'!I91*doje3+'M3-In'!J91*vrve3+'M3-In'!K91*zasa3+'M3-In'!L91*zodi3</f>
        <v>0</v>
      </c>
      <c r="F91" s="34">
        <f>IF('M3-In'!Q91&lt;0,1,0)</f>
        <v>0</v>
      </c>
      <c r="G91" s="81" t="str">
        <f t="shared" si="16"/>
        <v>OK</v>
      </c>
      <c r="H91" s="81">
        <f>IF('M3-In'!Q91&lt;0,0,'M3-In'!Q91)</f>
        <v>0</v>
      </c>
      <c r="I91" s="25">
        <f>IF('M3-In'!F91&gt;0,malu3,0)</f>
        <v>0</v>
      </c>
      <c r="J91" s="25">
        <f>IF('M3-In'!G91&gt;0,dima3,0)</f>
        <v>0</v>
      </c>
      <c r="K91" s="25">
        <f>IF('M3-In'!H91&gt;0,wome3,0)</f>
        <v>0</v>
      </c>
      <c r="L91" s="25">
        <f>IF('M3-In'!I91&gt;0,doje3,0)</f>
        <v>0</v>
      </c>
      <c r="M91" s="25">
        <f>IF('M3-In'!J91&gt;0,vrve3,0)</f>
        <v>0</v>
      </c>
      <c r="N91" s="25">
        <f>IF('M3-In'!K91&gt;0,zasa3,0)</f>
        <v>0</v>
      </c>
      <c r="O91" s="25">
        <f>IF('M3-In'!L91&gt;0,zodi3,0)</f>
        <v>0</v>
      </c>
      <c r="P91" s="25">
        <f t="shared" si="17"/>
        <v>0</v>
      </c>
      <c r="Q91" s="25">
        <f>IF(P91+'M3-In'!U91&gt;malu3+dima3+wome3+doje3+vrve3+zasa3+zodi3,1,0)</f>
        <v>0</v>
      </c>
      <c r="R91" s="25" t="str">
        <f t="shared" si="18"/>
        <v>OK</v>
      </c>
      <c r="S91" s="25">
        <f>MIN(P91+'M3-In'!U91,malu3+dima3+wome3+doje3+vrve3+zasa3+zodi3)</f>
        <v>0</v>
      </c>
      <c r="T91" s="25">
        <f>IF('M3-In'!AD91+'M3-In'!AE91+'M3-In'!AF91+'M3-In'!AG91+'M3-In'!AH91+'M3-In'!AI91+'M3-In'!AJ91&gt;S91,1,0)</f>
        <v>0</v>
      </c>
      <c r="U91" s="25" t="str">
        <f t="shared" si="19"/>
        <v>OK</v>
      </c>
      <c r="V91" s="81">
        <f t="shared" si="20"/>
        <v>0</v>
      </c>
      <c r="W91" s="81">
        <f>ROUND('M3-In'!Y91+'M3-In'!Z91+'M3-In'!AA91*0.5+'M3-In'!AB91*0.5,2)</f>
        <v>0</v>
      </c>
      <c r="X91" s="81">
        <f>ROUND('M3-In'!Y91,2)+ROUND('M3-In'!Z91*1.5,2)+ROUND('M3-In'!AA91*0.6,2)+ROUND('M3-In'!AB91*0.9,2)</f>
        <v>0</v>
      </c>
      <c r="Y91" s="81">
        <f ca="1">IF(V91=1,"Corriger",'M3-In'!Y91* vergoeddrie +'M3-In'!Z91*ROUND( vergoeddrie *1.5,2)+'M3-In'!AA91*ROUND( vergoeddrie *0.6,2)+'M3-In'!AB91*ROUND( vergoeddrie *0.9,2))</f>
        <v>0</v>
      </c>
      <c r="Z91" s="81">
        <f t="shared" ca="1" si="21"/>
        <v>0</v>
      </c>
      <c r="AA91" s="81">
        <f>E91+'M3-In'!N91+'M3-In'!P91+H91</f>
        <v>0</v>
      </c>
      <c r="AB91" s="81">
        <f>E91+'M3-In'!N91+'M3-In'!P91</f>
        <v>0</v>
      </c>
      <c r="AC91" s="25">
        <f>IF(V91=1,"Corriger",MIN(AA91,ad5m3*Ident!L91))</f>
        <v>0</v>
      </c>
      <c r="AD91" s="25">
        <f>MIN(AB91,ad5m3*Ident!L91)</f>
        <v>0</v>
      </c>
      <c r="AE91" s="81">
        <f t="shared" si="22"/>
        <v>0</v>
      </c>
      <c r="AF91" s="81">
        <f t="shared" si="23"/>
        <v>0</v>
      </c>
      <c r="AG91" s="81">
        <f>'M3-In'!AD91+'M3-In'!AE91</f>
        <v>0</v>
      </c>
      <c r="AH91" s="81">
        <f t="shared" si="24"/>
        <v>0</v>
      </c>
      <c r="AI91" s="81">
        <f>IF(V91=1,"Corriger!",ROUND('M3-In'!AF91*AE91*fuf,2))</f>
        <v>0</v>
      </c>
      <c r="AJ91" s="81">
        <f>IF(V91=1,"Corriger!",ROUND('M3-In'!AG91*AE91*fuf,2))</f>
        <v>0</v>
      </c>
      <c r="AK91" s="81">
        <f>IF(V91=1,"Corriger!",ROUND('M3-In'!AH91*AE91*fuf,2))</f>
        <v>0</v>
      </c>
      <c r="AL91" s="81">
        <f>IF(V91=1,"Corriger!",ROUND('M3-In'!AI91*AE91*fuf,2))</f>
        <v>0</v>
      </c>
      <c r="AM91" s="81">
        <f>IF(V91=1,"Corriger!",ROUND('M3-In'!AJ91*AE91*fuf,2))</f>
        <v>0</v>
      </c>
      <c r="AN91" s="81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1">
        <f t="shared" si="26"/>
        <v>0</v>
      </c>
      <c r="AQ91" s="81">
        <f t="shared" ca="1" si="27"/>
        <v>0</v>
      </c>
      <c r="AR91" s="81">
        <f t="shared" ca="1" si="28"/>
        <v>0</v>
      </c>
      <c r="AS91" s="81">
        <f t="shared" si="29"/>
        <v>0</v>
      </c>
      <c r="AT91" s="81">
        <f t="shared" ca="1" si="30"/>
        <v>0</v>
      </c>
      <c r="AU91" s="81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'M3-In'!F92*malu3+'M3-In'!G92*dima3+'M3-In'!H92*wome3+'M3-In'!I92*doje3+'M3-In'!J92*vrve3+'M3-In'!K92*zasa3+'M3-In'!L92*zodi3</f>
        <v>0</v>
      </c>
      <c r="F92" s="34">
        <f>IF('M3-In'!Q92&lt;0,1,0)</f>
        <v>0</v>
      </c>
      <c r="G92" s="81" t="str">
        <f t="shared" si="16"/>
        <v>OK</v>
      </c>
      <c r="H92" s="81">
        <f>IF('M3-In'!Q92&lt;0,0,'M3-In'!Q92)</f>
        <v>0</v>
      </c>
      <c r="I92" s="25">
        <f>IF('M3-In'!F92&gt;0,malu3,0)</f>
        <v>0</v>
      </c>
      <c r="J92" s="25">
        <f>IF('M3-In'!G92&gt;0,dima3,0)</f>
        <v>0</v>
      </c>
      <c r="K92" s="25">
        <f>IF('M3-In'!H92&gt;0,wome3,0)</f>
        <v>0</v>
      </c>
      <c r="L92" s="25">
        <f>IF('M3-In'!I92&gt;0,doje3,0)</f>
        <v>0</v>
      </c>
      <c r="M92" s="25">
        <f>IF('M3-In'!J92&gt;0,vrve3,0)</f>
        <v>0</v>
      </c>
      <c r="N92" s="25">
        <f>IF('M3-In'!K92&gt;0,zasa3,0)</f>
        <v>0</v>
      </c>
      <c r="O92" s="25">
        <f>IF('M3-In'!L92&gt;0,zodi3,0)</f>
        <v>0</v>
      </c>
      <c r="P92" s="25">
        <f t="shared" si="17"/>
        <v>0</v>
      </c>
      <c r="Q92" s="25">
        <f>IF(P92+'M3-In'!U92&gt;malu3+dima3+wome3+doje3+vrve3+zasa3+zodi3,1,0)</f>
        <v>0</v>
      </c>
      <c r="R92" s="25" t="str">
        <f t="shared" si="18"/>
        <v>OK</v>
      </c>
      <c r="S92" s="25">
        <f>MIN(P92+'M3-In'!U92,malu3+dima3+wome3+doje3+vrve3+zasa3+zodi3)</f>
        <v>0</v>
      </c>
      <c r="T92" s="25">
        <f>IF('M3-In'!AD92+'M3-In'!AE92+'M3-In'!AF92+'M3-In'!AG92+'M3-In'!AH92+'M3-In'!AI92+'M3-In'!AJ92&gt;S92,1,0)</f>
        <v>0</v>
      </c>
      <c r="U92" s="25" t="str">
        <f t="shared" si="19"/>
        <v>OK</v>
      </c>
      <c r="V92" s="81">
        <f t="shared" si="20"/>
        <v>0</v>
      </c>
      <c r="W92" s="81">
        <f>ROUND('M3-In'!Y92+'M3-In'!Z92+'M3-In'!AA92*0.5+'M3-In'!AB92*0.5,2)</f>
        <v>0</v>
      </c>
      <c r="X92" s="81">
        <f>ROUND('M3-In'!Y92,2)+ROUND('M3-In'!Z92*1.5,2)+ROUND('M3-In'!AA92*0.6,2)+ROUND('M3-In'!AB92*0.9,2)</f>
        <v>0</v>
      </c>
      <c r="Y92" s="81">
        <f ca="1">IF(V92=1,"Corriger",'M3-In'!Y92* vergoeddrie +'M3-In'!Z92*ROUND( vergoeddrie *1.5,2)+'M3-In'!AA92*ROUND( vergoeddrie *0.6,2)+'M3-In'!AB92*ROUND( vergoeddrie *0.9,2))</f>
        <v>0</v>
      </c>
      <c r="Z92" s="81">
        <f t="shared" ca="1" si="21"/>
        <v>0</v>
      </c>
      <c r="AA92" s="81">
        <f>E92+'M3-In'!N92+'M3-In'!P92+H92</f>
        <v>0</v>
      </c>
      <c r="AB92" s="81">
        <f>E92+'M3-In'!N92+'M3-In'!P92</f>
        <v>0</v>
      </c>
      <c r="AC92" s="25">
        <f>IF(V92=1,"Corriger",MIN(AA92,ad5m3*Ident!L92))</f>
        <v>0</v>
      </c>
      <c r="AD92" s="25">
        <f>MIN(AB92,ad5m3*Ident!L92)</f>
        <v>0</v>
      </c>
      <c r="AE92" s="81">
        <f t="shared" si="22"/>
        <v>0</v>
      </c>
      <c r="AF92" s="81">
        <f t="shared" si="23"/>
        <v>0</v>
      </c>
      <c r="AG92" s="81">
        <f>'M3-In'!AD92+'M3-In'!AE92</f>
        <v>0</v>
      </c>
      <c r="AH92" s="81">
        <f t="shared" si="24"/>
        <v>0</v>
      </c>
      <c r="AI92" s="81">
        <f>IF(V92=1,"Corriger!",ROUND('M3-In'!AF92*AE92*fuf,2))</f>
        <v>0</v>
      </c>
      <c r="AJ92" s="81">
        <f>IF(V92=1,"Corriger!",ROUND('M3-In'!AG92*AE92*fuf,2))</f>
        <v>0</v>
      </c>
      <c r="AK92" s="81">
        <f>IF(V92=1,"Corriger!",ROUND('M3-In'!AH92*AE92*fuf,2))</f>
        <v>0</v>
      </c>
      <c r="AL92" s="81">
        <f>IF(V92=1,"Corriger!",ROUND('M3-In'!AI92*AE92*fuf,2))</f>
        <v>0</v>
      </c>
      <c r="AM92" s="81">
        <f>IF(V92=1,"Corriger!",ROUND('M3-In'!AJ92*AE92*fuf,2))</f>
        <v>0</v>
      </c>
      <c r="AN92" s="81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1">
        <f t="shared" si="26"/>
        <v>0</v>
      </c>
      <c r="AQ92" s="81">
        <f t="shared" ca="1" si="27"/>
        <v>0</v>
      </c>
      <c r="AR92" s="81">
        <f t="shared" ca="1" si="28"/>
        <v>0</v>
      </c>
      <c r="AS92" s="81">
        <f t="shared" si="29"/>
        <v>0</v>
      </c>
      <c r="AT92" s="81">
        <f t="shared" ca="1" si="30"/>
        <v>0</v>
      </c>
      <c r="AU92" s="81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'M3-In'!F93*malu3+'M3-In'!G93*dima3+'M3-In'!H93*wome3+'M3-In'!I93*doje3+'M3-In'!J93*vrve3+'M3-In'!K93*zasa3+'M3-In'!L93*zodi3</f>
        <v>0</v>
      </c>
      <c r="F93" s="34">
        <f>IF('M3-In'!Q93&lt;0,1,0)</f>
        <v>0</v>
      </c>
      <c r="G93" s="81" t="str">
        <f t="shared" si="16"/>
        <v>OK</v>
      </c>
      <c r="H93" s="81">
        <f>IF('M3-In'!Q93&lt;0,0,'M3-In'!Q93)</f>
        <v>0</v>
      </c>
      <c r="I93" s="25">
        <f>IF('M3-In'!F93&gt;0,malu3,0)</f>
        <v>0</v>
      </c>
      <c r="J93" s="25">
        <f>IF('M3-In'!G93&gt;0,dima3,0)</f>
        <v>0</v>
      </c>
      <c r="K93" s="25">
        <f>IF('M3-In'!H93&gt;0,wome3,0)</f>
        <v>0</v>
      </c>
      <c r="L93" s="25">
        <f>IF('M3-In'!I93&gt;0,doje3,0)</f>
        <v>0</v>
      </c>
      <c r="M93" s="25">
        <f>IF('M3-In'!J93&gt;0,vrve3,0)</f>
        <v>0</v>
      </c>
      <c r="N93" s="25">
        <f>IF('M3-In'!K93&gt;0,zasa3,0)</f>
        <v>0</v>
      </c>
      <c r="O93" s="25">
        <f>IF('M3-In'!L93&gt;0,zodi3,0)</f>
        <v>0</v>
      </c>
      <c r="P93" s="25">
        <f t="shared" si="17"/>
        <v>0</v>
      </c>
      <c r="Q93" s="25">
        <f>IF(P93+'M3-In'!U93&gt;malu3+dima3+wome3+doje3+vrve3+zasa3+zodi3,1,0)</f>
        <v>0</v>
      </c>
      <c r="R93" s="25" t="str">
        <f t="shared" si="18"/>
        <v>OK</v>
      </c>
      <c r="S93" s="25">
        <f>MIN(P93+'M3-In'!U93,malu3+dima3+wome3+doje3+vrve3+zasa3+zodi3)</f>
        <v>0</v>
      </c>
      <c r="T93" s="25">
        <f>IF('M3-In'!AD93+'M3-In'!AE93+'M3-In'!AF93+'M3-In'!AG93+'M3-In'!AH93+'M3-In'!AI93+'M3-In'!AJ93&gt;S93,1,0)</f>
        <v>0</v>
      </c>
      <c r="U93" s="25" t="str">
        <f t="shared" si="19"/>
        <v>OK</v>
      </c>
      <c r="V93" s="81">
        <f t="shared" si="20"/>
        <v>0</v>
      </c>
      <c r="W93" s="81">
        <f>ROUND('M3-In'!Y93+'M3-In'!Z93+'M3-In'!AA93*0.5+'M3-In'!AB93*0.5,2)</f>
        <v>0</v>
      </c>
      <c r="X93" s="81">
        <f>ROUND('M3-In'!Y93,2)+ROUND('M3-In'!Z93*1.5,2)+ROUND('M3-In'!AA93*0.6,2)+ROUND('M3-In'!AB93*0.9,2)</f>
        <v>0</v>
      </c>
      <c r="Y93" s="81">
        <f ca="1">IF(V93=1,"Corriger",'M3-In'!Y93* vergoeddrie +'M3-In'!Z93*ROUND( vergoeddrie *1.5,2)+'M3-In'!AA93*ROUND( vergoeddrie *0.6,2)+'M3-In'!AB93*ROUND( vergoeddrie *0.9,2))</f>
        <v>0</v>
      </c>
      <c r="Z93" s="81">
        <f t="shared" ca="1" si="21"/>
        <v>0</v>
      </c>
      <c r="AA93" s="81">
        <f>E93+'M3-In'!N93+'M3-In'!P93+H93</f>
        <v>0</v>
      </c>
      <c r="AB93" s="81">
        <f>E93+'M3-In'!N93+'M3-In'!P93</f>
        <v>0</v>
      </c>
      <c r="AC93" s="25">
        <f>IF(V93=1,"Corriger",MIN(AA93,ad5m3*Ident!L93))</f>
        <v>0</v>
      </c>
      <c r="AD93" s="25">
        <f>MIN(AB93,ad5m3*Ident!L93)</f>
        <v>0</v>
      </c>
      <c r="AE93" s="81">
        <f t="shared" si="22"/>
        <v>0</v>
      </c>
      <c r="AF93" s="81">
        <f t="shared" si="23"/>
        <v>0</v>
      </c>
      <c r="AG93" s="81">
        <f>'M3-In'!AD93+'M3-In'!AE93</f>
        <v>0</v>
      </c>
      <c r="AH93" s="81">
        <f t="shared" si="24"/>
        <v>0</v>
      </c>
      <c r="AI93" s="81">
        <f>IF(V93=1,"Corriger!",ROUND('M3-In'!AF93*AE93*fuf,2))</f>
        <v>0</v>
      </c>
      <c r="AJ93" s="81">
        <f>IF(V93=1,"Corriger!",ROUND('M3-In'!AG93*AE93*fuf,2))</f>
        <v>0</v>
      </c>
      <c r="AK93" s="81">
        <f>IF(V93=1,"Corriger!",ROUND('M3-In'!AH93*AE93*fuf,2))</f>
        <v>0</v>
      </c>
      <c r="AL93" s="81">
        <f>IF(V93=1,"Corriger!",ROUND('M3-In'!AI93*AE93*fuf,2))</f>
        <v>0</v>
      </c>
      <c r="AM93" s="81">
        <f>IF(V93=1,"Corriger!",ROUND('M3-In'!AJ93*AE93*fuf,2))</f>
        <v>0</v>
      </c>
      <c r="AN93" s="81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1">
        <f t="shared" si="26"/>
        <v>0</v>
      </c>
      <c r="AQ93" s="81">
        <f t="shared" ca="1" si="27"/>
        <v>0</v>
      </c>
      <c r="AR93" s="81">
        <f t="shared" ca="1" si="28"/>
        <v>0</v>
      </c>
      <c r="AS93" s="81">
        <f t="shared" si="29"/>
        <v>0</v>
      </c>
      <c r="AT93" s="81">
        <f t="shared" ca="1" si="30"/>
        <v>0</v>
      </c>
      <c r="AU93" s="81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'M3-In'!F94*malu3+'M3-In'!G94*dima3+'M3-In'!H94*wome3+'M3-In'!I94*doje3+'M3-In'!J94*vrve3+'M3-In'!K94*zasa3+'M3-In'!L94*zodi3</f>
        <v>0</v>
      </c>
      <c r="F94" s="34">
        <f>IF('M3-In'!Q94&lt;0,1,0)</f>
        <v>0</v>
      </c>
      <c r="G94" s="81" t="str">
        <f t="shared" si="16"/>
        <v>OK</v>
      </c>
      <c r="H94" s="81">
        <f>IF('M3-In'!Q94&lt;0,0,'M3-In'!Q94)</f>
        <v>0</v>
      </c>
      <c r="I94" s="25">
        <f>IF('M3-In'!F94&gt;0,malu3,0)</f>
        <v>0</v>
      </c>
      <c r="J94" s="25">
        <f>IF('M3-In'!G94&gt;0,dima3,0)</f>
        <v>0</v>
      </c>
      <c r="K94" s="25">
        <f>IF('M3-In'!H94&gt;0,wome3,0)</f>
        <v>0</v>
      </c>
      <c r="L94" s="25">
        <f>IF('M3-In'!I94&gt;0,doje3,0)</f>
        <v>0</v>
      </c>
      <c r="M94" s="25">
        <f>IF('M3-In'!J94&gt;0,vrve3,0)</f>
        <v>0</v>
      </c>
      <c r="N94" s="25">
        <f>IF('M3-In'!K94&gt;0,zasa3,0)</f>
        <v>0</v>
      </c>
      <c r="O94" s="25">
        <f>IF('M3-In'!L94&gt;0,zodi3,0)</f>
        <v>0</v>
      </c>
      <c r="P94" s="25">
        <f t="shared" si="17"/>
        <v>0</v>
      </c>
      <c r="Q94" s="25">
        <f>IF(P94+'M3-In'!U94&gt;malu3+dima3+wome3+doje3+vrve3+zasa3+zodi3,1,0)</f>
        <v>0</v>
      </c>
      <c r="R94" s="25" t="str">
        <f t="shared" si="18"/>
        <v>OK</v>
      </c>
      <c r="S94" s="25">
        <f>MIN(P94+'M3-In'!U94,malu3+dima3+wome3+doje3+vrve3+zasa3+zodi3)</f>
        <v>0</v>
      </c>
      <c r="T94" s="25">
        <f>IF('M3-In'!AD94+'M3-In'!AE94+'M3-In'!AF94+'M3-In'!AG94+'M3-In'!AH94+'M3-In'!AI94+'M3-In'!AJ94&gt;S94,1,0)</f>
        <v>0</v>
      </c>
      <c r="U94" s="25" t="str">
        <f t="shared" si="19"/>
        <v>OK</v>
      </c>
      <c r="V94" s="81">
        <f t="shared" si="20"/>
        <v>0</v>
      </c>
      <c r="W94" s="81">
        <f>ROUND('M3-In'!Y94+'M3-In'!Z94+'M3-In'!AA94*0.5+'M3-In'!AB94*0.5,2)</f>
        <v>0</v>
      </c>
      <c r="X94" s="81">
        <f>ROUND('M3-In'!Y94,2)+ROUND('M3-In'!Z94*1.5,2)+ROUND('M3-In'!AA94*0.6,2)+ROUND('M3-In'!AB94*0.9,2)</f>
        <v>0</v>
      </c>
      <c r="Y94" s="81">
        <f ca="1">IF(V94=1,"Corriger",'M3-In'!Y94* vergoeddrie +'M3-In'!Z94*ROUND( vergoeddrie *1.5,2)+'M3-In'!AA94*ROUND( vergoeddrie *0.6,2)+'M3-In'!AB94*ROUND( vergoeddrie *0.9,2))</f>
        <v>0</v>
      </c>
      <c r="Z94" s="81">
        <f t="shared" ca="1" si="21"/>
        <v>0</v>
      </c>
      <c r="AA94" s="81">
        <f>E94+'M3-In'!N94+'M3-In'!P94+H94</f>
        <v>0</v>
      </c>
      <c r="AB94" s="81">
        <f>E94+'M3-In'!N94+'M3-In'!P94</f>
        <v>0</v>
      </c>
      <c r="AC94" s="25">
        <f>IF(V94=1,"Corriger",MIN(AA94,ad5m3*Ident!L94))</f>
        <v>0</v>
      </c>
      <c r="AD94" s="25">
        <f>MIN(AB94,ad5m3*Ident!L94)</f>
        <v>0</v>
      </c>
      <c r="AE94" s="81">
        <f t="shared" si="22"/>
        <v>0</v>
      </c>
      <c r="AF94" s="81">
        <f t="shared" si="23"/>
        <v>0</v>
      </c>
      <c r="AG94" s="81">
        <f>'M3-In'!AD94+'M3-In'!AE94</f>
        <v>0</v>
      </c>
      <c r="AH94" s="81">
        <f t="shared" si="24"/>
        <v>0</v>
      </c>
      <c r="AI94" s="81">
        <f>IF(V94=1,"Corriger!",ROUND('M3-In'!AF94*AE94*fuf,2))</f>
        <v>0</v>
      </c>
      <c r="AJ94" s="81">
        <f>IF(V94=1,"Corriger!",ROUND('M3-In'!AG94*AE94*fuf,2))</f>
        <v>0</v>
      </c>
      <c r="AK94" s="81">
        <f>IF(V94=1,"Corriger!",ROUND('M3-In'!AH94*AE94*fuf,2))</f>
        <v>0</v>
      </c>
      <c r="AL94" s="81">
        <f>IF(V94=1,"Corriger!",ROUND('M3-In'!AI94*AE94*fuf,2))</f>
        <v>0</v>
      </c>
      <c r="AM94" s="81">
        <f>IF(V94=1,"Corriger!",ROUND('M3-In'!AJ94*AE94*fuf,2))</f>
        <v>0</v>
      </c>
      <c r="AN94" s="81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1">
        <f t="shared" si="26"/>
        <v>0</v>
      </c>
      <c r="AQ94" s="81">
        <f t="shared" ca="1" si="27"/>
        <v>0</v>
      </c>
      <c r="AR94" s="81">
        <f t="shared" ca="1" si="28"/>
        <v>0</v>
      </c>
      <c r="AS94" s="81">
        <f t="shared" si="29"/>
        <v>0</v>
      </c>
      <c r="AT94" s="81">
        <f t="shared" ca="1" si="30"/>
        <v>0</v>
      </c>
      <c r="AU94" s="81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'M3-In'!F95*malu3+'M3-In'!G95*dima3+'M3-In'!H95*wome3+'M3-In'!I95*doje3+'M3-In'!J95*vrve3+'M3-In'!K95*zasa3+'M3-In'!L95*zodi3</f>
        <v>0</v>
      </c>
      <c r="F95" s="34">
        <f>IF('M3-In'!Q95&lt;0,1,0)</f>
        <v>0</v>
      </c>
      <c r="G95" s="81" t="str">
        <f t="shared" si="16"/>
        <v>OK</v>
      </c>
      <c r="H95" s="81">
        <f>IF('M3-In'!Q95&lt;0,0,'M3-In'!Q95)</f>
        <v>0</v>
      </c>
      <c r="I95" s="25">
        <f>IF('M3-In'!F95&gt;0,malu3,0)</f>
        <v>0</v>
      </c>
      <c r="J95" s="25">
        <f>IF('M3-In'!G95&gt;0,dima3,0)</f>
        <v>0</v>
      </c>
      <c r="K95" s="25">
        <f>IF('M3-In'!H95&gt;0,wome3,0)</f>
        <v>0</v>
      </c>
      <c r="L95" s="25">
        <f>IF('M3-In'!I95&gt;0,doje3,0)</f>
        <v>0</v>
      </c>
      <c r="M95" s="25">
        <f>IF('M3-In'!J95&gt;0,vrve3,0)</f>
        <v>0</v>
      </c>
      <c r="N95" s="25">
        <f>IF('M3-In'!K95&gt;0,zasa3,0)</f>
        <v>0</v>
      </c>
      <c r="O95" s="25">
        <f>IF('M3-In'!L95&gt;0,zodi3,0)</f>
        <v>0</v>
      </c>
      <c r="P95" s="25">
        <f t="shared" si="17"/>
        <v>0</v>
      </c>
      <c r="Q95" s="25">
        <f>IF(P95+'M3-In'!U95&gt;malu3+dima3+wome3+doje3+vrve3+zasa3+zodi3,1,0)</f>
        <v>0</v>
      </c>
      <c r="R95" s="25" t="str">
        <f t="shared" si="18"/>
        <v>OK</v>
      </c>
      <c r="S95" s="25">
        <f>MIN(P95+'M3-In'!U95,malu3+dima3+wome3+doje3+vrve3+zasa3+zodi3)</f>
        <v>0</v>
      </c>
      <c r="T95" s="25">
        <f>IF('M3-In'!AD95+'M3-In'!AE95+'M3-In'!AF95+'M3-In'!AG95+'M3-In'!AH95+'M3-In'!AI95+'M3-In'!AJ95&gt;S95,1,0)</f>
        <v>0</v>
      </c>
      <c r="U95" s="25" t="str">
        <f t="shared" si="19"/>
        <v>OK</v>
      </c>
      <c r="V95" s="81">
        <f t="shared" si="20"/>
        <v>0</v>
      </c>
      <c r="W95" s="81">
        <f>ROUND('M3-In'!Y95+'M3-In'!Z95+'M3-In'!AA95*0.5+'M3-In'!AB95*0.5,2)</f>
        <v>0</v>
      </c>
      <c r="X95" s="81">
        <f>ROUND('M3-In'!Y95,2)+ROUND('M3-In'!Z95*1.5,2)+ROUND('M3-In'!AA95*0.6,2)+ROUND('M3-In'!AB95*0.9,2)</f>
        <v>0</v>
      </c>
      <c r="Y95" s="81">
        <f ca="1">IF(V95=1,"Corriger",'M3-In'!Y95* vergoeddrie +'M3-In'!Z95*ROUND( vergoeddrie *1.5,2)+'M3-In'!AA95*ROUND( vergoeddrie *0.6,2)+'M3-In'!AB95*ROUND( vergoeddrie *0.9,2))</f>
        <v>0</v>
      </c>
      <c r="Z95" s="81">
        <f t="shared" ca="1" si="21"/>
        <v>0</v>
      </c>
      <c r="AA95" s="81">
        <f>E95+'M3-In'!N95+'M3-In'!P95+H95</f>
        <v>0</v>
      </c>
      <c r="AB95" s="81">
        <f>E95+'M3-In'!N95+'M3-In'!P95</f>
        <v>0</v>
      </c>
      <c r="AC95" s="25">
        <f>IF(V95=1,"Corriger",MIN(AA95,ad5m3*Ident!L95))</f>
        <v>0</v>
      </c>
      <c r="AD95" s="25">
        <f>MIN(AB95,ad5m3*Ident!L95)</f>
        <v>0</v>
      </c>
      <c r="AE95" s="81">
        <f t="shared" si="22"/>
        <v>0</v>
      </c>
      <c r="AF95" s="81">
        <f t="shared" si="23"/>
        <v>0</v>
      </c>
      <c r="AG95" s="81">
        <f>'M3-In'!AD95+'M3-In'!AE95</f>
        <v>0</v>
      </c>
      <c r="AH95" s="81">
        <f t="shared" si="24"/>
        <v>0</v>
      </c>
      <c r="AI95" s="81">
        <f>IF(V95=1,"Corriger!",ROUND('M3-In'!AF95*AE95*fuf,2))</f>
        <v>0</v>
      </c>
      <c r="AJ95" s="81">
        <f>IF(V95=1,"Corriger!",ROUND('M3-In'!AG95*AE95*fuf,2))</f>
        <v>0</v>
      </c>
      <c r="AK95" s="81">
        <f>IF(V95=1,"Corriger!",ROUND('M3-In'!AH95*AE95*fuf,2))</f>
        <v>0</v>
      </c>
      <c r="AL95" s="81">
        <f>IF(V95=1,"Corriger!",ROUND('M3-In'!AI95*AE95*fuf,2))</f>
        <v>0</v>
      </c>
      <c r="AM95" s="81">
        <f>IF(V95=1,"Corriger!",ROUND('M3-In'!AJ95*AE95*fuf,2))</f>
        <v>0</v>
      </c>
      <c r="AN95" s="81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1">
        <f t="shared" si="26"/>
        <v>0</v>
      </c>
      <c r="AQ95" s="81">
        <f t="shared" ca="1" si="27"/>
        <v>0</v>
      </c>
      <c r="AR95" s="81">
        <f t="shared" ca="1" si="28"/>
        <v>0</v>
      </c>
      <c r="AS95" s="81">
        <f t="shared" si="29"/>
        <v>0</v>
      </c>
      <c r="AT95" s="81">
        <f t="shared" ca="1" si="30"/>
        <v>0</v>
      </c>
      <c r="AU95" s="81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'M3-In'!F96*malu3+'M3-In'!G96*dima3+'M3-In'!H96*wome3+'M3-In'!I96*doje3+'M3-In'!J96*vrve3+'M3-In'!K96*zasa3+'M3-In'!L96*zodi3</f>
        <v>0</v>
      </c>
      <c r="F96" s="34">
        <f>IF('M3-In'!Q96&lt;0,1,0)</f>
        <v>0</v>
      </c>
      <c r="G96" s="81" t="str">
        <f t="shared" si="16"/>
        <v>OK</v>
      </c>
      <c r="H96" s="81">
        <f>IF('M3-In'!Q96&lt;0,0,'M3-In'!Q96)</f>
        <v>0</v>
      </c>
      <c r="I96" s="25">
        <f>IF('M3-In'!F96&gt;0,malu3,0)</f>
        <v>0</v>
      </c>
      <c r="J96" s="25">
        <f>IF('M3-In'!G96&gt;0,dima3,0)</f>
        <v>0</v>
      </c>
      <c r="K96" s="25">
        <f>IF('M3-In'!H96&gt;0,wome3,0)</f>
        <v>0</v>
      </c>
      <c r="L96" s="25">
        <f>IF('M3-In'!I96&gt;0,doje3,0)</f>
        <v>0</v>
      </c>
      <c r="M96" s="25">
        <f>IF('M3-In'!J96&gt;0,vrve3,0)</f>
        <v>0</v>
      </c>
      <c r="N96" s="25">
        <f>IF('M3-In'!K96&gt;0,zasa3,0)</f>
        <v>0</v>
      </c>
      <c r="O96" s="25">
        <f>IF('M3-In'!L96&gt;0,zodi3,0)</f>
        <v>0</v>
      </c>
      <c r="P96" s="25">
        <f t="shared" si="17"/>
        <v>0</v>
      </c>
      <c r="Q96" s="25">
        <f>IF(P96+'M3-In'!U96&gt;malu3+dima3+wome3+doje3+vrve3+zasa3+zodi3,1,0)</f>
        <v>0</v>
      </c>
      <c r="R96" s="25" t="str">
        <f t="shared" si="18"/>
        <v>OK</v>
      </c>
      <c r="S96" s="25">
        <f>MIN(P96+'M3-In'!U96,malu3+dima3+wome3+doje3+vrve3+zasa3+zodi3)</f>
        <v>0</v>
      </c>
      <c r="T96" s="25">
        <f>IF('M3-In'!AD96+'M3-In'!AE96+'M3-In'!AF96+'M3-In'!AG96+'M3-In'!AH96+'M3-In'!AI96+'M3-In'!AJ96&gt;S96,1,0)</f>
        <v>0</v>
      </c>
      <c r="U96" s="25" t="str">
        <f t="shared" si="19"/>
        <v>OK</v>
      </c>
      <c r="V96" s="81">
        <f t="shared" si="20"/>
        <v>0</v>
      </c>
      <c r="W96" s="81">
        <f>ROUND('M3-In'!Y96+'M3-In'!Z96+'M3-In'!AA96*0.5+'M3-In'!AB96*0.5,2)</f>
        <v>0</v>
      </c>
      <c r="X96" s="81">
        <f>ROUND('M3-In'!Y96,2)+ROUND('M3-In'!Z96*1.5,2)+ROUND('M3-In'!AA96*0.6,2)+ROUND('M3-In'!AB96*0.9,2)</f>
        <v>0</v>
      </c>
      <c r="Y96" s="81">
        <f ca="1">IF(V96=1,"Corriger",'M3-In'!Y96* vergoeddrie +'M3-In'!Z96*ROUND( vergoeddrie *1.5,2)+'M3-In'!AA96*ROUND( vergoeddrie *0.6,2)+'M3-In'!AB96*ROUND( vergoeddrie *0.9,2))</f>
        <v>0</v>
      </c>
      <c r="Z96" s="81">
        <f t="shared" ca="1" si="21"/>
        <v>0</v>
      </c>
      <c r="AA96" s="81">
        <f>E96+'M3-In'!N96+'M3-In'!P96+H96</f>
        <v>0</v>
      </c>
      <c r="AB96" s="81">
        <f>E96+'M3-In'!N96+'M3-In'!P96</f>
        <v>0</v>
      </c>
      <c r="AC96" s="25">
        <f>IF(V96=1,"Corriger",MIN(AA96,ad5m3*Ident!L96))</f>
        <v>0</v>
      </c>
      <c r="AD96" s="25">
        <f>MIN(AB96,ad5m3*Ident!L96)</f>
        <v>0</v>
      </c>
      <c r="AE96" s="81">
        <f t="shared" si="22"/>
        <v>0</v>
      </c>
      <c r="AF96" s="81">
        <f t="shared" si="23"/>
        <v>0</v>
      </c>
      <c r="AG96" s="81">
        <f>'M3-In'!AD96+'M3-In'!AE96</f>
        <v>0</v>
      </c>
      <c r="AH96" s="81">
        <f t="shared" si="24"/>
        <v>0</v>
      </c>
      <c r="AI96" s="81">
        <f>IF(V96=1,"Corriger!",ROUND('M3-In'!AF96*AE96*fuf,2))</f>
        <v>0</v>
      </c>
      <c r="AJ96" s="81">
        <f>IF(V96=1,"Corriger!",ROUND('M3-In'!AG96*AE96*fuf,2))</f>
        <v>0</v>
      </c>
      <c r="AK96" s="81">
        <f>IF(V96=1,"Corriger!",ROUND('M3-In'!AH96*AE96*fuf,2))</f>
        <v>0</v>
      </c>
      <c r="AL96" s="81">
        <f>IF(V96=1,"Corriger!",ROUND('M3-In'!AI96*AE96*fuf,2))</f>
        <v>0</v>
      </c>
      <c r="AM96" s="81">
        <f>IF(V96=1,"Corriger!",ROUND('M3-In'!AJ96*AE96*fuf,2))</f>
        <v>0</v>
      </c>
      <c r="AN96" s="81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1">
        <f t="shared" si="26"/>
        <v>0</v>
      </c>
      <c r="AQ96" s="81">
        <f t="shared" ca="1" si="27"/>
        <v>0</v>
      </c>
      <c r="AR96" s="81">
        <f t="shared" ca="1" si="28"/>
        <v>0</v>
      </c>
      <c r="AS96" s="81">
        <f t="shared" si="29"/>
        <v>0</v>
      </c>
      <c r="AT96" s="81">
        <f t="shared" ca="1" si="30"/>
        <v>0</v>
      </c>
      <c r="AU96" s="81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'M3-In'!F97*malu3+'M3-In'!G97*dima3+'M3-In'!H97*wome3+'M3-In'!I97*doje3+'M3-In'!J97*vrve3+'M3-In'!K97*zasa3+'M3-In'!L97*zodi3</f>
        <v>0</v>
      </c>
      <c r="F97" s="34">
        <f>IF('M3-In'!Q97&lt;0,1,0)</f>
        <v>0</v>
      </c>
      <c r="G97" s="81" t="str">
        <f t="shared" si="16"/>
        <v>OK</v>
      </c>
      <c r="H97" s="81">
        <f>IF('M3-In'!Q97&lt;0,0,'M3-In'!Q97)</f>
        <v>0</v>
      </c>
      <c r="I97" s="25">
        <f>IF('M3-In'!F97&gt;0,malu3,0)</f>
        <v>0</v>
      </c>
      <c r="J97" s="25">
        <f>IF('M3-In'!G97&gt;0,dima3,0)</f>
        <v>0</v>
      </c>
      <c r="K97" s="25">
        <f>IF('M3-In'!H97&gt;0,wome3,0)</f>
        <v>0</v>
      </c>
      <c r="L97" s="25">
        <f>IF('M3-In'!I97&gt;0,doje3,0)</f>
        <v>0</v>
      </c>
      <c r="M97" s="25">
        <f>IF('M3-In'!J97&gt;0,vrve3,0)</f>
        <v>0</v>
      </c>
      <c r="N97" s="25">
        <f>IF('M3-In'!K97&gt;0,zasa3,0)</f>
        <v>0</v>
      </c>
      <c r="O97" s="25">
        <f>IF('M3-In'!L97&gt;0,zodi3,0)</f>
        <v>0</v>
      </c>
      <c r="P97" s="25">
        <f t="shared" si="17"/>
        <v>0</v>
      </c>
      <c r="Q97" s="25">
        <f>IF(P97+'M3-In'!U97&gt;malu3+dima3+wome3+doje3+vrve3+zasa3+zodi3,1,0)</f>
        <v>0</v>
      </c>
      <c r="R97" s="25" t="str">
        <f t="shared" si="18"/>
        <v>OK</v>
      </c>
      <c r="S97" s="25">
        <f>MIN(P97+'M3-In'!U97,malu3+dima3+wome3+doje3+vrve3+zasa3+zodi3)</f>
        <v>0</v>
      </c>
      <c r="T97" s="25">
        <f>IF('M3-In'!AD97+'M3-In'!AE97+'M3-In'!AF97+'M3-In'!AG97+'M3-In'!AH97+'M3-In'!AI97+'M3-In'!AJ97&gt;S97,1,0)</f>
        <v>0</v>
      </c>
      <c r="U97" s="25" t="str">
        <f t="shared" si="19"/>
        <v>OK</v>
      </c>
      <c r="V97" s="81">
        <f t="shared" si="20"/>
        <v>0</v>
      </c>
      <c r="W97" s="81">
        <f>ROUND('M3-In'!Y97+'M3-In'!Z97+'M3-In'!AA97*0.5+'M3-In'!AB97*0.5,2)</f>
        <v>0</v>
      </c>
      <c r="X97" s="81">
        <f>ROUND('M3-In'!Y97,2)+ROUND('M3-In'!Z97*1.5,2)+ROUND('M3-In'!AA97*0.6,2)+ROUND('M3-In'!AB97*0.9,2)</f>
        <v>0</v>
      </c>
      <c r="Y97" s="81">
        <f ca="1">IF(V97=1,"Corriger",'M3-In'!Y97* vergoeddrie +'M3-In'!Z97*ROUND( vergoeddrie *1.5,2)+'M3-In'!AA97*ROUND( vergoeddrie *0.6,2)+'M3-In'!AB97*ROUND( vergoeddrie *0.9,2))</f>
        <v>0</v>
      </c>
      <c r="Z97" s="81">
        <f t="shared" ca="1" si="21"/>
        <v>0</v>
      </c>
      <c r="AA97" s="81">
        <f>E97+'M3-In'!N97+'M3-In'!P97+H97</f>
        <v>0</v>
      </c>
      <c r="AB97" s="81">
        <f>E97+'M3-In'!N97+'M3-In'!P97</f>
        <v>0</v>
      </c>
      <c r="AC97" s="25">
        <f>IF(V97=1,"Corriger",MIN(AA97,ad5m3*Ident!L97))</f>
        <v>0</v>
      </c>
      <c r="AD97" s="25">
        <f>MIN(AB97,ad5m3*Ident!L97)</f>
        <v>0</v>
      </c>
      <c r="AE97" s="81">
        <f t="shared" si="22"/>
        <v>0</v>
      </c>
      <c r="AF97" s="81">
        <f t="shared" si="23"/>
        <v>0</v>
      </c>
      <c r="AG97" s="81">
        <f>'M3-In'!AD97+'M3-In'!AE97</f>
        <v>0</v>
      </c>
      <c r="AH97" s="81">
        <f t="shared" si="24"/>
        <v>0</v>
      </c>
      <c r="AI97" s="81">
        <f>IF(V97=1,"Corriger!",ROUND('M3-In'!AF97*AE97*fuf,2))</f>
        <v>0</v>
      </c>
      <c r="AJ97" s="81">
        <f>IF(V97=1,"Corriger!",ROUND('M3-In'!AG97*AE97*fuf,2))</f>
        <v>0</v>
      </c>
      <c r="AK97" s="81">
        <f>IF(V97=1,"Corriger!",ROUND('M3-In'!AH97*AE97*fuf,2))</f>
        <v>0</v>
      </c>
      <c r="AL97" s="81">
        <f>IF(V97=1,"Corriger!",ROUND('M3-In'!AI97*AE97*fuf,2))</f>
        <v>0</v>
      </c>
      <c r="AM97" s="81">
        <f>IF(V97=1,"Corriger!",ROUND('M3-In'!AJ97*AE97*fuf,2))</f>
        <v>0</v>
      </c>
      <c r="AN97" s="81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1">
        <f t="shared" si="26"/>
        <v>0</v>
      </c>
      <c r="AQ97" s="81">
        <f t="shared" ca="1" si="27"/>
        <v>0</v>
      </c>
      <c r="AR97" s="81">
        <f t="shared" ca="1" si="28"/>
        <v>0</v>
      </c>
      <c r="AS97" s="81">
        <f t="shared" si="29"/>
        <v>0</v>
      </c>
      <c r="AT97" s="81">
        <f t="shared" ca="1" si="30"/>
        <v>0</v>
      </c>
      <c r="AU97" s="81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'M3-In'!F98*malu3+'M3-In'!G98*dima3+'M3-In'!H98*wome3+'M3-In'!I98*doje3+'M3-In'!J98*vrve3+'M3-In'!K98*zasa3+'M3-In'!L98*zodi3</f>
        <v>0</v>
      </c>
      <c r="F98" s="34">
        <f>IF('M3-In'!Q98&lt;0,1,0)</f>
        <v>0</v>
      </c>
      <c r="G98" s="81" t="str">
        <f t="shared" si="16"/>
        <v>OK</v>
      </c>
      <c r="H98" s="81">
        <f>IF('M3-In'!Q98&lt;0,0,'M3-In'!Q98)</f>
        <v>0</v>
      </c>
      <c r="I98" s="25">
        <f>IF('M3-In'!F98&gt;0,malu3,0)</f>
        <v>0</v>
      </c>
      <c r="J98" s="25">
        <f>IF('M3-In'!G98&gt;0,dima3,0)</f>
        <v>0</v>
      </c>
      <c r="K98" s="25">
        <f>IF('M3-In'!H98&gt;0,wome3,0)</f>
        <v>0</v>
      </c>
      <c r="L98" s="25">
        <f>IF('M3-In'!I98&gt;0,doje3,0)</f>
        <v>0</v>
      </c>
      <c r="M98" s="25">
        <f>IF('M3-In'!J98&gt;0,vrve3,0)</f>
        <v>0</v>
      </c>
      <c r="N98" s="25">
        <f>IF('M3-In'!K98&gt;0,zasa3,0)</f>
        <v>0</v>
      </c>
      <c r="O98" s="25">
        <f>IF('M3-In'!L98&gt;0,zodi3,0)</f>
        <v>0</v>
      </c>
      <c r="P98" s="25">
        <f t="shared" si="17"/>
        <v>0</v>
      </c>
      <c r="Q98" s="25">
        <f>IF(P98+'M3-In'!U98&gt;malu3+dima3+wome3+doje3+vrve3+zasa3+zodi3,1,0)</f>
        <v>0</v>
      </c>
      <c r="R98" s="25" t="str">
        <f t="shared" si="18"/>
        <v>OK</v>
      </c>
      <c r="S98" s="25">
        <f>MIN(P98+'M3-In'!U98,malu3+dima3+wome3+doje3+vrve3+zasa3+zodi3)</f>
        <v>0</v>
      </c>
      <c r="T98" s="25">
        <f>IF('M3-In'!AD98+'M3-In'!AE98+'M3-In'!AF98+'M3-In'!AG98+'M3-In'!AH98+'M3-In'!AI98+'M3-In'!AJ98&gt;S98,1,0)</f>
        <v>0</v>
      </c>
      <c r="U98" s="25" t="str">
        <f t="shared" si="19"/>
        <v>OK</v>
      </c>
      <c r="V98" s="81">
        <f t="shared" si="20"/>
        <v>0</v>
      </c>
      <c r="W98" s="81">
        <f>ROUND('M3-In'!Y98+'M3-In'!Z98+'M3-In'!AA98*0.5+'M3-In'!AB98*0.5,2)</f>
        <v>0</v>
      </c>
      <c r="X98" s="81">
        <f>ROUND('M3-In'!Y98,2)+ROUND('M3-In'!Z98*1.5,2)+ROUND('M3-In'!AA98*0.6,2)+ROUND('M3-In'!AB98*0.9,2)</f>
        <v>0</v>
      </c>
      <c r="Y98" s="81">
        <f ca="1">IF(V98=1,"Corriger",'M3-In'!Y98* vergoeddrie +'M3-In'!Z98*ROUND( vergoeddrie *1.5,2)+'M3-In'!AA98*ROUND( vergoeddrie *0.6,2)+'M3-In'!AB98*ROUND( vergoeddrie *0.9,2))</f>
        <v>0</v>
      </c>
      <c r="Z98" s="81">
        <f t="shared" ca="1" si="21"/>
        <v>0</v>
      </c>
      <c r="AA98" s="81">
        <f>E98+'M3-In'!N98+'M3-In'!P98+H98</f>
        <v>0</v>
      </c>
      <c r="AB98" s="81">
        <f>E98+'M3-In'!N98+'M3-In'!P98</f>
        <v>0</v>
      </c>
      <c r="AC98" s="25">
        <f>IF(V98=1,"Corriger",MIN(AA98,ad5m3*Ident!L98))</f>
        <v>0</v>
      </c>
      <c r="AD98" s="25">
        <f>MIN(AB98,ad5m3*Ident!L98)</f>
        <v>0</v>
      </c>
      <c r="AE98" s="81">
        <f t="shared" si="22"/>
        <v>0</v>
      </c>
      <c r="AF98" s="81">
        <f t="shared" si="23"/>
        <v>0</v>
      </c>
      <c r="AG98" s="81">
        <f>'M3-In'!AD98+'M3-In'!AE98</f>
        <v>0</v>
      </c>
      <c r="AH98" s="81">
        <f t="shared" si="24"/>
        <v>0</v>
      </c>
      <c r="AI98" s="81">
        <f>IF(V98=1,"Corriger!",ROUND('M3-In'!AF98*AE98*fuf,2))</f>
        <v>0</v>
      </c>
      <c r="AJ98" s="81">
        <f>IF(V98=1,"Corriger!",ROUND('M3-In'!AG98*AE98*fuf,2))</f>
        <v>0</v>
      </c>
      <c r="AK98" s="81">
        <f>IF(V98=1,"Corriger!",ROUND('M3-In'!AH98*AE98*fuf,2))</f>
        <v>0</v>
      </c>
      <c r="AL98" s="81">
        <f>IF(V98=1,"Corriger!",ROUND('M3-In'!AI98*AE98*fuf,2))</f>
        <v>0</v>
      </c>
      <c r="AM98" s="81">
        <f>IF(V98=1,"Corriger!",ROUND('M3-In'!AJ98*AE98*fuf,2))</f>
        <v>0</v>
      </c>
      <c r="AN98" s="81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1">
        <f t="shared" si="26"/>
        <v>0</v>
      </c>
      <c r="AQ98" s="81">
        <f t="shared" ca="1" si="27"/>
        <v>0</v>
      </c>
      <c r="AR98" s="81">
        <f t="shared" ca="1" si="28"/>
        <v>0</v>
      </c>
      <c r="AS98" s="81">
        <f t="shared" si="29"/>
        <v>0</v>
      </c>
      <c r="AT98" s="81">
        <f t="shared" ca="1" si="30"/>
        <v>0</v>
      </c>
      <c r="AU98" s="81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'M3-In'!F99*malu3+'M3-In'!G99*dima3+'M3-In'!H99*wome3+'M3-In'!I99*doje3+'M3-In'!J99*vrve3+'M3-In'!K99*zasa3+'M3-In'!L99*zodi3</f>
        <v>0</v>
      </c>
      <c r="F99" s="34">
        <f>IF('M3-In'!Q99&lt;0,1,0)</f>
        <v>0</v>
      </c>
      <c r="G99" s="81" t="str">
        <f t="shared" si="16"/>
        <v>OK</v>
      </c>
      <c r="H99" s="81">
        <f>IF('M3-In'!Q99&lt;0,0,'M3-In'!Q99)</f>
        <v>0</v>
      </c>
      <c r="I99" s="25">
        <f>IF('M3-In'!F99&gt;0,malu3,0)</f>
        <v>0</v>
      </c>
      <c r="J99" s="25">
        <f>IF('M3-In'!G99&gt;0,dima3,0)</f>
        <v>0</v>
      </c>
      <c r="K99" s="25">
        <f>IF('M3-In'!H99&gt;0,wome3,0)</f>
        <v>0</v>
      </c>
      <c r="L99" s="25">
        <f>IF('M3-In'!I99&gt;0,doje3,0)</f>
        <v>0</v>
      </c>
      <c r="M99" s="25">
        <f>IF('M3-In'!J99&gt;0,vrve3,0)</f>
        <v>0</v>
      </c>
      <c r="N99" s="25">
        <f>IF('M3-In'!K99&gt;0,zasa3,0)</f>
        <v>0</v>
      </c>
      <c r="O99" s="25">
        <f>IF('M3-In'!L99&gt;0,zodi3,0)</f>
        <v>0</v>
      </c>
      <c r="P99" s="25">
        <f t="shared" si="17"/>
        <v>0</v>
      </c>
      <c r="Q99" s="25">
        <f>IF(P99+'M3-In'!U99&gt;malu3+dima3+wome3+doje3+vrve3+zasa3+zodi3,1,0)</f>
        <v>0</v>
      </c>
      <c r="R99" s="25" t="str">
        <f t="shared" si="18"/>
        <v>OK</v>
      </c>
      <c r="S99" s="25">
        <f>MIN(P99+'M3-In'!U99,malu3+dima3+wome3+doje3+vrve3+zasa3+zodi3)</f>
        <v>0</v>
      </c>
      <c r="T99" s="25">
        <f>IF('M3-In'!AD99+'M3-In'!AE99+'M3-In'!AF99+'M3-In'!AG99+'M3-In'!AH99+'M3-In'!AI99+'M3-In'!AJ99&gt;S99,1,0)</f>
        <v>0</v>
      </c>
      <c r="U99" s="25" t="str">
        <f t="shared" si="19"/>
        <v>OK</v>
      </c>
      <c r="V99" s="81">
        <f t="shared" si="20"/>
        <v>0</v>
      </c>
      <c r="W99" s="81">
        <f>ROUND('M3-In'!Y99+'M3-In'!Z99+'M3-In'!AA99*0.5+'M3-In'!AB99*0.5,2)</f>
        <v>0</v>
      </c>
      <c r="X99" s="81">
        <f>ROUND('M3-In'!Y99,2)+ROUND('M3-In'!Z99*1.5,2)+ROUND('M3-In'!AA99*0.6,2)+ROUND('M3-In'!AB99*0.9,2)</f>
        <v>0</v>
      </c>
      <c r="Y99" s="81">
        <f ca="1">IF(V99=1,"Corriger",'M3-In'!Y99* vergoeddrie +'M3-In'!Z99*ROUND( vergoeddrie *1.5,2)+'M3-In'!AA99*ROUND( vergoeddrie *0.6,2)+'M3-In'!AB99*ROUND( vergoeddrie *0.9,2))</f>
        <v>0</v>
      </c>
      <c r="Z99" s="81">
        <f t="shared" ca="1" si="21"/>
        <v>0</v>
      </c>
      <c r="AA99" s="81">
        <f>E99+'M3-In'!N99+'M3-In'!P99+H99</f>
        <v>0</v>
      </c>
      <c r="AB99" s="81">
        <f>E99+'M3-In'!N99+'M3-In'!P99</f>
        <v>0</v>
      </c>
      <c r="AC99" s="25">
        <f>IF(V99=1,"Corriger",MIN(AA99,ad5m3*Ident!L99))</f>
        <v>0</v>
      </c>
      <c r="AD99" s="25">
        <f>MIN(AB99,ad5m3*Ident!L99)</f>
        <v>0</v>
      </c>
      <c r="AE99" s="81">
        <f t="shared" si="22"/>
        <v>0</v>
      </c>
      <c r="AF99" s="81">
        <f t="shared" si="23"/>
        <v>0</v>
      </c>
      <c r="AG99" s="81">
        <f>'M3-In'!AD99+'M3-In'!AE99</f>
        <v>0</v>
      </c>
      <c r="AH99" s="81">
        <f t="shared" si="24"/>
        <v>0</v>
      </c>
      <c r="AI99" s="81">
        <f>IF(V99=1,"Corriger!",ROUND('M3-In'!AF99*AE99*fuf,2))</f>
        <v>0</v>
      </c>
      <c r="AJ99" s="81">
        <f>IF(V99=1,"Corriger!",ROUND('M3-In'!AG99*AE99*fuf,2))</f>
        <v>0</v>
      </c>
      <c r="AK99" s="81">
        <f>IF(V99=1,"Corriger!",ROUND('M3-In'!AH99*AE99*fuf,2))</f>
        <v>0</v>
      </c>
      <c r="AL99" s="81">
        <f>IF(V99=1,"Corriger!",ROUND('M3-In'!AI99*AE99*fuf,2))</f>
        <v>0</v>
      </c>
      <c r="AM99" s="81">
        <f>IF(V99=1,"Corriger!",ROUND('M3-In'!AJ99*AE99*fuf,2))</f>
        <v>0</v>
      </c>
      <c r="AN99" s="81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1">
        <f t="shared" si="26"/>
        <v>0</v>
      </c>
      <c r="AQ99" s="81">
        <f t="shared" ca="1" si="27"/>
        <v>0</v>
      </c>
      <c r="AR99" s="81">
        <f t="shared" ca="1" si="28"/>
        <v>0</v>
      </c>
      <c r="AS99" s="81">
        <f t="shared" si="29"/>
        <v>0</v>
      </c>
      <c r="AT99" s="81">
        <f t="shared" ca="1" si="30"/>
        <v>0</v>
      </c>
      <c r="AU99" s="81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'M3-In'!F100*malu3+'M3-In'!G100*dima3+'M3-In'!H100*wome3+'M3-In'!I100*doje3+'M3-In'!J100*vrve3+'M3-In'!K100*zasa3+'M3-In'!L100*zodi3</f>
        <v>0</v>
      </c>
      <c r="F100" s="34">
        <f>IF('M3-In'!Q100&lt;0,1,0)</f>
        <v>0</v>
      </c>
      <c r="G100" s="81" t="str">
        <f t="shared" si="16"/>
        <v>OK</v>
      </c>
      <c r="H100" s="81">
        <f>IF('M3-In'!Q100&lt;0,0,'M3-In'!Q100)</f>
        <v>0</v>
      </c>
      <c r="I100" s="25">
        <f>IF('M3-In'!F100&gt;0,malu3,0)</f>
        <v>0</v>
      </c>
      <c r="J100" s="25">
        <f>IF('M3-In'!G100&gt;0,dima3,0)</f>
        <v>0</v>
      </c>
      <c r="K100" s="25">
        <f>IF('M3-In'!H100&gt;0,wome3,0)</f>
        <v>0</v>
      </c>
      <c r="L100" s="25">
        <f>IF('M3-In'!I100&gt;0,doje3,0)</f>
        <v>0</v>
      </c>
      <c r="M100" s="25">
        <f>IF('M3-In'!J100&gt;0,vrve3,0)</f>
        <v>0</v>
      </c>
      <c r="N100" s="25">
        <f>IF('M3-In'!K100&gt;0,zasa3,0)</f>
        <v>0</v>
      </c>
      <c r="O100" s="25">
        <f>IF('M3-In'!L100&gt;0,zodi3,0)</f>
        <v>0</v>
      </c>
      <c r="P100" s="25">
        <f t="shared" si="17"/>
        <v>0</v>
      </c>
      <c r="Q100" s="25">
        <f>IF(P100+'M3-In'!U100&gt;malu3+dima3+wome3+doje3+vrve3+zasa3+zodi3,1,0)</f>
        <v>0</v>
      </c>
      <c r="R100" s="25" t="str">
        <f t="shared" si="18"/>
        <v>OK</v>
      </c>
      <c r="S100" s="25">
        <f>MIN(P100+'M3-In'!U100,malu3+dima3+wome3+doje3+vrve3+zasa3+zodi3)</f>
        <v>0</v>
      </c>
      <c r="T100" s="25">
        <f>IF('M3-In'!AD100+'M3-In'!AE100+'M3-In'!AF100+'M3-In'!AG100+'M3-In'!AH100+'M3-In'!AI100+'M3-In'!AJ100&gt;S100,1,0)</f>
        <v>0</v>
      </c>
      <c r="U100" s="25" t="str">
        <f t="shared" si="19"/>
        <v>OK</v>
      </c>
      <c r="V100" s="81">
        <f t="shared" si="20"/>
        <v>0</v>
      </c>
      <c r="W100" s="81">
        <f>ROUND('M3-In'!Y100+'M3-In'!Z100+'M3-In'!AA100*0.5+'M3-In'!AB100*0.5,2)</f>
        <v>0</v>
      </c>
      <c r="X100" s="81">
        <f>ROUND('M3-In'!Y100,2)+ROUND('M3-In'!Z100*1.5,2)+ROUND('M3-In'!AA100*0.6,2)+ROUND('M3-In'!AB100*0.9,2)</f>
        <v>0</v>
      </c>
      <c r="Y100" s="81">
        <f ca="1">IF(V100=1,"Corriger",'M3-In'!Y100* vergoeddrie +'M3-In'!Z100*ROUND( vergoeddrie *1.5,2)+'M3-In'!AA100*ROUND( vergoeddrie *0.6,2)+'M3-In'!AB100*ROUND( vergoeddrie *0.9,2))</f>
        <v>0</v>
      </c>
      <c r="Z100" s="81">
        <f t="shared" ca="1" si="21"/>
        <v>0</v>
      </c>
      <c r="AA100" s="81">
        <f>E100+'M3-In'!N100+'M3-In'!P100+H100</f>
        <v>0</v>
      </c>
      <c r="AB100" s="81">
        <f>E100+'M3-In'!N100+'M3-In'!P100</f>
        <v>0</v>
      </c>
      <c r="AC100" s="25">
        <f>IF(V100=1,"Corriger",MIN(AA100,ad5m3*Ident!L100))</f>
        <v>0</v>
      </c>
      <c r="AD100" s="25">
        <f>MIN(AB100,ad5m3*Ident!L100)</f>
        <v>0</v>
      </c>
      <c r="AE100" s="81">
        <f t="shared" si="22"/>
        <v>0</v>
      </c>
      <c r="AF100" s="81">
        <f t="shared" si="23"/>
        <v>0</v>
      </c>
      <c r="AG100" s="81">
        <f>'M3-In'!AD100+'M3-In'!AE100</f>
        <v>0</v>
      </c>
      <c r="AH100" s="81">
        <f t="shared" si="24"/>
        <v>0</v>
      </c>
      <c r="AI100" s="81">
        <f>IF(V100=1,"Corriger!",ROUND('M3-In'!AF100*AE100*fuf,2))</f>
        <v>0</v>
      </c>
      <c r="AJ100" s="81">
        <f>IF(V100=1,"Corriger!",ROUND('M3-In'!AG100*AE100*fuf,2))</f>
        <v>0</v>
      </c>
      <c r="AK100" s="81">
        <f>IF(V100=1,"Corriger!",ROUND('M3-In'!AH100*AE100*fuf,2))</f>
        <v>0</v>
      </c>
      <c r="AL100" s="81">
        <f>IF(V100=1,"Corriger!",ROUND('M3-In'!AI100*AE100*fuf,2))</f>
        <v>0</v>
      </c>
      <c r="AM100" s="81">
        <f>IF(V100=1,"Corriger!",ROUND('M3-In'!AJ100*AE100*fuf,2))</f>
        <v>0</v>
      </c>
      <c r="AN100" s="81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1">
        <f t="shared" si="26"/>
        <v>0</v>
      </c>
      <c r="AQ100" s="81">
        <f t="shared" ca="1" si="27"/>
        <v>0</v>
      </c>
      <c r="AR100" s="81">
        <f t="shared" ca="1" si="28"/>
        <v>0</v>
      </c>
      <c r="AS100" s="81">
        <f t="shared" si="29"/>
        <v>0</v>
      </c>
      <c r="AT100" s="81">
        <f t="shared" ca="1" si="30"/>
        <v>0</v>
      </c>
      <c r="AU100" s="81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'M3-In'!F101*malu3+'M3-In'!G101*dima3+'M3-In'!H101*wome3+'M3-In'!I101*doje3+'M3-In'!J101*vrve3+'M3-In'!K101*zasa3+'M3-In'!L101*zodi3</f>
        <v>0</v>
      </c>
      <c r="F101" s="34">
        <f>IF('M3-In'!Q101&lt;0,1,0)</f>
        <v>0</v>
      </c>
      <c r="G101" s="81" t="str">
        <f t="shared" si="16"/>
        <v>OK</v>
      </c>
      <c r="H101" s="81">
        <f>IF('M3-In'!Q101&lt;0,0,'M3-In'!Q101)</f>
        <v>0</v>
      </c>
      <c r="I101" s="25">
        <f>IF('M3-In'!F101&gt;0,malu3,0)</f>
        <v>0</v>
      </c>
      <c r="J101" s="25">
        <f>IF('M3-In'!G101&gt;0,dima3,0)</f>
        <v>0</v>
      </c>
      <c r="K101" s="25">
        <f>IF('M3-In'!H101&gt;0,wome3,0)</f>
        <v>0</v>
      </c>
      <c r="L101" s="25">
        <f>IF('M3-In'!I101&gt;0,doje3,0)</f>
        <v>0</v>
      </c>
      <c r="M101" s="25">
        <f>IF('M3-In'!J101&gt;0,vrve3,0)</f>
        <v>0</v>
      </c>
      <c r="N101" s="25">
        <f>IF('M3-In'!K101&gt;0,zasa3,0)</f>
        <v>0</v>
      </c>
      <c r="O101" s="25">
        <f>IF('M3-In'!L101&gt;0,zodi3,0)</f>
        <v>0</v>
      </c>
      <c r="P101" s="25">
        <f t="shared" si="17"/>
        <v>0</v>
      </c>
      <c r="Q101" s="25">
        <f>IF(P101+'M3-In'!U101&gt;malu3+dima3+wome3+doje3+vrve3+zasa3+zodi3,1,0)</f>
        <v>0</v>
      </c>
      <c r="R101" s="25" t="str">
        <f t="shared" si="18"/>
        <v>OK</v>
      </c>
      <c r="S101" s="25">
        <f>MIN(P101+'M3-In'!U101,malu3+dima3+wome3+doje3+vrve3+zasa3+zodi3)</f>
        <v>0</v>
      </c>
      <c r="T101" s="25">
        <f>IF('M3-In'!AD101+'M3-In'!AE101+'M3-In'!AF101+'M3-In'!AG101+'M3-In'!AH101+'M3-In'!AI101+'M3-In'!AJ101&gt;S101,1,0)</f>
        <v>0</v>
      </c>
      <c r="U101" s="25" t="str">
        <f t="shared" si="19"/>
        <v>OK</v>
      </c>
      <c r="V101" s="81">
        <f t="shared" si="20"/>
        <v>0</v>
      </c>
      <c r="W101" s="81">
        <f>ROUND('M3-In'!Y101+'M3-In'!Z101+'M3-In'!AA101*0.5+'M3-In'!AB101*0.5,2)</f>
        <v>0</v>
      </c>
      <c r="X101" s="81">
        <f>ROUND('M3-In'!Y101,2)+ROUND('M3-In'!Z101*1.5,2)+ROUND('M3-In'!AA101*0.6,2)+ROUND('M3-In'!AB101*0.9,2)</f>
        <v>0</v>
      </c>
      <c r="Y101" s="81">
        <f ca="1">IF(V101=1,"Corriger",'M3-In'!Y101* vergoeddrie +'M3-In'!Z101*ROUND( vergoeddrie *1.5,2)+'M3-In'!AA101*ROUND( vergoeddrie *0.6,2)+'M3-In'!AB101*ROUND( vergoeddrie *0.9,2))</f>
        <v>0</v>
      </c>
      <c r="Z101" s="81">
        <f t="shared" ca="1" si="21"/>
        <v>0</v>
      </c>
      <c r="AA101" s="81">
        <f>E101+'M3-In'!N101+'M3-In'!P101+H101</f>
        <v>0</v>
      </c>
      <c r="AB101" s="81">
        <f>E101+'M3-In'!N101+'M3-In'!P101</f>
        <v>0</v>
      </c>
      <c r="AC101" s="25">
        <f>IF(V101=1,"Corriger",MIN(AA101,ad5m3*Ident!L101))</f>
        <v>0</v>
      </c>
      <c r="AD101" s="25">
        <f>MIN(AB101,ad5m3*Ident!L101)</f>
        <v>0</v>
      </c>
      <c r="AE101" s="81">
        <f t="shared" si="22"/>
        <v>0</v>
      </c>
      <c r="AF101" s="81">
        <f t="shared" si="23"/>
        <v>0</v>
      </c>
      <c r="AG101" s="81">
        <f>'M3-In'!AD101+'M3-In'!AE101</f>
        <v>0</v>
      </c>
      <c r="AH101" s="81">
        <f t="shared" si="24"/>
        <v>0</v>
      </c>
      <c r="AI101" s="81">
        <f>IF(V101=1,"Corriger!",ROUND('M3-In'!AF101*AE101*fuf,2))</f>
        <v>0</v>
      </c>
      <c r="AJ101" s="81">
        <f>IF(V101=1,"Corriger!",ROUND('M3-In'!AG101*AE101*fuf,2))</f>
        <v>0</v>
      </c>
      <c r="AK101" s="81">
        <f>IF(V101=1,"Corriger!",ROUND('M3-In'!AH101*AE101*fuf,2))</f>
        <v>0</v>
      </c>
      <c r="AL101" s="81">
        <f>IF(V101=1,"Corriger!",ROUND('M3-In'!AI101*AE101*fuf,2))</f>
        <v>0</v>
      </c>
      <c r="AM101" s="81">
        <f>IF(V101=1,"Corriger!",ROUND('M3-In'!AJ101*AE101*fuf,2))</f>
        <v>0</v>
      </c>
      <c r="AN101" s="81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1">
        <f t="shared" si="26"/>
        <v>0</v>
      </c>
      <c r="AQ101" s="81">
        <f t="shared" ca="1" si="27"/>
        <v>0</v>
      </c>
      <c r="AR101" s="81">
        <f t="shared" ca="1" si="28"/>
        <v>0</v>
      </c>
      <c r="AS101" s="81">
        <f t="shared" si="29"/>
        <v>0</v>
      </c>
      <c r="AT101" s="81">
        <f t="shared" ca="1" si="30"/>
        <v>0</v>
      </c>
      <c r="AU101" s="81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'M3-In'!F102*malu3+'M3-In'!G102*dima3+'M3-In'!H102*wome3+'M3-In'!I102*doje3+'M3-In'!J102*vrve3+'M3-In'!K102*zasa3+'M3-In'!L102*zodi3</f>
        <v>0</v>
      </c>
      <c r="F102" s="34">
        <f>IF('M3-In'!Q102&lt;0,1,0)</f>
        <v>0</v>
      </c>
      <c r="G102" s="81" t="str">
        <f t="shared" si="16"/>
        <v>OK</v>
      </c>
      <c r="H102" s="81">
        <f>IF('M3-In'!Q102&lt;0,0,'M3-In'!Q102)</f>
        <v>0</v>
      </c>
      <c r="I102" s="25">
        <f>IF('M3-In'!F102&gt;0,malu3,0)</f>
        <v>0</v>
      </c>
      <c r="J102" s="25">
        <f>IF('M3-In'!G102&gt;0,dima3,0)</f>
        <v>0</v>
      </c>
      <c r="K102" s="25">
        <f>IF('M3-In'!H102&gt;0,wome3,0)</f>
        <v>0</v>
      </c>
      <c r="L102" s="25">
        <f>IF('M3-In'!I102&gt;0,doje3,0)</f>
        <v>0</v>
      </c>
      <c r="M102" s="25">
        <f>IF('M3-In'!J102&gt;0,vrve3,0)</f>
        <v>0</v>
      </c>
      <c r="N102" s="25">
        <f>IF('M3-In'!K102&gt;0,zasa3,0)</f>
        <v>0</v>
      </c>
      <c r="O102" s="25">
        <f>IF('M3-In'!L102&gt;0,zodi3,0)</f>
        <v>0</v>
      </c>
      <c r="P102" s="25">
        <f t="shared" si="17"/>
        <v>0</v>
      </c>
      <c r="Q102" s="25">
        <f>IF(P102+'M3-In'!U102&gt;malu3+dima3+wome3+doje3+vrve3+zasa3+zodi3,1,0)</f>
        <v>0</v>
      </c>
      <c r="R102" s="25" t="str">
        <f t="shared" si="18"/>
        <v>OK</v>
      </c>
      <c r="S102" s="25">
        <f>MIN(P102+'M3-In'!U102,malu3+dima3+wome3+doje3+vrve3+zasa3+zodi3)</f>
        <v>0</v>
      </c>
      <c r="T102" s="25">
        <f>IF('M3-In'!AD102+'M3-In'!AE102+'M3-In'!AF102+'M3-In'!AG102+'M3-In'!AH102+'M3-In'!AI102+'M3-In'!AJ102&gt;S102,1,0)</f>
        <v>0</v>
      </c>
      <c r="U102" s="25" t="str">
        <f t="shared" si="19"/>
        <v>OK</v>
      </c>
      <c r="V102" s="81">
        <f t="shared" si="20"/>
        <v>0</v>
      </c>
      <c r="W102" s="81">
        <f>ROUND('M3-In'!Y102+'M3-In'!Z102+'M3-In'!AA102*0.5+'M3-In'!AB102*0.5,2)</f>
        <v>0</v>
      </c>
      <c r="X102" s="81">
        <f>ROUND('M3-In'!Y102,2)+ROUND('M3-In'!Z102*1.5,2)+ROUND('M3-In'!AA102*0.6,2)+ROUND('M3-In'!AB102*0.9,2)</f>
        <v>0</v>
      </c>
      <c r="Y102" s="81">
        <f ca="1">IF(V102=1,"Corriger",'M3-In'!Y102* vergoeddrie +'M3-In'!Z102*ROUND( vergoeddrie *1.5,2)+'M3-In'!AA102*ROUND( vergoeddrie *0.6,2)+'M3-In'!AB102*ROUND( vergoeddrie *0.9,2))</f>
        <v>0</v>
      </c>
      <c r="Z102" s="81">
        <f t="shared" ca="1" si="21"/>
        <v>0</v>
      </c>
      <c r="AA102" s="81">
        <f>E102+'M3-In'!N102+'M3-In'!P102+H102</f>
        <v>0</v>
      </c>
      <c r="AB102" s="81">
        <f>E102+'M3-In'!N102+'M3-In'!P102</f>
        <v>0</v>
      </c>
      <c r="AC102" s="25">
        <f>IF(V102=1,"Corriger",MIN(AA102,ad5m3*Ident!L102))</f>
        <v>0</v>
      </c>
      <c r="AD102" s="25">
        <f>MIN(AB102,ad5m3*Ident!L102)</f>
        <v>0</v>
      </c>
      <c r="AE102" s="81">
        <f t="shared" si="22"/>
        <v>0</v>
      </c>
      <c r="AF102" s="81">
        <f t="shared" si="23"/>
        <v>0</v>
      </c>
      <c r="AG102" s="81">
        <f>'M3-In'!AD102+'M3-In'!AE102</f>
        <v>0</v>
      </c>
      <c r="AH102" s="81">
        <f t="shared" si="24"/>
        <v>0</v>
      </c>
      <c r="AI102" s="81">
        <f>IF(V102=1,"Corriger!",ROUND('M3-In'!AF102*AE102*fuf,2))</f>
        <v>0</v>
      </c>
      <c r="AJ102" s="81">
        <f>IF(V102=1,"Corriger!",ROUND('M3-In'!AG102*AE102*fuf,2))</f>
        <v>0</v>
      </c>
      <c r="AK102" s="81">
        <f>IF(V102=1,"Corriger!",ROUND('M3-In'!AH102*AE102*fuf,2))</f>
        <v>0</v>
      </c>
      <c r="AL102" s="81">
        <f>IF(V102=1,"Corriger!",ROUND('M3-In'!AI102*AE102*fuf,2))</f>
        <v>0</v>
      </c>
      <c r="AM102" s="81">
        <f>IF(V102=1,"Corriger!",ROUND('M3-In'!AJ102*AE102*fuf,2))</f>
        <v>0</v>
      </c>
      <c r="AN102" s="81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1">
        <f t="shared" si="26"/>
        <v>0</v>
      </c>
      <c r="AQ102" s="81">
        <f t="shared" ca="1" si="27"/>
        <v>0</v>
      </c>
      <c r="AR102" s="81">
        <f t="shared" ca="1" si="28"/>
        <v>0</v>
      </c>
      <c r="AS102" s="81">
        <f t="shared" si="29"/>
        <v>0</v>
      </c>
      <c r="AT102" s="81">
        <f t="shared" ca="1" si="30"/>
        <v>0</v>
      </c>
      <c r="AU102" s="81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'M3-In'!F103*malu3+'M3-In'!G103*dima3+'M3-In'!H103*wome3+'M3-In'!I103*doje3+'M3-In'!J103*vrve3+'M3-In'!K103*zasa3+'M3-In'!L103*zodi3</f>
        <v>0</v>
      </c>
      <c r="F103" s="34">
        <f>IF('M3-In'!Q103&lt;0,1,0)</f>
        <v>0</v>
      </c>
      <c r="G103" s="81" t="str">
        <f t="shared" si="16"/>
        <v>OK</v>
      </c>
      <c r="H103" s="81">
        <f>IF('M3-In'!Q103&lt;0,0,'M3-In'!Q103)</f>
        <v>0</v>
      </c>
      <c r="I103" s="25">
        <f>IF('M3-In'!F103&gt;0,malu3,0)</f>
        <v>0</v>
      </c>
      <c r="J103" s="25">
        <f>IF('M3-In'!G103&gt;0,dima3,0)</f>
        <v>0</v>
      </c>
      <c r="K103" s="25">
        <f>IF('M3-In'!H103&gt;0,wome3,0)</f>
        <v>0</v>
      </c>
      <c r="L103" s="25">
        <f>IF('M3-In'!I103&gt;0,doje3,0)</f>
        <v>0</v>
      </c>
      <c r="M103" s="25">
        <f>IF('M3-In'!J103&gt;0,vrve3,0)</f>
        <v>0</v>
      </c>
      <c r="N103" s="25">
        <f>IF('M3-In'!K103&gt;0,zasa3,0)</f>
        <v>0</v>
      </c>
      <c r="O103" s="25">
        <f>IF('M3-In'!L103&gt;0,zodi3,0)</f>
        <v>0</v>
      </c>
      <c r="P103" s="25">
        <f t="shared" si="17"/>
        <v>0</v>
      </c>
      <c r="Q103" s="25">
        <f>IF(P103+'M3-In'!U103&gt;malu3+dima3+wome3+doje3+vrve3+zasa3+zodi3,1,0)</f>
        <v>0</v>
      </c>
      <c r="R103" s="25" t="str">
        <f t="shared" si="18"/>
        <v>OK</v>
      </c>
      <c r="S103" s="25">
        <f>MIN(P103+'M3-In'!U103,malu3+dima3+wome3+doje3+vrve3+zasa3+zodi3)</f>
        <v>0</v>
      </c>
      <c r="T103" s="25">
        <f>IF('M3-In'!AD103+'M3-In'!AE103+'M3-In'!AF103+'M3-In'!AG103+'M3-In'!AH103+'M3-In'!AI103+'M3-In'!AJ103&gt;S103,1,0)</f>
        <v>0</v>
      </c>
      <c r="U103" s="25" t="str">
        <f t="shared" si="19"/>
        <v>OK</v>
      </c>
      <c r="V103" s="81">
        <f t="shared" si="20"/>
        <v>0</v>
      </c>
      <c r="W103" s="81">
        <f>ROUND('M3-In'!Y103+'M3-In'!Z103+'M3-In'!AA103*0.5+'M3-In'!AB103*0.5,2)</f>
        <v>0</v>
      </c>
      <c r="X103" s="81">
        <f>ROUND('M3-In'!Y103,2)+ROUND('M3-In'!Z103*1.5,2)+ROUND('M3-In'!AA103*0.6,2)+ROUND('M3-In'!AB103*0.9,2)</f>
        <v>0</v>
      </c>
      <c r="Y103" s="81">
        <f ca="1">IF(V103=1,"Corriger",'M3-In'!Y103* vergoeddrie +'M3-In'!Z103*ROUND( vergoeddrie *1.5,2)+'M3-In'!AA103*ROUND( vergoeddrie *0.6,2)+'M3-In'!AB103*ROUND( vergoeddrie *0.9,2))</f>
        <v>0</v>
      </c>
      <c r="Z103" s="81">
        <f t="shared" ca="1" si="21"/>
        <v>0</v>
      </c>
      <c r="AA103" s="81">
        <f>E103+'M3-In'!N103+'M3-In'!P103+H103</f>
        <v>0</v>
      </c>
      <c r="AB103" s="81">
        <f>E103+'M3-In'!N103+'M3-In'!P103</f>
        <v>0</v>
      </c>
      <c r="AC103" s="25">
        <f>IF(V103=1,"Corriger",MIN(AA103,ad5m3*Ident!L103))</f>
        <v>0</v>
      </c>
      <c r="AD103" s="25">
        <f>MIN(AB103,ad5m3*Ident!L103)</f>
        <v>0</v>
      </c>
      <c r="AE103" s="81">
        <f t="shared" si="22"/>
        <v>0</v>
      </c>
      <c r="AF103" s="81">
        <f t="shared" si="23"/>
        <v>0</v>
      </c>
      <c r="AG103" s="81">
        <f>'M3-In'!AD103+'M3-In'!AE103</f>
        <v>0</v>
      </c>
      <c r="AH103" s="81">
        <f t="shared" si="24"/>
        <v>0</v>
      </c>
      <c r="AI103" s="81">
        <f>IF(V103=1,"Corriger!",ROUND('M3-In'!AF103*AE103*fuf,2))</f>
        <v>0</v>
      </c>
      <c r="AJ103" s="81">
        <f>IF(V103=1,"Corriger!",ROUND('M3-In'!AG103*AE103*fuf,2))</f>
        <v>0</v>
      </c>
      <c r="AK103" s="81">
        <f>IF(V103=1,"Corriger!",ROUND('M3-In'!AH103*AE103*fuf,2))</f>
        <v>0</v>
      </c>
      <c r="AL103" s="81">
        <f>IF(V103=1,"Corriger!",ROUND('M3-In'!AI103*AE103*fuf,2))</f>
        <v>0</v>
      </c>
      <c r="AM103" s="81">
        <f>IF(V103=1,"Corriger!",ROUND('M3-In'!AJ103*AE103*fuf,2))</f>
        <v>0</v>
      </c>
      <c r="AN103" s="81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1">
        <f t="shared" si="26"/>
        <v>0</v>
      </c>
      <c r="AQ103" s="81">
        <f t="shared" ca="1" si="27"/>
        <v>0</v>
      </c>
      <c r="AR103" s="81">
        <f t="shared" ca="1" si="28"/>
        <v>0</v>
      </c>
      <c r="AS103" s="81">
        <f t="shared" si="29"/>
        <v>0</v>
      </c>
      <c r="AT103" s="81">
        <f t="shared" ca="1" si="30"/>
        <v>0</v>
      </c>
      <c r="AU103" s="81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'M3-In'!F104*malu3+'M3-In'!G104*dima3+'M3-In'!H104*wome3+'M3-In'!I104*doje3+'M3-In'!J104*vrve3+'M3-In'!K104*zasa3+'M3-In'!L104*zodi3</f>
        <v>0</v>
      </c>
      <c r="F104" s="34">
        <f>IF('M3-In'!Q104&lt;0,1,0)</f>
        <v>0</v>
      </c>
      <c r="G104" s="81" t="str">
        <f t="shared" si="16"/>
        <v>OK</v>
      </c>
      <c r="H104" s="81">
        <f>IF('M3-In'!Q104&lt;0,0,'M3-In'!Q104)</f>
        <v>0</v>
      </c>
      <c r="I104" s="25">
        <f>IF('M3-In'!F104&gt;0,malu3,0)</f>
        <v>0</v>
      </c>
      <c r="J104" s="25">
        <f>IF('M3-In'!G104&gt;0,dima3,0)</f>
        <v>0</v>
      </c>
      <c r="K104" s="25">
        <f>IF('M3-In'!H104&gt;0,wome3,0)</f>
        <v>0</v>
      </c>
      <c r="L104" s="25">
        <f>IF('M3-In'!I104&gt;0,doje3,0)</f>
        <v>0</v>
      </c>
      <c r="M104" s="25">
        <f>IF('M3-In'!J104&gt;0,vrve3,0)</f>
        <v>0</v>
      </c>
      <c r="N104" s="25">
        <f>IF('M3-In'!K104&gt;0,zasa3,0)</f>
        <v>0</v>
      </c>
      <c r="O104" s="25">
        <f>IF('M3-In'!L104&gt;0,zodi3,0)</f>
        <v>0</v>
      </c>
      <c r="P104" s="25">
        <f t="shared" si="17"/>
        <v>0</v>
      </c>
      <c r="Q104" s="25">
        <f>IF(P104+'M3-In'!U104&gt;malu3+dima3+wome3+doje3+vrve3+zasa3+zodi3,1,0)</f>
        <v>0</v>
      </c>
      <c r="R104" s="25" t="str">
        <f t="shared" si="18"/>
        <v>OK</v>
      </c>
      <c r="S104" s="25">
        <f>MIN(P104+'M3-In'!U104,malu3+dima3+wome3+doje3+vrve3+zasa3+zodi3)</f>
        <v>0</v>
      </c>
      <c r="T104" s="25">
        <f>IF('M3-In'!AD104+'M3-In'!AE104+'M3-In'!AF104+'M3-In'!AG104+'M3-In'!AH104+'M3-In'!AI104+'M3-In'!AJ104&gt;S104,1,0)</f>
        <v>0</v>
      </c>
      <c r="U104" s="25" t="str">
        <f t="shared" si="19"/>
        <v>OK</v>
      </c>
      <c r="V104" s="81">
        <f t="shared" si="20"/>
        <v>0</v>
      </c>
      <c r="W104" s="81">
        <f>ROUND('M3-In'!Y104+'M3-In'!Z104+'M3-In'!AA104*0.5+'M3-In'!AB104*0.5,2)</f>
        <v>0</v>
      </c>
      <c r="X104" s="81">
        <f>ROUND('M3-In'!Y104,2)+ROUND('M3-In'!Z104*1.5,2)+ROUND('M3-In'!AA104*0.6,2)+ROUND('M3-In'!AB104*0.9,2)</f>
        <v>0</v>
      </c>
      <c r="Y104" s="81">
        <f ca="1">IF(V104=1,"Corriger",'M3-In'!Y104* vergoeddrie +'M3-In'!Z104*ROUND( vergoeddrie *1.5,2)+'M3-In'!AA104*ROUND( vergoeddrie *0.6,2)+'M3-In'!AB104*ROUND( vergoeddrie *0.9,2))</f>
        <v>0</v>
      </c>
      <c r="Z104" s="81">
        <f t="shared" ca="1" si="21"/>
        <v>0</v>
      </c>
      <c r="AA104" s="81">
        <f>E104+'M3-In'!N104+'M3-In'!P104+H104</f>
        <v>0</v>
      </c>
      <c r="AB104" s="81">
        <f>E104+'M3-In'!N104+'M3-In'!P104</f>
        <v>0</v>
      </c>
      <c r="AC104" s="25">
        <f>IF(V104=1,"Corriger",MIN(AA104,ad5m3*Ident!L104))</f>
        <v>0</v>
      </c>
      <c r="AD104" s="25">
        <f>MIN(AB104,ad5m3*Ident!L104)</f>
        <v>0</v>
      </c>
      <c r="AE104" s="81">
        <f t="shared" si="22"/>
        <v>0</v>
      </c>
      <c r="AF104" s="81">
        <f t="shared" si="23"/>
        <v>0</v>
      </c>
      <c r="AG104" s="81">
        <f>'M3-In'!AD104+'M3-In'!AE104</f>
        <v>0</v>
      </c>
      <c r="AH104" s="81">
        <f t="shared" si="24"/>
        <v>0</v>
      </c>
      <c r="AI104" s="81">
        <f>IF(V104=1,"Corriger!",ROUND('M3-In'!AF104*AE104*fuf,2))</f>
        <v>0</v>
      </c>
      <c r="AJ104" s="81">
        <f>IF(V104=1,"Corriger!",ROUND('M3-In'!AG104*AE104*fuf,2))</f>
        <v>0</v>
      </c>
      <c r="AK104" s="81">
        <f>IF(V104=1,"Corriger!",ROUND('M3-In'!AH104*AE104*fuf,2))</f>
        <v>0</v>
      </c>
      <c r="AL104" s="81">
        <f>IF(V104=1,"Corriger!",ROUND('M3-In'!AI104*AE104*fuf,2))</f>
        <v>0</v>
      </c>
      <c r="AM104" s="81">
        <f>IF(V104=1,"Corriger!",ROUND('M3-In'!AJ104*AE104*fuf,2))</f>
        <v>0</v>
      </c>
      <c r="AN104" s="81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1">
        <f t="shared" si="26"/>
        <v>0</v>
      </c>
      <c r="AQ104" s="81">
        <f t="shared" ca="1" si="27"/>
        <v>0</v>
      </c>
      <c r="AR104" s="81">
        <f t="shared" ca="1" si="28"/>
        <v>0</v>
      </c>
      <c r="AS104" s="81">
        <f t="shared" si="29"/>
        <v>0</v>
      </c>
      <c r="AT104" s="81">
        <f t="shared" ca="1" si="30"/>
        <v>0</v>
      </c>
      <c r="AU104" s="81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'M3-In'!F105*malu3+'M3-In'!G105*dima3+'M3-In'!H105*wome3+'M3-In'!I105*doje3+'M3-In'!J105*vrve3+'M3-In'!K105*zasa3+'M3-In'!L105*zodi3</f>
        <v>0</v>
      </c>
      <c r="F105" s="34">
        <f>IF('M3-In'!Q105&lt;0,1,0)</f>
        <v>0</v>
      </c>
      <c r="G105" s="81" t="str">
        <f t="shared" si="16"/>
        <v>OK</v>
      </c>
      <c r="H105" s="81">
        <f>IF('M3-In'!Q105&lt;0,0,'M3-In'!Q105)</f>
        <v>0</v>
      </c>
      <c r="I105" s="25">
        <f>IF('M3-In'!F105&gt;0,malu3,0)</f>
        <v>0</v>
      </c>
      <c r="J105" s="25">
        <f>IF('M3-In'!G105&gt;0,dima3,0)</f>
        <v>0</v>
      </c>
      <c r="K105" s="25">
        <f>IF('M3-In'!H105&gt;0,wome3,0)</f>
        <v>0</v>
      </c>
      <c r="L105" s="25">
        <f>IF('M3-In'!I105&gt;0,doje3,0)</f>
        <v>0</v>
      </c>
      <c r="M105" s="25">
        <f>IF('M3-In'!J105&gt;0,vrve3,0)</f>
        <v>0</v>
      </c>
      <c r="N105" s="25">
        <f>IF('M3-In'!K105&gt;0,zasa3,0)</f>
        <v>0</v>
      </c>
      <c r="O105" s="25">
        <f>IF('M3-In'!L105&gt;0,zodi3,0)</f>
        <v>0</v>
      </c>
      <c r="P105" s="25">
        <f t="shared" si="17"/>
        <v>0</v>
      </c>
      <c r="Q105" s="25">
        <f>IF(P105+'M3-In'!U105&gt;malu3+dima3+wome3+doje3+vrve3+zasa3+zodi3,1,0)</f>
        <v>0</v>
      </c>
      <c r="R105" s="25" t="str">
        <f t="shared" si="18"/>
        <v>OK</v>
      </c>
      <c r="S105" s="25">
        <f>MIN(P105+'M3-In'!U105,malu3+dima3+wome3+doje3+vrve3+zasa3+zodi3)</f>
        <v>0</v>
      </c>
      <c r="T105" s="25">
        <f>IF('M3-In'!AD105+'M3-In'!AE105+'M3-In'!AF105+'M3-In'!AG105+'M3-In'!AH105+'M3-In'!AI105+'M3-In'!AJ105&gt;S105,1,0)</f>
        <v>0</v>
      </c>
      <c r="U105" s="25" t="str">
        <f t="shared" si="19"/>
        <v>OK</v>
      </c>
      <c r="V105" s="81">
        <f t="shared" si="20"/>
        <v>0</v>
      </c>
      <c r="W105" s="81">
        <f>ROUND('M3-In'!Y105+'M3-In'!Z105+'M3-In'!AA105*0.5+'M3-In'!AB105*0.5,2)</f>
        <v>0</v>
      </c>
      <c r="X105" s="81">
        <f>ROUND('M3-In'!Y105,2)+ROUND('M3-In'!Z105*1.5,2)+ROUND('M3-In'!AA105*0.6,2)+ROUND('M3-In'!AB105*0.9,2)</f>
        <v>0</v>
      </c>
      <c r="Y105" s="81">
        <f ca="1">IF(V105=1,"Corriger",'M3-In'!Y105* vergoeddrie +'M3-In'!Z105*ROUND( vergoeddrie *1.5,2)+'M3-In'!AA105*ROUND( vergoeddrie *0.6,2)+'M3-In'!AB105*ROUND( vergoeddrie *0.9,2))</f>
        <v>0</v>
      </c>
      <c r="Z105" s="81">
        <f t="shared" ca="1" si="21"/>
        <v>0</v>
      </c>
      <c r="AA105" s="81">
        <f>E105+'M3-In'!N105+'M3-In'!P105+H105</f>
        <v>0</v>
      </c>
      <c r="AB105" s="81">
        <f>E105+'M3-In'!N105+'M3-In'!P105</f>
        <v>0</v>
      </c>
      <c r="AC105" s="25">
        <f>IF(V105=1,"Corriger",MIN(AA105,ad5m3*Ident!L105))</f>
        <v>0</v>
      </c>
      <c r="AD105" s="25">
        <f>MIN(AB105,ad5m3*Ident!L105)</f>
        <v>0</v>
      </c>
      <c r="AE105" s="81">
        <f t="shared" si="22"/>
        <v>0</v>
      </c>
      <c r="AF105" s="81">
        <f t="shared" si="23"/>
        <v>0</v>
      </c>
      <c r="AG105" s="81">
        <f>'M3-In'!AD105+'M3-In'!AE105</f>
        <v>0</v>
      </c>
      <c r="AH105" s="81">
        <f t="shared" si="24"/>
        <v>0</v>
      </c>
      <c r="AI105" s="81">
        <f>IF(V105=1,"Corriger!",ROUND('M3-In'!AF105*AE105*fuf,2))</f>
        <v>0</v>
      </c>
      <c r="AJ105" s="81">
        <f>IF(V105=1,"Corriger!",ROUND('M3-In'!AG105*AE105*fuf,2))</f>
        <v>0</v>
      </c>
      <c r="AK105" s="81">
        <f>IF(V105=1,"Corriger!",ROUND('M3-In'!AH105*AE105*fuf,2))</f>
        <v>0</v>
      </c>
      <c r="AL105" s="81">
        <f>IF(V105=1,"Corriger!",ROUND('M3-In'!AI105*AE105*fuf,2))</f>
        <v>0</v>
      </c>
      <c r="AM105" s="81">
        <f>IF(V105=1,"Corriger!",ROUND('M3-In'!AJ105*AE105*fuf,2))</f>
        <v>0</v>
      </c>
      <c r="AN105" s="81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1">
        <f t="shared" si="26"/>
        <v>0</v>
      </c>
      <c r="AQ105" s="81">
        <f t="shared" ca="1" si="27"/>
        <v>0</v>
      </c>
      <c r="AR105" s="81">
        <f t="shared" ca="1" si="28"/>
        <v>0</v>
      </c>
      <c r="AS105" s="81">
        <f t="shared" si="29"/>
        <v>0</v>
      </c>
      <c r="AT105" s="81">
        <f t="shared" ca="1" si="30"/>
        <v>0</v>
      </c>
      <c r="AU105" s="81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'M3-In'!F106*malu3+'M3-In'!G106*dima3+'M3-In'!H106*wome3+'M3-In'!I106*doje3+'M3-In'!J106*vrve3+'M3-In'!K106*zasa3+'M3-In'!L106*zodi3</f>
        <v>0</v>
      </c>
      <c r="F106" s="34">
        <f>IF('M3-In'!Q106&lt;0,1,0)</f>
        <v>0</v>
      </c>
      <c r="G106" s="81" t="str">
        <f t="shared" si="16"/>
        <v>OK</v>
      </c>
      <c r="H106" s="81">
        <f>IF('M3-In'!Q106&lt;0,0,'M3-In'!Q106)</f>
        <v>0</v>
      </c>
      <c r="I106" s="25">
        <f>IF('M3-In'!F106&gt;0,malu3,0)</f>
        <v>0</v>
      </c>
      <c r="J106" s="25">
        <f>IF('M3-In'!G106&gt;0,dima3,0)</f>
        <v>0</v>
      </c>
      <c r="K106" s="25">
        <f>IF('M3-In'!H106&gt;0,wome3,0)</f>
        <v>0</v>
      </c>
      <c r="L106" s="25">
        <f>IF('M3-In'!I106&gt;0,doje3,0)</f>
        <v>0</v>
      </c>
      <c r="M106" s="25">
        <f>IF('M3-In'!J106&gt;0,vrve3,0)</f>
        <v>0</v>
      </c>
      <c r="N106" s="25">
        <f>IF('M3-In'!K106&gt;0,zasa3,0)</f>
        <v>0</v>
      </c>
      <c r="O106" s="25">
        <f>IF('M3-In'!L106&gt;0,zodi3,0)</f>
        <v>0</v>
      </c>
      <c r="P106" s="25">
        <f t="shared" si="17"/>
        <v>0</v>
      </c>
      <c r="Q106" s="25">
        <f>IF(P106+'M3-In'!U106&gt;malu3+dima3+wome3+doje3+vrve3+zasa3+zodi3,1,0)</f>
        <v>0</v>
      </c>
      <c r="R106" s="25" t="str">
        <f t="shared" si="18"/>
        <v>OK</v>
      </c>
      <c r="S106" s="25">
        <f>MIN(P106+'M3-In'!U106,malu3+dima3+wome3+doje3+vrve3+zasa3+zodi3)</f>
        <v>0</v>
      </c>
      <c r="T106" s="25">
        <f>IF('M3-In'!AD106+'M3-In'!AE106+'M3-In'!AF106+'M3-In'!AG106+'M3-In'!AH106+'M3-In'!AI106+'M3-In'!AJ106&gt;S106,1,0)</f>
        <v>0</v>
      </c>
      <c r="U106" s="25" t="str">
        <f t="shared" si="19"/>
        <v>OK</v>
      </c>
      <c r="V106" s="81">
        <f t="shared" si="20"/>
        <v>0</v>
      </c>
      <c r="W106" s="81">
        <f>ROUND('M3-In'!Y106+'M3-In'!Z106+'M3-In'!AA106*0.5+'M3-In'!AB106*0.5,2)</f>
        <v>0</v>
      </c>
      <c r="X106" s="81">
        <f>ROUND('M3-In'!Y106,2)+ROUND('M3-In'!Z106*1.5,2)+ROUND('M3-In'!AA106*0.6,2)+ROUND('M3-In'!AB106*0.9,2)</f>
        <v>0</v>
      </c>
      <c r="Y106" s="81">
        <f ca="1">IF(V106=1,"Corriger",'M3-In'!Y106* vergoeddrie +'M3-In'!Z106*ROUND( vergoeddrie *1.5,2)+'M3-In'!AA106*ROUND( vergoeddrie *0.6,2)+'M3-In'!AB106*ROUND( vergoeddrie *0.9,2))</f>
        <v>0</v>
      </c>
      <c r="Z106" s="81">
        <f t="shared" ca="1" si="21"/>
        <v>0</v>
      </c>
      <c r="AA106" s="81">
        <f>E106+'M3-In'!N106+'M3-In'!P106+H106</f>
        <v>0</v>
      </c>
      <c r="AB106" s="81">
        <f>E106+'M3-In'!N106+'M3-In'!P106</f>
        <v>0</v>
      </c>
      <c r="AC106" s="25">
        <f>IF(V106=1,"Corriger",MIN(AA106,ad5m3*Ident!L106))</f>
        <v>0</v>
      </c>
      <c r="AD106" s="25">
        <f>MIN(AB106,ad5m3*Ident!L106)</f>
        <v>0</v>
      </c>
      <c r="AE106" s="81">
        <f t="shared" si="22"/>
        <v>0</v>
      </c>
      <c r="AF106" s="81">
        <f t="shared" si="23"/>
        <v>0</v>
      </c>
      <c r="AG106" s="81">
        <f>'M3-In'!AD106+'M3-In'!AE106</f>
        <v>0</v>
      </c>
      <c r="AH106" s="81">
        <f t="shared" si="24"/>
        <v>0</v>
      </c>
      <c r="AI106" s="81">
        <f>IF(V106=1,"Corriger!",ROUND('M3-In'!AF106*AE106*fuf,2))</f>
        <v>0</v>
      </c>
      <c r="AJ106" s="81">
        <f>IF(V106=1,"Corriger!",ROUND('M3-In'!AG106*AE106*fuf,2))</f>
        <v>0</v>
      </c>
      <c r="AK106" s="81">
        <f>IF(V106=1,"Corriger!",ROUND('M3-In'!AH106*AE106*fuf,2))</f>
        <v>0</v>
      </c>
      <c r="AL106" s="81">
        <f>IF(V106=1,"Corriger!",ROUND('M3-In'!AI106*AE106*fuf,2))</f>
        <v>0</v>
      </c>
      <c r="AM106" s="81">
        <f>IF(V106=1,"Corriger!",ROUND('M3-In'!AJ106*AE106*fuf,2))</f>
        <v>0</v>
      </c>
      <c r="AN106" s="81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1">
        <f t="shared" si="26"/>
        <v>0</v>
      </c>
      <c r="AQ106" s="81">
        <f t="shared" ca="1" si="27"/>
        <v>0</v>
      </c>
      <c r="AR106" s="81">
        <f t="shared" ca="1" si="28"/>
        <v>0</v>
      </c>
      <c r="AS106" s="81">
        <f t="shared" si="29"/>
        <v>0</v>
      </c>
      <c r="AT106" s="81">
        <f t="shared" ca="1" si="30"/>
        <v>0</v>
      </c>
      <c r="AU106" s="81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'M3-In'!F107*malu3+'M3-In'!G107*dima3+'M3-In'!H107*wome3+'M3-In'!I107*doje3+'M3-In'!J107*vrve3+'M3-In'!K107*zasa3+'M3-In'!L107*zodi3</f>
        <v>0</v>
      </c>
      <c r="F107" s="34">
        <f>IF('M3-In'!Q107&lt;0,1,0)</f>
        <v>0</v>
      </c>
      <c r="G107" s="81" t="str">
        <f t="shared" si="16"/>
        <v>OK</v>
      </c>
      <c r="H107" s="81">
        <f>IF('M3-In'!Q107&lt;0,0,'M3-In'!Q107)</f>
        <v>0</v>
      </c>
      <c r="I107" s="25">
        <f>IF('M3-In'!F107&gt;0,malu3,0)</f>
        <v>0</v>
      </c>
      <c r="J107" s="25">
        <f>IF('M3-In'!G107&gt;0,dima3,0)</f>
        <v>0</v>
      </c>
      <c r="K107" s="25">
        <f>IF('M3-In'!H107&gt;0,wome3,0)</f>
        <v>0</v>
      </c>
      <c r="L107" s="25">
        <f>IF('M3-In'!I107&gt;0,doje3,0)</f>
        <v>0</v>
      </c>
      <c r="M107" s="25">
        <f>IF('M3-In'!J107&gt;0,vrve3,0)</f>
        <v>0</v>
      </c>
      <c r="N107" s="25">
        <f>IF('M3-In'!K107&gt;0,zasa3,0)</f>
        <v>0</v>
      </c>
      <c r="O107" s="25">
        <f>IF('M3-In'!L107&gt;0,zodi3,0)</f>
        <v>0</v>
      </c>
      <c r="P107" s="25">
        <f t="shared" si="17"/>
        <v>0</v>
      </c>
      <c r="Q107" s="25">
        <f>IF(P107+'M3-In'!U107&gt;malu3+dima3+wome3+doje3+vrve3+zasa3+zodi3,1,0)</f>
        <v>0</v>
      </c>
      <c r="R107" s="25" t="str">
        <f t="shared" si="18"/>
        <v>OK</v>
      </c>
      <c r="S107" s="25">
        <f>MIN(P107+'M3-In'!U107,malu3+dima3+wome3+doje3+vrve3+zasa3+zodi3)</f>
        <v>0</v>
      </c>
      <c r="T107" s="25">
        <f>IF('M3-In'!AD107+'M3-In'!AE107+'M3-In'!AF107+'M3-In'!AG107+'M3-In'!AH107+'M3-In'!AI107+'M3-In'!AJ107&gt;S107,1,0)</f>
        <v>0</v>
      </c>
      <c r="U107" s="25" t="str">
        <f t="shared" si="19"/>
        <v>OK</v>
      </c>
      <c r="V107" s="81">
        <f t="shared" si="20"/>
        <v>0</v>
      </c>
      <c r="W107" s="81">
        <f>ROUND('M3-In'!Y107+'M3-In'!Z107+'M3-In'!AA107*0.5+'M3-In'!AB107*0.5,2)</f>
        <v>0</v>
      </c>
      <c r="X107" s="81">
        <f>ROUND('M3-In'!Y107,2)+ROUND('M3-In'!Z107*1.5,2)+ROUND('M3-In'!AA107*0.6,2)+ROUND('M3-In'!AB107*0.9,2)</f>
        <v>0</v>
      </c>
      <c r="Y107" s="81">
        <f ca="1">IF(V107=1,"Corriger",'M3-In'!Y107* vergoeddrie +'M3-In'!Z107*ROUND( vergoeddrie *1.5,2)+'M3-In'!AA107*ROUND( vergoeddrie *0.6,2)+'M3-In'!AB107*ROUND( vergoeddrie *0.9,2))</f>
        <v>0</v>
      </c>
      <c r="Z107" s="81">
        <f t="shared" ca="1" si="21"/>
        <v>0</v>
      </c>
      <c r="AA107" s="81">
        <f>E107+'M3-In'!N107+'M3-In'!P107+H107</f>
        <v>0</v>
      </c>
      <c r="AB107" s="81">
        <f>E107+'M3-In'!N107+'M3-In'!P107</f>
        <v>0</v>
      </c>
      <c r="AC107" s="25">
        <f>IF(V107=1,"Corriger",MIN(AA107,ad5m3*Ident!L107))</f>
        <v>0</v>
      </c>
      <c r="AD107" s="25">
        <f>MIN(AB107,ad5m3*Ident!L107)</f>
        <v>0</v>
      </c>
      <c r="AE107" s="81">
        <f t="shared" si="22"/>
        <v>0</v>
      </c>
      <c r="AF107" s="81">
        <f t="shared" si="23"/>
        <v>0</v>
      </c>
      <c r="AG107" s="81">
        <f>'M3-In'!AD107+'M3-In'!AE107</f>
        <v>0</v>
      </c>
      <c r="AH107" s="81">
        <f t="shared" si="24"/>
        <v>0</v>
      </c>
      <c r="AI107" s="81">
        <f>IF(V107=1,"Corriger!",ROUND('M3-In'!AF107*AE107*fuf,2))</f>
        <v>0</v>
      </c>
      <c r="AJ107" s="81">
        <f>IF(V107=1,"Corriger!",ROUND('M3-In'!AG107*AE107*fuf,2))</f>
        <v>0</v>
      </c>
      <c r="AK107" s="81">
        <f>IF(V107=1,"Corriger!",ROUND('M3-In'!AH107*AE107*fuf,2))</f>
        <v>0</v>
      </c>
      <c r="AL107" s="81">
        <f>IF(V107=1,"Corriger!",ROUND('M3-In'!AI107*AE107*fuf,2))</f>
        <v>0</v>
      </c>
      <c r="AM107" s="81">
        <f>IF(V107=1,"Corriger!",ROUND('M3-In'!AJ107*AE107*fuf,2))</f>
        <v>0</v>
      </c>
      <c r="AN107" s="81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1">
        <f t="shared" si="26"/>
        <v>0</v>
      </c>
      <c r="AQ107" s="81">
        <f t="shared" ca="1" si="27"/>
        <v>0</v>
      </c>
      <c r="AR107" s="81">
        <f t="shared" ca="1" si="28"/>
        <v>0</v>
      </c>
      <c r="AS107" s="81">
        <f t="shared" si="29"/>
        <v>0</v>
      </c>
      <c r="AT107" s="81">
        <f t="shared" ca="1" si="30"/>
        <v>0</v>
      </c>
      <c r="AU107" s="81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'M3-In'!F108*malu3+'M3-In'!G108*dima3+'M3-In'!H108*wome3+'M3-In'!I108*doje3+'M3-In'!J108*vrve3+'M3-In'!K108*zasa3+'M3-In'!L108*zodi3</f>
        <v>0</v>
      </c>
      <c r="F108" s="34">
        <f>IF('M3-In'!Q108&lt;0,1,0)</f>
        <v>0</v>
      </c>
      <c r="G108" s="81" t="str">
        <f t="shared" si="16"/>
        <v>OK</v>
      </c>
      <c r="H108" s="81">
        <f>IF('M3-In'!Q108&lt;0,0,'M3-In'!Q108)</f>
        <v>0</v>
      </c>
      <c r="I108" s="25">
        <f>IF('M3-In'!F108&gt;0,malu3,0)</f>
        <v>0</v>
      </c>
      <c r="J108" s="25">
        <f>IF('M3-In'!G108&gt;0,dima3,0)</f>
        <v>0</v>
      </c>
      <c r="K108" s="25">
        <f>IF('M3-In'!H108&gt;0,wome3,0)</f>
        <v>0</v>
      </c>
      <c r="L108" s="25">
        <f>IF('M3-In'!I108&gt;0,doje3,0)</f>
        <v>0</v>
      </c>
      <c r="M108" s="25">
        <f>IF('M3-In'!J108&gt;0,vrve3,0)</f>
        <v>0</v>
      </c>
      <c r="N108" s="25">
        <f>IF('M3-In'!K108&gt;0,zasa3,0)</f>
        <v>0</v>
      </c>
      <c r="O108" s="25">
        <f>IF('M3-In'!L108&gt;0,zodi3,0)</f>
        <v>0</v>
      </c>
      <c r="P108" s="25">
        <f t="shared" si="17"/>
        <v>0</v>
      </c>
      <c r="Q108" s="25">
        <f>IF(P108+'M3-In'!U108&gt;malu3+dima3+wome3+doje3+vrve3+zasa3+zodi3,1,0)</f>
        <v>0</v>
      </c>
      <c r="R108" s="25" t="str">
        <f t="shared" si="18"/>
        <v>OK</v>
      </c>
      <c r="S108" s="25">
        <f>MIN(P108+'M3-In'!U108,malu3+dima3+wome3+doje3+vrve3+zasa3+zodi3)</f>
        <v>0</v>
      </c>
      <c r="T108" s="25">
        <f>IF('M3-In'!AD108+'M3-In'!AE108+'M3-In'!AF108+'M3-In'!AG108+'M3-In'!AH108+'M3-In'!AI108+'M3-In'!AJ108&gt;S108,1,0)</f>
        <v>0</v>
      </c>
      <c r="U108" s="25" t="str">
        <f t="shared" si="19"/>
        <v>OK</v>
      </c>
      <c r="V108" s="81">
        <f t="shared" si="20"/>
        <v>0</v>
      </c>
      <c r="W108" s="81">
        <f>ROUND('M3-In'!Y108+'M3-In'!Z108+'M3-In'!AA108*0.5+'M3-In'!AB108*0.5,2)</f>
        <v>0</v>
      </c>
      <c r="X108" s="81">
        <f>ROUND('M3-In'!Y108,2)+ROUND('M3-In'!Z108*1.5,2)+ROUND('M3-In'!AA108*0.6,2)+ROUND('M3-In'!AB108*0.9,2)</f>
        <v>0</v>
      </c>
      <c r="Y108" s="81">
        <f ca="1">IF(V108=1,"Corriger",'M3-In'!Y108* vergoeddrie +'M3-In'!Z108*ROUND( vergoeddrie *1.5,2)+'M3-In'!AA108*ROUND( vergoeddrie *0.6,2)+'M3-In'!AB108*ROUND( vergoeddrie *0.9,2))</f>
        <v>0</v>
      </c>
      <c r="Z108" s="81">
        <f t="shared" ca="1" si="21"/>
        <v>0</v>
      </c>
      <c r="AA108" s="81">
        <f>E108+'M3-In'!N108+'M3-In'!P108+H108</f>
        <v>0</v>
      </c>
      <c r="AB108" s="81">
        <f>E108+'M3-In'!N108+'M3-In'!P108</f>
        <v>0</v>
      </c>
      <c r="AC108" s="25">
        <f>IF(V108=1,"Corriger",MIN(AA108,ad5m3*Ident!L108))</f>
        <v>0</v>
      </c>
      <c r="AD108" s="25">
        <f>MIN(AB108,ad5m3*Ident!L108)</f>
        <v>0</v>
      </c>
      <c r="AE108" s="81">
        <f t="shared" si="22"/>
        <v>0</v>
      </c>
      <c r="AF108" s="81">
        <f t="shared" si="23"/>
        <v>0</v>
      </c>
      <c r="AG108" s="81">
        <f>'M3-In'!AD108+'M3-In'!AE108</f>
        <v>0</v>
      </c>
      <c r="AH108" s="81">
        <f t="shared" si="24"/>
        <v>0</v>
      </c>
      <c r="AI108" s="81">
        <f>IF(V108=1,"Corriger!",ROUND('M3-In'!AF108*AE108*fuf,2))</f>
        <v>0</v>
      </c>
      <c r="AJ108" s="81">
        <f>IF(V108=1,"Corriger!",ROUND('M3-In'!AG108*AE108*fuf,2))</f>
        <v>0</v>
      </c>
      <c r="AK108" s="81">
        <f>IF(V108=1,"Corriger!",ROUND('M3-In'!AH108*AE108*fuf,2))</f>
        <v>0</v>
      </c>
      <c r="AL108" s="81">
        <f>IF(V108=1,"Corriger!",ROUND('M3-In'!AI108*AE108*fuf,2))</f>
        <v>0</v>
      </c>
      <c r="AM108" s="81">
        <f>IF(V108=1,"Corriger!",ROUND('M3-In'!AJ108*AE108*fuf,2))</f>
        <v>0</v>
      </c>
      <c r="AN108" s="81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1">
        <f t="shared" si="26"/>
        <v>0</v>
      </c>
      <c r="AQ108" s="81">
        <f t="shared" ca="1" si="27"/>
        <v>0</v>
      </c>
      <c r="AR108" s="81">
        <f t="shared" ca="1" si="28"/>
        <v>0</v>
      </c>
      <c r="AS108" s="81">
        <f t="shared" si="29"/>
        <v>0</v>
      </c>
      <c r="AT108" s="81">
        <f t="shared" ca="1" si="30"/>
        <v>0</v>
      </c>
      <c r="AU108" s="81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'M3-In'!F109*malu3+'M3-In'!G109*dima3+'M3-In'!H109*wome3+'M3-In'!I109*doje3+'M3-In'!J109*vrve3+'M3-In'!K109*zasa3+'M3-In'!L109*zodi3</f>
        <v>0</v>
      </c>
      <c r="F109" s="34">
        <f>IF('M3-In'!Q109&lt;0,1,0)</f>
        <v>0</v>
      </c>
      <c r="G109" s="81" t="str">
        <f t="shared" si="16"/>
        <v>OK</v>
      </c>
      <c r="H109" s="81">
        <f>IF('M3-In'!Q109&lt;0,0,'M3-In'!Q109)</f>
        <v>0</v>
      </c>
      <c r="I109" s="25">
        <f>IF('M3-In'!F109&gt;0,malu3,0)</f>
        <v>0</v>
      </c>
      <c r="J109" s="25">
        <f>IF('M3-In'!G109&gt;0,dima3,0)</f>
        <v>0</v>
      </c>
      <c r="K109" s="25">
        <f>IF('M3-In'!H109&gt;0,wome3,0)</f>
        <v>0</v>
      </c>
      <c r="L109" s="25">
        <f>IF('M3-In'!I109&gt;0,doje3,0)</f>
        <v>0</v>
      </c>
      <c r="M109" s="25">
        <f>IF('M3-In'!J109&gt;0,vrve3,0)</f>
        <v>0</v>
      </c>
      <c r="N109" s="25">
        <f>IF('M3-In'!K109&gt;0,zasa3,0)</f>
        <v>0</v>
      </c>
      <c r="O109" s="25">
        <f>IF('M3-In'!L109&gt;0,zodi3,0)</f>
        <v>0</v>
      </c>
      <c r="P109" s="25">
        <f t="shared" si="17"/>
        <v>0</v>
      </c>
      <c r="Q109" s="25">
        <f>IF(P109+'M3-In'!U109&gt;malu3+dima3+wome3+doje3+vrve3+zasa3+zodi3,1,0)</f>
        <v>0</v>
      </c>
      <c r="R109" s="25" t="str">
        <f t="shared" si="18"/>
        <v>OK</v>
      </c>
      <c r="S109" s="25">
        <f>MIN(P109+'M3-In'!U109,malu3+dima3+wome3+doje3+vrve3+zasa3+zodi3)</f>
        <v>0</v>
      </c>
      <c r="T109" s="25">
        <f>IF('M3-In'!AD109+'M3-In'!AE109+'M3-In'!AF109+'M3-In'!AG109+'M3-In'!AH109+'M3-In'!AI109+'M3-In'!AJ109&gt;S109,1,0)</f>
        <v>0</v>
      </c>
      <c r="U109" s="25" t="str">
        <f t="shared" si="19"/>
        <v>OK</v>
      </c>
      <c r="V109" s="81">
        <f t="shared" si="20"/>
        <v>0</v>
      </c>
      <c r="W109" s="81">
        <f>ROUND('M3-In'!Y109+'M3-In'!Z109+'M3-In'!AA109*0.5+'M3-In'!AB109*0.5,2)</f>
        <v>0</v>
      </c>
      <c r="X109" s="81">
        <f>ROUND('M3-In'!Y109,2)+ROUND('M3-In'!Z109*1.5,2)+ROUND('M3-In'!AA109*0.6,2)+ROUND('M3-In'!AB109*0.9,2)</f>
        <v>0</v>
      </c>
      <c r="Y109" s="81">
        <f ca="1">IF(V109=1,"Corriger",'M3-In'!Y109* vergoeddrie +'M3-In'!Z109*ROUND( vergoeddrie *1.5,2)+'M3-In'!AA109*ROUND( vergoeddrie *0.6,2)+'M3-In'!AB109*ROUND( vergoeddrie *0.9,2))</f>
        <v>0</v>
      </c>
      <c r="Z109" s="81">
        <f t="shared" ca="1" si="21"/>
        <v>0</v>
      </c>
      <c r="AA109" s="81">
        <f>E109+'M3-In'!N109+'M3-In'!P109+H109</f>
        <v>0</v>
      </c>
      <c r="AB109" s="81">
        <f>E109+'M3-In'!N109+'M3-In'!P109</f>
        <v>0</v>
      </c>
      <c r="AC109" s="25">
        <f>IF(V109=1,"Corriger",MIN(AA109,ad5m3*Ident!L109))</f>
        <v>0</v>
      </c>
      <c r="AD109" s="25">
        <f>MIN(AB109,ad5m3*Ident!L109)</f>
        <v>0</v>
      </c>
      <c r="AE109" s="81">
        <f t="shared" si="22"/>
        <v>0</v>
      </c>
      <c r="AF109" s="81">
        <f t="shared" si="23"/>
        <v>0</v>
      </c>
      <c r="AG109" s="81">
        <f>'M3-In'!AD109+'M3-In'!AE109</f>
        <v>0</v>
      </c>
      <c r="AH109" s="81">
        <f t="shared" si="24"/>
        <v>0</v>
      </c>
      <c r="AI109" s="81">
        <f>IF(V109=1,"Corriger!",ROUND('M3-In'!AF109*AE109*fuf,2))</f>
        <v>0</v>
      </c>
      <c r="AJ109" s="81">
        <f>IF(V109=1,"Corriger!",ROUND('M3-In'!AG109*AE109*fuf,2))</f>
        <v>0</v>
      </c>
      <c r="AK109" s="81">
        <f>IF(V109=1,"Corriger!",ROUND('M3-In'!AH109*AE109*fuf,2))</f>
        <v>0</v>
      </c>
      <c r="AL109" s="81">
        <f>IF(V109=1,"Corriger!",ROUND('M3-In'!AI109*AE109*fuf,2))</f>
        <v>0</v>
      </c>
      <c r="AM109" s="81">
        <f>IF(V109=1,"Corriger!",ROUND('M3-In'!AJ109*AE109*fuf,2))</f>
        <v>0</v>
      </c>
      <c r="AN109" s="81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1">
        <f t="shared" si="26"/>
        <v>0</v>
      </c>
      <c r="AQ109" s="81">
        <f t="shared" ca="1" si="27"/>
        <v>0</v>
      </c>
      <c r="AR109" s="81">
        <f t="shared" ca="1" si="28"/>
        <v>0</v>
      </c>
      <c r="AS109" s="81">
        <f t="shared" si="29"/>
        <v>0</v>
      </c>
      <c r="AT109" s="81">
        <f t="shared" ca="1" si="30"/>
        <v>0</v>
      </c>
      <c r="AU109" s="81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'M3-In'!F110*malu3+'M3-In'!G110*dima3+'M3-In'!H110*wome3+'M3-In'!I110*doje3+'M3-In'!J110*vrve3+'M3-In'!K110*zasa3+'M3-In'!L110*zodi3</f>
        <v>0</v>
      </c>
      <c r="F110" s="34">
        <f>IF('M3-In'!Q110&lt;0,1,0)</f>
        <v>0</v>
      </c>
      <c r="G110" s="81" t="str">
        <f t="shared" si="16"/>
        <v>OK</v>
      </c>
      <c r="H110" s="81">
        <f>IF('M3-In'!Q110&lt;0,0,'M3-In'!Q110)</f>
        <v>0</v>
      </c>
      <c r="I110" s="25">
        <f>IF('M3-In'!F110&gt;0,malu3,0)</f>
        <v>0</v>
      </c>
      <c r="J110" s="25">
        <f>IF('M3-In'!G110&gt;0,dima3,0)</f>
        <v>0</v>
      </c>
      <c r="K110" s="25">
        <f>IF('M3-In'!H110&gt;0,wome3,0)</f>
        <v>0</v>
      </c>
      <c r="L110" s="25">
        <f>IF('M3-In'!I110&gt;0,doje3,0)</f>
        <v>0</v>
      </c>
      <c r="M110" s="25">
        <f>IF('M3-In'!J110&gt;0,vrve3,0)</f>
        <v>0</v>
      </c>
      <c r="N110" s="25">
        <f>IF('M3-In'!K110&gt;0,zasa3,0)</f>
        <v>0</v>
      </c>
      <c r="O110" s="25">
        <f>IF('M3-In'!L110&gt;0,zodi3,0)</f>
        <v>0</v>
      </c>
      <c r="P110" s="25">
        <f t="shared" si="17"/>
        <v>0</v>
      </c>
      <c r="Q110" s="25">
        <f>IF(P110+'M3-In'!U110&gt;malu3+dima3+wome3+doje3+vrve3+zasa3+zodi3,1,0)</f>
        <v>0</v>
      </c>
      <c r="R110" s="25" t="str">
        <f t="shared" si="18"/>
        <v>OK</v>
      </c>
      <c r="S110" s="25">
        <f>MIN(P110+'M3-In'!U110,malu3+dima3+wome3+doje3+vrve3+zasa3+zodi3)</f>
        <v>0</v>
      </c>
      <c r="T110" s="25">
        <f>IF('M3-In'!AD110+'M3-In'!AE110+'M3-In'!AF110+'M3-In'!AG110+'M3-In'!AH110+'M3-In'!AI110+'M3-In'!AJ110&gt;S110,1,0)</f>
        <v>0</v>
      </c>
      <c r="U110" s="25" t="str">
        <f t="shared" si="19"/>
        <v>OK</v>
      </c>
      <c r="V110" s="81">
        <f t="shared" si="20"/>
        <v>0</v>
      </c>
      <c r="W110" s="81">
        <f>ROUND('M3-In'!Y110+'M3-In'!Z110+'M3-In'!AA110*0.5+'M3-In'!AB110*0.5,2)</f>
        <v>0</v>
      </c>
      <c r="X110" s="81">
        <f>ROUND('M3-In'!Y110,2)+ROUND('M3-In'!Z110*1.5,2)+ROUND('M3-In'!AA110*0.6,2)+ROUND('M3-In'!AB110*0.9,2)</f>
        <v>0</v>
      </c>
      <c r="Y110" s="81">
        <f ca="1">IF(V110=1,"Corriger",'M3-In'!Y110* vergoeddrie +'M3-In'!Z110*ROUND( vergoeddrie *1.5,2)+'M3-In'!AA110*ROUND( vergoeddrie *0.6,2)+'M3-In'!AB110*ROUND( vergoeddrie *0.9,2))</f>
        <v>0</v>
      </c>
      <c r="Z110" s="81">
        <f t="shared" ca="1" si="21"/>
        <v>0</v>
      </c>
      <c r="AA110" s="81">
        <f>E110+'M3-In'!N110+'M3-In'!P110+H110</f>
        <v>0</v>
      </c>
      <c r="AB110" s="81">
        <f>E110+'M3-In'!N110+'M3-In'!P110</f>
        <v>0</v>
      </c>
      <c r="AC110" s="25">
        <f>IF(V110=1,"Corriger",MIN(AA110,ad5m3*Ident!L110))</f>
        <v>0</v>
      </c>
      <c r="AD110" s="25">
        <f>MIN(AB110,ad5m3*Ident!L110)</f>
        <v>0</v>
      </c>
      <c r="AE110" s="81">
        <f t="shared" si="22"/>
        <v>0</v>
      </c>
      <c r="AF110" s="81">
        <f t="shared" si="23"/>
        <v>0</v>
      </c>
      <c r="AG110" s="81">
        <f>'M3-In'!AD110+'M3-In'!AE110</f>
        <v>0</v>
      </c>
      <c r="AH110" s="81">
        <f t="shared" si="24"/>
        <v>0</v>
      </c>
      <c r="AI110" s="81">
        <f>IF(V110=1,"Corriger!",ROUND('M3-In'!AF110*AE110*fuf,2))</f>
        <v>0</v>
      </c>
      <c r="AJ110" s="81">
        <f>IF(V110=1,"Corriger!",ROUND('M3-In'!AG110*AE110*fuf,2))</f>
        <v>0</v>
      </c>
      <c r="AK110" s="81">
        <f>IF(V110=1,"Corriger!",ROUND('M3-In'!AH110*AE110*fuf,2))</f>
        <v>0</v>
      </c>
      <c r="AL110" s="81">
        <f>IF(V110=1,"Corriger!",ROUND('M3-In'!AI110*AE110*fuf,2))</f>
        <v>0</v>
      </c>
      <c r="AM110" s="81">
        <f>IF(V110=1,"Corriger!",ROUND('M3-In'!AJ110*AE110*fuf,2))</f>
        <v>0</v>
      </c>
      <c r="AN110" s="81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1">
        <f t="shared" si="26"/>
        <v>0</v>
      </c>
      <c r="AQ110" s="81">
        <f t="shared" ca="1" si="27"/>
        <v>0</v>
      </c>
      <c r="AR110" s="81">
        <f t="shared" ca="1" si="28"/>
        <v>0</v>
      </c>
      <c r="AS110" s="81">
        <f t="shared" si="29"/>
        <v>0</v>
      </c>
      <c r="AT110" s="81">
        <f t="shared" ca="1" si="30"/>
        <v>0</v>
      </c>
      <c r="AU110" s="81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'M3-In'!F111*malu3+'M3-In'!G111*dima3+'M3-In'!H111*wome3+'M3-In'!I111*doje3+'M3-In'!J111*vrve3+'M3-In'!K111*zasa3+'M3-In'!L111*zodi3</f>
        <v>0</v>
      </c>
      <c r="F111" s="34">
        <f>IF('M3-In'!Q111&lt;0,1,0)</f>
        <v>0</v>
      </c>
      <c r="G111" s="81" t="str">
        <f t="shared" si="16"/>
        <v>OK</v>
      </c>
      <c r="H111" s="81">
        <f>IF('M3-In'!Q111&lt;0,0,'M3-In'!Q111)</f>
        <v>0</v>
      </c>
      <c r="I111" s="25">
        <f>IF('M3-In'!F111&gt;0,malu3,0)</f>
        <v>0</v>
      </c>
      <c r="J111" s="25">
        <f>IF('M3-In'!G111&gt;0,dima3,0)</f>
        <v>0</v>
      </c>
      <c r="K111" s="25">
        <f>IF('M3-In'!H111&gt;0,wome3,0)</f>
        <v>0</v>
      </c>
      <c r="L111" s="25">
        <f>IF('M3-In'!I111&gt;0,doje3,0)</f>
        <v>0</v>
      </c>
      <c r="M111" s="25">
        <f>IF('M3-In'!J111&gt;0,vrve3,0)</f>
        <v>0</v>
      </c>
      <c r="N111" s="25">
        <f>IF('M3-In'!K111&gt;0,zasa3,0)</f>
        <v>0</v>
      </c>
      <c r="O111" s="25">
        <f>IF('M3-In'!L111&gt;0,zodi3,0)</f>
        <v>0</v>
      </c>
      <c r="P111" s="25">
        <f t="shared" si="17"/>
        <v>0</v>
      </c>
      <c r="Q111" s="25">
        <f>IF(P111+'M3-In'!U111&gt;malu3+dima3+wome3+doje3+vrve3+zasa3+zodi3,1,0)</f>
        <v>0</v>
      </c>
      <c r="R111" s="25" t="str">
        <f t="shared" si="18"/>
        <v>OK</v>
      </c>
      <c r="S111" s="25">
        <f>MIN(P111+'M3-In'!U111,malu3+dima3+wome3+doje3+vrve3+zasa3+zodi3)</f>
        <v>0</v>
      </c>
      <c r="T111" s="25">
        <f>IF('M3-In'!AD111+'M3-In'!AE111+'M3-In'!AF111+'M3-In'!AG111+'M3-In'!AH111+'M3-In'!AI111+'M3-In'!AJ111&gt;S111,1,0)</f>
        <v>0</v>
      </c>
      <c r="U111" s="25" t="str">
        <f t="shared" si="19"/>
        <v>OK</v>
      </c>
      <c r="V111" s="81">
        <f t="shared" si="20"/>
        <v>0</v>
      </c>
      <c r="W111" s="81">
        <f>ROUND('M3-In'!Y111+'M3-In'!Z111+'M3-In'!AA111*0.5+'M3-In'!AB111*0.5,2)</f>
        <v>0</v>
      </c>
      <c r="X111" s="81">
        <f>ROUND('M3-In'!Y111,2)+ROUND('M3-In'!Z111*1.5,2)+ROUND('M3-In'!AA111*0.6,2)+ROUND('M3-In'!AB111*0.9,2)</f>
        <v>0</v>
      </c>
      <c r="Y111" s="81">
        <f ca="1">IF(V111=1,"Corriger",'M3-In'!Y111* vergoeddrie +'M3-In'!Z111*ROUND( vergoeddrie *1.5,2)+'M3-In'!AA111*ROUND( vergoeddrie *0.6,2)+'M3-In'!AB111*ROUND( vergoeddrie *0.9,2))</f>
        <v>0</v>
      </c>
      <c r="Z111" s="81">
        <f t="shared" ca="1" si="21"/>
        <v>0</v>
      </c>
      <c r="AA111" s="81">
        <f>E111+'M3-In'!N111+'M3-In'!P111+H111</f>
        <v>0</v>
      </c>
      <c r="AB111" s="81">
        <f>E111+'M3-In'!N111+'M3-In'!P111</f>
        <v>0</v>
      </c>
      <c r="AC111" s="25">
        <f>IF(V111=1,"Corriger",MIN(AA111,ad5m3*Ident!L111))</f>
        <v>0</v>
      </c>
      <c r="AD111" s="25">
        <f>MIN(AB111,ad5m3*Ident!L111)</f>
        <v>0</v>
      </c>
      <c r="AE111" s="81">
        <f t="shared" si="22"/>
        <v>0</v>
      </c>
      <c r="AF111" s="81">
        <f t="shared" si="23"/>
        <v>0</v>
      </c>
      <c r="AG111" s="81">
        <f>'M3-In'!AD111+'M3-In'!AE111</f>
        <v>0</v>
      </c>
      <c r="AH111" s="81">
        <f t="shared" si="24"/>
        <v>0</v>
      </c>
      <c r="AI111" s="81">
        <f>IF(V111=1,"Corriger!",ROUND('M3-In'!AF111*AE111*fuf,2))</f>
        <v>0</v>
      </c>
      <c r="AJ111" s="81">
        <f>IF(V111=1,"Corriger!",ROUND('M3-In'!AG111*AE111*fuf,2))</f>
        <v>0</v>
      </c>
      <c r="AK111" s="81">
        <f>IF(V111=1,"Corriger!",ROUND('M3-In'!AH111*AE111*fuf,2))</f>
        <v>0</v>
      </c>
      <c r="AL111" s="81">
        <f>IF(V111=1,"Corriger!",ROUND('M3-In'!AI111*AE111*fuf,2))</f>
        <v>0</v>
      </c>
      <c r="AM111" s="81">
        <f>IF(V111=1,"Corriger!",ROUND('M3-In'!AJ111*AE111*fuf,2))</f>
        <v>0</v>
      </c>
      <c r="AN111" s="81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1">
        <f t="shared" si="26"/>
        <v>0</v>
      </c>
      <c r="AQ111" s="81">
        <f t="shared" ca="1" si="27"/>
        <v>0</v>
      </c>
      <c r="AR111" s="81">
        <f t="shared" ca="1" si="28"/>
        <v>0</v>
      </c>
      <c r="AS111" s="81">
        <f t="shared" si="29"/>
        <v>0</v>
      </c>
      <c r="AT111" s="81">
        <f t="shared" ca="1" si="30"/>
        <v>0</v>
      </c>
      <c r="AU111" s="81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'M3-In'!F112*malu3+'M3-In'!G112*dima3+'M3-In'!H112*wome3+'M3-In'!I112*doje3+'M3-In'!J112*vrve3+'M3-In'!K112*zasa3+'M3-In'!L112*zodi3</f>
        <v>0</v>
      </c>
      <c r="F112" s="34">
        <f>IF('M3-In'!Q112&lt;0,1,0)</f>
        <v>0</v>
      </c>
      <c r="G112" s="81" t="str">
        <f t="shared" si="16"/>
        <v>OK</v>
      </c>
      <c r="H112" s="81">
        <f>IF('M3-In'!Q112&lt;0,0,'M3-In'!Q112)</f>
        <v>0</v>
      </c>
      <c r="I112" s="25">
        <f>IF('M3-In'!F112&gt;0,malu3,0)</f>
        <v>0</v>
      </c>
      <c r="J112" s="25">
        <f>IF('M3-In'!G112&gt;0,dima3,0)</f>
        <v>0</v>
      </c>
      <c r="K112" s="25">
        <f>IF('M3-In'!H112&gt;0,wome3,0)</f>
        <v>0</v>
      </c>
      <c r="L112" s="25">
        <f>IF('M3-In'!I112&gt;0,doje3,0)</f>
        <v>0</v>
      </c>
      <c r="M112" s="25">
        <f>IF('M3-In'!J112&gt;0,vrve3,0)</f>
        <v>0</v>
      </c>
      <c r="N112" s="25">
        <f>IF('M3-In'!K112&gt;0,zasa3,0)</f>
        <v>0</v>
      </c>
      <c r="O112" s="25">
        <f>IF('M3-In'!L112&gt;0,zodi3,0)</f>
        <v>0</v>
      </c>
      <c r="P112" s="25">
        <f t="shared" si="17"/>
        <v>0</v>
      </c>
      <c r="Q112" s="25">
        <f>IF(P112+'M3-In'!U112&gt;malu3+dima3+wome3+doje3+vrve3+zasa3+zodi3,1,0)</f>
        <v>0</v>
      </c>
      <c r="R112" s="25" t="str">
        <f t="shared" si="18"/>
        <v>OK</v>
      </c>
      <c r="S112" s="25">
        <f>MIN(P112+'M3-In'!U112,malu3+dima3+wome3+doje3+vrve3+zasa3+zodi3)</f>
        <v>0</v>
      </c>
      <c r="T112" s="25">
        <f>IF('M3-In'!AD112+'M3-In'!AE112+'M3-In'!AF112+'M3-In'!AG112+'M3-In'!AH112+'M3-In'!AI112+'M3-In'!AJ112&gt;S112,1,0)</f>
        <v>0</v>
      </c>
      <c r="U112" s="25" t="str">
        <f t="shared" si="19"/>
        <v>OK</v>
      </c>
      <c r="V112" s="81">
        <f t="shared" si="20"/>
        <v>0</v>
      </c>
      <c r="W112" s="81">
        <f>ROUND('M3-In'!Y112+'M3-In'!Z112+'M3-In'!AA112*0.5+'M3-In'!AB112*0.5,2)</f>
        <v>0</v>
      </c>
      <c r="X112" s="81">
        <f>ROUND('M3-In'!Y112,2)+ROUND('M3-In'!Z112*1.5,2)+ROUND('M3-In'!AA112*0.6,2)+ROUND('M3-In'!AB112*0.9,2)</f>
        <v>0</v>
      </c>
      <c r="Y112" s="81">
        <f ca="1">IF(V112=1,"Corriger",'M3-In'!Y112* vergoeddrie +'M3-In'!Z112*ROUND( vergoeddrie *1.5,2)+'M3-In'!AA112*ROUND( vergoeddrie *0.6,2)+'M3-In'!AB112*ROUND( vergoeddrie *0.9,2))</f>
        <v>0</v>
      </c>
      <c r="Z112" s="81">
        <f t="shared" ca="1" si="21"/>
        <v>0</v>
      </c>
      <c r="AA112" s="81">
        <f>E112+'M3-In'!N112+'M3-In'!P112+H112</f>
        <v>0</v>
      </c>
      <c r="AB112" s="81">
        <f>E112+'M3-In'!N112+'M3-In'!P112</f>
        <v>0</v>
      </c>
      <c r="AC112" s="25">
        <f>IF(V112=1,"Corriger",MIN(AA112,ad5m3*Ident!L112))</f>
        <v>0</v>
      </c>
      <c r="AD112" s="25">
        <f>MIN(AB112,ad5m3*Ident!L112)</f>
        <v>0</v>
      </c>
      <c r="AE112" s="81">
        <f t="shared" si="22"/>
        <v>0</v>
      </c>
      <c r="AF112" s="81">
        <f t="shared" si="23"/>
        <v>0</v>
      </c>
      <c r="AG112" s="81">
        <f>'M3-In'!AD112+'M3-In'!AE112</f>
        <v>0</v>
      </c>
      <c r="AH112" s="81">
        <f t="shared" si="24"/>
        <v>0</v>
      </c>
      <c r="AI112" s="81">
        <f>IF(V112=1,"Corriger!",ROUND('M3-In'!AF112*AE112*fuf,2))</f>
        <v>0</v>
      </c>
      <c r="AJ112" s="81">
        <f>IF(V112=1,"Corriger!",ROUND('M3-In'!AG112*AE112*fuf,2))</f>
        <v>0</v>
      </c>
      <c r="AK112" s="81">
        <f>IF(V112=1,"Corriger!",ROUND('M3-In'!AH112*AE112*fuf,2))</f>
        <v>0</v>
      </c>
      <c r="AL112" s="81">
        <f>IF(V112=1,"Corriger!",ROUND('M3-In'!AI112*AE112*fuf,2))</f>
        <v>0</v>
      </c>
      <c r="AM112" s="81">
        <f>IF(V112=1,"Corriger!",ROUND('M3-In'!AJ112*AE112*fuf,2))</f>
        <v>0</v>
      </c>
      <c r="AN112" s="81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1">
        <f t="shared" si="26"/>
        <v>0</v>
      </c>
      <c r="AQ112" s="81">
        <f t="shared" ca="1" si="27"/>
        <v>0</v>
      </c>
      <c r="AR112" s="81">
        <f t="shared" ca="1" si="28"/>
        <v>0</v>
      </c>
      <c r="AS112" s="81">
        <f t="shared" si="29"/>
        <v>0</v>
      </c>
      <c r="AT112" s="81">
        <f t="shared" ca="1" si="30"/>
        <v>0</v>
      </c>
      <c r="AU112" s="81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'M3-In'!F113*malu3+'M3-In'!G113*dima3+'M3-In'!H113*wome3+'M3-In'!I113*doje3+'M3-In'!J113*vrve3+'M3-In'!K113*zasa3+'M3-In'!L113*zodi3</f>
        <v>0</v>
      </c>
      <c r="F113" s="34">
        <f>IF('M3-In'!Q113&lt;0,1,0)</f>
        <v>0</v>
      </c>
      <c r="G113" s="81" t="str">
        <f t="shared" si="16"/>
        <v>OK</v>
      </c>
      <c r="H113" s="81">
        <f>IF('M3-In'!Q113&lt;0,0,'M3-In'!Q113)</f>
        <v>0</v>
      </c>
      <c r="I113" s="25">
        <f>IF('M3-In'!F113&gt;0,malu3,0)</f>
        <v>0</v>
      </c>
      <c r="J113" s="25">
        <f>IF('M3-In'!G113&gt;0,dima3,0)</f>
        <v>0</v>
      </c>
      <c r="K113" s="25">
        <f>IF('M3-In'!H113&gt;0,wome3,0)</f>
        <v>0</v>
      </c>
      <c r="L113" s="25">
        <f>IF('M3-In'!I113&gt;0,doje3,0)</f>
        <v>0</v>
      </c>
      <c r="M113" s="25">
        <f>IF('M3-In'!J113&gt;0,vrve3,0)</f>
        <v>0</v>
      </c>
      <c r="N113" s="25">
        <f>IF('M3-In'!K113&gt;0,zasa3,0)</f>
        <v>0</v>
      </c>
      <c r="O113" s="25">
        <f>IF('M3-In'!L113&gt;0,zodi3,0)</f>
        <v>0</v>
      </c>
      <c r="P113" s="25">
        <f t="shared" si="17"/>
        <v>0</v>
      </c>
      <c r="Q113" s="25">
        <f>IF(P113+'M3-In'!U113&gt;malu3+dima3+wome3+doje3+vrve3+zasa3+zodi3,1,0)</f>
        <v>0</v>
      </c>
      <c r="R113" s="25" t="str">
        <f t="shared" si="18"/>
        <v>OK</v>
      </c>
      <c r="S113" s="25">
        <f>MIN(P113+'M3-In'!U113,malu3+dima3+wome3+doje3+vrve3+zasa3+zodi3)</f>
        <v>0</v>
      </c>
      <c r="T113" s="25">
        <f>IF('M3-In'!AD113+'M3-In'!AE113+'M3-In'!AF113+'M3-In'!AG113+'M3-In'!AH113+'M3-In'!AI113+'M3-In'!AJ113&gt;S113,1,0)</f>
        <v>0</v>
      </c>
      <c r="U113" s="25" t="str">
        <f t="shared" si="19"/>
        <v>OK</v>
      </c>
      <c r="V113" s="81">
        <f t="shared" si="20"/>
        <v>0</v>
      </c>
      <c r="W113" s="81">
        <f>ROUND('M3-In'!Y113+'M3-In'!Z113+'M3-In'!AA113*0.5+'M3-In'!AB113*0.5,2)</f>
        <v>0</v>
      </c>
      <c r="X113" s="81">
        <f>ROUND('M3-In'!Y113,2)+ROUND('M3-In'!Z113*1.5,2)+ROUND('M3-In'!AA113*0.6,2)+ROUND('M3-In'!AB113*0.9,2)</f>
        <v>0</v>
      </c>
      <c r="Y113" s="81">
        <f ca="1">IF(V113=1,"Corriger",'M3-In'!Y113* vergoeddrie +'M3-In'!Z113*ROUND( vergoeddrie *1.5,2)+'M3-In'!AA113*ROUND( vergoeddrie *0.6,2)+'M3-In'!AB113*ROUND( vergoeddrie *0.9,2))</f>
        <v>0</v>
      </c>
      <c r="Z113" s="81">
        <f t="shared" ca="1" si="21"/>
        <v>0</v>
      </c>
      <c r="AA113" s="81">
        <f>E113+'M3-In'!N113+'M3-In'!P113+H113</f>
        <v>0</v>
      </c>
      <c r="AB113" s="81">
        <f>E113+'M3-In'!N113+'M3-In'!P113</f>
        <v>0</v>
      </c>
      <c r="AC113" s="25">
        <f>IF(V113=1,"Corriger",MIN(AA113,ad5m3*Ident!L113))</f>
        <v>0</v>
      </c>
      <c r="AD113" s="25">
        <f>MIN(AB113,ad5m3*Ident!L113)</f>
        <v>0</v>
      </c>
      <c r="AE113" s="81">
        <f t="shared" si="22"/>
        <v>0</v>
      </c>
      <c r="AF113" s="81">
        <f t="shared" si="23"/>
        <v>0</v>
      </c>
      <c r="AG113" s="81">
        <f>'M3-In'!AD113+'M3-In'!AE113</f>
        <v>0</v>
      </c>
      <c r="AH113" s="81">
        <f t="shared" si="24"/>
        <v>0</v>
      </c>
      <c r="AI113" s="81">
        <f>IF(V113=1,"Corriger!",ROUND('M3-In'!AF113*AE113*fuf,2))</f>
        <v>0</v>
      </c>
      <c r="AJ113" s="81">
        <f>IF(V113=1,"Corriger!",ROUND('M3-In'!AG113*AE113*fuf,2))</f>
        <v>0</v>
      </c>
      <c r="AK113" s="81">
        <f>IF(V113=1,"Corriger!",ROUND('M3-In'!AH113*AE113*fuf,2))</f>
        <v>0</v>
      </c>
      <c r="AL113" s="81">
        <f>IF(V113=1,"Corriger!",ROUND('M3-In'!AI113*AE113*fuf,2))</f>
        <v>0</v>
      </c>
      <c r="AM113" s="81">
        <f>IF(V113=1,"Corriger!",ROUND('M3-In'!AJ113*AE113*fuf,2))</f>
        <v>0</v>
      </c>
      <c r="AN113" s="81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1">
        <f t="shared" si="26"/>
        <v>0</v>
      </c>
      <c r="AQ113" s="81">
        <f t="shared" ca="1" si="27"/>
        <v>0</v>
      </c>
      <c r="AR113" s="81">
        <f t="shared" ca="1" si="28"/>
        <v>0</v>
      </c>
      <c r="AS113" s="81">
        <f t="shared" si="29"/>
        <v>0</v>
      </c>
      <c r="AT113" s="81">
        <f t="shared" ca="1" si="30"/>
        <v>0</v>
      </c>
      <c r="AU113" s="81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'M3-In'!F114*malu3+'M3-In'!G114*dima3+'M3-In'!H114*wome3+'M3-In'!I114*doje3+'M3-In'!J114*vrve3+'M3-In'!K114*zasa3+'M3-In'!L114*zodi3</f>
        <v>0</v>
      </c>
      <c r="F114" s="34">
        <f>IF('M3-In'!Q114&lt;0,1,0)</f>
        <v>0</v>
      </c>
      <c r="G114" s="81" t="str">
        <f t="shared" si="16"/>
        <v>OK</v>
      </c>
      <c r="H114" s="81">
        <f>IF('M3-In'!Q114&lt;0,0,'M3-In'!Q114)</f>
        <v>0</v>
      </c>
      <c r="I114" s="25">
        <f>IF('M3-In'!F114&gt;0,malu3,0)</f>
        <v>0</v>
      </c>
      <c r="J114" s="25">
        <f>IF('M3-In'!G114&gt;0,dima3,0)</f>
        <v>0</v>
      </c>
      <c r="K114" s="25">
        <f>IF('M3-In'!H114&gt;0,wome3,0)</f>
        <v>0</v>
      </c>
      <c r="L114" s="25">
        <f>IF('M3-In'!I114&gt;0,doje3,0)</f>
        <v>0</v>
      </c>
      <c r="M114" s="25">
        <f>IF('M3-In'!J114&gt;0,vrve3,0)</f>
        <v>0</v>
      </c>
      <c r="N114" s="25">
        <f>IF('M3-In'!K114&gt;0,zasa3,0)</f>
        <v>0</v>
      </c>
      <c r="O114" s="25">
        <f>IF('M3-In'!L114&gt;0,zodi3,0)</f>
        <v>0</v>
      </c>
      <c r="P114" s="25">
        <f t="shared" si="17"/>
        <v>0</v>
      </c>
      <c r="Q114" s="25">
        <f>IF(P114+'M3-In'!U114&gt;malu3+dima3+wome3+doje3+vrve3+zasa3+zodi3,1,0)</f>
        <v>0</v>
      </c>
      <c r="R114" s="25" t="str">
        <f t="shared" si="18"/>
        <v>OK</v>
      </c>
      <c r="S114" s="25">
        <f>MIN(P114+'M3-In'!U114,malu3+dima3+wome3+doje3+vrve3+zasa3+zodi3)</f>
        <v>0</v>
      </c>
      <c r="T114" s="25">
        <f>IF('M3-In'!AD114+'M3-In'!AE114+'M3-In'!AF114+'M3-In'!AG114+'M3-In'!AH114+'M3-In'!AI114+'M3-In'!AJ114&gt;S114,1,0)</f>
        <v>0</v>
      </c>
      <c r="U114" s="25" t="str">
        <f t="shared" si="19"/>
        <v>OK</v>
      </c>
      <c r="V114" s="81">
        <f t="shared" si="20"/>
        <v>0</v>
      </c>
      <c r="W114" s="81">
        <f>ROUND('M3-In'!Y114+'M3-In'!Z114+'M3-In'!AA114*0.5+'M3-In'!AB114*0.5,2)</f>
        <v>0</v>
      </c>
      <c r="X114" s="81">
        <f>ROUND('M3-In'!Y114,2)+ROUND('M3-In'!Z114*1.5,2)+ROUND('M3-In'!AA114*0.6,2)+ROUND('M3-In'!AB114*0.9,2)</f>
        <v>0</v>
      </c>
      <c r="Y114" s="81">
        <f ca="1">IF(V114=1,"Corriger",'M3-In'!Y114* vergoeddrie +'M3-In'!Z114*ROUND( vergoeddrie *1.5,2)+'M3-In'!AA114*ROUND( vergoeddrie *0.6,2)+'M3-In'!AB114*ROUND( vergoeddrie *0.9,2))</f>
        <v>0</v>
      </c>
      <c r="Z114" s="81">
        <f t="shared" ca="1" si="21"/>
        <v>0</v>
      </c>
      <c r="AA114" s="81">
        <f>E114+'M3-In'!N114+'M3-In'!P114+H114</f>
        <v>0</v>
      </c>
      <c r="AB114" s="81">
        <f>E114+'M3-In'!N114+'M3-In'!P114</f>
        <v>0</v>
      </c>
      <c r="AC114" s="25">
        <f>IF(V114=1,"Corriger",MIN(AA114,ad5m3*Ident!L114))</f>
        <v>0</v>
      </c>
      <c r="AD114" s="25">
        <f>MIN(AB114,ad5m3*Ident!L114)</f>
        <v>0</v>
      </c>
      <c r="AE114" s="81">
        <f t="shared" si="22"/>
        <v>0</v>
      </c>
      <c r="AF114" s="81">
        <f t="shared" si="23"/>
        <v>0</v>
      </c>
      <c r="AG114" s="81">
        <f>'M3-In'!AD114+'M3-In'!AE114</f>
        <v>0</v>
      </c>
      <c r="AH114" s="81">
        <f t="shared" si="24"/>
        <v>0</v>
      </c>
      <c r="AI114" s="81">
        <f>IF(V114=1,"Corriger!",ROUND('M3-In'!AF114*AE114*fuf,2))</f>
        <v>0</v>
      </c>
      <c r="AJ114" s="81">
        <f>IF(V114=1,"Corriger!",ROUND('M3-In'!AG114*AE114*fuf,2))</f>
        <v>0</v>
      </c>
      <c r="AK114" s="81">
        <f>IF(V114=1,"Corriger!",ROUND('M3-In'!AH114*AE114*fuf,2))</f>
        <v>0</v>
      </c>
      <c r="AL114" s="81">
        <f>IF(V114=1,"Corriger!",ROUND('M3-In'!AI114*AE114*fuf,2))</f>
        <v>0</v>
      </c>
      <c r="AM114" s="81">
        <f>IF(V114=1,"Corriger!",ROUND('M3-In'!AJ114*AE114*fuf,2))</f>
        <v>0</v>
      </c>
      <c r="AN114" s="81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1">
        <f t="shared" si="26"/>
        <v>0</v>
      </c>
      <c r="AQ114" s="81">
        <f t="shared" ca="1" si="27"/>
        <v>0</v>
      </c>
      <c r="AR114" s="81">
        <f t="shared" ca="1" si="28"/>
        <v>0</v>
      </c>
      <c r="AS114" s="81">
        <f t="shared" si="29"/>
        <v>0</v>
      </c>
      <c r="AT114" s="81">
        <f t="shared" ca="1" si="30"/>
        <v>0</v>
      </c>
      <c r="AU114" s="81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'M3-In'!F115*malu3+'M3-In'!G115*dima3+'M3-In'!H115*wome3+'M3-In'!I115*doje3+'M3-In'!J115*vrve3+'M3-In'!K115*zasa3+'M3-In'!L115*zodi3</f>
        <v>0</v>
      </c>
      <c r="F115" s="34">
        <f>IF('M3-In'!Q115&lt;0,1,0)</f>
        <v>0</v>
      </c>
      <c r="G115" s="81" t="str">
        <f t="shared" si="16"/>
        <v>OK</v>
      </c>
      <c r="H115" s="81">
        <f>IF('M3-In'!Q115&lt;0,0,'M3-In'!Q115)</f>
        <v>0</v>
      </c>
      <c r="I115" s="25">
        <f>IF('M3-In'!F115&gt;0,malu3,0)</f>
        <v>0</v>
      </c>
      <c r="J115" s="25">
        <f>IF('M3-In'!G115&gt;0,dima3,0)</f>
        <v>0</v>
      </c>
      <c r="K115" s="25">
        <f>IF('M3-In'!H115&gt;0,wome3,0)</f>
        <v>0</v>
      </c>
      <c r="L115" s="25">
        <f>IF('M3-In'!I115&gt;0,doje3,0)</f>
        <v>0</v>
      </c>
      <c r="M115" s="25">
        <f>IF('M3-In'!J115&gt;0,vrve3,0)</f>
        <v>0</v>
      </c>
      <c r="N115" s="25">
        <f>IF('M3-In'!K115&gt;0,zasa3,0)</f>
        <v>0</v>
      </c>
      <c r="O115" s="25">
        <f>IF('M3-In'!L115&gt;0,zodi3,0)</f>
        <v>0</v>
      </c>
      <c r="P115" s="25">
        <f t="shared" si="17"/>
        <v>0</v>
      </c>
      <c r="Q115" s="25">
        <f>IF(P115+'M3-In'!U115&gt;malu3+dima3+wome3+doje3+vrve3+zasa3+zodi3,1,0)</f>
        <v>0</v>
      </c>
      <c r="R115" s="25" t="str">
        <f t="shared" si="18"/>
        <v>OK</v>
      </c>
      <c r="S115" s="25">
        <f>MIN(P115+'M3-In'!U115,malu3+dima3+wome3+doje3+vrve3+zasa3+zodi3)</f>
        <v>0</v>
      </c>
      <c r="T115" s="25">
        <f>IF('M3-In'!AD115+'M3-In'!AE115+'M3-In'!AF115+'M3-In'!AG115+'M3-In'!AH115+'M3-In'!AI115+'M3-In'!AJ115&gt;S115,1,0)</f>
        <v>0</v>
      </c>
      <c r="U115" s="25" t="str">
        <f t="shared" si="19"/>
        <v>OK</v>
      </c>
      <c r="V115" s="81">
        <f t="shared" si="20"/>
        <v>0</v>
      </c>
      <c r="W115" s="81">
        <f>ROUND('M3-In'!Y115+'M3-In'!Z115+'M3-In'!AA115*0.5+'M3-In'!AB115*0.5,2)</f>
        <v>0</v>
      </c>
      <c r="X115" s="81">
        <f>ROUND('M3-In'!Y115,2)+ROUND('M3-In'!Z115*1.5,2)+ROUND('M3-In'!AA115*0.6,2)+ROUND('M3-In'!AB115*0.9,2)</f>
        <v>0</v>
      </c>
      <c r="Y115" s="81">
        <f ca="1">IF(V115=1,"Corriger",'M3-In'!Y115* vergoeddrie +'M3-In'!Z115*ROUND( vergoeddrie *1.5,2)+'M3-In'!AA115*ROUND( vergoeddrie *0.6,2)+'M3-In'!AB115*ROUND( vergoeddrie *0.9,2))</f>
        <v>0</v>
      </c>
      <c r="Z115" s="81">
        <f t="shared" ca="1" si="21"/>
        <v>0</v>
      </c>
      <c r="AA115" s="81">
        <f>E115+'M3-In'!N115+'M3-In'!P115+H115</f>
        <v>0</v>
      </c>
      <c r="AB115" s="81">
        <f>E115+'M3-In'!N115+'M3-In'!P115</f>
        <v>0</v>
      </c>
      <c r="AC115" s="25">
        <f>IF(V115=1,"Corriger",MIN(AA115,ad5m3*Ident!L115))</f>
        <v>0</v>
      </c>
      <c r="AD115" s="25">
        <f>MIN(AB115,ad5m3*Ident!L115)</f>
        <v>0</v>
      </c>
      <c r="AE115" s="81">
        <f t="shared" si="22"/>
        <v>0</v>
      </c>
      <c r="AF115" s="81">
        <f t="shared" si="23"/>
        <v>0</v>
      </c>
      <c r="AG115" s="81">
        <f>'M3-In'!AD115+'M3-In'!AE115</f>
        <v>0</v>
      </c>
      <c r="AH115" s="81">
        <f t="shared" si="24"/>
        <v>0</v>
      </c>
      <c r="AI115" s="81">
        <f>IF(V115=1,"Corriger!",ROUND('M3-In'!AF115*AE115*fuf,2))</f>
        <v>0</v>
      </c>
      <c r="AJ115" s="81">
        <f>IF(V115=1,"Corriger!",ROUND('M3-In'!AG115*AE115*fuf,2))</f>
        <v>0</v>
      </c>
      <c r="AK115" s="81">
        <f>IF(V115=1,"Corriger!",ROUND('M3-In'!AH115*AE115*fuf,2))</f>
        <v>0</v>
      </c>
      <c r="AL115" s="81">
        <f>IF(V115=1,"Corriger!",ROUND('M3-In'!AI115*AE115*fuf,2))</f>
        <v>0</v>
      </c>
      <c r="AM115" s="81">
        <f>IF(V115=1,"Corriger!",ROUND('M3-In'!AJ115*AE115*fuf,2))</f>
        <v>0</v>
      </c>
      <c r="AN115" s="81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1">
        <f t="shared" si="26"/>
        <v>0</v>
      </c>
      <c r="AQ115" s="81">
        <f t="shared" ca="1" si="27"/>
        <v>0</v>
      </c>
      <c r="AR115" s="81">
        <f t="shared" ca="1" si="28"/>
        <v>0</v>
      </c>
      <c r="AS115" s="81">
        <f t="shared" si="29"/>
        <v>0</v>
      </c>
      <c r="AT115" s="81">
        <f t="shared" ca="1" si="30"/>
        <v>0</v>
      </c>
      <c r="AU115" s="81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'M3-In'!F116*malu3+'M3-In'!G116*dima3+'M3-In'!H116*wome3+'M3-In'!I116*doje3+'M3-In'!J116*vrve3+'M3-In'!K116*zasa3+'M3-In'!L116*zodi3</f>
        <v>0</v>
      </c>
      <c r="F116" s="34">
        <f>IF('M3-In'!Q116&lt;0,1,0)</f>
        <v>0</v>
      </c>
      <c r="G116" s="81" t="str">
        <f t="shared" si="16"/>
        <v>OK</v>
      </c>
      <c r="H116" s="81">
        <f>IF('M3-In'!Q116&lt;0,0,'M3-In'!Q116)</f>
        <v>0</v>
      </c>
      <c r="I116" s="25">
        <f>IF('M3-In'!F116&gt;0,malu3,0)</f>
        <v>0</v>
      </c>
      <c r="J116" s="25">
        <f>IF('M3-In'!G116&gt;0,dima3,0)</f>
        <v>0</v>
      </c>
      <c r="K116" s="25">
        <f>IF('M3-In'!H116&gt;0,wome3,0)</f>
        <v>0</v>
      </c>
      <c r="L116" s="25">
        <f>IF('M3-In'!I116&gt;0,doje3,0)</f>
        <v>0</v>
      </c>
      <c r="M116" s="25">
        <f>IF('M3-In'!J116&gt;0,vrve3,0)</f>
        <v>0</v>
      </c>
      <c r="N116" s="25">
        <f>IF('M3-In'!K116&gt;0,zasa3,0)</f>
        <v>0</v>
      </c>
      <c r="O116" s="25">
        <f>IF('M3-In'!L116&gt;0,zodi3,0)</f>
        <v>0</v>
      </c>
      <c r="P116" s="25">
        <f t="shared" si="17"/>
        <v>0</v>
      </c>
      <c r="Q116" s="25">
        <f>IF(P116+'M3-In'!U116&gt;malu3+dima3+wome3+doje3+vrve3+zasa3+zodi3,1,0)</f>
        <v>0</v>
      </c>
      <c r="R116" s="25" t="str">
        <f t="shared" si="18"/>
        <v>OK</v>
      </c>
      <c r="S116" s="25">
        <f>MIN(P116+'M3-In'!U116,malu3+dima3+wome3+doje3+vrve3+zasa3+zodi3)</f>
        <v>0</v>
      </c>
      <c r="T116" s="25">
        <f>IF('M3-In'!AD116+'M3-In'!AE116+'M3-In'!AF116+'M3-In'!AG116+'M3-In'!AH116+'M3-In'!AI116+'M3-In'!AJ116&gt;S116,1,0)</f>
        <v>0</v>
      </c>
      <c r="U116" s="25" t="str">
        <f t="shared" si="19"/>
        <v>OK</v>
      </c>
      <c r="V116" s="81">
        <f t="shared" si="20"/>
        <v>0</v>
      </c>
      <c r="W116" s="81">
        <f>ROUND('M3-In'!Y116+'M3-In'!Z116+'M3-In'!AA116*0.5+'M3-In'!AB116*0.5,2)</f>
        <v>0</v>
      </c>
      <c r="X116" s="81">
        <f>ROUND('M3-In'!Y116,2)+ROUND('M3-In'!Z116*1.5,2)+ROUND('M3-In'!AA116*0.6,2)+ROUND('M3-In'!AB116*0.9,2)</f>
        <v>0</v>
      </c>
      <c r="Y116" s="81">
        <f ca="1">IF(V116=1,"Corriger",'M3-In'!Y116* vergoeddrie +'M3-In'!Z116*ROUND( vergoeddrie *1.5,2)+'M3-In'!AA116*ROUND( vergoeddrie *0.6,2)+'M3-In'!AB116*ROUND( vergoeddrie *0.9,2))</f>
        <v>0</v>
      </c>
      <c r="Z116" s="81">
        <f t="shared" ca="1" si="21"/>
        <v>0</v>
      </c>
      <c r="AA116" s="81">
        <f>E116+'M3-In'!N116+'M3-In'!P116+H116</f>
        <v>0</v>
      </c>
      <c r="AB116" s="81">
        <f>E116+'M3-In'!N116+'M3-In'!P116</f>
        <v>0</v>
      </c>
      <c r="AC116" s="25">
        <f>IF(V116=1,"Corriger",MIN(AA116,ad5m3*Ident!L116))</f>
        <v>0</v>
      </c>
      <c r="AD116" s="25">
        <f>MIN(AB116,ad5m3*Ident!L116)</f>
        <v>0</v>
      </c>
      <c r="AE116" s="81">
        <f t="shared" si="22"/>
        <v>0</v>
      </c>
      <c r="AF116" s="81">
        <f t="shared" si="23"/>
        <v>0</v>
      </c>
      <c r="AG116" s="81">
        <f>'M3-In'!AD116+'M3-In'!AE116</f>
        <v>0</v>
      </c>
      <c r="AH116" s="81">
        <f t="shared" si="24"/>
        <v>0</v>
      </c>
      <c r="AI116" s="81">
        <f>IF(V116=1,"Corriger!",ROUND('M3-In'!AF116*AE116*fuf,2))</f>
        <v>0</v>
      </c>
      <c r="AJ116" s="81">
        <f>IF(V116=1,"Corriger!",ROUND('M3-In'!AG116*AE116*fuf,2))</f>
        <v>0</v>
      </c>
      <c r="AK116" s="81">
        <f>IF(V116=1,"Corriger!",ROUND('M3-In'!AH116*AE116*fuf,2))</f>
        <v>0</v>
      </c>
      <c r="AL116" s="81">
        <f>IF(V116=1,"Corriger!",ROUND('M3-In'!AI116*AE116*fuf,2))</f>
        <v>0</v>
      </c>
      <c r="AM116" s="81">
        <f>IF(V116=1,"Corriger!",ROUND('M3-In'!AJ116*AE116*fuf,2))</f>
        <v>0</v>
      </c>
      <c r="AN116" s="81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1">
        <f t="shared" si="26"/>
        <v>0</v>
      </c>
      <c r="AQ116" s="81">
        <f t="shared" ca="1" si="27"/>
        <v>0</v>
      </c>
      <c r="AR116" s="81">
        <f t="shared" ca="1" si="28"/>
        <v>0</v>
      </c>
      <c r="AS116" s="81">
        <f t="shared" si="29"/>
        <v>0</v>
      </c>
      <c r="AT116" s="81">
        <f t="shared" ca="1" si="30"/>
        <v>0</v>
      </c>
      <c r="AU116" s="81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'M3-In'!F117*malu3+'M3-In'!G117*dima3+'M3-In'!H117*wome3+'M3-In'!I117*doje3+'M3-In'!J117*vrve3+'M3-In'!K117*zasa3+'M3-In'!L117*zodi3</f>
        <v>0</v>
      </c>
      <c r="F117" s="34">
        <f>IF('M3-In'!Q117&lt;0,1,0)</f>
        <v>0</v>
      </c>
      <c r="G117" s="81" t="str">
        <f t="shared" si="16"/>
        <v>OK</v>
      </c>
      <c r="H117" s="81">
        <f>IF('M3-In'!Q117&lt;0,0,'M3-In'!Q117)</f>
        <v>0</v>
      </c>
      <c r="I117" s="25">
        <f>IF('M3-In'!F117&gt;0,malu3,0)</f>
        <v>0</v>
      </c>
      <c r="J117" s="25">
        <f>IF('M3-In'!G117&gt;0,dima3,0)</f>
        <v>0</v>
      </c>
      <c r="K117" s="25">
        <f>IF('M3-In'!H117&gt;0,wome3,0)</f>
        <v>0</v>
      </c>
      <c r="L117" s="25">
        <f>IF('M3-In'!I117&gt;0,doje3,0)</f>
        <v>0</v>
      </c>
      <c r="M117" s="25">
        <f>IF('M3-In'!J117&gt;0,vrve3,0)</f>
        <v>0</v>
      </c>
      <c r="N117" s="25">
        <f>IF('M3-In'!K117&gt;0,zasa3,0)</f>
        <v>0</v>
      </c>
      <c r="O117" s="25">
        <f>IF('M3-In'!L117&gt;0,zodi3,0)</f>
        <v>0</v>
      </c>
      <c r="P117" s="25">
        <f t="shared" si="17"/>
        <v>0</v>
      </c>
      <c r="Q117" s="25">
        <f>IF(P117+'M3-In'!U117&gt;malu3+dima3+wome3+doje3+vrve3+zasa3+zodi3,1,0)</f>
        <v>0</v>
      </c>
      <c r="R117" s="25" t="str">
        <f t="shared" si="18"/>
        <v>OK</v>
      </c>
      <c r="S117" s="25">
        <f>MIN(P117+'M3-In'!U117,malu3+dima3+wome3+doje3+vrve3+zasa3+zodi3)</f>
        <v>0</v>
      </c>
      <c r="T117" s="25">
        <f>IF('M3-In'!AD117+'M3-In'!AE117+'M3-In'!AF117+'M3-In'!AG117+'M3-In'!AH117+'M3-In'!AI117+'M3-In'!AJ117&gt;S117,1,0)</f>
        <v>0</v>
      </c>
      <c r="U117" s="25" t="str">
        <f t="shared" si="19"/>
        <v>OK</v>
      </c>
      <c r="V117" s="81">
        <f t="shared" si="20"/>
        <v>0</v>
      </c>
      <c r="W117" s="81">
        <f>ROUND('M3-In'!Y117+'M3-In'!Z117+'M3-In'!AA117*0.5+'M3-In'!AB117*0.5,2)</f>
        <v>0</v>
      </c>
      <c r="X117" s="81">
        <f>ROUND('M3-In'!Y117,2)+ROUND('M3-In'!Z117*1.5,2)+ROUND('M3-In'!AA117*0.6,2)+ROUND('M3-In'!AB117*0.9,2)</f>
        <v>0</v>
      </c>
      <c r="Y117" s="81">
        <f ca="1">IF(V117=1,"Corriger",'M3-In'!Y117* vergoeddrie +'M3-In'!Z117*ROUND( vergoeddrie *1.5,2)+'M3-In'!AA117*ROUND( vergoeddrie *0.6,2)+'M3-In'!AB117*ROUND( vergoeddrie *0.9,2))</f>
        <v>0</v>
      </c>
      <c r="Z117" s="81">
        <f t="shared" ca="1" si="21"/>
        <v>0</v>
      </c>
      <c r="AA117" s="81">
        <f>E117+'M3-In'!N117+'M3-In'!P117+H117</f>
        <v>0</v>
      </c>
      <c r="AB117" s="81">
        <f>E117+'M3-In'!N117+'M3-In'!P117</f>
        <v>0</v>
      </c>
      <c r="AC117" s="25">
        <f>IF(V117=1,"Corriger",MIN(AA117,ad5m3*Ident!L117))</f>
        <v>0</v>
      </c>
      <c r="AD117" s="25">
        <f>MIN(AB117,ad5m3*Ident!L117)</f>
        <v>0</v>
      </c>
      <c r="AE117" s="81">
        <f t="shared" si="22"/>
        <v>0</v>
      </c>
      <c r="AF117" s="81">
        <f t="shared" si="23"/>
        <v>0</v>
      </c>
      <c r="AG117" s="81">
        <f>'M3-In'!AD117+'M3-In'!AE117</f>
        <v>0</v>
      </c>
      <c r="AH117" s="81">
        <f t="shared" si="24"/>
        <v>0</v>
      </c>
      <c r="AI117" s="81">
        <f>IF(V117=1,"Corriger!",ROUND('M3-In'!AF117*AE117*fuf,2))</f>
        <v>0</v>
      </c>
      <c r="AJ117" s="81">
        <f>IF(V117=1,"Corriger!",ROUND('M3-In'!AG117*AE117*fuf,2))</f>
        <v>0</v>
      </c>
      <c r="AK117" s="81">
        <f>IF(V117=1,"Corriger!",ROUND('M3-In'!AH117*AE117*fuf,2))</f>
        <v>0</v>
      </c>
      <c r="AL117" s="81">
        <f>IF(V117=1,"Corriger!",ROUND('M3-In'!AI117*AE117*fuf,2))</f>
        <v>0</v>
      </c>
      <c r="AM117" s="81">
        <f>IF(V117=1,"Corriger!",ROUND('M3-In'!AJ117*AE117*fuf,2))</f>
        <v>0</v>
      </c>
      <c r="AN117" s="81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1">
        <f t="shared" si="26"/>
        <v>0</v>
      </c>
      <c r="AQ117" s="81">
        <f t="shared" ca="1" si="27"/>
        <v>0</v>
      </c>
      <c r="AR117" s="81">
        <f t="shared" ca="1" si="28"/>
        <v>0</v>
      </c>
      <c r="AS117" s="81">
        <f t="shared" si="29"/>
        <v>0</v>
      </c>
      <c r="AT117" s="81">
        <f t="shared" ca="1" si="30"/>
        <v>0</v>
      </c>
      <c r="AU117" s="81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'M3-In'!F118*malu3+'M3-In'!G118*dima3+'M3-In'!H118*wome3+'M3-In'!I118*doje3+'M3-In'!J118*vrve3+'M3-In'!K118*zasa3+'M3-In'!L118*zodi3</f>
        <v>0</v>
      </c>
      <c r="F118" s="34">
        <f>IF('M3-In'!Q118&lt;0,1,0)</f>
        <v>0</v>
      </c>
      <c r="G118" s="81" t="str">
        <f t="shared" si="16"/>
        <v>OK</v>
      </c>
      <c r="H118" s="81">
        <f>IF('M3-In'!Q118&lt;0,0,'M3-In'!Q118)</f>
        <v>0</v>
      </c>
      <c r="I118" s="25">
        <f>IF('M3-In'!F118&gt;0,malu3,0)</f>
        <v>0</v>
      </c>
      <c r="J118" s="25">
        <f>IF('M3-In'!G118&gt;0,dima3,0)</f>
        <v>0</v>
      </c>
      <c r="K118" s="25">
        <f>IF('M3-In'!H118&gt;0,wome3,0)</f>
        <v>0</v>
      </c>
      <c r="L118" s="25">
        <f>IF('M3-In'!I118&gt;0,doje3,0)</f>
        <v>0</v>
      </c>
      <c r="M118" s="25">
        <f>IF('M3-In'!J118&gt;0,vrve3,0)</f>
        <v>0</v>
      </c>
      <c r="N118" s="25">
        <f>IF('M3-In'!K118&gt;0,zasa3,0)</f>
        <v>0</v>
      </c>
      <c r="O118" s="25">
        <f>IF('M3-In'!L118&gt;0,zodi3,0)</f>
        <v>0</v>
      </c>
      <c r="P118" s="25">
        <f t="shared" si="17"/>
        <v>0</v>
      </c>
      <c r="Q118" s="25">
        <f>IF(P118+'M3-In'!U118&gt;malu3+dima3+wome3+doje3+vrve3+zasa3+zodi3,1,0)</f>
        <v>0</v>
      </c>
      <c r="R118" s="25" t="str">
        <f t="shared" si="18"/>
        <v>OK</v>
      </c>
      <c r="S118" s="25">
        <f>MIN(P118+'M3-In'!U118,malu3+dima3+wome3+doje3+vrve3+zasa3+zodi3)</f>
        <v>0</v>
      </c>
      <c r="T118" s="25">
        <f>IF('M3-In'!AD118+'M3-In'!AE118+'M3-In'!AF118+'M3-In'!AG118+'M3-In'!AH118+'M3-In'!AI118+'M3-In'!AJ118&gt;S118,1,0)</f>
        <v>0</v>
      </c>
      <c r="U118" s="25" t="str">
        <f t="shared" si="19"/>
        <v>OK</v>
      </c>
      <c r="V118" s="81">
        <f t="shared" si="20"/>
        <v>0</v>
      </c>
      <c r="W118" s="81">
        <f>ROUND('M3-In'!Y118+'M3-In'!Z118+'M3-In'!AA118*0.5+'M3-In'!AB118*0.5,2)</f>
        <v>0</v>
      </c>
      <c r="X118" s="81">
        <f>ROUND('M3-In'!Y118,2)+ROUND('M3-In'!Z118*1.5,2)+ROUND('M3-In'!AA118*0.6,2)+ROUND('M3-In'!AB118*0.9,2)</f>
        <v>0</v>
      </c>
      <c r="Y118" s="81">
        <f ca="1">IF(V118=1,"Corriger",'M3-In'!Y118* vergoeddrie +'M3-In'!Z118*ROUND( vergoeddrie *1.5,2)+'M3-In'!AA118*ROUND( vergoeddrie *0.6,2)+'M3-In'!AB118*ROUND( vergoeddrie *0.9,2))</f>
        <v>0</v>
      </c>
      <c r="Z118" s="81">
        <f t="shared" ca="1" si="21"/>
        <v>0</v>
      </c>
      <c r="AA118" s="81">
        <f>E118+'M3-In'!N118+'M3-In'!P118+H118</f>
        <v>0</v>
      </c>
      <c r="AB118" s="81">
        <f>E118+'M3-In'!N118+'M3-In'!P118</f>
        <v>0</v>
      </c>
      <c r="AC118" s="25">
        <f>IF(V118=1,"Corriger",MIN(AA118,ad5m3*Ident!L118))</f>
        <v>0</v>
      </c>
      <c r="AD118" s="25">
        <f>MIN(AB118,ad5m3*Ident!L118)</f>
        <v>0</v>
      </c>
      <c r="AE118" s="81">
        <f t="shared" si="22"/>
        <v>0</v>
      </c>
      <c r="AF118" s="81">
        <f t="shared" si="23"/>
        <v>0</v>
      </c>
      <c r="AG118" s="81">
        <f>'M3-In'!AD118+'M3-In'!AE118</f>
        <v>0</v>
      </c>
      <c r="AH118" s="81">
        <f t="shared" si="24"/>
        <v>0</v>
      </c>
      <c r="AI118" s="81">
        <f>IF(V118=1,"Corriger!",ROUND('M3-In'!AF118*AE118*fuf,2))</f>
        <v>0</v>
      </c>
      <c r="AJ118" s="81">
        <f>IF(V118=1,"Corriger!",ROUND('M3-In'!AG118*AE118*fuf,2))</f>
        <v>0</v>
      </c>
      <c r="AK118" s="81">
        <f>IF(V118=1,"Corriger!",ROUND('M3-In'!AH118*AE118*fuf,2))</f>
        <v>0</v>
      </c>
      <c r="AL118" s="81">
        <f>IF(V118=1,"Corriger!",ROUND('M3-In'!AI118*AE118*fuf,2))</f>
        <v>0</v>
      </c>
      <c r="AM118" s="81">
        <f>IF(V118=1,"Corriger!",ROUND('M3-In'!AJ118*AE118*fuf,2))</f>
        <v>0</v>
      </c>
      <c r="AN118" s="81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1">
        <f t="shared" si="26"/>
        <v>0</v>
      </c>
      <c r="AQ118" s="81">
        <f t="shared" ca="1" si="27"/>
        <v>0</v>
      </c>
      <c r="AR118" s="81">
        <f t="shared" ca="1" si="28"/>
        <v>0</v>
      </c>
      <c r="AS118" s="81">
        <f t="shared" si="29"/>
        <v>0</v>
      </c>
      <c r="AT118" s="81">
        <f t="shared" ca="1" si="30"/>
        <v>0</v>
      </c>
      <c r="AU118" s="81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'M3-In'!F119*malu3+'M3-In'!G119*dima3+'M3-In'!H119*wome3+'M3-In'!I119*doje3+'M3-In'!J119*vrve3+'M3-In'!K119*zasa3+'M3-In'!L119*zodi3</f>
        <v>0</v>
      </c>
      <c r="F119" s="34">
        <f>IF('M3-In'!Q119&lt;0,1,0)</f>
        <v>0</v>
      </c>
      <c r="G119" s="81" t="str">
        <f t="shared" si="16"/>
        <v>OK</v>
      </c>
      <c r="H119" s="81">
        <f>IF('M3-In'!Q119&lt;0,0,'M3-In'!Q119)</f>
        <v>0</v>
      </c>
      <c r="I119" s="25">
        <f>IF('M3-In'!F119&gt;0,malu3,0)</f>
        <v>0</v>
      </c>
      <c r="J119" s="25">
        <f>IF('M3-In'!G119&gt;0,dima3,0)</f>
        <v>0</v>
      </c>
      <c r="K119" s="25">
        <f>IF('M3-In'!H119&gt;0,wome3,0)</f>
        <v>0</v>
      </c>
      <c r="L119" s="25">
        <f>IF('M3-In'!I119&gt;0,doje3,0)</f>
        <v>0</v>
      </c>
      <c r="M119" s="25">
        <f>IF('M3-In'!J119&gt;0,vrve3,0)</f>
        <v>0</v>
      </c>
      <c r="N119" s="25">
        <f>IF('M3-In'!K119&gt;0,zasa3,0)</f>
        <v>0</v>
      </c>
      <c r="O119" s="25">
        <f>IF('M3-In'!L119&gt;0,zodi3,0)</f>
        <v>0</v>
      </c>
      <c r="P119" s="25">
        <f t="shared" si="17"/>
        <v>0</v>
      </c>
      <c r="Q119" s="25">
        <f>IF(P119+'M3-In'!U119&gt;malu3+dima3+wome3+doje3+vrve3+zasa3+zodi3,1,0)</f>
        <v>0</v>
      </c>
      <c r="R119" s="25" t="str">
        <f t="shared" si="18"/>
        <v>OK</v>
      </c>
      <c r="S119" s="25">
        <f>MIN(P119+'M3-In'!U119,malu3+dima3+wome3+doje3+vrve3+zasa3+zodi3)</f>
        <v>0</v>
      </c>
      <c r="T119" s="25">
        <f>IF('M3-In'!AD119+'M3-In'!AE119+'M3-In'!AF119+'M3-In'!AG119+'M3-In'!AH119+'M3-In'!AI119+'M3-In'!AJ119&gt;S119,1,0)</f>
        <v>0</v>
      </c>
      <c r="U119" s="25" t="str">
        <f t="shared" si="19"/>
        <v>OK</v>
      </c>
      <c r="V119" s="81">
        <f t="shared" si="20"/>
        <v>0</v>
      </c>
      <c r="W119" s="81">
        <f>ROUND('M3-In'!Y119+'M3-In'!Z119+'M3-In'!AA119*0.5+'M3-In'!AB119*0.5,2)</f>
        <v>0</v>
      </c>
      <c r="X119" s="81">
        <f>ROUND('M3-In'!Y119,2)+ROUND('M3-In'!Z119*1.5,2)+ROUND('M3-In'!AA119*0.6,2)+ROUND('M3-In'!AB119*0.9,2)</f>
        <v>0</v>
      </c>
      <c r="Y119" s="81">
        <f ca="1">IF(V119=1,"Corriger",'M3-In'!Y119* vergoeddrie +'M3-In'!Z119*ROUND( vergoeddrie *1.5,2)+'M3-In'!AA119*ROUND( vergoeddrie *0.6,2)+'M3-In'!AB119*ROUND( vergoeddrie *0.9,2))</f>
        <v>0</v>
      </c>
      <c r="Z119" s="81">
        <f t="shared" ca="1" si="21"/>
        <v>0</v>
      </c>
      <c r="AA119" s="81">
        <f>E119+'M3-In'!N119+'M3-In'!P119+H119</f>
        <v>0</v>
      </c>
      <c r="AB119" s="81">
        <f>E119+'M3-In'!N119+'M3-In'!P119</f>
        <v>0</v>
      </c>
      <c r="AC119" s="25">
        <f>IF(V119=1,"Corriger",MIN(AA119,ad5m3*Ident!L119))</f>
        <v>0</v>
      </c>
      <c r="AD119" s="25">
        <f>MIN(AB119,ad5m3*Ident!L119)</f>
        <v>0</v>
      </c>
      <c r="AE119" s="81">
        <f t="shared" si="22"/>
        <v>0</v>
      </c>
      <c r="AF119" s="81">
        <f t="shared" si="23"/>
        <v>0</v>
      </c>
      <c r="AG119" s="81">
        <f>'M3-In'!AD119+'M3-In'!AE119</f>
        <v>0</v>
      </c>
      <c r="AH119" s="81">
        <f t="shared" si="24"/>
        <v>0</v>
      </c>
      <c r="AI119" s="81">
        <f>IF(V119=1,"Corriger!",ROUND('M3-In'!AF119*AE119*fuf,2))</f>
        <v>0</v>
      </c>
      <c r="AJ119" s="81">
        <f>IF(V119=1,"Corriger!",ROUND('M3-In'!AG119*AE119*fuf,2))</f>
        <v>0</v>
      </c>
      <c r="AK119" s="81">
        <f>IF(V119=1,"Corriger!",ROUND('M3-In'!AH119*AE119*fuf,2))</f>
        <v>0</v>
      </c>
      <c r="AL119" s="81">
        <f>IF(V119=1,"Corriger!",ROUND('M3-In'!AI119*AE119*fuf,2))</f>
        <v>0</v>
      </c>
      <c r="AM119" s="81">
        <f>IF(V119=1,"Corriger!",ROUND('M3-In'!AJ119*AE119*fuf,2))</f>
        <v>0</v>
      </c>
      <c r="AN119" s="81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1">
        <f t="shared" si="26"/>
        <v>0</v>
      </c>
      <c r="AQ119" s="81">
        <f t="shared" ca="1" si="27"/>
        <v>0</v>
      </c>
      <c r="AR119" s="81">
        <f t="shared" ca="1" si="28"/>
        <v>0</v>
      </c>
      <c r="AS119" s="81">
        <f t="shared" si="29"/>
        <v>0</v>
      </c>
      <c r="AT119" s="81">
        <f t="shared" ca="1" si="30"/>
        <v>0</v>
      </c>
      <c r="AU119" s="81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'M3-In'!F120*malu3+'M3-In'!G120*dima3+'M3-In'!H120*wome3+'M3-In'!I120*doje3+'M3-In'!J120*vrve3+'M3-In'!K120*zasa3+'M3-In'!L120*zodi3</f>
        <v>0</v>
      </c>
      <c r="F120" s="34">
        <f>IF('M3-In'!Q120&lt;0,1,0)</f>
        <v>0</v>
      </c>
      <c r="G120" s="81" t="str">
        <f t="shared" si="16"/>
        <v>OK</v>
      </c>
      <c r="H120" s="81">
        <f>IF('M3-In'!Q120&lt;0,0,'M3-In'!Q120)</f>
        <v>0</v>
      </c>
      <c r="I120" s="25">
        <f>IF('M3-In'!F120&gt;0,malu3,0)</f>
        <v>0</v>
      </c>
      <c r="J120" s="25">
        <f>IF('M3-In'!G120&gt;0,dima3,0)</f>
        <v>0</v>
      </c>
      <c r="K120" s="25">
        <f>IF('M3-In'!H120&gt;0,wome3,0)</f>
        <v>0</v>
      </c>
      <c r="L120" s="25">
        <f>IF('M3-In'!I120&gt;0,doje3,0)</f>
        <v>0</v>
      </c>
      <c r="M120" s="25">
        <f>IF('M3-In'!J120&gt;0,vrve3,0)</f>
        <v>0</v>
      </c>
      <c r="N120" s="25">
        <f>IF('M3-In'!K120&gt;0,zasa3,0)</f>
        <v>0</v>
      </c>
      <c r="O120" s="25">
        <f>IF('M3-In'!L120&gt;0,zodi3,0)</f>
        <v>0</v>
      </c>
      <c r="P120" s="25">
        <f t="shared" si="17"/>
        <v>0</v>
      </c>
      <c r="Q120" s="25">
        <f>IF(P120+'M3-In'!U120&gt;malu3+dima3+wome3+doje3+vrve3+zasa3+zodi3,1,0)</f>
        <v>0</v>
      </c>
      <c r="R120" s="25" t="str">
        <f t="shared" si="18"/>
        <v>OK</v>
      </c>
      <c r="S120" s="25">
        <f>MIN(P120+'M3-In'!U120,malu3+dima3+wome3+doje3+vrve3+zasa3+zodi3)</f>
        <v>0</v>
      </c>
      <c r="T120" s="25">
        <f>IF('M3-In'!AD120+'M3-In'!AE120+'M3-In'!AF120+'M3-In'!AG120+'M3-In'!AH120+'M3-In'!AI120+'M3-In'!AJ120&gt;S120,1,0)</f>
        <v>0</v>
      </c>
      <c r="U120" s="25" t="str">
        <f t="shared" si="19"/>
        <v>OK</v>
      </c>
      <c r="V120" s="81">
        <f t="shared" si="20"/>
        <v>0</v>
      </c>
      <c r="W120" s="81">
        <f>ROUND('M3-In'!Y120+'M3-In'!Z120+'M3-In'!AA120*0.5+'M3-In'!AB120*0.5,2)</f>
        <v>0</v>
      </c>
      <c r="X120" s="81">
        <f>ROUND('M3-In'!Y120,2)+ROUND('M3-In'!Z120*1.5,2)+ROUND('M3-In'!AA120*0.6,2)+ROUND('M3-In'!AB120*0.9,2)</f>
        <v>0</v>
      </c>
      <c r="Y120" s="81">
        <f ca="1">IF(V120=1,"Corriger",'M3-In'!Y120* vergoeddrie +'M3-In'!Z120*ROUND( vergoeddrie *1.5,2)+'M3-In'!AA120*ROUND( vergoeddrie *0.6,2)+'M3-In'!AB120*ROUND( vergoeddrie *0.9,2))</f>
        <v>0</v>
      </c>
      <c r="Z120" s="81">
        <f t="shared" ca="1" si="21"/>
        <v>0</v>
      </c>
      <c r="AA120" s="81">
        <f>E120+'M3-In'!N120+'M3-In'!P120+H120</f>
        <v>0</v>
      </c>
      <c r="AB120" s="81">
        <f>E120+'M3-In'!N120+'M3-In'!P120</f>
        <v>0</v>
      </c>
      <c r="AC120" s="25">
        <f>IF(V120=1,"Corriger",MIN(AA120,ad5m3*Ident!L120))</f>
        <v>0</v>
      </c>
      <c r="AD120" s="25">
        <f>MIN(AB120,ad5m3*Ident!L120)</f>
        <v>0</v>
      </c>
      <c r="AE120" s="81">
        <f t="shared" si="22"/>
        <v>0</v>
      </c>
      <c r="AF120" s="81">
        <f t="shared" si="23"/>
        <v>0</v>
      </c>
      <c r="AG120" s="81">
        <f>'M3-In'!AD120+'M3-In'!AE120</f>
        <v>0</v>
      </c>
      <c r="AH120" s="81">
        <f t="shared" si="24"/>
        <v>0</v>
      </c>
      <c r="AI120" s="81">
        <f>IF(V120=1,"Corriger!",ROUND('M3-In'!AF120*AE120*fuf,2))</f>
        <v>0</v>
      </c>
      <c r="AJ120" s="81">
        <f>IF(V120=1,"Corriger!",ROUND('M3-In'!AG120*AE120*fuf,2))</f>
        <v>0</v>
      </c>
      <c r="AK120" s="81">
        <f>IF(V120=1,"Corriger!",ROUND('M3-In'!AH120*AE120*fuf,2))</f>
        <v>0</v>
      </c>
      <c r="AL120" s="81">
        <f>IF(V120=1,"Corriger!",ROUND('M3-In'!AI120*AE120*fuf,2))</f>
        <v>0</v>
      </c>
      <c r="AM120" s="81">
        <f>IF(V120=1,"Corriger!",ROUND('M3-In'!AJ120*AE120*fuf,2))</f>
        <v>0</v>
      </c>
      <c r="AN120" s="81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1">
        <f t="shared" si="26"/>
        <v>0</v>
      </c>
      <c r="AQ120" s="81">
        <f t="shared" ca="1" si="27"/>
        <v>0</v>
      </c>
      <c r="AR120" s="81">
        <f t="shared" ca="1" si="28"/>
        <v>0</v>
      </c>
      <c r="AS120" s="81">
        <f t="shared" si="29"/>
        <v>0</v>
      </c>
      <c r="AT120" s="81">
        <f t="shared" ca="1" si="30"/>
        <v>0</v>
      </c>
      <c r="AU120" s="81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'M3-In'!F121*malu3+'M3-In'!G121*dima3+'M3-In'!H121*wome3+'M3-In'!I121*doje3+'M3-In'!J121*vrve3+'M3-In'!K121*zasa3+'M3-In'!L121*zodi3</f>
        <v>0</v>
      </c>
      <c r="F121" s="34">
        <f>IF('M3-In'!Q121&lt;0,1,0)</f>
        <v>0</v>
      </c>
      <c r="G121" s="81" t="str">
        <f t="shared" si="16"/>
        <v>OK</v>
      </c>
      <c r="H121" s="81">
        <f>IF('M3-In'!Q121&lt;0,0,'M3-In'!Q121)</f>
        <v>0</v>
      </c>
      <c r="I121" s="25">
        <f>IF('M3-In'!F121&gt;0,malu3,0)</f>
        <v>0</v>
      </c>
      <c r="J121" s="25">
        <f>IF('M3-In'!G121&gt;0,dima3,0)</f>
        <v>0</v>
      </c>
      <c r="K121" s="25">
        <f>IF('M3-In'!H121&gt;0,wome3,0)</f>
        <v>0</v>
      </c>
      <c r="L121" s="25">
        <f>IF('M3-In'!I121&gt;0,doje3,0)</f>
        <v>0</v>
      </c>
      <c r="M121" s="25">
        <f>IF('M3-In'!J121&gt;0,vrve3,0)</f>
        <v>0</v>
      </c>
      <c r="N121" s="25">
        <f>IF('M3-In'!K121&gt;0,zasa3,0)</f>
        <v>0</v>
      </c>
      <c r="O121" s="25">
        <f>IF('M3-In'!L121&gt;0,zodi3,0)</f>
        <v>0</v>
      </c>
      <c r="P121" s="25">
        <f t="shared" si="17"/>
        <v>0</v>
      </c>
      <c r="Q121" s="25">
        <f>IF(P121+'M3-In'!U121&gt;malu3+dima3+wome3+doje3+vrve3+zasa3+zodi3,1,0)</f>
        <v>0</v>
      </c>
      <c r="R121" s="25" t="str">
        <f t="shared" si="18"/>
        <v>OK</v>
      </c>
      <c r="S121" s="25">
        <f>MIN(P121+'M3-In'!U121,malu3+dima3+wome3+doje3+vrve3+zasa3+zodi3)</f>
        <v>0</v>
      </c>
      <c r="T121" s="25">
        <f>IF('M3-In'!AD121+'M3-In'!AE121+'M3-In'!AF121+'M3-In'!AG121+'M3-In'!AH121+'M3-In'!AI121+'M3-In'!AJ121&gt;S121,1,0)</f>
        <v>0</v>
      </c>
      <c r="U121" s="25" t="str">
        <f t="shared" si="19"/>
        <v>OK</v>
      </c>
      <c r="V121" s="81">
        <f t="shared" si="20"/>
        <v>0</v>
      </c>
      <c r="W121" s="81">
        <f>ROUND('M3-In'!Y121+'M3-In'!Z121+'M3-In'!AA121*0.5+'M3-In'!AB121*0.5,2)</f>
        <v>0</v>
      </c>
      <c r="X121" s="81">
        <f>ROUND('M3-In'!Y121,2)+ROUND('M3-In'!Z121*1.5,2)+ROUND('M3-In'!AA121*0.6,2)+ROUND('M3-In'!AB121*0.9,2)</f>
        <v>0</v>
      </c>
      <c r="Y121" s="81">
        <f ca="1">IF(V121=1,"Corriger",'M3-In'!Y121* vergoeddrie +'M3-In'!Z121*ROUND( vergoeddrie *1.5,2)+'M3-In'!AA121*ROUND( vergoeddrie *0.6,2)+'M3-In'!AB121*ROUND( vergoeddrie *0.9,2))</f>
        <v>0</v>
      </c>
      <c r="Z121" s="81">
        <f t="shared" ca="1" si="21"/>
        <v>0</v>
      </c>
      <c r="AA121" s="81">
        <f>E121+'M3-In'!N121+'M3-In'!P121+H121</f>
        <v>0</v>
      </c>
      <c r="AB121" s="81">
        <f>E121+'M3-In'!N121+'M3-In'!P121</f>
        <v>0</v>
      </c>
      <c r="AC121" s="25">
        <f>IF(V121=1,"Corriger",MIN(AA121,ad5m3*Ident!L121))</f>
        <v>0</v>
      </c>
      <c r="AD121" s="25">
        <f>MIN(AB121,ad5m3*Ident!L121)</f>
        <v>0</v>
      </c>
      <c r="AE121" s="81">
        <f t="shared" si="22"/>
        <v>0</v>
      </c>
      <c r="AF121" s="81">
        <f t="shared" si="23"/>
        <v>0</v>
      </c>
      <c r="AG121" s="81">
        <f>'M3-In'!AD121+'M3-In'!AE121</f>
        <v>0</v>
      </c>
      <c r="AH121" s="81">
        <f t="shared" si="24"/>
        <v>0</v>
      </c>
      <c r="AI121" s="81">
        <f>IF(V121=1,"Corriger!",ROUND('M3-In'!AF121*AE121*fuf,2))</f>
        <v>0</v>
      </c>
      <c r="AJ121" s="81">
        <f>IF(V121=1,"Corriger!",ROUND('M3-In'!AG121*AE121*fuf,2))</f>
        <v>0</v>
      </c>
      <c r="AK121" s="81">
        <f>IF(V121=1,"Corriger!",ROUND('M3-In'!AH121*AE121*fuf,2))</f>
        <v>0</v>
      </c>
      <c r="AL121" s="81">
        <f>IF(V121=1,"Corriger!",ROUND('M3-In'!AI121*AE121*fuf,2))</f>
        <v>0</v>
      </c>
      <c r="AM121" s="81">
        <f>IF(V121=1,"Corriger!",ROUND('M3-In'!AJ121*AE121*fuf,2))</f>
        <v>0</v>
      </c>
      <c r="AN121" s="81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1">
        <f t="shared" si="26"/>
        <v>0</v>
      </c>
      <c r="AQ121" s="81">
        <f t="shared" ca="1" si="27"/>
        <v>0</v>
      </c>
      <c r="AR121" s="81">
        <f t="shared" ca="1" si="28"/>
        <v>0</v>
      </c>
      <c r="AS121" s="81">
        <f t="shared" si="29"/>
        <v>0</v>
      </c>
      <c r="AT121" s="81">
        <f t="shared" ca="1" si="30"/>
        <v>0</v>
      </c>
      <c r="AU121" s="81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'M3-In'!F122*malu3+'M3-In'!G122*dima3+'M3-In'!H122*wome3+'M3-In'!I122*doje3+'M3-In'!J122*vrve3+'M3-In'!K122*zasa3+'M3-In'!L122*zodi3</f>
        <v>0</v>
      </c>
      <c r="F122" s="34">
        <f>IF('M3-In'!Q122&lt;0,1,0)</f>
        <v>0</v>
      </c>
      <c r="G122" s="81" t="str">
        <f t="shared" si="16"/>
        <v>OK</v>
      </c>
      <c r="H122" s="81">
        <f>IF('M3-In'!Q122&lt;0,0,'M3-In'!Q122)</f>
        <v>0</v>
      </c>
      <c r="I122" s="25">
        <f>IF('M3-In'!F122&gt;0,malu3,0)</f>
        <v>0</v>
      </c>
      <c r="J122" s="25">
        <f>IF('M3-In'!G122&gt;0,dima3,0)</f>
        <v>0</v>
      </c>
      <c r="K122" s="25">
        <f>IF('M3-In'!H122&gt;0,wome3,0)</f>
        <v>0</v>
      </c>
      <c r="L122" s="25">
        <f>IF('M3-In'!I122&gt;0,doje3,0)</f>
        <v>0</v>
      </c>
      <c r="M122" s="25">
        <f>IF('M3-In'!J122&gt;0,vrve3,0)</f>
        <v>0</v>
      </c>
      <c r="N122" s="25">
        <f>IF('M3-In'!K122&gt;0,zasa3,0)</f>
        <v>0</v>
      </c>
      <c r="O122" s="25">
        <f>IF('M3-In'!L122&gt;0,zodi3,0)</f>
        <v>0</v>
      </c>
      <c r="P122" s="25">
        <f t="shared" si="17"/>
        <v>0</v>
      </c>
      <c r="Q122" s="25">
        <f>IF(P122+'M3-In'!U122&gt;malu3+dima3+wome3+doje3+vrve3+zasa3+zodi3,1,0)</f>
        <v>0</v>
      </c>
      <c r="R122" s="25" t="str">
        <f t="shared" si="18"/>
        <v>OK</v>
      </c>
      <c r="S122" s="25">
        <f>MIN(P122+'M3-In'!U122,malu3+dima3+wome3+doje3+vrve3+zasa3+zodi3)</f>
        <v>0</v>
      </c>
      <c r="T122" s="25">
        <f>IF('M3-In'!AD122+'M3-In'!AE122+'M3-In'!AF122+'M3-In'!AG122+'M3-In'!AH122+'M3-In'!AI122+'M3-In'!AJ122&gt;S122,1,0)</f>
        <v>0</v>
      </c>
      <c r="U122" s="25" t="str">
        <f t="shared" si="19"/>
        <v>OK</v>
      </c>
      <c r="V122" s="81">
        <f t="shared" si="20"/>
        <v>0</v>
      </c>
      <c r="W122" s="81">
        <f>ROUND('M3-In'!Y122+'M3-In'!Z122+'M3-In'!AA122*0.5+'M3-In'!AB122*0.5,2)</f>
        <v>0</v>
      </c>
      <c r="X122" s="81">
        <f>ROUND('M3-In'!Y122,2)+ROUND('M3-In'!Z122*1.5,2)+ROUND('M3-In'!AA122*0.6,2)+ROUND('M3-In'!AB122*0.9,2)</f>
        <v>0</v>
      </c>
      <c r="Y122" s="81">
        <f ca="1">IF(V122=1,"Corriger",'M3-In'!Y122* vergoeddrie +'M3-In'!Z122*ROUND( vergoeddrie *1.5,2)+'M3-In'!AA122*ROUND( vergoeddrie *0.6,2)+'M3-In'!AB122*ROUND( vergoeddrie *0.9,2))</f>
        <v>0</v>
      </c>
      <c r="Z122" s="81">
        <f t="shared" ca="1" si="21"/>
        <v>0</v>
      </c>
      <c r="AA122" s="81">
        <f>E122+'M3-In'!N122+'M3-In'!P122+H122</f>
        <v>0</v>
      </c>
      <c r="AB122" s="81">
        <f>E122+'M3-In'!N122+'M3-In'!P122</f>
        <v>0</v>
      </c>
      <c r="AC122" s="25">
        <f>IF(V122=1,"Corriger",MIN(AA122,ad5m3*Ident!L122))</f>
        <v>0</v>
      </c>
      <c r="AD122" s="25">
        <f>MIN(AB122,ad5m3*Ident!L122)</f>
        <v>0</v>
      </c>
      <c r="AE122" s="81">
        <f t="shared" si="22"/>
        <v>0</v>
      </c>
      <c r="AF122" s="81">
        <f t="shared" si="23"/>
        <v>0</v>
      </c>
      <c r="AG122" s="81">
        <f>'M3-In'!AD122+'M3-In'!AE122</f>
        <v>0</v>
      </c>
      <c r="AH122" s="81">
        <f t="shared" si="24"/>
        <v>0</v>
      </c>
      <c r="AI122" s="81">
        <f>IF(V122=1,"Corriger!",ROUND('M3-In'!AF122*AE122*fuf,2))</f>
        <v>0</v>
      </c>
      <c r="AJ122" s="81">
        <f>IF(V122=1,"Corriger!",ROUND('M3-In'!AG122*AE122*fuf,2))</f>
        <v>0</v>
      </c>
      <c r="AK122" s="81">
        <f>IF(V122=1,"Corriger!",ROUND('M3-In'!AH122*AE122*fuf,2))</f>
        <v>0</v>
      </c>
      <c r="AL122" s="81">
        <f>IF(V122=1,"Corriger!",ROUND('M3-In'!AI122*AE122*fuf,2))</f>
        <v>0</v>
      </c>
      <c r="AM122" s="81">
        <f>IF(V122=1,"Corriger!",ROUND('M3-In'!AJ122*AE122*fuf,2))</f>
        <v>0</v>
      </c>
      <c r="AN122" s="81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1">
        <f t="shared" si="26"/>
        <v>0</v>
      </c>
      <c r="AQ122" s="81">
        <f t="shared" ca="1" si="27"/>
        <v>0</v>
      </c>
      <c r="AR122" s="81">
        <f t="shared" ca="1" si="28"/>
        <v>0</v>
      </c>
      <c r="AS122" s="81">
        <f t="shared" si="29"/>
        <v>0</v>
      </c>
      <c r="AT122" s="81">
        <f t="shared" ca="1" si="30"/>
        <v>0</v>
      </c>
      <c r="AU122" s="81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'M3-In'!F123*malu3+'M3-In'!G123*dima3+'M3-In'!H123*wome3+'M3-In'!I123*doje3+'M3-In'!J123*vrve3+'M3-In'!K123*zasa3+'M3-In'!L123*zodi3</f>
        <v>0</v>
      </c>
      <c r="F123" s="34">
        <f>IF('M3-In'!Q123&lt;0,1,0)</f>
        <v>0</v>
      </c>
      <c r="G123" s="81" t="str">
        <f t="shared" si="16"/>
        <v>OK</v>
      </c>
      <c r="H123" s="81">
        <f>IF('M3-In'!Q123&lt;0,0,'M3-In'!Q123)</f>
        <v>0</v>
      </c>
      <c r="I123" s="25">
        <f>IF('M3-In'!F123&gt;0,malu3,0)</f>
        <v>0</v>
      </c>
      <c r="J123" s="25">
        <f>IF('M3-In'!G123&gt;0,dima3,0)</f>
        <v>0</v>
      </c>
      <c r="K123" s="25">
        <f>IF('M3-In'!H123&gt;0,wome3,0)</f>
        <v>0</v>
      </c>
      <c r="L123" s="25">
        <f>IF('M3-In'!I123&gt;0,doje3,0)</f>
        <v>0</v>
      </c>
      <c r="M123" s="25">
        <f>IF('M3-In'!J123&gt;0,vrve3,0)</f>
        <v>0</v>
      </c>
      <c r="N123" s="25">
        <f>IF('M3-In'!K123&gt;0,zasa3,0)</f>
        <v>0</v>
      </c>
      <c r="O123" s="25">
        <f>IF('M3-In'!L123&gt;0,zodi3,0)</f>
        <v>0</v>
      </c>
      <c r="P123" s="25">
        <f t="shared" si="17"/>
        <v>0</v>
      </c>
      <c r="Q123" s="25">
        <f>IF(P123+'M3-In'!U123&gt;malu3+dima3+wome3+doje3+vrve3+zasa3+zodi3,1,0)</f>
        <v>0</v>
      </c>
      <c r="R123" s="25" t="str">
        <f t="shared" si="18"/>
        <v>OK</v>
      </c>
      <c r="S123" s="25">
        <f>MIN(P123+'M3-In'!U123,malu3+dima3+wome3+doje3+vrve3+zasa3+zodi3)</f>
        <v>0</v>
      </c>
      <c r="T123" s="25">
        <f>IF('M3-In'!AD123+'M3-In'!AE123+'M3-In'!AF123+'M3-In'!AG123+'M3-In'!AH123+'M3-In'!AI123+'M3-In'!AJ123&gt;S123,1,0)</f>
        <v>0</v>
      </c>
      <c r="U123" s="25" t="str">
        <f t="shared" si="19"/>
        <v>OK</v>
      </c>
      <c r="V123" s="81">
        <f t="shared" si="20"/>
        <v>0</v>
      </c>
      <c r="W123" s="81">
        <f>ROUND('M3-In'!Y123+'M3-In'!Z123+'M3-In'!AA123*0.5+'M3-In'!AB123*0.5,2)</f>
        <v>0</v>
      </c>
      <c r="X123" s="81">
        <f>ROUND('M3-In'!Y123,2)+ROUND('M3-In'!Z123*1.5,2)+ROUND('M3-In'!AA123*0.6,2)+ROUND('M3-In'!AB123*0.9,2)</f>
        <v>0</v>
      </c>
      <c r="Y123" s="81">
        <f ca="1">IF(V123=1,"Corriger",'M3-In'!Y123* vergoeddrie +'M3-In'!Z123*ROUND( vergoeddrie *1.5,2)+'M3-In'!AA123*ROUND( vergoeddrie *0.6,2)+'M3-In'!AB123*ROUND( vergoeddrie *0.9,2))</f>
        <v>0</v>
      </c>
      <c r="Z123" s="81">
        <f t="shared" ca="1" si="21"/>
        <v>0</v>
      </c>
      <c r="AA123" s="81">
        <f>E123+'M3-In'!N123+'M3-In'!P123+H123</f>
        <v>0</v>
      </c>
      <c r="AB123" s="81">
        <f>E123+'M3-In'!N123+'M3-In'!P123</f>
        <v>0</v>
      </c>
      <c r="AC123" s="25">
        <f>IF(V123=1,"Corriger",MIN(AA123,ad5m3*Ident!L123))</f>
        <v>0</v>
      </c>
      <c r="AD123" s="25">
        <f>MIN(AB123,ad5m3*Ident!L123)</f>
        <v>0</v>
      </c>
      <c r="AE123" s="81">
        <f t="shared" si="22"/>
        <v>0</v>
      </c>
      <c r="AF123" s="81">
        <f t="shared" si="23"/>
        <v>0</v>
      </c>
      <c r="AG123" s="81">
        <f>'M3-In'!AD123+'M3-In'!AE123</f>
        <v>0</v>
      </c>
      <c r="AH123" s="81">
        <f t="shared" si="24"/>
        <v>0</v>
      </c>
      <c r="AI123" s="81">
        <f>IF(V123=1,"Corriger!",ROUND('M3-In'!AF123*AE123*fuf,2))</f>
        <v>0</v>
      </c>
      <c r="AJ123" s="81">
        <f>IF(V123=1,"Corriger!",ROUND('M3-In'!AG123*AE123*fuf,2))</f>
        <v>0</v>
      </c>
      <c r="AK123" s="81">
        <f>IF(V123=1,"Corriger!",ROUND('M3-In'!AH123*AE123*fuf,2))</f>
        <v>0</v>
      </c>
      <c r="AL123" s="81">
        <f>IF(V123=1,"Corriger!",ROUND('M3-In'!AI123*AE123*fuf,2))</f>
        <v>0</v>
      </c>
      <c r="AM123" s="81">
        <f>IF(V123=1,"Corriger!",ROUND('M3-In'!AJ123*AE123*fuf,2))</f>
        <v>0</v>
      </c>
      <c r="AN123" s="81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1">
        <f t="shared" si="26"/>
        <v>0</v>
      </c>
      <c r="AQ123" s="81">
        <f t="shared" ca="1" si="27"/>
        <v>0</v>
      </c>
      <c r="AR123" s="81">
        <f t="shared" ca="1" si="28"/>
        <v>0</v>
      </c>
      <c r="AS123" s="81">
        <f t="shared" si="29"/>
        <v>0</v>
      </c>
      <c r="AT123" s="81">
        <f t="shared" ca="1" si="30"/>
        <v>0</v>
      </c>
      <c r="AU123" s="81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'M3-In'!F124*malu3+'M3-In'!G124*dima3+'M3-In'!H124*wome3+'M3-In'!I124*doje3+'M3-In'!J124*vrve3+'M3-In'!K124*zasa3+'M3-In'!L124*zodi3</f>
        <v>0</v>
      </c>
      <c r="F124" s="34">
        <f>IF('M3-In'!Q124&lt;0,1,0)</f>
        <v>0</v>
      </c>
      <c r="G124" s="81" t="str">
        <f t="shared" si="16"/>
        <v>OK</v>
      </c>
      <c r="H124" s="81">
        <f>IF('M3-In'!Q124&lt;0,0,'M3-In'!Q124)</f>
        <v>0</v>
      </c>
      <c r="I124" s="25">
        <f>IF('M3-In'!F124&gt;0,malu3,0)</f>
        <v>0</v>
      </c>
      <c r="J124" s="25">
        <f>IF('M3-In'!G124&gt;0,dima3,0)</f>
        <v>0</v>
      </c>
      <c r="K124" s="25">
        <f>IF('M3-In'!H124&gt;0,wome3,0)</f>
        <v>0</v>
      </c>
      <c r="L124" s="25">
        <f>IF('M3-In'!I124&gt;0,doje3,0)</f>
        <v>0</v>
      </c>
      <c r="M124" s="25">
        <f>IF('M3-In'!J124&gt;0,vrve3,0)</f>
        <v>0</v>
      </c>
      <c r="N124" s="25">
        <f>IF('M3-In'!K124&gt;0,zasa3,0)</f>
        <v>0</v>
      </c>
      <c r="O124" s="25">
        <f>IF('M3-In'!L124&gt;0,zodi3,0)</f>
        <v>0</v>
      </c>
      <c r="P124" s="25">
        <f t="shared" si="17"/>
        <v>0</v>
      </c>
      <c r="Q124" s="25">
        <f>IF(P124+'M3-In'!U124&gt;malu3+dima3+wome3+doje3+vrve3+zasa3+zodi3,1,0)</f>
        <v>0</v>
      </c>
      <c r="R124" s="25" t="str">
        <f t="shared" si="18"/>
        <v>OK</v>
      </c>
      <c r="S124" s="25">
        <f>MIN(P124+'M3-In'!U124,malu3+dima3+wome3+doje3+vrve3+zasa3+zodi3)</f>
        <v>0</v>
      </c>
      <c r="T124" s="25">
        <f>IF('M3-In'!AD124+'M3-In'!AE124+'M3-In'!AF124+'M3-In'!AG124+'M3-In'!AH124+'M3-In'!AI124+'M3-In'!AJ124&gt;S124,1,0)</f>
        <v>0</v>
      </c>
      <c r="U124" s="25" t="str">
        <f t="shared" si="19"/>
        <v>OK</v>
      </c>
      <c r="V124" s="81">
        <f t="shared" si="20"/>
        <v>0</v>
      </c>
      <c r="W124" s="81">
        <f>ROUND('M3-In'!Y124+'M3-In'!Z124+'M3-In'!AA124*0.5+'M3-In'!AB124*0.5,2)</f>
        <v>0</v>
      </c>
      <c r="X124" s="81">
        <f>ROUND('M3-In'!Y124,2)+ROUND('M3-In'!Z124*1.5,2)+ROUND('M3-In'!AA124*0.6,2)+ROUND('M3-In'!AB124*0.9,2)</f>
        <v>0</v>
      </c>
      <c r="Y124" s="81">
        <f ca="1">IF(V124=1,"Corriger",'M3-In'!Y124* vergoeddrie +'M3-In'!Z124*ROUND( vergoeddrie *1.5,2)+'M3-In'!AA124*ROUND( vergoeddrie *0.6,2)+'M3-In'!AB124*ROUND( vergoeddrie *0.9,2))</f>
        <v>0</v>
      </c>
      <c r="Z124" s="81">
        <f t="shared" ca="1" si="21"/>
        <v>0</v>
      </c>
      <c r="AA124" s="81">
        <f>E124+'M3-In'!N124+'M3-In'!P124+H124</f>
        <v>0</v>
      </c>
      <c r="AB124" s="81">
        <f>E124+'M3-In'!N124+'M3-In'!P124</f>
        <v>0</v>
      </c>
      <c r="AC124" s="25">
        <f>IF(V124=1,"Corriger",MIN(AA124,ad5m3*Ident!L124))</f>
        <v>0</v>
      </c>
      <c r="AD124" s="25">
        <f>MIN(AB124,ad5m3*Ident!L124)</f>
        <v>0</v>
      </c>
      <c r="AE124" s="81">
        <f t="shared" si="22"/>
        <v>0</v>
      </c>
      <c r="AF124" s="81">
        <f t="shared" si="23"/>
        <v>0</v>
      </c>
      <c r="AG124" s="81">
        <f>'M3-In'!AD124+'M3-In'!AE124</f>
        <v>0</v>
      </c>
      <c r="AH124" s="81">
        <f t="shared" si="24"/>
        <v>0</v>
      </c>
      <c r="AI124" s="81">
        <f>IF(V124=1,"Corriger!",ROUND('M3-In'!AF124*AE124*fuf,2))</f>
        <v>0</v>
      </c>
      <c r="AJ124" s="81">
        <f>IF(V124=1,"Corriger!",ROUND('M3-In'!AG124*AE124*fuf,2))</f>
        <v>0</v>
      </c>
      <c r="AK124" s="81">
        <f>IF(V124=1,"Corriger!",ROUND('M3-In'!AH124*AE124*fuf,2))</f>
        <v>0</v>
      </c>
      <c r="AL124" s="81">
        <f>IF(V124=1,"Corriger!",ROUND('M3-In'!AI124*AE124*fuf,2))</f>
        <v>0</v>
      </c>
      <c r="AM124" s="81">
        <f>IF(V124=1,"Corriger!",ROUND('M3-In'!AJ124*AE124*fuf,2))</f>
        <v>0</v>
      </c>
      <c r="AN124" s="81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1">
        <f t="shared" si="26"/>
        <v>0</v>
      </c>
      <c r="AQ124" s="81">
        <f t="shared" ca="1" si="27"/>
        <v>0</v>
      </c>
      <c r="AR124" s="81">
        <f t="shared" ca="1" si="28"/>
        <v>0</v>
      </c>
      <c r="AS124" s="81">
        <f t="shared" si="29"/>
        <v>0</v>
      </c>
      <c r="AT124" s="81">
        <f t="shared" ca="1" si="30"/>
        <v>0</v>
      </c>
      <c r="AU124" s="81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'M3-In'!F125*malu3+'M3-In'!G125*dima3+'M3-In'!H125*wome3+'M3-In'!I125*doje3+'M3-In'!J125*vrve3+'M3-In'!K125*zasa3+'M3-In'!L125*zodi3</f>
        <v>0</v>
      </c>
      <c r="F125" s="34">
        <f>IF('M3-In'!Q125&lt;0,1,0)</f>
        <v>0</v>
      </c>
      <c r="G125" s="81" t="str">
        <f t="shared" si="16"/>
        <v>OK</v>
      </c>
      <c r="H125" s="81">
        <f>IF('M3-In'!Q125&lt;0,0,'M3-In'!Q125)</f>
        <v>0</v>
      </c>
      <c r="I125" s="25">
        <f>IF('M3-In'!F125&gt;0,malu3,0)</f>
        <v>0</v>
      </c>
      <c r="J125" s="25">
        <f>IF('M3-In'!G125&gt;0,dima3,0)</f>
        <v>0</v>
      </c>
      <c r="K125" s="25">
        <f>IF('M3-In'!H125&gt;0,wome3,0)</f>
        <v>0</v>
      </c>
      <c r="L125" s="25">
        <f>IF('M3-In'!I125&gt;0,doje3,0)</f>
        <v>0</v>
      </c>
      <c r="M125" s="25">
        <f>IF('M3-In'!J125&gt;0,vrve3,0)</f>
        <v>0</v>
      </c>
      <c r="N125" s="25">
        <f>IF('M3-In'!K125&gt;0,zasa3,0)</f>
        <v>0</v>
      </c>
      <c r="O125" s="25">
        <f>IF('M3-In'!L125&gt;0,zodi3,0)</f>
        <v>0</v>
      </c>
      <c r="P125" s="25">
        <f t="shared" si="17"/>
        <v>0</v>
      </c>
      <c r="Q125" s="25">
        <f>IF(P125+'M3-In'!U125&gt;malu3+dima3+wome3+doje3+vrve3+zasa3+zodi3,1,0)</f>
        <v>0</v>
      </c>
      <c r="R125" s="25" t="str">
        <f t="shared" si="18"/>
        <v>OK</v>
      </c>
      <c r="S125" s="25">
        <f>MIN(P125+'M3-In'!U125,malu3+dima3+wome3+doje3+vrve3+zasa3+zodi3)</f>
        <v>0</v>
      </c>
      <c r="T125" s="25">
        <f>IF('M3-In'!AD125+'M3-In'!AE125+'M3-In'!AF125+'M3-In'!AG125+'M3-In'!AH125+'M3-In'!AI125+'M3-In'!AJ125&gt;S125,1,0)</f>
        <v>0</v>
      </c>
      <c r="U125" s="25" t="str">
        <f t="shared" si="19"/>
        <v>OK</v>
      </c>
      <c r="V125" s="81">
        <f t="shared" si="20"/>
        <v>0</v>
      </c>
      <c r="W125" s="81">
        <f>ROUND('M3-In'!Y125+'M3-In'!Z125+'M3-In'!AA125*0.5+'M3-In'!AB125*0.5,2)</f>
        <v>0</v>
      </c>
      <c r="X125" s="81">
        <f>ROUND('M3-In'!Y125,2)+ROUND('M3-In'!Z125*1.5,2)+ROUND('M3-In'!AA125*0.6,2)+ROUND('M3-In'!AB125*0.9,2)</f>
        <v>0</v>
      </c>
      <c r="Y125" s="81">
        <f ca="1">IF(V125=1,"Corriger",'M3-In'!Y125* vergoeddrie +'M3-In'!Z125*ROUND( vergoeddrie *1.5,2)+'M3-In'!AA125*ROUND( vergoeddrie *0.6,2)+'M3-In'!AB125*ROUND( vergoeddrie *0.9,2))</f>
        <v>0</v>
      </c>
      <c r="Z125" s="81">
        <f t="shared" ca="1" si="21"/>
        <v>0</v>
      </c>
      <c r="AA125" s="81">
        <f>E125+'M3-In'!N125+'M3-In'!P125+H125</f>
        <v>0</v>
      </c>
      <c r="AB125" s="81">
        <f>E125+'M3-In'!N125+'M3-In'!P125</f>
        <v>0</v>
      </c>
      <c r="AC125" s="25">
        <f>IF(V125=1,"Corriger",MIN(AA125,ad5m3*Ident!L125))</f>
        <v>0</v>
      </c>
      <c r="AD125" s="25">
        <f>MIN(AB125,ad5m3*Ident!L125)</f>
        <v>0</v>
      </c>
      <c r="AE125" s="81">
        <f t="shared" si="22"/>
        <v>0</v>
      </c>
      <c r="AF125" s="81">
        <f t="shared" si="23"/>
        <v>0</v>
      </c>
      <c r="AG125" s="81">
        <f>'M3-In'!AD125+'M3-In'!AE125</f>
        <v>0</v>
      </c>
      <c r="AH125" s="81">
        <f t="shared" si="24"/>
        <v>0</v>
      </c>
      <c r="AI125" s="81">
        <f>IF(V125=1,"Corriger!",ROUND('M3-In'!AF125*AE125*fuf,2))</f>
        <v>0</v>
      </c>
      <c r="AJ125" s="81">
        <f>IF(V125=1,"Corriger!",ROUND('M3-In'!AG125*AE125*fuf,2))</f>
        <v>0</v>
      </c>
      <c r="AK125" s="81">
        <f>IF(V125=1,"Corriger!",ROUND('M3-In'!AH125*AE125*fuf,2))</f>
        <v>0</v>
      </c>
      <c r="AL125" s="81">
        <f>IF(V125=1,"Corriger!",ROUND('M3-In'!AI125*AE125*fuf,2))</f>
        <v>0</v>
      </c>
      <c r="AM125" s="81">
        <f>IF(V125=1,"Corriger!",ROUND('M3-In'!AJ125*AE125*fuf,2))</f>
        <v>0</v>
      </c>
      <c r="AN125" s="81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1">
        <f t="shared" si="26"/>
        <v>0</v>
      </c>
      <c r="AQ125" s="81">
        <f t="shared" ca="1" si="27"/>
        <v>0</v>
      </c>
      <c r="AR125" s="81">
        <f t="shared" ca="1" si="28"/>
        <v>0</v>
      </c>
      <c r="AS125" s="81">
        <f t="shared" si="29"/>
        <v>0</v>
      </c>
      <c r="AT125" s="81">
        <f t="shared" ca="1" si="30"/>
        <v>0</v>
      </c>
      <c r="AU125" s="81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'M3-In'!F126*malu3+'M3-In'!G126*dima3+'M3-In'!H126*wome3+'M3-In'!I126*doje3+'M3-In'!J126*vrve3+'M3-In'!K126*zasa3+'M3-In'!L126*zodi3</f>
        <v>0</v>
      </c>
      <c r="F126" s="34">
        <f>IF('M3-In'!Q126&lt;0,1,0)</f>
        <v>0</v>
      </c>
      <c r="G126" s="81" t="str">
        <f t="shared" si="16"/>
        <v>OK</v>
      </c>
      <c r="H126" s="81">
        <f>IF('M3-In'!Q126&lt;0,0,'M3-In'!Q126)</f>
        <v>0</v>
      </c>
      <c r="I126" s="25">
        <f>IF('M3-In'!F126&gt;0,malu3,0)</f>
        <v>0</v>
      </c>
      <c r="J126" s="25">
        <f>IF('M3-In'!G126&gt;0,dima3,0)</f>
        <v>0</v>
      </c>
      <c r="K126" s="25">
        <f>IF('M3-In'!H126&gt;0,wome3,0)</f>
        <v>0</v>
      </c>
      <c r="L126" s="25">
        <f>IF('M3-In'!I126&gt;0,doje3,0)</f>
        <v>0</v>
      </c>
      <c r="M126" s="25">
        <f>IF('M3-In'!J126&gt;0,vrve3,0)</f>
        <v>0</v>
      </c>
      <c r="N126" s="25">
        <f>IF('M3-In'!K126&gt;0,zasa3,0)</f>
        <v>0</v>
      </c>
      <c r="O126" s="25">
        <f>IF('M3-In'!L126&gt;0,zodi3,0)</f>
        <v>0</v>
      </c>
      <c r="P126" s="25">
        <f t="shared" si="17"/>
        <v>0</v>
      </c>
      <c r="Q126" s="25">
        <f>IF(P126+'M3-In'!U126&gt;malu3+dima3+wome3+doje3+vrve3+zasa3+zodi3,1,0)</f>
        <v>0</v>
      </c>
      <c r="R126" s="25" t="str">
        <f t="shared" si="18"/>
        <v>OK</v>
      </c>
      <c r="S126" s="25">
        <f>MIN(P126+'M3-In'!U126,malu3+dima3+wome3+doje3+vrve3+zasa3+zodi3)</f>
        <v>0</v>
      </c>
      <c r="T126" s="25">
        <f>IF('M3-In'!AD126+'M3-In'!AE126+'M3-In'!AF126+'M3-In'!AG126+'M3-In'!AH126+'M3-In'!AI126+'M3-In'!AJ126&gt;S126,1,0)</f>
        <v>0</v>
      </c>
      <c r="U126" s="25" t="str">
        <f t="shared" si="19"/>
        <v>OK</v>
      </c>
      <c r="V126" s="81">
        <f t="shared" si="20"/>
        <v>0</v>
      </c>
      <c r="W126" s="81">
        <f>ROUND('M3-In'!Y126+'M3-In'!Z126+'M3-In'!AA126*0.5+'M3-In'!AB126*0.5,2)</f>
        <v>0</v>
      </c>
      <c r="X126" s="81">
        <f>ROUND('M3-In'!Y126,2)+ROUND('M3-In'!Z126*1.5,2)+ROUND('M3-In'!AA126*0.6,2)+ROUND('M3-In'!AB126*0.9,2)</f>
        <v>0</v>
      </c>
      <c r="Y126" s="81">
        <f ca="1">IF(V126=1,"Corriger",'M3-In'!Y126* vergoeddrie +'M3-In'!Z126*ROUND( vergoeddrie *1.5,2)+'M3-In'!AA126*ROUND( vergoeddrie *0.6,2)+'M3-In'!AB126*ROUND( vergoeddrie *0.9,2))</f>
        <v>0</v>
      </c>
      <c r="Z126" s="81">
        <f t="shared" ca="1" si="21"/>
        <v>0</v>
      </c>
      <c r="AA126" s="81">
        <f>E126+'M3-In'!N126+'M3-In'!P126+H126</f>
        <v>0</v>
      </c>
      <c r="AB126" s="81">
        <f>E126+'M3-In'!N126+'M3-In'!P126</f>
        <v>0</v>
      </c>
      <c r="AC126" s="25">
        <f>IF(V126=1,"Corriger",MIN(AA126,ad5m3*Ident!L126))</f>
        <v>0</v>
      </c>
      <c r="AD126" s="25">
        <f>MIN(AB126,ad5m3*Ident!L126)</f>
        <v>0</v>
      </c>
      <c r="AE126" s="81">
        <f t="shared" si="22"/>
        <v>0</v>
      </c>
      <c r="AF126" s="81">
        <f t="shared" si="23"/>
        <v>0</v>
      </c>
      <c r="AG126" s="81">
        <f>'M3-In'!AD126+'M3-In'!AE126</f>
        <v>0</v>
      </c>
      <c r="AH126" s="81">
        <f t="shared" si="24"/>
        <v>0</v>
      </c>
      <c r="AI126" s="81">
        <f>IF(V126=1,"Corriger!",ROUND('M3-In'!AF126*AE126*fuf,2))</f>
        <v>0</v>
      </c>
      <c r="AJ126" s="81">
        <f>IF(V126=1,"Corriger!",ROUND('M3-In'!AG126*AE126*fuf,2))</f>
        <v>0</v>
      </c>
      <c r="AK126" s="81">
        <f>IF(V126=1,"Corriger!",ROUND('M3-In'!AH126*AE126*fuf,2))</f>
        <v>0</v>
      </c>
      <c r="AL126" s="81">
        <f>IF(V126=1,"Corriger!",ROUND('M3-In'!AI126*AE126*fuf,2))</f>
        <v>0</v>
      </c>
      <c r="AM126" s="81">
        <f>IF(V126=1,"Corriger!",ROUND('M3-In'!AJ126*AE126*fuf,2))</f>
        <v>0</v>
      </c>
      <c r="AN126" s="81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1">
        <f t="shared" si="26"/>
        <v>0</v>
      </c>
      <c r="AQ126" s="81">
        <f t="shared" ca="1" si="27"/>
        <v>0</v>
      </c>
      <c r="AR126" s="81">
        <f t="shared" ca="1" si="28"/>
        <v>0</v>
      </c>
      <c r="AS126" s="81">
        <f t="shared" si="29"/>
        <v>0</v>
      </c>
      <c r="AT126" s="81">
        <f t="shared" ca="1" si="30"/>
        <v>0</v>
      </c>
      <c r="AU126" s="81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'M3-In'!F127*malu3+'M3-In'!G127*dima3+'M3-In'!H127*wome3+'M3-In'!I127*doje3+'M3-In'!J127*vrve3+'M3-In'!K127*zasa3+'M3-In'!L127*zodi3</f>
        <v>0</v>
      </c>
      <c r="F127" s="34">
        <f>IF('M3-In'!Q127&lt;0,1,0)</f>
        <v>0</v>
      </c>
      <c r="G127" s="81" t="str">
        <f t="shared" si="16"/>
        <v>OK</v>
      </c>
      <c r="H127" s="81">
        <f>IF('M3-In'!Q127&lt;0,0,'M3-In'!Q127)</f>
        <v>0</v>
      </c>
      <c r="I127" s="25">
        <f>IF('M3-In'!F127&gt;0,malu3,0)</f>
        <v>0</v>
      </c>
      <c r="J127" s="25">
        <f>IF('M3-In'!G127&gt;0,dima3,0)</f>
        <v>0</v>
      </c>
      <c r="K127" s="25">
        <f>IF('M3-In'!H127&gt;0,wome3,0)</f>
        <v>0</v>
      </c>
      <c r="L127" s="25">
        <f>IF('M3-In'!I127&gt;0,doje3,0)</f>
        <v>0</v>
      </c>
      <c r="M127" s="25">
        <f>IF('M3-In'!J127&gt;0,vrve3,0)</f>
        <v>0</v>
      </c>
      <c r="N127" s="25">
        <f>IF('M3-In'!K127&gt;0,zasa3,0)</f>
        <v>0</v>
      </c>
      <c r="O127" s="25">
        <f>IF('M3-In'!L127&gt;0,zodi3,0)</f>
        <v>0</v>
      </c>
      <c r="P127" s="25">
        <f t="shared" si="17"/>
        <v>0</v>
      </c>
      <c r="Q127" s="25">
        <f>IF(P127+'M3-In'!U127&gt;malu3+dima3+wome3+doje3+vrve3+zasa3+zodi3,1,0)</f>
        <v>0</v>
      </c>
      <c r="R127" s="25" t="str">
        <f t="shared" si="18"/>
        <v>OK</v>
      </c>
      <c r="S127" s="25">
        <f>MIN(P127+'M3-In'!U127,malu3+dima3+wome3+doje3+vrve3+zasa3+zodi3)</f>
        <v>0</v>
      </c>
      <c r="T127" s="25">
        <f>IF('M3-In'!AD127+'M3-In'!AE127+'M3-In'!AF127+'M3-In'!AG127+'M3-In'!AH127+'M3-In'!AI127+'M3-In'!AJ127&gt;S127,1,0)</f>
        <v>0</v>
      </c>
      <c r="U127" s="25" t="str">
        <f t="shared" si="19"/>
        <v>OK</v>
      </c>
      <c r="V127" s="81">
        <f t="shared" si="20"/>
        <v>0</v>
      </c>
      <c r="W127" s="81">
        <f>ROUND('M3-In'!Y127+'M3-In'!Z127+'M3-In'!AA127*0.5+'M3-In'!AB127*0.5,2)</f>
        <v>0</v>
      </c>
      <c r="X127" s="81">
        <f>ROUND('M3-In'!Y127,2)+ROUND('M3-In'!Z127*1.5,2)+ROUND('M3-In'!AA127*0.6,2)+ROUND('M3-In'!AB127*0.9,2)</f>
        <v>0</v>
      </c>
      <c r="Y127" s="81">
        <f ca="1">IF(V127=1,"Corriger",'M3-In'!Y127* vergoeddrie +'M3-In'!Z127*ROUND( vergoeddrie *1.5,2)+'M3-In'!AA127*ROUND( vergoeddrie *0.6,2)+'M3-In'!AB127*ROUND( vergoeddrie *0.9,2))</f>
        <v>0</v>
      </c>
      <c r="Z127" s="81">
        <f t="shared" ca="1" si="21"/>
        <v>0</v>
      </c>
      <c r="AA127" s="81">
        <f>E127+'M3-In'!N127+'M3-In'!P127+H127</f>
        <v>0</v>
      </c>
      <c r="AB127" s="81">
        <f>E127+'M3-In'!N127+'M3-In'!P127</f>
        <v>0</v>
      </c>
      <c r="AC127" s="25">
        <f>IF(V127=1,"Corriger",MIN(AA127,ad5m3*Ident!L127))</f>
        <v>0</v>
      </c>
      <c r="AD127" s="25">
        <f>MIN(AB127,ad5m3*Ident!L127)</f>
        <v>0</v>
      </c>
      <c r="AE127" s="81">
        <f t="shared" si="22"/>
        <v>0</v>
      </c>
      <c r="AF127" s="81">
        <f t="shared" si="23"/>
        <v>0</v>
      </c>
      <c r="AG127" s="81">
        <f>'M3-In'!AD127+'M3-In'!AE127</f>
        <v>0</v>
      </c>
      <c r="AH127" s="81">
        <f t="shared" si="24"/>
        <v>0</v>
      </c>
      <c r="AI127" s="81">
        <f>IF(V127=1,"Corriger!",ROUND('M3-In'!AF127*AE127*fuf,2))</f>
        <v>0</v>
      </c>
      <c r="AJ127" s="81">
        <f>IF(V127=1,"Corriger!",ROUND('M3-In'!AG127*AE127*fuf,2))</f>
        <v>0</v>
      </c>
      <c r="AK127" s="81">
        <f>IF(V127=1,"Corriger!",ROUND('M3-In'!AH127*AE127*fuf,2))</f>
        <v>0</v>
      </c>
      <c r="AL127" s="81">
        <f>IF(V127=1,"Corriger!",ROUND('M3-In'!AI127*AE127*fuf,2))</f>
        <v>0</v>
      </c>
      <c r="AM127" s="81">
        <f>IF(V127=1,"Corriger!",ROUND('M3-In'!AJ127*AE127*fuf,2))</f>
        <v>0</v>
      </c>
      <c r="AN127" s="81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1">
        <f t="shared" si="26"/>
        <v>0</v>
      </c>
      <c r="AQ127" s="81">
        <f t="shared" ca="1" si="27"/>
        <v>0</v>
      </c>
      <c r="AR127" s="81">
        <f t="shared" ca="1" si="28"/>
        <v>0</v>
      </c>
      <c r="AS127" s="81">
        <f t="shared" si="29"/>
        <v>0</v>
      </c>
      <c r="AT127" s="81">
        <f t="shared" ca="1" si="30"/>
        <v>0</v>
      </c>
      <c r="AU127" s="81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'M3-In'!F128*malu3+'M3-In'!G128*dima3+'M3-In'!H128*wome3+'M3-In'!I128*doje3+'M3-In'!J128*vrve3+'M3-In'!K128*zasa3+'M3-In'!L128*zodi3</f>
        <v>0</v>
      </c>
      <c r="F128" s="34">
        <f>IF('M3-In'!Q128&lt;0,1,0)</f>
        <v>0</v>
      </c>
      <c r="G128" s="81" t="str">
        <f t="shared" si="16"/>
        <v>OK</v>
      </c>
      <c r="H128" s="81">
        <f>IF('M3-In'!Q128&lt;0,0,'M3-In'!Q128)</f>
        <v>0</v>
      </c>
      <c r="I128" s="25">
        <f>IF('M3-In'!F128&gt;0,malu3,0)</f>
        <v>0</v>
      </c>
      <c r="J128" s="25">
        <f>IF('M3-In'!G128&gt;0,dima3,0)</f>
        <v>0</v>
      </c>
      <c r="K128" s="25">
        <f>IF('M3-In'!H128&gt;0,wome3,0)</f>
        <v>0</v>
      </c>
      <c r="L128" s="25">
        <f>IF('M3-In'!I128&gt;0,doje3,0)</f>
        <v>0</v>
      </c>
      <c r="M128" s="25">
        <f>IF('M3-In'!J128&gt;0,vrve3,0)</f>
        <v>0</v>
      </c>
      <c r="N128" s="25">
        <f>IF('M3-In'!K128&gt;0,zasa3,0)</f>
        <v>0</v>
      </c>
      <c r="O128" s="25">
        <f>IF('M3-In'!L128&gt;0,zodi3,0)</f>
        <v>0</v>
      </c>
      <c r="P128" s="25">
        <f t="shared" si="17"/>
        <v>0</v>
      </c>
      <c r="Q128" s="25">
        <f>IF(P128+'M3-In'!U128&gt;malu3+dima3+wome3+doje3+vrve3+zasa3+zodi3,1,0)</f>
        <v>0</v>
      </c>
      <c r="R128" s="25" t="str">
        <f t="shared" si="18"/>
        <v>OK</v>
      </c>
      <c r="S128" s="25">
        <f>MIN(P128+'M3-In'!U128,malu3+dima3+wome3+doje3+vrve3+zasa3+zodi3)</f>
        <v>0</v>
      </c>
      <c r="T128" s="25">
        <f>IF('M3-In'!AD128+'M3-In'!AE128+'M3-In'!AF128+'M3-In'!AG128+'M3-In'!AH128+'M3-In'!AI128+'M3-In'!AJ128&gt;S128,1,0)</f>
        <v>0</v>
      </c>
      <c r="U128" s="25" t="str">
        <f t="shared" si="19"/>
        <v>OK</v>
      </c>
      <c r="V128" s="81">
        <f t="shared" si="20"/>
        <v>0</v>
      </c>
      <c r="W128" s="81">
        <f>ROUND('M3-In'!Y128+'M3-In'!Z128+'M3-In'!AA128*0.5+'M3-In'!AB128*0.5,2)</f>
        <v>0</v>
      </c>
      <c r="X128" s="81">
        <f>ROUND('M3-In'!Y128,2)+ROUND('M3-In'!Z128*1.5,2)+ROUND('M3-In'!AA128*0.6,2)+ROUND('M3-In'!AB128*0.9,2)</f>
        <v>0</v>
      </c>
      <c r="Y128" s="81">
        <f ca="1">IF(V128=1,"Corriger",'M3-In'!Y128* vergoeddrie +'M3-In'!Z128*ROUND( vergoeddrie *1.5,2)+'M3-In'!AA128*ROUND( vergoeddrie *0.6,2)+'M3-In'!AB128*ROUND( vergoeddrie *0.9,2))</f>
        <v>0</v>
      </c>
      <c r="Z128" s="81">
        <f t="shared" ca="1" si="21"/>
        <v>0</v>
      </c>
      <c r="AA128" s="81">
        <f>E128+'M3-In'!N128+'M3-In'!P128+H128</f>
        <v>0</v>
      </c>
      <c r="AB128" s="81">
        <f>E128+'M3-In'!N128+'M3-In'!P128</f>
        <v>0</v>
      </c>
      <c r="AC128" s="25">
        <f>IF(V128=1,"Corriger",MIN(AA128,ad5m3*Ident!L128))</f>
        <v>0</v>
      </c>
      <c r="AD128" s="25">
        <f>MIN(AB128,ad5m3*Ident!L128)</f>
        <v>0</v>
      </c>
      <c r="AE128" s="81">
        <f t="shared" si="22"/>
        <v>0</v>
      </c>
      <c r="AF128" s="81">
        <f t="shared" si="23"/>
        <v>0</v>
      </c>
      <c r="AG128" s="81">
        <f>'M3-In'!AD128+'M3-In'!AE128</f>
        <v>0</v>
      </c>
      <c r="AH128" s="81">
        <f t="shared" si="24"/>
        <v>0</v>
      </c>
      <c r="AI128" s="81">
        <f>IF(V128=1,"Corriger!",ROUND('M3-In'!AF128*AE128*fuf,2))</f>
        <v>0</v>
      </c>
      <c r="AJ128" s="81">
        <f>IF(V128=1,"Corriger!",ROUND('M3-In'!AG128*AE128*fuf,2))</f>
        <v>0</v>
      </c>
      <c r="AK128" s="81">
        <f>IF(V128=1,"Corriger!",ROUND('M3-In'!AH128*AE128*fuf,2))</f>
        <v>0</v>
      </c>
      <c r="AL128" s="81">
        <f>IF(V128=1,"Corriger!",ROUND('M3-In'!AI128*AE128*fuf,2))</f>
        <v>0</v>
      </c>
      <c r="AM128" s="81">
        <f>IF(V128=1,"Corriger!",ROUND('M3-In'!AJ128*AE128*fuf,2))</f>
        <v>0</v>
      </c>
      <c r="AN128" s="81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1">
        <f t="shared" si="26"/>
        <v>0</v>
      </c>
      <c r="AQ128" s="81">
        <f t="shared" ca="1" si="27"/>
        <v>0</v>
      </c>
      <c r="AR128" s="81">
        <f t="shared" ca="1" si="28"/>
        <v>0</v>
      </c>
      <c r="AS128" s="81">
        <f t="shared" si="29"/>
        <v>0</v>
      </c>
      <c r="AT128" s="81">
        <f t="shared" ca="1" si="30"/>
        <v>0</v>
      </c>
      <c r="AU128" s="81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'M3-In'!F129*malu3+'M3-In'!G129*dima3+'M3-In'!H129*wome3+'M3-In'!I129*doje3+'M3-In'!J129*vrve3+'M3-In'!K129*zasa3+'M3-In'!L129*zodi3</f>
        <v>0</v>
      </c>
      <c r="F129" s="34">
        <f>IF('M3-In'!Q129&lt;0,1,0)</f>
        <v>0</v>
      </c>
      <c r="G129" s="81" t="str">
        <f t="shared" si="16"/>
        <v>OK</v>
      </c>
      <c r="H129" s="81">
        <f>IF('M3-In'!Q129&lt;0,0,'M3-In'!Q129)</f>
        <v>0</v>
      </c>
      <c r="I129" s="25">
        <f>IF('M3-In'!F129&gt;0,malu3,0)</f>
        <v>0</v>
      </c>
      <c r="J129" s="25">
        <f>IF('M3-In'!G129&gt;0,dima3,0)</f>
        <v>0</v>
      </c>
      <c r="K129" s="25">
        <f>IF('M3-In'!H129&gt;0,wome3,0)</f>
        <v>0</v>
      </c>
      <c r="L129" s="25">
        <f>IF('M3-In'!I129&gt;0,doje3,0)</f>
        <v>0</v>
      </c>
      <c r="M129" s="25">
        <f>IF('M3-In'!J129&gt;0,vrve3,0)</f>
        <v>0</v>
      </c>
      <c r="N129" s="25">
        <f>IF('M3-In'!K129&gt;0,zasa3,0)</f>
        <v>0</v>
      </c>
      <c r="O129" s="25">
        <f>IF('M3-In'!L129&gt;0,zodi3,0)</f>
        <v>0</v>
      </c>
      <c r="P129" s="25">
        <f t="shared" si="17"/>
        <v>0</v>
      </c>
      <c r="Q129" s="25">
        <f>IF(P129+'M3-In'!U129&gt;malu3+dima3+wome3+doje3+vrve3+zasa3+zodi3,1,0)</f>
        <v>0</v>
      </c>
      <c r="R129" s="25" t="str">
        <f t="shared" si="18"/>
        <v>OK</v>
      </c>
      <c r="S129" s="25">
        <f>MIN(P129+'M3-In'!U129,malu3+dima3+wome3+doje3+vrve3+zasa3+zodi3)</f>
        <v>0</v>
      </c>
      <c r="T129" s="25">
        <f>IF('M3-In'!AD129+'M3-In'!AE129+'M3-In'!AF129+'M3-In'!AG129+'M3-In'!AH129+'M3-In'!AI129+'M3-In'!AJ129&gt;S129,1,0)</f>
        <v>0</v>
      </c>
      <c r="U129" s="25" t="str">
        <f t="shared" si="19"/>
        <v>OK</v>
      </c>
      <c r="V129" s="81">
        <f t="shared" si="20"/>
        <v>0</v>
      </c>
      <c r="W129" s="81">
        <f>ROUND('M3-In'!Y129+'M3-In'!Z129+'M3-In'!AA129*0.5+'M3-In'!AB129*0.5,2)</f>
        <v>0</v>
      </c>
      <c r="X129" s="81">
        <f>ROUND('M3-In'!Y129,2)+ROUND('M3-In'!Z129*1.5,2)+ROUND('M3-In'!AA129*0.6,2)+ROUND('M3-In'!AB129*0.9,2)</f>
        <v>0</v>
      </c>
      <c r="Y129" s="81">
        <f ca="1">IF(V129=1,"Corriger",'M3-In'!Y129* vergoeddrie +'M3-In'!Z129*ROUND( vergoeddrie *1.5,2)+'M3-In'!AA129*ROUND( vergoeddrie *0.6,2)+'M3-In'!AB129*ROUND( vergoeddrie *0.9,2))</f>
        <v>0</v>
      </c>
      <c r="Z129" s="81">
        <f t="shared" ca="1" si="21"/>
        <v>0</v>
      </c>
      <c r="AA129" s="81">
        <f>E129+'M3-In'!N129+'M3-In'!P129+H129</f>
        <v>0</v>
      </c>
      <c r="AB129" s="81">
        <f>E129+'M3-In'!N129+'M3-In'!P129</f>
        <v>0</v>
      </c>
      <c r="AC129" s="25">
        <f>IF(V129=1,"Corriger",MIN(AA129,ad5m3*Ident!L129))</f>
        <v>0</v>
      </c>
      <c r="AD129" s="25">
        <f>MIN(AB129,ad5m3*Ident!L129)</f>
        <v>0</v>
      </c>
      <c r="AE129" s="81">
        <f t="shared" si="22"/>
        <v>0</v>
      </c>
      <c r="AF129" s="81">
        <f t="shared" si="23"/>
        <v>0</v>
      </c>
      <c r="AG129" s="81">
        <f>'M3-In'!AD129+'M3-In'!AE129</f>
        <v>0</v>
      </c>
      <c r="AH129" s="81">
        <f t="shared" si="24"/>
        <v>0</v>
      </c>
      <c r="AI129" s="81">
        <f>IF(V129=1,"Corriger!",ROUND('M3-In'!AF129*AE129*fuf,2))</f>
        <v>0</v>
      </c>
      <c r="AJ129" s="81">
        <f>IF(V129=1,"Corriger!",ROUND('M3-In'!AG129*AE129*fuf,2))</f>
        <v>0</v>
      </c>
      <c r="AK129" s="81">
        <f>IF(V129=1,"Corriger!",ROUND('M3-In'!AH129*AE129*fuf,2))</f>
        <v>0</v>
      </c>
      <c r="AL129" s="81">
        <f>IF(V129=1,"Corriger!",ROUND('M3-In'!AI129*AE129*fuf,2))</f>
        <v>0</v>
      </c>
      <c r="AM129" s="81">
        <f>IF(V129=1,"Corriger!",ROUND('M3-In'!AJ129*AE129*fuf,2))</f>
        <v>0</v>
      </c>
      <c r="AN129" s="81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1">
        <f t="shared" si="26"/>
        <v>0</v>
      </c>
      <c r="AQ129" s="81">
        <f t="shared" ca="1" si="27"/>
        <v>0</v>
      </c>
      <c r="AR129" s="81">
        <f t="shared" ca="1" si="28"/>
        <v>0</v>
      </c>
      <c r="AS129" s="81">
        <f t="shared" si="29"/>
        <v>0</v>
      </c>
      <c r="AT129" s="81">
        <f t="shared" ca="1" si="30"/>
        <v>0</v>
      </c>
      <c r="AU129" s="81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'M3-In'!F130*malu3+'M3-In'!G130*dima3+'M3-In'!H130*wome3+'M3-In'!I130*doje3+'M3-In'!J130*vrve3+'M3-In'!K130*zasa3+'M3-In'!L130*zodi3</f>
        <v>0</v>
      </c>
      <c r="F130" s="34">
        <f>IF('M3-In'!Q130&lt;0,1,0)</f>
        <v>0</v>
      </c>
      <c r="G130" s="81" t="str">
        <f t="shared" si="16"/>
        <v>OK</v>
      </c>
      <c r="H130" s="81">
        <f>IF('M3-In'!Q130&lt;0,0,'M3-In'!Q130)</f>
        <v>0</v>
      </c>
      <c r="I130" s="25">
        <f>IF('M3-In'!F130&gt;0,malu3,0)</f>
        <v>0</v>
      </c>
      <c r="J130" s="25">
        <f>IF('M3-In'!G130&gt;0,dima3,0)</f>
        <v>0</v>
      </c>
      <c r="K130" s="25">
        <f>IF('M3-In'!H130&gt;0,wome3,0)</f>
        <v>0</v>
      </c>
      <c r="L130" s="25">
        <f>IF('M3-In'!I130&gt;0,doje3,0)</f>
        <v>0</v>
      </c>
      <c r="M130" s="25">
        <f>IF('M3-In'!J130&gt;0,vrve3,0)</f>
        <v>0</v>
      </c>
      <c r="N130" s="25">
        <f>IF('M3-In'!K130&gt;0,zasa3,0)</f>
        <v>0</v>
      </c>
      <c r="O130" s="25">
        <f>IF('M3-In'!L130&gt;0,zodi3,0)</f>
        <v>0</v>
      </c>
      <c r="P130" s="25">
        <f t="shared" si="17"/>
        <v>0</v>
      </c>
      <c r="Q130" s="25">
        <f>IF(P130+'M3-In'!U130&gt;malu3+dima3+wome3+doje3+vrve3+zasa3+zodi3,1,0)</f>
        <v>0</v>
      </c>
      <c r="R130" s="25" t="str">
        <f t="shared" si="18"/>
        <v>OK</v>
      </c>
      <c r="S130" s="25">
        <f>MIN(P130+'M3-In'!U130,malu3+dima3+wome3+doje3+vrve3+zasa3+zodi3)</f>
        <v>0</v>
      </c>
      <c r="T130" s="25">
        <f>IF('M3-In'!AD130+'M3-In'!AE130+'M3-In'!AF130+'M3-In'!AG130+'M3-In'!AH130+'M3-In'!AI130+'M3-In'!AJ130&gt;S130,1,0)</f>
        <v>0</v>
      </c>
      <c r="U130" s="25" t="str">
        <f t="shared" si="19"/>
        <v>OK</v>
      </c>
      <c r="V130" s="81">
        <f t="shared" si="20"/>
        <v>0</v>
      </c>
      <c r="W130" s="81">
        <f>ROUND('M3-In'!Y130+'M3-In'!Z130+'M3-In'!AA130*0.5+'M3-In'!AB130*0.5,2)</f>
        <v>0</v>
      </c>
      <c r="X130" s="81">
        <f>ROUND('M3-In'!Y130,2)+ROUND('M3-In'!Z130*1.5,2)+ROUND('M3-In'!AA130*0.6,2)+ROUND('M3-In'!AB130*0.9,2)</f>
        <v>0</v>
      </c>
      <c r="Y130" s="81">
        <f ca="1">IF(V130=1,"Corriger",'M3-In'!Y130* vergoeddrie +'M3-In'!Z130*ROUND( vergoeddrie *1.5,2)+'M3-In'!AA130*ROUND( vergoeddrie *0.6,2)+'M3-In'!AB130*ROUND( vergoeddrie *0.9,2))</f>
        <v>0</v>
      </c>
      <c r="Z130" s="81">
        <f t="shared" ca="1" si="21"/>
        <v>0</v>
      </c>
      <c r="AA130" s="81">
        <f>E130+'M3-In'!N130+'M3-In'!P130+H130</f>
        <v>0</v>
      </c>
      <c r="AB130" s="81">
        <f>E130+'M3-In'!N130+'M3-In'!P130</f>
        <v>0</v>
      </c>
      <c r="AC130" s="25">
        <f>IF(V130=1,"Corriger",MIN(AA130,ad5m3*Ident!L130))</f>
        <v>0</v>
      </c>
      <c r="AD130" s="25">
        <f>MIN(AB130,ad5m3*Ident!L130)</f>
        <v>0</v>
      </c>
      <c r="AE130" s="81">
        <f t="shared" si="22"/>
        <v>0</v>
      </c>
      <c r="AF130" s="81">
        <f t="shared" si="23"/>
        <v>0</v>
      </c>
      <c r="AG130" s="81">
        <f>'M3-In'!AD130+'M3-In'!AE130</f>
        <v>0</v>
      </c>
      <c r="AH130" s="81">
        <f t="shared" si="24"/>
        <v>0</v>
      </c>
      <c r="AI130" s="81">
        <f>IF(V130=1,"Corriger!",ROUND('M3-In'!AF130*AE130*fuf,2))</f>
        <v>0</v>
      </c>
      <c r="AJ130" s="81">
        <f>IF(V130=1,"Corriger!",ROUND('M3-In'!AG130*AE130*fuf,2))</f>
        <v>0</v>
      </c>
      <c r="AK130" s="81">
        <f>IF(V130=1,"Corriger!",ROUND('M3-In'!AH130*AE130*fuf,2))</f>
        <v>0</v>
      </c>
      <c r="AL130" s="81">
        <f>IF(V130=1,"Corriger!",ROUND('M3-In'!AI130*AE130*fuf,2))</f>
        <v>0</v>
      </c>
      <c r="AM130" s="81">
        <f>IF(V130=1,"Corriger!",ROUND('M3-In'!AJ130*AE130*fuf,2))</f>
        <v>0</v>
      </c>
      <c r="AN130" s="81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1">
        <f t="shared" si="26"/>
        <v>0</v>
      </c>
      <c r="AQ130" s="81">
        <f t="shared" ca="1" si="27"/>
        <v>0</v>
      </c>
      <c r="AR130" s="81">
        <f t="shared" ca="1" si="28"/>
        <v>0</v>
      </c>
      <c r="AS130" s="81">
        <f t="shared" si="29"/>
        <v>0</v>
      </c>
      <c r="AT130" s="81">
        <f t="shared" ca="1" si="30"/>
        <v>0</v>
      </c>
      <c r="AU130" s="81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'M3-In'!F131*malu3+'M3-In'!G131*dima3+'M3-In'!H131*wome3+'M3-In'!I131*doje3+'M3-In'!J131*vrve3+'M3-In'!K131*zasa3+'M3-In'!L131*zodi3</f>
        <v>0</v>
      </c>
      <c r="F131" s="34">
        <f>IF('M3-In'!Q131&lt;0,1,0)</f>
        <v>0</v>
      </c>
      <c r="G131" s="81" t="str">
        <f t="shared" si="16"/>
        <v>OK</v>
      </c>
      <c r="H131" s="81">
        <f>IF('M3-In'!Q131&lt;0,0,'M3-In'!Q131)</f>
        <v>0</v>
      </c>
      <c r="I131" s="25">
        <f>IF('M3-In'!F131&gt;0,malu3,0)</f>
        <v>0</v>
      </c>
      <c r="J131" s="25">
        <f>IF('M3-In'!G131&gt;0,dima3,0)</f>
        <v>0</v>
      </c>
      <c r="K131" s="25">
        <f>IF('M3-In'!H131&gt;0,wome3,0)</f>
        <v>0</v>
      </c>
      <c r="L131" s="25">
        <f>IF('M3-In'!I131&gt;0,doje3,0)</f>
        <v>0</v>
      </c>
      <c r="M131" s="25">
        <f>IF('M3-In'!J131&gt;0,vrve3,0)</f>
        <v>0</v>
      </c>
      <c r="N131" s="25">
        <f>IF('M3-In'!K131&gt;0,zasa3,0)</f>
        <v>0</v>
      </c>
      <c r="O131" s="25">
        <f>IF('M3-In'!L131&gt;0,zodi3,0)</f>
        <v>0</v>
      </c>
      <c r="P131" s="25">
        <f t="shared" si="17"/>
        <v>0</v>
      </c>
      <c r="Q131" s="25">
        <f>IF(P131+'M3-In'!U131&gt;malu3+dima3+wome3+doje3+vrve3+zasa3+zodi3,1,0)</f>
        <v>0</v>
      </c>
      <c r="R131" s="25" t="str">
        <f t="shared" si="18"/>
        <v>OK</v>
      </c>
      <c r="S131" s="25">
        <f>MIN(P131+'M3-In'!U131,malu3+dima3+wome3+doje3+vrve3+zasa3+zodi3)</f>
        <v>0</v>
      </c>
      <c r="T131" s="25">
        <f>IF('M3-In'!AD131+'M3-In'!AE131+'M3-In'!AF131+'M3-In'!AG131+'M3-In'!AH131+'M3-In'!AI131+'M3-In'!AJ131&gt;S131,1,0)</f>
        <v>0</v>
      </c>
      <c r="U131" s="25" t="str">
        <f t="shared" si="19"/>
        <v>OK</v>
      </c>
      <c r="V131" s="81">
        <f t="shared" si="20"/>
        <v>0</v>
      </c>
      <c r="W131" s="81">
        <f>ROUND('M3-In'!Y131+'M3-In'!Z131+'M3-In'!AA131*0.5+'M3-In'!AB131*0.5,2)</f>
        <v>0</v>
      </c>
      <c r="X131" s="81">
        <f>ROUND('M3-In'!Y131,2)+ROUND('M3-In'!Z131*1.5,2)+ROUND('M3-In'!AA131*0.6,2)+ROUND('M3-In'!AB131*0.9,2)</f>
        <v>0</v>
      </c>
      <c r="Y131" s="81">
        <f ca="1">IF(V131=1,"Corriger",'M3-In'!Y131* vergoeddrie +'M3-In'!Z131*ROUND( vergoeddrie *1.5,2)+'M3-In'!AA131*ROUND( vergoeddrie *0.6,2)+'M3-In'!AB131*ROUND( vergoeddrie *0.9,2))</f>
        <v>0</v>
      </c>
      <c r="Z131" s="81">
        <f t="shared" ca="1" si="21"/>
        <v>0</v>
      </c>
      <c r="AA131" s="81">
        <f>E131+'M3-In'!N131+'M3-In'!P131+H131</f>
        <v>0</v>
      </c>
      <c r="AB131" s="81">
        <f>E131+'M3-In'!N131+'M3-In'!P131</f>
        <v>0</v>
      </c>
      <c r="AC131" s="25">
        <f>IF(V131=1,"Corriger",MIN(AA131,ad5m3*Ident!L131))</f>
        <v>0</v>
      </c>
      <c r="AD131" s="25">
        <f>MIN(AB131,ad5m3*Ident!L131)</f>
        <v>0</v>
      </c>
      <c r="AE131" s="81">
        <f t="shared" si="22"/>
        <v>0</v>
      </c>
      <c r="AF131" s="81">
        <f t="shared" si="23"/>
        <v>0</v>
      </c>
      <c r="AG131" s="81">
        <f>'M3-In'!AD131+'M3-In'!AE131</f>
        <v>0</v>
      </c>
      <c r="AH131" s="81">
        <f t="shared" si="24"/>
        <v>0</v>
      </c>
      <c r="AI131" s="81">
        <f>IF(V131=1,"Corriger!",ROUND('M3-In'!AF131*AE131*fuf,2))</f>
        <v>0</v>
      </c>
      <c r="AJ131" s="81">
        <f>IF(V131=1,"Corriger!",ROUND('M3-In'!AG131*AE131*fuf,2))</f>
        <v>0</v>
      </c>
      <c r="AK131" s="81">
        <f>IF(V131=1,"Corriger!",ROUND('M3-In'!AH131*AE131*fuf,2))</f>
        <v>0</v>
      </c>
      <c r="AL131" s="81">
        <f>IF(V131=1,"Corriger!",ROUND('M3-In'!AI131*AE131*fuf,2))</f>
        <v>0</v>
      </c>
      <c r="AM131" s="81">
        <f>IF(V131=1,"Corriger!",ROUND('M3-In'!AJ131*AE131*fuf,2))</f>
        <v>0</v>
      </c>
      <c r="AN131" s="81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1">
        <f t="shared" si="26"/>
        <v>0</v>
      </c>
      <c r="AQ131" s="81">
        <f t="shared" ca="1" si="27"/>
        <v>0</v>
      </c>
      <c r="AR131" s="81">
        <f t="shared" ca="1" si="28"/>
        <v>0</v>
      </c>
      <c r="AS131" s="81">
        <f t="shared" si="29"/>
        <v>0</v>
      </c>
      <c r="AT131" s="81">
        <f t="shared" ca="1" si="30"/>
        <v>0</v>
      </c>
      <c r="AU131" s="81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'M3-In'!F132*malu3+'M3-In'!G132*dima3+'M3-In'!H132*wome3+'M3-In'!I132*doje3+'M3-In'!J132*vrve3+'M3-In'!K132*zasa3+'M3-In'!L132*zodi3</f>
        <v>0</v>
      </c>
      <c r="F132" s="34">
        <f>IF('M3-In'!Q132&lt;0,1,0)</f>
        <v>0</v>
      </c>
      <c r="G132" s="81" t="str">
        <f t="shared" ref="G132:G195" si="32">IF(F132=1,"pas&lt;0 !","OK")</f>
        <v>OK</v>
      </c>
      <c r="H132" s="81">
        <f>IF('M3-In'!Q132&lt;0,0,'M3-In'!Q132)</f>
        <v>0</v>
      </c>
      <c r="I132" s="25">
        <f>IF('M3-In'!F132&gt;0,malu3,0)</f>
        <v>0</v>
      </c>
      <c r="J132" s="25">
        <f>IF('M3-In'!G132&gt;0,dima3,0)</f>
        <v>0</v>
      </c>
      <c r="K132" s="25">
        <f>IF('M3-In'!H132&gt;0,wome3,0)</f>
        <v>0</v>
      </c>
      <c r="L132" s="25">
        <f>IF('M3-In'!I132&gt;0,doje3,0)</f>
        <v>0</v>
      </c>
      <c r="M132" s="25">
        <f>IF('M3-In'!J132&gt;0,vrve3,0)</f>
        <v>0</v>
      </c>
      <c r="N132" s="25">
        <f>IF('M3-In'!K132&gt;0,zasa3,0)</f>
        <v>0</v>
      </c>
      <c r="O132" s="25">
        <f>IF('M3-In'!L132&gt;0,zodi3,0)</f>
        <v>0</v>
      </c>
      <c r="P132" s="25">
        <f t="shared" ref="P132:P195" si="33">I132+J132+K132+L132+M132+N132+O132</f>
        <v>0</v>
      </c>
      <c r="Q132" s="25">
        <f>IF(P132+'M3-In'!U132&gt;malu3+dima3+wome3+doje3+vrve3+zasa3+zodi3,1,0)</f>
        <v>0</v>
      </c>
      <c r="R132" s="25" t="str">
        <f t="shared" ref="R132:R195" si="34">IF(Q132=1,"Trop!","OK")</f>
        <v>OK</v>
      </c>
      <c r="S132" s="25">
        <f>MIN(P132+'M3-In'!U132,malu3+dima3+wome3+doje3+vrve3+zasa3+zodi3)</f>
        <v>0</v>
      </c>
      <c r="T132" s="25">
        <f>IF('M3-In'!AD132+'M3-In'!AE132+'M3-In'!AF132+'M3-In'!AG132+'M3-In'!AH132+'M3-In'!AI132+'M3-In'!AJ132&gt;S132,1,0)</f>
        <v>0</v>
      </c>
      <c r="U132" s="25" t="str">
        <f t="shared" ref="U132:U195" si="35">IF(T132=1,"Trop!","OK")</f>
        <v>OK</v>
      </c>
      <c r="V132" s="81">
        <f t="shared" ref="V132:V195" si="36">IF(OR(Q132=1,T132=1,F132=1),1,0)</f>
        <v>0</v>
      </c>
      <c r="W132" s="81">
        <f>ROUND('M3-In'!Y132+'M3-In'!Z132+'M3-In'!AA132*0.5+'M3-In'!AB132*0.5,2)</f>
        <v>0</v>
      </c>
      <c r="X132" s="81">
        <f>ROUND('M3-In'!Y132,2)+ROUND('M3-In'!Z132*1.5,2)+ROUND('M3-In'!AA132*0.6,2)+ROUND('M3-In'!AB132*0.9,2)</f>
        <v>0</v>
      </c>
      <c r="Y132" s="81">
        <f ca="1">IF(V132=1,"Corriger",'M3-In'!Y132* vergoeddrie +'M3-In'!Z132*ROUND( vergoeddrie *1.5,2)+'M3-In'!AA132*ROUND( vergoeddrie *0.6,2)+'M3-In'!AB132*ROUND( vergoeddrie *0.9,2))</f>
        <v>0</v>
      </c>
      <c r="Z132" s="81">
        <f t="shared" ref="Z132:Z195" ca="1" si="37">IF(V132=1,"Corriger",Y132-AU132)</f>
        <v>0</v>
      </c>
      <c r="AA132" s="81">
        <f>E132+'M3-In'!N132+'M3-In'!P132+H132</f>
        <v>0</v>
      </c>
      <c r="AB132" s="81">
        <f>E132+'M3-In'!N132+'M3-In'!P132</f>
        <v>0</v>
      </c>
      <c r="AC132" s="25">
        <f>IF(V132=1,"Corriger",MIN(AA132,ad5m3*Ident!L132))</f>
        <v>0</v>
      </c>
      <c r="AD132" s="25">
        <f>MIN(AB132,ad5m3*Ident!L132)</f>
        <v>0</v>
      </c>
      <c r="AE132" s="81">
        <f t="shared" ref="AE132:AE195" si="38">IF(V132=1,"Corriger!",IF(S132=0,0,ROUND(AD132/S132,2)))</f>
        <v>0</v>
      </c>
      <c r="AF132" s="81">
        <f t="shared" ref="AF132:AF195" si="39">IF(V132=1,"Corriger!",ROUND(W132*fuf,2))</f>
        <v>0</v>
      </c>
      <c r="AG132" s="81">
        <f>'M3-In'!AD132+'M3-In'!AE132</f>
        <v>0</v>
      </c>
      <c r="AH132" s="81">
        <f t="shared" ref="AH132:AH195" si="40">IF(V132=1,"Corriger!",ROUND(AG132*AE132*fuf,2))</f>
        <v>0</v>
      </c>
      <c r="AI132" s="81">
        <f>IF(V132=1,"Corriger!",ROUND('M3-In'!AF132*AE132*fuf,2))</f>
        <v>0</v>
      </c>
      <c r="AJ132" s="81">
        <f>IF(V132=1,"Corriger!",ROUND('M3-In'!AG132*AE132*fuf,2))</f>
        <v>0</v>
      </c>
      <c r="AK132" s="81">
        <f>IF(V132=1,"Corriger!",ROUND('M3-In'!AH132*AE132*fuf,2))</f>
        <v>0</v>
      </c>
      <c r="AL132" s="81">
        <f>IF(V132=1,"Corriger!",ROUND('M3-In'!AI132*AE132*fuf,2))</f>
        <v>0</v>
      </c>
      <c r="AM132" s="81">
        <f>IF(V132=1,"Corriger!",ROUND('M3-In'!AJ132*AE132*fuf,2))</f>
        <v>0</v>
      </c>
      <c r="AN132" s="81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1">
        <f t="shared" ref="AP132:AP195" si="42">ROUND(W132*fuf,2)</f>
        <v>0</v>
      </c>
      <c r="AQ132" s="81">
        <f t="shared" ref="AQ132:AQ195" ca="1" si="43">ROUND(fulm3*AP132,2)</f>
        <v>0</v>
      </c>
      <c r="AR132" s="81">
        <f t="shared" ref="AR132:AR195" ca="1" si="44">ROUND(AQ132*wnbij/100,2)</f>
        <v>0</v>
      </c>
      <c r="AS132" s="81">
        <f t="shared" ref="AS132:AS195" si="45">MIN(ROUND(AP132/upm_3,2),1)</f>
        <v>0</v>
      </c>
      <c r="AT132" s="81">
        <f t="shared" ref="AT132:AT195" ca="1" si="46">MIN(ROUND(bvmll3*AS132,2),AR132)</f>
        <v>0</v>
      </c>
      <c r="AU132" s="81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'M3-In'!F133*malu3+'M3-In'!G133*dima3+'M3-In'!H133*wome3+'M3-In'!I133*doje3+'M3-In'!J133*vrve3+'M3-In'!K133*zasa3+'M3-In'!L133*zodi3</f>
        <v>0</v>
      </c>
      <c r="F133" s="34">
        <f>IF('M3-In'!Q133&lt;0,1,0)</f>
        <v>0</v>
      </c>
      <c r="G133" s="81" t="str">
        <f t="shared" si="32"/>
        <v>OK</v>
      </c>
      <c r="H133" s="81">
        <f>IF('M3-In'!Q133&lt;0,0,'M3-In'!Q133)</f>
        <v>0</v>
      </c>
      <c r="I133" s="25">
        <f>IF('M3-In'!F133&gt;0,malu3,0)</f>
        <v>0</v>
      </c>
      <c r="J133" s="25">
        <f>IF('M3-In'!G133&gt;0,dima3,0)</f>
        <v>0</v>
      </c>
      <c r="K133" s="25">
        <f>IF('M3-In'!H133&gt;0,wome3,0)</f>
        <v>0</v>
      </c>
      <c r="L133" s="25">
        <f>IF('M3-In'!I133&gt;0,doje3,0)</f>
        <v>0</v>
      </c>
      <c r="M133" s="25">
        <f>IF('M3-In'!J133&gt;0,vrve3,0)</f>
        <v>0</v>
      </c>
      <c r="N133" s="25">
        <f>IF('M3-In'!K133&gt;0,zasa3,0)</f>
        <v>0</v>
      </c>
      <c r="O133" s="25">
        <f>IF('M3-In'!L133&gt;0,zodi3,0)</f>
        <v>0</v>
      </c>
      <c r="P133" s="25">
        <f t="shared" si="33"/>
        <v>0</v>
      </c>
      <c r="Q133" s="25">
        <f>IF(P133+'M3-In'!U133&gt;malu3+dima3+wome3+doje3+vrve3+zasa3+zodi3,1,0)</f>
        <v>0</v>
      </c>
      <c r="R133" s="25" t="str">
        <f t="shared" si="34"/>
        <v>OK</v>
      </c>
      <c r="S133" s="25">
        <f>MIN(P133+'M3-In'!U133,malu3+dima3+wome3+doje3+vrve3+zasa3+zodi3)</f>
        <v>0</v>
      </c>
      <c r="T133" s="25">
        <f>IF('M3-In'!AD133+'M3-In'!AE133+'M3-In'!AF133+'M3-In'!AG133+'M3-In'!AH133+'M3-In'!AI133+'M3-In'!AJ133&gt;S133,1,0)</f>
        <v>0</v>
      </c>
      <c r="U133" s="25" t="str">
        <f t="shared" si="35"/>
        <v>OK</v>
      </c>
      <c r="V133" s="81">
        <f t="shared" si="36"/>
        <v>0</v>
      </c>
      <c r="W133" s="81">
        <f>ROUND('M3-In'!Y133+'M3-In'!Z133+'M3-In'!AA133*0.5+'M3-In'!AB133*0.5,2)</f>
        <v>0</v>
      </c>
      <c r="X133" s="81">
        <f>ROUND('M3-In'!Y133,2)+ROUND('M3-In'!Z133*1.5,2)+ROUND('M3-In'!AA133*0.6,2)+ROUND('M3-In'!AB133*0.9,2)</f>
        <v>0</v>
      </c>
      <c r="Y133" s="81">
        <f ca="1">IF(V133=1,"Corriger",'M3-In'!Y133* vergoeddrie +'M3-In'!Z133*ROUND( vergoeddrie *1.5,2)+'M3-In'!AA133*ROUND( vergoeddrie *0.6,2)+'M3-In'!AB133*ROUND( vergoeddrie *0.9,2))</f>
        <v>0</v>
      </c>
      <c r="Z133" s="81">
        <f t="shared" ca="1" si="37"/>
        <v>0</v>
      </c>
      <c r="AA133" s="81">
        <f>E133+'M3-In'!N133+'M3-In'!P133+H133</f>
        <v>0</v>
      </c>
      <c r="AB133" s="81">
        <f>E133+'M3-In'!N133+'M3-In'!P133</f>
        <v>0</v>
      </c>
      <c r="AC133" s="25">
        <f>IF(V133=1,"Corriger",MIN(AA133,ad5m3*Ident!L133))</f>
        <v>0</v>
      </c>
      <c r="AD133" s="25">
        <f>MIN(AB133,ad5m3*Ident!L133)</f>
        <v>0</v>
      </c>
      <c r="AE133" s="81">
        <f t="shared" si="38"/>
        <v>0</v>
      </c>
      <c r="AF133" s="81">
        <f t="shared" si="39"/>
        <v>0</v>
      </c>
      <c r="AG133" s="81">
        <f>'M3-In'!AD133+'M3-In'!AE133</f>
        <v>0</v>
      </c>
      <c r="AH133" s="81">
        <f t="shared" si="40"/>
        <v>0</v>
      </c>
      <c r="AI133" s="81">
        <f>IF(V133=1,"Corriger!",ROUND('M3-In'!AF133*AE133*fuf,2))</f>
        <v>0</v>
      </c>
      <c r="AJ133" s="81">
        <f>IF(V133=1,"Corriger!",ROUND('M3-In'!AG133*AE133*fuf,2))</f>
        <v>0</v>
      </c>
      <c r="AK133" s="81">
        <f>IF(V133=1,"Corriger!",ROUND('M3-In'!AH133*AE133*fuf,2))</f>
        <v>0</v>
      </c>
      <c r="AL133" s="81">
        <f>IF(V133=1,"Corriger!",ROUND('M3-In'!AI133*AE133*fuf,2))</f>
        <v>0</v>
      </c>
      <c r="AM133" s="81">
        <f>IF(V133=1,"Corriger!",ROUND('M3-In'!AJ133*AE133*fuf,2))</f>
        <v>0</v>
      </c>
      <c r="AN133" s="81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1">
        <f t="shared" si="42"/>
        <v>0</v>
      </c>
      <c r="AQ133" s="81">
        <f t="shared" ca="1" si="43"/>
        <v>0</v>
      </c>
      <c r="AR133" s="81">
        <f t="shared" ca="1" si="44"/>
        <v>0</v>
      </c>
      <c r="AS133" s="81">
        <f t="shared" si="45"/>
        <v>0</v>
      </c>
      <c r="AT133" s="81">
        <f t="shared" ca="1" si="46"/>
        <v>0</v>
      </c>
      <c r="AU133" s="81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'M3-In'!F134*malu3+'M3-In'!G134*dima3+'M3-In'!H134*wome3+'M3-In'!I134*doje3+'M3-In'!J134*vrve3+'M3-In'!K134*zasa3+'M3-In'!L134*zodi3</f>
        <v>0</v>
      </c>
      <c r="F134" s="34">
        <f>IF('M3-In'!Q134&lt;0,1,0)</f>
        <v>0</v>
      </c>
      <c r="G134" s="81" t="str">
        <f t="shared" si="32"/>
        <v>OK</v>
      </c>
      <c r="H134" s="81">
        <f>IF('M3-In'!Q134&lt;0,0,'M3-In'!Q134)</f>
        <v>0</v>
      </c>
      <c r="I134" s="25">
        <f>IF('M3-In'!F134&gt;0,malu3,0)</f>
        <v>0</v>
      </c>
      <c r="J134" s="25">
        <f>IF('M3-In'!G134&gt;0,dima3,0)</f>
        <v>0</v>
      </c>
      <c r="K134" s="25">
        <f>IF('M3-In'!H134&gt;0,wome3,0)</f>
        <v>0</v>
      </c>
      <c r="L134" s="25">
        <f>IF('M3-In'!I134&gt;0,doje3,0)</f>
        <v>0</v>
      </c>
      <c r="M134" s="25">
        <f>IF('M3-In'!J134&gt;0,vrve3,0)</f>
        <v>0</v>
      </c>
      <c r="N134" s="25">
        <f>IF('M3-In'!K134&gt;0,zasa3,0)</f>
        <v>0</v>
      </c>
      <c r="O134" s="25">
        <f>IF('M3-In'!L134&gt;0,zodi3,0)</f>
        <v>0</v>
      </c>
      <c r="P134" s="25">
        <f t="shared" si="33"/>
        <v>0</v>
      </c>
      <c r="Q134" s="25">
        <f>IF(P134+'M3-In'!U134&gt;malu3+dima3+wome3+doje3+vrve3+zasa3+zodi3,1,0)</f>
        <v>0</v>
      </c>
      <c r="R134" s="25" t="str">
        <f t="shared" si="34"/>
        <v>OK</v>
      </c>
      <c r="S134" s="25">
        <f>MIN(P134+'M3-In'!U134,malu3+dima3+wome3+doje3+vrve3+zasa3+zodi3)</f>
        <v>0</v>
      </c>
      <c r="T134" s="25">
        <f>IF('M3-In'!AD134+'M3-In'!AE134+'M3-In'!AF134+'M3-In'!AG134+'M3-In'!AH134+'M3-In'!AI134+'M3-In'!AJ134&gt;S134,1,0)</f>
        <v>0</v>
      </c>
      <c r="U134" s="25" t="str">
        <f t="shared" si="35"/>
        <v>OK</v>
      </c>
      <c r="V134" s="81">
        <f t="shared" si="36"/>
        <v>0</v>
      </c>
      <c r="W134" s="81">
        <f>ROUND('M3-In'!Y134+'M3-In'!Z134+'M3-In'!AA134*0.5+'M3-In'!AB134*0.5,2)</f>
        <v>0</v>
      </c>
      <c r="X134" s="81">
        <f>ROUND('M3-In'!Y134,2)+ROUND('M3-In'!Z134*1.5,2)+ROUND('M3-In'!AA134*0.6,2)+ROUND('M3-In'!AB134*0.9,2)</f>
        <v>0</v>
      </c>
      <c r="Y134" s="81">
        <f ca="1">IF(V134=1,"Corriger",'M3-In'!Y134* vergoeddrie +'M3-In'!Z134*ROUND( vergoeddrie *1.5,2)+'M3-In'!AA134*ROUND( vergoeddrie *0.6,2)+'M3-In'!AB134*ROUND( vergoeddrie *0.9,2))</f>
        <v>0</v>
      </c>
      <c r="Z134" s="81">
        <f t="shared" ca="1" si="37"/>
        <v>0</v>
      </c>
      <c r="AA134" s="81">
        <f>E134+'M3-In'!N134+'M3-In'!P134+H134</f>
        <v>0</v>
      </c>
      <c r="AB134" s="81">
        <f>E134+'M3-In'!N134+'M3-In'!P134</f>
        <v>0</v>
      </c>
      <c r="AC134" s="25">
        <f>IF(V134=1,"Corriger",MIN(AA134,ad5m3*Ident!L134))</f>
        <v>0</v>
      </c>
      <c r="AD134" s="25">
        <f>MIN(AB134,ad5m3*Ident!L134)</f>
        <v>0</v>
      </c>
      <c r="AE134" s="81">
        <f t="shared" si="38"/>
        <v>0</v>
      </c>
      <c r="AF134" s="81">
        <f t="shared" si="39"/>
        <v>0</v>
      </c>
      <c r="AG134" s="81">
        <f>'M3-In'!AD134+'M3-In'!AE134</f>
        <v>0</v>
      </c>
      <c r="AH134" s="81">
        <f t="shared" si="40"/>
        <v>0</v>
      </c>
      <c r="AI134" s="81">
        <f>IF(V134=1,"Corriger!",ROUND('M3-In'!AF134*AE134*fuf,2))</f>
        <v>0</v>
      </c>
      <c r="AJ134" s="81">
        <f>IF(V134=1,"Corriger!",ROUND('M3-In'!AG134*AE134*fuf,2))</f>
        <v>0</v>
      </c>
      <c r="AK134" s="81">
        <f>IF(V134=1,"Corriger!",ROUND('M3-In'!AH134*AE134*fuf,2))</f>
        <v>0</v>
      </c>
      <c r="AL134" s="81">
        <f>IF(V134=1,"Corriger!",ROUND('M3-In'!AI134*AE134*fuf,2))</f>
        <v>0</v>
      </c>
      <c r="AM134" s="81">
        <f>IF(V134=1,"Corriger!",ROUND('M3-In'!AJ134*AE134*fuf,2))</f>
        <v>0</v>
      </c>
      <c r="AN134" s="81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1">
        <f t="shared" si="42"/>
        <v>0</v>
      </c>
      <c r="AQ134" s="81">
        <f t="shared" ca="1" si="43"/>
        <v>0</v>
      </c>
      <c r="AR134" s="81">
        <f t="shared" ca="1" si="44"/>
        <v>0</v>
      </c>
      <c r="AS134" s="81">
        <f t="shared" si="45"/>
        <v>0</v>
      </c>
      <c r="AT134" s="81">
        <f t="shared" ca="1" si="46"/>
        <v>0</v>
      </c>
      <c r="AU134" s="81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'M3-In'!F135*malu3+'M3-In'!G135*dima3+'M3-In'!H135*wome3+'M3-In'!I135*doje3+'M3-In'!J135*vrve3+'M3-In'!K135*zasa3+'M3-In'!L135*zodi3</f>
        <v>0</v>
      </c>
      <c r="F135" s="34">
        <f>IF('M3-In'!Q135&lt;0,1,0)</f>
        <v>0</v>
      </c>
      <c r="G135" s="81" t="str">
        <f t="shared" si="32"/>
        <v>OK</v>
      </c>
      <c r="H135" s="81">
        <f>IF('M3-In'!Q135&lt;0,0,'M3-In'!Q135)</f>
        <v>0</v>
      </c>
      <c r="I135" s="25">
        <f>IF('M3-In'!F135&gt;0,malu3,0)</f>
        <v>0</v>
      </c>
      <c r="J135" s="25">
        <f>IF('M3-In'!G135&gt;0,dima3,0)</f>
        <v>0</v>
      </c>
      <c r="K135" s="25">
        <f>IF('M3-In'!H135&gt;0,wome3,0)</f>
        <v>0</v>
      </c>
      <c r="L135" s="25">
        <f>IF('M3-In'!I135&gt;0,doje3,0)</f>
        <v>0</v>
      </c>
      <c r="M135" s="25">
        <f>IF('M3-In'!J135&gt;0,vrve3,0)</f>
        <v>0</v>
      </c>
      <c r="N135" s="25">
        <f>IF('M3-In'!K135&gt;0,zasa3,0)</f>
        <v>0</v>
      </c>
      <c r="O135" s="25">
        <f>IF('M3-In'!L135&gt;0,zodi3,0)</f>
        <v>0</v>
      </c>
      <c r="P135" s="25">
        <f t="shared" si="33"/>
        <v>0</v>
      </c>
      <c r="Q135" s="25">
        <f>IF(P135+'M3-In'!U135&gt;malu3+dima3+wome3+doje3+vrve3+zasa3+zodi3,1,0)</f>
        <v>0</v>
      </c>
      <c r="R135" s="25" t="str">
        <f t="shared" si="34"/>
        <v>OK</v>
      </c>
      <c r="S135" s="25">
        <f>MIN(P135+'M3-In'!U135,malu3+dima3+wome3+doje3+vrve3+zasa3+zodi3)</f>
        <v>0</v>
      </c>
      <c r="T135" s="25">
        <f>IF('M3-In'!AD135+'M3-In'!AE135+'M3-In'!AF135+'M3-In'!AG135+'M3-In'!AH135+'M3-In'!AI135+'M3-In'!AJ135&gt;S135,1,0)</f>
        <v>0</v>
      </c>
      <c r="U135" s="25" t="str">
        <f t="shared" si="35"/>
        <v>OK</v>
      </c>
      <c r="V135" s="81">
        <f t="shared" si="36"/>
        <v>0</v>
      </c>
      <c r="W135" s="81">
        <f>ROUND('M3-In'!Y135+'M3-In'!Z135+'M3-In'!AA135*0.5+'M3-In'!AB135*0.5,2)</f>
        <v>0</v>
      </c>
      <c r="X135" s="81">
        <f>ROUND('M3-In'!Y135,2)+ROUND('M3-In'!Z135*1.5,2)+ROUND('M3-In'!AA135*0.6,2)+ROUND('M3-In'!AB135*0.9,2)</f>
        <v>0</v>
      </c>
      <c r="Y135" s="81">
        <f ca="1">IF(V135=1,"Corriger",'M3-In'!Y135* vergoeddrie +'M3-In'!Z135*ROUND( vergoeddrie *1.5,2)+'M3-In'!AA135*ROUND( vergoeddrie *0.6,2)+'M3-In'!AB135*ROUND( vergoeddrie *0.9,2))</f>
        <v>0</v>
      </c>
      <c r="Z135" s="81">
        <f t="shared" ca="1" si="37"/>
        <v>0</v>
      </c>
      <c r="AA135" s="81">
        <f>E135+'M3-In'!N135+'M3-In'!P135+H135</f>
        <v>0</v>
      </c>
      <c r="AB135" s="81">
        <f>E135+'M3-In'!N135+'M3-In'!P135</f>
        <v>0</v>
      </c>
      <c r="AC135" s="25">
        <f>IF(V135=1,"Corriger",MIN(AA135,ad5m3*Ident!L135))</f>
        <v>0</v>
      </c>
      <c r="AD135" s="25">
        <f>MIN(AB135,ad5m3*Ident!L135)</f>
        <v>0</v>
      </c>
      <c r="AE135" s="81">
        <f t="shared" si="38"/>
        <v>0</v>
      </c>
      <c r="AF135" s="81">
        <f t="shared" si="39"/>
        <v>0</v>
      </c>
      <c r="AG135" s="81">
        <f>'M3-In'!AD135+'M3-In'!AE135</f>
        <v>0</v>
      </c>
      <c r="AH135" s="81">
        <f t="shared" si="40"/>
        <v>0</v>
      </c>
      <c r="AI135" s="81">
        <f>IF(V135=1,"Corriger!",ROUND('M3-In'!AF135*AE135*fuf,2))</f>
        <v>0</v>
      </c>
      <c r="AJ135" s="81">
        <f>IF(V135=1,"Corriger!",ROUND('M3-In'!AG135*AE135*fuf,2))</f>
        <v>0</v>
      </c>
      <c r="AK135" s="81">
        <f>IF(V135=1,"Corriger!",ROUND('M3-In'!AH135*AE135*fuf,2))</f>
        <v>0</v>
      </c>
      <c r="AL135" s="81">
        <f>IF(V135=1,"Corriger!",ROUND('M3-In'!AI135*AE135*fuf,2))</f>
        <v>0</v>
      </c>
      <c r="AM135" s="81">
        <f>IF(V135=1,"Corriger!",ROUND('M3-In'!AJ135*AE135*fuf,2))</f>
        <v>0</v>
      </c>
      <c r="AN135" s="81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1">
        <f t="shared" si="42"/>
        <v>0</v>
      </c>
      <c r="AQ135" s="81">
        <f t="shared" ca="1" si="43"/>
        <v>0</v>
      </c>
      <c r="AR135" s="81">
        <f t="shared" ca="1" si="44"/>
        <v>0</v>
      </c>
      <c r="AS135" s="81">
        <f t="shared" si="45"/>
        <v>0</v>
      </c>
      <c r="AT135" s="81">
        <f t="shared" ca="1" si="46"/>
        <v>0</v>
      </c>
      <c r="AU135" s="81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'M3-In'!F136*malu3+'M3-In'!G136*dima3+'M3-In'!H136*wome3+'M3-In'!I136*doje3+'M3-In'!J136*vrve3+'M3-In'!K136*zasa3+'M3-In'!L136*zodi3</f>
        <v>0</v>
      </c>
      <c r="F136" s="34">
        <f>IF('M3-In'!Q136&lt;0,1,0)</f>
        <v>0</v>
      </c>
      <c r="G136" s="81" t="str">
        <f t="shared" si="32"/>
        <v>OK</v>
      </c>
      <c r="H136" s="81">
        <f>IF('M3-In'!Q136&lt;0,0,'M3-In'!Q136)</f>
        <v>0</v>
      </c>
      <c r="I136" s="25">
        <f>IF('M3-In'!F136&gt;0,malu3,0)</f>
        <v>0</v>
      </c>
      <c r="J136" s="25">
        <f>IF('M3-In'!G136&gt;0,dima3,0)</f>
        <v>0</v>
      </c>
      <c r="K136" s="25">
        <f>IF('M3-In'!H136&gt;0,wome3,0)</f>
        <v>0</v>
      </c>
      <c r="L136" s="25">
        <f>IF('M3-In'!I136&gt;0,doje3,0)</f>
        <v>0</v>
      </c>
      <c r="M136" s="25">
        <f>IF('M3-In'!J136&gt;0,vrve3,0)</f>
        <v>0</v>
      </c>
      <c r="N136" s="25">
        <f>IF('M3-In'!K136&gt;0,zasa3,0)</f>
        <v>0</v>
      </c>
      <c r="O136" s="25">
        <f>IF('M3-In'!L136&gt;0,zodi3,0)</f>
        <v>0</v>
      </c>
      <c r="P136" s="25">
        <f t="shared" si="33"/>
        <v>0</v>
      </c>
      <c r="Q136" s="25">
        <f>IF(P136+'M3-In'!U136&gt;malu3+dima3+wome3+doje3+vrve3+zasa3+zodi3,1,0)</f>
        <v>0</v>
      </c>
      <c r="R136" s="25" t="str">
        <f t="shared" si="34"/>
        <v>OK</v>
      </c>
      <c r="S136" s="25">
        <f>MIN(P136+'M3-In'!U136,malu3+dima3+wome3+doje3+vrve3+zasa3+zodi3)</f>
        <v>0</v>
      </c>
      <c r="T136" s="25">
        <f>IF('M3-In'!AD136+'M3-In'!AE136+'M3-In'!AF136+'M3-In'!AG136+'M3-In'!AH136+'M3-In'!AI136+'M3-In'!AJ136&gt;S136,1,0)</f>
        <v>0</v>
      </c>
      <c r="U136" s="25" t="str">
        <f t="shared" si="35"/>
        <v>OK</v>
      </c>
      <c r="V136" s="81">
        <f t="shared" si="36"/>
        <v>0</v>
      </c>
      <c r="W136" s="81">
        <f>ROUND('M3-In'!Y136+'M3-In'!Z136+'M3-In'!AA136*0.5+'M3-In'!AB136*0.5,2)</f>
        <v>0</v>
      </c>
      <c r="X136" s="81">
        <f>ROUND('M3-In'!Y136,2)+ROUND('M3-In'!Z136*1.5,2)+ROUND('M3-In'!AA136*0.6,2)+ROUND('M3-In'!AB136*0.9,2)</f>
        <v>0</v>
      </c>
      <c r="Y136" s="81">
        <f ca="1">IF(V136=1,"Corriger",'M3-In'!Y136* vergoeddrie +'M3-In'!Z136*ROUND( vergoeddrie *1.5,2)+'M3-In'!AA136*ROUND( vergoeddrie *0.6,2)+'M3-In'!AB136*ROUND( vergoeddrie *0.9,2))</f>
        <v>0</v>
      </c>
      <c r="Z136" s="81">
        <f t="shared" ca="1" si="37"/>
        <v>0</v>
      </c>
      <c r="AA136" s="81">
        <f>E136+'M3-In'!N136+'M3-In'!P136+H136</f>
        <v>0</v>
      </c>
      <c r="AB136" s="81">
        <f>E136+'M3-In'!N136+'M3-In'!P136</f>
        <v>0</v>
      </c>
      <c r="AC136" s="25">
        <f>IF(V136=1,"Corriger",MIN(AA136,ad5m3*Ident!L136))</f>
        <v>0</v>
      </c>
      <c r="AD136" s="25">
        <f>MIN(AB136,ad5m3*Ident!L136)</f>
        <v>0</v>
      </c>
      <c r="AE136" s="81">
        <f t="shared" si="38"/>
        <v>0</v>
      </c>
      <c r="AF136" s="81">
        <f t="shared" si="39"/>
        <v>0</v>
      </c>
      <c r="AG136" s="81">
        <f>'M3-In'!AD136+'M3-In'!AE136</f>
        <v>0</v>
      </c>
      <c r="AH136" s="81">
        <f t="shared" si="40"/>
        <v>0</v>
      </c>
      <c r="AI136" s="81">
        <f>IF(V136=1,"Corriger!",ROUND('M3-In'!AF136*AE136*fuf,2))</f>
        <v>0</v>
      </c>
      <c r="AJ136" s="81">
        <f>IF(V136=1,"Corriger!",ROUND('M3-In'!AG136*AE136*fuf,2))</f>
        <v>0</v>
      </c>
      <c r="AK136" s="81">
        <f>IF(V136=1,"Corriger!",ROUND('M3-In'!AH136*AE136*fuf,2))</f>
        <v>0</v>
      </c>
      <c r="AL136" s="81">
        <f>IF(V136=1,"Corriger!",ROUND('M3-In'!AI136*AE136*fuf,2))</f>
        <v>0</v>
      </c>
      <c r="AM136" s="81">
        <f>IF(V136=1,"Corriger!",ROUND('M3-In'!AJ136*AE136*fuf,2))</f>
        <v>0</v>
      </c>
      <c r="AN136" s="81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1">
        <f t="shared" si="42"/>
        <v>0</v>
      </c>
      <c r="AQ136" s="81">
        <f t="shared" ca="1" si="43"/>
        <v>0</v>
      </c>
      <c r="AR136" s="81">
        <f t="shared" ca="1" si="44"/>
        <v>0</v>
      </c>
      <c r="AS136" s="81">
        <f t="shared" si="45"/>
        <v>0</v>
      </c>
      <c r="AT136" s="81">
        <f t="shared" ca="1" si="46"/>
        <v>0</v>
      </c>
      <c r="AU136" s="81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'M3-In'!F137*malu3+'M3-In'!G137*dima3+'M3-In'!H137*wome3+'M3-In'!I137*doje3+'M3-In'!J137*vrve3+'M3-In'!K137*zasa3+'M3-In'!L137*zodi3</f>
        <v>0</v>
      </c>
      <c r="F137" s="34">
        <f>IF('M3-In'!Q137&lt;0,1,0)</f>
        <v>0</v>
      </c>
      <c r="G137" s="81" t="str">
        <f t="shared" si="32"/>
        <v>OK</v>
      </c>
      <c r="H137" s="81">
        <f>IF('M3-In'!Q137&lt;0,0,'M3-In'!Q137)</f>
        <v>0</v>
      </c>
      <c r="I137" s="25">
        <f>IF('M3-In'!F137&gt;0,malu3,0)</f>
        <v>0</v>
      </c>
      <c r="J137" s="25">
        <f>IF('M3-In'!G137&gt;0,dima3,0)</f>
        <v>0</v>
      </c>
      <c r="K137" s="25">
        <f>IF('M3-In'!H137&gt;0,wome3,0)</f>
        <v>0</v>
      </c>
      <c r="L137" s="25">
        <f>IF('M3-In'!I137&gt;0,doje3,0)</f>
        <v>0</v>
      </c>
      <c r="M137" s="25">
        <f>IF('M3-In'!J137&gt;0,vrve3,0)</f>
        <v>0</v>
      </c>
      <c r="N137" s="25">
        <f>IF('M3-In'!K137&gt;0,zasa3,0)</f>
        <v>0</v>
      </c>
      <c r="O137" s="25">
        <f>IF('M3-In'!L137&gt;0,zodi3,0)</f>
        <v>0</v>
      </c>
      <c r="P137" s="25">
        <f t="shared" si="33"/>
        <v>0</v>
      </c>
      <c r="Q137" s="25">
        <f>IF(P137+'M3-In'!U137&gt;malu3+dima3+wome3+doje3+vrve3+zasa3+zodi3,1,0)</f>
        <v>0</v>
      </c>
      <c r="R137" s="25" t="str">
        <f t="shared" si="34"/>
        <v>OK</v>
      </c>
      <c r="S137" s="25">
        <f>MIN(P137+'M3-In'!U137,malu3+dima3+wome3+doje3+vrve3+zasa3+zodi3)</f>
        <v>0</v>
      </c>
      <c r="T137" s="25">
        <f>IF('M3-In'!AD137+'M3-In'!AE137+'M3-In'!AF137+'M3-In'!AG137+'M3-In'!AH137+'M3-In'!AI137+'M3-In'!AJ137&gt;S137,1,0)</f>
        <v>0</v>
      </c>
      <c r="U137" s="25" t="str">
        <f t="shared" si="35"/>
        <v>OK</v>
      </c>
      <c r="V137" s="81">
        <f t="shared" si="36"/>
        <v>0</v>
      </c>
      <c r="W137" s="81">
        <f>ROUND('M3-In'!Y137+'M3-In'!Z137+'M3-In'!AA137*0.5+'M3-In'!AB137*0.5,2)</f>
        <v>0</v>
      </c>
      <c r="X137" s="81">
        <f>ROUND('M3-In'!Y137,2)+ROUND('M3-In'!Z137*1.5,2)+ROUND('M3-In'!AA137*0.6,2)+ROUND('M3-In'!AB137*0.9,2)</f>
        <v>0</v>
      </c>
      <c r="Y137" s="81">
        <f ca="1">IF(V137=1,"Corriger",'M3-In'!Y137* vergoeddrie +'M3-In'!Z137*ROUND( vergoeddrie *1.5,2)+'M3-In'!AA137*ROUND( vergoeddrie *0.6,2)+'M3-In'!AB137*ROUND( vergoeddrie *0.9,2))</f>
        <v>0</v>
      </c>
      <c r="Z137" s="81">
        <f t="shared" ca="1" si="37"/>
        <v>0</v>
      </c>
      <c r="AA137" s="81">
        <f>E137+'M3-In'!N137+'M3-In'!P137+H137</f>
        <v>0</v>
      </c>
      <c r="AB137" s="81">
        <f>E137+'M3-In'!N137+'M3-In'!P137</f>
        <v>0</v>
      </c>
      <c r="AC137" s="25">
        <f>IF(V137=1,"Corriger",MIN(AA137,ad5m3*Ident!L137))</f>
        <v>0</v>
      </c>
      <c r="AD137" s="25">
        <f>MIN(AB137,ad5m3*Ident!L137)</f>
        <v>0</v>
      </c>
      <c r="AE137" s="81">
        <f t="shared" si="38"/>
        <v>0</v>
      </c>
      <c r="AF137" s="81">
        <f t="shared" si="39"/>
        <v>0</v>
      </c>
      <c r="AG137" s="81">
        <f>'M3-In'!AD137+'M3-In'!AE137</f>
        <v>0</v>
      </c>
      <c r="AH137" s="81">
        <f t="shared" si="40"/>
        <v>0</v>
      </c>
      <c r="AI137" s="81">
        <f>IF(V137=1,"Corriger!",ROUND('M3-In'!AF137*AE137*fuf,2))</f>
        <v>0</v>
      </c>
      <c r="AJ137" s="81">
        <f>IF(V137=1,"Corriger!",ROUND('M3-In'!AG137*AE137*fuf,2))</f>
        <v>0</v>
      </c>
      <c r="AK137" s="81">
        <f>IF(V137=1,"Corriger!",ROUND('M3-In'!AH137*AE137*fuf,2))</f>
        <v>0</v>
      </c>
      <c r="AL137" s="81">
        <f>IF(V137=1,"Corriger!",ROUND('M3-In'!AI137*AE137*fuf,2))</f>
        <v>0</v>
      </c>
      <c r="AM137" s="81">
        <f>IF(V137=1,"Corriger!",ROUND('M3-In'!AJ137*AE137*fuf,2))</f>
        <v>0</v>
      </c>
      <c r="AN137" s="81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1">
        <f t="shared" si="42"/>
        <v>0</v>
      </c>
      <c r="AQ137" s="81">
        <f t="shared" ca="1" si="43"/>
        <v>0</v>
      </c>
      <c r="AR137" s="81">
        <f t="shared" ca="1" si="44"/>
        <v>0</v>
      </c>
      <c r="AS137" s="81">
        <f t="shared" si="45"/>
        <v>0</v>
      </c>
      <c r="AT137" s="81">
        <f t="shared" ca="1" si="46"/>
        <v>0</v>
      </c>
      <c r="AU137" s="81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'M3-In'!F138*malu3+'M3-In'!G138*dima3+'M3-In'!H138*wome3+'M3-In'!I138*doje3+'M3-In'!J138*vrve3+'M3-In'!K138*zasa3+'M3-In'!L138*zodi3</f>
        <v>0</v>
      </c>
      <c r="F138" s="34">
        <f>IF('M3-In'!Q138&lt;0,1,0)</f>
        <v>0</v>
      </c>
      <c r="G138" s="81" t="str">
        <f t="shared" si="32"/>
        <v>OK</v>
      </c>
      <c r="H138" s="81">
        <f>IF('M3-In'!Q138&lt;0,0,'M3-In'!Q138)</f>
        <v>0</v>
      </c>
      <c r="I138" s="25">
        <f>IF('M3-In'!F138&gt;0,malu3,0)</f>
        <v>0</v>
      </c>
      <c r="J138" s="25">
        <f>IF('M3-In'!G138&gt;0,dima3,0)</f>
        <v>0</v>
      </c>
      <c r="K138" s="25">
        <f>IF('M3-In'!H138&gt;0,wome3,0)</f>
        <v>0</v>
      </c>
      <c r="L138" s="25">
        <f>IF('M3-In'!I138&gt;0,doje3,0)</f>
        <v>0</v>
      </c>
      <c r="M138" s="25">
        <f>IF('M3-In'!J138&gt;0,vrve3,0)</f>
        <v>0</v>
      </c>
      <c r="N138" s="25">
        <f>IF('M3-In'!K138&gt;0,zasa3,0)</f>
        <v>0</v>
      </c>
      <c r="O138" s="25">
        <f>IF('M3-In'!L138&gt;0,zodi3,0)</f>
        <v>0</v>
      </c>
      <c r="P138" s="25">
        <f t="shared" si="33"/>
        <v>0</v>
      </c>
      <c r="Q138" s="25">
        <f>IF(P138+'M3-In'!U138&gt;malu3+dima3+wome3+doje3+vrve3+zasa3+zodi3,1,0)</f>
        <v>0</v>
      </c>
      <c r="R138" s="25" t="str">
        <f t="shared" si="34"/>
        <v>OK</v>
      </c>
      <c r="S138" s="25">
        <f>MIN(P138+'M3-In'!U138,malu3+dima3+wome3+doje3+vrve3+zasa3+zodi3)</f>
        <v>0</v>
      </c>
      <c r="T138" s="25">
        <f>IF('M3-In'!AD138+'M3-In'!AE138+'M3-In'!AF138+'M3-In'!AG138+'M3-In'!AH138+'M3-In'!AI138+'M3-In'!AJ138&gt;S138,1,0)</f>
        <v>0</v>
      </c>
      <c r="U138" s="25" t="str">
        <f t="shared" si="35"/>
        <v>OK</v>
      </c>
      <c r="V138" s="81">
        <f t="shared" si="36"/>
        <v>0</v>
      </c>
      <c r="W138" s="81">
        <f>ROUND('M3-In'!Y138+'M3-In'!Z138+'M3-In'!AA138*0.5+'M3-In'!AB138*0.5,2)</f>
        <v>0</v>
      </c>
      <c r="X138" s="81">
        <f>ROUND('M3-In'!Y138,2)+ROUND('M3-In'!Z138*1.5,2)+ROUND('M3-In'!AA138*0.6,2)+ROUND('M3-In'!AB138*0.9,2)</f>
        <v>0</v>
      </c>
      <c r="Y138" s="81">
        <f ca="1">IF(V138=1,"Corriger",'M3-In'!Y138* vergoeddrie +'M3-In'!Z138*ROUND( vergoeddrie *1.5,2)+'M3-In'!AA138*ROUND( vergoeddrie *0.6,2)+'M3-In'!AB138*ROUND( vergoeddrie *0.9,2))</f>
        <v>0</v>
      </c>
      <c r="Z138" s="81">
        <f t="shared" ca="1" si="37"/>
        <v>0</v>
      </c>
      <c r="AA138" s="81">
        <f>E138+'M3-In'!N138+'M3-In'!P138+H138</f>
        <v>0</v>
      </c>
      <c r="AB138" s="81">
        <f>E138+'M3-In'!N138+'M3-In'!P138</f>
        <v>0</v>
      </c>
      <c r="AC138" s="25">
        <f>IF(V138=1,"Corriger",MIN(AA138,ad5m3*Ident!L138))</f>
        <v>0</v>
      </c>
      <c r="AD138" s="25">
        <f>MIN(AB138,ad5m3*Ident!L138)</f>
        <v>0</v>
      </c>
      <c r="AE138" s="81">
        <f t="shared" si="38"/>
        <v>0</v>
      </c>
      <c r="AF138" s="81">
        <f t="shared" si="39"/>
        <v>0</v>
      </c>
      <c r="AG138" s="81">
        <f>'M3-In'!AD138+'M3-In'!AE138</f>
        <v>0</v>
      </c>
      <c r="AH138" s="81">
        <f t="shared" si="40"/>
        <v>0</v>
      </c>
      <c r="AI138" s="81">
        <f>IF(V138=1,"Corriger!",ROUND('M3-In'!AF138*AE138*fuf,2))</f>
        <v>0</v>
      </c>
      <c r="AJ138" s="81">
        <f>IF(V138=1,"Corriger!",ROUND('M3-In'!AG138*AE138*fuf,2))</f>
        <v>0</v>
      </c>
      <c r="AK138" s="81">
        <f>IF(V138=1,"Corriger!",ROUND('M3-In'!AH138*AE138*fuf,2))</f>
        <v>0</v>
      </c>
      <c r="AL138" s="81">
        <f>IF(V138=1,"Corriger!",ROUND('M3-In'!AI138*AE138*fuf,2))</f>
        <v>0</v>
      </c>
      <c r="AM138" s="81">
        <f>IF(V138=1,"Corriger!",ROUND('M3-In'!AJ138*AE138*fuf,2))</f>
        <v>0</v>
      </c>
      <c r="AN138" s="81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1">
        <f t="shared" si="42"/>
        <v>0</v>
      </c>
      <c r="AQ138" s="81">
        <f t="shared" ca="1" si="43"/>
        <v>0</v>
      </c>
      <c r="AR138" s="81">
        <f t="shared" ca="1" si="44"/>
        <v>0</v>
      </c>
      <c r="AS138" s="81">
        <f t="shared" si="45"/>
        <v>0</v>
      </c>
      <c r="AT138" s="81">
        <f t="shared" ca="1" si="46"/>
        <v>0</v>
      </c>
      <c r="AU138" s="81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'M3-In'!F139*malu3+'M3-In'!G139*dima3+'M3-In'!H139*wome3+'M3-In'!I139*doje3+'M3-In'!J139*vrve3+'M3-In'!K139*zasa3+'M3-In'!L139*zodi3</f>
        <v>0</v>
      </c>
      <c r="F139" s="34">
        <f>IF('M3-In'!Q139&lt;0,1,0)</f>
        <v>0</v>
      </c>
      <c r="G139" s="81" t="str">
        <f t="shared" si="32"/>
        <v>OK</v>
      </c>
      <c r="H139" s="81">
        <f>IF('M3-In'!Q139&lt;0,0,'M3-In'!Q139)</f>
        <v>0</v>
      </c>
      <c r="I139" s="25">
        <f>IF('M3-In'!F139&gt;0,malu3,0)</f>
        <v>0</v>
      </c>
      <c r="J139" s="25">
        <f>IF('M3-In'!G139&gt;0,dima3,0)</f>
        <v>0</v>
      </c>
      <c r="K139" s="25">
        <f>IF('M3-In'!H139&gt;0,wome3,0)</f>
        <v>0</v>
      </c>
      <c r="L139" s="25">
        <f>IF('M3-In'!I139&gt;0,doje3,0)</f>
        <v>0</v>
      </c>
      <c r="M139" s="25">
        <f>IF('M3-In'!J139&gt;0,vrve3,0)</f>
        <v>0</v>
      </c>
      <c r="N139" s="25">
        <f>IF('M3-In'!K139&gt;0,zasa3,0)</f>
        <v>0</v>
      </c>
      <c r="O139" s="25">
        <f>IF('M3-In'!L139&gt;0,zodi3,0)</f>
        <v>0</v>
      </c>
      <c r="P139" s="25">
        <f t="shared" si="33"/>
        <v>0</v>
      </c>
      <c r="Q139" s="25">
        <f>IF(P139+'M3-In'!U139&gt;malu3+dima3+wome3+doje3+vrve3+zasa3+zodi3,1,0)</f>
        <v>0</v>
      </c>
      <c r="R139" s="25" t="str">
        <f t="shared" si="34"/>
        <v>OK</v>
      </c>
      <c r="S139" s="25">
        <f>MIN(P139+'M3-In'!U139,malu3+dima3+wome3+doje3+vrve3+zasa3+zodi3)</f>
        <v>0</v>
      </c>
      <c r="T139" s="25">
        <f>IF('M3-In'!AD139+'M3-In'!AE139+'M3-In'!AF139+'M3-In'!AG139+'M3-In'!AH139+'M3-In'!AI139+'M3-In'!AJ139&gt;S139,1,0)</f>
        <v>0</v>
      </c>
      <c r="U139" s="25" t="str">
        <f t="shared" si="35"/>
        <v>OK</v>
      </c>
      <c r="V139" s="81">
        <f t="shared" si="36"/>
        <v>0</v>
      </c>
      <c r="W139" s="81">
        <f>ROUND('M3-In'!Y139+'M3-In'!Z139+'M3-In'!AA139*0.5+'M3-In'!AB139*0.5,2)</f>
        <v>0</v>
      </c>
      <c r="X139" s="81">
        <f>ROUND('M3-In'!Y139,2)+ROUND('M3-In'!Z139*1.5,2)+ROUND('M3-In'!AA139*0.6,2)+ROUND('M3-In'!AB139*0.9,2)</f>
        <v>0</v>
      </c>
      <c r="Y139" s="81">
        <f ca="1">IF(V139=1,"Corriger",'M3-In'!Y139* vergoeddrie +'M3-In'!Z139*ROUND( vergoeddrie *1.5,2)+'M3-In'!AA139*ROUND( vergoeddrie *0.6,2)+'M3-In'!AB139*ROUND( vergoeddrie *0.9,2))</f>
        <v>0</v>
      </c>
      <c r="Z139" s="81">
        <f t="shared" ca="1" si="37"/>
        <v>0</v>
      </c>
      <c r="AA139" s="81">
        <f>E139+'M3-In'!N139+'M3-In'!P139+H139</f>
        <v>0</v>
      </c>
      <c r="AB139" s="81">
        <f>E139+'M3-In'!N139+'M3-In'!P139</f>
        <v>0</v>
      </c>
      <c r="AC139" s="25">
        <f>IF(V139=1,"Corriger",MIN(AA139,ad5m3*Ident!L139))</f>
        <v>0</v>
      </c>
      <c r="AD139" s="25">
        <f>MIN(AB139,ad5m3*Ident!L139)</f>
        <v>0</v>
      </c>
      <c r="AE139" s="81">
        <f t="shared" si="38"/>
        <v>0</v>
      </c>
      <c r="AF139" s="81">
        <f t="shared" si="39"/>
        <v>0</v>
      </c>
      <c r="AG139" s="81">
        <f>'M3-In'!AD139+'M3-In'!AE139</f>
        <v>0</v>
      </c>
      <c r="AH139" s="81">
        <f t="shared" si="40"/>
        <v>0</v>
      </c>
      <c r="AI139" s="81">
        <f>IF(V139=1,"Corriger!",ROUND('M3-In'!AF139*AE139*fuf,2))</f>
        <v>0</v>
      </c>
      <c r="AJ139" s="81">
        <f>IF(V139=1,"Corriger!",ROUND('M3-In'!AG139*AE139*fuf,2))</f>
        <v>0</v>
      </c>
      <c r="AK139" s="81">
        <f>IF(V139=1,"Corriger!",ROUND('M3-In'!AH139*AE139*fuf,2))</f>
        <v>0</v>
      </c>
      <c r="AL139" s="81">
        <f>IF(V139=1,"Corriger!",ROUND('M3-In'!AI139*AE139*fuf,2))</f>
        <v>0</v>
      </c>
      <c r="AM139" s="81">
        <f>IF(V139=1,"Corriger!",ROUND('M3-In'!AJ139*AE139*fuf,2))</f>
        <v>0</v>
      </c>
      <c r="AN139" s="81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1">
        <f t="shared" si="42"/>
        <v>0</v>
      </c>
      <c r="AQ139" s="81">
        <f t="shared" ca="1" si="43"/>
        <v>0</v>
      </c>
      <c r="AR139" s="81">
        <f t="shared" ca="1" si="44"/>
        <v>0</v>
      </c>
      <c r="AS139" s="81">
        <f t="shared" si="45"/>
        <v>0</v>
      </c>
      <c r="AT139" s="81">
        <f t="shared" ca="1" si="46"/>
        <v>0</v>
      </c>
      <c r="AU139" s="81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'M3-In'!F140*malu3+'M3-In'!G140*dima3+'M3-In'!H140*wome3+'M3-In'!I140*doje3+'M3-In'!J140*vrve3+'M3-In'!K140*zasa3+'M3-In'!L140*zodi3</f>
        <v>0</v>
      </c>
      <c r="F140" s="34">
        <f>IF('M3-In'!Q140&lt;0,1,0)</f>
        <v>0</v>
      </c>
      <c r="G140" s="81" t="str">
        <f t="shared" si="32"/>
        <v>OK</v>
      </c>
      <c r="H140" s="81">
        <f>IF('M3-In'!Q140&lt;0,0,'M3-In'!Q140)</f>
        <v>0</v>
      </c>
      <c r="I140" s="25">
        <f>IF('M3-In'!F140&gt;0,malu3,0)</f>
        <v>0</v>
      </c>
      <c r="J140" s="25">
        <f>IF('M3-In'!G140&gt;0,dima3,0)</f>
        <v>0</v>
      </c>
      <c r="K140" s="25">
        <f>IF('M3-In'!H140&gt;0,wome3,0)</f>
        <v>0</v>
      </c>
      <c r="L140" s="25">
        <f>IF('M3-In'!I140&gt;0,doje3,0)</f>
        <v>0</v>
      </c>
      <c r="M140" s="25">
        <f>IF('M3-In'!J140&gt;0,vrve3,0)</f>
        <v>0</v>
      </c>
      <c r="N140" s="25">
        <f>IF('M3-In'!K140&gt;0,zasa3,0)</f>
        <v>0</v>
      </c>
      <c r="O140" s="25">
        <f>IF('M3-In'!L140&gt;0,zodi3,0)</f>
        <v>0</v>
      </c>
      <c r="P140" s="25">
        <f t="shared" si="33"/>
        <v>0</v>
      </c>
      <c r="Q140" s="25">
        <f>IF(P140+'M3-In'!U140&gt;malu3+dima3+wome3+doje3+vrve3+zasa3+zodi3,1,0)</f>
        <v>0</v>
      </c>
      <c r="R140" s="25" t="str">
        <f t="shared" si="34"/>
        <v>OK</v>
      </c>
      <c r="S140" s="25">
        <f>MIN(P140+'M3-In'!U140,malu3+dima3+wome3+doje3+vrve3+zasa3+zodi3)</f>
        <v>0</v>
      </c>
      <c r="T140" s="25">
        <f>IF('M3-In'!AD140+'M3-In'!AE140+'M3-In'!AF140+'M3-In'!AG140+'M3-In'!AH140+'M3-In'!AI140+'M3-In'!AJ140&gt;S140,1,0)</f>
        <v>0</v>
      </c>
      <c r="U140" s="25" t="str">
        <f t="shared" si="35"/>
        <v>OK</v>
      </c>
      <c r="V140" s="81">
        <f t="shared" si="36"/>
        <v>0</v>
      </c>
      <c r="W140" s="81">
        <f>ROUND('M3-In'!Y140+'M3-In'!Z140+'M3-In'!AA140*0.5+'M3-In'!AB140*0.5,2)</f>
        <v>0</v>
      </c>
      <c r="X140" s="81">
        <f>ROUND('M3-In'!Y140,2)+ROUND('M3-In'!Z140*1.5,2)+ROUND('M3-In'!AA140*0.6,2)+ROUND('M3-In'!AB140*0.9,2)</f>
        <v>0</v>
      </c>
      <c r="Y140" s="81">
        <f ca="1">IF(V140=1,"Corriger",'M3-In'!Y140* vergoeddrie +'M3-In'!Z140*ROUND( vergoeddrie *1.5,2)+'M3-In'!AA140*ROUND( vergoeddrie *0.6,2)+'M3-In'!AB140*ROUND( vergoeddrie *0.9,2))</f>
        <v>0</v>
      </c>
      <c r="Z140" s="81">
        <f t="shared" ca="1" si="37"/>
        <v>0</v>
      </c>
      <c r="AA140" s="81">
        <f>E140+'M3-In'!N140+'M3-In'!P140+H140</f>
        <v>0</v>
      </c>
      <c r="AB140" s="81">
        <f>E140+'M3-In'!N140+'M3-In'!P140</f>
        <v>0</v>
      </c>
      <c r="AC140" s="25">
        <f>IF(V140=1,"Corriger",MIN(AA140,ad5m3*Ident!L140))</f>
        <v>0</v>
      </c>
      <c r="AD140" s="25">
        <f>MIN(AB140,ad5m3*Ident!L140)</f>
        <v>0</v>
      </c>
      <c r="AE140" s="81">
        <f t="shared" si="38"/>
        <v>0</v>
      </c>
      <c r="AF140" s="81">
        <f t="shared" si="39"/>
        <v>0</v>
      </c>
      <c r="AG140" s="81">
        <f>'M3-In'!AD140+'M3-In'!AE140</f>
        <v>0</v>
      </c>
      <c r="AH140" s="81">
        <f t="shared" si="40"/>
        <v>0</v>
      </c>
      <c r="AI140" s="81">
        <f>IF(V140=1,"Corriger!",ROUND('M3-In'!AF140*AE140*fuf,2))</f>
        <v>0</v>
      </c>
      <c r="AJ140" s="81">
        <f>IF(V140=1,"Corriger!",ROUND('M3-In'!AG140*AE140*fuf,2))</f>
        <v>0</v>
      </c>
      <c r="AK140" s="81">
        <f>IF(V140=1,"Corriger!",ROUND('M3-In'!AH140*AE140*fuf,2))</f>
        <v>0</v>
      </c>
      <c r="AL140" s="81">
        <f>IF(V140=1,"Corriger!",ROUND('M3-In'!AI140*AE140*fuf,2))</f>
        <v>0</v>
      </c>
      <c r="AM140" s="81">
        <f>IF(V140=1,"Corriger!",ROUND('M3-In'!AJ140*AE140*fuf,2))</f>
        <v>0</v>
      </c>
      <c r="AN140" s="81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1">
        <f t="shared" si="42"/>
        <v>0</v>
      </c>
      <c r="AQ140" s="81">
        <f t="shared" ca="1" si="43"/>
        <v>0</v>
      </c>
      <c r="AR140" s="81">
        <f t="shared" ca="1" si="44"/>
        <v>0</v>
      </c>
      <c r="AS140" s="81">
        <f t="shared" si="45"/>
        <v>0</v>
      </c>
      <c r="AT140" s="81">
        <f t="shared" ca="1" si="46"/>
        <v>0</v>
      </c>
      <c r="AU140" s="81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'M3-In'!F141*malu3+'M3-In'!G141*dima3+'M3-In'!H141*wome3+'M3-In'!I141*doje3+'M3-In'!J141*vrve3+'M3-In'!K141*zasa3+'M3-In'!L141*zodi3</f>
        <v>0</v>
      </c>
      <c r="F141" s="34">
        <f>IF('M3-In'!Q141&lt;0,1,0)</f>
        <v>0</v>
      </c>
      <c r="G141" s="81" t="str">
        <f t="shared" si="32"/>
        <v>OK</v>
      </c>
      <c r="H141" s="81">
        <f>IF('M3-In'!Q141&lt;0,0,'M3-In'!Q141)</f>
        <v>0</v>
      </c>
      <c r="I141" s="25">
        <f>IF('M3-In'!F141&gt;0,malu3,0)</f>
        <v>0</v>
      </c>
      <c r="J141" s="25">
        <f>IF('M3-In'!G141&gt;0,dima3,0)</f>
        <v>0</v>
      </c>
      <c r="K141" s="25">
        <f>IF('M3-In'!H141&gt;0,wome3,0)</f>
        <v>0</v>
      </c>
      <c r="L141" s="25">
        <f>IF('M3-In'!I141&gt;0,doje3,0)</f>
        <v>0</v>
      </c>
      <c r="M141" s="25">
        <f>IF('M3-In'!J141&gt;0,vrve3,0)</f>
        <v>0</v>
      </c>
      <c r="N141" s="25">
        <f>IF('M3-In'!K141&gt;0,zasa3,0)</f>
        <v>0</v>
      </c>
      <c r="O141" s="25">
        <f>IF('M3-In'!L141&gt;0,zodi3,0)</f>
        <v>0</v>
      </c>
      <c r="P141" s="25">
        <f t="shared" si="33"/>
        <v>0</v>
      </c>
      <c r="Q141" s="25">
        <f>IF(P141+'M3-In'!U141&gt;malu3+dima3+wome3+doje3+vrve3+zasa3+zodi3,1,0)</f>
        <v>0</v>
      </c>
      <c r="R141" s="25" t="str">
        <f t="shared" si="34"/>
        <v>OK</v>
      </c>
      <c r="S141" s="25">
        <f>MIN(P141+'M3-In'!U141,malu3+dima3+wome3+doje3+vrve3+zasa3+zodi3)</f>
        <v>0</v>
      </c>
      <c r="T141" s="25">
        <f>IF('M3-In'!AD141+'M3-In'!AE141+'M3-In'!AF141+'M3-In'!AG141+'M3-In'!AH141+'M3-In'!AI141+'M3-In'!AJ141&gt;S141,1,0)</f>
        <v>0</v>
      </c>
      <c r="U141" s="25" t="str">
        <f t="shared" si="35"/>
        <v>OK</v>
      </c>
      <c r="V141" s="81">
        <f t="shared" si="36"/>
        <v>0</v>
      </c>
      <c r="W141" s="81">
        <f>ROUND('M3-In'!Y141+'M3-In'!Z141+'M3-In'!AA141*0.5+'M3-In'!AB141*0.5,2)</f>
        <v>0</v>
      </c>
      <c r="X141" s="81">
        <f>ROUND('M3-In'!Y141,2)+ROUND('M3-In'!Z141*1.5,2)+ROUND('M3-In'!AA141*0.6,2)+ROUND('M3-In'!AB141*0.9,2)</f>
        <v>0</v>
      </c>
      <c r="Y141" s="81">
        <f ca="1">IF(V141=1,"Corriger",'M3-In'!Y141* vergoeddrie +'M3-In'!Z141*ROUND( vergoeddrie *1.5,2)+'M3-In'!AA141*ROUND( vergoeddrie *0.6,2)+'M3-In'!AB141*ROUND( vergoeddrie *0.9,2))</f>
        <v>0</v>
      </c>
      <c r="Z141" s="81">
        <f t="shared" ca="1" si="37"/>
        <v>0</v>
      </c>
      <c r="AA141" s="81">
        <f>E141+'M3-In'!N141+'M3-In'!P141+H141</f>
        <v>0</v>
      </c>
      <c r="AB141" s="81">
        <f>E141+'M3-In'!N141+'M3-In'!P141</f>
        <v>0</v>
      </c>
      <c r="AC141" s="25">
        <f>IF(V141=1,"Corriger",MIN(AA141,ad5m3*Ident!L141))</f>
        <v>0</v>
      </c>
      <c r="AD141" s="25">
        <f>MIN(AB141,ad5m3*Ident!L141)</f>
        <v>0</v>
      </c>
      <c r="AE141" s="81">
        <f t="shared" si="38"/>
        <v>0</v>
      </c>
      <c r="AF141" s="81">
        <f t="shared" si="39"/>
        <v>0</v>
      </c>
      <c r="AG141" s="81">
        <f>'M3-In'!AD141+'M3-In'!AE141</f>
        <v>0</v>
      </c>
      <c r="AH141" s="81">
        <f t="shared" si="40"/>
        <v>0</v>
      </c>
      <c r="AI141" s="81">
        <f>IF(V141=1,"Corriger!",ROUND('M3-In'!AF141*AE141*fuf,2))</f>
        <v>0</v>
      </c>
      <c r="AJ141" s="81">
        <f>IF(V141=1,"Corriger!",ROUND('M3-In'!AG141*AE141*fuf,2))</f>
        <v>0</v>
      </c>
      <c r="AK141" s="81">
        <f>IF(V141=1,"Corriger!",ROUND('M3-In'!AH141*AE141*fuf,2))</f>
        <v>0</v>
      </c>
      <c r="AL141" s="81">
        <f>IF(V141=1,"Corriger!",ROUND('M3-In'!AI141*AE141*fuf,2))</f>
        <v>0</v>
      </c>
      <c r="AM141" s="81">
        <f>IF(V141=1,"Corriger!",ROUND('M3-In'!AJ141*AE141*fuf,2))</f>
        <v>0</v>
      </c>
      <c r="AN141" s="81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1">
        <f t="shared" si="42"/>
        <v>0</v>
      </c>
      <c r="AQ141" s="81">
        <f t="shared" ca="1" si="43"/>
        <v>0</v>
      </c>
      <c r="AR141" s="81">
        <f t="shared" ca="1" si="44"/>
        <v>0</v>
      </c>
      <c r="AS141" s="81">
        <f t="shared" si="45"/>
        <v>0</v>
      </c>
      <c r="AT141" s="81">
        <f t="shared" ca="1" si="46"/>
        <v>0</v>
      </c>
      <c r="AU141" s="81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'M3-In'!F142*malu3+'M3-In'!G142*dima3+'M3-In'!H142*wome3+'M3-In'!I142*doje3+'M3-In'!J142*vrve3+'M3-In'!K142*zasa3+'M3-In'!L142*zodi3</f>
        <v>0</v>
      </c>
      <c r="F142" s="34">
        <f>IF('M3-In'!Q142&lt;0,1,0)</f>
        <v>0</v>
      </c>
      <c r="G142" s="81" t="str">
        <f t="shared" si="32"/>
        <v>OK</v>
      </c>
      <c r="H142" s="81">
        <f>IF('M3-In'!Q142&lt;0,0,'M3-In'!Q142)</f>
        <v>0</v>
      </c>
      <c r="I142" s="25">
        <f>IF('M3-In'!F142&gt;0,malu3,0)</f>
        <v>0</v>
      </c>
      <c r="J142" s="25">
        <f>IF('M3-In'!G142&gt;0,dima3,0)</f>
        <v>0</v>
      </c>
      <c r="K142" s="25">
        <f>IF('M3-In'!H142&gt;0,wome3,0)</f>
        <v>0</v>
      </c>
      <c r="L142" s="25">
        <f>IF('M3-In'!I142&gt;0,doje3,0)</f>
        <v>0</v>
      </c>
      <c r="M142" s="25">
        <f>IF('M3-In'!J142&gt;0,vrve3,0)</f>
        <v>0</v>
      </c>
      <c r="N142" s="25">
        <f>IF('M3-In'!K142&gt;0,zasa3,0)</f>
        <v>0</v>
      </c>
      <c r="O142" s="25">
        <f>IF('M3-In'!L142&gt;0,zodi3,0)</f>
        <v>0</v>
      </c>
      <c r="P142" s="25">
        <f t="shared" si="33"/>
        <v>0</v>
      </c>
      <c r="Q142" s="25">
        <f>IF(P142+'M3-In'!U142&gt;malu3+dima3+wome3+doje3+vrve3+zasa3+zodi3,1,0)</f>
        <v>0</v>
      </c>
      <c r="R142" s="25" t="str">
        <f t="shared" si="34"/>
        <v>OK</v>
      </c>
      <c r="S142" s="25">
        <f>MIN(P142+'M3-In'!U142,malu3+dima3+wome3+doje3+vrve3+zasa3+zodi3)</f>
        <v>0</v>
      </c>
      <c r="T142" s="25">
        <f>IF('M3-In'!AD142+'M3-In'!AE142+'M3-In'!AF142+'M3-In'!AG142+'M3-In'!AH142+'M3-In'!AI142+'M3-In'!AJ142&gt;S142,1,0)</f>
        <v>0</v>
      </c>
      <c r="U142" s="25" t="str">
        <f t="shared" si="35"/>
        <v>OK</v>
      </c>
      <c r="V142" s="81">
        <f t="shared" si="36"/>
        <v>0</v>
      </c>
      <c r="W142" s="81">
        <f>ROUND('M3-In'!Y142+'M3-In'!Z142+'M3-In'!AA142*0.5+'M3-In'!AB142*0.5,2)</f>
        <v>0</v>
      </c>
      <c r="X142" s="81">
        <f>ROUND('M3-In'!Y142,2)+ROUND('M3-In'!Z142*1.5,2)+ROUND('M3-In'!AA142*0.6,2)+ROUND('M3-In'!AB142*0.9,2)</f>
        <v>0</v>
      </c>
      <c r="Y142" s="81">
        <f ca="1">IF(V142=1,"Corriger",'M3-In'!Y142* vergoeddrie +'M3-In'!Z142*ROUND( vergoeddrie *1.5,2)+'M3-In'!AA142*ROUND( vergoeddrie *0.6,2)+'M3-In'!AB142*ROUND( vergoeddrie *0.9,2))</f>
        <v>0</v>
      </c>
      <c r="Z142" s="81">
        <f t="shared" ca="1" si="37"/>
        <v>0</v>
      </c>
      <c r="AA142" s="81">
        <f>E142+'M3-In'!N142+'M3-In'!P142+H142</f>
        <v>0</v>
      </c>
      <c r="AB142" s="81">
        <f>E142+'M3-In'!N142+'M3-In'!P142</f>
        <v>0</v>
      </c>
      <c r="AC142" s="25">
        <f>IF(V142=1,"Corriger",MIN(AA142,ad5m3*Ident!L142))</f>
        <v>0</v>
      </c>
      <c r="AD142" s="25">
        <f>MIN(AB142,ad5m3*Ident!L142)</f>
        <v>0</v>
      </c>
      <c r="AE142" s="81">
        <f t="shared" si="38"/>
        <v>0</v>
      </c>
      <c r="AF142" s="81">
        <f t="shared" si="39"/>
        <v>0</v>
      </c>
      <c r="AG142" s="81">
        <f>'M3-In'!AD142+'M3-In'!AE142</f>
        <v>0</v>
      </c>
      <c r="AH142" s="81">
        <f t="shared" si="40"/>
        <v>0</v>
      </c>
      <c r="AI142" s="81">
        <f>IF(V142=1,"Corriger!",ROUND('M3-In'!AF142*AE142*fuf,2))</f>
        <v>0</v>
      </c>
      <c r="AJ142" s="81">
        <f>IF(V142=1,"Corriger!",ROUND('M3-In'!AG142*AE142*fuf,2))</f>
        <v>0</v>
      </c>
      <c r="AK142" s="81">
        <f>IF(V142=1,"Corriger!",ROUND('M3-In'!AH142*AE142*fuf,2))</f>
        <v>0</v>
      </c>
      <c r="AL142" s="81">
        <f>IF(V142=1,"Corriger!",ROUND('M3-In'!AI142*AE142*fuf,2))</f>
        <v>0</v>
      </c>
      <c r="AM142" s="81">
        <f>IF(V142=1,"Corriger!",ROUND('M3-In'!AJ142*AE142*fuf,2))</f>
        <v>0</v>
      </c>
      <c r="AN142" s="81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1">
        <f t="shared" si="42"/>
        <v>0</v>
      </c>
      <c r="AQ142" s="81">
        <f t="shared" ca="1" si="43"/>
        <v>0</v>
      </c>
      <c r="AR142" s="81">
        <f t="shared" ca="1" si="44"/>
        <v>0</v>
      </c>
      <c r="AS142" s="81">
        <f t="shared" si="45"/>
        <v>0</v>
      </c>
      <c r="AT142" s="81">
        <f t="shared" ca="1" si="46"/>
        <v>0</v>
      </c>
      <c r="AU142" s="81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'M3-In'!F143*malu3+'M3-In'!G143*dima3+'M3-In'!H143*wome3+'M3-In'!I143*doje3+'M3-In'!J143*vrve3+'M3-In'!K143*zasa3+'M3-In'!L143*zodi3</f>
        <v>0</v>
      </c>
      <c r="F143" s="34">
        <f>IF('M3-In'!Q143&lt;0,1,0)</f>
        <v>0</v>
      </c>
      <c r="G143" s="81" t="str">
        <f t="shared" si="32"/>
        <v>OK</v>
      </c>
      <c r="H143" s="81">
        <f>IF('M3-In'!Q143&lt;0,0,'M3-In'!Q143)</f>
        <v>0</v>
      </c>
      <c r="I143" s="25">
        <f>IF('M3-In'!F143&gt;0,malu3,0)</f>
        <v>0</v>
      </c>
      <c r="J143" s="25">
        <f>IF('M3-In'!G143&gt;0,dima3,0)</f>
        <v>0</v>
      </c>
      <c r="K143" s="25">
        <f>IF('M3-In'!H143&gt;0,wome3,0)</f>
        <v>0</v>
      </c>
      <c r="L143" s="25">
        <f>IF('M3-In'!I143&gt;0,doje3,0)</f>
        <v>0</v>
      </c>
      <c r="M143" s="25">
        <f>IF('M3-In'!J143&gt;0,vrve3,0)</f>
        <v>0</v>
      </c>
      <c r="N143" s="25">
        <f>IF('M3-In'!K143&gt;0,zasa3,0)</f>
        <v>0</v>
      </c>
      <c r="O143" s="25">
        <f>IF('M3-In'!L143&gt;0,zodi3,0)</f>
        <v>0</v>
      </c>
      <c r="P143" s="25">
        <f t="shared" si="33"/>
        <v>0</v>
      </c>
      <c r="Q143" s="25">
        <f>IF(P143+'M3-In'!U143&gt;malu3+dima3+wome3+doje3+vrve3+zasa3+zodi3,1,0)</f>
        <v>0</v>
      </c>
      <c r="R143" s="25" t="str">
        <f t="shared" si="34"/>
        <v>OK</v>
      </c>
      <c r="S143" s="25">
        <f>MIN(P143+'M3-In'!U143,malu3+dima3+wome3+doje3+vrve3+zasa3+zodi3)</f>
        <v>0</v>
      </c>
      <c r="T143" s="25">
        <f>IF('M3-In'!AD143+'M3-In'!AE143+'M3-In'!AF143+'M3-In'!AG143+'M3-In'!AH143+'M3-In'!AI143+'M3-In'!AJ143&gt;S143,1,0)</f>
        <v>0</v>
      </c>
      <c r="U143" s="25" t="str">
        <f t="shared" si="35"/>
        <v>OK</v>
      </c>
      <c r="V143" s="81">
        <f t="shared" si="36"/>
        <v>0</v>
      </c>
      <c r="W143" s="81">
        <f>ROUND('M3-In'!Y143+'M3-In'!Z143+'M3-In'!AA143*0.5+'M3-In'!AB143*0.5,2)</f>
        <v>0</v>
      </c>
      <c r="X143" s="81">
        <f>ROUND('M3-In'!Y143,2)+ROUND('M3-In'!Z143*1.5,2)+ROUND('M3-In'!AA143*0.6,2)+ROUND('M3-In'!AB143*0.9,2)</f>
        <v>0</v>
      </c>
      <c r="Y143" s="81">
        <f ca="1">IF(V143=1,"Corriger",'M3-In'!Y143* vergoeddrie +'M3-In'!Z143*ROUND( vergoeddrie *1.5,2)+'M3-In'!AA143*ROUND( vergoeddrie *0.6,2)+'M3-In'!AB143*ROUND( vergoeddrie *0.9,2))</f>
        <v>0</v>
      </c>
      <c r="Z143" s="81">
        <f t="shared" ca="1" si="37"/>
        <v>0</v>
      </c>
      <c r="AA143" s="81">
        <f>E143+'M3-In'!N143+'M3-In'!P143+H143</f>
        <v>0</v>
      </c>
      <c r="AB143" s="81">
        <f>E143+'M3-In'!N143+'M3-In'!P143</f>
        <v>0</v>
      </c>
      <c r="AC143" s="25">
        <f>IF(V143=1,"Corriger",MIN(AA143,ad5m3*Ident!L143))</f>
        <v>0</v>
      </c>
      <c r="AD143" s="25">
        <f>MIN(AB143,ad5m3*Ident!L143)</f>
        <v>0</v>
      </c>
      <c r="AE143" s="81">
        <f t="shared" si="38"/>
        <v>0</v>
      </c>
      <c r="AF143" s="81">
        <f t="shared" si="39"/>
        <v>0</v>
      </c>
      <c r="AG143" s="81">
        <f>'M3-In'!AD143+'M3-In'!AE143</f>
        <v>0</v>
      </c>
      <c r="AH143" s="81">
        <f t="shared" si="40"/>
        <v>0</v>
      </c>
      <c r="AI143" s="81">
        <f>IF(V143=1,"Corriger!",ROUND('M3-In'!AF143*AE143*fuf,2))</f>
        <v>0</v>
      </c>
      <c r="AJ143" s="81">
        <f>IF(V143=1,"Corriger!",ROUND('M3-In'!AG143*AE143*fuf,2))</f>
        <v>0</v>
      </c>
      <c r="AK143" s="81">
        <f>IF(V143=1,"Corriger!",ROUND('M3-In'!AH143*AE143*fuf,2))</f>
        <v>0</v>
      </c>
      <c r="AL143" s="81">
        <f>IF(V143=1,"Corriger!",ROUND('M3-In'!AI143*AE143*fuf,2))</f>
        <v>0</v>
      </c>
      <c r="AM143" s="81">
        <f>IF(V143=1,"Corriger!",ROUND('M3-In'!AJ143*AE143*fuf,2))</f>
        <v>0</v>
      </c>
      <c r="AN143" s="81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1">
        <f t="shared" si="42"/>
        <v>0</v>
      </c>
      <c r="AQ143" s="81">
        <f t="shared" ca="1" si="43"/>
        <v>0</v>
      </c>
      <c r="AR143" s="81">
        <f t="shared" ca="1" si="44"/>
        <v>0</v>
      </c>
      <c r="AS143" s="81">
        <f t="shared" si="45"/>
        <v>0</v>
      </c>
      <c r="AT143" s="81">
        <f t="shared" ca="1" si="46"/>
        <v>0</v>
      </c>
      <c r="AU143" s="81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'M3-In'!F144*malu3+'M3-In'!G144*dima3+'M3-In'!H144*wome3+'M3-In'!I144*doje3+'M3-In'!J144*vrve3+'M3-In'!K144*zasa3+'M3-In'!L144*zodi3</f>
        <v>0</v>
      </c>
      <c r="F144" s="34">
        <f>IF('M3-In'!Q144&lt;0,1,0)</f>
        <v>0</v>
      </c>
      <c r="G144" s="81" t="str">
        <f t="shared" si="32"/>
        <v>OK</v>
      </c>
      <c r="H144" s="81">
        <f>IF('M3-In'!Q144&lt;0,0,'M3-In'!Q144)</f>
        <v>0</v>
      </c>
      <c r="I144" s="25">
        <f>IF('M3-In'!F144&gt;0,malu3,0)</f>
        <v>0</v>
      </c>
      <c r="J144" s="25">
        <f>IF('M3-In'!G144&gt;0,dima3,0)</f>
        <v>0</v>
      </c>
      <c r="K144" s="25">
        <f>IF('M3-In'!H144&gt;0,wome3,0)</f>
        <v>0</v>
      </c>
      <c r="L144" s="25">
        <f>IF('M3-In'!I144&gt;0,doje3,0)</f>
        <v>0</v>
      </c>
      <c r="M144" s="25">
        <f>IF('M3-In'!J144&gt;0,vrve3,0)</f>
        <v>0</v>
      </c>
      <c r="N144" s="25">
        <f>IF('M3-In'!K144&gt;0,zasa3,0)</f>
        <v>0</v>
      </c>
      <c r="O144" s="25">
        <f>IF('M3-In'!L144&gt;0,zodi3,0)</f>
        <v>0</v>
      </c>
      <c r="P144" s="25">
        <f t="shared" si="33"/>
        <v>0</v>
      </c>
      <c r="Q144" s="25">
        <f>IF(P144+'M3-In'!U144&gt;malu3+dima3+wome3+doje3+vrve3+zasa3+zodi3,1,0)</f>
        <v>0</v>
      </c>
      <c r="R144" s="25" t="str">
        <f t="shared" si="34"/>
        <v>OK</v>
      </c>
      <c r="S144" s="25">
        <f>MIN(P144+'M3-In'!U144,malu3+dima3+wome3+doje3+vrve3+zasa3+zodi3)</f>
        <v>0</v>
      </c>
      <c r="T144" s="25">
        <f>IF('M3-In'!AD144+'M3-In'!AE144+'M3-In'!AF144+'M3-In'!AG144+'M3-In'!AH144+'M3-In'!AI144+'M3-In'!AJ144&gt;S144,1,0)</f>
        <v>0</v>
      </c>
      <c r="U144" s="25" t="str">
        <f t="shared" si="35"/>
        <v>OK</v>
      </c>
      <c r="V144" s="81">
        <f t="shared" si="36"/>
        <v>0</v>
      </c>
      <c r="W144" s="81">
        <f>ROUND('M3-In'!Y144+'M3-In'!Z144+'M3-In'!AA144*0.5+'M3-In'!AB144*0.5,2)</f>
        <v>0</v>
      </c>
      <c r="X144" s="81">
        <f>ROUND('M3-In'!Y144,2)+ROUND('M3-In'!Z144*1.5,2)+ROUND('M3-In'!AA144*0.6,2)+ROUND('M3-In'!AB144*0.9,2)</f>
        <v>0</v>
      </c>
      <c r="Y144" s="81">
        <f ca="1">IF(V144=1,"Corriger",'M3-In'!Y144* vergoeddrie +'M3-In'!Z144*ROUND( vergoeddrie *1.5,2)+'M3-In'!AA144*ROUND( vergoeddrie *0.6,2)+'M3-In'!AB144*ROUND( vergoeddrie *0.9,2))</f>
        <v>0</v>
      </c>
      <c r="Z144" s="81">
        <f t="shared" ca="1" si="37"/>
        <v>0</v>
      </c>
      <c r="AA144" s="81">
        <f>E144+'M3-In'!N144+'M3-In'!P144+H144</f>
        <v>0</v>
      </c>
      <c r="AB144" s="81">
        <f>E144+'M3-In'!N144+'M3-In'!P144</f>
        <v>0</v>
      </c>
      <c r="AC144" s="25">
        <f>IF(V144=1,"Corriger",MIN(AA144,ad5m3*Ident!L144))</f>
        <v>0</v>
      </c>
      <c r="AD144" s="25">
        <f>MIN(AB144,ad5m3*Ident!L144)</f>
        <v>0</v>
      </c>
      <c r="AE144" s="81">
        <f t="shared" si="38"/>
        <v>0</v>
      </c>
      <c r="AF144" s="81">
        <f t="shared" si="39"/>
        <v>0</v>
      </c>
      <c r="AG144" s="81">
        <f>'M3-In'!AD144+'M3-In'!AE144</f>
        <v>0</v>
      </c>
      <c r="AH144" s="81">
        <f t="shared" si="40"/>
        <v>0</v>
      </c>
      <c r="AI144" s="81">
        <f>IF(V144=1,"Corriger!",ROUND('M3-In'!AF144*AE144*fuf,2))</f>
        <v>0</v>
      </c>
      <c r="AJ144" s="81">
        <f>IF(V144=1,"Corriger!",ROUND('M3-In'!AG144*AE144*fuf,2))</f>
        <v>0</v>
      </c>
      <c r="AK144" s="81">
        <f>IF(V144=1,"Corriger!",ROUND('M3-In'!AH144*AE144*fuf,2))</f>
        <v>0</v>
      </c>
      <c r="AL144" s="81">
        <f>IF(V144=1,"Corriger!",ROUND('M3-In'!AI144*AE144*fuf,2))</f>
        <v>0</v>
      </c>
      <c r="AM144" s="81">
        <f>IF(V144=1,"Corriger!",ROUND('M3-In'!AJ144*AE144*fuf,2))</f>
        <v>0</v>
      </c>
      <c r="AN144" s="81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1">
        <f t="shared" si="42"/>
        <v>0</v>
      </c>
      <c r="AQ144" s="81">
        <f t="shared" ca="1" si="43"/>
        <v>0</v>
      </c>
      <c r="AR144" s="81">
        <f t="shared" ca="1" si="44"/>
        <v>0</v>
      </c>
      <c r="AS144" s="81">
        <f t="shared" si="45"/>
        <v>0</v>
      </c>
      <c r="AT144" s="81">
        <f t="shared" ca="1" si="46"/>
        <v>0</v>
      </c>
      <c r="AU144" s="81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'M3-In'!F145*malu3+'M3-In'!G145*dima3+'M3-In'!H145*wome3+'M3-In'!I145*doje3+'M3-In'!J145*vrve3+'M3-In'!K145*zasa3+'M3-In'!L145*zodi3</f>
        <v>0</v>
      </c>
      <c r="F145" s="34">
        <f>IF('M3-In'!Q145&lt;0,1,0)</f>
        <v>0</v>
      </c>
      <c r="G145" s="81" t="str">
        <f t="shared" si="32"/>
        <v>OK</v>
      </c>
      <c r="H145" s="81">
        <f>IF('M3-In'!Q145&lt;0,0,'M3-In'!Q145)</f>
        <v>0</v>
      </c>
      <c r="I145" s="25">
        <f>IF('M3-In'!F145&gt;0,malu3,0)</f>
        <v>0</v>
      </c>
      <c r="J145" s="25">
        <f>IF('M3-In'!G145&gt;0,dima3,0)</f>
        <v>0</v>
      </c>
      <c r="K145" s="25">
        <f>IF('M3-In'!H145&gt;0,wome3,0)</f>
        <v>0</v>
      </c>
      <c r="L145" s="25">
        <f>IF('M3-In'!I145&gt;0,doje3,0)</f>
        <v>0</v>
      </c>
      <c r="M145" s="25">
        <f>IF('M3-In'!J145&gt;0,vrve3,0)</f>
        <v>0</v>
      </c>
      <c r="N145" s="25">
        <f>IF('M3-In'!K145&gt;0,zasa3,0)</f>
        <v>0</v>
      </c>
      <c r="O145" s="25">
        <f>IF('M3-In'!L145&gt;0,zodi3,0)</f>
        <v>0</v>
      </c>
      <c r="P145" s="25">
        <f t="shared" si="33"/>
        <v>0</v>
      </c>
      <c r="Q145" s="25">
        <f>IF(P145+'M3-In'!U145&gt;malu3+dima3+wome3+doje3+vrve3+zasa3+zodi3,1,0)</f>
        <v>0</v>
      </c>
      <c r="R145" s="25" t="str">
        <f t="shared" si="34"/>
        <v>OK</v>
      </c>
      <c r="S145" s="25">
        <f>MIN(P145+'M3-In'!U145,malu3+dima3+wome3+doje3+vrve3+zasa3+zodi3)</f>
        <v>0</v>
      </c>
      <c r="T145" s="25">
        <f>IF('M3-In'!AD145+'M3-In'!AE145+'M3-In'!AF145+'M3-In'!AG145+'M3-In'!AH145+'M3-In'!AI145+'M3-In'!AJ145&gt;S145,1,0)</f>
        <v>0</v>
      </c>
      <c r="U145" s="25" t="str">
        <f t="shared" si="35"/>
        <v>OK</v>
      </c>
      <c r="V145" s="81">
        <f t="shared" si="36"/>
        <v>0</v>
      </c>
      <c r="W145" s="81">
        <f>ROUND('M3-In'!Y145+'M3-In'!Z145+'M3-In'!AA145*0.5+'M3-In'!AB145*0.5,2)</f>
        <v>0</v>
      </c>
      <c r="X145" s="81">
        <f>ROUND('M3-In'!Y145,2)+ROUND('M3-In'!Z145*1.5,2)+ROUND('M3-In'!AA145*0.6,2)+ROUND('M3-In'!AB145*0.9,2)</f>
        <v>0</v>
      </c>
      <c r="Y145" s="81">
        <f ca="1">IF(V145=1,"Corriger",'M3-In'!Y145* vergoeddrie +'M3-In'!Z145*ROUND( vergoeddrie *1.5,2)+'M3-In'!AA145*ROUND( vergoeddrie *0.6,2)+'M3-In'!AB145*ROUND( vergoeddrie *0.9,2))</f>
        <v>0</v>
      </c>
      <c r="Z145" s="81">
        <f t="shared" ca="1" si="37"/>
        <v>0</v>
      </c>
      <c r="AA145" s="81">
        <f>E145+'M3-In'!N145+'M3-In'!P145+H145</f>
        <v>0</v>
      </c>
      <c r="AB145" s="81">
        <f>E145+'M3-In'!N145+'M3-In'!P145</f>
        <v>0</v>
      </c>
      <c r="AC145" s="25">
        <f>IF(V145=1,"Corriger",MIN(AA145,ad5m3*Ident!L145))</f>
        <v>0</v>
      </c>
      <c r="AD145" s="25">
        <f>MIN(AB145,ad5m3*Ident!L145)</f>
        <v>0</v>
      </c>
      <c r="AE145" s="81">
        <f t="shared" si="38"/>
        <v>0</v>
      </c>
      <c r="AF145" s="81">
        <f t="shared" si="39"/>
        <v>0</v>
      </c>
      <c r="AG145" s="81">
        <f>'M3-In'!AD145+'M3-In'!AE145</f>
        <v>0</v>
      </c>
      <c r="AH145" s="81">
        <f t="shared" si="40"/>
        <v>0</v>
      </c>
      <c r="AI145" s="81">
        <f>IF(V145=1,"Corriger!",ROUND('M3-In'!AF145*AE145*fuf,2))</f>
        <v>0</v>
      </c>
      <c r="AJ145" s="81">
        <f>IF(V145=1,"Corriger!",ROUND('M3-In'!AG145*AE145*fuf,2))</f>
        <v>0</v>
      </c>
      <c r="AK145" s="81">
        <f>IF(V145=1,"Corriger!",ROUND('M3-In'!AH145*AE145*fuf,2))</f>
        <v>0</v>
      </c>
      <c r="AL145" s="81">
        <f>IF(V145=1,"Corriger!",ROUND('M3-In'!AI145*AE145*fuf,2))</f>
        <v>0</v>
      </c>
      <c r="AM145" s="81">
        <f>IF(V145=1,"Corriger!",ROUND('M3-In'!AJ145*AE145*fuf,2))</f>
        <v>0</v>
      </c>
      <c r="AN145" s="81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1">
        <f t="shared" si="42"/>
        <v>0</v>
      </c>
      <c r="AQ145" s="81">
        <f t="shared" ca="1" si="43"/>
        <v>0</v>
      </c>
      <c r="AR145" s="81">
        <f t="shared" ca="1" si="44"/>
        <v>0</v>
      </c>
      <c r="AS145" s="81">
        <f t="shared" si="45"/>
        <v>0</v>
      </c>
      <c r="AT145" s="81">
        <f t="shared" ca="1" si="46"/>
        <v>0</v>
      </c>
      <c r="AU145" s="81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'M3-In'!F146*malu3+'M3-In'!G146*dima3+'M3-In'!H146*wome3+'M3-In'!I146*doje3+'M3-In'!J146*vrve3+'M3-In'!K146*zasa3+'M3-In'!L146*zodi3</f>
        <v>0</v>
      </c>
      <c r="F146" s="34">
        <f>IF('M3-In'!Q146&lt;0,1,0)</f>
        <v>0</v>
      </c>
      <c r="G146" s="81" t="str">
        <f t="shared" si="32"/>
        <v>OK</v>
      </c>
      <c r="H146" s="81">
        <f>IF('M3-In'!Q146&lt;0,0,'M3-In'!Q146)</f>
        <v>0</v>
      </c>
      <c r="I146" s="25">
        <f>IF('M3-In'!F146&gt;0,malu3,0)</f>
        <v>0</v>
      </c>
      <c r="J146" s="25">
        <f>IF('M3-In'!G146&gt;0,dima3,0)</f>
        <v>0</v>
      </c>
      <c r="K146" s="25">
        <f>IF('M3-In'!H146&gt;0,wome3,0)</f>
        <v>0</v>
      </c>
      <c r="L146" s="25">
        <f>IF('M3-In'!I146&gt;0,doje3,0)</f>
        <v>0</v>
      </c>
      <c r="M146" s="25">
        <f>IF('M3-In'!J146&gt;0,vrve3,0)</f>
        <v>0</v>
      </c>
      <c r="N146" s="25">
        <f>IF('M3-In'!K146&gt;0,zasa3,0)</f>
        <v>0</v>
      </c>
      <c r="O146" s="25">
        <f>IF('M3-In'!L146&gt;0,zodi3,0)</f>
        <v>0</v>
      </c>
      <c r="P146" s="25">
        <f t="shared" si="33"/>
        <v>0</v>
      </c>
      <c r="Q146" s="25">
        <f>IF(P146+'M3-In'!U146&gt;malu3+dima3+wome3+doje3+vrve3+zasa3+zodi3,1,0)</f>
        <v>0</v>
      </c>
      <c r="R146" s="25" t="str">
        <f t="shared" si="34"/>
        <v>OK</v>
      </c>
      <c r="S146" s="25">
        <f>MIN(P146+'M3-In'!U146,malu3+dima3+wome3+doje3+vrve3+zasa3+zodi3)</f>
        <v>0</v>
      </c>
      <c r="T146" s="25">
        <f>IF('M3-In'!AD146+'M3-In'!AE146+'M3-In'!AF146+'M3-In'!AG146+'M3-In'!AH146+'M3-In'!AI146+'M3-In'!AJ146&gt;S146,1,0)</f>
        <v>0</v>
      </c>
      <c r="U146" s="25" t="str">
        <f t="shared" si="35"/>
        <v>OK</v>
      </c>
      <c r="V146" s="81">
        <f t="shared" si="36"/>
        <v>0</v>
      </c>
      <c r="W146" s="81">
        <f>ROUND('M3-In'!Y146+'M3-In'!Z146+'M3-In'!AA146*0.5+'M3-In'!AB146*0.5,2)</f>
        <v>0</v>
      </c>
      <c r="X146" s="81">
        <f>ROUND('M3-In'!Y146,2)+ROUND('M3-In'!Z146*1.5,2)+ROUND('M3-In'!AA146*0.6,2)+ROUND('M3-In'!AB146*0.9,2)</f>
        <v>0</v>
      </c>
      <c r="Y146" s="81">
        <f ca="1">IF(V146=1,"Corriger",'M3-In'!Y146* vergoeddrie +'M3-In'!Z146*ROUND( vergoeddrie *1.5,2)+'M3-In'!AA146*ROUND( vergoeddrie *0.6,2)+'M3-In'!AB146*ROUND( vergoeddrie *0.9,2))</f>
        <v>0</v>
      </c>
      <c r="Z146" s="81">
        <f t="shared" ca="1" si="37"/>
        <v>0</v>
      </c>
      <c r="AA146" s="81">
        <f>E146+'M3-In'!N146+'M3-In'!P146+H146</f>
        <v>0</v>
      </c>
      <c r="AB146" s="81">
        <f>E146+'M3-In'!N146+'M3-In'!P146</f>
        <v>0</v>
      </c>
      <c r="AC146" s="25">
        <f>IF(V146=1,"Corriger",MIN(AA146,ad5m3*Ident!L146))</f>
        <v>0</v>
      </c>
      <c r="AD146" s="25">
        <f>MIN(AB146,ad5m3*Ident!L146)</f>
        <v>0</v>
      </c>
      <c r="AE146" s="81">
        <f t="shared" si="38"/>
        <v>0</v>
      </c>
      <c r="AF146" s="81">
        <f t="shared" si="39"/>
        <v>0</v>
      </c>
      <c r="AG146" s="81">
        <f>'M3-In'!AD146+'M3-In'!AE146</f>
        <v>0</v>
      </c>
      <c r="AH146" s="81">
        <f t="shared" si="40"/>
        <v>0</v>
      </c>
      <c r="AI146" s="81">
        <f>IF(V146=1,"Corriger!",ROUND('M3-In'!AF146*AE146*fuf,2))</f>
        <v>0</v>
      </c>
      <c r="AJ146" s="81">
        <f>IF(V146=1,"Corriger!",ROUND('M3-In'!AG146*AE146*fuf,2))</f>
        <v>0</v>
      </c>
      <c r="AK146" s="81">
        <f>IF(V146=1,"Corriger!",ROUND('M3-In'!AH146*AE146*fuf,2))</f>
        <v>0</v>
      </c>
      <c r="AL146" s="81">
        <f>IF(V146=1,"Corriger!",ROUND('M3-In'!AI146*AE146*fuf,2))</f>
        <v>0</v>
      </c>
      <c r="AM146" s="81">
        <f>IF(V146=1,"Corriger!",ROUND('M3-In'!AJ146*AE146*fuf,2))</f>
        <v>0</v>
      </c>
      <c r="AN146" s="81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1">
        <f t="shared" si="42"/>
        <v>0</v>
      </c>
      <c r="AQ146" s="81">
        <f t="shared" ca="1" si="43"/>
        <v>0</v>
      </c>
      <c r="AR146" s="81">
        <f t="shared" ca="1" si="44"/>
        <v>0</v>
      </c>
      <c r="AS146" s="81">
        <f t="shared" si="45"/>
        <v>0</v>
      </c>
      <c r="AT146" s="81">
        <f t="shared" ca="1" si="46"/>
        <v>0</v>
      </c>
      <c r="AU146" s="81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'M3-In'!F147*malu3+'M3-In'!G147*dima3+'M3-In'!H147*wome3+'M3-In'!I147*doje3+'M3-In'!J147*vrve3+'M3-In'!K147*zasa3+'M3-In'!L147*zodi3</f>
        <v>0</v>
      </c>
      <c r="F147" s="34">
        <f>IF('M3-In'!Q147&lt;0,1,0)</f>
        <v>0</v>
      </c>
      <c r="G147" s="81" t="str">
        <f t="shared" si="32"/>
        <v>OK</v>
      </c>
      <c r="H147" s="81">
        <f>IF('M3-In'!Q147&lt;0,0,'M3-In'!Q147)</f>
        <v>0</v>
      </c>
      <c r="I147" s="25">
        <f>IF('M3-In'!F147&gt;0,malu3,0)</f>
        <v>0</v>
      </c>
      <c r="J147" s="25">
        <f>IF('M3-In'!G147&gt;0,dima3,0)</f>
        <v>0</v>
      </c>
      <c r="K147" s="25">
        <f>IF('M3-In'!H147&gt;0,wome3,0)</f>
        <v>0</v>
      </c>
      <c r="L147" s="25">
        <f>IF('M3-In'!I147&gt;0,doje3,0)</f>
        <v>0</v>
      </c>
      <c r="M147" s="25">
        <f>IF('M3-In'!J147&gt;0,vrve3,0)</f>
        <v>0</v>
      </c>
      <c r="N147" s="25">
        <f>IF('M3-In'!K147&gt;0,zasa3,0)</f>
        <v>0</v>
      </c>
      <c r="O147" s="25">
        <f>IF('M3-In'!L147&gt;0,zodi3,0)</f>
        <v>0</v>
      </c>
      <c r="P147" s="25">
        <f t="shared" si="33"/>
        <v>0</v>
      </c>
      <c r="Q147" s="25">
        <f>IF(P147+'M3-In'!U147&gt;malu3+dima3+wome3+doje3+vrve3+zasa3+zodi3,1,0)</f>
        <v>0</v>
      </c>
      <c r="R147" s="25" t="str">
        <f t="shared" si="34"/>
        <v>OK</v>
      </c>
      <c r="S147" s="25">
        <f>MIN(P147+'M3-In'!U147,malu3+dima3+wome3+doje3+vrve3+zasa3+zodi3)</f>
        <v>0</v>
      </c>
      <c r="T147" s="25">
        <f>IF('M3-In'!AD147+'M3-In'!AE147+'M3-In'!AF147+'M3-In'!AG147+'M3-In'!AH147+'M3-In'!AI147+'M3-In'!AJ147&gt;S147,1,0)</f>
        <v>0</v>
      </c>
      <c r="U147" s="25" t="str">
        <f t="shared" si="35"/>
        <v>OK</v>
      </c>
      <c r="V147" s="81">
        <f t="shared" si="36"/>
        <v>0</v>
      </c>
      <c r="W147" s="81">
        <f>ROUND('M3-In'!Y147+'M3-In'!Z147+'M3-In'!AA147*0.5+'M3-In'!AB147*0.5,2)</f>
        <v>0</v>
      </c>
      <c r="X147" s="81">
        <f>ROUND('M3-In'!Y147,2)+ROUND('M3-In'!Z147*1.5,2)+ROUND('M3-In'!AA147*0.6,2)+ROUND('M3-In'!AB147*0.9,2)</f>
        <v>0</v>
      </c>
      <c r="Y147" s="81">
        <f ca="1">IF(V147=1,"Corriger",'M3-In'!Y147* vergoeddrie +'M3-In'!Z147*ROUND( vergoeddrie *1.5,2)+'M3-In'!AA147*ROUND( vergoeddrie *0.6,2)+'M3-In'!AB147*ROUND( vergoeddrie *0.9,2))</f>
        <v>0</v>
      </c>
      <c r="Z147" s="81">
        <f t="shared" ca="1" si="37"/>
        <v>0</v>
      </c>
      <c r="AA147" s="81">
        <f>E147+'M3-In'!N147+'M3-In'!P147+H147</f>
        <v>0</v>
      </c>
      <c r="AB147" s="81">
        <f>E147+'M3-In'!N147+'M3-In'!P147</f>
        <v>0</v>
      </c>
      <c r="AC147" s="25">
        <f>IF(V147=1,"Corriger",MIN(AA147,ad5m3*Ident!L147))</f>
        <v>0</v>
      </c>
      <c r="AD147" s="25">
        <f>MIN(AB147,ad5m3*Ident!L147)</f>
        <v>0</v>
      </c>
      <c r="AE147" s="81">
        <f t="shared" si="38"/>
        <v>0</v>
      </c>
      <c r="AF147" s="81">
        <f t="shared" si="39"/>
        <v>0</v>
      </c>
      <c r="AG147" s="81">
        <f>'M3-In'!AD147+'M3-In'!AE147</f>
        <v>0</v>
      </c>
      <c r="AH147" s="81">
        <f t="shared" si="40"/>
        <v>0</v>
      </c>
      <c r="AI147" s="81">
        <f>IF(V147=1,"Corriger!",ROUND('M3-In'!AF147*AE147*fuf,2))</f>
        <v>0</v>
      </c>
      <c r="AJ147" s="81">
        <f>IF(V147=1,"Corriger!",ROUND('M3-In'!AG147*AE147*fuf,2))</f>
        <v>0</v>
      </c>
      <c r="AK147" s="81">
        <f>IF(V147=1,"Corriger!",ROUND('M3-In'!AH147*AE147*fuf,2))</f>
        <v>0</v>
      </c>
      <c r="AL147" s="81">
        <f>IF(V147=1,"Corriger!",ROUND('M3-In'!AI147*AE147*fuf,2))</f>
        <v>0</v>
      </c>
      <c r="AM147" s="81">
        <f>IF(V147=1,"Corriger!",ROUND('M3-In'!AJ147*AE147*fuf,2))</f>
        <v>0</v>
      </c>
      <c r="AN147" s="81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1">
        <f t="shared" si="42"/>
        <v>0</v>
      </c>
      <c r="AQ147" s="81">
        <f t="shared" ca="1" si="43"/>
        <v>0</v>
      </c>
      <c r="AR147" s="81">
        <f t="shared" ca="1" si="44"/>
        <v>0</v>
      </c>
      <c r="AS147" s="81">
        <f t="shared" si="45"/>
        <v>0</v>
      </c>
      <c r="AT147" s="81">
        <f t="shared" ca="1" si="46"/>
        <v>0</v>
      </c>
      <c r="AU147" s="81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'M3-In'!F148*malu3+'M3-In'!G148*dima3+'M3-In'!H148*wome3+'M3-In'!I148*doje3+'M3-In'!J148*vrve3+'M3-In'!K148*zasa3+'M3-In'!L148*zodi3</f>
        <v>0</v>
      </c>
      <c r="F148" s="34">
        <f>IF('M3-In'!Q148&lt;0,1,0)</f>
        <v>0</v>
      </c>
      <c r="G148" s="81" t="str">
        <f t="shared" si="32"/>
        <v>OK</v>
      </c>
      <c r="H148" s="81">
        <f>IF('M3-In'!Q148&lt;0,0,'M3-In'!Q148)</f>
        <v>0</v>
      </c>
      <c r="I148" s="25">
        <f>IF('M3-In'!F148&gt;0,malu3,0)</f>
        <v>0</v>
      </c>
      <c r="J148" s="25">
        <f>IF('M3-In'!G148&gt;0,dima3,0)</f>
        <v>0</v>
      </c>
      <c r="K148" s="25">
        <f>IF('M3-In'!H148&gt;0,wome3,0)</f>
        <v>0</v>
      </c>
      <c r="L148" s="25">
        <f>IF('M3-In'!I148&gt;0,doje3,0)</f>
        <v>0</v>
      </c>
      <c r="M148" s="25">
        <f>IF('M3-In'!J148&gt;0,vrve3,0)</f>
        <v>0</v>
      </c>
      <c r="N148" s="25">
        <f>IF('M3-In'!K148&gt;0,zasa3,0)</f>
        <v>0</v>
      </c>
      <c r="O148" s="25">
        <f>IF('M3-In'!L148&gt;0,zodi3,0)</f>
        <v>0</v>
      </c>
      <c r="P148" s="25">
        <f t="shared" si="33"/>
        <v>0</v>
      </c>
      <c r="Q148" s="25">
        <f>IF(P148+'M3-In'!U148&gt;malu3+dima3+wome3+doje3+vrve3+zasa3+zodi3,1,0)</f>
        <v>0</v>
      </c>
      <c r="R148" s="25" t="str">
        <f t="shared" si="34"/>
        <v>OK</v>
      </c>
      <c r="S148" s="25">
        <f>MIN(P148+'M3-In'!U148,malu3+dima3+wome3+doje3+vrve3+zasa3+zodi3)</f>
        <v>0</v>
      </c>
      <c r="T148" s="25">
        <f>IF('M3-In'!AD148+'M3-In'!AE148+'M3-In'!AF148+'M3-In'!AG148+'M3-In'!AH148+'M3-In'!AI148+'M3-In'!AJ148&gt;S148,1,0)</f>
        <v>0</v>
      </c>
      <c r="U148" s="25" t="str">
        <f t="shared" si="35"/>
        <v>OK</v>
      </c>
      <c r="V148" s="81">
        <f t="shared" si="36"/>
        <v>0</v>
      </c>
      <c r="W148" s="81">
        <f>ROUND('M3-In'!Y148+'M3-In'!Z148+'M3-In'!AA148*0.5+'M3-In'!AB148*0.5,2)</f>
        <v>0</v>
      </c>
      <c r="X148" s="81">
        <f>ROUND('M3-In'!Y148,2)+ROUND('M3-In'!Z148*1.5,2)+ROUND('M3-In'!AA148*0.6,2)+ROUND('M3-In'!AB148*0.9,2)</f>
        <v>0</v>
      </c>
      <c r="Y148" s="81">
        <f ca="1">IF(V148=1,"Corriger",'M3-In'!Y148* vergoeddrie +'M3-In'!Z148*ROUND( vergoeddrie *1.5,2)+'M3-In'!AA148*ROUND( vergoeddrie *0.6,2)+'M3-In'!AB148*ROUND( vergoeddrie *0.9,2))</f>
        <v>0</v>
      </c>
      <c r="Z148" s="81">
        <f t="shared" ca="1" si="37"/>
        <v>0</v>
      </c>
      <c r="AA148" s="81">
        <f>E148+'M3-In'!N148+'M3-In'!P148+H148</f>
        <v>0</v>
      </c>
      <c r="AB148" s="81">
        <f>E148+'M3-In'!N148+'M3-In'!P148</f>
        <v>0</v>
      </c>
      <c r="AC148" s="25">
        <f>IF(V148=1,"Corriger",MIN(AA148,ad5m3*Ident!L148))</f>
        <v>0</v>
      </c>
      <c r="AD148" s="25">
        <f>MIN(AB148,ad5m3*Ident!L148)</f>
        <v>0</v>
      </c>
      <c r="AE148" s="81">
        <f t="shared" si="38"/>
        <v>0</v>
      </c>
      <c r="AF148" s="81">
        <f t="shared" si="39"/>
        <v>0</v>
      </c>
      <c r="AG148" s="81">
        <f>'M3-In'!AD148+'M3-In'!AE148</f>
        <v>0</v>
      </c>
      <c r="AH148" s="81">
        <f t="shared" si="40"/>
        <v>0</v>
      </c>
      <c r="AI148" s="81">
        <f>IF(V148=1,"Corriger!",ROUND('M3-In'!AF148*AE148*fuf,2))</f>
        <v>0</v>
      </c>
      <c r="AJ148" s="81">
        <f>IF(V148=1,"Corriger!",ROUND('M3-In'!AG148*AE148*fuf,2))</f>
        <v>0</v>
      </c>
      <c r="AK148" s="81">
        <f>IF(V148=1,"Corriger!",ROUND('M3-In'!AH148*AE148*fuf,2))</f>
        <v>0</v>
      </c>
      <c r="AL148" s="81">
        <f>IF(V148=1,"Corriger!",ROUND('M3-In'!AI148*AE148*fuf,2))</f>
        <v>0</v>
      </c>
      <c r="AM148" s="81">
        <f>IF(V148=1,"Corriger!",ROUND('M3-In'!AJ148*AE148*fuf,2))</f>
        <v>0</v>
      </c>
      <c r="AN148" s="81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1">
        <f t="shared" si="42"/>
        <v>0</v>
      </c>
      <c r="AQ148" s="81">
        <f t="shared" ca="1" si="43"/>
        <v>0</v>
      </c>
      <c r="AR148" s="81">
        <f t="shared" ca="1" si="44"/>
        <v>0</v>
      </c>
      <c r="AS148" s="81">
        <f t="shared" si="45"/>
        <v>0</v>
      </c>
      <c r="AT148" s="81">
        <f t="shared" ca="1" si="46"/>
        <v>0</v>
      </c>
      <c r="AU148" s="81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'M3-In'!F149*malu3+'M3-In'!G149*dima3+'M3-In'!H149*wome3+'M3-In'!I149*doje3+'M3-In'!J149*vrve3+'M3-In'!K149*zasa3+'M3-In'!L149*zodi3</f>
        <v>0</v>
      </c>
      <c r="F149" s="34">
        <f>IF('M3-In'!Q149&lt;0,1,0)</f>
        <v>0</v>
      </c>
      <c r="G149" s="81" t="str">
        <f t="shared" si="32"/>
        <v>OK</v>
      </c>
      <c r="H149" s="81">
        <f>IF('M3-In'!Q149&lt;0,0,'M3-In'!Q149)</f>
        <v>0</v>
      </c>
      <c r="I149" s="25">
        <f>IF('M3-In'!F149&gt;0,malu3,0)</f>
        <v>0</v>
      </c>
      <c r="J149" s="25">
        <f>IF('M3-In'!G149&gt;0,dima3,0)</f>
        <v>0</v>
      </c>
      <c r="K149" s="25">
        <f>IF('M3-In'!H149&gt;0,wome3,0)</f>
        <v>0</v>
      </c>
      <c r="L149" s="25">
        <f>IF('M3-In'!I149&gt;0,doje3,0)</f>
        <v>0</v>
      </c>
      <c r="M149" s="25">
        <f>IF('M3-In'!J149&gt;0,vrve3,0)</f>
        <v>0</v>
      </c>
      <c r="N149" s="25">
        <f>IF('M3-In'!K149&gt;0,zasa3,0)</f>
        <v>0</v>
      </c>
      <c r="O149" s="25">
        <f>IF('M3-In'!L149&gt;0,zodi3,0)</f>
        <v>0</v>
      </c>
      <c r="P149" s="25">
        <f t="shared" si="33"/>
        <v>0</v>
      </c>
      <c r="Q149" s="25">
        <f>IF(P149+'M3-In'!U149&gt;malu3+dima3+wome3+doje3+vrve3+zasa3+zodi3,1,0)</f>
        <v>0</v>
      </c>
      <c r="R149" s="25" t="str">
        <f t="shared" si="34"/>
        <v>OK</v>
      </c>
      <c r="S149" s="25">
        <f>MIN(P149+'M3-In'!U149,malu3+dima3+wome3+doje3+vrve3+zasa3+zodi3)</f>
        <v>0</v>
      </c>
      <c r="T149" s="25">
        <f>IF('M3-In'!AD149+'M3-In'!AE149+'M3-In'!AF149+'M3-In'!AG149+'M3-In'!AH149+'M3-In'!AI149+'M3-In'!AJ149&gt;S149,1,0)</f>
        <v>0</v>
      </c>
      <c r="U149" s="25" t="str">
        <f t="shared" si="35"/>
        <v>OK</v>
      </c>
      <c r="V149" s="81">
        <f t="shared" si="36"/>
        <v>0</v>
      </c>
      <c r="W149" s="81">
        <f>ROUND('M3-In'!Y149+'M3-In'!Z149+'M3-In'!AA149*0.5+'M3-In'!AB149*0.5,2)</f>
        <v>0</v>
      </c>
      <c r="X149" s="81">
        <f>ROUND('M3-In'!Y149,2)+ROUND('M3-In'!Z149*1.5,2)+ROUND('M3-In'!AA149*0.6,2)+ROUND('M3-In'!AB149*0.9,2)</f>
        <v>0</v>
      </c>
      <c r="Y149" s="81">
        <f ca="1">IF(V149=1,"Corriger",'M3-In'!Y149* vergoeddrie +'M3-In'!Z149*ROUND( vergoeddrie *1.5,2)+'M3-In'!AA149*ROUND( vergoeddrie *0.6,2)+'M3-In'!AB149*ROUND( vergoeddrie *0.9,2))</f>
        <v>0</v>
      </c>
      <c r="Z149" s="81">
        <f t="shared" ca="1" si="37"/>
        <v>0</v>
      </c>
      <c r="AA149" s="81">
        <f>E149+'M3-In'!N149+'M3-In'!P149+H149</f>
        <v>0</v>
      </c>
      <c r="AB149" s="81">
        <f>E149+'M3-In'!N149+'M3-In'!P149</f>
        <v>0</v>
      </c>
      <c r="AC149" s="25">
        <f>IF(V149=1,"Corriger",MIN(AA149,ad5m3*Ident!L149))</f>
        <v>0</v>
      </c>
      <c r="AD149" s="25">
        <f>MIN(AB149,ad5m3*Ident!L149)</f>
        <v>0</v>
      </c>
      <c r="AE149" s="81">
        <f t="shared" si="38"/>
        <v>0</v>
      </c>
      <c r="AF149" s="81">
        <f t="shared" si="39"/>
        <v>0</v>
      </c>
      <c r="AG149" s="81">
        <f>'M3-In'!AD149+'M3-In'!AE149</f>
        <v>0</v>
      </c>
      <c r="AH149" s="81">
        <f t="shared" si="40"/>
        <v>0</v>
      </c>
      <c r="AI149" s="81">
        <f>IF(V149=1,"Corriger!",ROUND('M3-In'!AF149*AE149*fuf,2))</f>
        <v>0</v>
      </c>
      <c r="AJ149" s="81">
        <f>IF(V149=1,"Corriger!",ROUND('M3-In'!AG149*AE149*fuf,2))</f>
        <v>0</v>
      </c>
      <c r="AK149" s="81">
        <f>IF(V149=1,"Corriger!",ROUND('M3-In'!AH149*AE149*fuf,2))</f>
        <v>0</v>
      </c>
      <c r="AL149" s="81">
        <f>IF(V149=1,"Corriger!",ROUND('M3-In'!AI149*AE149*fuf,2))</f>
        <v>0</v>
      </c>
      <c r="AM149" s="81">
        <f>IF(V149=1,"Corriger!",ROUND('M3-In'!AJ149*AE149*fuf,2))</f>
        <v>0</v>
      </c>
      <c r="AN149" s="81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1">
        <f t="shared" si="42"/>
        <v>0</v>
      </c>
      <c r="AQ149" s="81">
        <f t="shared" ca="1" si="43"/>
        <v>0</v>
      </c>
      <c r="AR149" s="81">
        <f t="shared" ca="1" si="44"/>
        <v>0</v>
      </c>
      <c r="AS149" s="81">
        <f t="shared" si="45"/>
        <v>0</v>
      </c>
      <c r="AT149" s="81">
        <f t="shared" ca="1" si="46"/>
        <v>0</v>
      </c>
      <c r="AU149" s="81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'M3-In'!F150*malu3+'M3-In'!G150*dima3+'M3-In'!H150*wome3+'M3-In'!I150*doje3+'M3-In'!J150*vrve3+'M3-In'!K150*zasa3+'M3-In'!L150*zodi3</f>
        <v>0</v>
      </c>
      <c r="F150" s="34">
        <f>IF('M3-In'!Q150&lt;0,1,0)</f>
        <v>0</v>
      </c>
      <c r="G150" s="81" t="str">
        <f t="shared" si="32"/>
        <v>OK</v>
      </c>
      <c r="H150" s="81">
        <f>IF('M3-In'!Q150&lt;0,0,'M3-In'!Q150)</f>
        <v>0</v>
      </c>
      <c r="I150" s="25">
        <f>IF('M3-In'!F150&gt;0,malu3,0)</f>
        <v>0</v>
      </c>
      <c r="J150" s="25">
        <f>IF('M3-In'!G150&gt;0,dima3,0)</f>
        <v>0</v>
      </c>
      <c r="K150" s="25">
        <f>IF('M3-In'!H150&gt;0,wome3,0)</f>
        <v>0</v>
      </c>
      <c r="L150" s="25">
        <f>IF('M3-In'!I150&gt;0,doje3,0)</f>
        <v>0</v>
      </c>
      <c r="M150" s="25">
        <f>IF('M3-In'!J150&gt;0,vrve3,0)</f>
        <v>0</v>
      </c>
      <c r="N150" s="25">
        <f>IF('M3-In'!K150&gt;0,zasa3,0)</f>
        <v>0</v>
      </c>
      <c r="O150" s="25">
        <f>IF('M3-In'!L150&gt;0,zodi3,0)</f>
        <v>0</v>
      </c>
      <c r="P150" s="25">
        <f t="shared" si="33"/>
        <v>0</v>
      </c>
      <c r="Q150" s="25">
        <f>IF(P150+'M3-In'!U150&gt;malu3+dima3+wome3+doje3+vrve3+zasa3+zodi3,1,0)</f>
        <v>0</v>
      </c>
      <c r="R150" s="25" t="str">
        <f t="shared" si="34"/>
        <v>OK</v>
      </c>
      <c r="S150" s="25">
        <f>MIN(P150+'M3-In'!U150,malu3+dima3+wome3+doje3+vrve3+zasa3+zodi3)</f>
        <v>0</v>
      </c>
      <c r="T150" s="25">
        <f>IF('M3-In'!AD150+'M3-In'!AE150+'M3-In'!AF150+'M3-In'!AG150+'M3-In'!AH150+'M3-In'!AI150+'M3-In'!AJ150&gt;S150,1,0)</f>
        <v>0</v>
      </c>
      <c r="U150" s="25" t="str">
        <f t="shared" si="35"/>
        <v>OK</v>
      </c>
      <c r="V150" s="81">
        <f t="shared" si="36"/>
        <v>0</v>
      </c>
      <c r="W150" s="81">
        <f>ROUND('M3-In'!Y150+'M3-In'!Z150+'M3-In'!AA150*0.5+'M3-In'!AB150*0.5,2)</f>
        <v>0</v>
      </c>
      <c r="X150" s="81">
        <f>ROUND('M3-In'!Y150,2)+ROUND('M3-In'!Z150*1.5,2)+ROUND('M3-In'!AA150*0.6,2)+ROUND('M3-In'!AB150*0.9,2)</f>
        <v>0</v>
      </c>
      <c r="Y150" s="81">
        <f ca="1">IF(V150=1,"Corriger",'M3-In'!Y150* vergoeddrie +'M3-In'!Z150*ROUND( vergoeddrie *1.5,2)+'M3-In'!AA150*ROUND( vergoeddrie *0.6,2)+'M3-In'!AB150*ROUND( vergoeddrie *0.9,2))</f>
        <v>0</v>
      </c>
      <c r="Z150" s="81">
        <f t="shared" ca="1" si="37"/>
        <v>0</v>
      </c>
      <c r="AA150" s="81">
        <f>E150+'M3-In'!N150+'M3-In'!P150+H150</f>
        <v>0</v>
      </c>
      <c r="AB150" s="81">
        <f>E150+'M3-In'!N150+'M3-In'!P150</f>
        <v>0</v>
      </c>
      <c r="AC150" s="25">
        <f>IF(V150=1,"Corriger",MIN(AA150,ad5m3*Ident!L150))</f>
        <v>0</v>
      </c>
      <c r="AD150" s="25">
        <f>MIN(AB150,ad5m3*Ident!L150)</f>
        <v>0</v>
      </c>
      <c r="AE150" s="81">
        <f t="shared" si="38"/>
        <v>0</v>
      </c>
      <c r="AF150" s="81">
        <f t="shared" si="39"/>
        <v>0</v>
      </c>
      <c r="AG150" s="81">
        <f>'M3-In'!AD150+'M3-In'!AE150</f>
        <v>0</v>
      </c>
      <c r="AH150" s="81">
        <f t="shared" si="40"/>
        <v>0</v>
      </c>
      <c r="AI150" s="81">
        <f>IF(V150=1,"Corriger!",ROUND('M3-In'!AF150*AE150*fuf,2))</f>
        <v>0</v>
      </c>
      <c r="AJ150" s="81">
        <f>IF(V150=1,"Corriger!",ROUND('M3-In'!AG150*AE150*fuf,2))</f>
        <v>0</v>
      </c>
      <c r="AK150" s="81">
        <f>IF(V150=1,"Corriger!",ROUND('M3-In'!AH150*AE150*fuf,2))</f>
        <v>0</v>
      </c>
      <c r="AL150" s="81">
        <f>IF(V150=1,"Corriger!",ROUND('M3-In'!AI150*AE150*fuf,2))</f>
        <v>0</v>
      </c>
      <c r="AM150" s="81">
        <f>IF(V150=1,"Corriger!",ROUND('M3-In'!AJ150*AE150*fuf,2))</f>
        <v>0</v>
      </c>
      <c r="AN150" s="81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1">
        <f t="shared" si="42"/>
        <v>0</v>
      </c>
      <c r="AQ150" s="81">
        <f t="shared" ca="1" si="43"/>
        <v>0</v>
      </c>
      <c r="AR150" s="81">
        <f t="shared" ca="1" si="44"/>
        <v>0</v>
      </c>
      <c r="AS150" s="81">
        <f t="shared" si="45"/>
        <v>0</v>
      </c>
      <c r="AT150" s="81">
        <f t="shared" ca="1" si="46"/>
        <v>0</v>
      </c>
      <c r="AU150" s="81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'M3-In'!F151*malu3+'M3-In'!G151*dima3+'M3-In'!H151*wome3+'M3-In'!I151*doje3+'M3-In'!J151*vrve3+'M3-In'!K151*zasa3+'M3-In'!L151*zodi3</f>
        <v>0</v>
      </c>
      <c r="F151" s="34">
        <f>IF('M3-In'!Q151&lt;0,1,0)</f>
        <v>0</v>
      </c>
      <c r="G151" s="81" t="str">
        <f t="shared" si="32"/>
        <v>OK</v>
      </c>
      <c r="H151" s="81">
        <f>IF('M3-In'!Q151&lt;0,0,'M3-In'!Q151)</f>
        <v>0</v>
      </c>
      <c r="I151" s="25">
        <f>IF('M3-In'!F151&gt;0,malu3,0)</f>
        <v>0</v>
      </c>
      <c r="J151" s="25">
        <f>IF('M3-In'!G151&gt;0,dima3,0)</f>
        <v>0</v>
      </c>
      <c r="K151" s="25">
        <f>IF('M3-In'!H151&gt;0,wome3,0)</f>
        <v>0</v>
      </c>
      <c r="L151" s="25">
        <f>IF('M3-In'!I151&gt;0,doje3,0)</f>
        <v>0</v>
      </c>
      <c r="M151" s="25">
        <f>IF('M3-In'!J151&gt;0,vrve3,0)</f>
        <v>0</v>
      </c>
      <c r="N151" s="25">
        <f>IF('M3-In'!K151&gt;0,zasa3,0)</f>
        <v>0</v>
      </c>
      <c r="O151" s="25">
        <f>IF('M3-In'!L151&gt;0,zodi3,0)</f>
        <v>0</v>
      </c>
      <c r="P151" s="25">
        <f t="shared" si="33"/>
        <v>0</v>
      </c>
      <c r="Q151" s="25">
        <f>IF(P151+'M3-In'!U151&gt;malu3+dima3+wome3+doje3+vrve3+zasa3+zodi3,1,0)</f>
        <v>0</v>
      </c>
      <c r="R151" s="25" t="str">
        <f t="shared" si="34"/>
        <v>OK</v>
      </c>
      <c r="S151" s="25">
        <f>MIN(P151+'M3-In'!U151,malu3+dima3+wome3+doje3+vrve3+zasa3+zodi3)</f>
        <v>0</v>
      </c>
      <c r="T151" s="25">
        <f>IF('M3-In'!AD151+'M3-In'!AE151+'M3-In'!AF151+'M3-In'!AG151+'M3-In'!AH151+'M3-In'!AI151+'M3-In'!AJ151&gt;S151,1,0)</f>
        <v>0</v>
      </c>
      <c r="U151" s="25" t="str">
        <f t="shared" si="35"/>
        <v>OK</v>
      </c>
      <c r="V151" s="81">
        <f t="shared" si="36"/>
        <v>0</v>
      </c>
      <c r="W151" s="81">
        <f>ROUND('M3-In'!Y151+'M3-In'!Z151+'M3-In'!AA151*0.5+'M3-In'!AB151*0.5,2)</f>
        <v>0</v>
      </c>
      <c r="X151" s="81">
        <f>ROUND('M3-In'!Y151,2)+ROUND('M3-In'!Z151*1.5,2)+ROUND('M3-In'!AA151*0.6,2)+ROUND('M3-In'!AB151*0.9,2)</f>
        <v>0</v>
      </c>
      <c r="Y151" s="81">
        <f ca="1">IF(V151=1,"Corriger",'M3-In'!Y151* vergoeddrie +'M3-In'!Z151*ROUND( vergoeddrie *1.5,2)+'M3-In'!AA151*ROUND( vergoeddrie *0.6,2)+'M3-In'!AB151*ROUND( vergoeddrie *0.9,2))</f>
        <v>0</v>
      </c>
      <c r="Z151" s="81">
        <f t="shared" ca="1" si="37"/>
        <v>0</v>
      </c>
      <c r="AA151" s="81">
        <f>E151+'M3-In'!N151+'M3-In'!P151+H151</f>
        <v>0</v>
      </c>
      <c r="AB151" s="81">
        <f>E151+'M3-In'!N151+'M3-In'!P151</f>
        <v>0</v>
      </c>
      <c r="AC151" s="25">
        <f>IF(V151=1,"Corriger",MIN(AA151,ad5m3*Ident!L151))</f>
        <v>0</v>
      </c>
      <c r="AD151" s="25">
        <f>MIN(AB151,ad5m3*Ident!L151)</f>
        <v>0</v>
      </c>
      <c r="AE151" s="81">
        <f t="shared" si="38"/>
        <v>0</v>
      </c>
      <c r="AF151" s="81">
        <f t="shared" si="39"/>
        <v>0</v>
      </c>
      <c r="AG151" s="81">
        <f>'M3-In'!AD151+'M3-In'!AE151</f>
        <v>0</v>
      </c>
      <c r="AH151" s="81">
        <f t="shared" si="40"/>
        <v>0</v>
      </c>
      <c r="AI151" s="81">
        <f>IF(V151=1,"Corriger!",ROUND('M3-In'!AF151*AE151*fuf,2))</f>
        <v>0</v>
      </c>
      <c r="AJ151" s="81">
        <f>IF(V151=1,"Corriger!",ROUND('M3-In'!AG151*AE151*fuf,2))</f>
        <v>0</v>
      </c>
      <c r="AK151" s="81">
        <f>IF(V151=1,"Corriger!",ROUND('M3-In'!AH151*AE151*fuf,2))</f>
        <v>0</v>
      </c>
      <c r="AL151" s="81">
        <f>IF(V151=1,"Corriger!",ROUND('M3-In'!AI151*AE151*fuf,2))</f>
        <v>0</v>
      </c>
      <c r="AM151" s="81">
        <f>IF(V151=1,"Corriger!",ROUND('M3-In'!AJ151*AE151*fuf,2))</f>
        <v>0</v>
      </c>
      <c r="AN151" s="81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1">
        <f t="shared" si="42"/>
        <v>0</v>
      </c>
      <c r="AQ151" s="81">
        <f t="shared" ca="1" si="43"/>
        <v>0</v>
      </c>
      <c r="AR151" s="81">
        <f t="shared" ca="1" si="44"/>
        <v>0</v>
      </c>
      <c r="AS151" s="81">
        <f t="shared" si="45"/>
        <v>0</v>
      </c>
      <c r="AT151" s="81">
        <f t="shared" ca="1" si="46"/>
        <v>0</v>
      </c>
      <c r="AU151" s="81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'M3-In'!F152*malu3+'M3-In'!G152*dima3+'M3-In'!H152*wome3+'M3-In'!I152*doje3+'M3-In'!J152*vrve3+'M3-In'!K152*zasa3+'M3-In'!L152*zodi3</f>
        <v>0</v>
      </c>
      <c r="F152" s="34">
        <f>IF('M3-In'!Q152&lt;0,1,0)</f>
        <v>0</v>
      </c>
      <c r="G152" s="81" t="str">
        <f t="shared" si="32"/>
        <v>OK</v>
      </c>
      <c r="H152" s="81">
        <f>IF('M3-In'!Q152&lt;0,0,'M3-In'!Q152)</f>
        <v>0</v>
      </c>
      <c r="I152" s="25">
        <f>IF('M3-In'!F152&gt;0,malu3,0)</f>
        <v>0</v>
      </c>
      <c r="J152" s="25">
        <f>IF('M3-In'!G152&gt;0,dima3,0)</f>
        <v>0</v>
      </c>
      <c r="K152" s="25">
        <f>IF('M3-In'!H152&gt;0,wome3,0)</f>
        <v>0</v>
      </c>
      <c r="L152" s="25">
        <f>IF('M3-In'!I152&gt;0,doje3,0)</f>
        <v>0</v>
      </c>
      <c r="M152" s="25">
        <f>IF('M3-In'!J152&gt;0,vrve3,0)</f>
        <v>0</v>
      </c>
      <c r="N152" s="25">
        <f>IF('M3-In'!K152&gt;0,zasa3,0)</f>
        <v>0</v>
      </c>
      <c r="O152" s="25">
        <f>IF('M3-In'!L152&gt;0,zodi3,0)</f>
        <v>0</v>
      </c>
      <c r="P152" s="25">
        <f t="shared" si="33"/>
        <v>0</v>
      </c>
      <c r="Q152" s="25">
        <f>IF(P152+'M3-In'!U152&gt;malu3+dima3+wome3+doje3+vrve3+zasa3+zodi3,1,0)</f>
        <v>0</v>
      </c>
      <c r="R152" s="25" t="str">
        <f t="shared" si="34"/>
        <v>OK</v>
      </c>
      <c r="S152" s="25">
        <f>MIN(P152+'M3-In'!U152,malu3+dima3+wome3+doje3+vrve3+zasa3+zodi3)</f>
        <v>0</v>
      </c>
      <c r="T152" s="25">
        <f>IF('M3-In'!AD152+'M3-In'!AE152+'M3-In'!AF152+'M3-In'!AG152+'M3-In'!AH152+'M3-In'!AI152+'M3-In'!AJ152&gt;S152,1,0)</f>
        <v>0</v>
      </c>
      <c r="U152" s="25" t="str">
        <f t="shared" si="35"/>
        <v>OK</v>
      </c>
      <c r="V152" s="81">
        <f t="shared" si="36"/>
        <v>0</v>
      </c>
      <c r="W152" s="81">
        <f>ROUND('M3-In'!Y152+'M3-In'!Z152+'M3-In'!AA152*0.5+'M3-In'!AB152*0.5,2)</f>
        <v>0</v>
      </c>
      <c r="X152" s="81">
        <f>ROUND('M3-In'!Y152,2)+ROUND('M3-In'!Z152*1.5,2)+ROUND('M3-In'!AA152*0.6,2)+ROUND('M3-In'!AB152*0.9,2)</f>
        <v>0</v>
      </c>
      <c r="Y152" s="81">
        <f ca="1">IF(V152=1,"Corriger",'M3-In'!Y152* vergoeddrie +'M3-In'!Z152*ROUND( vergoeddrie *1.5,2)+'M3-In'!AA152*ROUND( vergoeddrie *0.6,2)+'M3-In'!AB152*ROUND( vergoeddrie *0.9,2))</f>
        <v>0</v>
      </c>
      <c r="Z152" s="81">
        <f t="shared" ca="1" si="37"/>
        <v>0</v>
      </c>
      <c r="AA152" s="81">
        <f>E152+'M3-In'!N152+'M3-In'!P152+H152</f>
        <v>0</v>
      </c>
      <c r="AB152" s="81">
        <f>E152+'M3-In'!N152+'M3-In'!P152</f>
        <v>0</v>
      </c>
      <c r="AC152" s="25">
        <f>IF(V152=1,"Corriger",MIN(AA152,ad5m3*Ident!L152))</f>
        <v>0</v>
      </c>
      <c r="AD152" s="25">
        <f>MIN(AB152,ad5m3*Ident!L152)</f>
        <v>0</v>
      </c>
      <c r="AE152" s="81">
        <f t="shared" si="38"/>
        <v>0</v>
      </c>
      <c r="AF152" s="81">
        <f t="shared" si="39"/>
        <v>0</v>
      </c>
      <c r="AG152" s="81">
        <f>'M3-In'!AD152+'M3-In'!AE152</f>
        <v>0</v>
      </c>
      <c r="AH152" s="81">
        <f t="shared" si="40"/>
        <v>0</v>
      </c>
      <c r="AI152" s="81">
        <f>IF(V152=1,"Corriger!",ROUND('M3-In'!AF152*AE152*fuf,2))</f>
        <v>0</v>
      </c>
      <c r="AJ152" s="81">
        <f>IF(V152=1,"Corriger!",ROUND('M3-In'!AG152*AE152*fuf,2))</f>
        <v>0</v>
      </c>
      <c r="AK152" s="81">
        <f>IF(V152=1,"Corriger!",ROUND('M3-In'!AH152*AE152*fuf,2))</f>
        <v>0</v>
      </c>
      <c r="AL152" s="81">
        <f>IF(V152=1,"Corriger!",ROUND('M3-In'!AI152*AE152*fuf,2))</f>
        <v>0</v>
      </c>
      <c r="AM152" s="81">
        <f>IF(V152=1,"Corriger!",ROUND('M3-In'!AJ152*AE152*fuf,2))</f>
        <v>0</v>
      </c>
      <c r="AN152" s="81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1">
        <f t="shared" si="42"/>
        <v>0</v>
      </c>
      <c r="AQ152" s="81">
        <f t="shared" ca="1" si="43"/>
        <v>0</v>
      </c>
      <c r="AR152" s="81">
        <f t="shared" ca="1" si="44"/>
        <v>0</v>
      </c>
      <c r="AS152" s="81">
        <f t="shared" si="45"/>
        <v>0</v>
      </c>
      <c r="AT152" s="81">
        <f t="shared" ca="1" si="46"/>
        <v>0</v>
      </c>
      <c r="AU152" s="81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'M3-In'!F153*malu3+'M3-In'!G153*dima3+'M3-In'!H153*wome3+'M3-In'!I153*doje3+'M3-In'!J153*vrve3+'M3-In'!K153*zasa3+'M3-In'!L153*zodi3</f>
        <v>0</v>
      </c>
      <c r="F153" s="34">
        <f>IF('M3-In'!Q153&lt;0,1,0)</f>
        <v>0</v>
      </c>
      <c r="G153" s="81" t="str">
        <f t="shared" si="32"/>
        <v>OK</v>
      </c>
      <c r="H153" s="81">
        <f>IF('M3-In'!Q153&lt;0,0,'M3-In'!Q153)</f>
        <v>0</v>
      </c>
      <c r="I153" s="25">
        <f>IF('M3-In'!F153&gt;0,malu3,0)</f>
        <v>0</v>
      </c>
      <c r="J153" s="25">
        <f>IF('M3-In'!G153&gt;0,dima3,0)</f>
        <v>0</v>
      </c>
      <c r="K153" s="25">
        <f>IF('M3-In'!H153&gt;0,wome3,0)</f>
        <v>0</v>
      </c>
      <c r="L153" s="25">
        <f>IF('M3-In'!I153&gt;0,doje3,0)</f>
        <v>0</v>
      </c>
      <c r="M153" s="25">
        <f>IF('M3-In'!J153&gt;0,vrve3,0)</f>
        <v>0</v>
      </c>
      <c r="N153" s="25">
        <f>IF('M3-In'!K153&gt;0,zasa3,0)</f>
        <v>0</v>
      </c>
      <c r="O153" s="25">
        <f>IF('M3-In'!L153&gt;0,zodi3,0)</f>
        <v>0</v>
      </c>
      <c r="P153" s="25">
        <f t="shared" si="33"/>
        <v>0</v>
      </c>
      <c r="Q153" s="25">
        <f>IF(P153+'M3-In'!U153&gt;malu3+dima3+wome3+doje3+vrve3+zasa3+zodi3,1,0)</f>
        <v>0</v>
      </c>
      <c r="R153" s="25" t="str">
        <f t="shared" si="34"/>
        <v>OK</v>
      </c>
      <c r="S153" s="25">
        <f>MIN(P153+'M3-In'!U153,malu3+dima3+wome3+doje3+vrve3+zasa3+zodi3)</f>
        <v>0</v>
      </c>
      <c r="T153" s="25">
        <f>IF('M3-In'!AD153+'M3-In'!AE153+'M3-In'!AF153+'M3-In'!AG153+'M3-In'!AH153+'M3-In'!AI153+'M3-In'!AJ153&gt;S153,1,0)</f>
        <v>0</v>
      </c>
      <c r="U153" s="25" t="str">
        <f t="shared" si="35"/>
        <v>OK</v>
      </c>
      <c r="V153" s="81">
        <f t="shared" si="36"/>
        <v>0</v>
      </c>
      <c r="W153" s="81">
        <f>ROUND('M3-In'!Y153+'M3-In'!Z153+'M3-In'!AA153*0.5+'M3-In'!AB153*0.5,2)</f>
        <v>0</v>
      </c>
      <c r="X153" s="81">
        <f>ROUND('M3-In'!Y153,2)+ROUND('M3-In'!Z153*1.5,2)+ROUND('M3-In'!AA153*0.6,2)+ROUND('M3-In'!AB153*0.9,2)</f>
        <v>0</v>
      </c>
      <c r="Y153" s="81">
        <f ca="1">IF(V153=1,"Corriger",'M3-In'!Y153* vergoeddrie +'M3-In'!Z153*ROUND( vergoeddrie *1.5,2)+'M3-In'!AA153*ROUND( vergoeddrie *0.6,2)+'M3-In'!AB153*ROUND( vergoeddrie *0.9,2))</f>
        <v>0</v>
      </c>
      <c r="Z153" s="81">
        <f t="shared" ca="1" si="37"/>
        <v>0</v>
      </c>
      <c r="AA153" s="81">
        <f>E153+'M3-In'!N153+'M3-In'!P153+H153</f>
        <v>0</v>
      </c>
      <c r="AB153" s="81">
        <f>E153+'M3-In'!N153+'M3-In'!P153</f>
        <v>0</v>
      </c>
      <c r="AC153" s="25">
        <f>IF(V153=1,"Corriger",MIN(AA153,ad5m3*Ident!L153))</f>
        <v>0</v>
      </c>
      <c r="AD153" s="25">
        <f>MIN(AB153,ad5m3*Ident!L153)</f>
        <v>0</v>
      </c>
      <c r="AE153" s="81">
        <f t="shared" si="38"/>
        <v>0</v>
      </c>
      <c r="AF153" s="81">
        <f t="shared" si="39"/>
        <v>0</v>
      </c>
      <c r="AG153" s="81">
        <f>'M3-In'!AD153+'M3-In'!AE153</f>
        <v>0</v>
      </c>
      <c r="AH153" s="81">
        <f t="shared" si="40"/>
        <v>0</v>
      </c>
      <c r="AI153" s="81">
        <f>IF(V153=1,"Corriger!",ROUND('M3-In'!AF153*AE153*fuf,2))</f>
        <v>0</v>
      </c>
      <c r="AJ153" s="81">
        <f>IF(V153=1,"Corriger!",ROUND('M3-In'!AG153*AE153*fuf,2))</f>
        <v>0</v>
      </c>
      <c r="AK153" s="81">
        <f>IF(V153=1,"Corriger!",ROUND('M3-In'!AH153*AE153*fuf,2))</f>
        <v>0</v>
      </c>
      <c r="AL153" s="81">
        <f>IF(V153=1,"Corriger!",ROUND('M3-In'!AI153*AE153*fuf,2))</f>
        <v>0</v>
      </c>
      <c r="AM153" s="81">
        <f>IF(V153=1,"Corriger!",ROUND('M3-In'!AJ153*AE153*fuf,2))</f>
        <v>0</v>
      </c>
      <c r="AN153" s="81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1">
        <f t="shared" si="42"/>
        <v>0</v>
      </c>
      <c r="AQ153" s="81">
        <f t="shared" ca="1" si="43"/>
        <v>0</v>
      </c>
      <c r="AR153" s="81">
        <f t="shared" ca="1" si="44"/>
        <v>0</v>
      </c>
      <c r="AS153" s="81">
        <f t="shared" si="45"/>
        <v>0</v>
      </c>
      <c r="AT153" s="81">
        <f t="shared" ca="1" si="46"/>
        <v>0</v>
      </c>
      <c r="AU153" s="81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'M3-In'!F154*malu3+'M3-In'!G154*dima3+'M3-In'!H154*wome3+'M3-In'!I154*doje3+'M3-In'!J154*vrve3+'M3-In'!K154*zasa3+'M3-In'!L154*zodi3</f>
        <v>0</v>
      </c>
      <c r="F154" s="34">
        <f>IF('M3-In'!Q154&lt;0,1,0)</f>
        <v>0</v>
      </c>
      <c r="G154" s="81" t="str">
        <f t="shared" si="32"/>
        <v>OK</v>
      </c>
      <c r="H154" s="81">
        <f>IF('M3-In'!Q154&lt;0,0,'M3-In'!Q154)</f>
        <v>0</v>
      </c>
      <c r="I154" s="25">
        <f>IF('M3-In'!F154&gt;0,malu3,0)</f>
        <v>0</v>
      </c>
      <c r="J154" s="25">
        <f>IF('M3-In'!G154&gt;0,dima3,0)</f>
        <v>0</v>
      </c>
      <c r="K154" s="25">
        <f>IF('M3-In'!H154&gt;0,wome3,0)</f>
        <v>0</v>
      </c>
      <c r="L154" s="25">
        <f>IF('M3-In'!I154&gt;0,doje3,0)</f>
        <v>0</v>
      </c>
      <c r="M154" s="25">
        <f>IF('M3-In'!J154&gt;0,vrve3,0)</f>
        <v>0</v>
      </c>
      <c r="N154" s="25">
        <f>IF('M3-In'!K154&gt;0,zasa3,0)</f>
        <v>0</v>
      </c>
      <c r="O154" s="25">
        <f>IF('M3-In'!L154&gt;0,zodi3,0)</f>
        <v>0</v>
      </c>
      <c r="P154" s="25">
        <f t="shared" si="33"/>
        <v>0</v>
      </c>
      <c r="Q154" s="25">
        <f>IF(P154+'M3-In'!U154&gt;malu3+dima3+wome3+doje3+vrve3+zasa3+zodi3,1,0)</f>
        <v>0</v>
      </c>
      <c r="R154" s="25" t="str">
        <f t="shared" si="34"/>
        <v>OK</v>
      </c>
      <c r="S154" s="25">
        <f>MIN(P154+'M3-In'!U154,malu3+dima3+wome3+doje3+vrve3+zasa3+zodi3)</f>
        <v>0</v>
      </c>
      <c r="T154" s="25">
        <f>IF('M3-In'!AD154+'M3-In'!AE154+'M3-In'!AF154+'M3-In'!AG154+'M3-In'!AH154+'M3-In'!AI154+'M3-In'!AJ154&gt;S154,1,0)</f>
        <v>0</v>
      </c>
      <c r="U154" s="25" t="str">
        <f t="shared" si="35"/>
        <v>OK</v>
      </c>
      <c r="V154" s="81">
        <f t="shared" si="36"/>
        <v>0</v>
      </c>
      <c r="W154" s="81">
        <f>ROUND('M3-In'!Y154+'M3-In'!Z154+'M3-In'!AA154*0.5+'M3-In'!AB154*0.5,2)</f>
        <v>0</v>
      </c>
      <c r="X154" s="81">
        <f>ROUND('M3-In'!Y154,2)+ROUND('M3-In'!Z154*1.5,2)+ROUND('M3-In'!AA154*0.6,2)+ROUND('M3-In'!AB154*0.9,2)</f>
        <v>0</v>
      </c>
      <c r="Y154" s="81">
        <f ca="1">IF(V154=1,"Corriger",'M3-In'!Y154* vergoeddrie +'M3-In'!Z154*ROUND( vergoeddrie *1.5,2)+'M3-In'!AA154*ROUND( vergoeddrie *0.6,2)+'M3-In'!AB154*ROUND( vergoeddrie *0.9,2))</f>
        <v>0</v>
      </c>
      <c r="Z154" s="81">
        <f t="shared" ca="1" si="37"/>
        <v>0</v>
      </c>
      <c r="AA154" s="81">
        <f>E154+'M3-In'!N154+'M3-In'!P154+H154</f>
        <v>0</v>
      </c>
      <c r="AB154" s="81">
        <f>E154+'M3-In'!N154+'M3-In'!P154</f>
        <v>0</v>
      </c>
      <c r="AC154" s="25">
        <f>IF(V154=1,"Corriger",MIN(AA154,ad5m3*Ident!L154))</f>
        <v>0</v>
      </c>
      <c r="AD154" s="25">
        <f>MIN(AB154,ad5m3*Ident!L154)</f>
        <v>0</v>
      </c>
      <c r="AE154" s="81">
        <f t="shared" si="38"/>
        <v>0</v>
      </c>
      <c r="AF154" s="81">
        <f t="shared" si="39"/>
        <v>0</v>
      </c>
      <c r="AG154" s="81">
        <f>'M3-In'!AD154+'M3-In'!AE154</f>
        <v>0</v>
      </c>
      <c r="AH154" s="81">
        <f t="shared" si="40"/>
        <v>0</v>
      </c>
      <c r="AI154" s="81">
        <f>IF(V154=1,"Corriger!",ROUND('M3-In'!AF154*AE154*fuf,2))</f>
        <v>0</v>
      </c>
      <c r="AJ154" s="81">
        <f>IF(V154=1,"Corriger!",ROUND('M3-In'!AG154*AE154*fuf,2))</f>
        <v>0</v>
      </c>
      <c r="AK154" s="81">
        <f>IF(V154=1,"Corriger!",ROUND('M3-In'!AH154*AE154*fuf,2))</f>
        <v>0</v>
      </c>
      <c r="AL154" s="81">
        <f>IF(V154=1,"Corriger!",ROUND('M3-In'!AI154*AE154*fuf,2))</f>
        <v>0</v>
      </c>
      <c r="AM154" s="81">
        <f>IF(V154=1,"Corriger!",ROUND('M3-In'!AJ154*AE154*fuf,2))</f>
        <v>0</v>
      </c>
      <c r="AN154" s="81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1">
        <f t="shared" si="42"/>
        <v>0</v>
      </c>
      <c r="AQ154" s="81">
        <f t="shared" ca="1" si="43"/>
        <v>0</v>
      </c>
      <c r="AR154" s="81">
        <f t="shared" ca="1" si="44"/>
        <v>0</v>
      </c>
      <c r="AS154" s="81">
        <f t="shared" si="45"/>
        <v>0</v>
      </c>
      <c r="AT154" s="81">
        <f t="shared" ca="1" si="46"/>
        <v>0</v>
      </c>
      <c r="AU154" s="81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'M3-In'!F155*malu3+'M3-In'!G155*dima3+'M3-In'!H155*wome3+'M3-In'!I155*doje3+'M3-In'!J155*vrve3+'M3-In'!K155*zasa3+'M3-In'!L155*zodi3</f>
        <v>0</v>
      </c>
      <c r="F155" s="34">
        <f>IF('M3-In'!Q155&lt;0,1,0)</f>
        <v>0</v>
      </c>
      <c r="G155" s="81" t="str">
        <f t="shared" si="32"/>
        <v>OK</v>
      </c>
      <c r="H155" s="81">
        <f>IF('M3-In'!Q155&lt;0,0,'M3-In'!Q155)</f>
        <v>0</v>
      </c>
      <c r="I155" s="25">
        <f>IF('M3-In'!F155&gt;0,malu3,0)</f>
        <v>0</v>
      </c>
      <c r="J155" s="25">
        <f>IF('M3-In'!G155&gt;0,dima3,0)</f>
        <v>0</v>
      </c>
      <c r="K155" s="25">
        <f>IF('M3-In'!H155&gt;0,wome3,0)</f>
        <v>0</v>
      </c>
      <c r="L155" s="25">
        <f>IF('M3-In'!I155&gt;0,doje3,0)</f>
        <v>0</v>
      </c>
      <c r="M155" s="25">
        <f>IF('M3-In'!J155&gt;0,vrve3,0)</f>
        <v>0</v>
      </c>
      <c r="N155" s="25">
        <f>IF('M3-In'!K155&gt;0,zasa3,0)</f>
        <v>0</v>
      </c>
      <c r="O155" s="25">
        <f>IF('M3-In'!L155&gt;0,zodi3,0)</f>
        <v>0</v>
      </c>
      <c r="P155" s="25">
        <f t="shared" si="33"/>
        <v>0</v>
      </c>
      <c r="Q155" s="25">
        <f>IF(P155+'M3-In'!U155&gt;malu3+dima3+wome3+doje3+vrve3+zasa3+zodi3,1,0)</f>
        <v>0</v>
      </c>
      <c r="R155" s="25" t="str">
        <f t="shared" si="34"/>
        <v>OK</v>
      </c>
      <c r="S155" s="25">
        <f>MIN(P155+'M3-In'!U155,malu3+dima3+wome3+doje3+vrve3+zasa3+zodi3)</f>
        <v>0</v>
      </c>
      <c r="T155" s="25">
        <f>IF('M3-In'!AD155+'M3-In'!AE155+'M3-In'!AF155+'M3-In'!AG155+'M3-In'!AH155+'M3-In'!AI155+'M3-In'!AJ155&gt;S155,1,0)</f>
        <v>0</v>
      </c>
      <c r="U155" s="25" t="str">
        <f t="shared" si="35"/>
        <v>OK</v>
      </c>
      <c r="V155" s="81">
        <f t="shared" si="36"/>
        <v>0</v>
      </c>
      <c r="W155" s="81">
        <f>ROUND('M3-In'!Y155+'M3-In'!Z155+'M3-In'!AA155*0.5+'M3-In'!AB155*0.5,2)</f>
        <v>0</v>
      </c>
      <c r="X155" s="81">
        <f>ROUND('M3-In'!Y155,2)+ROUND('M3-In'!Z155*1.5,2)+ROUND('M3-In'!AA155*0.6,2)+ROUND('M3-In'!AB155*0.9,2)</f>
        <v>0</v>
      </c>
      <c r="Y155" s="81">
        <f ca="1">IF(V155=1,"Corriger",'M3-In'!Y155* vergoeddrie +'M3-In'!Z155*ROUND( vergoeddrie *1.5,2)+'M3-In'!AA155*ROUND( vergoeddrie *0.6,2)+'M3-In'!AB155*ROUND( vergoeddrie *0.9,2))</f>
        <v>0</v>
      </c>
      <c r="Z155" s="81">
        <f t="shared" ca="1" si="37"/>
        <v>0</v>
      </c>
      <c r="AA155" s="81">
        <f>E155+'M3-In'!N155+'M3-In'!P155+H155</f>
        <v>0</v>
      </c>
      <c r="AB155" s="81">
        <f>E155+'M3-In'!N155+'M3-In'!P155</f>
        <v>0</v>
      </c>
      <c r="AC155" s="25">
        <f>IF(V155=1,"Corriger",MIN(AA155,ad5m3*Ident!L155))</f>
        <v>0</v>
      </c>
      <c r="AD155" s="25">
        <f>MIN(AB155,ad5m3*Ident!L155)</f>
        <v>0</v>
      </c>
      <c r="AE155" s="81">
        <f t="shared" si="38"/>
        <v>0</v>
      </c>
      <c r="AF155" s="81">
        <f t="shared" si="39"/>
        <v>0</v>
      </c>
      <c r="AG155" s="81">
        <f>'M3-In'!AD155+'M3-In'!AE155</f>
        <v>0</v>
      </c>
      <c r="AH155" s="81">
        <f t="shared" si="40"/>
        <v>0</v>
      </c>
      <c r="AI155" s="81">
        <f>IF(V155=1,"Corriger!",ROUND('M3-In'!AF155*AE155*fuf,2))</f>
        <v>0</v>
      </c>
      <c r="AJ155" s="81">
        <f>IF(V155=1,"Corriger!",ROUND('M3-In'!AG155*AE155*fuf,2))</f>
        <v>0</v>
      </c>
      <c r="AK155" s="81">
        <f>IF(V155=1,"Corriger!",ROUND('M3-In'!AH155*AE155*fuf,2))</f>
        <v>0</v>
      </c>
      <c r="AL155" s="81">
        <f>IF(V155=1,"Corriger!",ROUND('M3-In'!AI155*AE155*fuf,2))</f>
        <v>0</v>
      </c>
      <c r="AM155" s="81">
        <f>IF(V155=1,"Corriger!",ROUND('M3-In'!AJ155*AE155*fuf,2))</f>
        <v>0</v>
      </c>
      <c r="AN155" s="81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1">
        <f t="shared" si="42"/>
        <v>0</v>
      </c>
      <c r="AQ155" s="81">
        <f t="shared" ca="1" si="43"/>
        <v>0</v>
      </c>
      <c r="AR155" s="81">
        <f t="shared" ca="1" si="44"/>
        <v>0</v>
      </c>
      <c r="AS155" s="81">
        <f t="shared" si="45"/>
        <v>0</v>
      </c>
      <c r="AT155" s="81">
        <f t="shared" ca="1" si="46"/>
        <v>0</v>
      </c>
      <c r="AU155" s="81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'M3-In'!F156*malu3+'M3-In'!G156*dima3+'M3-In'!H156*wome3+'M3-In'!I156*doje3+'M3-In'!J156*vrve3+'M3-In'!K156*zasa3+'M3-In'!L156*zodi3</f>
        <v>0</v>
      </c>
      <c r="F156" s="34">
        <f>IF('M3-In'!Q156&lt;0,1,0)</f>
        <v>0</v>
      </c>
      <c r="G156" s="81" t="str">
        <f t="shared" si="32"/>
        <v>OK</v>
      </c>
      <c r="H156" s="81">
        <f>IF('M3-In'!Q156&lt;0,0,'M3-In'!Q156)</f>
        <v>0</v>
      </c>
      <c r="I156" s="25">
        <f>IF('M3-In'!F156&gt;0,malu3,0)</f>
        <v>0</v>
      </c>
      <c r="J156" s="25">
        <f>IF('M3-In'!G156&gt;0,dima3,0)</f>
        <v>0</v>
      </c>
      <c r="K156" s="25">
        <f>IF('M3-In'!H156&gt;0,wome3,0)</f>
        <v>0</v>
      </c>
      <c r="L156" s="25">
        <f>IF('M3-In'!I156&gt;0,doje3,0)</f>
        <v>0</v>
      </c>
      <c r="M156" s="25">
        <f>IF('M3-In'!J156&gt;0,vrve3,0)</f>
        <v>0</v>
      </c>
      <c r="N156" s="25">
        <f>IF('M3-In'!K156&gt;0,zasa3,0)</f>
        <v>0</v>
      </c>
      <c r="O156" s="25">
        <f>IF('M3-In'!L156&gt;0,zodi3,0)</f>
        <v>0</v>
      </c>
      <c r="P156" s="25">
        <f t="shared" si="33"/>
        <v>0</v>
      </c>
      <c r="Q156" s="25">
        <f>IF(P156+'M3-In'!U156&gt;malu3+dima3+wome3+doje3+vrve3+zasa3+zodi3,1,0)</f>
        <v>0</v>
      </c>
      <c r="R156" s="25" t="str">
        <f t="shared" si="34"/>
        <v>OK</v>
      </c>
      <c r="S156" s="25">
        <f>MIN(P156+'M3-In'!U156,malu3+dima3+wome3+doje3+vrve3+zasa3+zodi3)</f>
        <v>0</v>
      </c>
      <c r="T156" s="25">
        <f>IF('M3-In'!AD156+'M3-In'!AE156+'M3-In'!AF156+'M3-In'!AG156+'M3-In'!AH156+'M3-In'!AI156+'M3-In'!AJ156&gt;S156,1,0)</f>
        <v>0</v>
      </c>
      <c r="U156" s="25" t="str">
        <f t="shared" si="35"/>
        <v>OK</v>
      </c>
      <c r="V156" s="81">
        <f t="shared" si="36"/>
        <v>0</v>
      </c>
      <c r="W156" s="81">
        <f>ROUND('M3-In'!Y156+'M3-In'!Z156+'M3-In'!AA156*0.5+'M3-In'!AB156*0.5,2)</f>
        <v>0</v>
      </c>
      <c r="X156" s="81">
        <f>ROUND('M3-In'!Y156,2)+ROUND('M3-In'!Z156*1.5,2)+ROUND('M3-In'!AA156*0.6,2)+ROUND('M3-In'!AB156*0.9,2)</f>
        <v>0</v>
      </c>
      <c r="Y156" s="81">
        <f ca="1">IF(V156=1,"Corriger",'M3-In'!Y156* vergoeddrie +'M3-In'!Z156*ROUND( vergoeddrie *1.5,2)+'M3-In'!AA156*ROUND( vergoeddrie *0.6,2)+'M3-In'!AB156*ROUND( vergoeddrie *0.9,2))</f>
        <v>0</v>
      </c>
      <c r="Z156" s="81">
        <f t="shared" ca="1" si="37"/>
        <v>0</v>
      </c>
      <c r="AA156" s="81">
        <f>E156+'M3-In'!N156+'M3-In'!P156+H156</f>
        <v>0</v>
      </c>
      <c r="AB156" s="81">
        <f>E156+'M3-In'!N156+'M3-In'!P156</f>
        <v>0</v>
      </c>
      <c r="AC156" s="25">
        <f>IF(V156=1,"Corriger",MIN(AA156,ad5m3*Ident!L156))</f>
        <v>0</v>
      </c>
      <c r="AD156" s="25">
        <f>MIN(AB156,ad5m3*Ident!L156)</f>
        <v>0</v>
      </c>
      <c r="AE156" s="81">
        <f t="shared" si="38"/>
        <v>0</v>
      </c>
      <c r="AF156" s="81">
        <f t="shared" si="39"/>
        <v>0</v>
      </c>
      <c r="AG156" s="81">
        <f>'M3-In'!AD156+'M3-In'!AE156</f>
        <v>0</v>
      </c>
      <c r="AH156" s="81">
        <f t="shared" si="40"/>
        <v>0</v>
      </c>
      <c r="AI156" s="81">
        <f>IF(V156=1,"Corriger!",ROUND('M3-In'!AF156*AE156*fuf,2))</f>
        <v>0</v>
      </c>
      <c r="AJ156" s="81">
        <f>IF(V156=1,"Corriger!",ROUND('M3-In'!AG156*AE156*fuf,2))</f>
        <v>0</v>
      </c>
      <c r="AK156" s="81">
        <f>IF(V156=1,"Corriger!",ROUND('M3-In'!AH156*AE156*fuf,2))</f>
        <v>0</v>
      </c>
      <c r="AL156" s="81">
        <f>IF(V156=1,"Corriger!",ROUND('M3-In'!AI156*AE156*fuf,2))</f>
        <v>0</v>
      </c>
      <c r="AM156" s="81">
        <f>IF(V156=1,"Corriger!",ROUND('M3-In'!AJ156*AE156*fuf,2))</f>
        <v>0</v>
      </c>
      <c r="AN156" s="81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1">
        <f t="shared" si="42"/>
        <v>0</v>
      </c>
      <c r="AQ156" s="81">
        <f t="shared" ca="1" si="43"/>
        <v>0</v>
      </c>
      <c r="AR156" s="81">
        <f t="shared" ca="1" si="44"/>
        <v>0</v>
      </c>
      <c r="AS156" s="81">
        <f t="shared" si="45"/>
        <v>0</v>
      </c>
      <c r="AT156" s="81">
        <f t="shared" ca="1" si="46"/>
        <v>0</v>
      </c>
      <c r="AU156" s="81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'M3-In'!F157*malu3+'M3-In'!G157*dima3+'M3-In'!H157*wome3+'M3-In'!I157*doje3+'M3-In'!J157*vrve3+'M3-In'!K157*zasa3+'M3-In'!L157*zodi3</f>
        <v>0</v>
      </c>
      <c r="F157" s="34">
        <f>IF('M3-In'!Q157&lt;0,1,0)</f>
        <v>0</v>
      </c>
      <c r="G157" s="81" t="str">
        <f t="shared" si="32"/>
        <v>OK</v>
      </c>
      <c r="H157" s="81">
        <f>IF('M3-In'!Q157&lt;0,0,'M3-In'!Q157)</f>
        <v>0</v>
      </c>
      <c r="I157" s="25">
        <f>IF('M3-In'!F157&gt;0,malu3,0)</f>
        <v>0</v>
      </c>
      <c r="J157" s="25">
        <f>IF('M3-In'!G157&gt;0,dima3,0)</f>
        <v>0</v>
      </c>
      <c r="K157" s="25">
        <f>IF('M3-In'!H157&gt;0,wome3,0)</f>
        <v>0</v>
      </c>
      <c r="L157" s="25">
        <f>IF('M3-In'!I157&gt;0,doje3,0)</f>
        <v>0</v>
      </c>
      <c r="M157" s="25">
        <f>IF('M3-In'!J157&gt;0,vrve3,0)</f>
        <v>0</v>
      </c>
      <c r="N157" s="25">
        <f>IF('M3-In'!K157&gt;0,zasa3,0)</f>
        <v>0</v>
      </c>
      <c r="O157" s="25">
        <f>IF('M3-In'!L157&gt;0,zodi3,0)</f>
        <v>0</v>
      </c>
      <c r="P157" s="25">
        <f t="shared" si="33"/>
        <v>0</v>
      </c>
      <c r="Q157" s="25">
        <f>IF(P157+'M3-In'!U157&gt;malu3+dima3+wome3+doje3+vrve3+zasa3+zodi3,1,0)</f>
        <v>0</v>
      </c>
      <c r="R157" s="25" t="str">
        <f t="shared" si="34"/>
        <v>OK</v>
      </c>
      <c r="S157" s="25">
        <f>MIN(P157+'M3-In'!U157,malu3+dima3+wome3+doje3+vrve3+zasa3+zodi3)</f>
        <v>0</v>
      </c>
      <c r="T157" s="25">
        <f>IF('M3-In'!AD157+'M3-In'!AE157+'M3-In'!AF157+'M3-In'!AG157+'M3-In'!AH157+'M3-In'!AI157+'M3-In'!AJ157&gt;S157,1,0)</f>
        <v>0</v>
      </c>
      <c r="U157" s="25" t="str">
        <f t="shared" si="35"/>
        <v>OK</v>
      </c>
      <c r="V157" s="81">
        <f t="shared" si="36"/>
        <v>0</v>
      </c>
      <c r="W157" s="81">
        <f>ROUND('M3-In'!Y157+'M3-In'!Z157+'M3-In'!AA157*0.5+'M3-In'!AB157*0.5,2)</f>
        <v>0</v>
      </c>
      <c r="X157" s="81">
        <f>ROUND('M3-In'!Y157,2)+ROUND('M3-In'!Z157*1.5,2)+ROUND('M3-In'!AA157*0.6,2)+ROUND('M3-In'!AB157*0.9,2)</f>
        <v>0</v>
      </c>
      <c r="Y157" s="81">
        <f ca="1">IF(V157=1,"Corriger",'M3-In'!Y157* vergoeddrie +'M3-In'!Z157*ROUND( vergoeddrie *1.5,2)+'M3-In'!AA157*ROUND( vergoeddrie *0.6,2)+'M3-In'!AB157*ROUND( vergoeddrie *0.9,2))</f>
        <v>0</v>
      </c>
      <c r="Z157" s="81">
        <f t="shared" ca="1" si="37"/>
        <v>0</v>
      </c>
      <c r="AA157" s="81">
        <f>E157+'M3-In'!N157+'M3-In'!P157+H157</f>
        <v>0</v>
      </c>
      <c r="AB157" s="81">
        <f>E157+'M3-In'!N157+'M3-In'!P157</f>
        <v>0</v>
      </c>
      <c r="AC157" s="25">
        <f>IF(V157=1,"Corriger",MIN(AA157,ad5m3*Ident!L157))</f>
        <v>0</v>
      </c>
      <c r="AD157" s="25">
        <f>MIN(AB157,ad5m3*Ident!L157)</f>
        <v>0</v>
      </c>
      <c r="AE157" s="81">
        <f t="shared" si="38"/>
        <v>0</v>
      </c>
      <c r="AF157" s="81">
        <f t="shared" si="39"/>
        <v>0</v>
      </c>
      <c r="AG157" s="81">
        <f>'M3-In'!AD157+'M3-In'!AE157</f>
        <v>0</v>
      </c>
      <c r="AH157" s="81">
        <f t="shared" si="40"/>
        <v>0</v>
      </c>
      <c r="AI157" s="81">
        <f>IF(V157=1,"Corriger!",ROUND('M3-In'!AF157*AE157*fuf,2))</f>
        <v>0</v>
      </c>
      <c r="AJ157" s="81">
        <f>IF(V157=1,"Corriger!",ROUND('M3-In'!AG157*AE157*fuf,2))</f>
        <v>0</v>
      </c>
      <c r="AK157" s="81">
        <f>IF(V157=1,"Corriger!",ROUND('M3-In'!AH157*AE157*fuf,2))</f>
        <v>0</v>
      </c>
      <c r="AL157" s="81">
        <f>IF(V157=1,"Corriger!",ROUND('M3-In'!AI157*AE157*fuf,2))</f>
        <v>0</v>
      </c>
      <c r="AM157" s="81">
        <f>IF(V157=1,"Corriger!",ROUND('M3-In'!AJ157*AE157*fuf,2))</f>
        <v>0</v>
      </c>
      <c r="AN157" s="81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1">
        <f t="shared" si="42"/>
        <v>0</v>
      </c>
      <c r="AQ157" s="81">
        <f t="shared" ca="1" si="43"/>
        <v>0</v>
      </c>
      <c r="AR157" s="81">
        <f t="shared" ca="1" si="44"/>
        <v>0</v>
      </c>
      <c r="AS157" s="81">
        <f t="shared" si="45"/>
        <v>0</v>
      </c>
      <c r="AT157" s="81">
        <f t="shared" ca="1" si="46"/>
        <v>0</v>
      </c>
      <c r="AU157" s="81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'M3-In'!F158*malu3+'M3-In'!G158*dima3+'M3-In'!H158*wome3+'M3-In'!I158*doje3+'M3-In'!J158*vrve3+'M3-In'!K158*zasa3+'M3-In'!L158*zodi3</f>
        <v>0</v>
      </c>
      <c r="F158" s="34">
        <f>IF('M3-In'!Q158&lt;0,1,0)</f>
        <v>0</v>
      </c>
      <c r="G158" s="81" t="str">
        <f t="shared" si="32"/>
        <v>OK</v>
      </c>
      <c r="H158" s="81">
        <f>IF('M3-In'!Q158&lt;0,0,'M3-In'!Q158)</f>
        <v>0</v>
      </c>
      <c r="I158" s="25">
        <f>IF('M3-In'!F158&gt;0,malu3,0)</f>
        <v>0</v>
      </c>
      <c r="J158" s="25">
        <f>IF('M3-In'!G158&gt;0,dima3,0)</f>
        <v>0</v>
      </c>
      <c r="K158" s="25">
        <f>IF('M3-In'!H158&gt;0,wome3,0)</f>
        <v>0</v>
      </c>
      <c r="L158" s="25">
        <f>IF('M3-In'!I158&gt;0,doje3,0)</f>
        <v>0</v>
      </c>
      <c r="M158" s="25">
        <f>IF('M3-In'!J158&gt;0,vrve3,0)</f>
        <v>0</v>
      </c>
      <c r="N158" s="25">
        <f>IF('M3-In'!K158&gt;0,zasa3,0)</f>
        <v>0</v>
      </c>
      <c r="O158" s="25">
        <f>IF('M3-In'!L158&gt;0,zodi3,0)</f>
        <v>0</v>
      </c>
      <c r="P158" s="25">
        <f t="shared" si="33"/>
        <v>0</v>
      </c>
      <c r="Q158" s="25">
        <f>IF(P158+'M3-In'!U158&gt;malu3+dima3+wome3+doje3+vrve3+zasa3+zodi3,1,0)</f>
        <v>0</v>
      </c>
      <c r="R158" s="25" t="str">
        <f t="shared" si="34"/>
        <v>OK</v>
      </c>
      <c r="S158" s="25">
        <f>MIN(P158+'M3-In'!U158,malu3+dima3+wome3+doje3+vrve3+zasa3+zodi3)</f>
        <v>0</v>
      </c>
      <c r="T158" s="25">
        <f>IF('M3-In'!AD158+'M3-In'!AE158+'M3-In'!AF158+'M3-In'!AG158+'M3-In'!AH158+'M3-In'!AI158+'M3-In'!AJ158&gt;S158,1,0)</f>
        <v>0</v>
      </c>
      <c r="U158" s="25" t="str">
        <f t="shared" si="35"/>
        <v>OK</v>
      </c>
      <c r="V158" s="81">
        <f t="shared" si="36"/>
        <v>0</v>
      </c>
      <c r="W158" s="81">
        <f>ROUND('M3-In'!Y158+'M3-In'!Z158+'M3-In'!AA158*0.5+'M3-In'!AB158*0.5,2)</f>
        <v>0</v>
      </c>
      <c r="X158" s="81">
        <f>ROUND('M3-In'!Y158,2)+ROUND('M3-In'!Z158*1.5,2)+ROUND('M3-In'!AA158*0.6,2)+ROUND('M3-In'!AB158*0.9,2)</f>
        <v>0</v>
      </c>
      <c r="Y158" s="81">
        <f ca="1">IF(V158=1,"Corriger",'M3-In'!Y158* vergoeddrie +'M3-In'!Z158*ROUND( vergoeddrie *1.5,2)+'M3-In'!AA158*ROUND( vergoeddrie *0.6,2)+'M3-In'!AB158*ROUND( vergoeddrie *0.9,2))</f>
        <v>0</v>
      </c>
      <c r="Z158" s="81">
        <f t="shared" ca="1" si="37"/>
        <v>0</v>
      </c>
      <c r="AA158" s="81">
        <f>E158+'M3-In'!N158+'M3-In'!P158+H158</f>
        <v>0</v>
      </c>
      <c r="AB158" s="81">
        <f>E158+'M3-In'!N158+'M3-In'!P158</f>
        <v>0</v>
      </c>
      <c r="AC158" s="25">
        <f>IF(V158=1,"Corriger",MIN(AA158,ad5m3*Ident!L158))</f>
        <v>0</v>
      </c>
      <c r="AD158" s="25">
        <f>MIN(AB158,ad5m3*Ident!L158)</f>
        <v>0</v>
      </c>
      <c r="AE158" s="81">
        <f t="shared" si="38"/>
        <v>0</v>
      </c>
      <c r="AF158" s="81">
        <f t="shared" si="39"/>
        <v>0</v>
      </c>
      <c r="AG158" s="81">
        <f>'M3-In'!AD158+'M3-In'!AE158</f>
        <v>0</v>
      </c>
      <c r="AH158" s="81">
        <f t="shared" si="40"/>
        <v>0</v>
      </c>
      <c r="AI158" s="81">
        <f>IF(V158=1,"Corriger!",ROUND('M3-In'!AF158*AE158*fuf,2))</f>
        <v>0</v>
      </c>
      <c r="AJ158" s="81">
        <f>IF(V158=1,"Corriger!",ROUND('M3-In'!AG158*AE158*fuf,2))</f>
        <v>0</v>
      </c>
      <c r="AK158" s="81">
        <f>IF(V158=1,"Corriger!",ROUND('M3-In'!AH158*AE158*fuf,2))</f>
        <v>0</v>
      </c>
      <c r="AL158" s="81">
        <f>IF(V158=1,"Corriger!",ROUND('M3-In'!AI158*AE158*fuf,2))</f>
        <v>0</v>
      </c>
      <c r="AM158" s="81">
        <f>IF(V158=1,"Corriger!",ROUND('M3-In'!AJ158*AE158*fuf,2))</f>
        <v>0</v>
      </c>
      <c r="AN158" s="81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1">
        <f t="shared" si="42"/>
        <v>0</v>
      </c>
      <c r="AQ158" s="81">
        <f t="shared" ca="1" si="43"/>
        <v>0</v>
      </c>
      <c r="AR158" s="81">
        <f t="shared" ca="1" si="44"/>
        <v>0</v>
      </c>
      <c r="AS158" s="81">
        <f t="shared" si="45"/>
        <v>0</v>
      </c>
      <c r="AT158" s="81">
        <f t="shared" ca="1" si="46"/>
        <v>0</v>
      </c>
      <c r="AU158" s="81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'M3-In'!F159*malu3+'M3-In'!G159*dima3+'M3-In'!H159*wome3+'M3-In'!I159*doje3+'M3-In'!J159*vrve3+'M3-In'!K159*zasa3+'M3-In'!L159*zodi3</f>
        <v>0</v>
      </c>
      <c r="F159" s="34">
        <f>IF('M3-In'!Q159&lt;0,1,0)</f>
        <v>0</v>
      </c>
      <c r="G159" s="81" t="str">
        <f t="shared" si="32"/>
        <v>OK</v>
      </c>
      <c r="H159" s="81">
        <f>IF('M3-In'!Q159&lt;0,0,'M3-In'!Q159)</f>
        <v>0</v>
      </c>
      <c r="I159" s="25">
        <f>IF('M3-In'!F159&gt;0,malu3,0)</f>
        <v>0</v>
      </c>
      <c r="J159" s="25">
        <f>IF('M3-In'!G159&gt;0,dima3,0)</f>
        <v>0</v>
      </c>
      <c r="K159" s="25">
        <f>IF('M3-In'!H159&gt;0,wome3,0)</f>
        <v>0</v>
      </c>
      <c r="L159" s="25">
        <f>IF('M3-In'!I159&gt;0,doje3,0)</f>
        <v>0</v>
      </c>
      <c r="M159" s="25">
        <f>IF('M3-In'!J159&gt;0,vrve3,0)</f>
        <v>0</v>
      </c>
      <c r="N159" s="25">
        <f>IF('M3-In'!K159&gt;0,zasa3,0)</f>
        <v>0</v>
      </c>
      <c r="O159" s="25">
        <f>IF('M3-In'!L159&gt;0,zodi3,0)</f>
        <v>0</v>
      </c>
      <c r="P159" s="25">
        <f t="shared" si="33"/>
        <v>0</v>
      </c>
      <c r="Q159" s="25">
        <f>IF(P159+'M3-In'!U159&gt;malu3+dima3+wome3+doje3+vrve3+zasa3+zodi3,1,0)</f>
        <v>0</v>
      </c>
      <c r="R159" s="25" t="str">
        <f t="shared" si="34"/>
        <v>OK</v>
      </c>
      <c r="S159" s="25">
        <f>MIN(P159+'M3-In'!U159,malu3+dima3+wome3+doje3+vrve3+zasa3+zodi3)</f>
        <v>0</v>
      </c>
      <c r="T159" s="25">
        <f>IF('M3-In'!AD159+'M3-In'!AE159+'M3-In'!AF159+'M3-In'!AG159+'M3-In'!AH159+'M3-In'!AI159+'M3-In'!AJ159&gt;S159,1,0)</f>
        <v>0</v>
      </c>
      <c r="U159" s="25" t="str">
        <f t="shared" si="35"/>
        <v>OK</v>
      </c>
      <c r="V159" s="81">
        <f t="shared" si="36"/>
        <v>0</v>
      </c>
      <c r="W159" s="81">
        <f>ROUND('M3-In'!Y159+'M3-In'!Z159+'M3-In'!AA159*0.5+'M3-In'!AB159*0.5,2)</f>
        <v>0</v>
      </c>
      <c r="X159" s="81">
        <f>ROUND('M3-In'!Y159,2)+ROUND('M3-In'!Z159*1.5,2)+ROUND('M3-In'!AA159*0.6,2)+ROUND('M3-In'!AB159*0.9,2)</f>
        <v>0</v>
      </c>
      <c r="Y159" s="81">
        <f ca="1">IF(V159=1,"Corriger",'M3-In'!Y159* vergoeddrie +'M3-In'!Z159*ROUND( vergoeddrie *1.5,2)+'M3-In'!AA159*ROUND( vergoeddrie *0.6,2)+'M3-In'!AB159*ROUND( vergoeddrie *0.9,2))</f>
        <v>0</v>
      </c>
      <c r="Z159" s="81">
        <f t="shared" ca="1" si="37"/>
        <v>0</v>
      </c>
      <c r="AA159" s="81">
        <f>E159+'M3-In'!N159+'M3-In'!P159+H159</f>
        <v>0</v>
      </c>
      <c r="AB159" s="81">
        <f>E159+'M3-In'!N159+'M3-In'!P159</f>
        <v>0</v>
      </c>
      <c r="AC159" s="25">
        <f>IF(V159=1,"Corriger",MIN(AA159,ad5m3*Ident!L159))</f>
        <v>0</v>
      </c>
      <c r="AD159" s="25">
        <f>MIN(AB159,ad5m3*Ident!L159)</f>
        <v>0</v>
      </c>
      <c r="AE159" s="81">
        <f t="shared" si="38"/>
        <v>0</v>
      </c>
      <c r="AF159" s="81">
        <f t="shared" si="39"/>
        <v>0</v>
      </c>
      <c r="AG159" s="81">
        <f>'M3-In'!AD159+'M3-In'!AE159</f>
        <v>0</v>
      </c>
      <c r="AH159" s="81">
        <f t="shared" si="40"/>
        <v>0</v>
      </c>
      <c r="AI159" s="81">
        <f>IF(V159=1,"Corriger!",ROUND('M3-In'!AF159*AE159*fuf,2))</f>
        <v>0</v>
      </c>
      <c r="AJ159" s="81">
        <f>IF(V159=1,"Corriger!",ROUND('M3-In'!AG159*AE159*fuf,2))</f>
        <v>0</v>
      </c>
      <c r="AK159" s="81">
        <f>IF(V159=1,"Corriger!",ROUND('M3-In'!AH159*AE159*fuf,2))</f>
        <v>0</v>
      </c>
      <c r="AL159" s="81">
        <f>IF(V159=1,"Corriger!",ROUND('M3-In'!AI159*AE159*fuf,2))</f>
        <v>0</v>
      </c>
      <c r="AM159" s="81">
        <f>IF(V159=1,"Corriger!",ROUND('M3-In'!AJ159*AE159*fuf,2))</f>
        <v>0</v>
      </c>
      <c r="AN159" s="81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1">
        <f t="shared" si="42"/>
        <v>0</v>
      </c>
      <c r="AQ159" s="81">
        <f t="shared" ca="1" si="43"/>
        <v>0</v>
      </c>
      <c r="AR159" s="81">
        <f t="shared" ca="1" si="44"/>
        <v>0</v>
      </c>
      <c r="AS159" s="81">
        <f t="shared" si="45"/>
        <v>0</v>
      </c>
      <c r="AT159" s="81">
        <f t="shared" ca="1" si="46"/>
        <v>0</v>
      </c>
      <c r="AU159" s="81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'M3-In'!F160*malu3+'M3-In'!G160*dima3+'M3-In'!H160*wome3+'M3-In'!I160*doje3+'M3-In'!J160*vrve3+'M3-In'!K160*zasa3+'M3-In'!L160*zodi3</f>
        <v>0</v>
      </c>
      <c r="F160" s="34">
        <f>IF('M3-In'!Q160&lt;0,1,0)</f>
        <v>0</v>
      </c>
      <c r="G160" s="81" t="str">
        <f t="shared" si="32"/>
        <v>OK</v>
      </c>
      <c r="H160" s="81">
        <f>IF('M3-In'!Q160&lt;0,0,'M3-In'!Q160)</f>
        <v>0</v>
      </c>
      <c r="I160" s="25">
        <f>IF('M3-In'!F160&gt;0,malu3,0)</f>
        <v>0</v>
      </c>
      <c r="J160" s="25">
        <f>IF('M3-In'!G160&gt;0,dima3,0)</f>
        <v>0</v>
      </c>
      <c r="K160" s="25">
        <f>IF('M3-In'!H160&gt;0,wome3,0)</f>
        <v>0</v>
      </c>
      <c r="L160" s="25">
        <f>IF('M3-In'!I160&gt;0,doje3,0)</f>
        <v>0</v>
      </c>
      <c r="M160" s="25">
        <f>IF('M3-In'!J160&gt;0,vrve3,0)</f>
        <v>0</v>
      </c>
      <c r="N160" s="25">
        <f>IF('M3-In'!K160&gt;0,zasa3,0)</f>
        <v>0</v>
      </c>
      <c r="O160" s="25">
        <f>IF('M3-In'!L160&gt;0,zodi3,0)</f>
        <v>0</v>
      </c>
      <c r="P160" s="25">
        <f t="shared" si="33"/>
        <v>0</v>
      </c>
      <c r="Q160" s="25">
        <f>IF(P160+'M3-In'!U160&gt;malu3+dima3+wome3+doje3+vrve3+zasa3+zodi3,1,0)</f>
        <v>0</v>
      </c>
      <c r="R160" s="25" t="str">
        <f t="shared" si="34"/>
        <v>OK</v>
      </c>
      <c r="S160" s="25">
        <f>MIN(P160+'M3-In'!U160,malu3+dima3+wome3+doje3+vrve3+zasa3+zodi3)</f>
        <v>0</v>
      </c>
      <c r="T160" s="25">
        <f>IF('M3-In'!AD160+'M3-In'!AE160+'M3-In'!AF160+'M3-In'!AG160+'M3-In'!AH160+'M3-In'!AI160+'M3-In'!AJ160&gt;S160,1,0)</f>
        <v>0</v>
      </c>
      <c r="U160" s="25" t="str">
        <f t="shared" si="35"/>
        <v>OK</v>
      </c>
      <c r="V160" s="81">
        <f t="shared" si="36"/>
        <v>0</v>
      </c>
      <c r="W160" s="81">
        <f>ROUND('M3-In'!Y160+'M3-In'!Z160+'M3-In'!AA160*0.5+'M3-In'!AB160*0.5,2)</f>
        <v>0</v>
      </c>
      <c r="X160" s="81">
        <f>ROUND('M3-In'!Y160,2)+ROUND('M3-In'!Z160*1.5,2)+ROUND('M3-In'!AA160*0.6,2)+ROUND('M3-In'!AB160*0.9,2)</f>
        <v>0</v>
      </c>
      <c r="Y160" s="81">
        <f ca="1">IF(V160=1,"Corriger",'M3-In'!Y160* vergoeddrie +'M3-In'!Z160*ROUND( vergoeddrie *1.5,2)+'M3-In'!AA160*ROUND( vergoeddrie *0.6,2)+'M3-In'!AB160*ROUND( vergoeddrie *0.9,2))</f>
        <v>0</v>
      </c>
      <c r="Z160" s="81">
        <f t="shared" ca="1" si="37"/>
        <v>0</v>
      </c>
      <c r="AA160" s="81">
        <f>E160+'M3-In'!N160+'M3-In'!P160+H160</f>
        <v>0</v>
      </c>
      <c r="AB160" s="81">
        <f>E160+'M3-In'!N160+'M3-In'!P160</f>
        <v>0</v>
      </c>
      <c r="AC160" s="25">
        <f>IF(V160=1,"Corriger",MIN(AA160,ad5m3*Ident!L160))</f>
        <v>0</v>
      </c>
      <c r="AD160" s="25">
        <f>MIN(AB160,ad5m3*Ident!L160)</f>
        <v>0</v>
      </c>
      <c r="AE160" s="81">
        <f t="shared" si="38"/>
        <v>0</v>
      </c>
      <c r="AF160" s="81">
        <f t="shared" si="39"/>
        <v>0</v>
      </c>
      <c r="AG160" s="81">
        <f>'M3-In'!AD160+'M3-In'!AE160</f>
        <v>0</v>
      </c>
      <c r="AH160" s="81">
        <f t="shared" si="40"/>
        <v>0</v>
      </c>
      <c r="AI160" s="81">
        <f>IF(V160=1,"Corriger!",ROUND('M3-In'!AF160*AE160*fuf,2))</f>
        <v>0</v>
      </c>
      <c r="AJ160" s="81">
        <f>IF(V160=1,"Corriger!",ROUND('M3-In'!AG160*AE160*fuf,2))</f>
        <v>0</v>
      </c>
      <c r="AK160" s="81">
        <f>IF(V160=1,"Corriger!",ROUND('M3-In'!AH160*AE160*fuf,2))</f>
        <v>0</v>
      </c>
      <c r="AL160" s="81">
        <f>IF(V160=1,"Corriger!",ROUND('M3-In'!AI160*AE160*fuf,2))</f>
        <v>0</v>
      </c>
      <c r="AM160" s="81">
        <f>IF(V160=1,"Corriger!",ROUND('M3-In'!AJ160*AE160*fuf,2))</f>
        <v>0</v>
      </c>
      <c r="AN160" s="81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1">
        <f t="shared" si="42"/>
        <v>0</v>
      </c>
      <c r="AQ160" s="81">
        <f t="shared" ca="1" si="43"/>
        <v>0</v>
      </c>
      <c r="AR160" s="81">
        <f t="shared" ca="1" si="44"/>
        <v>0</v>
      </c>
      <c r="AS160" s="81">
        <f t="shared" si="45"/>
        <v>0</v>
      </c>
      <c r="AT160" s="81">
        <f t="shared" ca="1" si="46"/>
        <v>0</v>
      </c>
      <c r="AU160" s="81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'M3-In'!F161*malu3+'M3-In'!G161*dima3+'M3-In'!H161*wome3+'M3-In'!I161*doje3+'M3-In'!J161*vrve3+'M3-In'!K161*zasa3+'M3-In'!L161*zodi3</f>
        <v>0</v>
      </c>
      <c r="F161" s="34">
        <f>IF('M3-In'!Q161&lt;0,1,0)</f>
        <v>0</v>
      </c>
      <c r="G161" s="81" t="str">
        <f t="shared" si="32"/>
        <v>OK</v>
      </c>
      <c r="H161" s="81">
        <f>IF('M3-In'!Q161&lt;0,0,'M3-In'!Q161)</f>
        <v>0</v>
      </c>
      <c r="I161" s="25">
        <f>IF('M3-In'!F161&gt;0,malu3,0)</f>
        <v>0</v>
      </c>
      <c r="J161" s="25">
        <f>IF('M3-In'!G161&gt;0,dima3,0)</f>
        <v>0</v>
      </c>
      <c r="K161" s="25">
        <f>IF('M3-In'!H161&gt;0,wome3,0)</f>
        <v>0</v>
      </c>
      <c r="L161" s="25">
        <f>IF('M3-In'!I161&gt;0,doje3,0)</f>
        <v>0</v>
      </c>
      <c r="M161" s="25">
        <f>IF('M3-In'!J161&gt;0,vrve3,0)</f>
        <v>0</v>
      </c>
      <c r="N161" s="25">
        <f>IF('M3-In'!K161&gt;0,zasa3,0)</f>
        <v>0</v>
      </c>
      <c r="O161" s="25">
        <f>IF('M3-In'!L161&gt;0,zodi3,0)</f>
        <v>0</v>
      </c>
      <c r="P161" s="25">
        <f t="shared" si="33"/>
        <v>0</v>
      </c>
      <c r="Q161" s="25">
        <f>IF(P161+'M3-In'!U161&gt;malu3+dima3+wome3+doje3+vrve3+zasa3+zodi3,1,0)</f>
        <v>0</v>
      </c>
      <c r="R161" s="25" t="str">
        <f t="shared" si="34"/>
        <v>OK</v>
      </c>
      <c r="S161" s="25">
        <f>MIN(P161+'M3-In'!U161,malu3+dima3+wome3+doje3+vrve3+zasa3+zodi3)</f>
        <v>0</v>
      </c>
      <c r="T161" s="25">
        <f>IF('M3-In'!AD161+'M3-In'!AE161+'M3-In'!AF161+'M3-In'!AG161+'M3-In'!AH161+'M3-In'!AI161+'M3-In'!AJ161&gt;S161,1,0)</f>
        <v>0</v>
      </c>
      <c r="U161" s="25" t="str">
        <f t="shared" si="35"/>
        <v>OK</v>
      </c>
      <c r="V161" s="81">
        <f t="shared" si="36"/>
        <v>0</v>
      </c>
      <c r="W161" s="81">
        <f>ROUND('M3-In'!Y161+'M3-In'!Z161+'M3-In'!AA161*0.5+'M3-In'!AB161*0.5,2)</f>
        <v>0</v>
      </c>
      <c r="X161" s="81">
        <f>ROUND('M3-In'!Y161,2)+ROUND('M3-In'!Z161*1.5,2)+ROUND('M3-In'!AA161*0.6,2)+ROUND('M3-In'!AB161*0.9,2)</f>
        <v>0</v>
      </c>
      <c r="Y161" s="81">
        <f ca="1">IF(V161=1,"Corriger",'M3-In'!Y161* vergoeddrie +'M3-In'!Z161*ROUND( vergoeddrie *1.5,2)+'M3-In'!AA161*ROUND( vergoeddrie *0.6,2)+'M3-In'!AB161*ROUND( vergoeddrie *0.9,2))</f>
        <v>0</v>
      </c>
      <c r="Z161" s="81">
        <f t="shared" ca="1" si="37"/>
        <v>0</v>
      </c>
      <c r="AA161" s="81">
        <f>E161+'M3-In'!N161+'M3-In'!P161+H161</f>
        <v>0</v>
      </c>
      <c r="AB161" s="81">
        <f>E161+'M3-In'!N161+'M3-In'!P161</f>
        <v>0</v>
      </c>
      <c r="AC161" s="25">
        <f>IF(V161=1,"Corriger",MIN(AA161,ad5m3*Ident!L161))</f>
        <v>0</v>
      </c>
      <c r="AD161" s="25">
        <f>MIN(AB161,ad5m3*Ident!L161)</f>
        <v>0</v>
      </c>
      <c r="AE161" s="81">
        <f t="shared" si="38"/>
        <v>0</v>
      </c>
      <c r="AF161" s="81">
        <f t="shared" si="39"/>
        <v>0</v>
      </c>
      <c r="AG161" s="81">
        <f>'M3-In'!AD161+'M3-In'!AE161</f>
        <v>0</v>
      </c>
      <c r="AH161" s="81">
        <f t="shared" si="40"/>
        <v>0</v>
      </c>
      <c r="AI161" s="81">
        <f>IF(V161=1,"Corriger!",ROUND('M3-In'!AF161*AE161*fuf,2))</f>
        <v>0</v>
      </c>
      <c r="AJ161" s="81">
        <f>IF(V161=1,"Corriger!",ROUND('M3-In'!AG161*AE161*fuf,2))</f>
        <v>0</v>
      </c>
      <c r="AK161" s="81">
        <f>IF(V161=1,"Corriger!",ROUND('M3-In'!AH161*AE161*fuf,2))</f>
        <v>0</v>
      </c>
      <c r="AL161" s="81">
        <f>IF(V161=1,"Corriger!",ROUND('M3-In'!AI161*AE161*fuf,2))</f>
        <v>0</v>
      </c>
      <c r="AM161" s="81">
        <f>IF(V161=1,"Corriger!",ROUND('M3-In'!AJ161*AE161*fuf,2))</f>
        <v>0</v>
      </c>
      <c r="AN161" s="81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1">
        <f t="shared" si="42"/>
        <v>0</v>
      </c>
      <c r="AQ161" s="81">
        <f t="shared" ca="1" si="43"/>
        <v>0</v>
      </c>
      <c r="AR161" s="81">
        <f t="shared" ca="1" si="44"/>
        <v>0</v>
      </c>
      <c r="AS161" s="81">
        <f t="shared" si="45"/>
        <v>0</v>
      </c>
      <c r="AT161" s="81">
        <f t="shared" ca="1" si="46"/>
        <v>0</v>
      </c>
      <c r="AU161" s="81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'M3-In'!F162*malu3+'M3-In'!G162*dima3+'M3-In'!H162*wome3+'M3-In'!I162*doje3+'M3-In'!J162*vrve3+'M3-In'!K162*zasa3+'M3-In'!L162*zodi3</f>
        <v>0</v>
      </c>
      <c r="F162" s="34">
        <f>IF('M3-In'!Q162&lt;0,1,0)</f>
        <v>0</v>
      </c>
      <c r="G162" s="81" t="str">
        <f t="shared" si="32"/>
        <v>OK</v>
      </c>
      <c r="H162" s="81">
        <f>IF('M3-In'!Q162&lt;0,0,'M3-In'!Q162)</f>
        <v>0</v>
      </c>
      <c r="I162" s="25">
        <f>IF('M3-In'!F162&gt;0,malu3,0)</f>
        <v>0</v>
      </c>
      <c r="J162" s="25">
        <f>IF('M3-In'!G162&gt;0,dima3,0)</f>
        <v>0</v>
      </c>
      <c r="K162" s="25">
        <f>IF('M3-In'!H162&gt;0,wome3,0)</f>
        <v>0</v>
      </c>
      <c r="L162" s="25">
        <f>IF('M3-In'!I162&gt;0,doje3,0)</f>
        <v>0</v>
      </c>
      <c r="M162" s="25">
        <f>IF('M3-In'!J162&gt;0,vrve3,0)</f>
        <v>0</v>
      </c>
      <c r="N162" s="25">
        <f>IF('M3-In'!K162&gt;0,zasa3,0)</f>
        <v>0</v>
      </c>
      <c r="O162" s="25">
        <f>IF('M3-In'!L162&gt;0,zodi3,0)</f>
        <v>0</v>
      </c>
      <c r="P162" s="25">
        <f t="shared" si="33"/>
        <v>0</v>
      </c>
      <c r="Q162" s="25">
        <f>IF(P162+'M3-In'!U162&gt;malu3+dima3+wome3+doje3+vrve3+zasa3+zodi3,1,0)</f>
        <v>0</v>
      </c>
      <c r="R162" s="25" t="str">
        <f t="shared" si="34"/>
        <v>OK</v>
      </c>
      <c r="S162" s="25">
        <f>MIN(P162+'M3-In'!U162,malu3+dima3+wome3+doje3+vrve3+zasa3+zodi3)</f>
        <v>0</v>
      </c>
      <c r="T162" s="25">
        <f>IF('M3-In'!AD162+'M3-In'!AE162+'M3-In'!AF162+'M3-In'!AG162+'M3-In'!AH162+'M3-In'!AI162+'M3-In'!AJ162&gt;S162,1,0)</f>
        <v>0</v>
      </c>
      <c r="U162" s="25" t="str">
        <f t="shared" si="35"/>
        <v>OK</v>
      </c>
      <c r="V162" s="81">
        <f t="shared" si="36"/>
        <v>0</v>
      </c>
      <c r="W162" s="81">
        <f>ROUND('M3-In'!Y162+'M3-In'!Z162+'M3-In'!AA162*0.5+'M3-In'!AB162*0.5,2)</f>
        <v>0</v>
      </c>
      <c r="X162" s="81">
        <f>ROUND('M3-In'!Y162,2)+ROUND('M3-In'!Z162*1.5,2)+ROUND('M3-In'!AA162*0.6,2)+ROUND('M3-In'!AB162*0.9,2)</f>
        <v>0</v>
      </c>
      <c r="Y162" s="81">
        <f ca="1">IF(V162=1,"Corriger",'M3-In'!Y162* vergoeddrie +'M3-In'!Z162*ROUND( vergoeddrie *1.5,2)+'M3-In'!AA162*ROUND( vergoeddrie *0.6,2)+'M3-In'!AB162*ROUND( vergoeddrie *0.9,2))</f>
        <v>0</v>
      </c>
      <c r="Z162" s="81">
        <f t="shared" ca="1" si="37"/>
        <v>0</v>
      </c>
      <c r="AA162" s="81">
        <f>E162+'M3-In'!N162+'M3-In'!P162+H162</f>
        <v>0</v>
      </c>
      <c r="AB162" s="81">
        <f>E162+'M3-In'!N162+'M3-In'!P162</f>
        <v>0</v>
      </c>
      <c r="AC162" s="25">
        <f>IF(V162=1,"Corriger",MIN(AA162,ad5m3*Ident!L162))</f>
        <v>0</v>
      </c>
      <c r="AD162" s="25">
        <f>MIN(AB162,ad5m3*Ident!L162)</f>
        <v>0</v>
      </c>
      <c r="AE162" s="81">
        <f t="shared" si="38"/>
        <v>0</v>
      </c>
      <c r="AF162" s="81">
        <f t="shared" si="39"/>
        <v>0</v>
      </c>
      <c r="AG162" s="81">
        <f>'M3-In'!AD162+'M3-In'!AE162</f>
        <v>0</v>
      </c>
      <c r="AH162" s="81">
        <f t="shared" si="40"/>
        <v>0</v>
      </c>
      <c r="AI162" s="81">
        <f>IF(V162=1,"Corriger!",ROUND('M3-In'!AF162*AE162*fuf,2))</f>
        <v>0</v>
      </c>
      <c r="AJ162" s="81">
        <f>IF(V162=1,"Corriger!",ROUND('M3-In'!AG162*AE162*fuf,2))</f>
        <v>0</v>
      </c>
      <c r="AK162" s="81">
        <f>IF(V162=1,"Corriger!",ROUND('M3-In'!AH162*AE162*fuf,2))</f>
        <v>0</v>
      </c>
      <c r="AL162" s="81">
        <f>IF(V162=1,"Corriger!",ROUND('M3-In'!AI162*AE162*fuf,2))</f>
        <v>0</v>
      </c>
      <c r="AM162" s="81">
        <f>IF(V162=1,"Corriger!",ROUND('M3-In'!AJ162*AE162*fuf,2))</f>
        <v>0</v>
      </c>
      <c r="AN162" s="81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1">
        <f t="shared" si="42"/>
        <v>0</v>
      </c>
      <c r="AQ162" s="81">
        <f t="shared" ca="1" si="43"/>
        <v>0</v>
      </c>
      <c r="AR162" s="81">
        <f t="shared" ca="1" si="44"/>
        <v>0</v>
      </c>
      <c r="AS162" s="81">
        <f t="shared" si="45"/>
        <v>0</v>
      </c>
      <c r="AT162" s="81">
        <f t="shared" ca="1" si="46"/>
        <v>0</v>
      </c>
      <c r="AU162" s="81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'M3-In'!F163*malu3+'M3-In'!G163*dima3+'M3-In'!H163*wome3+'M3-In'!I163*doje3+'M3-In'!J163*vrve3+'M3-In'!K163*zasa3+'M3-In'!L163*zodi3</f>
        <v>0</v>
      </c>
      <c r="F163" s="34">
        <f>IF('M3-In'!Q163&lt;0,1,0)</f>
        <v>0</v>
      </c>
      <c r="G163" s="81" t="str">
        <f t="shared" si="32"/>
        <v>OK</v>
      </c>
      <c r="H163" s="81">
        <f>IF('M3-In'!Q163&lt;0,0,'M3-In'!Q163)</f>
        <v>0</v>
      </c>
      <c r="I163" s="25">
        <f>IF('M3-In'!F163&gt;0,malu3,0)</f>
        <v>0</v>
      </c>
      <c r="J163" s="25">
        <f>IF('M3-In'!G163&gt;0,dima3,0)</f>
        <v>0</v>
      </c>
      <c r="K163" s="25">
        <f>IF('M3-In'!H163&gt;0,wome3,0)</f>
        <v>0</v>
      </c>
      <c r="L163" s="25">
        <f>IF('M3-In'!I163&gt;0,doje3,0)</f>
        <v>0</v>
      </c>
      <c r="M163" s="25">
        <f>IF('M3-In'!J163&gt;0,vrve3,0)</f>
        <v>0</v>
      </c>
      <c r="N163" s="25">
        <f>IF('M3-In'!K163&gt;0,zasa3,0)</f>
        <v>0</v>
      </c>
      <c r="O163" s="25">
        <f>IF('M3-In'!L163&gt;0,zodi3,0)</f>
        <v>0</v>
      </c>
      <c r="P163" s="25">
        <f t="shared" si="33"/>
        <v>0</v>
      </c>
      <c r="Q163" s="25">
        <f>IF(P163+'M3-In'!U163&gt;malu3+dima3+wome3+doje3+vrve3+zasa3+zodi3,1,0)</f>
        <v>0</v>
      </c>
      <c r="R163" s="25" t="str">
        <f t="shared" si="34"/>
        <v>OK</v>
      </c>
      <c r="S163" s="25">
        <f>MIN(P163+'M3-In'!U163,malu3+dima3+wome3+doje3+vrve3+zasa3+zodi3)</f>
        <v>0</v>
      </c>
      <c r="T163" s="25">
        <f>IF('M3-In'!AD163+'M3-In'!AE163+'M3-In'!AF163+'M3-In'!AG163+'M3-In'!AH163+'M3-In'!AI163+'M3-In'!AJ163&gt;S163,1,0)</f>
        <v>0</v>
      </c>
      <c r="U163" s="25" t="str">
        <f t="shared" si="35"/>
        <v>OK</v>
      </c>
      <c r="V163" s="81">
        <f t="shared" si="36"/>
        <v>0</v>
      </c>
      <c r="W163" s="81">
        <f>ROUND('M3-In'!Y163+'M3-In'!Z163+'M3-In'!AA163*0.5+'M3-In'!AB163*0.5,2)</f>
        <v>0</v>
      </c>
      <c r="X163" s="81">
        <f>ROUND('M3-In'!Y163,2)+ROUND('M3-In'!Z163*1.5,2)+ROUND('M3-In'!AA163*0.6,2)+ROUND('M3-In'!AB163*0.9,2)</f>
        <v>0</v>
      </c>
      <c r="Y163" s="81">
        <f ca="1">IF(V163=1,"Corriger",'M3-In'!Y163* vergoeddrie +'M3-In'!Z163*ROUND( vergoeddrie *1.5,2)+'M3-In'!AA163*ROUND( vergoeddrie *0.6,2)+'M3-In'!AB163*ROUND( vergoeddrie *0.9,2))</f>
        <v>0</v>
      </c>
      <c r="Z163" s="81">
        <f t="shared" ca="1" si="37"/>
        <v>0</v>
      </c>
      <c r="AA163" s="81">
        <f>E163+'M3-In'!N163+'M3-In'!P163+H163</f>
        <v>0</v>
      </c>
      <c r="AB163" s="81">
        <f>E163+'M3-In'!N163+'M3-In'!P163</f>
        <v>0</v>
      </c>
      <c r="AC163" s="25">
        <f>IF(V163=1,"Corriger",MIN(AA163,ad5m3*Ident!L163))</f>
        <v>0</v>
      </c>
      <c r="AD163" s="25">
        <f>MIN(AB163,ad5m3*Ident!L163)</f>
        <v>0</v>
      </c>
      <c r="AE163" s="81">
        <f t="shared" si="38"/>
        <v>0</v>
      </c>
      <c r="AF163" s="81">
        <f t="shared" si="39"/>
        <v>0</v>
      </c>
      <c r="AG163" s="81">
        <f>'M3-In'!AD163+'M3-In'!AE163</f>
        <v>0</v>
      </c>
      <c r="AH163" s="81">
        <f t="shared" si="40"/>
        <v>0</v>
      </c>
      <c r="AI163" s="81">
        <f>IF(V163=1,"Corriger!",ROUND('M3-In'!AF163*AE163*fuf,2))</f>
        <v>0</v>
      </c>
      <c r="AJ163" s="81">
        <f>IF(V163=1,"Corriger!",ROUND('M3-In'!AG163*AE163*fuf,2))</f>
        <v>0</v>
      </c>
      <c r="AK163" s="81">
        <f>IF(V163=1,"Corriger!",ROUND('M3-In'!AH163*AE163*fuf,2))</f>
        <v>0</v>
      </c>
      <c r="AL163" s="81">
        <f>IF(V163=1,"Corriger!",ROUND('M3-In'!AI163*AE163*fuf,2))</f>
        <v>0</v>
      </c>
      <c r="AM163" s="81">
        <f>IF(V163=1,"Corriger!",ROUND('M3-In'!AJ163*AE163*fuf,2))</f>
        <v>0</v>
      </c>
      <c r="AN163" s="81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1">
        <f t="shared" si="42"/>
        <v>0</v>
      </c>
      <c r="AQ163" s="81">
        <f t="shared" ca="1" si="43"/>
        <v>0</v>
      </c>
      <c r="AR163" s="81">
        <f t="shared" ca="1" si="44"/>
        <v>0</v>
      </c>
      <c r="AS163" s="81">
        <f t="shared" si="45"/>
        <v>0</v>
      </c>
      <c r="AT163" s="81">
        <f t="shared" ca="1" si="46"/>
        <v>0</v>
      </c>
      <c r="AU163" s="81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'M3-In'!F164*malu3+'M3-In'!G164*dima3+'M3-In'!H164*wome3+'M3-In'!I164*doje3+'M3-In'!J164*vrve3+'M3-In'!K164*zasa3+'M3-In'!L164*zodi3</f>
        <v>0</v>
      </c>
      <c r="F164" s="34">
        <f>IF('M3-In'!Q164&lt;0,1,0)</f>
        <v>0</v>
      </c>
      <c r="G164" s="81" t="str">
        <f t="shared" si="32"/>
        <v>OK</v>
      </c>
      <c r="H164" s="81">
        <f>IF('M3-In'!Q164&lt;0,0,'M3-In'!Q164)</f>
        <v>0</v>
      </c>
      <c r="I164" s="25">
        <f>IF('M3-In'!F164&gt;0,malu3,0)</f>
        <v>0</v>
      </c>
      <c r="J164" s="25">
        <f>IF('M3-In'!G164&gt;0,dima3,0)</f>
        <v>0</v>
      </c>
      <c r="K164" s="25">
        <f>IF('M3-In'!H164&gt;0,wome3,0)</f>
        <v>0</v>
      </c>
      <c r="L164" s="25">
        <f>IF('M3-In'!I164&gt;0,doje3,0)</f>
        <v>0</v>
      </c>
      <c r="M164" s="25">
        <f>IF('M3-In'!J164&gt;0,vrve3,0)</f>
        <v>0</v>
      </c>
      <c r="N164" s="25">
        <f>IF('M3-In'!K164&gt;0,zasa3,0)</f>
        <v>0</v>
      </c>
      <c r="O164" s="25">
        <f>IF('M3-In'!L164&gt;0,zodi3,0)</f>
        <v>0</v>
      </c>
      <c r="P164" s="25">
        <f t="shared" si="33"/>
        <v>0</v>
      </c>
      <c r="Q164" s="25">
        <f>IF(P164+'M3-In'!U164&gt;malu3+dima3+wome3+doje3+vrve3+zasa3+zodi3,1,0)</f>
        <v>0</v>
      </c>
      <c r="R164" s="25" t="str">
        <f t="shared" si="34"/>
        <v>OK</v>
      </c>
      <c r="S164" s="25">
        <f>MIN(P164+'M3-In'!U164,malu3+dima3+wome3+doje3+vrve3+zasa3+zodi3)</f>
        <v>0</v>
      </c>
      <c r="T164" s="25">
        <f>IF('M3-In'!AD164+'M3-In'!AE164+'M3-In'!AF164+'M3-In'!AG164+'M3-In'!AH164+'M3-In'!AI164+'M3-In'!AJ164&gt;S164,1,0)</f>
        <v>0</v>
      </c>
      <c r="U164" s="25" t="str">
        <f t="shared" si="35"/>
        <v>OK</v>
      </c>
      <c r="V164" s="81">
        <f t="shared" si="36"/>
        <v>0</v>
      </c>
      <c r="W164" s="81">
        <f>ROUND('M3-In'!Y164+'M3-In'!Z164+'M3-In'!AA164*0.5+'M3-In'!AB164*0.5,2)</f>
        <v>0</v>
      </c>
      <c r="X164" s="81">
        <f>ROUND('M3-In'!Y164,2)+ROUND('M3-In'!Z164*1.5,2)+ROUND('M3-In'!AA164*0.6,2)+ROUND('M3-In'!AB164*0.9,2)</f>
        <v>0</v>
      </c>
      <c r="Y164" s="81">
        <f ca="1">IF(V164=1,"Corriger",'M3-In'!Y164* vergoeddrie +'M3-In'!Z164*ROUND( vergoeddrie *1.5,2)+'M3-In'!AA164*ROUND( vergoeddrie *0.6,2)+'M3-In'!AB164*ROUND( vergoeddrie *0.9,2))</f>
        <v>0</v>
      </c>
      <c r="Z164" s="81">
        <f t="shared" ca="1" si="37"/>
        <v>0</v>
      </c>
      <c r="AA164" s="81">
        <f>E164+'M3-In'!N164+'M3-In'!P164+H164</f>
        <v>0</v>
      </c>
      <c r="AB164" s="81">
        <f>E164+'M3-In'!N164+'M3-In'!P164</f>
        <v>0</v>
      </c>
      <c r="AC164" s="25">
        <f>IF(V164=1,"Corriger",MIN(AA164,ad5m3*Ident!L164))</f>
        <v>0</v>
      </c>
      <c r="AD164" s="25">
        <f>MIN(AB164,ad5m3*Ident!L164)</f>
        <v>0</v>
      </c>
      <c r="AE164" s="81">
        <f t="shared" si="38"/>
        <v>0</v>
      </c>
      <c r="AF164" s="81">
        <f t="shared" si="39"/>
        <v>0</v>
      </c>
      <c r="AG164" s="81">
        <f>'M3-In'!AD164+'M3-In'!AE164</f>
        <v>0</v>
      </c>
      <c r="AH164" s="81">
        <f t="shared" si="40"/>
        <v>0</v>
      </c>
      <c r="AI164" s="81">
        <f>IF(V164=1,"Corriger!",ROUND('M3-In'!AF164*AE164*fuf,2))</f>
        <v>0</v>
      </c>
      <c r="AJ164" s="81">
        <f>IF(V164=1,"Corriger!",ROUND('M3-In'!AG164*AE164*fuf,2))</f>
        <v>0</v>
      </c>
      <c r="AK164" s="81">
        <f>IF(V164=1,"Corriger!",ROUND('M3-In'!AH164*AE164*fuf,2))</f>
        <v>0</v>
      </c>
      <c r="AL164" s="81">
        <f>IF(V164=1,"Corriger!",ROUND('M3-In'!AI164*AE164*fuf,2))</f>
        <v>0</v>
      </c>
      <c r="AM164" s="81">
        <f>IF(V164=1,"Corriger!",ROUND('M3-In'!AJ164*AE164*fuf,2))</f>
        <v>0</v>
      </c>
      <c r="AN164" s="81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1">
        <f t="shared" si="42"/>
        <v>0</v>
      </c>
      <c r="AQ164" s="81">
        <f t="shared" ca="1" si="43"/>
        <v>0</v>
      </c>
      <c r="AR164" s="81">
        <f t="shared" ca="1" si="44"/>
        <v>0</v>
      </c>
      <c r="AS164" s="81">
        <f t="shared" si="45"/>
        <v>0</v>
      </c>
      <c r="AT164" s="81">
        <f t="shared" ca="1" si="46"/>
        <v>0</v>
      </c>
      <c r="AU164" s="81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'M3-In'!F165*malu3+'M3-In'!G165*dima3+'M3-In'!H165*wome3+'M3-In'!I165*doje3+'M3-In'!J165*vrve3+'M3-In'!K165*zasa3+'M3-In'!L165*zodi3</f>
        <v>0</v>
      </c>
      <c r="F165" s="34">
        <f>IF('M3-In'!Q165&lt;0,1,0)</f>
        <v>0</v>
      </c>
      <c r="G165" s="81" t="str">
        <f t="shared" si="32"/>
        <v>OK</v>
      </c>
      <c r="H165" s="81">
        <f>IF('M3-In'!Q165&lt;0,0,'M3-In'!Q165)</f>
        <v>0</v>
      </c>
      <c r="I165" s="25">
        <f>IF('M3-In'!F165&gt;0,malu3,0)</f>
        <v>0</v>
      </c>
      <c r="J165" s="25">
        <f>IF('M3-In'!G165&gt;0,dima3,0)</f>
        <v>0</v>
      </c>
      <c r="K165" s="25">
        <f>IF('M3-In'!H165&gt;0,wome3,0)</f>
        <v>0</v>
      </c>
      <c r="L165" s="25">
        <f>IF('M3-In'!I165&gt;0,doje3,0)</f>
        <v>0</v>
      </c>
      <c r="M165" s="25">
        <f>IF('M3-In'!J165&gt;0,vrve3,0)</f>
        <v>0</v>
      </c>
      <c r="N165" s="25">
        <f>IF('M3-In'!K165&gt;0,zasa3,0)</f>
        <v>0</v>
      </c>
      <c r="O165" s="25">
        <f>IF('M3-In'!L165&gt;0,zodi3,0)</f>
        <v>0</v>
      </c>
      <c r="P165" s="25">
        <f t="shared" si="33"/>
        <v>0</v>
      </c>
      <c r="Q165" s="25">
        <f>IF(P165+'M3-In'!U165&gt;malu3+dima3+wome3+doje3+vrve3+zasa3+zodi3,1,0)</f>
        <v>0</v>
      </c>
      <c r="R165" s="25" t="str">
        <f t="shared" si="34"/>
        <v>OK</v>
      </c>
      <c r="S165" s="25">
        <f>MIN(P165+'M3-In'!U165,malu3+dima3+wome3+doje3+vrve3+zasa3+zodi3)</f>
        <v>0</v>
      </c>
      <c r="T165" s="25">
        <f>IF('M3-In'!AD165+'M3-In'!AE165+'M3-In'!AF165+'M3-In'!AG165+'M3-In'!AH165+'M3-In'!AI165+'M3-In'!AJ165&gt;S165,1,0)</f>
        <v>0</v>
      </c>
      <c r="U165" s="25" t="str">
        <f t="shared" si="35"/>
        <v>OK</v>
      </c>
      <c r="V165" s="81">
        <f t="shared" si="36"/>
        <v>0</v>
      </c>
      <c r="W165" s="81">
        <f>ROUND('M3-In'!Y165+'M3-In'!Z165+'M3-In'!AA165*0.5+'M3-In'!AB165*0.5,2)</f>
        <v>0</v>
      </c>
      <c r="X165" s="81">
        <f>ROUND('M3-In'!Y165,2)+ROUND('M3-In'!Z165*1.5,2)+ROUND('M3-In'!AA165*0.6,2)+ROUND('M3-In'!AB165*0.9,2)</f>
        <v>0</v>
      </c>
      <c r="Y165" s="81">
        <f ca="1">IF(V165=1,"Corriger",'M3-In'!Y165* vergoeddrie +'M3-In'!Z165*ROUND( vergoeddrie *1.5,2)+'M3-In'!AA165*ROUND( vergoeddrie *0.6,2)+'M3-In'!AB165*ROUND( vergoeddrie *0.9,2))</f>
        <v>0</v>
      </c>
      <c r="Z165" s="81">
        <f t="shared" ca="1" si="37"/>
        <v>0</v>
      </c>
      <c r="AA165" s="81">
        <f>E165+'M3-In'!N165+'M3-In'!P165+H165</f>
        <v>0</v>
      </c>
      <c r="AB165" s="81">
        <f>E165+'M3-In'!N165+'M3-In'!P165</f>
        <v>0</v>
      </c>
      <c r="AC165" s="25">
        <f>IF(V165=1,"Corriger",MIN(AA165,ad5m3*Ident!L165))</f>
        <v>0</v>
      </c>
      <c r="AD165" s="25">
        <f>MIN(AB165,ad5m3*Ident!L165)</f>
        <v>0</v>
      </c>
      <c r="AE165" s="81">
        <f t="shared" si="38"/>
        <v>0</v>
      </c>
      <c r="AF165" s="81">
        <f t="shared" si="39"/>
        <v>0</v>
      </c>
      <c r="AG165" s="81">
        <f>'M3-In'!AD165+'M3-In'!AE165</f>
        <v>0</v>
      </c>
      <c r="AH165" s="81">
        <f t="shared" si="40"/>
        <v>0</v>
      </c>
      <c r="AI165" s="81">
        <f>IF(V165=1,"Corriger!",ROUND('M3-In'!AF165*AE165*fuf,2))</f>
        <v>0</v>
      </c>
      <c r="AJ165" s="81">
        <f>IF(V165=1,"Corriger!",ROUND('M3-In'!AG165*AE165*fuf,2))</f>
        <v>0</v>
      </c>
      <c r="AK165" s="81">
        <f>IF(V165=1,"Corriger!",ROUND('M3-In'!AH165*AE165*fuf,2))</f>
        <v>0</v>
      </c>
      <c r="AL165" s="81">
        <f>IF(V165=1,"Corriger!",ROUND('M3-In'!AI165*AE165*fuf,2))</f>
        <v>0</v>
      </c>
      <c r="AM165" s="81">
        <f>IF(V165=1,"Corriger!",ROUND('M3-In'!AJ165*AE165*fuf,2))</f>
        <v>0</v>
      </c>
      <c r="AN165" s="81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1">
        <f t="shared" si="42"/>
        <v>0</v>
      </c>
      <c r="AQ165" s="81">
        <f t="shared" ca="1" si="43"/>
        <v>0</v>
      </c>
      <c r="AR165" s="81">
        <f t="shared" ca="1" si="44"/>
        <v>0</v>
      </c>
      <c r="AS165" s="81">
        <f t="shared" si="45"/>
        <v>0</v>
      </c>
      <c r="AT165" s="81">
        <f t="shared" ca="1" si="46"/>
        <v>0</v>
      </c>
      <c r="AU165" s="81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'M3-In'!F166*malu3+'M3-In'!G166*dima3+'M3-In'!H166*wome3+'M3-In'!I166*doje3+'M3-In'!J166*vrve3+'M3-In'!K166*zasa3+'M3-In'!L166*zodi3</f>
        <v>0</v>
      </c>
      <c r="F166" s="34">
        <f>IF('M3-In'!Q166&lt;0,1,0)</f>
        <v>0</v>
      </c>
      <c r="G166" s="81" t="str">
        <f t="shared" si="32"/>
        <v>OK</v>
      </c>
      <c r="H166" s="81">
        <f>IF('M3-In'!Q166&lt;0,0,'M3-In'!Q166)</f>
        <v>0</v>
      </c>
      <c r="I166" s="25">
        <f>IF('M3-In'!F166&gt;0,malu3,0)</f>
        <v>0</v>
      </c>
      <c r="J166" s="25">
        <f>IF('M3-In'!G166&gt;0,dima3,0)</f>
        <v>0</v>
      </c>
      <c r="K166" s="25">
        <f>IF('M3-In'!H166&gt;0,wome3,0)</f>
        <v>0</v>
      </c>
      <c r="L166" s="25">
        <f>IF('M3-In'!I166&gt;0,doje3,0)</f>
        <v>0</v>
      </c>
      <c r="M166" s="25">
        <f>IF('M3-In'!J166&gt;0,vrve3,0)</f>
        <v>0</v>
      </c>
      <c r="N166" s="25">
        <f>IF('M3-In'!K166&gt;0,zasa3,0)</f>
        <v>0</v>
      </c>
      <c r="O166" s="25">
        <f>IF('M3-In'!L166&gt;0,zodi3,0)</f>
        <v>0</v>
      </c>
      <c r="P166" s="25">
        <f t="shared" si="33"/>
        <v>0</v>
      </c>
      <c r="Q166" s="25">
        <f>IF(P166+'M3-In'!U166&gt;malu3+dima3+wome3+doje3+vrve3+zasa3+zodi3,1,0)</f>
        <v>0</v>
      </c>
      <c r="R166" s="25" t="str">
        <f t="shared" si="34"/>
        <v>OK</v>
      </c>
      <c r="S166" s="25">
        <f>MIN(P166+'M3-In'!U166,malu3+dima3+wome3+doje3+vrve3+zasa3+zodi3)</f>
        <v>0</v>
      </c>
      <c r="T166" s="25">
        <f>IF('M3-In'!AD166+'M3-In'!AE166+'M3-In'!AF166+'M3-In'!AG166+'M3-In'!AH166+'M3-In'!AI166+'M3-In'!AJ166&gt;S166,1,0)</f>
        <v>0</v>
      </c>
      <c r="U166" s="25" t="str">
        <f t="shared" si="35"/>
        <v>OK</v>
      </c>
      <c r="V166" s="81">
        <f t="shared" si="36"/>
        <v>0</v>
      </c>
      <c r="W166" s="81">
        <f>ROUND('M3-In'!Y166+'M3-In'!Z166+'M3-In'!AA166*0.5+'M3-In'!AB166*0.5,2)</f>
        <v>0</v>
      </c>
      <c r="X166" s="81">
        <f>ROUND('M3-In'!Y166,2)+ROUND('M3-In'!Z166*1.5,2)+ROUND('M3-In'!AA166*0.6,2)+ROUND('M3-In'!AB166*0.9,2)</f>
        <v>0</v>
      </c>
      <c r="Y166" s="81">
        <f ca="1">IF(V166=1,"Corriger",'M3-In'!Y166* vergoeddrie +'M3-In'!Z166*ROUND( vergoeddrie *1.5,2)+'M3-In'!AA166*ROUND( vergoeddrie *0.6,2)+'M3-In'!AB166*ROUND( vergoeddrie *0.9,2))</f>
        <v>0</v>
      </c>
      <c r="Z166" s="81">
        <f t="shared" ca="1" si="37"/>
        <v>0</v>
      </c>
      <c r="AA166" s="81">
        <f>E166+'M3-In'!N166+'M3-In'!P166+H166</f>
        <v>0</v>
      </c>
      <c r="AB166" s="81">
        <f>E166+'M3-In'!N166+'M3-In'!P166</f>
        <v>0</v>
      </c>
      <c r="AC166" s="25">
        <f>IF(V166=1,"Corriger",MIN(AA166,ad5m3*Ident!L166))</f>
        <v>0</v>
      </c>
      <c r="AD166" s="25">
        <f>MIN(AB166,ad5m3*Ident!L166)</f>
        <v>0</v>
      </c>
      <c r="AE166" s="81">
        <f t="shared" si="38"/>
        <v>0</v>
      </c>
      <c r="AF166" s="81">
        <f t="shared" si="39"/>
        <v>0</v>
      </c>
      <c r="AG166" s="81">
        <f>'M3-In'!AD166+'M3-In'!AE166</f>
        <v>0</v>
      </c>
      <c r="AH166" s="81">
        <f t="shared" si="40"/>
        <v>0</v>
      </c>
      <c r="AI166" s="81">
        <f>IF(V166=1,"Corriger!",ROUND('M3-In'!AF166*AE166*fuf,2))</f>
        <v>0</v>
      </c>
      <c r="AJ166" s="81">
        <f>IF(V166=1,"Corriger!",ROUND('M3-In'!AG166*AE166*fuf,2))</f>
        <v>0</v>
      </c>
      <c r="AK166" s="81">
        <f>IF(V166=1,"Corriger!",ROUND('M3-In'!AH166*AE166*fuf,2))</f>
        <v>0</v>
      </c>
      <c r="AL166" s="81">
        <f>IF(V166=1,"Corriger!",ROUND('M3-In'!AI166*AE166*fuf,2))</f>
        <v>0</v>
      </c>
      <c r="AM166" s="81">
        <f>IF(V166=1,"Corriger!",ROUND('M3-In'!AJ166*AE166*fuf,2))</f>
        <v>0</v>
      </c>
      <c r="AN166" s="81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1">
        <f t="shared" si="42"/>
        <v>0</v>
      </c>
      <c r="AQ166" s="81">
        <f t="shared" ca="1" si="43"/>
        <v>0</v>
      </c>
      <c r="AR166" s="81">
        <f t="shared" ca="1" si="44"/>
        <v>0</v>
      </c>
      <c r="AS166" s="81">
        <f t="shared" si="45"/>
        <v>0</v>
      </c>
      <c r="AT166" s="81">
        <f t="shared" ca="1" si="46"/>
        <v>0</v>
      </c>
      <c r="AU166" s="81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'M3-In'!F167*malu3+'M3-In'!G167*dima3+'M3-In'!H167*wome3+'M3-In'!I167*doje3+'M3-In'!J167*vrve3+'M3-In'!K167*zasa3+'M3-In'!L167*zodi3</f>
        <v>0</v>
      </c>
      <c r="F167" s="34">
        <f>IF('M3-In'!Q167&lt;0,1,0)</f>
        <v>0</v>
      </c>
      <c r="G167" s="81" t="str">
        <f t="shared" si="32"/>
        <v>OK</v>
      </c>
      <c r="H167" s="81">
        <f>IF('M3-In'!Q167&lt;0,0,'M3-In'!Q167)</f>
        <v>0</v>
      </c>
      <c r="I167" s="25">
        <f>IF('M3-In'!F167&gt;0,malu3,0)</f>
        <v>0</v>
      </c>
      <c r="J167" s="25">
        <f>IF('M3-In'!G167&gt;0,dima3,0)</f>
        <v>0</v>
      </c>
      <c r="K167" s="25">
        <f>IF('M3-In'!H167&gt;0,wome3,0)</f>
        <v>0</v>
      </c>
      <c r="L167" s="25">
        <f>IF('M3-In'!I167&gt;0,doje3,0)</f>
        <v>0</v>
      </c>
      <c r="M167" s="25">
        <f>IF('M3-In'!J167&gt;0,vrve3,0)</f>
        <v>0</v>
      </c>
      <c r="N167" s="25">
        <f>IF('M3-In'!K167&gt;0,zasa3,0)</f>
        <v>0</v>
      </c>
      <c r="O167" s="25">
        <f>IF('M3-In'!L167&gt;0,zodi3,0)</f>
        <v>0</v>
      </c>
      <c r="P167" s="25">
        <f t="shared" si="33"/>
        <v>0</v>
      </c>
      <c r="Q167" s="25">
        <f>IF(P167+'M3-In'!U167&gt;malu3+dima3+wome3+doje3+vrve3+zasa3+zodi3,1,0)</f>
        <v>0</v>
      </c>
      <c r="R167" s="25" t="str">
        <f t="shared" si="34"/>
        <v>OK</v>
      </c>
      <c r="S167" s="25">
        <f>MIN(P167+'M3-In'!U167,malu3+dima3+wome3+doje3+vrve3+zasa3+zodi3)</f>
        <v>0</v>
      </c>
      <c r="T167" s="25">
        <f>IF('M3-In'!AD167+'M3-In'!AE167+'M3-In'!AF167+'M3-In'!AG167+'M3-In'!AH167+'M3-In'!AI167+'M3-In'!AJ167&gt;S167,1,0)</f>
        <v>0</v>
      </c>
      <c r="U167" s="25" t="str">
        <f t="shared" si="35"/>
        <v>OK</v>
      </c>
      <c r="V167" s="81">
        <f t="shared" si="36"/>
        <v>0</v>
      </c>
      <c r="W167" s="81">
        <f>ROUND('M3-In'!Y167+'M3-In'!Z167+'M3-In'!AA167*0.5+'M3-In'!AB167*0.5,2)</f>
        <v>0</v>
      </c>
      <c r="X167" s="81">
        <f>ROUND('M3-In'!Y167,2)+ROUND('M3-In'!Z167*1.5,2)+ROUND('M3-In'!AA167*0.6,2)+ROUND('M3-In'!AB167*0.9,2)</f>
        <v>0</v>
      </c>
      <c r="Y167" s="81">
        <f ca="1">IF(V167=1,"Corriger",'M3-In'!Y167* vergoeddrie +'M3-In'!Z167*ROUND( vergoeddrie *1.5,2)+'M3-In'!AA167*ROUND( vergoeddrie *0.6,2)+'M3-In'!AB167*ROUND( vergoeddrie *0.9,2))</f>
        <v>0</v>
      </c>
      <c r="Z167" s="81">
        <f t="shared" ca="1" si="37"/>
        <v>0</v>
      </c>
      <c r="AA167" s="81">
        <f>E167+'M3-In'!N167+'M3-In'!P167+H167</f>
        <v>0</v>
      </c>
      <c r="AB167" s="81">
        <f>E167+'M3-In'!N167+'M3-In'!P167</f>
        <v>0</v>
      </c>
      <c r="AC167" s="25">
        <f>IF(V167=1,"Corriger",MIN(AA167,ad5m3*Ident!L167))</f>
        <v>0</v>
      </c>
      <c r="AD167" s="25">
        <f>MIN(AB167,ad5m3*Ident!L167)</f>
        <v>0</v>
      </c>
      <c r="AE167" s="81">
        <f t="shared" si="38"/>
        <v>0</v>
      </c>
      <c r="AF167" s="81">
        <f t="shared" si="39"/>
        <v>0</v>
      </c>
      <c r="AG167" s="81">
        <f>'M3-In'!AD167+'M3-In'!AE167</f>
        <v>0</v>
      </c>
      <c r="AH167" s="81">
        <f t="shared" si="40"/>
        <v>0</v>
      </c>
      <c r="AI167" s="81">
        <f>IF(V167=1,"Corriger!",ROUND('M3-In'!AF167*AE167*fuf,2))</f>
        <v>0</v>
      </c>
      <c r="AJ167" s="81">
        <f>IF(V167=1,"Corriger!",ROUND('M3-In'!AG167*AE167*fuf,2))</f>
        <v>0</v>
      </c>
      <c r="AK167" s="81">
        <f>IF(V167=1,"Corriger!",ROUND('M3-In'!AH167*AE167*fuf,2))</f>
        <v>0</v>
      </c>
      <c r="AL167" s="81">
        <f>IF(V167=1,"Corriger!",ROUND('M3-In'!AI167*AE167*fuf,2))</f>
        <v>0</v>
      </c>
      <c r="AM167" s="81">
        <f>IF(V167=1,"Corriger!",ROUND('M3-In'!AJ167*AE167*fuf,2))</f>
        <v>0</v>
      </c>
      <c r="AN167" s="81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1">
        <f t="shared" si="42"/>
        <v>0</v>
      </c>
      <c r="AQ167" s="81">
        <f t="shared" ca="1" si="43"/>
        <v>0</v>
      </c>
      <c r="AR167" s="81">
        <f t="shared" ca="1" si="44"/>
        <v>0</v>
      </c>
      <c r="AS167" s="81">
        <f t="shared" si="45"/>
        <v>0</v>
      </c>
      <c r="AT167" s="81">
        <f t="shared" ca="1" si="46"/>
        <v>0</v>
      </c>
      <c r="AU167" s="81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'M3-In'!F168*malu3+'M3-In'!G168*dima3+'M3-In'!H168*wome3+'M3-In'!I168*doje3+'M3-In'!J168*vrve3+'M3-In'!K168*zasa3+'M3-In'!L168*zodi3</f>
        <v>0</v>
      </c>
      <c r="F168" s="34">
        <f>IF('M3-In'!Q168&lt;0,1,0)</f>
        <v>0</v>
      </c>
      <c r="G168" s="81" t="str">
        <f t="shared" si="32"/>
        <v>OK</v>
      </c>
      <c r="H168" s="81">
        <f>IF('M3-In'!Q168&lt;0,0,'M3-In'!Q168)</f>
        <v>0</v>
      </c>
      <c r="I168" s="25">
        <f>IF('M3-In'!F168&gt;0,malu3,0)</f>
        <v>0</v>
      </c>
      <c r="J168" s="25">
        <f>IF('M3-In'!G168&gt;0,dima3,0)</f>
        <v>0</v>
      </c>
      <c r="K168" s="25">
        <f>IF('M3-In'!H168&gt;0,wome3,0)</f>
        <v>0</v>
      </c>
      <c r="L168" s="25">
        <f>IF('M3-In'!I168&gt;0,doje3,0)</f>
        <v>0</v>
      </c>
      <c r="M168" s="25">
        <f>IF('M3-In'!J168&gt;0,vrve3,0)</f>
        <v>0</v>
      </c>
      <c r="N168" s="25">
        <f>IF('M3-In'!K168&gt;0,zasa3,0)</f>
        <v>0</v>
      </c>
      <c r="O168" s="25">
        <f>IF('M3-In'!L168&gt;0,zodi3,0)</f>
        <v>0</v>
      </c>
      <c r="P168" s="25">
        <f t="shared" si="33"/>
        <v>0</v>
      </c>
      <c r="Q168" s="25">
        <f>IF(P168+'M3-In'!U168&gt;malu3+dima3+wome3+doje3+vrve3+zasa3+zodi3,1,0)</f>
        <v>0</v>
      </c>
      <c r="R168" s="25" t="str">
        <f t="shared" si="34"/>
        <v>OK</v>
      </c>
      <c r="S168" s="25">
        <f>MIN(P168+'M3-In'!U168,malu3+dima3+wome3+doje3+vrve3+zasa3+zodi3)</f>
        <v>0</v>
      </c>
      <c r="T168" s="25">
        <f>IF('M3-In'!AD168+'M3-In'!AE168+'M3-In'!AF168+'M3-In'!AG168+'M3-In'!AH168+'M3-In'!AI168+'M3-In'!AJ168&gt;S168,1,0)</f>
        <v>0</v>
      </c>
      <c r="U168" s="25" t="str">
        <f t="shared" si="35"/>
        <v>OK</v>
      </c>
      <c r="V168" s="81">
        <f t="shared" si="36"/>
        <v>0</v>
      </c>
      <c r="W168" s="81">
        <f>ROUND('M3-In'!Y168+'M3-In'!Z168+'M3-In'!AA168*0.5+'M3-In'!AB168*0.5,2)</f>
        <v>0</v>
      </c>
      <c r="X168" s="81">
        <f>ROUND('M3-In'!Y168,2)+ROUND('M3-In'!Z168*1.5,2)+ROUND('M3-In'!AA168*0.6,2)+ROUND('M3-In'!AB168*0.9,2)</f>
        <v>0</v>
      </c>
      <c r="Y168" s="81">
        <f ca="1">IF(V168=1,"Corriger",'M3-In'!Y168* vergoeddrie +'M3-In'!Z168*ROUND( vergoeddrie *1.5,2)+'M3-In'!AA168*ROUND( vergoeddrie *0.6,2)+'M3-In'!AB168*ROUND( vergoeddrie *0.9,2))</f>
        <v>0</v>
      </c>
      <c r="Z168" s="81">
        <f t="shared" ca="1" si="37"/>
        <v>0</v>
      </c>
      <c r="AA168" s="81">
        <f>E168+'M3-In'!N168+'M3-In'!P168+H168</f>
        <v>0</v>
      </c>
      <c r="AB168" s="81">
        <f>E168+'M3-In'!N168+'M3-In'!P168</f>
        <v>0</v>
      </c>
      <c r="AC168" s="25">
        <f>IF(V168=1,"Corriger",MIN(AA168,ad5m3*Ident!L168))</f>
        <v>0</v>
      </c>
      <c r="AD168" s="25">
        <f>MIN(AB168,ad5m3*Ident!L168)</f>
        <v>0</v>
      </c>
      <c r="AE168" s="81">
        <f t="shared" si="38"/>
        <v>0</v>
      </c>
      <c r="AF168" s="81">
        <f t="shared" si="39"/>
        <v>0</v>
      </c>
      <c r="AG168" s="81">
        <f>'M3-In'!AD168+'M3-In'!AE168</f>
        <v>0</v>
      </c>
      <c r="AH168" s="81">
        <f t="shared" si="40"/>
        <v>0</v>
      </c>
      <c r="AI168" s="81">
        <f>IF(V168=1,"Corriger!",ROUND('M3-In'!AF168*AE168*fuf,2))</f>
        <v>0</v>
      </c>
      <c r="AJ168" s="81">
        <f>IF(V168=1,"Corriger!",ROUND('M3-In'!AG168*AE168*fuf,2))</f>
        <v>0</v>
      </c>
      <c r="AK168" s="81">
        <f>IF(V168=1,"Corriger!",ROUND('M3-In'!AH168*AE168*fuf,2))</f>
        <v>0</v>
      </c>
      <c r="AL168" s="81">
        <f>IF(V168=1,"Corriger!",ROUND('M3-In'!AI168*AE168*fuf,2))</f>
        <v>0</v>
      </c>
      <c r="AM168" s="81">
        <f>IF(V168=1,"Corriger!",ROUND('M3-In'!AJ168*AE168*fuf,2))</f>
        <v>0</v>
      </c>
      <c r="AN168" s="81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1">
        <f t="shared" si="42"/>
        <v>0</v>
      </c>
      <c r="AQ168" s="81">
        <f t="shared" ca="1" si="43"/>
        <v>0</v>
      </c>
      <c r="AR168" s="81">
        <f t="shared" ca="1" si="44"/>
        <v>0</v>
      </c>
      <c r="AS168" s="81">
        <f t="shared" si="45"/>
        <v>0</v>
      </c>
      <c r="AT168" s="81">
        <f t="shared" ca="1" si="46"/>
        <v>0</v>
      </c>
      <c r="AU168" s="81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'M3-In'!F169*malu3+'M3-In'!G169*dima3+'M3-In'!H169*wome3+'M3-In'!I169*doje3+'M3-In'!J169*vrve3+'M3-In'!K169*zasa3+'M3-In'!L169*zodi3</f>
        <v>0</v>
      </c>
      <c r="F169" s="34">
        <f>IF('M3-In'!Q169&lt;0,1,0)</f>
        <v>0</v>
      </c>
      <c r="G169" s="81" t="str">
        <f t="shared" si="32"/>
        <v>OK</v>
      </c>
      <c r="H169" s="81">
        <f>IF('M3-In'!Q169&lt;0,0,'M3-In'!Q169)</f>
        <v>0</v>
      </c>
      <c r="I169" s="25">
        <f>IF('M3-In'!F169&gt;0,malu3,0)</f>
        <v>0</v>
      </c>
      <c r="J169" s="25">
        <f>IF('M3-In'!G169&gt;0,dima3,0)</f>
        <v>0</v>
      </c>
      <c r="K169" s="25">
        <f>IF('M3-In'!H169&gt;0,wome3,0)</f>
        <v>0</v>
      </c>
      <c r="L169" s="25">
        <f>IF('M3-In'!I169&gt;0,doje3,0)</f>
        <v>0</v>
      </c>
      <c r="M169" s="25">
        <f>IF('M3-In'!J169&gt;0,vrve3,0)</f>
        <v>0</v>
      </c>
      <c r="N169" s="25">
        <f>IF('M3-In'!K169&gt;0,zasa3,0)</f>
        <v>0</v>
      </c>
      <c r="O169" s="25">
        <f>IF('M3-In'!L169&gt;0,zodi3,0)</f>
        <v>0</v>
      </c>
      <c r="P169" s="25">
        <f t="shared" si="33"/>
        <v>0</v>
      </c>
      <c r="Q169" s="25">
        <f>IF(P169+'M3-In'!U169&gt;malu3+dima3+wome3+doje3+vrve3+zasa3+zodi3,1,0)</f>
        <v>0</v>
      </c>
      <c r="R169" s="25" t="str">
        <f t="shared" si="34"/>
        <v>OK</v>
      </c>
      <c r="S169" s="25">
        <f>MIN(P169+'M3-In'!U169,malu3+dima3+wome3+doje3+vrve3+zasa3+zodi3)</f>
        <v>0</v>
      </c>
      <c r="T169" s="25">
        <f>IF('M3-In'!AD169+'M3-In'!AE169+'M3-In'!AF169+'M3-In'!AG169+'M3-In'!AH169+'M3-In'!AI169+'M3-In'!AJ169&gt;S169,1,0)</f>
        <v>0</v>
      </c>
      <c r="U169" s="25" t="str">
        <f t="shared" si="35"/>
        <v>OK</v>
      </c>
      <c r="V169" s="81">
        <f t="shared" si="36"/>
        <v>0</v>
      </c>
      <c r="W169" s="81">
        <f>ROUND('M3-In'!Y169+'M3-In'!Z169+'M3-In'!AA169*0.5+'M3-In'!AB169*0.5,2)</f>
        <v>0</v>
      </c>
      <c r="X169" s="81">
        <f>ROUND('M3-In'!Y169,2)+ROUND('M3-In'!Z169*1.5,2)+ROUND('M3-In'!AA169*0.6,2)+ROUND('M3-In'!AB169*0.9,2)</f>
        <v>0</v>
      </c>
      <c r="Y169" s="81">
        <f ca="1">IF(V169=1,"Corriger",'M3-In'!Y169* vergoeddrie +'M3-In'!Z169*ROUND( vergoeddrie *1.5,2)+'M3-In'!AA169*ROUND( vergoeddrie *0.6,2)+'M3-In'!AB169*ROUND( vergoeddrie *0.9,2))</f>
        <v>0</v>
      </c>
      <c r="Z169" s="81">
        <f t="shared" ca="1" si="37"/>
        <v>0</v>
      </c>
      <c r="AA169" s="81">
        <f>E169+'M3-In'!N169+'M3-In'!P169+H169</f>
        <v>0</v>
      </c>
      <c r="AB169" s="81">
        <f>E169+'M3-In'!N169+'M3-In'!P169</f>
        <v>0</v>
      </c>
      <c r="AC169" s="25">
        <f>IF(V169=1,"Corriger",MIN(AA169,ad5m3*Ident!L169))</f>
        <v>0</v>
      </c>
      <c r="AD169" s="25">
        <f>MIN(AB169,ad5m3*Ident!L169)</f>
        <v>0</v>
      </c>
      <c r="AE169" s="81">
        <f t="shared" si="38"/>
        <v>0</v>
      </c>
      <c r="AF169" s="81">
        <f t="shared" si="39"/>
        <v>0</v>
      </c>
      <c r="AG169" s="81">
        <f>'M3-In'!AD169+'M3-In'!AE169</f>
        <v>0</v>
      </c>
      <c r="AH169" s="81">
        <f t="shared" si="40"/>
        <v>0</v>
      </c>
      <c r="AI169" s="81">
        <f>IF(V169=1,"Corriger!",ROUND('M3-In'!AF169*AE169*fuf,2))</f>
        <v>0</v>
      </c>
      <c r="AJ169" s="81">
        <f>IF(V169=1,"Corriger!",ROUND('M3-In'!AG169*AE169*fuf,2))</f>
        <v>0</v>
      </c>
      <c r="AK169" s="81">
        <f>IF(V169=1,"Corriger!",ROUND('M3-In'!AH169*AE169*fuf,2))</f>
        <v>0</v>
      </c>
      <c r="AL169" s="81">
        <f>IF(V169=1,"Corriger!",ROUND('M3-In'!AI169*AE169*fuf,2))</f>
        <v>0</v>
      </c>
      <c r="AM169" s="81">
        <f>IF(V169=1,"Corriger!",ROUND('M3-In'!AJ169*AE169*fuf,2))</f>
        <v>0</v>
      </c>
      <c r="AN169" s="81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1">
        <f t="shared" si="42"/>
        <v>0</v>
      </c>
      <c r="AQ169" s="81">
        <f t="shared" ca="1" si="43"/>
        <v>0</v>
      </c>
      <c r="AR169" s="81">
        <f t="shared" ca="1" si="44"/>
        <v>0</v>
      </c>
      <c r="AS169" s="81">
        <f t="shared" si="45"/>
        <v>0</v>
      </c>
      <c r="AT169" s="81">
        <f t="shared" ca="1" si="46"/>
        <v>0</v>
      </c>
      <c r="AU169" s="81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'M3-In'!F170*malu3+'M3-In'!G170*dima3+'M3-In'!H170*wome3+'M3-In'!I170*doje3+'M3-In'!J170*vrve3+'M3-In'!K170*zasa3+'M3-In'!L170*zodi3</f>
        <v>0</v>
      </c>
      <c r="F170" s="34">
        <f>IF('M3-In'!Q170&lt;0,1,0)</f>
        <v>0</v>
      </c>
      <c r="G170" s="81" t="str">
        <f t="shared" si="32"/>
        <v>OK</v>
      </c>
      <c r="H170" s="81">
        <f>IF('M3-In'!Q170&lt;0,0,'M3-In'!Q170)</f>
        <v>0</v>
      </c>
      <c r="I170" s="25">
        <f>IF('M3-In'!F170&gt;0,malu3,0)</f>
        <v>0</v>
      </c>
      <c r="J170" s="25">
        <f>IF('M3-In'!G170&gt;0,dima3,0)</f>
        <v>0</v>
      </c>
      <c r="K170" s="25">
        <f>IF('M3-In'!H170&gt;0,wome3,0)</f>
        <v>0</v>
      </c>
      <c r="L170" s="25">
        <f>IF('M3-In'!I170&gt;0,doje3,0)</f>
        <v>0</v>
      </c>
      <c r="M170" s="25">
        <f>IF('M3-In'!J170&gt;0,vrve3,0)</f>
        <v>0</v>
      </c>
      <c r="N170" s="25">
        <f>IF('M3-In'!K170&gt;0,zasa3,0)</f>
        <v>0</v>
      </c>
      <c r="O170" s="25">
        <f>IF('M3-In'!L170&gt;0,zodi3,0)</f>
        <v>0</v>
      </c>
      <c r="P170" s="25">
        <f t="shared" si="33"/>
        <v>0</v>
      </c>
      <c r="Q170" s="25">
        <f>IF(P170+'M3-In'!U170&gt;malu3+dima3+wome3+doje3+vrve3+zasa3+zodi3,1,0)</f>
        <v>0</v>
      </c>
      <c r="R170" s="25" t="str">
        <f t="shared" si="34"/>
        <v>OK</v>
      </c>
      <c r="S170" s="25">
        <f>MIN(P170+'M3-In'!U170,malu3+dima3+wome3+doje3+vrve3+zasa3+zodi3)</f>
        <v>0</v>
      </c>
      <c r="T170" s="25">
        <f>IF('M3-In'!AD170+'M3-In'!AE170+'M3-In'!AF170+'M3-In'!AG170+'M3-In'!AH170+'M3-In'!AI170+'M3-In'!AJ170&gt;S170,1,0)</f>
        <v>0</v>
      </c>
      <c r="U170" s="25" t="str">
        <f t="shared" si="35"/>
        <v>OK</v>
      </c>
      <c r="V170" s="81">
        <f t="shared" si="36"/>
        <v>0</v>
      </c>
      <c r="W170" s="81">
        <f>ROUND('M3-In'!Y170+'M3-In'!Z170+'M3-In'!AA170*0.5+'M3-In'!AB170*0.5,2)</f>
        <v>0</v>
      </c>
      <c r="X170" s="81">
        <f>ROUND('M3-In'!Y170,2)+ROUND('M3-In'!Z170*1.5,2)+ROUND('M3-In'!AA170*0.6,2)+ROUND('M3-In'!AB170*0.9,2)</f>
        <v>0</v>
      </c>
      <c r="Y170" s="81">
        <f ca="1">IF(V170=1,"Corriger",'M3-In'!Y170* vergoeddrie +'M3-In'!Z170*ROUND( vergoeddrie *1.5,2)+'M3-In'!AA170*ROUND( vergoeddrie *0.6,2)+'M3-In'!AB170*ROUND( vergoeddrie *0.9,2))</f>
        <v>0</v>
      </c>
      <c r="Z170" s="81">
        <f t="shared" ca="1" si="37"/>
        <v>0</v>
      </c>
      <c r="AA170" s="81">
        <f>E170+'M3-In'!N170+'M3-In'!P170+H170</f>
        <v>0</v>
      </c>
      <c r="AB170" s="81">
        <f>E170+'M3-In'!N170+'M3-In'!P170</f>
        <v>0</v>
      </c>
      <c r="AC170" s="25">
        <f>IF(V170=1,"Corriger",MIN(AA170,ad5m3*Ident!L170))</f>
        <v>0</v>
      </c>
      <c r="AD170" s="25">
        <f>MIN(AB170,ad5m3*Ident!L170)</f>
        <v>0</v>
      </c>
      <c r="AE170" s="81">
        <f t="shared" si="38"/>
        <v>0</v>
      </c>
      <c r="AF170" s="81">
        <f t="shared" si="39"/>
        <v>0</v>
      </c>
      <c r="AG170" s="81">
        <f>'M3-In'!AD170+'M3-In'!AE170</f>
        <v>0</v>
      </c>
      <c r="AH170" s="81">
        <f t="shared" si="40"/>
        <v>0</v>
      </c>
      <c r="AI170" s="81">
        <f>IF(V170=1,"Corriger!",ROUND('M3-In'!AF170*AE170*fuf,2))</f>
        <v>0</v>
      </c>
      <c r="AJ170" s="81">
        <f>IF(V170=1,"Corriger!",ROUND('M3-In'!AG170*AE170*fuf,2))</f>
        <v>0</v>
      </c>
      <c r="AK170" s="81">
        <f>IF(V170=1,"Corriger!",ROUND('M3-In'!AH170*AE170*fuf,2))</f>
        <v>0</v>
      </c>
      <c r="AL170" s="81">
        <f>IF(V170=1,"Corriger!",ROUND('M3-In'!AI170*AE170*fuf,2))</f>
        <v>0</v>
      </c>
      <c r="AM170" s="81">
        <f>IF(V170=1,"Corriger!",ROUND('M3-In'!AJ170*AE170*fuf,2))</f>
        <v>0</v>
      </c>
      <c r="AN170" s="81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1">
        <f t="shared" si="42"/>
        <v>0</v>
      </c>
      <c r="AQ170" s="81">
        <f t="shared" ca="1" si="43"/>
        <v>0</v>
      </c>
      <c r="AR170" s="81">
        <f t="shared" ca="1" si="44"/>
        <v>0</v>
      </c>
      <c r="AS170" s="81">
        <f t="shared" si="45"/>
        <v>0</v>
      </c>
      <c r="AT170" s="81">
        <f t="shared" ca="1" si="46"/>
        <v>0</v>
      </c>
      <c r="AU170" s="81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'M3-In'!F171*malu3+'M3-In'!G171*dima3+'M3-In'!H171*wome3+'M3-In'!I171*doje3+'M3-In'!J171*vrve3+'M3-In'!K171*zasa3+'M3-In'!L171*zodi3</f>
        <v>0</v>
      </c>
      <c r="F171" s="34">
        <f>IF('M3-In'!Q171&lt;0,1,0)</f>
        <v>0</v>
      </c>
      <c r="G171" s="81" t="str">
        <f t="shared" si="32"/>
        <v>OK</v>
      </c>
      <c r="H171" s="81">
        <f>IF('M3-In'!Q171&lt;0,0,'M3-In'!Q171)</f>
        <v>0</v>
      </c>
      <c r="I171" s="25">
        <f>IF('M3-In'!F171&gt;0,malu3,0)</f>
        <v>0</v>
      </c>
      <c r="J171" s="25">
        <f>IF('M3-In'!G171&gt;0,dima3,0)</f>
        <v>0</v>
      </c>
      <c r="K171" s="25">
        <f>IF('M3-In'!H171&gt;0,wome3,0)</f>
        <v>0</v>
      </c>
      <c r="L171" s="25">
        <f>IF('M3-In'!I171&gt;0,doje3,0)</f>
        <v>0</v>
      </c>
      <c r="M171" s="25">
        <f>IF('M3-In'!J171&gt;0,vrve3,0)</f>
        <v>0</v>
      </c>
      <c r="N171" s="25">
        <f>IF('M3-In'!K171&gt;0,zasa3,0)</f>
        <v>0</v>
      </c>
      <c r="O171" s="25">
        <f>IF('M3-In'!L171&gt;0,zodi3,0)</f>
        <v>0</v>
      </c>
      <c r="P171" s="25">
        <f t="shared" si="33"/>
        <v>0</v>
      </c>
      <c r="Q171" s="25">
        <f>IF(P171+'M3-In'!U171&gt;malu3+dima3+wome3+doje3+vrve3+zasa3+zodi3,1,0)</f>
        <v>0</v>
      </c>
      <c r="R171" s="25" t="str">
        <f t="shared" si="34"/>
        <v>OK</v>
      </c>
      <c r="S171" s="25">
        <f>MIN(P171+'M3-In'!U171,malu3+dima3+wome3+doje3+vrve3+zasa3+zodi3)</f>
        <v>0</v>
      </c>
      <c r="T171" s="25">
        <f>IF('M3-In'!AD171+'M3-In'!AE171+'M3-In'!AF171+'M3-In'!AG171+'M3-In'!AH171+'M3-In'!AI171+'M3-In'!AJ171&gt;S171,1,0)</f>
        <v>0</v>
      </c>
      <c r="U171" s="25" t="str">
        <f t="shared" si="35"/>
        <v>OK</v>
      </c>
      <c r="V171" s="81">
        <f t="shared" si="36"/>
        <v>0</v>
      </c>
      <c r="W171" s="81">
        <f>ROUND('M3-In'!Y171+'M3-In'!Z171+'M3-In'!AA171*0.5+'M3-In'!AB171*0.5,2)</f>
        <v>0</v>
      </c>
      <c r="X171" s="81">
        <f>ROUND('M3-In'!Y171,2)+ROUND('M3-In'!Z171*1.5,2)+ROUND('M3-In'!AA171*0.6,2)+ROUND('M3-In'!AB171*0.9,2)</f>
        <v>0</v>
      </c>
      <c r="Y171" s="81">
        <f ca="1">IF(V171=1,"Corriger",'M3-In'!Y171* vergoeddrie +'M3-In'!Z171*ROUND( vergoeddrie *1.5,2)+'M3-In'!AA171*ROUND( vergoeddrie *0.6,2)+'M3-In'!AB171*ROUND( vergoeddrie *0.9,2))</f>
        <v>0</v>
      </c>
      <c r="Z171" s="81">
        <f t="shared" ca="1" si="37"/>
        <v>0</v>
      </c>
      <c r="AA171" s="81">
        <f>E171+'M3-In'!N171+'M3-In'!P171+H171</f>
        <v>0</v>
      </c>
      <c r="AB171" s="81">
        <f>E171+'M3-In'!N171+'M3-In'!P171</f>
        <v>0</v>
      </c>
      <c r="AC171" s="25">
        <f>IF(V171=1,"Corriger",MIN(AA171,ad5m3*Ident!L171))</f>
        <v>0</v>
      </c>
      <c r="AD171" s="25">
        <f>MIN(AB171,ad5m3*Ident!L171)</f>
        <v>0</v>
      </c>
      <c r="AE171" s="81">
        <f t="shared" si="38"/>
        <v>0</v>
      </c>
      <c r="AF171" s="81">
        <f t="shared" si="39"/>
        <v>0</v>
      </c>
      <c r="AG171" s="81">
        <f>'M3-In'!AD171+'M3-In'!AE171</f>
        <v>0</v>
      </c>
      <c r="AH171" s="81">
        <f t="shared" si="40"/>
        <v>0</v>
      </c>
      <c r="AI171" s="81">
        <f>IF(V171=1,"Corriger!",ROUND('M3-In'!AF171*AE171*fuf,2))</f>
        <v>0</v>
      </c>
      <c r="AJ171" s="81">
        <f>IF(V171=1,"Corriger!",ROUND('M3-In'!AG171*AE171*fuf,2))</f>
        <v>0</v>
      </c>
      <c r="AK171" s="81">
        <f>IF(V171=1,"Corriger!",ROUND('M3-In'!AH171*AE171*fuf,2))</f>
        <v>0</v>
      </c>
      <c r="AL171" s="81">
        <f>IF(V171=1,"Corriger!",ROUND('M3-In'!AI171*AE171*fuf,2))</f>
        <v>0</v>
      </c>
      <c r="AM171" s="81">
        <f>IF(V171=1,"Corriger!",ROUND('M3-In'!AJ171*AE171*fuf,2))</f>
        <v>0</v>
      </c>
      <c r="AN171" s="81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1">
        <f t="shared" si="42"/>
        <v>0</v>
      </c>
      <c r="AQ171" s="81">
        <f t="shared" ca="1" si="43"/>
        <v>0</v>
      </c>
      <c r="AR171" s="81">
        <f t="shared" ca="1" si="44"/>
        <v>0</v>
      </c>
      <c r="AS171" s="81">
        <f t="shared" si="45"/>
        <v>0</v>
      </c>
      <c r="AT171" s="81">
        <f t="shared" ca="1" si="46"/>
        <v>0</v>
      </c>
      <c r="AU171" s="81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'M3-In'!F172*malu3+'M3-In'!G172*dima3+'M3-In'!H172*wome3+'M3-In'!I172*doje3+'M3-In'!J172*vrve3+'M3-In'!K172*zasa3+'M3-In'!L172*zodi3</f>
        <v>0</v>
      </c>
      <c r="F172" s="34">
        <f>IF('M3-In'!Q172&lt;0,1,0)</f>
        <v>0</v>
      </c>
      <c r="G172" s="81" t="str">
        <f t="shared" si="32"/>
        <v>OK</v>
      </c>
      <c r="H172" s="81">
        <f>IF('M3-In'!Q172&lt;0,0,'M3-In'!Q172)</f>
        <v>0</v>
      </c>
      <c r="I172" s="25">
        <f>IF('M3-In'!F172&gt;0,malu3,0)</f>
        <v>0</v>
      </c>
      <c r="J172" s="25">
        <f>IF('M3-In'!G172&gt;0,dima3,0)</f>
        <v>0</v>
      </c>
      <c r="K172" s="25">
        <f>IF('M3-In'!H172&gt;0,wome3,0)</f>
        <v>0</v>
      </c>
      <c r="L172" s="25">
        <f>IF('M3-In'!I172&gt;0,doje3,0)</f>
        <v>0</v>
      </c>
      <c r="M172" s="25">
        <f>IF('M3-In'!J172&gt;0,vrve3,0)</f>
        <v>0</v>
      </c>
      <c r="N172" s="25">
        <f>IF('M3-In'!K172&gt;0,zasa3,0)</f>
        <v>0</v>
      </c>
      <c r="O172" s="25">
        <f>IF('M3-In'!L172&gt;0,zodi3,0)</f>
        <v>0</v>
      </c>
      <c r="P172" s="25">
        <f t="shared" si="33"/>
        <v>0</v>
      </c>
      <c r="Q172" s="25">
        <f>IF(P172+'M3-In'!U172&gt;malu3+dima3+wome3+doje3+vrve3+zasa3+zodi3,1,0)</f>
        <v>0</v>
      </c>
      <c r="R172" s="25" t="str">
        <f t="shared" si="34"/>
        <v>OK</v>
      </c>
      <c r="S172" s="25">
        <f>MIN(P172+'M3-In'!U172,malu3+dima3+wome3+doje3+vrve3+zasa3+zodi3)</f>
        <v>0</v>
      </c>
      <c r="T172" s="25">
        <f>IF('M3-In'!AD172+'M3-In'!AE172+'M3-In'!AF172+'M3-In'!AG172+'M3-In'!AH172+'M3-In'!AI172+'M3-In'!AJ172&gt;S172,1,0)</f>
        <v>0</v>
      </c>
      <c r="U172" s="25" t="str">
        <f t="shared" si="35"/>
        <v>OK</v>
      </c>
      <c r="V172" s="81">
        <f t="shared" si="36"/>
        <v>0</v>
      </c>
      <c r="W172" s="81">
        <f>ROUND('M3-In'!Y172+'M3-In'!Z172+'M3-In'!AA172*0.5+'M3-In'!AB172*0.5,2)</f>
        <v>0</v>
      </c>
      <c r="X172" s="81">
        <f>ROUND('M3-In'!Y172,2)+ROUND('M3-In'!Z172*1.5,2)+ROUND('M3-In'!AA172*0.6,2)+ROUND('M3-In'!AB172*0.9,2)</f>
        <v>0</v>
      </c>
      <c r="Y172" s="81">
        <f ca="1">IF(V172=1,"Corriger",'M3-In'!Y172* vergoeddrie +'M3-In'!Z172*ROUND( vergoeddrie *1.5,2)+'M3-In'!AA172*ROUND( vergoeddrie *0.6,2)+'M3-In'!AB172*ROUND( vergoeddrie *0.9,2))</f>
        <v>0</v>
      </c>
      <c r="Z172" s="81">
        <f t="shared" ca="1" si="37"/>
        <v>0</v>
      </c>
      <c r="AA172" s="81">
        <f>E172+'M3-In'!N172+'M3-In'!P172+H172</f>
        <v>0</v>
      </c>
      <c r="AB172" s="81">
        <f>E172+'M3-In'!N172+'M3-In'!P172</f>
        <v>0</v>
      </c>
      <c r="AC172" s="25">
        <f>IF(V172=1,"Corriger",MIN(AA172,ad5m3*Ident!L172))</f>
        <v>0</v>
      </c>
      <c r="AD172" s="25">
        <f>MIN(AB172,ad5m3*Ident!L172)</f>
        <v>0</v>
      </c>
      <c r="AE172" s="81">
        <f t="shared" si="38"/>
        <v>0</v>
      </c>
      <c r="AF172" s="81">
        <f t="shared" si="39"/>
        <v>0</v>
      </c>
      <c r="AG172" s="81">
        <f>'M3-In'!AD172+'M3-In'!AE172</f>
        <v>0</v>
      </c>
      <c r="AH172" s="81">
        <f t="shared" si="40"/>
        <v>0</v>
      </c>
      <c r="AI172" s="81">
        <f>IF(V172=1,"Corriger!",ROUND('M3-In'!AF172*AE172*fuf,2))</f>
        <v>0</v>
      </c>
      <c r="AJ172" s="81">
        <f>IF(V172=1,"Corriger!",ROUND('M3-In'!AG172*AE172*fuf,2))</f>
        <v>0</v>
      </c>
      <c r="AK172" s="81">
        <f>IF(V172=1,"Corriger!",ROUND('M3-In'!AH172*AE172*fuf,2))</f>
        <v>0</v>
      </c>
      <c r="AL172" s="81">
        <f>IF(V172=1,"Corriger!",ROUND('M3-In'!AI172*AE172*fuf,2))</f>
        <v>0</v>
      </c>
      <c r="AM172" s="81">
        <f>IF(V172=1,"Corriger!",ROUND('M3-In'!AJ172*AE172*fuf,2))</f>
        <v>0</v>
      </c>
      <c r="AN172" s="81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1">
        <f t="shared" si="42"/>
        <v>0</v>
      </c>
      <c r="AQ172" s="81">
        <f t="shared" ca="1" si="43"/>
        <v>0</v>
      </c>
      <c r="AR172" s="81">
        <f t="shared" ca="1" si="44"/>
        <v>0</v>
      </c>
      <c r="AS172" s="81">
        <f t="shared" si="45"/>
        <v>0</v>
      </c>
      <c r="AT172" s="81">
        <f t="shared" ca="1" si="46"/>
        <v>0</v>
      </c>
      <c r="AU172" s="81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'M3-In'!F173*malu3+'M3-In'!G173*dima3+'M3-In'!H173*wome3+'M3-In'!I173*doje3+'M3-In'!J173*vrve3+'M3-In'!K173*zasa3+'M3-In'!L173*zodi3</f>
        <v>0</v>
      </c>
      <c r="F173" s="34">
        <f>IF('M3-In'!Q173&lt;0,1,0)</f>
        <v>0</v>
      </c>
      <c r="G173" s="81" t="str">
        <f t="shared" si="32"/>
        <v>OK</v>
      </c>
      <c r="H173" s="81">
        <f>IF('M3-In'!Q173&lt;0,0,'M3-In'!Q173)</f>
        <v>0</v>
      </c>
      <c r="I173" s="25">
        <f>IF('M3-In'!F173&gt;0,malu3,0)</f>
        <v>0</v>
      </c>
      <c r="J173" s="25">
        <f>IF('M3-In'!G173&gt;0,dima3,0)</f>
        <v>0</v>
      </c>
      <c r="K173" s="25">
        <f>IF('M3-In'!H173&gt;0,wome3,0)</f>
        <v>0</v>
      </c>
      <c r="L173" s="25">
        <f>IF('M3-In'!I173&gt;0,doje3,0)</f>
        <v>0</v>
      </c>
      <c r="M173" s="25">
        <f>IF('M3-In'!J173&gt;0,vrve3,0)</f>
        <v>0</v>
      </c>
      <c r="N173" s="25">
        <f>IF('M3-In'!K173&gt;0,zasa3,0)</f>
        <v>0</v>
      </c>
      <c r="O173" s="25">
        <f>IF('M3-In'!L173&gt;0,zodi3,0)</f>
        <v>0</v>
      </c>
      <c r="P173" s="25">
        <f t="shared" si="33"/>
        <v>0</v>
      </c>
      <c r="Q173" s="25">
        <f>IF(P173+'M3-In'!U173&gt;malu3+dima3+wome3+doje3+vrve3+zasa3+zodi3,1,0)</f>
        <v>0</v>
      </c>
      <c r="R173" s="25" t="str">
        <f t="shared" si="34"/>
        <v>OK</v>
      </c>
      <c r="S173" s="25">
        <f>MIN(P173+'M3-In'!U173,malu3+dima3+wome3+doje3+vrve3+zasa3+zodi3)</f>
        <v>0</v>
      </c>
      <c r="T173" s="25">
        <f>IF('M3-In'!AD173+'M3-In'!AE173+'M3-In'!AF173+'M3-In'!AG173+'M3-In'!AH173+'M3-In'!AI173+'M3-In'!AJ173&gt;S173,1,0)</f>
        <v>0</v>
      </c>
      <c r="U173" s="25" t="str">
        <f t="shared" si="35"/>
        <v>OK</v>
      </c>
      <c r="V173" s="81">
        <f t="shared" si="36"/>
        <v>0</v>
      </c>
      <c r="W173" s="81">
        <f>ROUND('M3-In'!Y173+'M3-In'!Z173+'M3-In'!AA173*0.5+'M3-In'!AB173*0.5,2)</f>
        <v>0</v>
      </c>
      <c r="X173" s="81">
        <f>ROUND('M3-In'!Y173,2)+ROUND('M3-In'!Z173*1.5,2)+ROUND('M3-In'!AA173*0.6,2)+ROUND('M3-In'!AB173*0.9,2)</f>
        <v>0</v>
      </c>
      <c r="Y173" s="81">
        <f ca="1">IF(V173=1,"Corriger",'M3-In'!Y173* vergoeddrie +'M3-In'!Z173*ROUND( vergoeddrie *1.5,2)+'M3-In'!AA173*ROUND( vergoeddrie *0.6,2)+'M3-In'!AB173*ROUND( vergoeddrie *0.9,2))</f>
        <v>0</v>
      </c>
      <c r="Z173" s="81">
        <f t="shared" ca="1" si="37"/>
        <v>0</v>
      </c>
      <c r="AA173" s="81">
        <f>E173+'M3-In'!N173+'M3-In'!P173+H173</f>
        <v>0</v>
      </c>
      <c r="AB173" s="81">
        <f>E173+'M3-In'!N173+'M3-In'!P173</f>
        <v>0</v>
      </c>
      <c r="AC173" s="25">
        <f>IF(V173=1,"Corriger",MIN(AA173,ad5m3*Ident!L173))</f>
        <v>0</v>
      </c>
      <c r="AD173" s="25">
        <f>MIN(AB173,ad5m3*Ident!L173)</f>
        <v>0</v>
      </c>
      <c r="AE173" s="81">
        <f t="shared" si="38"/>
        <v>0</v>
      </c>
      <c r="AF173" s="81">
        <f t="shared" si="39"/>
        <v>0</v>
      </c>
      <c r="AG173" s="81">
        <f>'M3-In'!AD173+'M3-In'!AE173</f>
        <v>0</v>
      </c>
      <c r="AH173" s="81">
        <f t="shared" si="40"/>
        <v>0</v>
      </c>
      <c r="AI173" s="81">
        <f>IF(V173=1,"Corriger!",ROUND('M3-In'!AF173*AE173*fuf,2))</f>
        <v>0</v>
      </c>
      <c r="AJ173" s="81">
        <f>IF(V173=1,"Corriger!",ROUND('M3-In'!AG173*AE173*fuf,2))</f>
        <v>0</v>
      </c>
      <c r="AK173" s="81">
        <f>IF(V173=1,"Corriger!",ROUND('M3-In'!AH173*AE173*fuf,2))</f>
        <v>0</v>
      </c>
      <c r="AL173" s="81">
        <f>IF(V173=1,"Corriger!",ROUND('M3-In'!AI173*AE173*fuf,2))</f>
        <v>0</v>
      </c>
      <c r="AM173" s="81">
        <f>IF(V173=1,"Corriger!",ROUND('M3-In'!AJ173*AE173*fuf,2))</f>
        <v>0</v>
      </c>
      <c r="AN173" s="81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1">
        <f t="shared" si="42"/>
        <v>0</v>
      </c>
      <c r="AQ173" s="81">
        <f t="shared" ca="1" si="43"/>
        <v>0</v>
      </c>
      <c r="AR173" s="81">
        <f t="shared" ca="1" si="44"/>
        <v>0</v>
      </c>
      <c r="AS173" s="81">
        <f t="shared" si="45"/>
        <v>0</v>
      </c>
      <c r="AT173" s="81">
        <f t="shared" ca="1" si="46"/>
        <v>0</v>
      </c>
      <c r="AU173" s="81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'M3-In'!F174*malu3+'M3-In'!G174*dima3+'M3-In'!H174*wome3+'M3-In'!I174*doje3+'M3-In'!J174*vrve3+'M3-In'!K174*zasa3+'M3-In'!L174*zodi3</f>
        <v>0</v>
      </c>
      <c r="F174" s="34">
        <f>IF('M3-In'!Q174&lt;0,1,0)</f>
        <v>0</v>
      </c>
      <c r="G174" s="81" t="str">
        <f t="shared" si="32"/>
        <v>OK</v>
      </c>
      <c r="H174" s="81">
        <f>IF('M3-In'!Q174&lt;0,0,'M3-In'!Q174)</f>
        <v>0</v>
      </c>
      <c r="I174" s="25">
        <f>IF('M3-In'!F174&gt;0,malu3,0)</f>
        <v>0</v>
      </c>
      <c r="J174" s="25">
        <f>IF('M3-In'!G174&gt;0,dima3,0)</f>
        <v>0</v>
      </c>
      <c r="K174" s="25">
        <f>IF('M3-In'!H174&gt;0,wome3,0)</f>
        <v>0</v>
      </c>
      <c r="L174" s="25">
        <f>IF('M3-In'!I174&gt;0,doje3,0)</f>
        <v>0</v>
      </c>
      <c r="M174" s="25">
        <f>IF('M3-In'!J174&gt;0,vrve3,0)</f>
        <v>0</v>
      </c>
      <c r="N174" s="25">
        <f>IF('M3-In'!K174&gt;0,zasa3,0)</f>
        <v>0</v>
      </c>
      <c r="O174" s="25">
        <f>IF('M3-In'!L174&gt;0,zodi3,0)</f>
        <v>0</v>
      </c>
      <c r="P174" s="25">
        <f t="shared" si="33"/>
        <v>0</v>
      </c>
      <c r="Q174" s="25">
        <f>IF(P174+'M3-In'!U174&gt;malu3+dima3+wome3+doje3+vrve3+zasa3+zodi3,1,0)</f>
        <v>0</v>
      </c>
      <c r="R174" s="25" t="str">
        <f t="shared" si="34"/>
        <v>OK</v>
      </c>
      <c r="S174" s="25">
        <f>MIN(P174+'M3-In'!U174,malu3+dima3+wome3+doje3+vrve3+zasa3+zodi3)</f>
        <v>0</v>
      </c>
      <c r="T174" s="25">
        <f>IF('M3-In'!AD174+'M3-In'!AE174+'M3-In'!AF174+'M3-In'!AG174+'M3-In'!AH174+'M3-In'!AI174+'M3-In'!AJ174&gt;S174,1,0)</f>
        <v>0</v>
      </c>
      <c r="U174" s="25" t="str">
        <f t="shared" si="35"/>
        <v>OK</v>
      </c>
      <c r="V174" s="81">
        <f t="shared" si="36"/>
        <v>0</v>
      </c>
      <c r="W174" s="81">
        <f>ROUND('M3-In'!Y174+'M3-In'!Z174+'M3-In'!AA174*0.5+'M3-In'!AB174*0.5,2)</f>
        <v>0</v>
      </c>
      <c r="X174" s="81">
        <f>ROUND('M3-In'!Y174,2)+ROUND('M3-In'!Z174*1.5,2)+ROUND('M3-In'!AA174*0.6,2)+ROUND('M3-In'!AB174*0.9,2)</f>
        <v>0</v>
      </c>
      <c r="Y174" s="81">
        <f ca="1">IF(V174=1,"Corriger",'M3-In'!Y174* vergoeddrie +'M3-In'!Z174*ROUND( vergoeddrie *1.5,2)+'M3-In'!AA174*ROUND( vergoeddrie *0.6,2)+'M3-In'!AB174*ROUND( vergoeddrie *0.9,2))</f>
        <v>0</v>
      </c>
      <c r="Z174" s="81">
        <f t="shared" ca="1" si="37"/>
        <v>0</v>
      </c>
      <c r="AA174" s="81">
        <f>E174+'M3-In'!N174+'M3-In'!P174+H174</f>
        <v>0</v>
      </c>
      <c r="AB174" s="81">
        <f>E174+'M3-In'!N174+'M3-In'!P174</f>
        <v>0</v>
      </c>
      <c r="AC174" s="25">
        <f>IF(V174=1,"Corriger",MIN(AA174,ad5m3*Ident!L174))</f>
        <v>0</v>
      </c>
      <c r="AD174" s="25">
        <f>MIN(AB174,ad5m3*Ident!L174)</f>
        <v>0</v>
      </c>
      <c r="AE174" s="81">
        <f t="shared" si="38"/>
        <v>0</v>
      </c>
      <c r="AF174" s="81">
        <f t="shared" si="39"/>
        <v>0</v>
      </c>
      <c r="AG174" s="81">
        <f>'M3-In'!AD174+'M3-In'!AE174</f>
        <v>0</v>
      </c>
      <c r="AH174" s="81">
        <f t="shared" si="40"/>
        <v>0</v>
      </c>
      <c r="AI174" s="81">
        <f>IF(V174=1,"Corriger!",ROUND('M3-In'!AF174*AE174*fuf,2))</f>
        <v>0</v>
      </c>
      <c r="AJ174" s="81">
        <f>IF(V174=1,"Corriger!",ROUND('M3-In'!AG174*AE174*fuf,2))</f>
        <v>0</v>
      </c>
      <c r="AK174" s="81">
        <f>IF(V174=1,"Corriger!",ROUND('M3-In'!AH174*AE174*fuf,2))</f>
        <v>0</v>
      </c>
      <c r="AL174" s="81">
        <f>IF(V174=1,"Corriger!",ROUND('M3-In'!AI174*AE174*fuf,2))</f>
        <v>0</v>
      </c>
      <c r="AM174" s="81">
        <f>IF(V174=1,"Corriger!",ROUND('M3-In'!AJ174*AE174*fuf,2))</f>
        <v>0</v>
      </c>
      <c r="AN174" s="81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1">
        <f t="shared" si="42"/>
        <v>0</v>
      </c>
      <c r="AQ174" s="81">
        <f t="shared" ca="1" si="43"/>
        <v>0</v>
      </c>
      <c r="AR174" s="81">
        <f t="shared" ca="1" si="44"/>
        <v>0</v>
      </c>
      <c r="AS174" s="81">
        <f t="shared" si="45"/>
        <v>0</v>
      </c>
      <c r="AT174" s="81">
        <f t="shared" ca="1" si="46"/>
        <v>0</v>
      </c>
      <c r="AU174" s="81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'M3-In'!F175*malu3+'M3-In'!G175*dima3+'M3-In'!H175*wome3+'M3-In'!I175*doje3+'M3-In'!J175*vrve3+'M3-In'!K175*zasa3+'M3-In'!L175*zodi3</f>
        <v>0</v>
      </c>
      <c r="F175" s="34">
        <f>IF('M3-In'!Q175&lt;0,1,0)</f>
        <v>0</v>
      </c>
      <c r="G175" s="81" t="str">
        <f t="shared" si="32"/>
        <v>OK</v>
      </c>
      <c r="H175" s="81">
        <f>IF('M3-In'!Q175&lt;0,0,'M3-In'!Q175)</f>
        <v>0</v>
      </c>
      <c r="I175" s="25">
        <f>IF('M3-In'!F175&gt;0,malu3,0)</f>
        <v>0</v>
      </c>
      <c r="J175" s="25">
        <f>IF('M3-In'!G175&gt;0,dima3,0)</f>
        <v>0</v>
      </c>
      <c r="K175" s="25">
        <f>IF('M3-In'!H175&gt;0,wome3,0)</f>
        <v>0</v>
      </c>
      <c r="L175" s="25">
        <f>IF('M3-In'!I175&gt;0,doje3,0)</f>
        <v>0</v>
      </c>
      <c r="M175" s="25">
        <f>IF('M3-In'!J175&gt;0,vrve3,0)</f>
        <v>0</v>
      </c>
      <c r="N175" s="25">
        <f>IF('M3-In'!K175&gt;0,zasa3,0)</f>
        <v>0</v>
      </c>
      <c r="O175" s="25">
        <f>IF('M3-In'!L175&gt;0,zodi3,0)</f>
        <v>0</v>
      </c>
      <c r="P175" s="25">
        <f t="shared" si="33"/>
        <v>0</v>
      </c>
      <c r="Q175" s="25">
        <f>IF(P175+'M3-In'!U175&gt;malu3+dima3+wome3+doje3+vrve3+zasa3+zodi3,1,0)</f>
        <v>0</v>
      </c>
      <c r="R175" s="25" t="str">
        <f t="shared" si="34"/>
        <v>OK</v>
      </c>
      <c r="S175" s="25">
        <f>MIN(P175+'M3-In'!U175,malu3+dima3+wome3+doje3+vrve3+zasa3+zodi3)</f>
        <v>0</v>
      </c>
      <c r="T175" s="25">
        <f>IF('M3-In'!AD175+'M3-In'!AE175+'M3-In'!AF175+'M3-In'!AG175+'M3-In'!AH175+'M3-In'!AI175+'M3-In'!AJ175&gt;S175,1,0)</f>
        <v>0</v>
      </c>
      <c r="U175" s="25" t="str">
        <f t="shared" si="35"/>
        <v>OK</v>
      </c>
      <c r="V175" s="81">
        <f t="shared" si="36"/>
        <v>0</v>
      </c>
      <c r="W175" s="81">
        <f>ROUND('M3-In'!Y175+'M3-In'!Z175+'M3-In'!AA175*0.5+'M3-In'!AB175*0.5,2)</f>
        <v>0</v>
      </c>
      <c r="X175" s="81">
        <f>ROUND('M3-In'!Y175,2)+ROUND('M3-In'!Z175*1.5,2)+ROUND('M3-In'!AA175*0.6,2)+ROUND('M3-In'!AB175*0.9,2)</f>
        <v>0</v>
      </c>
      <c r="Y175" s="81">
        <f ca="1">IF(V175=1,"Corriger",'M3-In'!Y175* vergoeddrie +'M3-In'!Z175*ROUND( vergoeddrie *1.5,2)+'M3-In'!AA175*ROUND( vergoeddrie *0.6,2)+'M3-In'!AB175*ROUND( vergoeddrie *0.9,2))</f>
        <v>0</v>
      </c>
      <c r="Z175" s="81">
        <f t="shared" ca="1" si="37"/>
        <v>0</v>
      </c>
      <c r="AA175" s="81">
        <f>E175+'M3-In'!N175+'M3-In'!P175+H175</f>
        <v>0</v>
      </c>
      <c r="AB175" s="81">
        <f>E175+'M3-In'!N175+'M3-In'!P175</f>
        <v>0</v>
      </c>
      <c r="AC175" s="25">
        <f>IF(V175=1,"Corriger",MIN(AA175,ad5m3*Ident!L175))</f>
        <v>0</v>
      </c>
      <c r="AD175" s="25">
        <f>MIN(AB175,ad5m3*Ident!L175)</f>
        <v>0</v>
      </c>
      <c r="AE175" s="81">
        <f t="shared" si="38"/>
        <v>0</v>
      </c>
      <c r="AF175" s="81">
        <f t="shared" si="39"/>
        <v>0</v>
      </c>
      <c r="AG175" s="81">
        <f>'M3-In'!AD175+'M3-In'!AE175</f>
        <v>0</v>
      </c>
      <c r="AH175" s="81">
        <f t="shared" si="40"/>
        <v>0</v>
      </c>
      <c r="AI175" s="81">
        <f>IF(V175=1,"Corriger!",ROUND('M3-In'!AF175*AE175*fuf,2))</f>
        <v>0</v>
      </c>
      <c r="AJ175" s="81">
        <f>IF(V175=1,"Corriger!",ROUND('M3-In'!AG175*AE175*fuf,2))</f>
        <v>0</v>
      </c>
      <c r="AK175" s="81">
        <f>IF(V175=1,"Corriger!",ROUND('M3-In'!AH175*AE175*fuf,2))</f>
        <v>0</v>
      </c>
      <c r="AL175" s="81">
        <f>IF(V175=1,"Corriger!",ROUND('M3-In'!AI175*AE175*fuf,2))</f>
        <v>0</v>
      </c>
      <c r="AM175" s="81">
        <f>IF(V175=1,"Corriger!",ROUND('M3-In'!AJ175*AE175*fuf,2))</f>
        <v>0</v>
      </c>
      <c r="AN175" s="81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1">
        <f t="shared" si="42"/>
        <v>0</v>
      </c>
      <c r="AQ175" s="81">
        <f t="shared" ca="1" si="43"/>
        <v>0</v>
      </c>
      <c r="AR175" s="81">
        <f t="shared" ca="1" si="44"/>
        <v>0</v>
      </c>
      <c r="AS175" s="81">
        <f t="shared" si="45"/>
        <v>0</v>
      </c>
      <c r="AT175" s="81">
        <f t="shared" ca="1" si="46"/>
        <v>0</v>
      </c>
      <c r="AU175" s="81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'M3-In'!F176*malu3+'M3-In'!G176*dima3+'M3-In'!H176*wome3+'M3-In'!I176*doje3+'M3-In'!J176*vrve3+'M3-In'!K176*zasa3+'M3-In'!L176*zodi3</f>
        <v>0</v>
      </c>
      <c r="F176" s="34">
        <f>IF('M3-In'!Q176&lt;0,1,0)</f>
        <v>0</v>
      </c>
      <c r="G176" s="81" t="str">
        <f t="shared" si="32"/>
        <v>OK</v>
      </c>
      <c r="H176" s="81">
        <f>IF('M3-In'!Q176&lt;0,0,'M3-In'!Q176)</f>
        <v>0</v>
      </c>
      <c r="I176" s="25">
        <f>IF('M3-In'!F176&gt;0,malu3,0)</f>
        <v>0</v>
      </c>
      <c r="J176" s="25">
        <f>IF('M3-In'!G176&gt;0,dima3,0)</f>
        <v>0</v>
      </c>
      <c r="K176" s="25">
        <f>IF('M3-In'!H176&gt;0,wome3,0)</f>
        <v>0</v>
      </c>
      <c r="L176" s="25">
        <f>IF('M3-In'!I176&gt;0,doje3,0)</f>
        <v>0</v>
      </c>
      <c r="M176" s="25">
        <f>IF('M3-In'!J176&gt;0,vrve3,0)</f>
        <v>0</v>
      </c>
      <c r="N176" s="25">
        <f>IF('M3-In'!K176&gt;0,zasa3,0)</f>
        <v>0</v>
      </c>
      <c r="O176" s="25">
        <f>IF('M3-In'!L176&gt;0,zodi3,0)</f>
        <v>0</v>
      </c>
      <c r="P176" s="25">
        <f t="shared" si="33"/>
        <v>0</v>
      </c>
      <c r="Q176" s="25">
        <f>IF(P176+'M3-In'!U176&gt;malu3+dima3+wome3+doje3+vrve3+zasa3+zodi3,1,0)</f>
        <v>0</v>
      </c>
      <c r="R176" s="25" t="str">
        <f t="shared" si="34"/>
        <v>OK</v>
      </c>
      <c r="S176" s="25">
        <f>MIN(P176+'M3-In'!U176,malu3+dima3+wome3+doje3+vrve3+zasa3+zodi3)</f>
        <v>0</v>
      </c>
      <c r="T176" s="25">
        <f>IF('M3-In'!AD176+'M3-In'!AE176+'M3-In'!AF176+'M3-In'!AG176+'M3-In'!AH176+'M3-In'!AI176+'M3-In'!AJ176&gt;S176,1,0)</f>
        <v>0</v>
      </c>
      <c r="U176" s="25" t="str">
        <f t="shared" si="35"/>
        <v>OK</v>
      </c>
      <c r="V176" s="81">
        <f t="shared" si="36"/>
        <v>0</v>
      </c>
      <c r="W176" s="81">
        <f>ROUND('M3-In'!Y176+'M3-In'!Z176+'M3-In'!AA176*0.5+'M3-In'!AB176*0.5,2)</f>
        <v>0</v>
      </c>
      <c r="X176" s="81">
        <f>ROUND('M3-In'!Y176,2)+ROUND('M3-In'!Z176*1.5,2)+ROUND('M3-In'!AA176*0.6,2)+ROUND('M3-In'!AB176*0.9,2)</f>
        <v>0</v>
      </c>
      <c r="Y176" s="81">
        <f ca="1">IF(V176=1,"Corriger",'M3-In'!Y176* vergoeddrie +'M3-In'!Z176*ROUND( vergoeddrie *1.5,2)+'M3-In'!AA176*ROUND( vergoeddrie *0.6,2)+'M3-In'!AB176*ROUND( vergoeddrie *0.9,2))</f>
        <v>0</v>
      </c>
      <c r="Z176" s="81">
        <f t="shared" ca="1" si="37"/>
        <v>0</v>
      </c>
      <c r="AA176" s="81">
        <f>E176+'M3-In'!N176+'M3-In'!P176+H176</f>
        <v>0</v>
      </c>
      <c r="AB176" s="81">
        <f>E176+'M3-In'!N176+'M3-In'!P176</f>
        <v>0</v>
      </c>
      <c r="AC176" s="25">
        <f>IF(V176=1,"Corriger",MIN(AA176,ad5m3*Ident!L176))</f>
        <v>0</v>
      </c>
      <c r="AD176" s="25">
        <f>MIN(AB176,ad5m3*Ident!L176)</f>
        <v>0</v>
      </c>
      <c r="AE176" s="81">
        <f t="shared" si="38"/>
        <v>0</v>
      </c>
      <c r="AF176" s="81">
        <f t="shared" si="39"/>
        <v>0</v>
      </c>
      <c r="AG176" s="81">
        <f>'M3-In'!AD176+'M3-In'!AE176</f>
        <v>0</v>
      </c>
      <c r="AH176" s="81">
        <f t="shared" si="40"/>
        <v>0</v>
      </c>
      <c r="AI176" s="81">
        <f>IF(V176=1,"Corriger!",ROUND('M3-In'!AF176*AE176*fuf,2))</f>
        <v>0</v>
      </c>
      <c r="AJ176" s="81">
        <f>IF(V176=1,"Corriger!",ROUND('M3-In'!AG176*AE176*fuf,2))</f>
        <v>0</v>
      </c>
      <c r="AK176" s="81">
        <f>IF(V176=1,"Corriger!",ROUND('M3-In'!AH176*AE176*fuf,2))</f>
        <v>0</v>
      </c>
      <c r="AL176" s="81">
        <f>IF(V176=1,"Corriger!",ROUND('M3-In'!AI176*AE176*fuf,2))</f>
        <v>0</v>
      </c>
      <c r="AM176" s="81">
        <f>IF(V176=1,"Corriger!",ROUND('M3-In'!AJ176*AE176*fuf,2))</f>
        <v>0</v>
      </c>
      <c r="AN176" s="81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1">
        <f t="shared" si="42"/>
        <v>0</v>
      </c>
      <c r="AQ176" s="81">
        <f t="shared" ca="1" si="43"/>
        <v>0</v>
      </c>
      <c r="AR176" s="81">
        <f t="shared" ca="1" si="44"/>
        <v>0</v>
      </c>
      <c r="AS176" s="81">
        <f t="shared" si="45"/>
        <v>0</v>
      </c>
      <c r="AT176" s="81">
        <f t="shared" ca="1" si="46"/>
        <v>0</v>
      </c>
      <c r="AU176" s="81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'M3-In'!F177*malu3+'M3-In'!G177*dima3+'M3-In'!H177*wome3+'M3-In'!I177*doje3+'M3-In'!J177*vrve3+'M3-In'!K177*zasa3+'M3-In'!L177*zodi3</f>
        <v>0</v>
      </c>
      <c r="F177" s="34">
        <f>IF('M3-In'!Q177&lt;0,1,0)</f>
        <v>0</v>
      </c>
      <c r="G177" s="81" t="str">
        <f t="shared" si="32"/>
        <v>OK</v>
      </c>
      <c r="H177" s="81">
        <f>IF('M3-In'!Q177&lt;0,0,'M3-In'!Q177)</f>
        <v>0</v>
      </c>
      <c r="I177" s="25">
        <f>IF('M3-In'!F177&gt;0,malu3,0)</f>
        <v>0</v>
      </c>
      <c r="J177" s="25">
        <f>IF('M3-In'!G177&gt;0,dima3,0)</f>
        <v>0</v>
      </c>
      <c r="K177" s="25">
        <f>IF('M3-In'!H177&gt;0,wome3,0)</f>
        <v>0</v>
      </c>
      <c r="L177" s="25">
        <f>IF('M3-In'!I177&gt;0,doje3,0)</f>
        <v>0</v>
      </c>
      <c r="M177" s="25">
        <f>IF('M3-In'!J177&gt;0,vrve3,0)</f>
        <v>0</v>
      </c>
      <c r="N177" s="25">
        <f>IF('M3-In'!K177&gt;0,zasa3,0)</f>
        <v>0</v>
      </c>
      <c r="O177" s="25">
        <f>IF('M3-In'!L177&gt;0,zodi3,0)</f>
        <v>0</v>
      </c>
      <c r="P177" s="25">
        <f t="shared" si="33"/>
        <v>0</v>
      </c>
      <c r="Q177" s="25">
        <f>IF(P177+'M3-In'!U177&gt;malu3+dima3+wome3+doje3+vrve3+zasa3+zodi3,1,0)</f>
        <v>0</v>
      </c>
      <c r="R177" s="25" t="str">
        <f t="shared" si="34"/>
        <v>OK</v>
      </c>
      <c r="S177" s="25">
        <f>MIN(P177+'M3-In'!U177,malu3+dima3+wome3+doje3+vrve3+zasa3+zodi3)</f>
        <v>0</v>
      </c>
      <c r="T177" s="25">
        <f>IF('M3-In'!AD177+'M3-In'!AE177+'M3-In'!AF177+'M3-In'!AG177+'M3-In'!AH177+'M3-In'!AI177+'M3-In'!AJ177&gt;S177,1,0)</f>
        <v>0</v>
      </c>
      <c r="U177" s="25" t="str">
        <f t="shared" si="35"/>
        <v>OK</v>
      </c>
      <c r="V177" s="81">
        <f t="shared" si="36"/>
        <v>0</v>
      </c>
      <c r="W177" s="81">
        <f>ROUND('M3-In'!Y177+'M3-In'!Z177+'M3-In'!AA177*0.5+'M3-In'!AB177*0.5,2)</f>
        <v>0</v>
      </c>
      <c r="X177" s="81">
        <f>ROUND('M3-In'!Y177,2)+ROUND('M3-In'!Z177*1.5,2)+ROUND('M3-In'!AA177*0.6,2)+ROUND('M3-In'!AB177*0.9,2)</f>
        <v>0</v>
      </c>
      <c r="Y177" s="81">
        <f ca="1">IF(V177=1,"Corriger",'M3-In'!Y177* vergoeddrie +'M3-In'!Z177*ROUND( vergoeddrie *1.5,2)+'M3-In'!AA177*ROUND( vergoeddrie *0.6,2)+'M3-In'!AB177*ROUND( vergoeddrie *0.9,2))</f>
        <v>0</v>
      </c>
      <c r="Z177" s="81">
        <f t="shared" ca="1" si="37"/>
        <v>0</v>
      </c>
      <c r="AA177" s="81">
        <f>E177+'M3-In'!N177+'M3-In'!P177+H177</f>
        <v>0</v>
      </c>
      <c r="AB177" s="81">
        <f>E177+'M3-In'!N177+'M3-In'!P177</f>
        <v>0</v>
      </c>
      <c r="AC177" s="25">
        <f>IF(V177=1,"Corriger",MIN(AA177,ad5m3*Ident!L177))</f>
        <v>0</v>
      </c>
      <c r="AD177" s="25">
        <f>MIN(AB177,ad5m3*Ident!L177)</f>
        <v>0</v>
      </c>
      <c r="AE177" s="81">
        <f t="shared" si="38"/>
        <v>0</v>
      </c>
      <c r="AF177" s="81">
        <f t="shared" si="39"/>
        <v>0</v>
      </c>
      <c r="AG177" s="81">
        <f>'M3-In'!AD177+'M3-In'!AE177</f>
        <v>0</v>
      </c>
      <c r="AH177" s="81">
        <f t="shared" si="40"/>
        <v>0</v>
      </c>
      <c r="AI177" s="81">
        <f>IF(V177=1,"Corriger!",ROUND('M3-In'!AF177*AE177*fuf,2))</f>
        <v>0</v>
      </c>
      <c r="AJ177" s="81">
        <f>IF(V177=1,"Corriger!",ROUND('M3-In'!AG177*AE177*fuf,2))</f>
        <v>0</v>
      </c>
      <c r="AK177" s="81">
        <f>IF(V177=1,"Corriger!",ROUND('M3-In'!AH177*AE177*fuf,2))</f>
        <v>0</v>
      </c>
      <c r="AL177" s="81">
        <f>IF(V177=1,"Corriger!",ROUND('M3-In'!AI177*AE177*fuf,2))</f>
        <v>0</v>
      </c>
      <c r="AM177" s="81">
        <f>IF(V177=1,"Corriger!",ROUND('M3-In'!AJ177*AE177*fuf,2))</f>
        <v>0</v>
      </c>
      <c r="AN177" s="81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1">
        <f t="shared" si="42"/>
        <v>0</v>
      </c>
      <c r="AQ177" s="81">
        <f t="shared" ca="1" si="43"/>
        <v>0</v>
      </c>
      <c r="AR177" s="81">
        <f t="shared" ca="1" si="44"/>
        <v>0</v>
      </c>
      <c r="AS177" s="81">
        <f t="shared" si="45"/>
        <v>0</v>
      </c>
      <c r="AT177" s="81">
        <f t="shared" ca="1" si="46"/>
        <v>0</v>
      </c>
      <c r="AU177" s="81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'M3-In'!F178*malu3+'M3-In'!G178*dima3+'M3-In'!H178*wome3+'M3-In'!I178*doje3+'M3-In'!J178*vrve3+'M3-In'!K178*zasa3+'M3-In'!L178*zodi3</f>
        <v>0</v>
      </c>
      <c r="F178" s="34">
        <f>IF('M3-In'!Q178&lt;0,1,0)</f>
        <v>0</v>
      </c>
      <c r="G178" s="81" t="str">
        <f t="shared" si="32"/>
        <v>OK</v>
      </c>
      <c r="H178" s="81">
        <f>IF('M3-In'!Q178&lt;0,0,'M3-In'!Q178)</f>
        <v>0</v>
      </c>
      <c r="I178" s="25">
        <f>IF('M3-In'!F178&gt;0,malu3,0)</f>
        <v>0</v>
      </c>
      <c r="J178" s="25">
        <f>IF('M3-In'!G178&gt;0,dima3,0)</f>
        <v>0</v>
      </c>
      <c r="K178" s="25">
        <f>IF('M3-In'!H178&gt;0,wome3,0)</f>
        <v>0</v>
      </c>
      <c r="L178" s="25">
        <f>IF('M3-In'!I178&gt;0,doje3,0)</f>
        <v>0</v>
      </c>
      <c r="M178" s="25">
        <f>IF('M3-In'!J178&gt;0,vrve3,0)</f>
        <v>0</v>
      </c>
      <c r="N178" s="25">
        <f>IF('M3-In'!K178&gt;0,zasa3,0)</f>
        <v>0</v>
      </c>
      <c r="O178" s="25">
        <f>IF('M3-In'!L178&gt;0,zodi3,0)</f>
        <v>0</v>
      </c>
      <c r="P178" s="25">
        <f t="shared" si="33"/>
        <v>0</v>
      </c>
      <c r="Q178" s="25">
        <f>IF(P178+'M3-In'!U178&gt;malu3+dima3+wome3+doje3+vrve3+zasa3+zodi3,1,0)</f>
        <v>0</v>
      </c>
      <c r="R178" s="25" t="str">
        <f t="shared" si="34"/>
        <v>OK</v>
      </c>
      <c r="S178" s="25">
        <f>MIN(P178+'M3-In'!U178,malu3+dima3+wome3+doje3+vrve3+zasa3+zodi3)</f>
        <v>0</v>
      </c>
      <c r="T178" s="25">
        <f>IF('M3-In'!AD178+'M3-In'!AE178+'M3-In'!AF178+'M3-In'!AG178+'M3-In'!AH178+'M3-In'!AI178+'M3-In'!AJ178&gt;S178,1,0)</f>
        <v>0</v>
      </c>
      <c r="U178" s="25" t="str">
        <f t="shared" si="35"/>
        <v>OK</v>
      </c>
      <c r="V178" s="81">
        <f t="shared" si="36"/>
        <v>0</v>
      </c>
      <c r="W178" s="81">
        <f>ROUND('M3-In'!Y178+'M3-In'!Z178+'M3-In'!AA178*0.5+'M3-In'!AB178*0.5,2)</f>
        <v>0</v>
      </c>
      <c r="X178" s="81">
        <f>ROUND('M3-In'!Y178,2)+ROUND('M3-In'!Z178*1.5,2)+ROUND('M3-In'!AA178*0.6,2)+ROUND('M3-In'!AB178*0.9,2)</f>
        <v>0</v>
      </c>
      <c r="Y178" s="81">
        <f ca="1">IF(V178=1,"Corriger",'M3-In'!Y178* vergoeddrie +'M3-In'!Z178*ROUND( vergoeddrie *1.5,2)+'M3-In'!AA178*ROUND( vergoeddrie *0.6,2)+'M3-In'!AB178*ROUND( vergoeddrie *0.9,2))</f>
        <v>0</v>
      </c>
      <c r="Z178" s="81">
        <f t="shared" ca="1" si="37"/>
        <v>0</v>
      </c>
      <c r="AA178" s="81">
        <f>E178+'M3-In'!N178+'M3-In'!P178+H178</f>
        <v>0</v>
      </c>
      <c r="AB178" s="81">
        <f>E178+'M3-In'!N178+'M3-In'!P178</f>
        <v>0</v>
      </c>
      <c r="AC178" s="25">
        <f>IF(V178=1,"Corriger",MIN(AA178,ad5m3*Ident!L178))</f>
        <v>0</v>
      </c>
      <c r="AD178" s="25">
        <f>MIN(AB178,ad5m3*Ident!L178)</f>
        <v>0</v>
      </c>
      <c r="AE178" s="81">
        <f t="shared" si="38"/>
        <v>0</v>
      </c>
      <c r="AF178" s="81">
        <f t="shared" si="39"/>
        <v>0</v>
      </c>
      <c r="AG178" s="81">
        <f>'M3-In'!AD178+'M3-In'!AE178</f>
        <v>0</v>
      </c>
      <c r="AH178" s="81">
        <f t="shared" si="40"/>
        <v>0</v>
      </c>
      <c r="AI178" s="81">
        <f>IF(V178=1,"Corriger!",ROUND('M3-In'!AF178*AE178*fuf,2))</f>
        <v>0</v>
      </c>
      <c r="AJ178" s="81">
        <f>IF(V178=1,"Corriger!",ROUND('M3-In'!AG178*AE178*fuf,2))</f>
        <v>0</v>
      </c>
      <c r="AK178" s="81">
        <f>IF(V178=1,"Corriger!",ROUND('M3-In'!AH178*AE178*fuf,2))</f>
        <v>0</v>
      </c>
      <c r="AL178" s="81">
        <f>IF(V178=1,"Corriger!",ROUND('M3-In'!AI178*AE178*fuf,2))</f>
        <v>0</v>
      </c>
      <c r="AM178" s="81">
        <f>IF(V178=1,"Corriger!",ROUND('M3-In'!AJ178*AE178*fuf,2))</f>
        <v>0</v>
      </c>
      <c r="AN178" s="81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1">
        <f t="shared" si="42"/>
        <v>0</v>
      </c>
      <c r="AQ178" s="81">
        <f t="shared" ca="1" si="43"/>
        <v>0</v>
      </c>
      <c r="AR178" s="81">
        <f t="shared" ca="1" si="44"/>
        <v>0</v>
      </c>
      <c r="AS178" s="81">
        <f t="shared" si="45"/>
        <v>0</v>
      </c>
      <c r="AT178" s="81">
        <f t="shared" ca="1" si="46"/>
        <v>0</v>
      </c>
      <c r="AU178" s="81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'M3-In'!F179*malu3+'M3-In'!G179*dima3+'M3-In'!H179*wome3+'M3-In'!I179*doje3+'M3-In'!J179*vrve3+'M3-In'!K179*zasa3+'M3-In'!L179*zodi3</f>
        <v>0</v>
      </c>
      <c r="F179" s="34">
        <f>IF('M3-In'!Q179&lt;0,1,0)</f>
        <v>0</v>
      </c>
      <c r="G179" s="81" t="str">
        <f t="shared" si="32"/>
        <v>OK</v>
      </c>
      <c r="H179" s="81">
        <f>IF('M3-In'!Q179&lt;0,0,'M3-In'!Q179)</f>
        <v>0</v>
      </c>
      <c r="I179" s="25">
        <f>IF('M3-In'!F179&gt;0,malu3,0)</f>
        <v>0</v>
      </c>
      <c r="J179" s="25">
        <f>IF('M3-In'!G179&gt;0,dima3,0)</f>
        <v>0</v>
      </c>
      <c r="K179" s="25">
        <f>IF('M3-In'!H179&gt;0,wome3,0)</f>
        <v>0</v>
      </c>
      <c r="L179" s="25">
        <f>IF('M3-In'!I179&gt;0,doje3,0)</f>
        <v>0</v>
      </c>
      <c r="M179" s="25">
        <f>IF('M3-In'!J179&gt;0,vrve3,0)</f>
        <v>0</v>
      </c>
      <c r="N179" s="25">
        <f>IF('M3-In'!K179&gt;0,zasa3,0)</f>
        <v>0</v>
      </c>
      <c r="O179" s="25">
        <f>IF('M3-In'!L179&gt;0,zodi3,0)</f>
        <v>0</v>
      </c>
      <c r="P179" s="25">
        <f t="shared" si="33"/>
        <v>0</v>
      </c>
      <c r="Q179" s="25">
        <f>IF(P179+'M3-In'!U179&gt;malu3+dima3+wome3+doje3+vrve3+zasa3+zodi3,1,0)</f>
        <v>0</v>
      </c>
      <c r="R179" s="25" t="str">
        <f t="shared" si="34"/>
        <v>OK</v>
      </c>
      <c r="S179" s="25">
        <f>MIN(P179+'M3-In'!U179,malu3+dima3+wome3+doje3+vrve3+zasa3+zodi3)</f>
        <v>0</v>
      </c>
      <c r="T179" s="25">
        <f>IF('M3-In'!AD179+'M3-In'!AE179+'M3-In'!AF179+'M3-In'!AG179+'M3-In'!AH179+'M3-In'!AI179+'M3-In'!AJ179&gt;S179,1,0)</f>
        <v>0</v>
      </c>
      <c r="U179" s="25" t="str">
        <f t="shared" si="35"/>
        <v>OK</v>
      </c>
      <c r="V179" s="81">
        <f t="shared" si="36"/>
        <v>0</v>
      </c>
      <c r="W179" s="81">
        <f>ROUND('M3-In'!Y179+'M3-In'!Z179+'M3-In'!AA179*0.5+'M3-In'!AB179*0.5,2)</f>
        <v>0</v>
      </c>
      <c r="X179" s="81">
        <f>ROUND('M3-In'!Y179,2)+ROUND('M3-In'!Z179*1.5,2)+ROUND('M3-In'!AA179*0.6,2)+ROUND('M3-In'!AB179*0.9,2)</f>
        <v>0</v>
      </c>
      <c r="Y179" s="81">
        <f ca="1">IF(V179=1,"Corriger",'M3-In'!Y179* vergoeddrie +'M3-In'!Z179*ROUND( vergoeddrie *1.5,2)+'M3-In'!AA179*ROUND( vergoeddrie *0.6,2)+'M3-In'!AB179*ROUND( vergoeddrie *0.9,2))</f>
        <v>0</v>
      </c>
      <c r="Z179" s="81">
        <f t="shared" ca="1" si="37"/>
        <v>0</v>
      </c>
      <c r="AA179" s="81">
        <f>E179+'M3-In'!N179+'M3-In'!P179+H179</f>
        <v>0</v>
      </c>
      <c r="AB179" s="81">
        <f>E179+'M3-In'!N179+'M3-In'!P179</f>
        <v>0</v>
      </c>
      <c r="AC179" s="25">
        <f>IF(V179=1,"Corriger",MIN(AA179,ad5m3*Ident!L179))</f>
        <v>0</v>
      </c>
      <c r="AD179" s="25">
        <f>MIN(AB179,ad5m3*Ident!L179)</f>
        <v>0</v>
      </c>
      <c r="AE179" s="81">
        <f t="shared" si="38"/>
        <v>0</v>
      </c>
      <c r="AF179" s="81">
        <f t="shared" si="39"/>
        <v>0</v>
      </c>
      <c r="AG179" s="81">
        <f>'M3-In'!AD179+'M3-In'!AE179</f>
        <v>0</v>
      </c>
      <c r="AH179" s="81">
        <f t="shared" si="40"/>
        <v>0</v>
      </c>
      <c r="AI179" s="81">
        <f>IF(V179=1,"Corriger!",ROUND('M3-In'!AF179*AE179*fuf,2))</f>
        <v>0</v>
      </c>
      <c r="AJ179" s="81">
        <f>IF(V179=1,"Corriger!",ROUND('M3-In'!AG179*AE179*fuf,2))</f>
        <v>0</v>
      </c>
      <c r="AK179" s="81">
        <f>IF(V179=1,"Corriger!",ROUND('M3-In'!AH179*AE179*fuf,2))</f>
        <v>0</v>
      </c>
      <c r="AL179" s="81">
        <f>IF(V179=1,"Corriger!",ROUND('M3-In'!AI179*AE179*fuf,2))</f>
        <v>0</v>
      </c>
      <c r="AM179" s="81">
        <f>IF(V179=1,"Corriger!",ROUND('M3-In'!AJ179*AE179*fuf,2))</f>
        <v>0</v>
      </c>
      <c r="AN179" s="81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1">
        <f t="shared" si="42"/>
        <v>0</v>
      </c>
      <c r="AQ179" s="81">
        <f t="shared" ca="1" si="43"/>
        <v>0</v>
      </c>
      <c r="AR179" s="81">
        <f t="shared" ca="1" si="44"/>
        <v>0</v>
      </c>
      <c r="AS179" s="81">
        <f t="shared" si="45"/>
        <v>0</v>
      </c>
      <c r="AT179" s="81">
        <f t="shared" ca="1" si="46"/>
        <v>0</v>
      </c>
      <c r="AU179" s="81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'M3-In'!F180*malu3+'M3-In'!G180*dima3+'M3-In'!H180*wome3+'M3-In'!I180*doje3+'M3-In'!J180*vrve3+'M3-In'!K180*zasa3+'M3-In'!L180*zodi3</f>
        <v>0</v>
      </c>
      <c r="F180" s="34">
        <f>IF('M3-In'!Q180&lt;0,1,0)</f>
        <v>0</v>
      </c>
      <c r="G180" s="81" t="str">
        <f t="shared" si="32"/>
        <v>OK</v>
      </c>
      <c r="H180" s="81">
        <f>IF('M3-In'!Q180&lt;0,0,'M3-In'!Q180)</f>
        <v>0</v>
      </c>
      <c r="I180" s="25">
        <f>IF('M3-In'!F180&gt;0,malu3,0)</f>
        <v>0</v>
      </c>
      <c r="J180" s="25">
        <f>IF('M3-In'!G180&gt;0,dima3,0)</f>
        <v>0</v>
      </c>
      <c r="K180" s="25">
        <f>IF('M3-In'!H180&gt;0,wome3,0)</f>
        <v>0</v>
      </c>
      <c r="L180" s="25">
        <f>IF('M3-In'!I180&gt;0,doje3,0)</f>
        <v>0</v>
      </c>
      <c r="M180" s="25">
        <f>IF('M3-In'!J180&gt;0,vrve3,0)</f>
        <v>0</v>
      </c>
      <c r="N180" s="25">
        <f>IF('M3-In'!K180&gt;0,zasa3,0)</f>
        <v>0</v>
      </c>
      <c r="O180" s="25">
        <f>IF('M3-In'!L180&gt;0,zodi3,0)</f>
        <v>0</v>
      </c>
      <c r="P180" s="25">
        <f t="shared" si="33"/>
        <v>0</v>
      </c>
      <c r="Q180" s="25">
        <f>IF(P180+'M3-In'!U180&gt;malu3+dima3+wome3+doje3+vrve3+zasa3+zodi3,1,0)</f>
        <v>0</v>
      </c>
      <c r="R180" s="25" t="str">
        <f t="shared" si="34"/>
        <v>OK</v>
      </c>
      <c r="S180" s="25">
        <f>MIN(P180+'M3-In'!U180,malu3+dima3+wome3+doje3+vrve3+zasa3+zodi3)</f>
        <v>0</v>
      </c>
      <c r="T180" s="25">
        <f>IF('M3-In'!AD180+'M3-In'!AE180+'M3-In'!AF180+'M3-In'!AG180+'M3-In'!AH180+'M3-In'!AI180+'M3-In'!AJ180&gt;S180,1,0)</f>
        <v>0</v>
      </c>
      <c r="U180" s="25" t="str">
        <f t="shared" si="35"/>
        <v>OK</v>
      </c>
      <c r="V180" s="81">
        <f t="shared" si="36"/>
        <v>0</v>
      </c>
      <c r="W180" s="81">
        <f>ROUND('M3-In'!Y180+'M3-In'!Z180+'M3-In'!AA180*0.5+'M3-In'!AB180*0.5,2)</f>
        <v>0</v>
      </c>
      <c r="X180" s="81">
        <f>ROUND('M3-In'!Y180,2)+ROUND('M3-In'!Z180*1.5,2)+ROUND('M3-In'!AA180*0.6,2)+ROUND('M3-In'!AB180*0.9,2)</f>
        <v>0</v>
      </c>
      <c r="Y180" s="81">
        <f ca="1">IF(V180=1,"Corriger",'M3-In'!Y180* vergoeddrie +'M3-In'!Z180*ROUND( vergoeddrie *1.5,2)+'M3-In'!AA180*ROUND( vergoeddrie *0.6,2)+'M3-In'!AB180*ROUND( vergoeddrie *0.9,2))</f>
        <v>0</v>
      </c>
      <c r="Z180" s="81">
        <f t="shared" ca="1" si="37"/>
        <v>0</v>
      </c>
      <c r="AA180" s="81">
        <f>E180+'M3-In'!N180+'M3-In'!P180+H180</f>
        <v>0</v>
      </c>
      <c r="AB180" s="81">
        <f>E180+'M3-In'!N180+'M3-In'!P180</f>
        <v>0</v>
      </c>
      <c r="AC180" s="25">
        <f>IF(V180=1,"Corriger",MIN(AA180,ad5m3*Ident!L180))</f>
        <v>0</v>
      </c>
      <c r="AD180" s="25">
        <f>MIN(AB180,ad5m3*Ident!L180)</f>
        <v>0</v>
      </c>
      <c r="AE180" s="81">
        <f t="shared" si="38"/>
        <v>0</v>
      </c>
      <c r="AF180" s="81">
        <f t="shared" si="39"/>
        <v>0</v>
      </c>
      <c r="AG180" s="81">
        <f>'M3-In'!AD180+'M3-In'!AE180</f>
        <v>0</v>
      </c>
      <c r="AH180" s="81">
        <f t="shared" si="40"/>
        <v>0</v>
      </c>
      <c r="AI180" s="81">
        <f>IF(V180=1,"Corriger!",ROUND('M3-In'!AF180*AE180*fuf,2))</f>
        <v>0</v>
      </c>
      <c r="AJ180" s="81">
        <f>IF(V180=1,"Corriger!",ROUND('M3-In'!AG180*AE180*fuf,2))</f>
        <v>0</v>
      </c>
      <c r="AK180" s="81">
        <f>IF(V180=1,"Corriger!",ROUND('M3-In'!AH180*AE180*fuf,2))</f>
        <v>0</v>
      </c>
      <c r="AL180" s="81">
        <f>IF(V180=1,"Corriger!",ROUND('M3-In'!AI180*AE180*fuf,2))</f>
        <v>0</v>
      </c>
      <c r="AM180" s="81">
        <f>IF(V180=1,"Corriger!",ROUND('M3-In'!AJ180*AE180*fuf,2))</f>
        <v>0</v>
      </c>
      <c r="AN180" s="81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1">
        <f t="shared" si="42"/>
        <v>0</v>
      </c>
      <c r="AQ180" s="81">
        <f t="shared" ca="1" si="43"/>
        <v>0</v>
      </c>
      <c r="AR180" s="81">
        <f t="shared" ca="1" si="44"/>
        <v>0</v>
      </c>
      <c r="AS180" s="81">
        <f t="shared" si="45"/>
        <v>0</v>
      </c>
      <c r="AT180" s="81">
        <f t="shared" ca="1" si="46"/>
        <v>0</v>
      </c>
      <c r="AU180" s="81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'M3-In'!F181*malu3+'M3-In'!G181*dima3+'M3-In'!H181*wome3+'M3-In'!I181*doje3+'M3-In'!J181*vrve3+'M3-In'!K181*zasa3+'M3-In'!L181*zodi3</f>
        <v>0</v>
      </c>
      <c r="F181" s="34">
        <f>IF('M3-In'!Q181&lt;0,1,0)</f>
        <v>0</v>
      </c>
      <c r="G181" s="81" t="str">
        <f t="shared" si="32"/>
        <v>OK</v>
      </c>
      <c r="H181" s="81">
        <f>IF('M3-In'!Q181&lt;0,0,'M3-In'!Q181)</f>
        <v>0</v>
      </c>
      <c r="I181" s="25">
        <f>IF('M3-In'!F181&gt;0,malu3,0)</f>
        <v>0</v>
      </c>
      <c r="J181" s="25">
        <f>IF('M3-In'!G181&gt;0,dima3,0)</f>
        <v>0</v>
      </c>
      <c r="K181" s="25">
        <f>IF('M3-In'!H181&gt;0,wome3,0)</f>
        <v>0</v>
      </c>
      <c r="L181" s="25">
        <f>IF('M3-In'!I181&gt;0,doje3,0)</f>
        <v>0</v>
      </c>
      <c r="M181" s="25">
        <f>IF('M3-In'!J181&gt;0,vrve3,0)</f>
        <v>0</v>
      </c>
      <c r="N181" s="25">
        <f>IF('M3-In'!K181&gt;0,zasa3,0)</f>
        <v>0</v>
      </c>
      <c r="O181" s="25">
        <f>IF('M3-In'!L181&gt;0,zodi3,0)</f>
        <v>0</v>
      </c>
      <c r="P181" s="25">
        <f t="shared" si="33"/>
        <v>0</v>
      </c>
      <c r="Q181" s="25">
        <f>IF(P181+'M3-In'!U181&gt;malu3+dima3+wome3+doje3+vrve3+zasa3+zodi3,1,0)</f>
        <v>0</v>
      </c>
      <c r="R181" s="25" t="str">
        <f t="shared" si="34"/>
        <v>OK</v>
      </c>
      <c r="S181" s="25">
        <f>MIN(P181+'M3-In'!U181,malu3+dima3+wome3+doje3+vrve3+zasa3+zodi3)</f>
        <v>0</v>
      </c>
      <c r="T181" s="25">
        <f>IF('M3-In'!AD181+'M3-In'!AE181+'M3-In'!AF181+'M3-In'!AG181+'M3-In'!AH181+'M3-In'!AI181+'M3-In'!AJ181&gt;S181,1,0)</f>
        <v>0</v>
      </c>
      <c r="U181" s="25" t="str">
        <f t="shared" si="35"/>
        <v>OK</v>
      </c>
      <c r="V181" s="81">
        <f t="shared" si="36"/>
        <v>0</v>
      </c>
      <c r="W181" s="81">
        <f>ROUND('M3-In'!Y181+'M3-In'!Z181+'M3-In'!AA181*0.5+'M3-In'!AB181*0.5,2)</f>
        <v>0</v>
      </c>
      <c r="X181" s="81">
        <f>ROUND('M3-In'!Y181,2)+ROUND('M3-In'!Z181*1.5,2)+ROUND('M3-In'!AA181*0.6,2)+ROUND('M3-In'!AB181*0.9,2)</f>
        <v>0</v>
      </c>
      <c r="Y181" s="81">
        <f ca="1">IF(V181=1,"Corriger",'M3-In'!Y181* vergoeddrie +'M3-In'!Z181*ROUND( vergoeddrie *1.5,2)+'M3-In'!AA181*ROUND( vergoeddrie *0.6,2)+'M3-In'!AB181*ROUND( vergoeddrie *0.9,2))</f>
        <v>0</v>
      </c>
      <c r="Z181" s="81">
        <f t="shared" ca="1" si="37"/>
        <v>0</v>
      </c>
      <c r="AA181" s="81">
        <f>E181+'M3-In'!N181+'M3-In'!P181+H181</f>
        <v>0</v>
      </c>
      <c r="AB181" s="81">
        <f>E181+'M3-In'!N181+'M3-In'!P181</f>
        <v>0</v>
      </c>
      <c r="AC181" s="25">
        <f>IF(V181=1,"Corriger",MIN(AA181,ad5m3*Ident!L181))</f>
        <v>0</v>
      </c>
      <c r="AD181" s="25">
        <f>MIN(AB181,ad5m3*Ident!L181)</f>
        <v>0</v>
      </c>
      <c r="AE181" s="81">
        <f t="shared" si="38"/>
        <v>0</v>
      </c>
      <c r="AF181" s="81">
        <f t="shared" si="39"/>
        <v>0</v>
      </c>
      <c r="AG181" s="81">
        <f>'M3-In'!AD181+'M3-In'!AE181</f>
        <v>0</v>
      </c>
      <c r="AH181" s="81">
        <f t="shared" si="40"/>
        <v>0</v>
      </c>
      <c r="AI181" s="81">
        <f>IF(V181=1,"Corriger!",ROUND('M3-In'!AF181*AE181*fuf,2))</f>
        <v>0</v>
      </c>
      <c r="AJ181" s="81">
        <f>IF(V181=1,"Corriger!",ROUND('M3-In'!AG181*AE181*fuf,2))</f>
        <v>0</v>
      </c>
      <c r="AK181" s="81">
        <f>IF(V181=1,"Corriger!",ROUND('M3-In'!AH181*AE181*fuf,2))</f>
        <v>0</v>
      </c>
      <c r="AL181" s="81">
        <f>IF(V181=1,"Corriger!",ROUND('M3-In'!AI181*AE181*fuf,2))</f>
        <v>0</v>
      </c>
      <c r="AM181" s="81">
        <f>IF(V181=1,"Corriger!",ROUND('M3-In'!AJ181*AE181*fuf,2))</f>
        <v>0</v>
      </c>
      <c r="AN181" s="81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1">
        <f t="shared" si="42"/>
        <v>0</v>
      </c>
      <c r="AQ181" s="81">
        <f t="shared" ca="1" si="43"/>
        <v>0</v>
      </c>
      <c r="AR181" s="81">
        <f t="shared" ca="1" si="44"/>
        <v>0</v>
      </c>
      <c r="AS181" s="81">
        <f t="shared" si="45"/>
        <v>0</v>
      </c>
      <c r="AT181" s="81">
        <f t="shared" ca="1" si="46"/>
        <v>0</v>
      </c>
      <c r="AU181" s="81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'M3-In'!F182*malu3+'M3-In'!G182*dima3+'M3-In'!H182*wome3+'M3-In'!I182*doje3+'M3-In'!J182*vrve3+'M3-In'!K182*zasa3+'M3-In'!L182*zodi3</f>
        <v>0</v>
      </c>
      <c r="F182" s="34">
        <f>IF('M3-In'!Q182&lt;0,1,0)</f>
        <v>0</v>
      </c>
      <c r="G182" s="81" t="str">
        <f t="shared" si="32"/>
        <v>OK</v>
      </c>
      <c r="H182" s="81">
        <f>IF('M3-In'!Q182&lt;0,0,'M3-In'!Q182)</f>
        <v>0</v>
      </c>
      <c r="I182" s="25">
        <f>IF('M3-In'!F182&gt;0,malu3,0)</f>
        <v>0</v>
      </c>
      <c r="J182" s="25">
        <f>IF('M3-In'!G182&gt;0,dima3,0)</f>
        <v>0</v>
      </c>
      <c r="K182" s="25">
        <f>IF('M3-In'!H182&gt;0,wome3,0)</f>
        <v>0</v>
      </c>
      <c r="L182" s="25">
        <f>IF('M3-In'!I182&gt;0,doje3,0)</f>
        <v>0</v>
      </c>
      <c r="M182" s="25">
        <f>IF('M3-In'!J182&gt;0,vrve3,0)</f>
        <v>0</v>
      </c>
      <c r="N182" s="25">
        <f>IF('M3-In'!K182&gt;0,zasa3,0)</f>
        <v>0</v>
      </c>
      <c r="O182" s="25">
        <f>IF('M3-In'!L182&gt;0,zodi3,0)</f>
        <v>0</v>
      </c>
      <c r="P182" s="25">
        <f t="shared" si="33"/>
        <v>0</v>
      </c>
      <c r="Q182" s="25">
        <f>IF(P182+'M3-In'!U182&gt;malu3+dima3+wome3+doje3+vrve3+zasa3+zodi3,1,0)</f>
        <v>0</v>
      </c>
      <c r="R182" s="25" t="str">
        <f t="shared" si="34"/>
        <v>OK</v>
      </c>
      <c r="S182" s="25">
        <f>MIN(P182+'M3-In'!U182,malu3+dima3+wome3+doje3+vrve3+zasa3+zodi3)</f>
        <v>0</v>
      </c>
      <c r="T182" s="25">
        <f>IF('M3-In'!AD182+'M3-In'!AE182+'M3-In'!AF182+'M3-In'!AG182+'M3-In'!AH182+'M3-In'!AI182+'M3-In'!AJ182&gt;S182,1,0)</f>
        <v>0</v>
      </c>
      <c r="U182" s="25" t="str">
        <f t="shared" si="35"/>
        <v>OK</v>
      </c>
      <c r="V182" s="81">
        <f t="shared" si="36"/>
        <v>0</v>
      </c>
      <c r="W182" s="81">
        <f>ROUND('M3-In'!Y182+'M3-In'!Z182+'M3-In'!AA182*0.5+'M3-In'!AB182*0.5,2)</f>
        <v>0</v>
      </c>
      <c r="X182" s="81">
        <f>ROUND('M3-In'!Y182,2)+ROUND('M3-In'!Z182*1.5,2)+ROUND('M3-In'!AA182*0.6,2)+ROUND('M3-In'!AB182*0.9,2)</f>
        <v>0</v>
      </c>
      <c r="Y182" s="81">
        <f ca="1">IF(V182=1,"Corriger",'M3-In'!Y182* vergoeddrie +'M3-In'!Z182*ROUND( vergoeddrie *1.5,2)+'M3-In'!AA182*ROUND( vergoeddrie *0.6,2)+'M3-In'!AB182*ROUND( vergoeddrie *0.9,2))</f>
        <v>0</v>
      </c>
      <c r="Z182" s="81">
        <f t="shared" ca="1" si="37"/>
        <v>0</v>
      </c>
      <c r="AA182" s="81">
        <f>E182+'M3-In'!N182+'M3-In'!P182+H182</f>
        <v>0</v>
      </c>
      <c r="AB182" s="81">
        <f>E182+'M3-In'!N182+'M3-In'!P182</f>
        <v>0</v>
      </c>
      <c r="AC182" s="25">
        <f>IF(V182=1,"Corriger",MIN(AA182,ad5m3*Ident!L182))</f>
        <v>0</v>
      </c>
      <c r="AD182" s="25">
        <f>MIN(AB182,ad5m3*Ident!L182)</f>
        <v>0</v>
      </c>
      <c r="AE182" s="81">
        <f t="shared" si="38"/>
        <v>0</v>
      </c>
      <c r="AF182" s="81">
        <f t="shared" si="39"/>
        <v>0</v>
      </c>
      <c r="AG182" s="81">
        <f>'M3-In'!AD182+'M3-In'!AE182</f>
        <v>0</v>
      </c>
      <c r="AH182" s="81">
        <f t="shared" si="40"/>
        <v>0</v>
      </c>
      <c r="AI182" s="81">
        <f>IF(V182=1,"Corriger!",ROUND('M3-In'!AF182*AE182*fuf,2))</f>
        <v>0</v>
      </c>
      <c r="AJ182" s="81">
        <f>IF(V182=1,"Corriger!",ROUND('M3-In'!AG182*AE182*fuf,2))</f>
        <v>0</v>
      </c>
      <c r="AK182" s="81">
        <f>IF(V182=1,"Corriger!",ROUND('M3-In'!AH182*AE182*fuf,2))</f>
        <v>0</v>
      </c>
      <c r="AL182" s="81">
        <f>IF(V182=1,"Corriger!",ROUND('M3-In'!AI182*AE182*fuf,2))</f>
        <v>0</v>
      </c>
      <c r="AM182" s="81">
        <f>IF(V182=1,"Corriger!",ROUND('M3-In'!AJ182*AE182*fuf,2))</f>
        <v>0</v>
      </c>
      <c r="AN182" s="81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1">
        <f t="shared" si="42"/>
        <v>0</v>
      </c>
      <c r="AQ182" s="81">
        <f t="shared" ca="1" si="43"/>
        <v>0</v>
      </c>
      <c r="AR182" s="81">
        <f t="shared" ca="1" si="44"/>
        <v>0</v>
      </c>
      <c r="AS182" s="81">
        <f t="shared" si="45"/>
        <v>0</v>
      </c>
      <c r="AT182" s="81">
        <f t="shared" ca="1" si="46"/>
        <v>0</v>
      </c>
      <c r="AU182" s="81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'M3-In'!F183*malu3+'M3-In'!G183*dima3+'M3-In'!H183*wome3+'M3-In'!I183*doje3+'M3-In'!J183*vrve3+'M3-In'!K183*zasa3+'M3-In'!L183*zodi3</f>
        <v>0</v>
      </c>
      <c r="F183" s="34">
        <f>IF('M3-In'!Q183&lt;0,1,0)</f>
        <v>0</v>
      </c>
      <c r="G183" s="81" t="str">
        <f t="shared" si="32"/>
        <v>OK</v>
      </c>
      <c r="H183" s="81">
        <f>IF('M3-In'!Q183&lt;0,0,'M3-In'!Q183)</f>
        <v>0</v>
      </c>
      <c r="I183" s="25">
        <f>IF('M3-In'!F183&gt;0,malu3,0)</f>
        <v>0</v>
      </c>
      <c r="J183" s="25">
        <f>IF('M3-In'!G183&gt;0,dima3,0)</f>
        <v>0</v>
      </c>
      <c r="K183" s="25">
        <f>IF('M3-In'!H183&gt;0,wome3,0)</f>
        <v>0</v>
      </c>
      <c r="L183" s="25">
        <f>IF('M3-In'!I183&gt;0,doje3,0)</f>
        <v>0</v>
      </c>
      <c r="M183" s="25">
        <f>IF('M3-In'!J183&gt;0,vrve3,0)</f>
        <v>0</v>
      </c>
      <c r="N183" s="25">
        <f>IF('M3-In'!K183&gt;0,zasa3,0)</f>
        <v>0</v>
      </c>
      <c r="O183" s="25">
        <f>IF('M3-In'!L183&gt;0,zodi3,0)</f>
        <v>0</v>
      </c>
      <c r="P183" s="25">
        <f t="shared" si="33"/>
        <v>0</v>
      </c>
      <c r="Q183" s="25">
        <f>IF(P183+'M3-In'!U183&gt;malu3+dima3+wome3+doje3+vrve3+zasa3+zodi3,1,0)</f>
        <v>0</v>
      </c>
      <c r="R183" s="25" t="str">
        <f t="shared" si="34"/>
        <v>OK</v>
      </c>
      <c r="S183" s="25">
        <f>MIN(P183+'M3-In'!U183,malu3+dima3+wome3+doje3+vrve3+zasa3+zodi3)</f>
        <v>0</v>
      </c>
      <c r="T183" s="25">
        <f>IF('M3-In'!AD183+'M3-In'!AE183+'M3-In'!AF183+'M3-In'!AG183+'M3-In'!AH183+'M3-In'!AI183+'M3-In'!AJ183&gt;S183,1,0)</f>
        <v>0</v>
      </c>
      <c r="U183" s="25" t="str">
        <f t="shared" si="35"/>
        <v>OK</v>
      </c>
      <c r="V183" s="81">
        <f t="shared" si="36"/>
        <v>0</v>
      </c>
      <c r="W183" s="81">
        <f>ROUND('M3-In'!Y183+'M3-In'!Z183+'M3-In'!AA183*0.5+'M3-In'!AB183*0.5,2)</f>
        <v>0</v>
      </c>
      <c r="X183" s="81">
        <f>ROUND('M3-In'!Y183,2)+ROUND('M3-In'!Z183*1.5,2)+ROUND('M3-In'!AA183*0.6,2)+ROUND('M3-In'!AB183*0.9,2)</f>
        <v>0</v>
      </c>
      <c r="Y183" s="81">
        <f ca="1">IF(V183=1,"Corriger",'M3-In'!Y183* vergoeddrie +'M3-In'!Z183*ROUND( vergoeddrie *1.5,2)+'M3-In'!AA183*ROUND( vergoeddrie *0.6,2)+'M3-In'!AB183*ROUND( vergoeddrie *0.9,2))</f>
        <v>0</v>
      </c>
      <c r="Z183" s="81">
        <f t="shared" ca="1" si="37"/>
        <v>0</v>
      </c>
      <c r="AA183" s="81">
        <f>E183+'M3-In'!N183+'M3-In'!P183+H183</f>
        <v>0</v>
      </c>
      <c r="AB183" s="81">
        <f>E183+'M3-In'!N183+'M3-In'!P183</f>
        <v>0</v>
      </c>
      <c r="AC183" s="25">
        <f>IF(V183=1,"Corriger",MIN(AA183,ad5m3*Ident!L183))</f>
        <v>0</v>
      </c>
      <c r="AD183" s="25">
        <f>MIN(AB183,ad5m3*Ident!L183)</f>
        <v>0</v>
      </c>
      <c r="AE183" s="81">
        <f t="shared" si="38"/>
        <v>0</v>
      </c>
      <c r="AF183" s="81">
        <f t="shared" si="39"/>
        <v>0</v>
      </c>
      <c r="AG183" s="81">
        <f>'M3-In'!AD183+'M3-In'!AE183</f>
        <v>0</v>
      </c>
      <c r="AH183" s="81">
        <f t="shared" si="40"/>
        <v>0</v>
      </c>
      <c r="AI183" s="81">
        <f>IF(V183=1,"Corriger!",ROUND('M3-In'!AF183*AE183*fuf,2))</f>
        <v>0</v>
      </c>
      <c r="AJ183" s="81">
        <f>IF(V183=1,"Corriger!",ROUND('M3-In'!AG183*AE183*fuf,2))</f>
        <v>0</v>
      </c>
      <c r="AK183" s="81">
        <f>IF(V183=1,"Corriger!",ROUND('M3-In'!AH183*AE183*fuf,2))</f>
        <v>0</v>
      </c>
      <c r="AL183" s="81">
        <f>IF(V183=1,"Corriger!",ROUND('M3-In'!AI183*AE183*fuf,2))</f>
        <v>0</v>
      </c>
      <c r="AM183" s="81">
        <f>IF(V183=1,"Corriger!",ROUND('M3-In'!AJ183*AE183*fuf,2))</f>
        <v>0</v>
      </c>
      <c r="AN183" s="81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1">
        <f t="shared" si="42"/>
        <v>0</v>
      </c>
      <c r="AQ183" s="81">
        <f t="shared" ca="1" si="43"/>
        <v>0</v>
      </c>
      <c r="AR183" s="81">
        <f t="shared" ca="1" si="44"/>
        <v>0</v>
      </c>
      <c r="AS183" s="81">
        <f t="shared" si="45"/>
        <v>0</v>
      </c>
      <c r="AT183" s="81">
        <f t="shared" ca="1" si="46"/>
        <v>0</v>
      </c>
      <c r="AU183" s="81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'M3-In'!F184*malu3+'M3-In'!G184*dima3+'M3-In'!H184*wome3+'M3-In'!I184*doje3+'M3-In'!J184*vrve3+'M3-In'!K184*zasa3+'M3-In'!L184*zodi3</f>
        <v>0</v>
      </c>
      <c r="F184" s="34">
        <f>IF('M3-In'!Q184&lt;0,1,0)</f>
        <v>0</v>
      </c>
      <c r="G184" s="81" t="str">
        <f t="shared" si="32"/>
        <v>OK</v>
      </c>
      <c r="H184" s="81">
        <f>IF('M3-In'!Q184&lt;0,0,'M3-In'!Q184)</f>
        <v>0</v>
      </c>
      <c r="I184" s="25">
        <f>IF('M3-In'!F184&gt;0,malu3,0)</f>
        <v>0</v>
      </c>
      <c r="J184" s="25">
        <f>IF('M3-In'!G184&gt;0,dima3,0)</f>
        <v>0</v>
      </c>
      <c r="K184" s="25">
        <f>IF('M3-In'!H184&gt;0,wome3,0)</f>
        <v>0</v>
      </c>
      <c r="L184" s="25">
        <f>IF('M3-In'!I184&gt;0,doje3,0)</f>
        <v>0</v>
      </c>
      <c r="M184" s="25">
        <f>IF('M3-In'!J184&gt;0,vrve3,0)</f>
        <v>0</v>
      </c>
      <c r="N184" s="25">
        <f>IF('M3-In'!K184&gt;0,zasa3,0)</f>
        <v>0</v>
      </c>
      <c r="O184" s="25">
        <f>IF('M3-In'!L184&gt;0,zodi3,0)</f>
        <v>0</v>
      </c>
      <c r="P184" s="25">
        <f t="shared" si="33"/>
        <v>0</v>
      </c>
      <c r="Q184" s="25">
        <f>IF(P184+'M3-In'!U184&gt;malu3+dima3+wome3+doje3+vrve3+zasa3+zodi3,1,0)</f>
        <v>0</v>
      </c>
      <c r="R184" s="25" t="str">
        <f t="shared" si="34"/>
        <v>OK</v>
      </c>
      <c r="S184" s="25">
        <f>MIN(P184+'M3-In'!U184,malu3+dima3+wome3+doje3+vrve3+zasa3+zodi3)</f>
        <v>0</v>
      </c>
      <c r="T184" s="25">
        <f>IF('M3-In'!AD184+'M3-In'!AE184+'M3-In'!AF184+'M3-In'!AG184+'M3-In'!AH184+'M3-In'!AI184+'M3-In'!AJ184&gt;S184,1,0)</f>
        <v>0</v>
      </c>
      <c r="U184" s="25" t="str">
        <f t="shared" si="35"/>
        <v>OK</v>
      </c>
      <c r="V184" s="81">
        <f t="shared" si="36"/>
        <v>0</v>
      </c>
      <c r="W184" s="81">
        <f>ROUND('M3-In'!Y184+'M3-In'!Z184+'M3-In'!AA184*0.5+'M3-In'!AB184*0.5,2)</f>
        <v>0</v>
      </c>
      <c r="X184" s="81">
        <f>ROUND('M3-In'!Y184,2)+ROUND('M3-In'!Z184*1.5,2)+ROUND('M3-In'!AA184*0.6,2)+ROUND('M3-In'!AB184*0.9,2)</f>
        <v>0</v>
      </c>
      <c r="Y184" s="81">
        <f ca="1">IF(V184=1,"Corriger",'M3-In'!Y184* vergoeddrie +'M3-In'!Z184*ROUND( vergoeddrie *1.5,2)+'M3-In'!AA184*ROUND( vergoeddrie *0.6,2)+'M3-In'!AB184*ROUND( vergoeddrie *0.9,2))</f>
        <v>0</v>
      </c>
      <c r="Z184" s="81">
        <f t="shared" ca="1" si="37"/>
        <v>0</v>
      </c>
      <c r="AA184" s="81">
        <f>E184+'M3-In'!N184+'M3-In'!P184+H184</f>
        <v>0</v>
      </c>
      <c r="AB184" s="81">
        <f>E184+'M3-In'!N184+'M3-In'!P184</f>
        <v>0</v>
      </c>
      <c r="AC184" s="25">
        <f>IF(V184=1,"Corriger",MIN(AA184,ad5m3*Ident!L184))</f>
        <v>0</v>
      </c>
      <c r="AD184" s="25">
        <f>MIN(AB184,ad5m3*Ident!L184)</f>
        <v>0</v>
      </c>
      <c r="AE184" s="81">
        <f t="shared" si="38"/>
        <v>0</v>
      </c>
      <c r="AF184" s="81">
        <f t="shared" si="39"/>
        <v>0</v>
      </c>
      <c r="AG184" s="81">
        <f>'M3-In'!AD184+'M3-In'!AE184</f>
        <v>0</v>
      </c>
      <c r="AH184" s="81">
        <f t="shared" si="40"/>
        <v>0</v>
      </c>
      <c r="AI184" s="81">
        <f>IF(V184=1,"Corriger!",ROUND('M3-In'!AF184*AE184*fuf,2))</f>
        <v>0</v>
      </c>
      <c r="AJ184" s="81">
        <f>IF(V184=1,"Corriger!",ROUND('M3-In'!AG184*AE184*fuf,2))</f>
        <v>0</v>
      </c>
      <c r="AK184" s="81">
        <f>IF(V184=1,"Corriger!",ROUND('M3-In'!AH184*AE184*fuf,2))</f>
        <v>0</v>
      </c>
      <c r="AL184" s="81">
        <f>IF(V184=1,"Corriger!",ROUND('M3-In'!AI184*AE184*fuf,2))</f>
        <v>0</v>
      </c>
      <c r="AM184" s="81">
        <f>IF(V184=1,"Corriger!",ROUND('M3-In'!AJ184*AE184*fuf,2))</f>
        <v>0</v>
      </c>
      <c r="AN184" s="81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1">
        <f t="shared" si="42"/>
        <v>0</v>
      </c>
      <c r="AQ184" s="81">
        <f t="shared" ca="1" si="43"/>
        <v>0</v>
      </c>
      <c r="AR184" s="81">
        <f t="shared" ca="1" si="44"/>
        <v>0</v>
      </c>
      <c r="AS184" s="81">
        <f t="shared" si="45"/>
        <v>0</v>
      </c>
      <c r="AT184" s="81">
        <f t="shared" ca="1" si="46"/>
        <v>0</v>
      </c>
      <c r="AU184" s="81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'M3-In'!F185*malu3+'M3-In'!G185*dima3+'M3-In'!H185*wome3+'M3-In'!I185*doje3+'M3-In'!J185*vrve3+'M3-In'!K185*zasa3+'M3-In'!L185*zodi3</f>
        <v>0</v>
      </c>
      <c r="F185" s="34">
        <f>IF('M3-In'!Q185&lt;0,1,0)</f>
        <v>0</v>
      </c>
      <c r="G185" s="81" t="str">
        <f t="shared" si="32"/>
        <v>OK</v>
      </c>
      <c r="H185" s="81">
        <f>IF('M3-In'!Q185&lt;0,0,'M3-In'!Q185)</f>
        <v>0</v>
      </c>
      <c r="I185" s="25">
        <f>IF('M3-In'!F185&gt;0,malu3,0)</f>
        <v>0</v>
      </c>
      <c r="J185" s="25">
        <f>IF('M3-In'!G185&gt;0,dima3,0)</f>
        <v>0</v>
      </c>
      <c r="K185" s="25">
        <f>IF('M3-In'!H185&gt;0,wome3,0)</f>
        <v>0</v>
      </c>
      <c r="L185" s="25">
        <f>IF('M3-In'!I185&gt;0,doje3,0)</f>
        <v>0</v>
      </c>
      <c r="M185" s="25">
        <f>IF('M3-In'!J185&gt;0,vrve3,0)</f>
        <v>0</v>
      </c>
      <c r="N185" s="25">
        <f>IF('M3-In'!K185&gt;0,zasa3,0)</f>
        <v>0</v>
      </c>
      <c r="O185" s="25">
        <f>IF('M3-In'!L185&gt;0,zodi3,0)</f>
        <v>0</v>
      </c>
      <c r="P185" s="25">
        <f t="shared" si="33"/>
        <v>0</v>
      </c>
      <c r="Q185" s="25">
        <f>IF(P185+'M3-In'!U185&gt;malu3+dima3+wome3+doje3+vrve3+zasa3+zodi3,1,0)</f>
        <v>0</v>
      </c>
      <c r="R185" s="25" t="str">
        <f t="shared" si="34"/>
        <v>OK</v>
      </c>
      <c r="S185" s="25">
        <f>MIN(P185+'M3-In'!U185,malu3+dima3+wome3+doje3+vrve3+zasa3+zodi3)</f>
        <v>0</v>
      </c>
      <c r="T185" s="25">
        <f>IF('M3-In'!AD185+'M3-In'!AE185+'M3-In'!AF185+'M3-In'!AG185+'M3-In'!AH185+'M3-In'!AI185+'M3-In'!AJ185&gt;S185,1,0)</f>
        <v>0</v>
      </c>
      <c r="U185" s="25" t="str">
        <f t="shared" si="35"/>
        <v>OK</v>
      </c>
      <c r="V185" s="81">
        <f t="shared" si="36"/>
        <v>0</v>
      </c>
      <c r="W185" s="81">
        <f>ROUND('M3-In'!Y185+'M3-In'!Z185+'M3-In'!AA185*0.5+'M3-In'!AB185*0.5,2)</f>
        <v>0</v>
      </c>
      <c r="X185" s="81">
        <f>ROUND('M3-In'!Y185,2)+ROUND('M3-In'!Z185*1.5,2)+ROUND('M3-In'!AA185*0.6,2)+ROUND('M3-In'!AB185*0.9,2)</f>
        <v>0</v>
      </c>
      <c r="Y185" s="81">
        <f ca="1">IF(V185=1,"Corriger",'M3-In'!Y185* vergoeddrie +'M3-In'!Z185*ROUND( vergoeddrie *1.5,2)+'M3-In'!AA185*ROUND( vergoeddrie *0.6,2)+'M3-In'!AB185*ROUND( vergoeddrie *0.9,2))</f>
        <v>0</v>
      </c>
      <c r="Z185" s="81">
        <f t="shared" ca="1" si="37"/>
        <v>0</v>
      </c>
      <c r="AA185" s="81">
        <f>E185+'M3-In'!N185+'M3-In'!P185+H185</f>
        <v>0</v>
      </c>
      <c r="AB185" s="81">
        <f>E185+'M3-In'!N185+'M3-In'!P185</f>
        <v>0</v>
      </c>
      <c r="AC185" s="25">
        <f>IF(V185=1,"Corriger",MIN(AA185,ad5m3*Ident!L185))</f>
        <v>0</v>
      </c>
      <c r="AD185" s="25">
        <f>MIN(AB185,ad5m3*Ident!L185)</f>
        <v>0</v>
      </c>
      <c r="AE185" s="81">
        <f t="shared" si="38"/>
        <v>0</v>
      </c>
      <c r="AF185" s="81">
        <f t="shared" si="39"/>
        <v>0</v>
      </c>
      <c r="AG185" s="81">
        <f>'M3-In'!AD185+'M3-In'!AE185</f>
        <v>0</v>
      </c>
      <c r="AH185" s="81">
        <f t="shared" si="40"/>
        <v>0</v>
      </c>
      <c r="AI185" s="81">
        <f>IF(V185=1,"Corriger!",ROUND('M3-In'!AF185*AE185*fuf,2))</f>
        <v>0</v>
      </c>
      <c r="AJ185" s="81">
        <f>IF(V185=1,"Corriger!",ROUND('M3-In'!AG185*AE185*fuf,2))</f>
        <v>0</v>
      </c>
      <c r="AK185" s="81">
        <f>IF(V185=1,"Corriger!",ROUND('M3-In'!AH185*AE185*fuf,2))</f>
        <v>0</v>
      </c>
      <c r="AL185" s="81">
        <f>IF(V185=1,"Corriger!",ROUND('M3-In'!AI185*AE185*fuf,2))</f>
        <v>0</v>
      </c>
      <c r="AM185" s="81">
        <f>IF(V185=1,"Corriger!",ROUND('M3-In'!AJ185*AE185*fuf,2))</f>
        <v>0</v>
      </c>
      <c r="AN185" s="81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1">
        <f t="shared" si="42"/>
        <v>0</v>
      </c>
      <c r="AQ185" s="81">
        <f t="shared" ca="1" si="43"/>
        <v>0</v>
      </c>
      <c r="AR185" s="81">
        <f t="shared" ca="1" si="44"/>
        <v>0</v>
      </c>
      <c r="AS185" s="81">
        <f t="shared" si="45"/>
        <v>0</v>
      </c>
      <c r="AT185" s="81">
        <f t="shared" ca="1" si="46"/>
        <v>0</v>
      </c>
      <c r="AU185" s="81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'M3-In'!F186*malu3+'M3-In'!G186*dima3+'M3-In'!H186*wome3+'M3-In'!I186*doje3+'M3-In'!J186*vrve3+'M3-In'!K186*zasa3+'M3-In'!L186*zodi3</f>
        <v>0</v>
      </c>
      <c r="F186" s="34">
        <f>IF('M3-In'!Q186&lt;0,1,0)</f>
        <v>0</v>
      </c>
      <c r="G186" s="81" t="str">
        <f t="shared" si="32"/>
        <v>OK</v>
      </c>
      <c r="H186" s="81">
        <f>IF('M3-In'!Q186&lt;0,0,'M3-In'!Q186)</f>
        <v>0</v>
      </c>
      <c r="I186" s="25">
        <f>IF('M3-In'!F186&gt;0,malu3,0)</f>
        <v>0</v>
      </c>
      <c r="J186" s="25">
        <f>IF('M3-In'!G186&gt;0,dima3,0)</f>
        <v>0</v>
      </c>
      <c r="K186" s="25">
        <f>IF('M3-In'!H186&gt;0,wome3,0)</f>
        <v>0</v>
      </c>
      <c r="L186" s="25">
        <f>IF('M3-In'!I186&gt;0,doje3,0)</f>
        <v>0</v>
      </c>
      <c r="M186" s="25">
        <f>IF('M3-In'!J186&gt;0,vrve3,0)</f>
        <v>0</v>
      </c>
      <c r="N186" s="25">
        <f>IF('M3-In'!K186&gt;0,zasa3,0)</f>
        <v>0</v>
      </c>
      <c r="O186" s="25">
        <f>IF('M3-In'!L186&gt;0,zodi3,0)</f>
        <v>0</v>
      </c>
      <c r="P186" s="25">
        <f t="shared" si="33"/>
        <v>0</v>
      </c>
      <c r="Q186" s="25">
        <f>IF(P186+'M3-In'!U186&gt;malu3+dima3+wome3+doje3+vrve3+zasa3+zodi3,1,0)</f>
        <v>0</v>
      </c>
      <c r="R186" s="25" t="str">
        <f t="shared" si="34"/>
        <v>OK</v>
      </c>
      <c r="S186" s="25">
        <f>MIN(P186+'M3-In'!U186,malu3+dima3+wome3+doje3+vrve3+zasa3+zodi3)</f>
        <v>0</v>
      </c>
      <c r="T186" s="25">
        <f>IF('M3-In'!AD186+'M3-In'!AE186+'M3-In'!AF186+'M3-In'!AG186+'M3-In'!AH186+'M3-In'!AI186+'M3-In'!AJ186&gt;S186,1,0)</f>
        <v>0</v>
      </c>
      <c r="U186" s="25" t="str">
        <f t="shared" si="35"/>
        <v>OK</v>
      </c>
      <c r="V186" s="81">
        <f t="shared" si="36"/>
        <v>0</v>
      </c>
      <c r="W186" s="81">
        <f>ROUND('M3-In'!Y186+'M3-In'!Z186+'M3-In'!AA186*0.5+'M3-In'!AB186*0.5,2)</f>
        <v>0</v>
      </c>
      <c r="X186" s="81">
        <f>ROUND('M3-In'!Y186,2)+ROUND('M3-In'!Z186*1.5,2)+ROUND('M3-In'!AA186*0.6,2)+ROUND('M3-In'!AB186*0.9,2)</f>
        <v>0</v>
      </c>
      <c r="Y186" s="81">
        <f ca="1">IF(V186=1,"Corriger",'M3-In'!Y186* vergoeddrie +'M3-In'!Z186*ROUND( vergoeddrie *1.5,2)+'M3-In'!AA186*ROUND( vergoeddrie *0.6,2)+'M3-In'!AB186*ROUND( vergoeddrie *0.9,2))</f>
        <v>0</v>
      </c>
      <c r="Z186" s="81">
        <f t="shared" ca="1" si="37"/>
        <v>0</v>
      </c>
      <c r="AA186" s="81">
        <f>E186+'M3-In'!N186+'M3-In'!P186+H186</f>
        <v>0</v>
      </c>
      <c r="AB186" s="81">
        <f>E186+'M3-In'!N186+'M3-In'!P186</f>
        <v>0</v>
      </c>
      <c r="AC186" s="25">
        <f>IF(V186=1,"Corriger",MIN(AA186,ad5m3*Ident!L186))</f>
        <v>0</v>
      </c>
      <c r="AD186" s="25">
        <f>MIN(AB186,ad5m3*Ident!L186)</f>
        <v>0</v>
      </c>
      <c r="AE186" s="81">
        <f t="shared" si="38"/>
        <v>0</v>
      </c>
      <c r="AF186" s="81">
        <f t="shared" si="39"/>
        <v>0</v>
      </c>
      <c r="AG186" s="81">
        <f>'M3-In'!AD186+'M3-In'!AE186</f>
        <v>0</v>
      </c>
      <c r="AH186" s="81">
        <f t="shared" si="40"/>
        <v>0</v>
      </c>
      <c r="AI186" s="81">
        <f>IF(V186=1,"Corriger!",ROUND('M3-In'!AF186*AE186*fuf,2))</f>
        <v>0</v>
      </c>
      <c r="AJ186" s="81">
        <f>IF(V186=1,"Corriger!",ROUND('M3-In'!AG186*AE186*fuf,2))</f>
        <v>0</v>
      </c>
      <c r="AK186" s="81">
        <f>IF(V186=1,"Corriger!",ROUND('M3-In'!AH186*AE186*fuf,2))</f>
        <v>0</v>
      </c>
      <c r="AL186" s="81">
        <f>IF(V186=1,"Corriger!",ROUND('M3-In'!AI186*AE186*fuf,2))</f>
        <v>0</v>
      </c>
      <c r="AM186" s="81">
        <f>IF(V186=1,"Corriger!",ROUND('M3-In'!AJ186*AE186*fuf,2))</f>
        <v>0</v>
      </c>
      <c r="AN186" s="81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1">
        <f t="shared" si="42"/>
        <v>0</v>
      </c>
      <c r="AQ186" s="81">
        <f t="shared" ca="1" si="43"/>
        <v>0</v>
      </c>
      <c r="AR186" s="81">
        <f t="shared" ca="1" si="44"/>
        <v>0</v>
      </c>
      <c r="AS186" s="81">
        <f t="shared" si="45"/>
        <v>0</v>
      </c>
      <c r="AT186" s="81">
        <f t="shared" ca="1" si="46"/>
        <v>0</v>
      </c>
      <c r="AU186" s="81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'M3-In'!F187*malu3+'M3-In'!G187*dima3+'M3-In'!H187*wome3+'M3-In'!I187*doje3+'M3-In'!J187*vrve3+'M3-In'!K187*zasa3+'M3-In'!L187*zodi3</f>
        <v>0</v>
      </c>
      <c r="F187" s="34">
        <f>IF('M3-In'!Q187&lt;0,1,0)</f>
        <v>0</v>
      </c>
      <c r="G187" s="81" t="str">
        <f t="shared" si="32"/>
        <v>OK</v>
      </c>
      <c r="H187" s="81">
        <f>IF('M3-In'!Q187&lt;0,0,'M3-In'!Q187)</f>
        <v>0</v>
      </c>
      <c r="I187" s="25">
        <f>IF('M3-In'!F187&gt;0,malu3,0)</f>
        <v>0</v>
      </c>
      <c r="J187" s="25">
        <f>IF('M3-In'!G187&gt;0,dima3,0)</f>
        <v>0</v>
      </c>
      <c r="K187" s="25">
        <f>IF('M3-In'!H187&gt;0,wome3,0)</f>
        <v>0</v>
      </c>
      <c r="L187" s="25">
        <f>IF('M3-In'!I187&gt;0,doje3,0)</f>
        <v>0</v>
      </c>
      <c r="M187" s="25">
        <f>IF('M3-In'!J187&gt;0,vrve3,0)</f>
        <v>0</v>
      </c>
      <c r="N187" s="25">
        <f>IF('M3-In'!K187&gt;0,zasa3,0)</f>
        <v>0</v>
      </c>
      <c r="O187" s="25">
        <f>IF('M3-In'!L187&gt;0,zodi3,0)</f>
        <v>0</v>
      </c>
      <c r="P187" s="25">
        <f t="shared" si="33"/>
        <v>0</v>
      </c>
      <c r="Q187" s="25">
        <f>IF(P187+'M3-In'!U187&gt;malu3+dima3+wome3+doje3+vrve3+zasa3+zodi3,1,0)</f>
        <v>0</v>
      </c>
      <c r="R187" s="25" t="str">
        <f t="shared" si="34"/>
        <v>OK</v>
      </c>
      <c r="S187" s="25">
        <f>MIN(P187+'M3-In'!U187,malu3+dima3+wome3+doje3+vrve3+zasa3+zodi3)</f>
        <v>0</v>
      </c>
      <c r="T187" s="25">
        <f>IF('M3-In'!AD187+'M3-In'!AE187+'M3-In'!AF187+'M3-In'!AG187+'M3-In'!AH187+'M3-In'!AI187+'M3-In'!AJ187&gt;S187,1,0)</f>
        <v>0</v>
      </c>
      <c r="U187" s="25" t="str">
        <f t="shared" si="35"/>
        <v>OK</v>
      </c>
      <c r="V187" s="81">
        <f t="shared" si="36"/>
        <v>0</v>
      </c>
      <c r="W187" s="81">
        <f>ROUND('M3-In'!Y187+'M3-In'!Z187+'M3-In'!AA187*0.5+'M3-In'!AB187*0.5,2)</f>
        <v>0</v>
      </c>
      <c r="X187" s="81">
        <f>ROUND('M3-In'!Y187,2)+ROUND('M3-In'!Z187*1.5,2)+ROUND('M3-In'!AA187*0.6,2)+ROUND('M3-In'!AB187*0.9,2)</f>
        <v>0</v>
      </c>
      <c r="Y187" s="81">
        <f ca="1">IF(V187=1,"Corriger",'M3-In'!Y187* vergoeddrie +'M3-In'!Z187*ROUND( vergoeddrie *1.5,2)+'M3-In'!AA187*ROUND( vergoeddrie *0.6,2)+'M3-In'!AB187*ROUND( vergoeddrie *0.9,2))</f>
        <v>0</v>
      </c>
      <c r="Z187" s="81">
        <f t="shared" ca="1" si="37"/>
        <v>0</v>
      </c>
      <c r="AA187" s="81">
        <f>E187+'M3-In'!N187+'M3-In'!P187+H187</f>
        <v>0</v>
      </c>
      <c r="AB187" s="81">
        <f>E187+'M3-In'!N187+'M3-In'!P187</f>
        <v>0</v>
      </c>
      <c r="AC187" s="25">
        <f>IF(V187=1,"Corriger",MIN(AA187,ad5m3*Ident!L187))</f>
        <v>0</v>
      </c>
      <c r="AD187" s="25">
        <f>MIN(AB187,ad5m3*Ident!L187)</f>
        <v>0</v>
      </c>
      <c r="AE187" s="81">
        <f t="shared" si="38"/>
        <v>0</v>
      </c>
      <c r="AF187" s="81">
        <f t="shared" si="39"/>
        <v>0</v>
      </c>
      <c r="AG187" s="81">
        <f>'M3-In'!AD187+'M3-In'!AE187</f>
        <v>0</v>
      </c>
      <c r="AH187" s="81">
        <f t="shared" si="40"/>
        <v>0</v>
      </c>
      <c r="AI187" s="81">
        <f>IF(V187=1,"Corriger!",ROUND('M3-In'!AF187*AE187*fuf,2))</f>
        <v>0</v>
      </c>
      <c r="AJ187" s="81">
        <f>IF(V187=1,"Corriger!",ROUND('M3-In'!AG187*AE187*fuf,2))</f>
        <v>0</v>
      </c>
      <c r="AK187" s="81">
        <f>IF(V187=1,"Corriger!",ROUND('M3-In'!AH187*AE187*fuf,2))</f>
        <v>0</v>
      </c>
      <c r="AL187" s="81">
        <f>IF(V187=1,"Corriger!",ROUND('M3-In'!AI187*AE187*fuf,2))</f>
        <v>0</v>
      </c>
      <c r="AM187" s="81">
        <f>IF(V187=1,"Corriger!",ROUND('M3-In'!AJ187*AE187*fuf,2))</f>
        <v>0</v>
      </c>
      <c r="AN187" s="81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1">
        <f t="shared" si="42"/>
        <v>0</v>
      </c>
      <c r="AQ187" s="81">
        <f t="shared" ca="1" si="43"/>
        <v>0</v>
      </c>
      <c r="AR187" s="81">
        <f t="shared" ca="1" si="44"/>
        <v>0</v>
      </c>
      <c r="AS187" s="81">
        <f t="shared" si="45"/>
        <v>0</v>
      </c>
      <c r="AT187" s="81">
        <f t="shared" ca="1" si="46"/>
        <v>0</v>
      </c>
      <c r="AU187" s="81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'M3-In'!F188*malu3+'M3-In'!G188*dima3+'M3-In'!H188*wome3+'M3-In'!I188*doje3+'M3-In'!J188*vrve3+'M3-In'!K188*zasa3+'M3-In'!L188*zodi3</f>
        <v>0</v>
      </c>
      <c r="F188" s="34">
        <f>IF('M3-In'!Q188&lt;0,1,0)</f>
        <v>0</v>
      </c>
      <c r="G188" s="81" t="str">
        <f t="shared" si="32"/>
        <v>OK</v>
      </c>
      <c r="H188" s="81">
        <f>IF('M3-In'!Q188&lt;0,0,'M3-In'!Q188)</f>
        <v>0</v>
      </c>
      <c r="I188" s="25">
        <f>IF('M3-In'!F188&gt;0,malu3,0)</f>
        <v>0</v>
      </c>
      <c r="J188" s="25">
        <f>IF('M3-In'!G188&gt;0,dima3,0)</f>
        <v>0</v>
      </c>
      <c r="K188" s="25">
        <f>IF('M3-In'!H188&gt;0,wome3,0)</f>
        <v>0</v>
      </c>
      <c r="L188" s="25">
        <f>IF('M3-In'!I188&gt;0,doje3,0)</f>
        <v>0</v>
      </c>
      <c r="M188" s="25">
        <f>IF('M3-In'!J188&gt;0,vrve3,0)</f>
        <v>0</v>
      </c>
      <c r="N188" s="25">
        <f>IF('M3-In'!K188&gt;0,zasa3,0)</f>
        <v>0</v>
      </c>
      <c r="O188" s="25">
        <f>IF('M3-In'!L188&gt;0,zodi3,0)</f>
        <v>0</v>
      </c>
      <c r="P188" s="25">
        <f t="shared" si="33"/>
        <v>0</v>
      </c>
      <c r="Q188" s="25">
        <f>IF(P188+'M3-In'!U188&gt;malu3+dima3+wome3+doje3+vrve3+zasa3+zodi3,1,0)</f>
        <v>0</v>
      </c>
      <c r="R188" s="25" t="str">
        <f t="shared" si="34"/>
        <v>OK</v>
      </c>
      <c r="S188" s="25">
        <f>MIN(P188+'M3-In'!U188,malu3+dima3+wome3+doje3+vrve3+zasa3+zodi3)</f>
        <v>0</v>
      </c>
      <c r="T188" s="25">
        <f>IF('M3-In'!AD188+'M3-In'!AE188+'M3-In'!AF188+'M3-In'!AG188+'M3-In'!AH188+'M3-In'!AI188+'M3-In'!AJ188&gt;S188,1,0)</f>
        <v>0</v>
      </c>
      <c r="U188" s="25" t="str">
        <f t="shared" si="35"/>
        <v>OK</v>
      </c>
      <c r="V188" s="81">
        <f t="shared" si="36"/>
        <v>0</v>
      </c>
      <c r="W188" s="81">
        <f>ROUND('M3-In'!Y188+'M3-In'!Z188+'M3-In'!AA188*0.5+'M3-In'!AB188*0.5,2)</f>
        <v>0</v>
      </c>
      <c r="X188" s="81">
        <f>ROUND('M3-In'!Y188,2)+ROUND('M3-In'!Z188*1.5,2)+ROUND('M3-In'!AA188*0.6,2)+ROUND('M3-In'!AB188*0.9,2)</f>
        <v>0</v>
      </c>
      <c r="Y188" s="81">
        <f ca="1">IF(V188=1,"Corriger",'M3-In'!Y188* vergoeddrie +'M3-In'!Z188*ROUND( vergoeddrie *1.5,2)+'M3-In'!AA188*ROUND( vergoeddrie *0.6,2)+'M3-In'!AB188*ROUND( vergoeddrie *0.9,2))</f>
        <v>0</v>
      </c>
      <c r="Z188" s="81">
        <f t="shared" ca="1" si="37"/>
        <v>0</v>
      </c>
      <c r="AA188" s="81">
        <f>E188+'M3-In'!N188+'M3-In'!P188+H188</f>
        <v>0</v>
      </c>
      <c r="AB188" s="81">
        <f>E188+'M3-In'!N188+'M3-In'!P188</f>
        <v>0</v>
      </c>
      <c r="AC188" s="25">
        <f>IF(V188=1,"Corriger",MIN(AA188,ad5m3*Ident!L188))</f>
        <v>0</v>
      </c>
      <c r="AD188" s="25">
        <f>MIN(AB188,ad5m3*Ident!L188)</f>
        <v>0</v>
      </c>
      <c r="AE188" s="81">
        <f t="shared" si="38"/>
        <v>0</v>
      </c>
      <c r="AF188" s="81">
        <f t="shared" si="39"/>
        <v>0</v>
      </c>
      <c r="AG188" s="81">
        <f>'M3-In'!AD188+'M3-In'!AE188</f>
        <v>0</v>
      </c>
      <c r="AH188" s="81">
        <f t="shared" si="40"/>
        <v>0</v>
      </c>
      <c r="AI188" s="81">
        <f>IF(V188=1,"Corriger!",ROUND('M3-In'!AF188*AE188*fuf,2))</f>
        <v>0</v>
      </c>
      <c r="AJ188" s="81">
        <f>IF(V188=1,"Corriger!",ROUND('M3-In'!AG188*AE188*fuf,2))</f>
        <v>0</v>
      </c>
      <c r="AK188" s="81">
        <f>IF(V188=1,"Corriger!",ROUND('M3-In'!AH188*AE188*fuf,2))</f>
        <v>0</v>
      </c>
      <c r="AL188" s="81">
        <f>IF(V188=1,"Corriger!",ROUND('M3-In'!AI188*AE188*fuf,2))</f>
        <v>0</v>
      </c>
      <c r="AM188" s="81">
        <f>IF(V188=1,"Corriger!",ROUND('M3-In'!AJ188*AE188*fuf,2))</f>
        <v>0</v>
      </c>
      <c r="AN188" s="81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1">
        <f t="shared" si="42"/>
        <v>0</v>
      </c>
      <c r="AQ188" s="81">
        <f t="shared" ca="1" si="43"/>
        <v>0</v>
      </c>
      <c r="AR188" s="81">
        <f t="shared" ca="1" si="44"/>
        <v>0</v>
      </c>
      <c r="AS188" s="81">
        <f t="shared" si="45"/>
        <v>0</v>
      </c>
      <c r="AT188" s="81">
        <f t="shared" ca="1" si="46"/>
        <v>0</v>
      </c>
      <c r="AU188" s="81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'M3-In'!F189*malu3+'M3-In'!G189*dima3+'M3-In'!H189*wome3+'M3-In'!I189*doje3+'M3-In'!J189*vrve3+'M3-In'!K189*zasa3+'M3-In'!L189*zodi3</f>
        <v>0</v>
      </c>
      <c r="F189" s="34">
        <f>IF('M3-In'!Q189&lt;0,1,0)</f>
        <v>0</v>
      </c>
      <c r="G189" s="81" t="str">
        <f t="shared" si="32"/>
        <v>OK</v>
      </c>
      <c r="H189" s="81">
        <f>IF('M3-In'!Q189&lt;0,0,'M3-In'!Q189)</f>
        <v>0</v>
      </c>
      <c r="I189" s="25">
        <f>IF('M3-In'!F189&gt;0,malu3,0)</f>
        <v>0</v>
      </c>
      <c r="J189" s="25">
        <f>IF('M3-In'!G189&gt;0,dima3,0)</f>
        <v>0</v>
      </c>
      <c r="K189" s="25">
        <f>IF('M3-In'!H189&gt;0,wome3,0)</f>
        <v>0</v>
      </c>
      <c r="L189" s="25">
        <f>IF('M3-In'!I189&gt;0,doje3,0)</f>
        <v>0</v>
      </c>
      <c r="M189" s="25">
        <f>IF('M3-In'!J189&gt;0,vrve3,0)</f>
        <v>0</v>
      </c>
      <c r="N189" s="25">
        <f>IF('M3-In'!K189&gt;0,zasa3,0)</f>
        <v>0</v>
      </c>
      <c r="O189" s="25">
        <f>IF('M3-In'!L189&gt;0,zodi3,0)</f>
        <v>0</v>
      </c>
      <c r="P189" s="25">
        <f t="shared" si="33"/>
        <v>0</v>
      </c>
      <c r="Q189" s="25">
        <f>IF(P189+'M3-In'!U189&gt;malu3+dima3+wome3+doje3+vrve3+zasa3+zodi3,1,0)</f>
        <v>0</v>
      </c>
      <c r="R189" s="25" t="str">
        <f t="shared" si="34"/>
        <v>OK</v>
      </c>
      <c r="S189" s="25">
        <f>MIN(P189+'M3-In'!U189,malu3+dima3+wome3+doje3+vrve3+zasa3+zodi3)</f>
        <v>0</v>
      </c>
      <c r="T189" s="25">
        <f>IF('M3-In'!AD189+'M3-In'!AE189+'M3-In'!AF189+'M3-In'!AG189+'M3-In'!AH189+'M3-In'!AI189+'M3-In'!AJ189&gt;S189,1,0)</f>
        <v>0</v>
      </c>
      <c r="U189" s="25" t="str">
        <f t="shared" si="35"/>
        <v>OK</v>
      </c>
      <c r="V189" s="81">
        <f t="shared" si="36"/>
        <v>0</v>
      </c>
      <c r="W189" s="81">
        <f>ROUND('M3-In'!Y189+'M3-In'!Z189+'M3-In'!AA189*0.5+'M3-In'!AB189*0.5,2)</f>
        <v>0</v>
      </c>
      <c r="X189" s="81">
        <f>ROUND('M3-In'!Y189,2)+ROUND('M3-In'!Z189*1.5,2)+ROUND('M3-In'!AA189*0.6,2)+ROUND('M3-In'!AB189*0.9,2)</f>
        <v>0</v>
      </c>
      <c r="Y189" s="81">
        <f ca="1">IF(V189=1,"Corriger",'M3-In'!Y189* vergoeddrie +'M3-In'!Z189*ROUND( vergoeddrie *1.5,2)+'M3-In'!AA189*ROUND( vergoeddrie *0.6,2)+'M3-In'!AB189*ROUND( vergoeddrie *0.9,2))</f>
        <v>0</v>
      </c>
      <c r="Z189" s="81">
        <f t="shared" ca="1" si="37"/>
        <v>0</v>
      </c>
      <c r="AA189" s="81">
        <f>E189+'M3-In'!N189+'M3-In'!P189+H189</f>
        <v>0</v>
      </c>
      <c r="AB189" s="81">
        <f>E189+'M3-In'!N189+'M3-In'!P189</f>
        <v>0</v>
      </c>
      <c r="AC189" s="25">
        <f>IF(V189=1,"Corriger",MIN(AA189,ad5m3*Ident!L189))</f>
        <v>0</v>
      </c>
      <c r="AD189" s="25">
        <f>MIN(AB189,ad5m3*Ident!L189)</f>
        <v>0</v>
      </c>
      <c r="AE189" s="81">
        <f t="shared" si="38"/>
        <v>0</v>
      </c>
      <c r="AF189" s="81">
        <f t="shared" si="39"/>
        <v>0</v>
      </c>
      <c r="AG189" s="81">
        <f>'M3-In'!AD189+'M3-In'!AE189</f>
        <v>0</v>
      </c>
      <c r="AH189" s="81">
        <f t="shared" si="40"/>
        <v>0</v>
      </c>
      <c r="AI189" s="81">
        <f>IF(V189=1,"Corriger!",ROUND('M3-In'!AF189*AE189*fuf,2))</f>
        <v>0</v>
      </c>
      <c r="AJ189" s="81">
        <f>IF(V189=1,"Corriger!",ROUND('M3-In'!AG189*AE189*fuf,2))</f>
        <v>0</v>
      </c>
      <c r="AK189" s="81">
        <f>IF(V189=1,"Corriger!",ROUND('M3-In'!AH189*AE189*fuf,2))</f>
        <v>0</v>
      </c>
      <c r="AL189" s="81">
        <f>IF(V189=1,"Corriger!",ROUND('M3-In'!AI189*AE189*fuf,2))</f>
        <v>0</v>
      </c>
      <c r="AM189" s="81">
        <f>IF(V189=1,"Corriger!",ROUND('M3-In'!AJ189*AE189*fuf,2))</f>
        <v>0</v>
      </c>
      <c r="AN189" s="81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1">
        <f t="shared" si="42"/>
        <v>0</v>
      </c>
      <c r="AQ189" s="81">
        <f t="shared" ca="1" si="43"/>
        <v>0</v>
      </c>
      <c r="AR189" s="81">
        <f t="shared" ca="1" si="44"/>
        <v>0</v>
      </c>
      <c r="AS189" s="81">
        <f t="shared" si="45"/>
        <v>0</v>
      </c>
      <c r="AT189" s="81">
        <f t="shared" ca="1" si="46"/>
        <v>0</v>
      </c>
      <c r="AU189" s="81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'M3-In'!F190*malu3+'M3-In'!G190*dima3+'M3-In'!H190*wome3+'M3-In'!I190*doje3+'M3-In'!J190*vrve3+'M3-In'!K190*zasa3+'M3-In'!L190*zodi3</f>
        <v>0</v>
      </c>
      <c r="F190" s="34">
        <f>IF('M3-In'!Q190&lt;0,1,0)</f>
        <v>0</v>
      </c>
      <c r="G190" s="81" t="str">
        <f t="shared" si="32"/>
        <v>OK</v>
      </c>
      <c r="H190" s="81">
        <f>IF('M3-In'!Q190&lt;0,0,'M3-In'!Q190)</f>
        <v>0</v>
      </c>
      <c r="I190" s="25">
        <f>IF('M3-In'!F190&gt;0,malu3,0)</f>
        <v>0</v>
      </c>
      <c r="J190" s="25">
        <f>IF('M3-In'!G190&gt;0,dima3,0)</f>
        <v>0</v>
      </c>
      <c r="K190" s="25">
        <f>IF('M3-In'!H190&gt;0,wome3,0)</f>
        <v>0</v>
      </c>
      <c r="L190" s="25">
        <f>IF('M3-In'!I190&gt;0,doje3,0)</f>
        <v>0</v>
      </c>
      <c r="M190" s="25">
        <f>IF('M3-In'!J190&gt;0,vrve3,0)</f>
        <v>0</v>
      </c>
      <c r="N190" s="25">
        <f>IF('M3-In'!K190&gt;0,zasa3,0)</f>
        <v>0</v>
      </c>
      <c r="O190" s="25">
        <f>IF('M3-In'!L190&gt;0,zodi3,0)</f>
        <v>0</v>
      </c>
      <c r="P190" s="25">
        <f t="shared" si="33"/>
        <v>0</v>
      </c>
      <c r="Q190" s="25">
        <f>IF(P190+'M3-In'!U190&gt;malu3+dima3+wome3+doje3+vrve3+zasa3+zodi3,1,0)</f>
        <v>0</v>
      </c>
      <c r="R190" s="25" t="str">
        <f t="shared" si="34"/>
        <v>OK</v>
      </c>
      <c r="S190" s="25">
        <f>MIN(P190+'M3-In'!U190,malu3+dima3+wome3+doje3+vrve3+zasa3+zodi3)</f>
        <v>0</v>
      </c>
      <c r="T190" s="25">
        <f>IF('M3-In'!AD190+'M3-In'!AE190+'M3-In'!AF190+'M3-In'!AG190+'M3-In'!AH190+'M3-In'!AI190+'M3-In'!AJ190&gt;S190,1,0)</f>
        <v>0</v>
      </c>
      <c r="U190" s="25" t="str">
        <f t="shared" si="35"/>
        <v>OK</v>
      </c>
      <c r="V190" s="81">
        <f t="shared" si="36"/>
        <v>0</v>
      </c>
      <c r="W190" s="81">
        <f>ROUND('M3-In'!Y190+'M3-In'!Z190+'M3-In'!AA190*0.5+'M3-In'!AB190*0.5,2)</f>
        <v>0</v>
      </c>
      <c r="X190" s="81">
        <f>ROUND('M3-In'!Y190,2)+ROUND('M3-In'!Z190*1.5,2)+ROUND('M3-In'!AA190*0.6,2)+ROUND('M3-In'!AB190*0.9,2)</f>
        <v>0</v>
      </c>
      <c r="Y190" s="81">
        <f ca="1">IF(V190=1,"Corriger",'M3-In'!Y190* vergoeddrie +'M3-In'!Z190*ROUND( vergoeddrie *1.5,2)+'M3-In'!AA190*ROUND( vergoeddrie *0.6,2)+'M3-In'!AB190*ROUND( vergoeddrie *0.9,2))</f>
        <v>0</v>
      </c>
      <c r="Z190" s="81">
        <f t="shared" ca="1" si="37"/>
        <v>0</v>
      </c>
      <c r="AA190" s="81">
        <f>E190+'M3-In'!N190+'M3-In'!P190+H190</f>
        <v>0</v>
      </c>
      <c r="AB190" s="81">
        <f>E190+'M3-In'!N190+'M3-In'!P190</f>
        <v>0</v>
      </c>
      <c r="AC190" s="25">
        <f>IF(V190=1,"Corriger",MIN(AA190,ad5m3*Ident!L190))</f>
        <v>0</v>
      </c>
      <c r="AD190" s="25">
        <f>MIN(AB190,ad5m3*Ident!L190)</f>
        <v>0</v>
      </c>
      <c r="AE190" s="81">
        <f t="shared" si="38"/>
        <v>0</v>
      </c>
      <c r="AF190" s="81">
        <f t="shared" si="39"/>
        <v>0</v>
      </c>
      <c r="AG190" s="81">
        <f>'M3-In'!AD190+'M3-In'!AE190</f>
        <v>0</v>
      </c>
      <c r="AH190" s="81">
        <f t="shared" si="40"/>
        <v>0</v>
      </c>
      <c r="AI190" s="81">
        <f>IF(V190=1,"Corriger!",ROUND('M3-In'!AF190*AE190*fuf,2))</f>
        <v>0</v>
      </c>
      <c r="AJ190" s="81">
        <f>IF(V190=1,"Corriger!",ROUND('M3-In'!AG190*AE190*fuf,2))</f>
        <v>0</v>
      </c>
      <c r="AK190" s="81">
        <f>IF(V190=1,"Corriger!",ROUND('M3-In'!AH190*AE190*fuf,2))</f>
        <v>0</v>
      </c>
      <c r="AL190" s="81">
        <f>IF(V190=1,"Corriger!",ROUND('M3-In'!AI190*AE190*fuf,2))</f>
        <v>0</v>
      </c>
      <c r="AM190" s="81">
        <f>IF(V190=1,"Corriger!",ROUND('M3-In'!AJ190*AE190*fuf,2))</f>
        <v>0</v>
      </c>
      <c r="AN190" s="81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1">
        <f t="shared" si="42"/>
        <v>0</v>
      </c>
      <c r="AQ190" s="81">
        <f t="shared" ca="1" si="43"/>
        <v>0</v>
      </c>
      <c r="AR190" s="81">
        <f t="shared" ca="1" si="44"/>
        <v>0</v>
      </c>
      <c r="AS190" s="81">
        <f t="shared" si="45"/>
        <v>0</v>
      </c>
      <c r="AT190" s="81">
        <f t="shared" ca="1" si="46"/>
        <v>0</v>
      </c>
      <c r="AU190" s="81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'M3-In'!F191*malu3+'M3-In'!G191*dima3+'M3-In'!H191*wome3+'M3-In'!I191*doje3+'M3-In'!J191*vrve3+'M3-In'!K191*zasa3+'M3-In'!L191*zodi3</f>
        <v>0</v>
      </c>
      <c r="F191" s="34">
        <f>IF('M3-In'!Q191&lt;0,1,0)</f>
        <v>0</v>
      </c>
      <c r="G191" s="81" t="str">
        <f t="shared" si="32"/>
        <v>OK</v>
      </c>
      <c r="H191" s="81">
        <f>IF('M3-In'!Q191&lt;0,0,'M3-In'!Q191)</f>
        <v>0</v>
      </c>
      <c r="I191" s="25">
        <f>IF('M3-In'!F191&gt;0,malu3,0)</f>
        <v>0</v>
      </c>
      <c r="J191" s="25">
        <f>IF('M3-In'!G191&gt;0,dima3,0)</f>
        <v>0</v>
      </c>
      <c r="K191" s="25">
        <f>IF('M3-In'!H191&gt;0,wome3,0)</f>
        <v>0</v>
      </c>
      <c r="L191" s="25">
        <f>IF('M3-In'!I191&gt;0,doje3,0)</f>
        <v>0</v>
      </c>
      <c r="M191" s="25">
        <f>IF('M3-In'!J191&gt;0,vrve3,0)</f>
        <v>0</v>
      </c>
      <c r="N191" s="25">
        <f>IF('M3-In'!K191&gt;0,zasa3,0)</f>
        <v>0</v>
      </c>
      <c r="O191" s="25">
        <f>IF('M3-In'!L191&gt;0,zodi3,0)</f>
        <v>0</v>
      </c>
      <c r="P191" s="25">
        <f t="shared" si="33"/>
        <v>0</v>
      </c>
      <c r="Q191" s="25">
        <f>IF(P191+'M3-In'!U191&gt;malu3+dima3+wome3+doje3+vrve3+zasa3+zodi3,1,0)</f>
        <v>0</v>
      </c>
      <c r="R191" s="25" t="str">
        <f t="shared" si="34"/>
        <v>OK</v>
      </c>
      <c r="S191" s="25">
        <f>MIN(P191+'M3-In'!U191,malu3+dima3+wome3+doje3+vrve3+zasa3+zodi3)</f>
        <v>0</v>
      </c>
      <c r="T191" s="25">
        <f>IF('M3-In'!AD191+'M3-In'!AE191+'M3-In'!AF191+'M3-In'!AG191+'M3-In'!AH191+'M3-In'!AI191+'M3-In'!AJ191&gt;S191,1,0)</f>
        <v>0</v>
      </c>
      <c r="U191" s="25" t="str">
        <f t="shared" si="35"/>
        <v>OK</v>
      </c>
      <c r="V191" s="81">
        <f t="shared" si="36"/>
        <v>0</v>
      </c>
      <c r="W191" s="81">
        <f>ROUND('M3-In'!Y191+'M3-In'!Z191+'M3-In'!AA191*0.5+'M3-In'!AB191*0.5,2)</f>
        <v>0</v>
      </c>
      <c r="X191" s="81">
        <f>ROUND('M3-In'!Y191,2)+ROUND('M3-In'!Z191*1.5,2)+ROUND('M3-In'!AA191*0.6,2)+ROUND('M3-In'!AB191*0.9,2)</f>
        <v>0</v>
      </c>
      <c r="Y191" s="81">
        <f ca="1">IF(V191=1,"Corriger",'M3-In'!Y191* vergoeddrie +'M3-In'!Z191*ROUND( vergoeddrie *1.5,2)+'M3-In'!AA191*ROUND( vergoeddrie *0.6,2)+'M3-In'!AB191*ROUND( vergoeddrie *0.9,2))</f>
        <v>0</v>
      </c>
      <c r="Z191" s="81">
        <f t="shared" ca="1" si="37"/>
        <v>0</v>
      </c>
      <c r="AA191" s="81">
        <f>E191+'M3-In'!N191+'M3-In'!P191+H191</f>
        <v>0</v>
      </c>
      <c r="AB191" s="81">
        <f>E191+'M3-In'!N191+'M3-In'!P191</f>
        <v>0</v>
      </c>
      <c r="AC191" s="25">
        <f>IF(V191=1,"Corriger",MIN(AA191,ad5m3*Ident!L191))</f>
        <v>0</v>
      </c>
      <c r="AD191" s="25">
        <f>MIN(AB191,ad5m3*Ident!L191)</f>
        <v>0</v>
      </c>
      <c r="AE191" s="81">
        <f t="shared" si="38"/>
        <v>0</v>
      </c>
      <c r="AF191" s="81">
        <f t="shared" si="39"/>
        <v>0</v>
      </c>
      <c r="AG191" s="81">
        <f>'M3-In'!AD191+'M3-In'!AE191</f>
        <v>0</v>
      </c>
      <c r="AH191" s="81">
        <f t="shared" si="40"/>
        <v>0</v>
      </c>
      <c r="AI191" s="81">
        <f>IF(V191=1,"Corriger!",ROUND('M3-In'!AF191*AE191*fuf,2))</f>
        <v>0</v>
      </c>
      <c r="AJ191" s="81">
        <f>IF(V191=1,"Corriger!",ROUND('M3-In'!AG191*AE191*fuf,2))</f>
        <v>0</v>
      </c>
      <c r="AK191" s="81">
        <f>IF(V191=1,"Corriger!",ROUND('M3-In'!AH191*AE191*fuf,2))</f>
        <v>0</v>
      </c>
      <c r="AL191" s="81">
        <f>IF(V191=1,"Corriger!",ROUND('M3-In'!AI191*AE191*fuf,2))</f>
        <v>0</v>
      </c>
      <c r="AM191" s="81">
        <f>IF(V191=1,"Corriger!",ROUND('M3-In'!AJ191*AE191*fuf,2))</f>
        <v>0</v>
      </c>
      <c r="AN191" s="81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1">
        <f t="shared" si="42"/>
        <v>0</v>
      </c>
      <c r="AQ191" s="81">
        <f t="shared" ca="1" si="43"/>
        <v>0</v>
      </c>
      <c r="AR191" s="81">
        <f t="shared" ca="1" si="44"/>
        <v>0</v>
      </c>
      <c r="AS191" s="81">
        <f t="shared" si="45"/>
        <v>0</v>
      </c>
      <c r="AT191" s="81">
        <f t="shared" ca="1" si="46"/>
        <v>0</v>
      </c>
      <c r="AU191" s="81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'M3-In'!F192*malu3+'M3-In'!G192*dima3+'M3-In'!H192*wome3+'M3-In'!I192*doje3+'M3-In'!J192*vrve3+'M3-In'!K192*zasa3+'M3-In'!L192*zodi3</f>
        <v>0</v>
      </c>
      <c r="F192" s="34">
        <f>IF('M3-In'!Q192&lt;0,1,0)</f>
        <v>0</v>
      </c>
      <c r="G192" s="81" t="str">
        <f t="shared" si="32"/>
        <v>OK</v>
      </c>
      <c r="H192" s="81">
        <f>IF('M3-In'!Q192&lt;0,0,'M3-In'!Q192)</f>
        <v>0</v>
      </c>
      <c r="I192" s="25">
        <f>IF('M3-In'!F192&gt;0,malu3,0)</f>
        <v>0</v>
      </c>
      <c r="J192" s="25">
        <f>IF('M3-In'!G192&gt;0,dima3,0)</f>
        <v>0</v>
      </c>
      <c r="K192" s="25">
        <f>IF('M3-In'!H192&gt;0,wome3,0)</f>
        <v>0</v>
      </c>
      <c r="L192" s="25">
        <f>IF('M3-In'!I192&gt;0,doje3,0)</f>
        <v>0</v>
      </c>
      <c r="M192" s="25">
        <f>IF('M3-In'!J192&gt;0,vrve3,0)</f>
        <v>0</v>
      </c>
      <c r="N192" s="25">
        <f>IF('M3-In'!K192&gt;0,zasa3,0)</f>
        <v>0</v>
      </c>
      <c r="O192" s="25">
        <f>IF('M3-In'!L192&gt;0,zodi3,0)</f>
        <v>0</v>
      </c>
      <c r="P192" s="25">
        <f t="shared" si="33"/>
        <v>0</v>
      </c>
      <c r="Q192" s="25">
        <f>IF(P192+'M3-In'!U192&gt;malu3+dima3+wome3+doje3+vrve3+zasa3+zodi3,1,0)</f>
        <v>0</v>
      </c>
      <c r="R192" s="25" t="str">
        <f t="shared" si="34"/>
        <v>OK</v>
      </c>
      <c r="S192" s="25">
        <f>MIN(P192+'M3-In'!U192,malu3+dima3+wome3+doje3+vrve3+zasa3+zodi3)</f>
        <v>0</v>
      </c>
      <c r="T192" s="25">
        <f>IF('M3-In'!AD192+'M3-In'!AE192+'M3-In'!AF192+'M3-In'!AG192+'M3-In'!AH192+'M3-In'!AI192+'M3-In'!AJ192&gt;S192,1,0)</f>
        <v>0</v>
      </c>
      <c r="U192" s="25" t="str">
        <f t="shared" si="35"/>
        <v>OK</v>
      </c>
      <c r="V192" s="81">
        <f t="shared" si="36"/>
        <v>0</v>
      </c>
      <c r="W192" s="81">
        <f>ROUND('M3-In'!Y192+'M3-In'!Z192+'M3-In'!AA192*0.5+'M3-In'!AB192*0.5,2)</f>
        <v>0</v>
      </c>
      <c r="X192" s="81">
        <f>ROUND('M3-In'!Y192,2)+ROUND('M3-In'!Z192*1.5,2)+ROUND('M3-In'!AA192*0.6,2)+ROUND('M3-In'!AB192*0.9,2)</f>
        <v>0</v>
      </c>
      <c r="Y192" s="81">
        <f ca="1">IF(V192=1,"Corriger",'M3-In'!Y192* vergoeddrie +'M3-In'!Z192*ROUND( vergoeddrie *1.5,2)+'M3-In'!AA192*ROUND( vergoeddrie *0.6,2)+'M3-In'!AB192*ROUND( vergoeddrie *0.9,2))</f>
        <v>0</v>
      </c>
      <c r="Z192" s="81">
        <f t="shared" ca="1" si="37"/>
        <v>0</v>
      </c>
      <c r="AA192" s="81">
        <f>E192+'M3-In'!N192+'M3-In'!P192+H192</f>
        <v>0</v>
      </c>
      <c r="AB192" s="81">
        <f>E192+'M3-In'!N192+'M3-In'!P192</f>
        <v>0</v>
      </c>
      <c r="AC192" s="25">
        <f>IF(V192=1,"Corriger",MIN(AA192,ad5m3*Ident!L192))</f>
        <v>0</v>
      </c>
      <c r="AD192" s="25">
        <f>MIN(AB192,ad5m3*Ident!L192)</f>
        <v>0</v>
      </c>
      <c r="AE192" s="81">
        <f t="shared" si="38"/>
        <v>0</v>
      </c>
      <c r="AF192" s="81">
        <f t="shared" si="39"/>
        <v>0</v>
      </c>
      <c r="AG192" s="81">
        <f>'M3-In'!AD192+'M3-In'!AE192</f>
        <v>0</v>
      </c>
      <c r="AH192" s="81">
        <f t="shared" si="40"/>
        <v>0</v>
      </c>
      <c r="AI192" s="81">
        <f>IF(V192=1,"Corriger!",ROUND('M3-In'!AF192*AE192*fuf,2))</f>
        <v>0</v>
      </c>
      <c r="AJ192" s="81">
        <f>IF(V192=1,"Corriger!",ROUND('M3-In'!AG192*AE192*fuf,2))</f>
        <v>0</v>
      </c>
      <c r="AK192" s="81">
        <f>IF(V192=1,"Corriger!",ROUND('M3-In'!AH192*AE192*fuf,2))</f>
        <v>0</v>
      </c>
      <c r="AL192" s="81">
        <f>IF(V192=1,"Corriger!",ROUND('M3-In'!AI192*AE192*fuf,2))</f>
        <v>0</v>
      </c>
      <c r="AM192" s="81">
        <f>IF(V192=1,"Corriger!",ROUND('M3-In'!AJ192*AE192*fuf,2))</f>
        <v>0</v>
      </c>
      <c r="AN192" s="81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1">
        <f t="shared" si="42"/>
        <v>0</v>
      </c>
      <c r="AQ192" s="81">
        <f t="shared" ca="1" si="43"/>
        <v>0</v>
      </c>
      <c r="AR192" s="81">
        <f t="shared" ca="1" si="44"/>
        <v>0</v>
      </c>
      <c r="AS192" s="81">
        <f t="shared" si="45"/>
        <v>0</v>
      </c>
      <c r="AT192" s="81">
        <f t="shared" ca="1" si="46"/>
        <v>0</v>
      </c>
      <c r="AU192" s="81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'M3-In'!F193*malu3+'M3-In'!G193*dima3+'M3-In'!H193*wome3+'M3-In'!I193*doje3+'M3-In'!J193*vrve3+'M3-In'!K193*zasa3+'M3-In'!L193*zodi3</f>
        <v>0</v>
      </c>
      <c r="F193" s="34">
        <f>IF('M3-In'!Q193&lt;0,1,0)</f>
        <v>0</v>
      </c>
      <c r="G193" s="81" t="str">
        <f t="shared" si="32"/>
        <v>OK</v>
      </c>
      <c r="H193" s="81">
        <f>IF('M3-In'!Q193&lt;0,0,'M3-In'!Q193)</f>
        <v>0</v>
      </c>
      <c r="I193" s="25">
        <f>IF('M3-In'!F193&gt;0,malu3,0)</f>
        <v>0</v>
      </c>
      <c r="J193" s="25">
        <f>IF('M3-In'!G193&gt;0,dima3,0)</f>
        <v>0</v>
      </c>
      <c r="K193" s="25">
        <f>IF('M3-In'!H193&gt;0,wome3,0)</f>
        <v>0</v>
      </c>
      <c r="L193" s="25">
        <f>IF('M3-In'!I193&gt;0,doje3,0)</f>
        <v>0</v>
      </c>
      <c r="M193" s="25">
        <f>IF('M3-In'!J193&gt;0,vrve3,0)</f>
        <v>0</v>
      </c>
      <c r="N193" s="25">
        <f>IF('M3-In'!K193&gt;0,zasa3,0)</f>
        <v>0</v>
      </c>
      <c r="O193" s="25">
        <f>IF('M3-In'!L193&gt;0,zodi3,0)</f>
        <v>0</v>
      </c>
      <c r="P193" s="25">
        <f t="shared" si="33"/>
        <v>0</v>
      </c>
      <c r="Q193" s="25">
        <f>IF(P193+'M3-In'!U193&gt;malu3+dima3+wome3+doje3+vrve3+zasa3+zodi3,1,0)</f>
        <v>0</v>
      </c>
      <c r="R193" s="25" t="str">
        <f t="shared" si="34"/>
        <v>OK</v>
      </c>
      <c r="S193" s="25">
        <f>MIN(P193+'M3-In'!U193,malu3+dima3+wome3+doje3+vrve3+zasa3+zodi3)</f>
        <v>0</v>
      </c>
      <c r="T193" s="25">
        <f>IF('M3-In'!AD193+'M3-In'!AE193+'M3-In'!AF193+'M3-In'!AG193+'M3-In'!AH193+'M3-In'!AI193+'M3-In'!AJ193&gt;S193,1,0)</f>
        <v>0</v>
      </c>
      <c r="U193" s="25" t="str">
        <f t="shared" si="35"/>
        <v>OK</v>
      </c>
      <c r="V193" s="81">
        <f t="shared" si="36"/>
        <v>0</v>
      </c>
      <c r="W193" s="81">
        <f>ROUND('M3-In'!Y193+'M3-In'!Z193+'M3-In'!AA193*0.5+'M3-In'!AB193*0.5,2)</f>
        <v>0</v>
      </c>
      <c r="X193" s="81">
        <f>ROUND('M3-In'!Y193,2)+ROUND('M3-In'!Z193*1.5,2)+ROUND('M3-In'!AA193*0.6,2)+ROUND('M3-In'!AB193*0.9,2)</f>
        <v>0</v>
      </c>
      <c r="Y193" s="81">
        <f ca="1">IF(V193=1,"Corriger",'M3-In'!Y193* vergoeddrie +'M3-In'!Z193*ROUND( vergoeddrie *1.5,2)+'M3-In'!AA193*ROUND( vergoeddrie *0.6,2)+'M3-In'!AB193*ROUND( vergoeddrie *0.9,2))</f>
        <v>0</v>
      </c>
      <c r="Z193" s="81">
        <f t="shared" ca="1" si="37"/>
        <v>0</v>
      </c>
      <c r="AA193" s="81">
        <f>E193+'M3-In'!N193+'M3-In'!P193+H193</f>
        <v>0</v>
      </c>
      <c r="AB193" s="81">
        <f>E193+'M3-In'!N193+'M3-In'!P193</f>
        <v>0</v>
      </c>
      <c r="AC193" s="25">
        <f>IF(V193=1,"Corriger",MIN(AA193,ad5m3*Ident!L193))</f>
        <v>0</v>
      </c>
      <c r="AD193" s="25">
        <f>MIN(AB193,ad5m3*Ident!L193)</f>
        <v>0</v>
      </c>
      <c r="AE193" s="81">
        <f t="shared" si="38"/>
        <v>0</v>
      </c>
      <c r="AF193" s="81">
        <f t="shared" si="39"/>
        <v>0</v>
      </c>
      <c r="AG193" s="81">
        <f>'M3-In'!AD193+'M3-In'!AE193</f>
        <v>0</v>
      </c>
      <c r="AH193" s="81">
        <f t="shared" si="40"/>
        <v>0</v>
      </c>
      <c r="AI193" s="81">
        <f>IF(V193=1,"Corriger!",ROUND('M3-In'!AF193*AE193*fuf,2))</f>
        <v>0</v>
      </c>
      <c r="AJ193" s="81">
        <f>IF(V193=1,"Corriger!",ROUND('M3-In'!AG193*AE193*fuf,2))</f>
        <v>0</v>
      </c>
      <c r="AK193" s="81">
        <f>IF(V193=1,"Corriger!",ROUND('M3-In'!AH193*AE193*fuf,2))</f>
        <v>0</v>
      </c>
      <c r="AL193" s="81">
        <f>IF(V193=1,"Corriger!",ROUND('M3-In'!AI193*AE193*fuf,2))</f>
        <v>0</v>
      </c>
      <c r="AM193" s="81">
        <f>IF(V193=1,"Corriger!",ROUND('M3-In'!AJ193*AE193*fuf,2))</f>
        <v>0</v>
      </c>
      <c r="AN193" s="81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1">
        <f t="shared" si="42"/>
        <v>0</v>
      </c>
      <c r="AQ193" s="81">
        <f t="shared" ca="1" si="43"/>
        <v>0</v>
      </c>
      <c r="AR193" s="81">
        <f t="shared" ca="1" si="44"/>
        <v>0</v>
      </c>
      <c r="AS193" s="81">
        <f t="shared" si="45"/>
        <v>0</v>
      </c>
      <c r="AT193" s="81">
        <f t="shared" ca="1" si="46"/>
        <v>0</v>
      </c>
      <c r="AU193" s="81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'M3-In'!F194*malu3+'M3-In'!G194*dima3+'M3-In'!H194*wome3+'M3-In'!I194*doje3+'M3-In'!J194*vrve3+'M3-In'!K194*zasa3+'M3-In'!L194*zodi3</f>
        <v>0</v>
      </c>
      <c r="F194" s="34">
        <f>IF('M3-In'!Q194&lt;0,1,0)</f>
        <v>0</v>
      </c>
      <c r="G194" s="81" t="str">
        <f t="shared" si="32"/>
        <v>OK</v>
      </c>
      <c r="H194" s="81">
        <f>IF('M3-In'!Q194&lt;0,0,'M3-In'!Q194)</f>
        <v>0</v>
      </c>
      <c r="I194" s="25">
        <f>IF('M3-In'!F194&gt;0,malu3,0)</f>
        <v>0</v>
      </c>
      <c r="J194" s="25">
        <f>IF('M3-In'!G194&gt;0,dima3,0)</f>
        <v>0</v>
      </c>
      <c r="K194" s="25">
        <f>IF('M3-In'!H194&gt;0,wome3,0)</f>
        <v>0</v>
      </c>
      <c r="L194" s="25">
        <f>IF('M3-In'!I194&gt;0,doje3,0)</f>
        <v>0</v>
      </c>
      <c r="M194" s="25">
        <f>IF('M3-In'!J194&gt;0,vrve3,0)</f>
        <v>0</v>
      </c>
      <c r="N194" s="25">
        <f>IF('M3-In'!K194&gt;0,zasa3,0)</f>
        <v>0</v>
      </c>
      <c r="O194" s="25">
        <f>IF('M3-In'!L194&gt;0,zodi3,0)</f>
        <v>0</v>
      </c>
      <c r="P194" s="25">
        <f t="shared" si="33"/>
        <v>0</v>
      </c>
      <c r="Q194" s="25">
        <f>IF(P194+'M3-In'!U194&gt;malu3+dima3+wome3+doje3+vrve3+zasa3+zodi3,1,0)</f>
        <v>0</v>
      </c>
      <c r="R194" s="25" t="str">
        <f t="shared" si="34"/>
        <v>OK</v>
      </c>
      <c r="S194" s="25">
        <f>MIN(P194+'M3-In'!U194,malu3+dima3+wome3+doje3+vrve3+zasa3+zodi3)</f>
        <v>0</v>
      </c>
      <c r="T194" s="25">
        <f>IF('M3-In'!AD194+'M3-In'!AE194+'M3-In'!AF194+'M3-In'!AG194+'M3-In'!AH194+'M3-In'!AI194+'M3-In'!AJ194&gt;S194,1,0)</f>
        <v>0</v>
      </c>
      <c r="U194" s="25" t="str">
        <f t="shared" si="35"/>
        <v>OK</v>
      </c>
      <c r="V194" s="81">
        <f t="shared" si="36"/>
        <v>0</v>
      </c>
      <c r="W194" s="81">
        <f>ROUND('M3-In'!Y194+'M3-In'!Z194+'M3-In'!AA194*0.5+'M3-In'!AB194*0.5,2)</f>
        <v>0</v>
      </c>
      <c r="X194" s="81">
        <f>ROUND('M3-In'!Y194,2)+ROUND('M3-In'!Z194*1.5,2)+ROUND('M3-In'!AA194*0.6,2)+ROUND('M3-In'!AB194*0.9,2)</f>
        <v>0</v>
      </c>
      <c r="Y194" s="81">
        <f ca="1">IF(V194=1,"Corriger",'M3-In'!Y194* vergoeddrie +'M3-In'!Z194*ROUND( vergoeddrie *1.5,2)+'M3-In'!AA194*ROUND( vergoeddrie *0.6,2)+'M3-In'!AB194*ROUND( vergoeddrie *0.9,2))</f>
        <v>0</v>
      </c>
      <c r="Z194" s="81">
        <f t="shared" ca="1" si="37"/>
        <v>0</v>
      </c>
      <c r="AA194" s="81">
        <f>E194+'M3-In'!N194+'M3-In'!P194+H194</f>
        <v>0</v>
      </c>
      <c r="AB194" s="81">
        <f>E194+'M3-In'!N194+'M3-In'!P194</f>
        <v>0</v>
      </c>
      <c r="AC194" s="25">
        <f>IF(V194=1,"Corriger",MIN(AA194,ad5m3*Ident!L194))</f>
        <v>0</v>
      </c>
      <c r="AD194" s="25">
        <f>MIN(AB194,ad5m3*Ident!L194)</f>
        <v>0</v>
      </c>
      <c r="AE194" s="81">
        <f t="shared" si="38"/>
        <v>0</v>
      </c>
      <c r="AF194" s="81">
        <f t="shared" si="39"/>
        <v>0</v>
      </c>
      <c r="AG194" s="81">
        <f>'M3-In'!AD194+'M3-In'!AE194</f>
        <v>0</v>
      </c>
      <c r="AH194" s="81">
        <f t="shared" si="40"/>
        <v>0</v>
      </c>
      <c r="AI194" s="81">
        <f>IF(V194=1,"Corriger!",ROUND('M3-In'!AF194*AE194*fuf,2))</f>
        <v>0</v>
      </c>
      <c r="AJ194" s="81">
        <f>IF(V194=1,"Corriger!",ROUND('M3-In'!AG194*AE194*fuf,2))</f>
        <v>0</v>
      </c>
      <c r="AK194" s="81">
        <f>IF(V194=1,"Corriger!",ROUND('M3-In'!AH194*AE194*fuf,2))</f>
        <v>0</v>
      </c>
      <c r="AL194" s="81">
        <f>IF(V194=1,"Corriger!",ROUND('M3-In'!AI194*AE194*fuf,2))</f>
        <v>0</v>
      </c>
      <c r="AM194" s="81">
        <f>IF(V194=1,"Corriger!",ROUND('M3-In'!AJ194*AE194*fuf,2))</f>
        <v>0</v>
      </c>
      <c r="AN194" s="81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1">
        <f t="shared" si="42"/>
        <v>0</v>
      </c>
      <c r="AQ194" s="81">
        <f t="shared" ca="1" si="43"/>
        <v>0</v>
      </c>
      <c r="AR194" s="81">
        <f t="shared" ca="1" si="44"/>
        <v>0</v>
      </c>
      <c r="AS194" s="81">
        <f t="shared" si="45"/>
        <v>0</v>
      </c>
      <c r="AT194" s="81">
        <f t="shared" ca="1" si="46"/>
        <v>0</v>
      </c>
      <c r="AU194" s="81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'M3-In'!F195*malu3+'M3-In'!G195*dima3+'M3-In'!H195*wome3+'M3-In'!I195*doje3+'M3-In'!J195*vrve3+'M3-In'!K195*zasa3+'M3-In'!L195*zodi3</f>
        <v>0</v>
      </c>
      <c r="F195" s="34">
        <f>IF('M3-In'!Q195&lt;0,1,0)</f>
        <v>0</v>
      </c>
      <c r="G195" s="81" t="str">
        <f t="shared" si="32"/>
        <v>OK</v>
      </c>
      <c r="H195" s="81">
        <f>IF('M3-In'!Q195&lt;0,0,'M3-In'!Q195)</f>
        <v>0</v>
      </c>
      <c r="I195" s="25">
        <f>IF('M3-In'!F195&gt;0,malu3,0)</f>
        <v>0</v>
      </c>
      <c r="J195" s="25">
        <f>IF('M3-In'!G195&gt;0,dima3,0)</f>
        <v>0</v>
      </c>
      <c r="K195" s="25">
        <f>IF('M3-In'!H195&gt;0,wome3,0)</f>
        <v>0</v>
      </c>
      <c r="L195" s="25">
        <f>IF('M3-In'!I195&gt;0,doje3,0)</f>
        <v>0</v>
      </c>
      <c r="M195" s="25">
        <f>IF('M3-In'!J195&gt;0,vrve3,0)</f>
        <v>0</v>
      </c>
      <c r="N195" s="25">
        <f>IF('M3-In'!K195&gt;0,zasa3,0)</f>
        <v>0</v>
      </c>
      <c r="O195" s="25">
        <f>IF('M3-In'!L195&gt;0,zodi3,0)</f>
        <v>0</v>
      </c>
      <c r="P195" s="25">
        <f t="shared" si="33"/>
        <v>0</v>
      </c>
      <c r="Q195" s="25">
        <f>IF(P195+'M3-In'!U195&gt;malu3+dima3+wome3+doje3+vrve3+zasa3+zodi3,1,0)</f>
        <v>0</v>
      </c>
      <c r="R195" s="25" t="str">
        <f t="shared" si="34"/>
        <v>OK</v>
      </c>
      <c r="S195" s="25">
        <f>MIN(P195+'M3-In'!U195,malu3+dima3+wome3+doje3+vrve3+zasa3+zodi3)</f>
        <v>0</v>
      </c>
      <c r="T195" s="25">
        <f>IF('M3-In'!AD195+'M3-In'!AE195+'M3-In'!AF195+'M3-In'!AG195+'M3-In'!AH195+'M3-In'!AI195+'M3-In'!AJ195&gt;S195,1,0)</f>
        <v>0</v>
      </c>
      <c r="U195" s="25" t="str">
        <f t="shared" si="35"/>
        <v>OK</v>
      </c>
      <c r="V195" s="81">
        <f t="shared" si="36"/>
        <v>0</v>
      </c>
      <c r="W195" s="81">
        <f>ROUND('M3-In'!Y195+'M3-In'!Z195+'M3-In'!AA195*0.5+'M3-In'!AB195*0.5,2)</f>
        <v>0</v>
      </c>
      <c r="X195" s="81">
        <f>ROUND('M3-In'!Y195,2)+ROUND('M3-In'!Z195*1.5,2)+ROUND('M3-In'!AA195*0.6,2)+ROUND('M3-In'!AB195*0.9,2)</f>
        <v>0</v>
      </c>
      <c r="Y195" s="81">
        <f ca="1">IF(V195=1,"Corriger",'M3-In'!Y195* vergoeddrie +'M3-In'!Z195*ROUND( vergoeddrie *1.5,2)+'M3-In'!AA195*ROUND( vergoeddrie *0.6,2)+'M3-In'!AB195*ROUND( vergoeddrie *0.9,2))</f>
        <v>0</v>
      </c>
      <c r="Z195" s="81">
        <f t="shared" ca="1" si="37"/>
        <v>0</v>
      </c>
      <c r="AA195" s="81">
        <f>E195+'M3-In'!N195+'M3-In'!P195+H195</f>
        <v>0</v>
      </c>
      <c r="AB195" s="81">
        <f>E195+'M3-In'!N195+'M3-In'!P195</f>
        <v>0</v>
      </c>
      <c r="AC195" s="25">
        <f>IF(V195=1,"Corriger",MIN(AA195,ad5m3*Ident!L195))</f>
        <v>0</v>
      </c>
      <c r="AD195" s="25">
        <f>MIN(AB195,ad5m3*Ident!L195)</f>
        <v>0</v>
      </c>
      <c r="AE195" s="81">
        <f t="shared" si="38"/>
        <v>0</v>
      </c>
      <c r="AF195" s="81">
        <f t="shared" si="39"/>
        <v>0</v>
      </c>
      <c r="AG195" s="81">
        <f>'M3-In'!AD195+'M3-In'!AE195</f>
        <v>0</v>
      </c>
      <c r="AH195" s="81">
        <f t="shared" si="40"/>
        <v>0</v>
      </c>
      <c r="AI195" s="81">
        <f>IF(V195=1,"Corriger!",ROUND('M3-In'!AF195*AE195*fuf,2))</f>
        <v>0</v>
      </c>
      <c r="AJ195" s="81">
        <f>IF(V195=1,"Corriger!",ROUND('M3-In'!AG195*AE195*fuf,2))</f>
        <v>0</v>
      </c>
      <c r="AK195" s="81">
        <f>IF(V195=1,"Corriger!",ROUND('M3-In'!AH195*AE195*fuf,2))</f>
        <v>0</v>
      </c>
      <c r="AL195" s="81">
        <f>IF(V195=1,"Corriger!",ROUND('M3-In'!AI195*AE195*fuf,2))</f>
        <v>0</v>
      </c>
      <c r="AM195" s="81">
        <f>IF(V195=1,"Corriger!",ROUND('M3-In'!AJ195*AE195*fuf,2))</f>
        <v>0</v>
      </c>
      <c r="AN195" s="81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1">
        <f t="shared" si="42"/>
        <v>0</v>
      </c>
      <c r="AQ195" s="81">
        <f t="shared" ca="1" si="43"/>
        <v>0</v>
      </c>
      <c r="AR195" s="81">
        <f t="shared" ca="1" si="44"/>
        <v>0</v>
      </c>
      <c r="AS195" s="81">
        <f t="shared" si="45"/>
        <v>0</v>
      </c>
      <c r="AT195" s="81">
        <f t="shared" ca="1" si="46"/>
        <v>0</v>
      </c>
      <c r="AU195" s="81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'M3-In'!F196*malu3+'M3-In'!G196*dima3+'M3-In'!H196*wome3+'M3-In'!I196*doje3+'M3-In'!J196*vrve3+'M3-In'!K196*zasa3+'M3-In'!L196*zodi3</f>
        <v>0</v>
      </c>
      <c r="F196" s="34">
        <f>IF('M3-In'!Q196&lt;0,1,0)</f>
        <v>0</v>
      </c>
      <c r="G196" s="81" t="str">
        <f t="shared" ref="G196:G259" si="48">IF(F196=1,"pas&lt;0 !","OK")</f>
        <v>OK</v>
      </c>
      <c r="H196" s="81">
        <f>IF('M3-In'!Q196&lt;0,0,'M3-In'!Q196)</f>
        <v>0</v>
      </c>
      <c r="I196" s="25">
        <f>IF('M3-In'!F196&gt;0,malu3,0)</f>
        <v>0</v>
      </c>
      <c r="J196" s="25">
        <f>IF('M3-In'!G196&gt;0,dima3,0)</f>
        <v>0</v>
      </c>
      <c r="K196" s="25">
        <f>IF('M3-In'!H196&gt;0,wome3,0)</f>
        <v>0</v>
      </c>
      <c r="L196" s="25">
        <f>IF('M3-In'!I196&gt;0,doje3,0)</f>
        <v>0</v>
      </c>
      <c r="M196" s="25">
        <f>IF('M3-In'!J196&gt;0,vrve3,0)</f>
        <v>0</v>
      </c>
      <c r="N196" s="25">
        <f>IF('M3-In'!K196&gt;0,zasa3,0)</f>
        <v>0</v>
      </c>
      <c r="O196" s="25">
        <f>IF('M3-In'!L196&gt;0,zodi3,0)</f>
        <v>0</v>
      </c>
      <c r="P196" s="25">
        <f t="shared" ref="P196:P259" si="49">I196+J196+K196+L196+M196+N196+O196</f>
        <v>0</v>
      </c>
      <c r="Q196" s="25">
        <f>IF(P196+'M3-In'!U196&gt;malu3+dima3+wome3+doje3+vrve3+zasa3+zodi3,1,0)</f>
        <v>0</v>
      </c>
      <c r="R196" s="25" t="str">
        <f t="shared" ref="R196:R259" si="50">IF(Q196=1,"Trop!","OK")</f>
        <v>OK</v>
      </c>
      <c r="S196" s="25">
        <f>MIN(P196+'M3-In'!U196,malu3+dima3+wome3+doje3+vrve3+zasa3+zodi3)</f>
        <v>0</v>
      </c>
      <c r="T196" s="25">
        <f>IF('M3-In'!AD196+'M3-In'!AE196+'M3-In'!AF196+'M3-In'!AG196+'M3-In'!AH196+'M3-In'!AI196+'M3-In'!AJ196&gt;S196,1,0)</f>
        <v>0</v>
      </c>
      <c r="U196" s="25" t="str">
        <f t="shared" ref="U196:U259" si="51">IF(T196=1,"Trop!","OK")</f>
        <v>OK</v>
      </c>
      <c r="V196" s="81">
        <f t="shared" ref="V196:V259" si="52">IF(OR(Q196=1,T196=1,F196=1),1,0)</f>
        <v>0</v>
      </c>
      <c r="W196" s="81">
        <f>ROUND('M3-In'!Y196+'M3-In'!Z196+'M3-In'!AA196*0.5+'M3-In'!AB196*0.5,2)</f>
        <v>0</v>
      </c>
      <c r="X196" s="81">
        <f>ROUND('M3-In'!Y196,2)+ROUND('M3-In'!Z196*1.5,2)+ROUND('M3-In'!AA196*0.6,2)+ROUND('M3-In'!AB196*0.9,2)</f>
        <v>0</v>
      </c>
      <c r="Y196" s="81">
        <f ca="1">IF(V196=1,"Corriger",'M3-In'!Y196* vergoeddrie +'M3-In'!Z196*ROUND( vergoeddrie *1.5,2)+'M3-In'!AA196*ROUND( vergoeddrie *0.6,2)+'M3-In'!AB196*ROUND( vergoeddrie *0.9,2))</f>
        <v>0</v>
      </c>
      <c r="Z196" s="81">
        <f t="shared" ref="Z196:Z259" ca="1" si="53">IF(V196=1,"Corriger",Y196-AU196)</f>
        <v>0</v>
      </c>
      <c r="AA196" s="81">
        <f>E196+'M3-In'!N196+'M3-In'!P196+H196</f>
        <v>0</v>
      </c>
      <c r="AB196" s="81">
        <f>E196+'M3-In'!N196+'M3-In'!P196</f>
        <v>0</v>
      </c>
      <c r="AC196" s="25">
        <f>IF(V196=1,"Corriger",MIN(AA196,ad5m3*Ident!L196))</f>
        <v>0</v>
      </c>
      <c r="AD196" s="25">
        <f>MIN(AB196,ad5m3*Ident!L196)</f>
        <v>0</v>
      </c>
      <c r="AE196" s="81">
        <f t="shared" ref="AE196:AE259" si="54">IF(V196=1,"Corriger!",IF(S196=0,0,ROUND(AD196/S196,2)))</f>
        <v>0</v>
      </c>
      <c r="AF196" s="81">
        <f t="shared" ref="AF196:AF259" si="55">IF(V196=1,"Corriger!",ROUND(W196*fuf,2))</f>
        <v>0</v>
      </c>
      <c r="AG196" s="81">
        <f>'M3-In'!AD196+'M3-In'!AE196</f>
        <v>0</v>
      </c>
      <c r="AH196" s="81">
        <f t="shared" ref="AH196:AH259" si="56">IF(V196=1,"Corriger!",ROUND(AG196*AE196*fuf,2))</f>
        <v>0</v>
      </c>
      <c r="AI196" s="81">
        <f>IF(V196=1,"Corriger!",ROUND('M3-In'!AF196*AE196*fuf,2))</f>
        <v>0</v>
      </c>
      <c r="AJ196" s="81">
        <f>IF(V196=1,"Corriger!",ROUND('M3-In'!AG196*AE196*fuf,2))</f>
        <v>0</v>
      </c>
      <c r="AK196" s="81">
        <f>IF(V196=1,"Corriger!",ROUND('M3-In'!AH196*AE196*fuf,2))</f>
        <v>0</v>
      </c>
      <c r="AL196" s="81">
        <f>IF(V196=1,"Corriger!",ROUND('M3-In'!AI196*AE196*fuf,2))</f>
        <v>0</v>
      </c>
      <c r="AM196" s="81">
        <f>IF(V196=1,"Corriger!",ROUND('M3-In'!AJ196*AE196*fuf,2))</f>
        <v>0</v>
      </c>
      <c r="AN196" s="81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1">
        <f t="shared" ref="AP196:AP259" si="58">ROUND(W196*fuf,2)</f>
        <v>0</v>
      </c>
      <c r="AQ196" s="81">
        <f t="shared" ref="AQ196:AQ259" ca="1" si="59">ROUND(fulm3*AP196,2)</f>
        <v>0</v>
      </c>
      <c r="AR196" s="81">
        <f t="shared" ref="AR196:AR259" ca="1" si="60">ROUND(AQ196*wnbij/100,2)</f>
        <v>0</v>
      </c>
      <c r="AS196" s="81">
        <f t="shared" ref="AS196:AS259" si="61">MIN(ROUND(AP196/upm_3,2),1)</f>
        <v>0</v>
      </c>
      <c r="AT196" s="81">
        <f t="shared" ref="AT196:AT259" ca="1" si="62">MIN(ROUND(bvmll3*AS196,2),AR196)</f>
        <v>0</v>
      </c>
      <c r="AU196" s="81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'M3-In'!F197*malu3+'M3-In'!G197*dima3+'M3-In'!H197*wome3+'M3-In'!I197*doje3+'M3-In'!J197*vrve3+'M3-In'!K197*zasa3+'M3-In'!L197*zodi3</f>
        <v>0</v>
      </c>
      <c r="F197" s="34">
        <f>IF('M3-In'!Q197&lt;0,1,0)</f>
        <v>0</v>
      </c>
      <c r="G197" s="81" t="str">
        <f t="shared" si="48"/>
        <v>OK</v>
      </c>
      <c r="H197" s="81">
        <f>IF('M3-In'!Q197&lt;0,0,'M3-In'!Q197)</f>
        <v>0</v>
      </c>
      <c r="I197" s="25">
        <f>IF('M3-In'!F197&gt;0,malu3,0)</f>
        <v>0</v>
      </c>
      <c r="J197" s="25">
        <f>IF('M3-In'!G197&gt;0,dima3,0)</f>
        <v>0</v>
      </c>
      <c r="K197" s="25">
        <f>IF('M3-In'!H197&gt;0,wome3,0)</f>
        <v>0</v>
      </c>
      <c r="L197" s="25">
        <f>IF('M3-In'!I197&gt;0,doje3,0)</f>
        <v>0</v>
      </c>
      <c r="M197" s="25">
        <f>IF('M3-In'!J197&gt;0,vrve3,0)</f>
        <v>0</v>
      </c>
      <c r="N197" s="25">
        <f>IF('M3-In'!K197&gt;0,zasa3,0)</f>
        <v>0</v>
      </c>
      <c r="O197" s="25">
        <f>IF('M3-In'!L197&gt;0,zodi3,0)</f>
        <v>0</v>
      </c>
      <c r="P197" s="25">
        <f t="shared" si="49"/>
        <v>0</v>
      </c>
      <c r="Q197" s="25">
        <f>IF(P197+'M3-In'!U197&gt;malu3+dima3+wome3+doje3+vrve3+zasa3+zodi3,1,0)</f>
        <v>0</v>
      </c>
      <c r="R197" s="25" t="str">
        <f t="shared" si="50"/>
        <v>OK</v>
      </c>
      <c r="S197" s="25">
        <f>MIN(P197+'M3-In'!U197,malu3+dima3+wome3+doje3+vrve3+zasa3+zodi3)</f>
        <v>0</v>
      </c>
      <c r="T197" s="25">
        <f>IF('M3-In'!AD197+'M3-In'!AE197+'M3-In'!AF197+'M3-In'!AG197+'M3-In'!AH197+'M3-In'!AI197+'M3-In'!AJ197&gt;S197,1,0)</f>
        <v>0</v>
      </c>
      <c r="U197" s="25" t="str">
        <f t="shared" si="51"/>
        <v>OK</v>
      </c>
      <c r="V197" s="81">
        <f t="shared" si="52"/>
        <v>0</v>
      </c>
      <c r="W197" s="81">
        <f>ROUND('M3-In'!Y197+'M3-In'!Z197+'M3-In'!AA197*0.5+'M3-In'!AB197*0.5,2)</f>
        <v>0</v>
      </c>
      <c r="X197" s="81">
        <f>ROUND('M3-In'!Y197,2)+ROUND('M3-In'!Z197*1.5,2)+ROUND('M3-In'!AA197*0.6,2)+ROUND('M3-In'!AB197*0.9,2)</f>
        <v>0</v>
      </c>
      <c r="Y197" s="81">
        <f ca="1">IF(V197=1,"Corriger",'M3-In'!Y197* vergoeddrie +'M3-In'!Z197*ROUND( vergoeddrie *1.5,2)+'M3-In'!AA197*ROUND( vergoeddrie *0.6,2)+'M3-In'!AB197*ROUND( vergoeddrie *0.9,2))</f>
        <v>0</v>
      </c>
      <c r="Z197" s="81">
        <f t="shared" ca="1" si="53"/>
        <v>0</v>
      </c>
      <c r="AA197" s="81">
        <f>E197+'M3-In'!N197+'M3-In'!P197+H197</f>
        <v>0</v>
      </c>
      <c r="AB197" s="81">
        <f>E197+'M3-In'!N197+'M3-In'!P197</f>
        <v>0</v>
      </c>
      <c r="AC197" s="25">
        <f>IF(V197=1,"Corriger",MIN(AA197,ad5m3*Ident!L197))</f>
        <v>0</v>
      </c>
      <c r="AD197" s="25">
        <f>MIN(AB197,ad5m3*Ident!L197)</f>
        <v>0</v>
      </c>
      <c r="AE197" s="81">
        <f t="shared" si="54"/>
        <v>0</v>
      </c>
      <c r="AF197" s="81">
        <f t="shared" si="55"/>
        <v>0</v>
      </c>
      <c r="AG197" s="81">
        <f>'M3-In'!AD197+'M3-In'!AE197</f>
        <v>0</v>
      </c>
      <c r="AH197" s="81">
        <f t="shared" si="56"/>
        <v>0</v>
      </c>
      <c r="AI197" s="81">
        <f>IF(V197=1,"Corriger!",ROUND('M3-In'!AF197*AE197*fuf,2))</f>
        <v>0</v>
      </c>
      <c r="AJ197" s="81">
        <f>IF(V197=1,"Corriger!",ROUND('M3-In'!AG197*AE197*fuf,2))</f>
        <v>0</v>
      </c>
      <c r="AK197" s="81">
        <f>IF(V197=1,"Corriger!",ROUND('M3-In'!AH197*AE197*fuf,2))</f>
        <v>0</v>
      </c>
      <c r="AL197" s="81">
        <f>IF(V197=1,"Corriger!",ROUND('M3-In'!AI197*AE197*fuf,2))</f>
        <v>0</v>
      </c>
      <c r="AM197" s="81">
        <f>IF(V197=1,"Corriger!",ROUND('M3-In'!AJ197*AE197*fuf,2))</f>
        <v>0</v>
      </c>
      <c r="AN197" s="81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1">
        <f t="shared" si="58"/>
        <v>0</v>
      </c>
      <c r="AQ197" s="81">
        <f t="shared" ca="1" si="59"/>
        <v>0</v>
      </c>
      <c r="AR197" s="81">
        <f t="shared" ca="1" si="60"/>
        <v>0</v>
      </c>
      <c r="AS197" s="81">
        <f t="shared" si="61"/>
        <v>0</v>
      </c>
      <c r="AT197" s="81">
        <f t="shared" ca="1" si="62"/>
        <v>0</v>
      </c>
      <c r="AU197" s="81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'M3-In'!F198*malu3+'M3-In'!G198*dima3+'M3-In'!H198*wome3+'M3-In'!I198*doje3+'M3-In'!J198*vrve3+'M3-In'!K198*zasa3+'M3-In'!L198*zodi3</f>
        <v>0</v>
      </c>
      <c r="F198" s="34">
        <f>IF('M3-In'!Q198&lt;0,1,0)</f>
        <v>0</v>
      </c>
      <c r="G198" s="81" t="str">
        <f t="shared" si="48"/>
        <v>OK</v>
      </c>
      <c r="H198" s="81">
        <f>IF('M3-In'!Q198&lt;0,0,'M3-In'!Q198)</f>
        <v>0</v>
      </c>
      <c r="I198" s="25">
        <f>IF('M3-In'!F198&gt;0,malu3,0)</f>
        <v>0</v>
      </c>
      <c r="J198" s="25">
        <f>IF('M3-In'!G198&gt;0,dima3,0)</f>
        <v>0</v>
      </c>
      <c r="K198" s="25">
        <f>IF('M3-In'!H198&gt;0,wome3,0)</f>
        <v>0</v>
      </c>
      <c r="L198" s="25">
        <f>IF('M3-In'!I198&gt;0,doje3,0)</f>
        <v>0</v>
      </c>
      <c r="M198" s="25">
        <f>IF('M3-In'!J198&gt;0,vrve3,0)</f>
        <v>0</v>
      </c>
      <c r="N198" s="25">
        <f>IF('M3-In'!K198&gt;0,zasa3,0)</f>
        <v>0</v>
      </c>
      <c r="O198" s="25">
        <f>IF('M3-In'!L198&gt;0,zodi3,0)</f>
        <v>0</v>
      </c>
      <c r="P198" s="25">
        <f t="shared" si="49"/>
        <v>0</v>
      </c>
      <c r="Q198" s="25">
        <f>IF(P198+'M3-In'!U198&gt;malu3+dima3+wome3+doje3+vrve3+zasa3+zodi3,1,0)</f>
        <v>0</v>
      </c>
      <c r="R198" s="25" t="str">
        <f t="shared" si="50"/>
        <v>OK</v>
      </c>
      <c r="S198" s="25">
        <f>MIN(P198+'M3-In'!U198,malu3+dima3+wome3+doje3+vrve3+zasa3+zodi3)</f>
        <v>0</v>
      </c>
      <c r="T198" s="25">
        <f>IF('M3-In'!AD198+'M3-In'!AE198+'M3-In'!AF198+'M3-In'!AG198+'M3-In'!AH198+'M3-In'!AI198+'M3-In'!AJ198&gt;S198,1,0)</f>
        <v>0</v>
      </c>
      <c r="U198" s="25" t="str">
        <f t="shared" si="51"/>
        <v>OK</v>
      </c>
      <c r="V198" s="81">
        <f t="shared" si="52"/>
        <v>0</v>
      </c>
      <c r="W198" s="81">
        <f>ROUND('M3-In'!Y198+'M3-In'!Z198+'M3-In'!AA198*0.5+'M3-In'!AB198*0.5,2)</f>
        <v>0</v>
      </c>
      <c r="X198" s="81">
        <f>ROUND('M3-In'!Y198,2)+ROUND('M3-In'!Z198*1.5,2)+ROUND('M3-In'!AA198*0.6,2)+ROUND('M3-In'!AB198*0.9,2)</f>
        <v>0</v>
      </c>
      <c r="Y198" s="81">
        <f ca="1">IF(V198=1,"Corriger",'M3-In'!Y198* vergoeddrie +'M3-In'!Z198*ROUND( vergoeddrie *1.5,2)+'M3-In'!AA198*ROUND( vergoeddrie *0.6,2)+'M3-In'!AB198*ROUND( vergoeddrie *0.9,2))</f>
        <v>0</v>
      </c>
      <c r="Z198" s="81">
        <f t="shared" ca="1" si="53"/>
        <v>0</v>
      </c>
      <c r="AA198" s="81">
        <f>E198+'M3-In'!N198+'M3-In'!P198+H198</f>
        <v>0</v>
      </c>
      <c r="AB198" s="81">
        <f>E198+'M3-In'!N198+'M3-In'!P198</f>
        <v>0</v>
      </c>
      <c r="AC198" s="25">
        <f>IF(V198=1,"Corriger",MIN(AA198,ad5m3*Ident!L198))</f>
        <v>0</v>
      </c>
      <c r="AD198" s="25">
        <f>MIN(AB198,ad5m3*Ident!L198)</f>
        <v>0</v>
      </c>
      <c r="AE198" s="81">
        <f t="shared" si="54"/>
        <v>0</v>
      </c>
      <c r="AF198" s="81">
        <f t="shared" si="55"/>
        <v>0</v>
      </c>
      <c r="AG198" s="81">
        <f>'M3-In'!AD198+'M3-In'!AE198</f>
        <v>0</v>
      </c>
      <c r="AH198" s="81">
        <f t="shared" si="56"/>
        <v>0</v>
      </c>
      <c r="AI198" s="81">
        <f>IF(V198=1,"Corriger!",ROUND('M3-In'!AF198*AE198*fuf,2))</f>
        <v>0</v>
      </c>
      <c r="AJ198" s="81">
        <f>IF(V198=1,"Corriger!",ROUND('M3-In'!AG198*AE198*fuf,2))</f>
        <v>0</v>
      </c>
      <c r="AK198" s="81">
        <f>IF(V198=1,"Corriger!",ROUND('M3-In'!AH198*AE198*fuf,2))</f>
        <v>0</v>
      </c>
      <c r="AL198" s="81">
        <f>IF(V198=1,"Corriger!",ROUND('M3-In'!AI198*AE198*fuf,2))</f>
        <v>0</v>
      </c>
      <c r="AM198" s="81">
        <f>IF(V198=1,"Corriger!",ROUND('M3-In'!AJ198*AE198*fuf,2))</f>
        <v>0</v>
      </c>
      <c r="AN198" s="81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1">
        <f t="shared" si="58"/>
        <v>0</v>
      </c>
      <c r="AQ198" s="81">
        <f t="shared" ca="1" si="59"/>
        <v>0</v>
      </c>
      <c r="AR198" s="81">
        <f t="shared" ca="1" si="60"/>
        <v>0</v>
      </c>
      <c r="AS198" s="81">
        <f t="shared" si="61"/>
        <v>0</v>
      </c>
      <c r="AT198" s="81">
        <f t="shared" ca="1" si="62"/>
        <v>0</v>
      </c>
      <c r="AU198" s="81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'M3-In'!F199*malu3+'M3-In'!G199*dima3+'M3-In'!H199*wome3+'M3-In'!I199*doje3+'M3-In'!J199*vrve3+'M3-In'!K199*zasa3+'M3-In'!L199*zodi3</f>
        <v>0</v>
      </c>
      <c r="F199" s="34">
        <f>IF('M3-In'!Q199&lt;0,1,0)</f>
        <v>0</v>
      </c>
      <c r="G199" s="81" t="str">
        <f t="shared" si="48"/>
        <v>OK</v>
      </c>
      <c r="H199" s="81">
        <f>IF('M3-In'!Q199&lt;0,0,'M3-In'!Q199)</f>
        <v>0</v>
      </c>
      <c r="I199" s="25">
        <f>IF('M3-In'!F199&gt;0,malu3,0)</f>
        <v>0</v>
      </c>
      <c r="J199" s="25">
        <f>IF('M3-In'!G199&gt;0,dima3,0)</f>
        <v>0</v>
      </c>
      <c r="K199" s="25">
        <f>IF('M3-In'!H199&gt;0,wome3,0)</f>
        <v>0</v>
      </c>
      <c r="L199" s="25">
        <f>IF('M3-In'!I199&gt;0,doje3,0)</f>
        <v>0</v>
      </c>
      <c r="M199" s="25">
        <f>IF('M3-In'!J199&gt;0,vrve3,0)</f>
        <v>0</v>
      </c>
      <c r="N199" s="25">
        <f>IF('M3-In'!K199&gt;0,zasa3,0)</f>
        <v>0</v>
      </c>
      <c r="O199" s="25">
        <f>IF('M3-In'!L199&gt;0,zodi3,0)</f>
        <v>0</v>
      </c>
      <c r="P199" s="25">
        <f t="shared" si="49"/>
        <v>0</v>
      </c>
      <c r="Q199" s="25">
        <f>IF(P199+'M3-In'!U199&gt;malu3+dima3+wome3+doje3+vrve3+zasa3+zodi3,1,0)</f>
        <v>0</v>
      </c>
      <c r="R199" s="25" t="str">
        <f t="shared" si="50"/>
        <v>OK</v>
      </c>
      <c r="S199" s="25">
        <f>MIN(P199+'M3-In'!U199,malu3+dima3+wome3+doje3+vrve3+zasa3+zodi3)</f>
        <v>0</v>
      </c>
      <c r="T199" s="25">
        <f>IF('M3-In'!AD199+'M3-In'!AE199+'M3-In'!AF199+'M3-In'!AG199+'M3-In'!AH199+'M3-In'!AI199+'M3-In'!AJ199&gt;S199,1,0)</f>
        <v>0</v>
      </c>
      <c r="U199" s="25" t="str">
        <f t="shared" si="51"/>
        <v>OK</v>
      </c>
      <c r="V199" s="81">
        <f t="shared" si="52"/>
        <v>0</v>
      </c>
      <c r="W199" s="81">
        <f>ROUND('M3-In'!Y199+'M3-In'!Z199+'M3-In'!AA199*0.5+'M3-In'!AB199*0.5,2)</f>
        <v>0</v>
      </c>
      <c r="X199" s="81">
        <f>ROUND('M3-In'!Y199,2)+ROUND('M3-In'!Z199*1.5,2)+ROUND('M3-In'!AA199*0.6,2)+ROUND('M3-In'!AB199*0.9,2)</f>
        <v>0</v>
      </c>
      <c r="Y199" s="81">
        <f ca="1">IF(V199=1,"Corriger",'M3-In'!Y199* vergoeddrie +'M3-In'!Z199*ROUND( vergoeddrie *1.5,2)+'M3-In'!AA199*ROUND( vergoeddrie *0.6,2)+'M3-In'!AB199*ROUND( vergoeddrie *0.9,2))</f>
        <v>0</v>
      </c>
      <c r="Z199" s="81">
        <f t="shared" ca="1" si="53"/>
        <v>0</v>
      </c>
      <c r="AA199" s="81">
        <f>E199+'M3-In'!N199+'M3-In'!P199+H199</f>
        <v>0</v>
      </c>
      <c r="AB199" s="81">
        <f>E199+'M3-In'!N199+'M3-In'!P199</f>
        <v>0</v>
      </c>
      <c r="AC199" s="25">
        <f>IF(V199=1,"Corriger",MIN(AA199,ad5m3*Ident!L199))</f>
        <v>0</v>
      </c>
      <c r="AD199" s="25">
        <f>MIN(AB199,ad5m3*Ident!L199)</f>
        <v>0</v>
      </c>
      <c r="AE199" s="81">
        <f t="shared" si="54"/>
        <v>0</v>
      </c>
      <c r="AF199" s="81">
        <f t="shared" si="55"/>
        <v>0</v>
      </c>
      <c r="AG199" s="81">
        <f>'M3-In'!AD199+'M3-In'!AE199</f>
        <v>0</v>
      </c>
      <c r="AH199" s="81">
        <f t="shared" si="56"/>
        <v>0</v>
      </c>
      <c r="AI199" s="81">
        <f>IF(V199=1,"Corriger!",ROUND('M3-In'!AF199*AE199*fuf,2))</f>
        <v>0</v>
      </c>
      <c r="AJ199" s="81">
        <f>IF(V199=1,"Corriger!",ROUND('M3-In'!AG199*AE199*fuf,2))</f>
        <v>0</v>
      </c>
      <c r="AK199" s="81">
        <f>IF(V199=1,"Corriger!",ROUND('M3-In'!AH199*AE199*fuf,2))</f>
        <v>0</v>
      </c>
      <c r="AL199" s="81">
        <f>IF(V199=1,"Corriger!",ROUND('M3-In'!AI199*AE199*fuf,2))</f>
        <v>0</v>
      </c>
      <c r="AM199" s="81">
        <f>IF(V199=1,"Corriger!",ROUND('M3-In'!AJ199*AE199*fuf,2))</f>
        <v>0</v>
      </c>
      <c r="AN199" s="81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1">
        <f t="shared" si="58"/>
        <v>0</v>
      </c>
      <c r="AQ199" s="81">
        <f t="shared" ca="1" si="59"/>
        <v>0</v>
      </c>
      <c r="AR199" s="81">
        <f t="shared" ca="1" si="60"/>
        <v>0</v>
      </c>
      <c r="AS199" s="81">
        <f t="shared" si="61"/>
        <v>0</v>
      </c>
      <c r="AT199" s="81">
        <f t="shared" ca="1" si="62"/>
        <v>0</v>
      </c>
      <c r="AU199" s="81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'M3-In'!F200*malu3+'M3-In'!G200*dima3+'M3-In'!H200*wome3+'M3-In'!I200*doje3+'M3-In'!J200*vrve3+'M3-In'!K200*zasa3+'M3-In'!L200*zodi3</f>
        <v>0</v>
      </c>
      <c r="F200" s="34">
        <f>IF('M3-In'!Q200&lt;0,1,0)</f>
        <v>0</v>
      </c>
      <c r="G200" s="81" t="str">
        <f t="shared" si="48"/>
        <v>OK</v>
      </c>
      <c r="H200" s="81">
        <f>IF('M3-In'!Q200&lt;0,0,'M3-In'!Q200)</f>
        <v>0</v>
      </c>
      <c r="I200" s="25">
        <f>IF('M3-In'!F200&gt;0,malu3,0)</f>
        <v>0</v>
      </c>
      <c r="J200" s="25">
        <f>IF('M3-In'!G200&gt;0,dima3,0)</f>
        <v>0</v>
      </c>
      <c r="K200" s="25">
        <f>IF('M3-In'!H200&gt;0,wome3,0)</f>
        <v>0</v>
      </c>
      <c r="L200" s="25">
        <f>IF('M3-In'!I200&gt;0,doje3,0)</f>
        <v>0</v>
      </c>
      <c r="M200" s="25">
        <f>IF('M3-In'!J200&gt;0,vrve3,0)</f>
        <v>0</v>
      </c>
      <c r="N200" s="25">
        <f>IF('M3-In'!K200&gt;0,zasa3,0)</f>
        <v>0</v>
      </c>
      <c r="O200" s="25">
        <f>IF('M3-In'!L200&gt;0,zodi3,0)</f>
        <v>0</v>
      </c>
      <c r="P200" s="25">
        <f t="shared" si="49"/>
        <v>0</v>
      </c>
      <c r="Q200" s="25">
        <f>IF(P200+'M3-In'!U200&gt;malu3+dima3+wome3+doje3+vrve3+zasa3+zodi3,1,0)</f>
        <v>0</v>
      </c>
      <c r="R200" s="25" t="str">
        <f t="shared" si="50"/>
        <v>OK</v>
      </c>
      <c r="S200" s="25">
        <f>MIN(P200+'M3-In'!U200,malu3+dima3+wome3+doje3+vrve3+zasa3+zodi3)</f>
        <v>0</v>
      </c>
      <c r="T200" s="25">
        <f>IF('M3-In'!AD200+'M3-In'!AE200+'M3-In'!AF200+'M3-In'!AG200+'M3-In'!AH200+'M3-In'!AI200+'M3-In'!AJ200&gt;S200,1,0)</f>
        <v>0</v>
      </c>
      <c r="U200" s="25" t="str">
        <f t="shared" si="51"/>
        <v>OK</v>
      </c>
      <c r="V200" s="81">
        <f t="shared" si="52"/>
        <v>0</v>
      </c>
      <c r="W200" s="81">
        <f>ROUND('M3-In'!Y200+'M3-In'!Z200+'M3-In'!AA200*0.5+'M3-In'!AB200*0.5,2)</f>
        <v>0</v>
      </c>
      <c r="X200" s="81">
        <f>ROUND('M3-In'!Y200,2)+ROUND('M3-In'!Z200*1.5,2)+ROUND('M3-In'!AA200*0.6,2)+ROUND('M3-In'!AB200*0.9,2)</f>
        <v>0</v>
      </c>
      <c r="Y200" s="81">
        <f ca="1">IF(V200=1,"Corriger",'M3-In'!Y200* vergoeddrie +'M3-In'!Z200*ROUND( vergoeddrie *1.5,2)+'M3-In'!AA200*ROUND( vergoeddrie *0.6,2)+'M3-In'!AB200*ROUND( vergoeddrie *0.9,2))</f>
        <v>0</v>
      </c>
      <c r="Z200" s="81">
        <f t="shared" ca="1" si="53"/>
        <v>0</v>
      </c>
      <c r="AA200" s="81">
        <f>E200+'M3-In'!N200+'M3-In'!P200+H200</f>
        <v>0</v>
      </c>
      <c r="AB200" s="81">
        <f>E200+'M3-In'!N200+'M3-In'!P200</f>
        <v>0</v>
      </c>
      <c r="AC200" s="25">
        <f>IF(V200=1,"Corriger",MIN(AA200,ad5m3*Ident!L200))</f>
        <v>0</v>
      </c>
      <c r="AD200" s="25">
        <f>MIN(AB200,ad5m3*Ident!L200)</f>
        <v>0</v>
      </c>
      <c r="AE200" s="81">
        <f t="shared" si="54"/>
        <v>0</v>
      </c>
      <c r="AF200" s="81">
        <f t="shared" si="55"/>
        <v>0</v>
      </c>
      <c r="AG200" s="81">
        <f>'M3-In'!AD200+'M3-In'!AE200</f>
        <v>0</v>
      </c>
      <c r="AH200" s="81">
        <f t="shared" si="56"/>
        <v>0</v>
      </c>
      <c r="AI200" s="81">
        <f>IF(V200=1,"Corriger!",ROUND('M3-In'!AF200*AE200*fuf,2))</f>
        <v>0</v>
      </c>
      <c r="AJ200" s="81">
        <f>IF(V200=1,"Corriger!",ROUND('M3-In'!AG200*AE200*fuf,2))</f>
        <v>0</v>
      </c>
      <c r="AK200" s="81">
        <f>IF(V200=1,"Corriger!",ROUND('M3-In'!AH200*AE200*fuf,2))</f>
        <v>0</v>
      </c>
      <c r="AL200" s="81">
        <f>IF(V200=1,"Corriger!",ROUND('M3-In'!AI200*AE200*fuf,2))</f>
        <v>0</v>
      </c>
      <c r="AM200" s="81">
        <f>IF(V200=1,"Corriger!",ROUND('M3-In'!AJ200*AE200*fuf,2))</f>
        <v>0</v>
      </c>
      <c r="AN200" s="81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1">
        <f t="shared" si="58"/>
        <v>0</v>
      </c>
      <c r="AQ200" s="81">
        <f t="shared" ca="1" si="59"/>
        <v>0</v>
      </c>
      <c r="AR200" s="81">
        <f t="shared" ca="1" si="60"/>
        <v>0</v>
      </c>
      <c r="AS200" s="81">
        <f t="shared" si="61"/>
        <v>0</v>
      </c>
      <c r="AT200" s="81">
        <f t="shared" ca="1" si="62"/>
        <v>0</v>
      </c>
      <c r="AU200" s="81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'M3-In'!F201*malu3+'M3-In'!G201*dima3+'M3-In'!H201*wome3+'M3-In'!I201*doje3+'M3-In'!J201*vrve3+'M3-In'!K201*zasa3+'M3-In'!L201*zodi3</f>
        <v>0</v>
      </c>
      <c r="F201" s="34">
        <f>IF('M3-In'!Q201&lt;0,1,0)</f>
        <v>0</v>
      </c>
      <c r="G201" s="81" t="str">
        <f t="shared" si="48"/>
        <v>OK</v>
      </c>
      <c r="H201" s="81">
        <f>IF('M3-In'!Q201&lt;0,0,'M3-In'!Q201)</f>
        <v>0</v>
      </c>
      <c r="I201" s="25">
        <f>IF('M3-In'!F201&gt;0,malu3,0)</f>
        <v>0</v>
      </c>
      <c r="J201" s="25">
        <f>IF('M3-In'!G201&gt;0,dima3,0)</f>
        <v>0</v>
      </c>
      <c r="K201" s="25">
        <f>IF('M3-In'!H201&gt;0,wome3,0)</f>
        <v>0</v>
      </c>
      <c r="L201" s="25">
        <f>IF('M3-In'!I201&gt;0,doje3,0)</f>
        <v>0</v>
      </c>
      <c r="M201" s="25">
        <f>IF('M3-In'!J201&gt;0,vrve3,0)</f>
        <v>0</v>
      </c>
      <c r="N201" s="25">
        <f>IF('M3-In'!K201&gt;0,zasa3,0)</f>
        <v>0</v>
      </c>
      <c r="O201" s="25">
        <f>IF('M3-In'!L201&gt;0,zodi3,0)</f>
        <v>0</v>
      </c>
      <c r="P201" s="25">
        <f t="shared" si="49"/>
        <v>0</v>
      </c>
      <c r="Q201" s="25">
        <f>IF(P201+'M3-In'!U201&gt;malu3+dima3+wome3+doje3+vrve3+zasa3+zodi3,1,0)</f>
        <v>0</v>
      </c>
      <c r="R201" s="25" t="str">
        <f t="shared" si="50"/>
        <v>OK</v>
      </c>
      <c r="S201" s="25">
        <f>MIN(P201+'M3-In'!U201,malu3+dima3+wome3+doje3+vrve3+zasa3+zodi3)</f>
        <v>0</v>
      </c>
      <c r="T201" s="25">
        <f>IF('M3-In'!AD201+'M3-In'!AE201+'M3-In'!AF201+'M3-In'!AG201+'M3-In'!AH201+'M3-In'!AI201+'M3-In'!AJ201&gt;S201,1,0)</f>
        <v>0</v>
      </c>
      <c r="U201" s="25" t="str">
        <f t="shared" si="51"/>
        <v>OK</v>
      </c>
      <c r="V201" s="81">
        <f t="shared" si="52"/>
        <v>0</v>
      </c>
      <c r="W201" s="81">
        <f>ROUND('M3-In'!Y201+'M3-In'!Z201+'M3-In'!AA201*0.5+'M3-In'!AB201*0.5,2)</f>
        <v>0</v>
      </c>
      <c r="X201" s="81">
        <f>ROUND('M3-In'!Y201,2)+ROUND('M3-In'!Z201*1.5,2)+ROUND('M3-In'!AA201*0.6,2)+ROUND('M3-In'!AB201*0.9,2)</f>
        <v>0</v>
      </c>
      <c r="Y201" s="81">
        <f ca="1">IF(V201=1,"Corriger",'M3-In'!Y201* vergoeddrie +'M3-In'!Z201*ROUND( vergoeddrie *1.5,2)+'M3-In'!AA201*ROUND( vergoeddrie *0.6,2)+'M3-In'!AB201*ROUND( vergoeddrie *0.9,2))</f>
        <v>0</v>
      </c>
      <c r="Z201" s="81">
        <f t="shared" ca="1" si="53"/>
        <v>0</v>
      </c>
      <c r="AA201" s="81">
        <f>E201+'M3-In'!N201+'M3-In'!P201+H201</f>
        <v>0</v>
      </c>
      <c r="AB201" s="81">
        <f>E201+'M3-In'!N201+'M3-In'!P201</f>
        <v>0</v>
      </c>
      <c r="AC201" s="25">
        <f>IF(V201=1,"Corriger",MIN(AA201,ad5m3*Ident!L201))</f>
        <v>0</v>
      </c>
      <c r="AD201" s="25">
        <f>MIN(AB201,ad5m3*Ident!L201)</f>
        <v>0</v>
      </c>
      <c r="AE201" s="81">
        <f t="shared" si="54"/>
        <v>0</v>
      </c>
      <c r="AF201" s="81">
        <f t="shared" si="55"/>
        <v>0</v>
      </c>
      <c r="AG201" s="81">
        <f>'M3-In'!AD201+'M3-In'!AE201</f>
        <v>0</v>
      </c>
      <c r="AH201" s="81">
        <f t="shared" si="56"/>
        <v>0</v>
      </c>
      <c r="AI201" s="81">
        <f>IF(V201=1,"Corriger!",ROUND('M3-In'!AF201*AE201*fuf,2))</f>
        <v>0</v>
      </c>
      <c r="AJ201" s="81">
        <f>IF(V201=1,"Corriger!",ROUND('M3-In'!AG201*AE201*fuf,2))</f>
        <v>0</v>
      </c>
      <c r="AK201" s="81">
        <f>IF(V201=1,"Corriger!",ROUND('M3-In'!AH201*AE201*fuf,2))</f>
        <v>0</v>
      </c>
      <c r="AL201" s="81">
        <f>IF(V201=1,"Corriger!",ROUND('M3-In'!AI201*AE201*fuf,2))</f>
        <v>0</v>
      </c>
      <c r="AM201" s="81">
        <f>IF(V201=1,"Corriger!",ROUND('M3-In'!AJ201*AE201*fuf,2))</f>
        <v>0</v>
      </c>
      <c r="AN201" s="81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1">
        <f t="shared" si="58"/>
        <v>0</v>
      </c>
      <c r="AQ201" s="81">
        <f t="shared" ca="1" si="59"/>
        <v>0</v>
      </c>
      <c r="AR201" s="81">
        <f t="shared" ca="1" si="60"/>
        <v>0</v>
      </c>
      <c r="AS201" s="81">
        <f t="shared" si="61"/>
        <v>0</v>
      </c>
      <c r="AT201" s="81">
        <f t="shared" ca="1" si="62"/>
        <v>0</v>
      </c>
      <c r="AU201" s="81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'M3-In'!F202*malu3+'M3-In'!G202*dima3+'M3-In'!H202*wome3+'M3-In'!I202*doje3+'M3-In'!J202*vrve3+'M3-In'!K202*zasa3+'M3-In'!L202*zodi3</f>
        <v>0</v>
      </c>
      <c r="F202" s="34">
        <f>IF('M3-In'!Q202&lt;0,1,0)</f>
        <v>0</v>
      </c>
      <c r="G202" s="81" t="str">
        <f t="shared" si="48"/>
        <v>OK</v>
      </c>
      <c r="H202" s="81">
        <f>IF('M3-In'!Q202&lt;0,0,'M3-In'!Q202)</f>
        <v>0</v>
      </c>
      <c r="I202" s="25">
        <f>IF('M3-In'!F202&gt;0,malu3,0)</f>
        <v>0</v>
      </c>
      <c r="J202" s="25">
        <f>IF('M3-In'!G202&gt;0,dima3,0)</f>
        <v>0</v>
      </c>
      <c r="K202" s="25">
        <f>IF('M3-In'!H202&gt;0,wome3,0)</f>
        <v>0</v>
      </c>
      <c r="L202" s="25">
        <f>IF('M3-In'!I202&gt;0,doje3,0)</f>
        <v>0</v>
      </c>
      <c r="M202" s="25">
        <f>IF('M3-In'!J202&gt;0,vrve3,0)</f>
        <v>0</v>
      </c>
      <c r="N202" s="25">
        <f>IF('M3-In'!K202&gt;0,zasa3,0)</f>
        <v>0</v>
      </c>
      <c r="O202" s="25">
        <f>IF('M3-In'!L202&gt;0,zodi3,0)</f>
        <v>0</v>
      </c>
      <c r="P202" s="25">
        <f t="shared" si="49"/>
        <v>0</v>
      </c>
      <c r="Q202" s="25">
        <f>IF(P202+'M3-In'!U202&gt;malu3+dima3+wome3+doje3+vrve3+zasa3+zodi3,1,0)</f>
        <v>0</v>
      </c>
      <c r="R202" s="25" t="str">
        <f t="shared" si="50"/>
        <v>OK</v>
      </c>
      <c r="S202" s="25">
        <f>MIN(P202+'M3-In'!U202,malu3+dima3+wome3+doje3+vrve3+zasa3+zodi3)</f>
        <v>0</v>
      </c>
      <c r="T202" s="25">
        <f>IF('M3-In'!AD202+'M3-In'!AE202+'M3-In'!AF202+'M3-In'!AG202+'M3-In'!AH202+'M3-In'!AI202+'M3-In'!AJ202&gt;S202,1,0)</f>
        <v>0</v>
      </c>
      <c r="U202" s="25" t="str">
        <f t="shared" si="51"/>
        <v>OK</v>
      </c>
      <c r="V202" s="81">
        <f t="shared" si="52"/>
        <v>0</v>
      </c>
      <c r="W202" s="81">
        <f>ROUND('M3-In'!Y202+'M3-In'!Z202+'M3-In'!AA202*0.5+'M3-In'!AB202*0.5,2)</f>
        <v>0</v>
      </c>
      <c r="X202" s="81">
        <f>ROUND('M3-In'!Y202,2)+ROUND('M3-In'!Z202*1.5,2)+ROUND('M3-In'!AA202*0.6,2)+ROUND('M3-In'!AB202*0.9,2)</f>
        <v>0</v>
      </c>
      <c r="Y202" s="81">
        <f ca="1">IF(V202=1,"Corriger",'M3-In'!Y202* vergoeddrie +'M3-In'!Z202*ROUND( vergoeddrie *1.5,2)+'M3-In'!AA202*ROUND( vergoeddrie *0.6,2)+'M3-In'!AB202*ROUND( vergoeddrie *0.9,2))</f>
        <v>0</v>
      </c>
      <c r="Z202" s="81">
        <f t="shared" ca="1" si="53"/>
        <v>0</v>
      </c>
      <c r="AA202" s="81">
        <f>E202+'M3-In'!N202+'M3-In'!P202+H202</f>
        <v>0</v>
      </c>
      <c r="AB202" s="81">
        <f>E202+'M3-In'!N202+'M3-In'!P202</f>
        <v>0</v>
      </c>
      <c r="AC202" s="25">
        <f>IF(V202=1,"Corriger",MIN(AA202,ad5m3*Ident!L202))</f>
        <v>0</v>
      </c>
      <c r="AD202" s="25">
        <f>MIN(AB202,ad5m3*Ident!L202)</f>
        <v>0</v>
      </c>
      <c r="AE202" s="81">
        <f t="shared" si="54"/>
        <v>0</v>
      </c>
      <c r="AF202" s="81">
        <f t="shared" si="55"/>
        <v>0</v>
      </c>
      <c r="AG202" s="81">
        <f>'M3-In'!AD202+'M3-In'!AE202</f>
        <v>0</v>
      </c>
      <c r="AH202" s="81">
        <f t="shared" si="56"/>
        <v>0</v>
      </c>
      <c r="AI202" s="81">
        <f>IF(V202=1,"Corriger!",ROUND('M3-In'!AF202*AE202*fuf,2))</f>
        <v>0</v>
      </c>
      <c r="AJ202" s="81">
        <f>IF(V202=1,"Corriger!",ROUND('M3-In'!AG202*AE202*fuf,2))</f>
        <v>0</v>
      </c>
      <c r="AK202" s="81">
        <f>IF(V202=1,"Corriger!",ROUND('M3-In'!AH202*AE202*fuf,2))</f>
        <v>0</v>
      </c>
      <c r="AL202" s="81">
        <f>IF(V202=1,"Corriger!",ROUND('M3-In'!AI202*AE202*fuf,2))</f>
        <v>0</v>
      </c>
      <c r="AM202" s="81">
        <f>IF(V202=1,"Corriger!",ROUND('M3-In'!AJ202*AE202*fuf,2))</f>
        <v>0</v>
      </c>
      <c r="AN202" s="81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1">
        <f t="shared" si="58"/>
        <v>0</v>
      </c>
      <c r="AQ202" s="81">
        <f t="shared" ca="1" si="59"/>
        <v>0</v>
      </c>
      <c r="AR202" s="81">
        <f t="shared" ca="1" si="60"/>
        <v>0</v>
      </c>
      <c r="AS202" s="81">
        <f t="shared" si="61"/>
        <v>0</v>
      </c>
      <c r="AT202" s="81">
        <f t="shared" ca="1" si="62"/>
        <v>0</v>
      </c>
      <c r="AU202" s="81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'M3-In'!F203*malu3+'M3-In'!G203*dima3+'M3-In'!H203*wome3+'M3-In'!I203*doje3+'M3-In'!J203*vrve3+'M3-In'!K203*zasa3+'M3-In'!L203*zodi3</f>
        <v>0</v>
      </c>
      <c r="F203" s="34">
        <f>IF('M3-In'!Q203&lt;0,1,0)</f>
        <v>0</v>
      </c>
      <c r="G203" s="81" t="str">
        <f t="shared" si="48"/>
        <v>OK</v>
      </c>
      <c r="H203" s="81">
        <f>IF('M3-In'!Q203&lt;0,0,'M3-In'!Q203)</f>
        <v>0</v>
      </c>
      <c r="I203" s="25">
        <f>IF('M3-In'!F203&gt;0,malu3,0)</f>
        <v>0</v>
      </c>
      <c r="J203" s="25">
        <f>IF('M3-In'!G203&gt;0,dima3,0)</f>
        <v>0</v>
      </c>
      <c r="K203" s="25">
        <f>IF('M3-In'!H203&gt;0,wome3,0)</f>
        <v>0</v>
      </c>
      <c r="L203" s="25">
        <f>IF('M3-In'!I203&gt;0,doje3,0)</f>
        <v>0</v>
      </c>
      <c r="M203" s="25">
        <f>IF('M3-In'!J203&gt;0,vrve3,0)</f>
        <v>0</v>
      </c>
      <c r="N203" s="25">
        <f>IF('M3-In'!K203&gt;0,zasa3,0)</f>
        <v>0</v>
      </c>
      <c r="O203" s="25">
        <f>IF('M3-In'!L203&gt;0,zodi3,0)</f>
        <v>0</v>
      </c>
      <c r="P203" s="25">
        <f t="shared" si="49"/>
        <v>0</v>
      </c>
      <c r="Q203" s="25">
        <f>IF(P203+'M3-In'!U203&gt;malu3+dima3+wome3+doje3+vrve3+zasa3+zodi3,1,0)</f>
        <v>0</v>
      </c>
      <c r="R203" s="25" t="str">
        <f t="shared" si="50"/>
        <v>OK</v>
      </c>
      <c r="S203" s="25">
        <f>MIN(P203+'M3-In'!U203,malu3+dima3+wome3+doje3+vrve3+zasa3+zodi3)</f>
        <v>0</v>
      </c>
      <c r="T203" s="25">
        <f>IF('M3-In'!AD203+'M3-In'!AE203+'M3-In'!AF203+'M3-In'!AG203+'M3-In'!AH203+'M3-In'!AI203+'M3-In'!AJ203&gt;S203,1,0)</f>
        <v>0</v>
      </c>
      <c r="U203" s="25" t="str">
        <f t="shared" si="51"/>
        <v>OK</v>
      </c>
      <c r="V203" s="81">
        <f t="shared" si="52"/>
        <v>0</v>
      </c>
      <c r="W203" s="81">
        <f>ROUND('M3-In'!Y203+'M3-In'!Z203+'M3-In'!AA203*0.5+'M3-In'!AB203*0.5,2)</f>
        <v>0</v>
      </c>
      <c r="X203" s="81">
        <f>ROUND('M3-In'!Y203,2)+ROUND('M3-In'!Z203*1.5,2)+ROUND('M3-In'!AA203*0.6,2)+ROUND('M3-In'!AB203*0.9,2)</f>
        <v>0</v>
      </c>
      <c r="Y203" s="81">
        <f ca="1">IF(V203=1,"Corriger",'M3-In'!Y203* vergoeddrie +'M3-In'!Z203*ROUND( vergoeddrie *1.5,2)+'M3-In'!AA203*ROUND( vergoeddrie *0.6,2)+'M3-In'!AB203*ROUND( vergoeddrie *0.9,2))</f>
        <v>0</v>
      </c>
      <c r="Z203" s="81">
        <f t="shared" ca="1" si="53"/>
        <v>0</v>
      </c>
      <c r="AA203" s="81">
        <f>E203+'M3-In'!N203+'M3-In'!P203+H203</f>
        <v>0</v>
      </c>
      <c r="AB203" s="81">
        <f>E203+'M3-In'!N203+'M3-In'!P203</f>
        <v>0</v>
      </c>
      <c r="AC203" s="25">
        <f>IF(V203=1,"Corriger",MIN(AA203,ad5m3*Ident!L203))</f>
        <v>0</v>
      </c>
      <c r="AD203" s="25">
        <f>MIN(AB203,ad5m3*Ident!L203)</f>
        <v>0</v>
      </c>
      <c r="AE203" s="81">
        <f t="shared" si="54"/>
        <v>0</v>
      </c>
      <c r="AF203" s="81">
        <f t="shared" si="55"/>
        <v>0</v>
      </c>
      <c r="AG203" s="81">
        <f>'M3-In'!AD203+'M3-In'!AE203</f>
        <v>0</v>
      </c>
      <c r="AH203" s="81">
        <f t="shared" si="56"/>
        <v>0</v>
      </c>
      <c r="AI203" s="81">
        <f>IF(V203=1,"Corriger!",ROUND('M3-In'!AF203*AE203*fuf,2))</f>
        <v>0</v>
      </c>
      <c r="AJ203" s="81">
        <f>IF(V203=1,"Corriger!",ROUND('M3-In'!AG203*AE203*fuf,2))</f>
        <v>0</v>
      </c>
      <c r="AK203" s="81">
        <f>IF(V203=1,"Corriger!",ROUND('M3-In'!AH203*AE203*fuf,2))</f>
        <v>0</v>
      </c>
      <c r="AL203" s="81">
        <f>IF(V203=1,"Corriger!",ROUND('M3-In'!AI203*AE203*fuf,2))</f>
        <v>0</v>
      </c>
      <c r="AM203" s="81">
        <f>IF(V203=1,"Corriger!",ROUND('M3-In'!AJ203*AE203*fuf,2))</f>
        <v>0</v>
      </c>
      <c r="AN203" s="81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1">
        <f t="shared" si="58"/>
        <v>0</v>
      </c>
      <c r="AQ203" s="81">
        <f t="shared" ca="1" si="59"/>
        <v>0</v>
      </c>
      <c r="AR203" s="81">
        <f t="shared" ca="1" si="60"/>
        <v>0</v>
      </c>
      <c r="AS203" s="81">
        <f t="shared" si="61"/>
        <v>0</v>
      </c>
      <c r="AT203" s="81">
        <f t="shared" ca="1" si="62"/>
        <v>0</v>
      </c>
      <c r="AU203" s="81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'M3-In'!F204*malu3+'M3-In'!G204*dima3+'M3-In'!H204*wome3+'M3-In'!I204*doje3+'M3-In'!J204*vrve3+'M3-In'!K204*zasa3+'M3-In'!L204*zodi3</f>
        <v>0</v>
      </c>
      <c r="F204" s="34">
        <f>IF('M3-In'!Q204&lt;0,1,0)</f>
        <v>0</v>
      </c>
      <c r="G204" s="81" t="str">
        <f t="shared" si="48"/>
        <v>OK</v>
      </c>
      <c r="H204" s="81">
        <f>IF('M3-In'!Q204&lt;0,0,'M3-In'!Q204)</f>
        <v>0</v>
      </c>
      <c r="I204" s="25">
        <f>IF('M3-In'!F204&gt;0,malu3,0)</f>
        <v>0</v>
      </c>
      <c r="J204" s="25">
        <f>IF('M3-In'!G204&gt;0,dima3,0)</f>
        <v>0</v>
      </c>
      <c r="K204" s="25">
        <f>IF('M3-In'!H204&gt;0,wome3,0)</f>
        <v>0</v>
      </c>
      <c r="L204" s="25">
        <f>IF('M3-In'!I204&gt;0,doje3,0)</f>
        <v>0</v>
      </c>
      <c r="M204" s="25">
        <f>IF('M3-In'!J204&gt;0,vrve3,0)</f>
        <v>0</v>
      </c>
      <c r="N204" s="25">
        <f>IF('M3-In'!K204&gt;0,zasa3,0)</f>
        <v>0</v>
      </c>
      <c r="O204" s="25">
        <f>IF('M3-In'!L204&gt;0,zodi3,0)</f>
        <v>0</v>
      </c>
      <c r="P204" s="25">
        <f t="shared" si="49"/>
        <v>0</v>
      </c>
      <c r="Q204" s="25">
        <f>IF(P204+'M3-In'!U204&gt;malu3+dima3+wome3+doje3+vrve3+zasa3+zodi3,1,0)</f>
        <v>0</v>
      </c>
      <c r="R204" s="25" t="str">
        <f t="shared" si="50"/>
        <v>OK</v>
      </c>
      <c r="S204" s="25">
        <f>MIN(P204+'M3-In'!U204,malu3+dima3+wome3+doje3+vrve3+zasa3+zodi3)</f>
        <v>0</v>
      </c>
      <c r="T204" s="25">
        <f>IF('M3-In'!AD204+'M3-In'!AE204+'M3-In'!AF204+'M3-In'!AG204+'M3-In'!AH204+'M3-In'!AI204+'M3-In'!AJ204&gt;S204,1,0)</f>
        <v>0</v>
      </c>
      <c r="U204" s="25" t="str">
        <f t="shared" si="51"/>
        <v>OK</v>
      </c>
      <c r="V204" s="81">
        <f t="shared" si="52"/>
        <v>0</v>
      </c>
      <c r="W204" s="81">
        <f>ROUND('M3-In'!Y204+'M3-In'!Z204+'M3-In'!AA204*0.5+'M3-In'!AB204*0.5,2)</f>
        <v>0</v>
      </c>
      <c r="X204" s="81">
        <f>ROUND('M3-In'!Y204,2)+ROUND('M3-In'!Z204*1.5,2)+ROUND('M3-In'!AA204*0.6,2)+ROUND('M3-In'!AB204*0.9,2)</f>
        <v>0</v>
      </c>
      <c r="Y204" s="81">
        <f ca="1">IF(V204=1,"Corriger",'M3-In'!Y204* vergoeddrie +'M3-In'!Z204*ROUND( vergoeddrie *1.5,2)+'M3-In'!AA204*ROUND( vergoeddrie *0.6,2)+'M3-In'!AB204*ROUND( vergoeddrie *0.9,2))</f>
        <v>0</v>
      </c>
      <c r="Z204" s="81">
        <f t="shared" ca="1" si="53"/>
        <v>0</v>
      </c>
      <c r="AA204" s="81">
        <f>E204+'M3-In'!N204+'M3-In'!P204+H204</f>
        <v>0</v>
      </c>
      <c r="AB204" s="81">
        <f>E204+'M3-In'!N204+'M3-In'!P204</f>
        <v>0</v>
      </c>
      <c r="AC204" s="25">
        <f>IF(V204=1,"Corriger",MIN(AA204,ad5m3*Ident!L204))</f>
        <v>0</v>
      </c>
      <c r="AD204" s="25">
        <f>MIN(AB204,ad5m3*Ident!L204)</f>
        <v>0</v>
      </c>
      <c r="AE204" s="81">
        <f t="shared" si="54"/>
        <v>0</v>
      </c>
      <c r="AF204" s="81">
        <f t="shared" si="55"/>
        <v>0</v>
      </c>
      <c r="AG204" s="81">
        <f>'M3-In'!AD204+'M3-In'!AE204</f>
        <v>0</v>
      </c>
      <c r="AH204" s="81">
        <f t="shared" si="56"/>
        <v>0</v>
      </c>
      <c r="AI204" s="81">
        <f>IF(V204=1,"Corriger!",ROUND('M3-In'!AF204*AE204*fuf,2))</f>
        <v>0</v>
      </c>
      <c r="AJ204" s="81">
        <f>IF(V204=1,"Corriger!",ROUND('M3-In'!AG204*AE204*fuf,2))</f>
        <v>0</v>
      </c>
      <c r="AK204" s="81">
        <f>IF(V204=1,"Corriger!",ROUND('M3-In'!AH204*AE204*fuf,2))</f>
        <v>0</v>
      </c>
      <c r="AL204" s="81">
        <f>IF(V204=1,"Corriger!",ROUND('M3-In'!AI204*AE204*fuf,2))</f>
        <v>0</v>
      </c>
      <c r="AM204" s="81">
        <f>IF(V204=1,"Corriger!",ROUND('M3-In'!AJ204*AE204*fuf,2))</f>
        <v>0</v>
      </c>
      <c r="AN204" s="81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1">
        <f t="shared" si="58"/>
        <v>0</v>
      </c>
      <c r="AQ204" s="81">
        <f t="shared" ca="1" si="59"/>
        <v>0</v>
      </c>
      <c r="AR204" s="81">
        <f t="shared" ca="1" si="60"/>
        <v>0</v>
      </c>
      <c r="AS204" s="81">
        <f t="shared" si="61"/>
        <v>0</v>
      </c>
      <c r="AT204" s="81">
        <f t="shared" ca="1" si="62"/>
        <v>0</v>
      </c>
      <c r="AU204" s="81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'M3-In'!F205*malu3+'M3-In'!G205*dima3+'M3-In'!H205*wome3+'M3-In'!I205*doje3+'M3-In'!J205*vrve3+'M3-In'!K205*zasa3+'M3-In'!L205*zodi3</f>
        <v>0</v>
      </c>
      <c r="F205" s="34">
        <f>IF('M3-In'!Q205&lt;0,1,0)</f>
        <v>0</v>
      </c>
      <c r="G205" s="81" t="str">
        <f t="shared" si="48"/>
        <v>OK</v>
      </c>
      <c r="H205" s="81">
        <f>IF('M3-In'!Q205&lt;0,0,'M3-In'!Q205)</f>
        <v>0</v>
      </c>
      <c r="I205" s="25">
        <f>IF('M3-In'!F205&gt;0,malu3,0)</f>
        <v>0</v>
      </c>
      <c r="J205" s="25">
        <f>IF('M3-In'!G205&gt;0,dima3,0)</f>
        <v>0</v>
      </c>
      <c r="K205" s="25">
        <f>IF('M3-In'!H205&gt;0,wome3,0)</f>
        <v>0</v>
      </c>
      <c r="L205" s="25">
        <f>IF('M3-In'!I205&gt;0,doje3,0)</f>
        <v>0</v>
      </c>
      <c r="M205" s="25">
        <f>IF('M3-In'!J205&gt;0,vrve3,0)</f>
        <v>0</v>
      </c>
      <c r="N205" s="25">
        <f>IF('M3-In'!K205&gt;0,zasa3,0)</f>
        <v>0</v>
      </c>
      <c r="O205" s="25">
        <f>IF('M3-In'!L205&gt;0,zodi3,0)</f>
        <v>0</v>
      </c>
      <c r="P205" s="25">
        <f t="shared" si="49"/>
        <v>0</v>
      </c>
      <c r="Q205" s="25">
        <f>IF(P205+'M3-In'!U205&gt;malu3+dima3+wome3+doje3+vrve3+zasa3+zodi3,1,0)</f>
        <v>0</v>
      </c>
      <c r="R205" s="25" t="str">
        <f t="shared" si="50"/>
        <v>OK</v>
      </c>
      <c r="S205" s="25">
        <f>MIN(P205+'M3-In'!U205,malu3+dima3+wome3+doje3+vrve3+zasa3+zodi3)</f>
        <v>0</v>
      </c>
      <c r="T205" s="25">
        <f>IF('M3-In'!AD205+'M3-In'!AE205+'M3-In'!AF205+'M3-In'!AG205+'M3-In'!AH205+'M3-In'!AI205+'M3-In'!AJ205&gt;S205,1,0)</f>
        <v>0</v>
      </c>
      <c r="U205" s="25" t="str">
        <f t="shared" si="51"/>
        <v>OK</v>
      </c>
      <c r="V205" s="81">
        <f t="shared" si="52"/>
        <v>0</v>
      </c>
      <c r="W205" s="81">
        <f>ROUND('M3-In'!Y205+'M3-In'!Z205+'M3-In'!AA205*0.5+'M3-In'!AB205*0.5,2)</f>
        <v>0</v>
      </c>
      <c r="X205" s="81">
        <f>ROUND('M3-In'!Y205,2)+ROUND('M3-In'!Z205*1.5,2)+ROUND('M3-In'!AA205*0.6,2)+ROUND('M3-In'!AB205*0.9,2)</f>
        <v>0</v>
      </c>
      <c r="Y205" s="81">
        <f ca="1">IF(V205=1,"Corriger",'M3-In'!Y205* vergoeddrie +'M3-In'!Z205*ROUND( vergoeddrie *1.5,2)+'M3-In'!AA205*ROUND( vergoeddrie *0.6,2)+'M3-In'!AB205*ROUND( vergoeddrie *0.9,2))</f>
        <v>0</v>
      </c>
      <c r="Z205" s="81">
        <f t="shared" ca="1" si="53"/>
        <v>0</v>
      </c>
      <c r="AA205" s="81">
        <f>E205+'M3-In'!N205+'M3-In'!P205+H205</f>
        <v>0</v>
      </c>
      <c r="AB205" s="81">
        <f>E205+'M3-In'!N205+'M3-In'!P205</f>
        <v>0</v>
      </c>
      <c r="AC205" s="25">
        <f>IF(V205=1,"Corriger",MIN(AA205,ad5m3*Ident!L205))</f>
        <v>0</v>
      </c>
      <c r="AD205" s="25">
        <f>MIN(AB205,ad5m3*Ident!L205)</f>
        <v>0</v>
      </c>
      <c r="AE205" s="81">
        <f t="shared" si="54"/>
        <v>0</v>
      </c>
      <c r="AF205" s="81">
        <f t="shared" si="55"/>
        <v>0</v>
      </c>
      <c r="AG205" s="81">
        <f>'M3-In'!AD205+'M3-In'!AE205</f>
        <v>0</v>
      </c>
      <c r="AH205" s="81">
        <f t="shared" si="56"/>
        <v>0</v>
      </c>
      <c r="AI205" s="81">
        <f>IF(V205=1,"Corriger!",ROUND('M3-In'!AF205*AE205*fuf,2))</f>
        <v>0</v>
      </c>
      <c r="AJ205" s="81">
        <f>IF(V205=1,"Corriger!",ROUND('M3-In'!AG205*AE205*fuf,2))</f>
        <v>0</v>
      </c>
      <c r="AK205" s="81">
        <f>IF(V205=1,"Corriger!",ROUND('M3-In'!AH205*AE205*fuf,2))</f>
        <v>0</v>
      </c>
      <c r="AL205" s="81">
        <f>IF(V205=1,"Corriger!",ROUND('M3-In'!AI205*AE205*fuf,2))</f>
        <v>0</v>
      </c>
      <c r="AM205" s="81">
        <f>IF(V205=1,"Corriger!",ROUND('M3-In'!AJ205*AE205*fuf,2))</f>
        <v>0</v>
      </c>
      <c r="AN205" s="81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1">
        <f t="shared" si="58"/>
        <v>0</v>
      </c>
      <c r="AQ205" s="81">
        <f t="shared" ca="1" si="59"/>
        <v>0</v>
      </c>
      <c r="AR205" s="81">
        <f t="shared" ca="1" si="60"/>
        <v>0</v>
      </c>
      <c r="AS205" s="81">
        <f t="shared" si="61"/>
        <v>0</v>
      </c>
      <c r="AT205" s="81">
        <f t="shared" ca="1" si="62"/>
        <v>0</v>
      </c>
      <c r="AU205" s="81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'M3-In'!F206*malu3+'M3-In'!G206*dima3+'M3-In'!H206*wome3+'M3-In'!I206*doje3+'M3-In'!J206*vrve3+'M3-In'!K206*zasa3+'M3-In'!L206*zodi3</f>
        <v>0</v>
      </c>
      <c r="F206" s="34">
        <f>IF('M3-In'!Q206&lt;0,1,0)</f>
        <v>0</v>
      </c>
      <c r="G206" s="81" t="str">
        <f t="shared" si="48"/>
        <v>OK</v>
      </c>
      <c r="H206" s="81">
        <f>IF('M3-In'!Q206&lt;0,0,'M3-In'!Q206)</f>
        <v>0</v>
      </c>
      <c r="I206" s="25">
        <f>IF('M3-In'!F206&gt;0,malu3,0)</f>
        <v>0</v>
      </c>
      <c r="J206" s="25">
        <f>IF('M3-In'!G206&gt;0,dima3,0)</f>
        <v>0</v>
      </c>
      <c r="K206" s="25">
        <f>IF('M3-In'!H206&gt;0,wome3,0)</f>
        <v>0</v>
      </c>
      <c r="L206" s="25">
        <f>IF('M3-In'!I206&gt;0,doje3,0)</f>
        <v>0</v>
      </c>
      <c r="M206" s="25">
        <f>IF('M3-In'!J206&gt;0,vrve3,0)</f>
        <v>0</v>
      </c>
      <c r="N206" s="25">
        <f>IF('M3-In'!K206&gt;0,zasa3,0)</f>
        <v>0</v>
      </c>
      <c r="O206" s="25">
        <f>IF('M3-In'!L206&gt;0,zodi3,0)</f>
        <v>0</v>
      </c>
      <c r="P206" s="25">
        <f t="shared" si="49"/>
        <v>0</v>
      </c>
      <c r="Q206" s="25">
        <f>IF(P206+'M3-In'!U206&gt;malu3+dima3+wome3+doje3+vrve3+zasa3+zodi3,1,0)</f>
        <v>0</v>
      </c>
      <c r="R206" s="25" t="str">
        <f t="shared" si="50"/>
        <v>OK</v>
      </c>
      <c r="S206" s="25">
        <f>MIN(P206+'M3-In'!U206,malu3+dima3+wome3+doje3+vrve3+zasa3+zodi3)</f>
        <v>0</v>
      </c>
      <c r="T206" s="25">
        <f>IF('M3-In'!AD206+'M3-In'!AE206+'M3-In'!AF206+'M3-In'!AG206+'M3-In'!AH206+'M3-In'!AI206+'M3-In'!AJ206&gt;S206,1,0)</f>
        <v>0</v>
      </c>
      <c r="U206" s="25" t="str">
        <f t="shared" si="51"/>
        <v>OK</v>
      </c>
      <c r="V206" s="81">
        <f t="shared" si="52"/>
        <v>0</v>
      </c>
      <c r="W206" s="81">
        <f>ROUND('M3-In'!Y206+'M3-In'!Z206+'M3-In'!AA206*0.5+'M3-In'!AB206*0.5,2)</f>
        <v>0</v>
      </c>
      <c r="X206" s="81">
        <f>ROUND('M3-In'!Y206,2)+ROUND('M3-In'!Z206*1.5,2)+ROUND('M3-In'!AA206*0.6,2)+ROUND('M3-In'!AB206*0.9,2)</f>
        <v>0</v>
      </c>
      <c r="Y206" s="81">
        <f ca="1">IF(V206=1,"Corriger",'M3-In'!Y206* vergoeddrie +'M3-In'!Z206*ROUND( vergoeddrie *1.5,2)+'M3-In'!AA206*ROUND( vergoeddrie *0.6,2)+'M3-In'!AB206*ROUND( vergoeddrie *0.9,2))</f>
        <v>0</v>
      </c>
      <c r="Z206" s="81">
        <f t="shared" ca="1" si="53"/>
        <v>0</v>
      </c>
      <c r="AA206" s="81">
        <f>E206+'M3-In'!N206+'M3-In'!P206+H206</f>
        <v>0</v>
      </c>
      <c r="AB206" s="81">
        <f>E206+'M3-In'!N206+'M3-In'!P206</f>
        <v>0</v>
      </c>
      <c r="AC206" s="25">
        <f>IF(V206=1,"Corriger",MIN(AA206,ad5m3*Ident!L206))</f>
        <v>0</v>
      </c>
      <c r="AD206" s="25">
        <f>MIN(AB206,ad5m3*Ident!L206)</f>
        <v>0</v>
      </c>
      <c r="AE206" s="81">
        <f t="shared" si="54"/>
        <v>0</v>
      </c>
      <c r="AF206" s="81">
        <f t="shared" si="55"/>
        <v>0</v>
      </c>
      <c r="AG206" s="81">
        <f>'M3-In'!AD206+'M3-In'!AE206</f>
        <v>0</v>
      </c>
      <c r="AH206" s="81">
        <f t="shared" si="56"/>
        <v>0</v>
      </c>
      <c r="AI206" s="81">
        <f>IF(V206=1,"Corriger!",ROUND('M3-In'!AF206*AE206*fuf,2))</f>
        <v>0</v>
      </c>
      <c r="AJ206" s="81">
        <f>IF(V206=1,"Corriger!",ROUND('M3-In'!AG206*AE206*fuf,2))</f>
        <v>0</v>
      </c>
      <c r="AK206" s="81">
        <f>IF(V206=1,"Corriger!",ROUND('M3-In'!AH206*AE206*fuf,2))</f>
        <v>0</v>
      </c>
      <c r="AL206" s="81">
        <f>IF(V206=1,"Corriger!",ROUND('M3-In'!AI206*AE206*fuf,2))</f>
        <v>0</v>
      </c>
      <c r="AM206" s="81">
        <f>IF(V206=1,"Corriger!",ROUND('M3-In'!AJ206*AE206*fuf,2))</f>
        <v>0</v>
      </c>
      <c r="AN206" s="81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1">
        <f t="shared" si="58"/>
        <v>0</v>
      </c>
      <c r="AQ206" s="81">
        <f t="shared" ca="1" si="59"/>
        <v>0</v>
      </c>
      <c r="AR206" s="81">
        <f t="shared" ca="1" si="60"/>
        <v>0</v>
      </c>
      <c r="AS206" s="81">
        <f t="shared" si="61"/>
        <v>0</v>
      </c>
      <c r="AT206" s="81">
        <f t="shared" ca="1" si="62"/>
        <v>0</v>
      </c>
      <c r="AU206" s="81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'M3-In'!F207*malu3+'M3-In'!G207*dima3+'M3-In'!H207*wome3+'M3-In'!I207*doje3+'M3-In'!J207*vrve3+'M3-In'!K207*zasa3+'M3-In'!L207*zodi3</f>
        <v>0</v>
      </c>
      <c r="F207" s="34">
        <f>IF('M3-In'!Q207&lt;0,1,0)</f>
        <v>0</v>
      </c>
      <c r="G207" s="81" t="str">
        <f t="shared" si="48"/>
        <v>OK</v>
      </c>
      <c r="H207" s="81">
        <f>IF('M3-In'!Q207&lt;0,0,'M3-In'!Q207)</f>
        <v>0</v>
      </c>
      <c r="I207" s="25">
        <f>IF('M3-In'!F207&gt;0,malu3,0)</f>
        <v>0</v>
      </c>
      <c r="J207" s="25">
        <f>IF('M3-In'!G207&gt;0,dima3,0)</f>
        <v>0</v>
      </c>
      <c r="K207" s="25">
        <f>IF('M3-In'!H207&gt;0,wome3,0)</f>
        <v>0</v>
      </c>
      <c r="L207" s="25">
        <f>IF('M3-In'!I207&gt;0,doje3,0)</f>
        <v>0</v>
      </c>
      <c r="M207" s="25">
        <f>IF('M3-In'!J207&gt;0,vrve3,0)</f>
        <v>0</v>
      </c>
      <c r="N207" s="25">
        <f>IF('M3-In'!K207&gt;0,zasa3,0)</f>
        <v>0</v>
      </c>
      <c r="O207" s="25">
        <f>IF('M3-In'!L207&gt;0,zodi3,0)</f>
        <v>0</v>
      </c>
      <c r="P207" s="25">
        <f t="shared" si="49"/>
        <v>0</v>
      </c>
      <c r="Q207" s="25">
        <f>IF(P207+'M3-In'!U207&gt;malu3+dima3+wome3+doje3+vrve3+zasa3+zodi3,1,0)</f>
        <v>0</v>
      </c>
      <c r="R207" s="25" t="str">
        <f t="shared" si="50"/>
        <v>OK</v>
      </c>
      <c r="S207" s="25">
        <f>MIN(P207+'M3-In'!U207,malu3+dima3+wome3+doje3+vrve3+zasa3+zodi3)</f>
        <v>0</v>
      </c>
      <c r="T207" s="25">
        <f>IF('M3-In'!AD207+'M3-In'!AE207+'M3-In'!AF207+'M3-In'!AG207+'M3-In'!AH207+'M3-In'!AI207+'M3-In'!AJ207&gt;S207,1,0)</f>
        <v>0</v>
      </c>
      <c r="U207" s="25" t="str">
        <f t="shared" si="51"/>
        <v>OK</v>
      </c>
      <c r="V207" s="81">
        <f t="shared" si="52"/>
        <v>0</v>
      </c>
      <c r="W207" s="81">
        <f>ROUND('M3-In'!Y207+'M3-In'!Z207+'M3-In'!AA207*0.5+'M3-In'!AB207*0.5,2)</f>
        <v>0</v>
      </c>
      <c r="X207" s="81">
        <f>ROUND('M3-In'!Y207,2)+ROUND('M3-In'!Z207*1.5,2)+ROUND('M3-In'!AA207*0.6,2)+ROUND('M3-In'!AB207*0.9,2)</f>
        <v>0</v>
      </c>
      <c r="Y207" s="81">
        <f ca="1">IF(V207=1,"Corriger",'M3-In'!Y207* vergoeddrie +'M3-In'!Z207*ROUND( vergoeddrie *1.5,2)+'M3-In'!AA207*ROUND( vergoeddrie *0.6,2)+'M3-In'!AB207*ROUND( vergoeddrie *0.9,2))</f>
        <v>0</v>
      </c>
      <c r="Z207" s="81">
        <f t="shared" ca="1" si="53"/>
        <v>0</v>
      </c>
      <c r="AA207" s="81">
        <f>E207+'M3-In'!N207+'M3-In'!P207+H207</f>
        <v>0</v>
      </c>
      <c r="AB207" s="81">
        <f>E207+'M3-In'!N207+'M3-In'!P207</f>
        <v>0</v>
      </c>
      <c r="AC207" s="25">
        <f>IF(V207=1,"Corriger",MIN(AA207,ad5m3*Ident!L207))</f>
        <v>0</v>
      </c>
      <c r="AD207" s="25">
        <f>MIN(AB207,ad5m3*Ident!L207)</f>
        <v>0</v>
      </c>
      <c r="AE207" s="81">
        <f t="shared" si="54"/>
        <v>0</v>
      </c>
      <c r="AF207" s="81">
        <f t="shared" si="55"/>
        <v>0</v>
      </c>
      <c r="AG207" s="81">
        <f>'M3-In'!AD207+'M3-In'!AE207</f>
        <v>0</v>
      </c>
      <c r="AH207" s="81">
        <f t="shared" si="56"/>
        <v>0</v>
      </c>
      <c r="AI207" s="81">
        <f>IF(V207=1,"Corriger!",ROUND('M3-In'!AF207*AE207*fuf,2))</f>
        <v>0</v>
      </c>
      <c r="AJ207" s="81">
        <f>IF(V207=1,"Corriger!",ROUND('M3-In'!AG207*AE207*fuf,2))</f>
        <v>0</v>
      </c>
      <c r="AK207" s="81">
        <f>IF(V207=1,"Corriger!",ROUND('M3-In'!AH207*AE207*fuf,2))</f>
        <v>0</v>
      </c>
      <c r="AL207" s="81">
        <f>IF(V207=1,"Corriger!",ROUND('M3-In'!AI207*AE207*fuf,2))</f>
        <v>0</v>
      </c>
      <c r="AM207" s="81">
        <f>IF(V207=1,"Corriger!",ROUND('M3-In'!AJ207*AE207*fuf,2))</f>
        <v>0</v>
      </c>
      <c r="AN207" s="81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1">
        <f t="shared" si="58"/>
        <v>0</v>
      </c>
      <c r="AQ207" s="81">
        <f t="shared" ca="1" si="59"/>
        <v>0</v>
      </c>
      <c r="AR207" s="81">
        <f t="shared" ca="1" si="60"/>
        <v>0</v>
      </c>
      <c r="AS207" s="81">
        <f t="shared" si="61"/>
        <v>0</v>
      </c>
      <c r="AT207" s="81">
        <f t="shared" ca="1" si="62"/>
        <v>0</v>
      </c>
      <c r="AU207" s="81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'M3-In'!F208*malu3+'M3-In'!G208*dima3+'M3-In'!H208*wome3+'M3-In'!I208*doje3+'M3-In'!J208*vrve3+'M3-In'!K208*zasa3+'M3-In'!L208*zodi3</f>
        <v>0</v>
      </c>
      <c r="F208" s="34">
        <f>IF('M3-In'!Q208&lt;0,1,0)</f>
        <v>0</v>
      </c>
      <c r="G208" s="81" t="str">
        <f t="shared" si="48"/>
        <v>OK</v>
      </c>
      <c r="H208" s="81">
        <f>IF('M3-In'!Q208&lt;0,0,'M3-In'!Q208)</f>
        <v>0</v>
      </c>
      <c r="I208" s="25">
        <f>IF('M3-In'!F208&gt;0,malu3,0)</f>
        <v>0</v>
      </c>
      <c r="J208" s="25">
        <f>IF('M3-In'!G208&gt;0,dima3,0)</f>
        <v>0</v>
      </c>
      <c r="K208" s="25">
        <f>IF('M3-In'!H208&gt;0,wome3,0)</f>
        <v>0</v>
      </c>
      <c r="L208" s="25">
        <f>IF('M3-In'!I208&gt;0,doje3,0)</f>
        <v>0</v>
      </c>
      <c r="M208" s="25">
        <f>IF('M3-In'!J208&gt;0,vrve3,0)</f>
        <v>0</v>
      </c>
      <c r="N208" s="25">
        <f>IF('M3-In'!K208&gt;0,zasa3,0)</f>
        <v>0</v>
      </c>
      <c r="O208" s="25">
        <f>IF('M3-In'!L208&gt;0,zodi3,0)</f>
        <v>0</v>
      </c>
      <c r="P208" s="25">
        <f t="shared" si="49"/>
        <v>0</v>
      </c>
      <c r="Q208" s="25">
        <f>IF(P208+'M3-In'!U208&gt;malu3+dima3+wome3+doje3+vrve3+zasa3+zodi3,1,0)</f>
        <v>0</v>
      </c>
      <c r="R208" s="25" t="str">
        <f t="shared" si="50"/>
        <v>OK</v>
      </c>
      <c r="S208" s="25">
        <f>MIN(P208+'M3-In'!U208,malu3+dima3+wome3+doje3+vrve3+zasa3+zodi3)</f>
        <v>0</v>
      </c>
      <c r="T208" s="25">
        <f>IF('M3-In'!AD208+'M3-In'!AE208+'M3-In'!AF208+'M3-In'!AG208+'M3-In'!AH208+'M3-In'!AI208+'M3-In'!AJ208&gt;S208,1,0)</f>
        <v>0</v>
      </c>
      <c r="U208" s="25" t="str">
        <f t="shared" si="51"/>
        <v>OK</v>
      </c>
      <c r="V208" s="81">
        <f t="shared" si="52"/>
        <v>0</v>
      </c>
      <c r="W208" s="81">
        <f>ROUND('M3-In'!Y208+'M3-In'!Z208+'M3-In'!AA208*0.5+'M3-In'!AB208*0.5,2)</f>
        <v>0</v>
      </c>
      <c r="X208" s="81">
        <f>ROUND('M3-In'!Y208,2)+ROUND('M3-In'!Z208*1.5,2)+ROUND('M3-In'!AA208*0.6,2)+ROUND('M3-In'!AB208*0.9,2)</f>
        <v>0</v>
      </c>
      <c r="Y208" s="81">
        <f ca="1">IF(V208=1,"Corriger",'M3-In'!Y208* vergoeddrie +'M3-In'!Z208*ROUND( vergoeddrie *1.5,2)+'M3-In'!AA208*ROUND( vergoeddrie *0.6,2)+'M3-In'!AB208*ROUND( vergoeddrie *0.9,2))</f>
        <v>0</v>
      </c>
      <c r="Z208" s="81">
        <f t="shared" ca="1" si="53"/>
        <v>0</v>
      </c>
      <c r="AA208" s="81">
        <f>E208+'M3-In'!N208+'M3-In'!P208+H208</f>
        <v>0</v>
      </c>
      <c r="AB208" s="81">
        <f>E208+'M3-In'!N208+'M3-In'!P208</f>
        <v>0</v>
      </c>
      <c r="AC208" s="25">
        <f>IF(V208=1,"Corriger",MIN(AA208,ad5m3*Ident!L208))</f>
        <v>0</v>
      </c>
      <c r="AD208" s="25">
        <f>MIN(AB208,ad5m3*Ident!L208)</f>
        <v>0</v>
      </c>
      <c r="AE208" s="81">
        <f t="shared" si="54"/>
        <v>0</v>
      </c>
      <c r="AF208" s="81">
        <f t="shared" si="55"/>
        <v>0</v>
      </c>
      <c r="AG208" s="81">
        <f>'M3-In'!AD208+'M3-In'!AE208</f>
        <v>0</v>
      </c>
      <c r="AH208" s="81">
        <f t="shared" si="56"/>
        <v>0</v>
      </c>
      <c r="AI208" s="81">
        <f>IF(V208=1,"Corriger!",ROUND('M3-In'!AF208*AE208*fuf,2))</f>
        <v>0</v>
      </c>
      <c r="AJ208" s="81">
        <f>IF(V208=1,"Corriger!",ROUND('M3-In'!AG208*AE208*fuf,2))</f>
        <v>0</v>
      </c>
      <c r="AK208" s="81">
        <f>IF(V208=1,"Corriger!",ROUND('M3-In'!AH208*AE208*fuf,2))</f>
        <v>0</v>
      </c>
      <c r="AL208" s="81">
        <f>IF(V208=1,"Corriger!",ROUND('M3-In'!AI208*AE208*fuf,2))</f>
        <v>0</v>
      </c>
      <c r="AM208" s="81">
        <f>IF(V208=1,"Corriger!",ROUND('M3-In'!AJ208*AE208*fuf,2))</f>
        <v>0</v>
      </c>
      <c r="AN208" s="81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1">
        <f t="shared" si="58"/>
        <v>0</v>
      </c>
      <c r="AQ208" s="81">
        <f t="shared" ca="1" si="59"/>
        <v>0</v>
      </c>
      <c r="AR208" s="81">
        <f t="shared" ca="1" si="60"/>
        <v>0</v>
      </c>
      <c r="AS208" s="81">
        <f t="shared" si="61"/>
        <v>0</v>
      </c>
      <c r="AT208" s="81">
        <f t="shared" ca="1" si="62"/>
        <v>0</v>
      </c>
      <c r="AU208" s="81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'M3-In'!F209*malu3+'M3-In'!G209*dima3+'M3-In'!H209*wome3+'M3-In'!I209*doje3+'M3-In'!J209*vrve3+'M3-In'!K209*zasa3+'M3-In'!L209*zodi3</f>
        <v>0</v>
      </c>
      <c r="F209" s="34">
        <f>IF('M3-In'!Q209&lt;0,1,0)</f>
        <v>0</v>
      </c>
      <c r="G209" s="81" t="str">
        <f t="shared" si="48"/>
        <v>OK</v>
      </c>
      <c r="H209" s="81">
        <f>IF('M3-In'!Q209&lt;0,0,'M3-In'!Q209)</f>
        <v>0</v>
      </c>
      <c r="I209" s="25">
        <f>IF('M3-In'!F209&gt;0,malu3,0)</f>
        <v>0</v>
      </c>
      <c r="J209" s="25">
        <f>IF('M3-In'!G209&gt;0,dima3,0)</f>
        <v>0</v>
      </c>
      <c r="K209" s="25">
        <f>IF('M3-In'!H209&gt;0,wome3,0)</f>
        <v>0</v>
      </c>
      <c r="L209" s="25">
        <f>IF('M3-In'!I209&gt;0,doje3,0)</f>
        <v>0</v>
      </c>
      <c r="M209" s="25">
        <f>IF('M3-In'!J209&gt;0,vrve3,0)</f>
        <v>0</v>
      </c>
      <c r="N209" s="25">
        <f>IF('M3-In'!K209&gt;0,zasa3,0)</f>
        <v>0</v>
      </c>
      <c r="O209" s="25">
        <f>IF('M3-In'!L209&gt;0,zodi3,0)</f>
        <v>0</v>
      </c>
      <c r="P209" s="25">
        <f t="shared" si="49"/>
        <v>0</v>
      </c>
      <c r="Q209" s="25">
        <f>IF(P209+'M3-In'!U209&gt;malu3+dima3+wome3+doje3+vrve3+zasa3+zodi3,1,0)</f>
        <v>0</v>
      </c>
      <c r="R209" s="25" t="str">
        <f t="shared" si="50"/>
        <v>OK</v>
      </c>
      <c r="S209" s="25">
        <f>MIN(P209+'M3-In'!U209,malu3+dima3+wome3+doje3+vrve3+zasa3+zodi3)</f>
        <v>0</v>
      </c>
      <c r="T209" s="25">
        <f>IF('M3-In'!AD209+'M3-In'!AE209+'M3-In'!AF209+'M3-In'!AG209+'M3-In'!AH209+'M3-In'!AI209+'M3-In'!AJ209&gt;S209,1,0)</f>
        <v>0</v>
      </c>
      <c r="U209" s="25" t="str">
        <f t="shared" si="51"/>
        <v>OK</v>
      </c>
      <c r="V209" s="81">
        <f t="shared" si="52"/>
        <v>0</v>
      </c>
      <c r="W209" s="81">
        <f>ROUND('M3-In'!Y209+'M3-In'!Z209+'M3-In'!AA209*0.5+'M3-In'!AB209*0.5,2)</f>
        <v>0</v>
      </c>
      <c r="X209" s="81">
        <f>ROUND('M3-In'!Y209,2)+ROUND('M3-In'!Z209*1.5,2)+ROUND('M3-In'!AA209*0.6,2)+ROUND('M3-In'!AB209*0.9,2)</f>
        <v>0</v>
      </c>
      <c r="Y209" s="81">
        <f ca="1">IF(V209=1,"Corriger",'M3-In'!Y209* vergoeddrie +'M3-In'!Z209*ROUND( vergoeddrie *1.5,2)+'M3-In'!AA209*ROUND( vergoeddrie *0.6,2)+'M3-In'!AB209*ROUND( vergoeddrie *0.9,2))</f>
        <v>0</v>
      </c>
      <c r="Z209" s="81">
        <f t="shared" ca="1" si="53"/>
        <v>0</v>
      </c>
      <c r="AA209" s="81">
        <f>E209+'M3-In'!N209+'M3-In'!P209+H209</f>
        <v>0</v>
      </c>
      <c r="AB209" s="81">
        <f>E209+'M3-In'!N209+'M3-In'!P209</f>
        <v>0</v>
      </c>
      <c r="AC209" s="25">
        <f>IF(V209=1,"Corriger",MIN(AA209,ad5m3*Ident!L209))</f>
        <v>0</v>
      </c>
      <c r="AD209" s="25">
        <f>MIN(AB209,ad5m3*Ident!L209)</f>
        <v>0</v>
      </c>
      <c r="AE209" s="81">
        <f t="shared" si="54"/>
        <v>0</v>
      </c>
      <c r="AF209" s="81">
        <f t="shared" si="55"/>
        <v>0</v>
      </c>
      <c r="AG209" s="81">
        <f>'M3-In'!AD209+'M3-In'!AE209</f>
        <v>0</v>
      </c>
      <c r="AH209" s="81">
        <f t="shared" si="56"/>
        <v>0</v>
      </c>
      <c r="AI209" s="81">
        <f>IF(V209=1,"Corriger!",ROUND('M3-In'!AF209*AE209*fuf,2))</f>
        <v>0</v>
      </c>
      <c r="AJ209" s="81">
        <f>IF(V209=1,"Corriger!",ROUND('M3-In'!AG209*AE209*fuf,2))</f>
        <v>0</v>
      </c>
      <c r="AK209" s="81">
        <f>IF(V209=1,"Corriger!",ROUND('M3-In'!AH209*AE209*fuf,2))</f>
        <v>0</v>
      </c>
      <c r="AL209" s="81">
        <f>IF(V209=1,"Corriger!",ROUND('M3-In'!AI209*AE209*fuf,2))</f>
        <v>0</v>
      </c>
      <c r="AM209" s="81">
        <f>IF(V209=1,"Corriger!",ROUND('M3-In'!AJ209*AE209*fuf,2))</f>
        <v>0</v>
      </c>
      <c r="AN209" s="81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1">
        <f t="shared" si="58"/>
        <v>0</v>
      </c>
      <c r="AQ209" s="81">
        <f t="shared" ca="1" si="59"/>
        <v>0</v>
      </c>
      <c r="AR209" s="81">
        <f t="shared" ca="1" si="60"/>
        <v>0</v>
      </c>
      <c r="AS209" s="81">
        <f t="shared" si="61"/>
        <v>0</v>
      </c>
      <c r="AT209" s="81">
        <f t="shared" ca="1" si="62"/>
        <v>0</v>
      </c>
      <c r="AU209" s="81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'M3-In'!F210*malu3+'M3-In'!G210*dima3+'M3-In'!H210*wome3+'M3-In'!I210*doje3+'M3-In'!J210*vrve3+'M3-In'!K210*zasa3+'M3-In'!L210*zodi3</f>
        <v>0</v>
      </c>
      <c r="F210" s="34">
        <f>IF('M3-In'!Q210&lt;0,1,0)</f>
        <v>0</v>
      </c>
      <c r="G210" s="81" t="str">
        <f t="shared" si="48"/>
        <v>OK</v>
      </c>
      <c r="H210" s="81">
        <f>IF('M3-In'!Q210&lt;0,0,'M3-In'!Q210)</f>
        <v>0</v>
      </c>
      <c r="I210" s="25">
        <f>IF('M3-In'!F210&gt;0,malu3,0)</f>
        <v>0</v>
      </c>
      <c r="J210" s="25">
        <f>IF('M3-In'!G210&gt;0,dima3,0)</f>
        <v>0</v>
      </c>
      <c r="K210" s="25">
        <f>IF('M3-In'!H210&gt;0,wome3,0)</f>
        <v>0</v>
      </c>
      <c r="L210" s="25">
        <f>IF('M3-In'!I210&gt;0,doje3,0)</f>
        <v>0</v>
      </c>
      <c r="M210" s="25">
        <f>IF('M3-In'!J210&gt;0,vrve3,0)</f>
        <v>0</v>
      </c>
      <c r="N210" s="25">
        <f>IF('M3-In'!K210&gt;0,zasa3,0)</f>
        <v>0</v>
      </c>
      <c r="O210" s="25">
        <f>IF('M3-In'!L210&gt;0,zodi3,0)</f>
        <v>0</v>
      </c>
      <c r="P210" s="25">
        <f t="shared" si="49"/>
        <v>0</v>
      </c>
      <c r="Q210" s="25">
        <f>IF(P210+'M3-In'!U210&gt;malu3+dima3+wome3+doje3+vrve3+zasa3+zodi3,1,0)</f>
        <v>0</v>
      </c>
      <c r="R210" s="25" t="str">
        <f t="shared" si="50"/>
        <v>OK</v>
      </c>
      <c r="S210" s="25">
        <f>MIN(P210+'M3-In'!U210,malu3+dima3+wome3+doje3+vrve3+zasa3+zodi3)</f>
        <v>0</v>
      </c>
      <c r="T210" s="25">
        <f>IF('M3-In'!AD210+'M3-In'!AE210+'M3-In'!AF210+'M3-In'!AG210+'M3-In'!AH210+'M3-In'!AI210+'M3-In'!AJ210&gt;S210,1,0)</f>
        <v>0</v>
      </c>
      <c r="U210" s="25" t="str">
        <f t="shared" si="51"/>
        <v>OK</v>
      </c>
      <c r="V210" s="81">
        <f t="shared" si="52"/>
        <v>0</v>
      </c>
      <c r="W210" s="81">
        <f>ROUND('M3-In'!Y210+'M3-In'!Z210+'M3-In'!AA210*0.5+'M3-In'!AB210*0.5,2)</f>
        <v>0</v>
      </c>
      <c r="X210" s="81">
        <f>ROUND('M3-In'!Y210,2)+ROUND('M3-In'!Z210*1.5,2)+ROUND('M3-In'!AA210*0.6,2)+ROUND('M3-In'!AB210*0.9,2)</f>
        <v>0</v>
      </c>
      <c r="Y210" s="81">
        <f ca="1">IF(V210=1,"Corriger",'M3-In'!Y210* vergoeddrie +'M3-In'!Z210*ROUND( vergoeddrie *1.5,2)+'M3-In'!AA210*ROUND( vergoeddrie *0.6,2)+'M3-In'!AB210*ROUND( vergoeddrie *0.9,2))</f>
        <v>0</v>
      </c>
      <c r="Z210" s="81">
        <f t="shared" ca="1" si="53"/>
        <v>0</v>
      </c>
      <c r="AA210" s="81">
        <f>E210+'M3-In'!N210+'M3-In'!P210+H210</f>
        <v>0</v>
      </c>
      <c r="AB210" s="81">
        <f>E210+'M3-In'!N210+'M3-In'!P210</f>
        <v>0</v>
      </c>
      <c r="AC210" s="25">
        <f>IF(V210=1,"Corriger",MIN(AA210,ad5m3*Ident!L210))</f>
        <v>0</v>
      </c>
      <c r="AD210" s="25">
        <f>MIN(AB210,ad5m3*Ident!L210)</f>
        <v>0</v>
      </c>
      <c r="AE210" s="81">
        <f t="shared" si="54"/>
        <v>0</v>
      </c>
      <c r="AF210" s="81">
        <f t="shared" si="55"/>
        <v>0</v>
      </c>
      <c r="AG210" s="81">
        <f>'M3-In'!AD210+'M3-In'!AE210</f>
        <v>0</v>
      </c>
      <c r="AH210" s="81">
        <f t="shared" si="56"/>
        <v>0</v>
      </c>
      <c r="AI210" s="81">
        <f>IF(V210=1,"Corriger!",ROUND('M3-In'!AF210*AE210*fuf,2))</f>
        <v>0</v>
      </c>
      <c r="AJ210" s="81">
        <f>IF(V210=1,"Corriger!",ROUND('M3-In'!AG210*AE210*fuf,2))</f>
        <v>0</v>
      </c>
      <c r="AK210" s="81">
        <f>IF(V210=1,"Corriger!",ROUND('M3-In'!AH210*AE210*fuf,2))</f>
        <v>0</v>
      </c>
      <c r="AL210" s="81">
        <f>IF(V210=1,"Corriger!",ROUND('M3-In'!AI210*AE210*fuf,2))</f>
        <v>0</v>
      </c>
      <c r="AM210" s="81">
        <f>IF(V210=1,"Corriger!",ROUND('M3-In'!AJ210*AE210*fuf,2))</f>
        <v>0</v>
      </c>
      <c r="AN210" s="81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1">
        <f t="shared" si="58"/>
        <v>0</v>
      </c>
      <c r="AQ210" s="81">
        <f t="shared" ca="1" si="59"/>
        <v>0</v>
      </c>
      <c r="AR210" s="81">
        <f t="shared" ca="1" si="60"/>
        <v>0</v>
      </c>
      <c r="AS210" s="81">
        <f t="shared" si="61"/>
        <v>0</v>
      </c>
      <c r="AT210" s="81">
        <f t="shared" ca="1" si="62"/>
        <v>0</v>
      </c>
      <c r="AU210" s="81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'M3-In'!F211*malu3+'M3-In'!G211*dima3+'M3-In'!H211*wome3+'M3-In'!I211*doje3+'M3-In'!J211*vrve3+'M3-In'!K211*zasa3+'M3-In'!L211*zodi3</f>
        <v>0</v>
      </c>
      <c r="F211" s="34">
        <f>IF('M3-In'!Q211&lt;0,1,0)</f>
        <v>0</v>
      </c>
      <c r="G211" s="81" t="str">
        <f t="shared" si="48"/>
        <v>OK</v>
      </c>
      <c r="H211" s="81">
        <f>IF('M3-In'!Q211&lt;0,0,'M3-In'!Q211)</f>
        <v>0</v>
      </c>
      <c r="I211" s="25">
        <f>IF('M3-In'!F211&gt;0,malu3,0)</f>
        <v>0</v>
      </c>
      <c r="J211" s="25">
        <f>IF('M3-In'!G211&gt;0,dima3,0)</f>
        <v>0</v>
      </c>
      <c r="K211" s="25">
        <f>IF('M3-In'!H211&gt;0,wome3,0)</f>
        <v>0</v>
      </c>
      <c r="L211" s="25">
        <f>IF('M3-In'!I211&gt;0,doje3,0)</f>
        <v>0</v>
      </c>
      <c r="M211" s="25">
        <f>IF('M3-In'!J211&gt;0,vrve3,0)</f>
        <v>0</v>
      </c>
      <c r="N211" s="25">
        <f>IF('M3-In'!K211&gt;0,zasa3,0)</f>
        <v>0</v>
      </c>
      <c r="O211" s="25">
        <f>IF('M3-In'!L211&gt;0,zodi3,0)</f>
        <v>0</v>
      </c>
      <c r="P211" s="25">
        <f t="shared" si="49"/>
        <v>0</v>
      </c>
      <c r="Q211" s="25">
        <f>IF(P211+'M3-In'!U211&gt;malu3+dima3+wome3+doje3+vrve3+zasa3+zodi3,1,0)</f>
        <v>0</v>
      </c>
      <c r="R211" s="25" t="str">
        <f t="shared" si="50"/>
        <v>OK</v>
      </c>
      <c r="S211" s="25">
        <f>MIN(P211+'M3-In'!U211,malu3+dima3+wome3+doje3+vrve3+zasa3+zodi3)</f>
        <v>0</v>
      </c>
      <c r="T211" s="25">
        <f>IF('M3-In'!AD211+'M3-In'!AE211+'M3-In'!AF211+'M3-In'!AG211+'M3-In'!AH211+'M3-In'!AI211+'M3-In'!AJ211&gt;S211,1,0)</f>
        <v>0</v>
      </c>
      <c r="U211" s="25" t="str">
        <f t="shared" si="51"/>
        <v>OK</v>
      </c>
      <c r="V211" s="81">
        <f t="shared" si="52"/>
        <v>0</v>
      </c>
      <c r="W211" s="81">
        <f>ROUND('M3-In'!Y211+'M3-In'!Z211+'M3-In'!AA211*0.5+'M3-In'!AB211*0.5,2)</f>
        <v>0</v>
      </c>
      <c r="X211" s="81">
        <f>ROUND('M3-In'!Y211,2)+ROUND('M3-In'!Z211*1.5,2)+ROUND('M3-In'!AA211*0.6,2)+ROUND('M3-In'!AB211*0.9,2)</f>
        <v>0</v>
      </c>
      <c r="Y211" s="81">
        <f ca="1">IF(V211=1,"Corriger",'M3-In'!Y211* vergoeddrie +'M3-In'!Z211*ROUND( vergoeddrie *1.5,2)+'M3-In'!AA211*ROUND( vergoeddrie *0.6,2)+'M3-In'!AB211*ROUND( vergoeddrie *0.9,2))</f>
        <v>0</v>
      </c>
      <c r="Z211" s="81">
        <f t="shared" ca="1" si="53"/>
        <v>0</v>
      </c>
      <c r="AA211" s="81">
        <f>E211+'M3-In'!N211+'M3-In'!P211+H211</f>
        <v>0</v>
      </c>
      <c r="AB211" s="81">
        <f>E211+'M3-In'!N211+'M3-In'!P211</f>
        <v>0</v>
      </c>
      <c r="AC211" s="25">
        <f>IF(V211=1,"Corriger",MIN(AA211,ad5m3*Ident!L211))</f>
        <v>0</v>
      </c>
      <c r="AD211" s="25">
        <f>MIN(AB211,ad5m3*Ident!L211)</f>
        <v>0</v>
      </c>
      <c r="AE211" s="81">
        <f t="shared" si="54"/>
        <v>0</v>
      </c>
      <c r="AF211" s="81">
        <f t="shared" si="55"/>
        <v>0</v>
      </c>
      <c r="AG211" s="81">
        <f>'M3-In'!AD211+'M3-In'!AE211</f>
        <v>0</v>
      </c>
      <c r="AH211" s="81">
        <f t="shared" si="56"/>
        <v>0</v>
      </c>
      <c r="AI211" s="81">
        <f>IF(V211=1,"Corriger!",ROUND('M3-In'!AF211*AE211*fuf,2))</f>
        <v>0</v>
      </c>
      <c r="AJ211" s="81">
        <f>IF(V211=1,"Corriger!",ROUND('M3-In'!AG211*AE211*fuf,2))</f>
        <v>0</v>
      </c>
      <c r="AK211" s="81">
        <f>IF(V211=1,"Corriger!",ROUND('M3-In'!AH211*AE211*fuf,2))</f>
        <v>0</v>
      </c>
      <c r="AL211" s="81">
        <f>IF(V211=1,"Corriger!",ROUND('M3-In'!AI211*AE211*fuf,2))</f>
        <v>0</v>
      </c>
      <c r="AM211" s="81">
        <f>IF(V211=1,"Corriger!",ROUND('M3-In'!AJ211*AE211*fuf,2))</f>
        <v>0</v>
      </c>
      <c r="AN211" s="81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1">
        <f t="shared" si="58"/>
        <v>0</v>
      </c>
      <c r="AQ211" s="81">
        <f t="shared" ca="1" si="59"/>
        <v>0</v>
      </c>
      <c r="AR211" s="81">
        <f t="shared" ca="1" si="60"/>
        <v>0</v>
      </c>
      <c r="AS211" s="81">
        <f t="shared" si="61"/>
        <v>0</v>
      </c>
      <c r="AT211" s="81">
        <f t="shared" ca="1" si="62"/>
        <v>0</v>
      </c>
      <c r="AU211" s="81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'M3-In'!F212*malu3+'M3-In'!G212*dima3+'M3-In'!H212*wome3+'M3-In'!I212*doje3+'M3-In'!J212*vrve3+'M3-In'!K212*zasa3+'M3-In'!L212*zodi3</f>
        <v>0</v>
      </c>
      <c r="F212" s="34">
        <f>IF('M3-In'!Q212&lt;0,1,0)</f>
        <v>0</v>
      </c>
      <c r="G212" s="81" t="str">
        <f t="shared" si="48"/>
        <v>OK</v>
      </c>
      <c r="H212" s="81">
        <f>IF('M3-In'!Q212&lt;0,0,'M3-In'!Q212)</f>
        <v>0</v>
      </c>
      <c r="I212" s="25">
        <f>IF('M3-In'!F212&gt;0,malu3,0)</f>
        <v>0</v>
      </c>
      <c r="J212" s="25">
        <f>IF('M3-In'!G212&gt;0,dima3,0)</f>
        <v>0</v>
      </c>
      <c r="K212" s="25">
        <f>IF('M3-In'!H212&gt;0,wome3,0)</f>
        <v>0</v>
      </c>
      <c r="L212" s="25">
        <f>IF('M3-In'!I212&gt;0,doje3,0)</f>
        <v>0</v>
      </c>
      <c r="M212" s="25">
        <f>IF('M3-In'!J212&gt;0,vrve3,0)</f>
        <v>0</v>
      </c>
      <c r="N212" s="25">
        <f>IF('M3-In'!K212&gt;0,zasa3,0)</f>
        <v>0</v>
      </c>
      <c r="O212" s="25">
        <f>IF('M3-In'!L212&gt;0,zodi3,0)</f>
        <v>0</v>
      </c>
      <c r="P212" s="25">
        <f t="shared" si="49"/>
        <v>0</v>
      </c>
      <c r="Q212" s="25">
        <f>IF(P212+'M3-In'!U212&gt;malu3+dima3+wome3+doje3+vrve3+zasa3+zodi3,1,0)</f>
        <v>0</v>
      </c>
      <c r="R212" s="25" t="str">
        <f t="shared" si="50"/>
        <v>OK</v>
      </c>
      <c r="S212" s="25">
        <f>MIN(P212+'M3-In'!U212,malu3+dima3+wome3+doje3+vrve3+zasa3+zodi3)</f>
        <v>0</v>
      </c>
      <c r="T212" s="25">
        <f>IF('M3-In'!AD212+'M3-In'!AE212+'M3-In'!AF212+'M3-In'!AG212+'M3-In'!AH212+'M3-In'!AI212+'M3-In'!AJ212&gt;S212,1,0)</f>
        <v>0</v>
      </c>
      <c r="U212" s="25" t="str">
        <f t="shared" si="51"/>
        <v>OK</v>
      </c>
      <c r="V212" s="81">
        <f t="shared" si="52"/>
        <v>0</v>
      </c>
      <c r="W212" s="81">
        <f>ROUND('M3-In'!Y212+'M3-In'!Z212+'M3-In'!AA212*0.5+'M3-In'!AB212*0.5,2)</f>
        <v>0</v>
      </c>
      <c r="X212" s="81">
        <f>ROUND('M3-In'!Y212,2)+ROUND('M3-In'!Z212*1.5,2)+ROUND('M3-In'!AA212*0.6,2)+ROUND('M3-In'!AB212*0.9,2)</f>
        <v>0</v>
      </c>
      <c r="Y212" s="81">
        <f ca="1">IF(V212=1,"Corriger",'M3-In'!Y212* vergoeddrie +'M3-In'!Z212*ROUND( vergoeddrie *1.5,2)+'M3-In'!AA212*ROUND( vergoeddrie *0.6,2)+'M3-In'!AB212*ROUND( vergoeddrie *0.9,2))</f>
        <v>0</v>
      </c>
      <c r="Z212" s="81">
        <f t="shared" ca="1" si="53"/>
        <v>0</v>
      </c>
      <c r="AA212" s="81">
        <f>E212+'M3-In'!N212+'M3-In'!P212+H212</f>
        <v>0</v>
      </c>
      <c r="AB212" s="81">
        <f>E212+'M3-In'!N212+'M3-In'!P212</f>
        <v>0</v>
      </c>
      <c r="AC212" s="25">
        <f>IF(V212=1,"Corriger",MIN(AA212,ad5m3*Ident!L212))</f>
        <v>0</v>
      </c>
      <c r="AD212" s="25">
        <f>MIN(AB212,ad5m3*Ident!L212)</f>
        <v>0</v>
      </c>
      <c r="AE212" s="81">
        <f t="shared" si="54"/>
        <v>0</v>
      </c>
      <c r="AF212" s="81">
        <f t="shared" si="55"/>
        <v>0</v>
      </c>
      <c r="AG212" s="81">
        <f>'M3-In'!AD212+'M3-In'!AE212</f>
        <v>0</v>
      </c>
      <c r="AH212" s="81">
        <f t="shared" si="56"/>
        <v>0</v>
      </c>
      <c r="AI212" s="81">
        <f>IF(V212=1,"Corriger!",ROUND('M3-In'!AF212*AE212*fuf,2))</f>
        <v>0</v>
      </c>
      <c r="AJ212" s="81">
        <f>IF(V212=1,"Corriger!",ROUND('M3-In'!AG212*AE212*fuf,2))</f>
        <v>0</v>
      </c>
      <c r="AK212" s="81">
        <f>IF(V212=1,"Corriger!",ROUND('M3-In'!AH212*AE212*fuf,2))</f>
        <v>0</v>
      </c>
      <c r="AL212" s="81">
        <f>IF(V212=1,"Corriger!",ROUND('M3-In'!AI212*AE212*fuf,2))</f>
        <v>0</v>
      </c>
      <c r="AM212" s="81">
        <f>IF(V212=1,"Corriger!",ROUND('M3-In'!AJ212*AE212*fuf,2))</f>
        <v>0</v>
      </c>
      <c r="AN212" s="81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1">
        <f t="shared" si="58"/>
        <v>0</v>
      </c>
      <c r="AQ212" s="81">
        <f t="shared" ca="1" si="59"/>
        <v>0</v>
      </c>
      <c r="AR212" s="81">
        <f t="shared" ca="1" si="60"/>
        <v>0</v>
      </c>
      <c r="AS212" s="81">
        <f t="shared" si="61"/>
        <v>0</v>
      </c>
      <c r="AT212" s="81">
        <f t="shared" ca="1" si="62"/>
        <v>0</v>
      </c>
      <c r="AU212" s="81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'M3-In'!F213*malu3+'M3-In'!G213*dima3+'M3-In'!H213*wome3+'M3-In'!I213*doje3+'M3-In'!J213*vrve3+'M3-In'!K213*zasa3+'M3-In'!L213*zodi3</f>
        <v>0</v>
      </c>
      <c r="F213" s="34">
        <f>IF('M3-In'!Q213&lt;0,1,0)</f>
        <v>0</v>
      </c>
      <c r="G213" s="81" t="str">
        <f t="shared" si="48"/>
        <v>OK</v>
      </c>
      <c r="H213" s="81">
        <f>IF('M3-In'!Q213&lt;0,0,'M3-In'!Q213)</f>
        <v>0</v>
      </c>
      <c r="I213" s="25">
        <f>IF('M3-In'!F213&gt;0,malu3,0)</f>
        <v>0</v>
      </c>
      <c r="J213" s="25">
        <f>IF('M3-In'!G213&gt;0,dima3,0)</f>
        <v>0</v>
      </c>
      <c r="K213" s="25">
        <f>IF('M3-In'!H213&gt;0,wome3,0)</f>
        <v>0</v>
      </c>
      <c r="L213" s="25">
        <f>IF('M3-In'!I213&gt;0,doje3,0)</f>
        <v>0</v>
      </c>
      <c r="M213" s="25">
        <f>IF('M3-In'!J213&gt;0,vrve3,0)</f>
        <v>0</v>
      </c>
      <c r="N213" s="25">
        <f>IF('M3-In'!K213&gt;0,zasa3,0)</f>
        <v>0</v>
      </c>
      <c r="O213" s="25">
        <f>IF('M3-In'!L213&gt;0,zodi3,0)</f>
        <v>0</v>
      </c>
      <c r="P213" s="25">
        <f t="shared" si="49"/>
        <v>0</v>
      </c>
      <c r="Q213" s="25">
        <f>IF(P213+'M3-In'!U213&gt;malu3+dima3+wome3+doje3+vrve3+zasa3+zodi3,1,0)</f>
        <v>0</v>
      </c>
      <c r="R213" s="25" t="str">
        <f t="shared" si="50"/>
        <v>OK</v>
      </c>
      <c r="S213" s="25">
        <f>MIN(P213+'M3-In'!U213,malu3+dima3+wome3+doje3+vrve3+zasa3+zodi3)</f>
        <v>0</v>
      </c>
      <c r="T213" s="25">
        <f>IF('M3-In'!AD213+'M3-In'!AE213+'M3-In'!AF213+'M3-In'!AG213+'M3-In'!AH213+'M3-In'!AI213+'M3-In'!AJ213&gt;S213,1,0)</f>
        <v>0</v>
      </c>
      <c r="U213" s="25" t="str">
        <f t="shared" si="51"/>
        <v>OK</v>
      </c>
      <c r="V213" s="81">
        <f t="shared" si="52"/>
        <v>0</v>
      </c>
      <c r="W213" s="81">
        <f>ROUND('M3-In'!Y213+'M3-In'!Z213+'M3-In'!AA213*0.5+'M3-In'!AB213*0.5,2)</f>
        <v>0</v>
      </c>
      <c r="X213" s="81">
        <f>ROUND('M3-In'!Y213,2)+ROUND('M3-In'!Z213*1.5,2)+ROUND('M3-In'!AA213*0.6,2)+ROUND('M3-In'!AB213*0.9,2)</f>
        <v>0</v>
      </c>
      <c r="Y213" s="81">
        <f ca="1">IF(V213=1,"Corriger",'M3-In'!Y213* vergoeddrie +'M3-In'!Z213*ROUND( vergoeddrie *1.5,2)+'M3-In'!AA213*ROUND( vergoeddrie *0.6,2)+'M3-In'!AB213*ROUND( vergoeddrie *0.9,2))</f>
        <v>0</v>
      </c>
      <c r="Z213" s="81">
        <f t="shared" ca="1" si="53"/>
        <v>0</v>
      </c>
      <c r="AA213" s="81">
        <f>E213+'M3-In'!N213+'M3-In'!P213+H213</f>
        <v>0</v>
      </c>
      <c r="AB213" s="81">
        <f>E213+'M3-In'!N213+'M3-In'!P213</f>
        <v>0</v>
      </c>
      <c r="AC213" s="25">
        <f>IF(V213=1,"Corriger",MIN(AA213,ad5m3*Ident!L213))</f>
        <v>0</v>
      </c>
      <c r="AD213" s="25">
        <f>MIN(AB213,ad5m3*Ident!L213)</f>
        <v>0</v>
      </c>
      <c r="AE213" s="81">
        <f t="shared" si="54"/>
        <v>0</v>
      </c>
      <c r="AF213" s="81">
        <f t="shared" si="55"/>
        <v>0</v>
      </c>
      <c r="AG213" s="81">
        <f>'M3-In'!AD213+'M3-In'!AE213</f>
        <v>0</v>
      </c>
      <c r="AH213" s="81">
        <f t="shared" si="56"/>
        <v>0</v>
      </c>
      <c r="AI213" s="81">
        <f>IF(V213=1,"Corriger!",ROUND('M3-In'!AF213*AE213*fuf,2))</f>
        <v>0</v>
      </c>
      <c r="AJ213" s="81">
        <f>IF(V213=1,"Corriger!",ROUND('M3-In'!AG213*AE213*fuf,2))</f>
        <v>0</v>
      </c>
      <c r="AK213" s="81">
        <f>IF(V213=1,"Corriger!",ROUND('M3-In'!AH213*AE213*fuf,2))</f>
        <v>0</v>
      </c>
      <c r="AL213" s="81">
        <f>IF(V213=1,"Corriger!",ROUND('M3-In'!AI213*AE213*fuf,2))</f>
        <v>0</v>
      </c>
      <c r="AM213" s="81">
        <f>IF(V213=1,"Corriger!",ROUND('M3-In'!AJ213*AE213*fuf,2))</f>
        <v>0</v>
      </c>
      <c r="AN213" s="81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1">
        <f t="shared" si="58"/>
        <v>0</v>
      </c>
      <c r="AQ213" s="81">
        <f t="shared" ca="1" si="59"/>
        <v>0</v>
      </c>
      <c r="AR213" s="81">
        <f t="shared" ca="1" si="60"/>
        <v>0</v>
      </c>
      <c r="AS213" s="81">
        <f t="shared" si="61"/>
        <v>0</v>
      </c>
      <c r="AT213" s="81">
        <f t="shared" ca="1" si="62"/>
        <v>0</v>
      </c>
      <c r="AU213" s="81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'M3-In'!F214*malu3+'M3-In'!G214*dima3+'M3-In'!H214*wome3+'M3-In'!I214*doje3+'M3-In'!J214*vrve3+'M3-In'!K214*zasa3+'M3-In'!L214*zodi3</f>
        <v>0</v>
      </c>
      <c r="F214" s="34">
        <f>IF('M3-In'!Q214&lt;0,1,0)</f>
        <v>0</v>
      </c>
      <c r="G214" s="81" t="str">
        <f t="shared" si="48"/>
        <v>OK</v>
      </c>
      <c r="H214" s="81">
        <f>IF('M3-In'!Q214&lt;0,0,'M3-In'!Q214)</f>
        <v>0</v>
      </c>
      <c r="I214" s="25">
        <f>IF('M3-In'!F214&gt;0,malu3,0)</f>
        <v>0</v>
      </c>
      <c r="J214" s="25">
        <f>IF('M3-In'!G214&gt;0,dima3,0)</f>
        <v>0</v>
      </c>
      <c r="K214" s="25">
        <f>IF('M3-In'!H214&gt;0,wome3,0)</f>
        <v>0</v>
      </c>
      <c r="L214" s="25">
        <f>IF('M3-In'!I214&gt;0,doje3,0)</f>
        <v>0</v>
      </c>
      <c r="M214" s="25">
        <f>IF('M3-In'!J214&gt;0,vrve3,0)</f>
        <v>0</v>
      </c>
      <c r="N214" s="25">
        <f>IF('M3-In'!K214&gt;0,zasa3,0)</f>
        <v>0</v>
      </c>
      <c r="O214" s="25">
        <f>IF('M3-In'!L214&gt;0,zodi3,0)</f>
        <v>0</v>
      </c>
      <c r="P214" s="25">
        <f t="shared" si="49"/>
        <v>0</v>
      </c>
      <c r="Q214" s="25">
        <f>IF(P214+'M3-In'!U214&gt;malu3+dima3+wome3+doje3+vrve3+zasa3+zodi3,1,0)</f>
        <v>0</v>
      </c>
      <c r="R214" s="25" t="str">
        <f t="shared" si="50"/>
        <v>OK</v>
      </c>
      <c r="S214" s="25">
        <f>MIN(P214+'M3-In'!U214,malu3+dima3+wome3+doje3+vrve3+zasa3+zodi3)</f>
        <v>0</v>
      </c>
      <c r="T214" s="25">
        <f>IF('M3-In'!AD214+'M3-In'!AE214+'M3-In'!AF214+'M3-In'!AG214+'M3-In'!AH214+'M3-In'!AI214+'M3-In'!AJ214&gt;S214,1,0)</f>
        <v>0</v>
      </c>
      <c r="U214" s="25" t="str">
        <f t="shared" si="51"/>
        <v>OK</v>
      </c>
      <c r="V214" s="81">
        <f t="shared" si="52"/>
        <v>0</v>
      </c>
      <c r="W214" s="81">
        <f>ROUND('M3-In'!Y214+'M3-In'!Z214+'M3-In'!AA214*0.5+'M3-In'!AB214*0.5,2)</f>
        <v>0</v>
      </c>
      <c r="X214" s="81">
        <f>ROUND('M3-In'!Y214,2)+ROUND('M3-In'!Z214*1.5,2)+ROUND('M3-In'!AA214*0.6,2)+ROUND('M3-In'!AB214*0.9,2)</f>
        <v>0</v>
      </c>
      <c r="Y214" s="81">
        <f ca="1">IF(V214=1,"Corriger",'M3-In'!Y214* vergoeddrie +'M3-In'!Z214*ROUND( vergoeddrie *1.5,2)+'M3-In'!AA214*ROUND( vergoeddrie *0.6,2)+'M3-In'!AB214*ROUND( vergoeddrie *0.9,2))</f>
        <v>0</v>
      </c>
      <c r="Z214" s="81">
        <f t="shared" ca="1" si="53"/>
        <v>0</v>
      </c>
      <c r="AA214" s="81">
        <f>E214+'M3-In'!N214+'M3-In'!P214+H214</f>
        <v>0</v>
      </c>
      <c r="AB214" s="81">
        <f>E214+'M3-In'!N214+'M3-In'!P214</f>
        <v>0</v>
      </c>
      <c r="AC214" s="25">
        <f>IF(V214=1,"Corriger",MIN(AA214,ad5m3*Ident!L214))</f>
        <v>0</v>
      </c>
      <c r="AD214" s="25">
        <f>MIN(AB214,ad5m3*Ident!L214)</f>
        <v>0</v>
      </c>
      <c r="AE214" s="81">
        <f t="shared" si="54"/>
        <v>0</v>
      </c>
      <c r="AF214" s="81">
        <f t="shared" si="55"/>
        <v>0</v>
      </c>
      <c r="AG214" s="81">
        <f>'M3-In'!AD214+'M3-In'!AE214</f>
        <v>0</v>
      </c>
      <c r="AH214" s="81">
        <f t="shared" si="56"/>
        <v>0</v>
      </c>
      <c r="AI214" s="81">
        <f>IF(V214=1,"Corriger!",ROUND('M3-In'!AF214*AE214*fuf,2))</f>
        <v>0</v>
      </c>
      <c r="AJ214" s="81">
        <f>IF(V214=1,"Corriger!",ROUND('M3-In'!AG214*AE214*fuf,2))</f>
        <v>0</v>
      </c>
      <c r="AK214" s="81">
        <f>IF(V214=1,"Corriger!",ROUND('M3-In'!AH214*AE214*fuf,2))</f>
        <v>0</v>
      </c>
      <c r="AL214" s="81">
        <f>IF(V214=1,"Corriger!",ROUND('M3-In'!AI214*AE214*fuf,2))</f>
        <v>0</v>
      </c>
      <c r="AM214" s="81">
        <f>IF(V214=1,"Corriger!",ROUND('M3-In'!AJ214*AE214*fuf,2))</f>
        <v>0</v>
      </c>
      <c r="AN214" s="81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1">
        <f t="shared" si="58"/>
        <v>0</v>
      </c>
      <c r="AQ214" s="81">
        <f t="shared" ca="1" si="59"/>
        <v>0</v>
      </c>
      <c r="AR214" s="81">
        <f t="shared" ca="1" si="60"/>
        <v>0</v>
      </c>
      <c r="AS214" s="81">
        <f t="shared" si="61"/>
        <v>0</v>
      </c>
      <c r="AT214" s="81">
        <f t="shared" ca="1" si="62"/>
        <v>0</v>
      </c>
      <c r="AU214" s="81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'M3-In'!F215*malu3+'M3-In'!G215*dima3+'M3-In'!H215*wome3+'M3-In'!I215*doje3+'M3-In'!J215*vrve3+'M3-In'!K215*zasa3+'M3-In'!L215*zodi3</f>
        <v>0</v>
      </c>
      <c r="F215" s="34">
        <f>IF('M3-In'!Q215&lt;0,1,0)</f>
        <v>0</v>
      </c>
      <c r="G215" s="81" t="str">
        <f t="shared" si="48"/>
        <v>OK</v>
      </c>
      <c r="H215" s="81">
        <f>IF('M3-In'!Q215&lt;0,0,'M3-In'!Q215)</f>
        <v>0</v>
      </c>
      <c r="I215" s="25">
        <f>IF('M3-In'!F215&gt;0,malu3,0)</f>
        <v>0</v>
      </c>
      <c r="J215" s="25">
        <f>IF('M3-In'!G215&gt;0,dima3,0)</f>
        <v>0</v>
      </c>
      <c r="K215" s="25">
        <f>IF('M3-In'!H215&gt;0,wome3,0)</f>
        <v>0</v>
      </c>
      <c r="L215" s="25">
        <f>IF('M3-In'!I215&gt;0,doje3,0)</f>
        <v>0</v>
      </c>
      <c r="M215" s="25">
        <f>IF('M3-In'!J215&gt;0,vrve3,0)</f>
        <v>0</v>
      </c>
      <c r="N215" s="25">
        <f>IF('M3-In'!K215&gt;0,zasa3,0)</f>
        <v>0</v>
      </c>
      <c r="O215" s="25">
        <f>IF('M3-In'!L215&gt;0,zodi3,0)</f>
        <v>0</v>
      </c>
      <c r="P215" s="25">
        <f t="shared" si="49"/>
        <v>0</v>
      </c>
      <c r="Q215" s="25">
        <f>IF(P215+'M3-In'!U215&gt;malu3+dima3+wome3+doje3+vrve3+zasa3+zodi3,1,0)</f>
        <v>0</v>
      </c>
      <c r="R215" s="25" t="str">
        <f t="shared" si="50"/>
        <v>OK</v>
      </c>
      <c r="S215" s="25">
        <f>MIN(P215+'M3-In'!U215,malu3+dima3+wome3+doje3+vrve3+zasa3+zodi3)</f>
        <v>0</v>
      </c>
      <c r="T215" s="25">
        <f>IF('M3-In'!AD215+'M3-In'!AE215+'M3-In'!AF215+'M3-In'!AG215+'M3-In'!AH215+'M3-In'!AI215+'M3-In'!AJ215&gt;S215,1,0)</f>
        <v>0</v>
      </c>
      <c r="U215" s="25" t="str">
        <f t="shared" si="51"/>
        <v>OK</v>
      </c>
      <c r="V215" s="81">
        <f t="shared" si="52"/>
        <v>0</v>
      </c>
      <c r="W215" s="81">
        <f>ROUND('M3-In'!Y215+'M3-In'!Z215+'M3-In'!AA215*0.5+'M3-In'!AB215*0.5,2)</f>
        <v>0</v>
      </c>
      <c r="X215" s="81">
        <f>ROUND('M3-In'!Y215,2)+ROUND('M3-In'!Z215*1.5,2)+ROUND('M3-In'!AA215*0.6,2)+ROUND('M3-In'!AB215*0.9,2)</f>
        <v>0</v>
      </c>
      <c r="Y215" s="81">
        <f ca="1">IF(V215=1,"Corriger",'M3-In'!Y215* vergoeddrie +'M3-In'!Z215*ROUND( vergoeddrie *1.5,2)+'M3-In'!AA215*ROUND( vergoeddrie *0.6,2)+'M3-In'!AB215*ROUND( vergoeddrie *0.9,2))</f>
        <v>0</v>
      </c>
      <c r="Z215" s="81">
        <f t="shared" ca="1" si="53"/>
        <v>0</v>
      </c>
      <c r="AA215" s="81">
        <f>E215+'M3-In'!N215+'M3-In'!P215+H215</f>
        <v>0</v>
      </c>
      <c r="AB215" s="81">
        <f>E215+'M3-In'!N215+'M3-In'!P215</f>
        <v>0</v>
      </c>
      <c r="AC215" s="25">
        <f>IF(V215=1,"Corriger",MIN(AA215,ad5m3*Ident!L215))</f>
        <v>0</v>
      </c>
      <c r="AD215" s="25">
        <f>MIN(AB215,ad5m3*Ident!L215)</f>
        <v>0</v>
      </c>
      <c r="AE215" s="81">
        <f t="shared" si="54"/>
        <v>0</v>
      </c>
      <c r="AF215" s="81">
        <f t="shared" si="55"/>
        <v>0</v>
      </c>
      <c r="AG215" s="81">
        <f>'M3-In'!AD215+'M3-In'!AE215</f>
        <v>0</v>
      </c>
      <c r="AH215" s="81">
        <f t="shared" si="56"/>
        <v>0</v>
      </c>
      <c r="AI215" s="81">
        <f>IF(V215=1,"Corriger!",ROUND('M3-In'!AF215*AE215*fuf,2))</f>
        <v>0</v>
      </c>
      <c r="AJ215" s="81">
        <f>IF(V215=1,"Corriger!",ROUND('M3-In'!AG215*AE215*fuf,2))</f>
        <v>0</v>
      </c>
      <c r="AK215" s="81">
        <f>IF(V215=1,"Corriger!",ROUND('M3-In'!AH215*AE215*fuf,2))</f>
        <v>0</v>
      </c>
      <c r="AL215" s="81">
        <f>IF(V215=1,"Corriger!",ROUND('M3-In'!AI215*AE215*fuf,2))</f>
        <v>0</v>
      </c>
      <c r="AM215" s="81">
        <f>IF(V215=1,"Corriger!",ROUND('M3-In'!AJ215*AE215*fuf,2))</f>
        <v>0</v>
      </c>
      <c r="AN215" s="81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1">
        <f t="shared" si="58"/>
        <v>0</v>
      </c>
      <c r="AQ215" s="81">
        <f t="shared" ca="1" si="59"/>
        <v>0</v>
      </c>
      <c r="AR215" s="81">
        <f t="shared" ca="1" si="60"/>
        <v>0</v>
      </c>
      <c r="AS215" s="81">
        <f t="shared" si="61"/>
        <v>0</v>
      </c>
      <c r="AT215" s="81">
        <f t="shared" ca="1" si="62"/>
        <v>0</v>
      </c>
      <c r="AU215" s="81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'M3-In'!F216*malu3+'M3-In'!G216*dima3+'M3-In'!H216*wome3+'M3-In'!I216*doje3+'M3-In'!J216*vrve3+'M3-In'!K216*zasa3+'M3-In'!L216*zodi3</f>
        <v>0</v>
      </c>
      <c r="F216" s="34">
        <f>IF('M3-In'!Q216&lt;0,1,0)</f>
        <v>0</v>
      </c>
      <c r="G216" s="81" t="str">
        <f t="shared" si="48"/>
        <v>OK</v>
      </c>
      <c r="H216" s="81">
        <f>IF('M3-In'!Q216&lt;0,0,'M3-In'!Q216)</f>
        <v>0</v>
      </c>
      <c r="I216" s="25">
        <f>IF('M3-In'!F216&gt;0,malu3,0)</f>
        <v>0</v>
      </c>
      <c r="J216" s="25">
        <f>IF('M3-In'!G216&gt;0,dima3,0)</f>
        <v>0</v>
      </c>
      <c r="K216" s="25">
        <f>IF('M3-In'!H216&gt;0,wome3,0)</f>
        <v>0</v>
      </c>
      <c r="L216" s="25">
        <f>IF('M3-In'!I216&gt;0,doje3,0)</f>
        <v>0</v>
      </c>
      <c r="M216" s="25">
        <f>IF('M3-In'!J216&gt;0,vrve3,0)</f>
        <v>0</v>
      </c>
      <c r="N216" s="25">
        <f>IF('M3-In'!K216&gt;0,zasa3,0)</f>
        <v>0</v>
      </c>
      <c r="O216" s="25">
        <f>IF('M3-In'!L216&gt;0,zodi3,0)</f>
        <v>0</v>
      </c>
      <c r="P216" s="25">
        <f t="shared" si="49"/>
        <v>0</v>
      </c>
      <c r="Q216" s="25">
        <f>IF(P216+'M3-In'!U216&gt;malu3+dima3+wome3+doje3+vrve3+zasa3+zodi3,1,0)</f>
        <v>0</v>
      </c>
      <c r="R216" s="25" t="str">
        <f t="shared" si="50"/>
        <v>OK</v>
      </c>
      <c r="S216" s="25">
        <f>MIN(P216+'M3-In'!U216,malu3+dima3+wome3+doje3+vrve3+zasa3+zodi3)</f>
        <v>0</v>
      </c>
      <c r="T216" s="25">
        <f>IF('M3-In'!AD216+'M3-In'!AE216+'M3-In'!AF216+'M3-In'!AG216+'M3-In'!AH216+'M3-In'!AI216+'M3-In'!AJ216&gt;S216,1,0)</f>
        <v>0</v>
      </c>
      <c r="U216" s="25" t="str">
        <f t="shared" si="51"/>
        <v>OK</v>
      </c>
      <c r="V216" s="81">
        <f t="shared" si="52"/>
        <v>0</v>
      </c>
      <c r="W216" s="81">
        <f>ROUND('M3-In'!Y216+'M3-In'!Z216+'M3-In'!AA216*0.5+'M3-In'!AB216*0.5,2)</f>
        <v>0</v>
      </c>
      <c r="X216" s="81">
        <f>ROUND('M3-In'!Y216,2)+ROUND('M3-In'!Z216*1.5,2)+ROUND('M3-In'!AA216*0.6,2)+ROUND('M3-In'!AB216*0.9,2)</f>
        <v>0</v>
      </c>
      <c r="Y216" s="81">
        <f ca="1">IF(V216=1,"Corriger",'M3-In'!Y216* vergoeddrie +'M3-In'!Z216*ROUND( vergoeddrie *1.5,2)+'M3-In'!AA216*ROUND( vergoeddrie *0.6,2)+'M3-In'!AB216*ROUND( vergoeddrie *0.9,2))</f>
        <v>0</v>
      </c>
      <c r="Z216" s="81">
        <f t="shared" ca="1" si="53"/>
        <v>0</v>
      </c>
      <c r="AA216" s="81">
        <f>E216+'M3-In'!N216+'M3-In'!P216+H216</f>
        <v>0</v>
      </c>
      <c r="AB216" s="81">
        <f>E216+'M3-In'!N216+'M3-In'!P216</f>
        <v>0</v>
      </c>
      <c r="AC216" s="25">
        <f>IF(V216=1,"Corriger",MIN(AA216,ad5m3*Ident!L216))</f>
        <v>0</v>
      </c>
      <c r="AD216" s="25">
        <f>MIN(AB216,ad5m3*Ident!L216)</f>
        <v>0</v>
      </c>
      <c r="AE216" s="81">
        <f t="shared" si="54"/>
        <v>0</v>
      </c>
      <c r="AF216" s="81">
        <f t="shared" si="55"/>
        <v>0</v>
      </c>
      <c r="AG216" s="81">
        <f>'M3-In'!AD216+'M3-In'!AE216</f>
        <v>0</v>
      </c>
      <c r="AH216" s="81">
        <f t="shared" si="56"/>
        <v>0</v>
      </c>
      <c r="AI216" s="81">
        <f>IF(V216=1,"Corriger!",ROUND('M3-In'!AF216*AE216*fuf,2))</f>
        <v>0</v>
      </c>
      <c r="AJ216" s="81">
        <f>IF(V216=1,"Corriger!",ROUND('M3-In'!AG216*AE216*fuf,2))</f>
        <v>0</v>
      </c>
      <c r="AK216" s="81">
        <f>IF(V216=1,"Corriger!",ROUND('M3-In'!AH216*AE216*fuf,2))</f>
        <v>0</v>
      </c>
      <c r="AL216" s="81">
        <f>IF(V216=1,"Corriger!",ROUND('M3-In'!AI216*AE216*fuf,2))</f>
        <v>0</v>
      </c>
      <c r="AM216" s="81">
        <f>IF(V216=1,"Corriger!",ROUND('M3-In'!AJ216*AE216*fuf,2))</f>
        <v>0</v>
      </c>
      <c r="AN216" s="81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1">
        <f t="shared" si="58"/>
        <v>0</v>
      </c>
      <c r="AQ216" s="81">
        <f t="shared" ca="1" si="59"/>
        <v>0</v>
      </c>
      <c r="AR216" s="81">
        <f t="shared" ca="1" si="60"/>
        <v>0</v>
      </c>
      <c r="AS216" s="81">
        <f t="shared" si="61"/>
        <v>0</v>
      </c>
      <c r="AT216" s="81">
        <f t="shared" ca="1" si="62"/>
        <v>0</v>
      </c>
      <c r="AU216" s="81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'M3-In'!F217*malu3+'M3-In'!G217*dima3+'M3-In'!H217*wome3+'M3-In'!I217*doje3+'M3-In'!J217*vrve3+'M3-In'!K217*zasa3+'M3-In'!L217*zodi3</f>
        <v>0</v>
      </c>
      <c r="F217" s="34">
        <f>IF('M3-In'!Q217&lt;0,1,0)</f>
        <v>0</v>
      </c>
      <c r="G217" s="81" t="str">
        <f t="shared" si="48"/>
        <v>OK</v>
      </c>
      <c r="H217" s="81">
        <f>IF('M3-In'!Q217&lt;0,0,'M3-In'!Q217)</f>
        <v>0</v>
      </c>
      <c r="I217" s="25">
        <f>IF('M3-In'!F217&gt;0,malu3,0)</f>
        <v>0</v>
      </c>
      <c r="J217" s="25">
        <f>IF('M3-In'!G217&gt;0,dima3,0)</f>
        <v>0</v>
      </c>
      <c r="K217" s="25">
        <f>IF('M3-In'!H217&gt;0,wome3,0)</f>
        <v>0</v>
      </c>
      <c r="L217" s="25">
        <f>IF('M3-In'!I217&gt;0,doje3,0)</f>
        <v>0</v>
      </c>
      <c r="M217" s="25">
        <f>IF('M3-In'!J217&gt;0,vrve3,0)</f>
        <v>0</v>
      </c>
      <c r="N217" s="25">
        <f>IF('M3-In'!K217&gt;0,zasa3,0)</f>
        <v>0</v>
      </c>
      <c r="O217" s="25">
        <f>IF('M3-In'!L217&gt;0,zodi3,0)</f>
        <v>0</v>
      </c>
      <c r="P217" s="25">
        <f t="shared" si="49"/>
        <v>0</v>
      </c>
      <c r="Q217" s="25">
        <f>IF(P217+'M3-In'!U217&gt;malu3+dima3+wome3+doje3+vrve3+zasa3+zodi3,1,0)</f>
        <v>0</v>
      </c>
      <c r="R217" s="25" t="str">
        <f t="shared" si="50"/>
        <v>OK</v>
      </c>
      <c r="S217" s="25">
        <f>MIN(P217+'M3-In'!U217,malu3+dima3+wome3+doje3+vrve3+zasa3+zodi3)</f>
        <v>0</v>
      </c>
      <c r="T217" s="25">
        <f>IF('M3-In'!AD217+'M3-In'!AE217+'M3-In'!AF217+'M3-In'!AG217+'M3-In'!AH217+'M3-In'!AI217+'M3-In'!AJ217&gt;S217,1,0)</f>
        <v>0</v>
      </c>
      <c r="U217" s="25" t="str">
        <f t="shared" si="51"/>
        <v>OK</v>
      </c>
      <c r="V217" s="81">
        <f t="shared" si="52"/>
        <v>0</v>
      </c>
      <c r="W217" s="81">
        <f>ROUND('M3-In'!Y217+'M3-In'!Z217+'M3-In'!AA217*0.5+'M3-In'!AB217*0.5,2)</f>
        <v>0</v>
      </c>
      <c r="X217" s="81">
        <f>ROUND('M3-In'!Y217,2)+ROUND('M3-In'!Z217*1.5,2)+ROUND('M3-In'!AA217*0.6,2)+ROUND('M3-In'!AB217*0.9,2)</f>
        <v>0</v>
      </c>
      <c r="Y217" s="81">
        <f ca="1">IF(V217=1,"Corriger",'M3-In'!Y217* vergoeddrie +'M3-In'!Z217*ROUND( vergoeddrie *1.5,2)+'M3-In'!AA217*ROUND( vergoeddrie *0.6,2)+'M3-In'!AB217*ROUND( vergoeddrie *0.9,2))</f>
        <v>0</v>
      </c>
      <c r="Z217" s="81">
        <f t="shared" ca="1" si="53"/>
        <v>0</v>
      </c>
      <c r="AA217" s="81">
        <f>E217+'M3-In'!N217+'M3-In'!P217+H217</f>
        <v>0</v>
      </c>
      <c r="AB217" s="81">
        <f>E217+'M3-In'!N217+'M3-In'!P217</f>
        <v>0</v>
      </c>
      <c r="AC217" s="25">
        <f>IF(V217=1,"Corriger",MIN(AA217,ad5m3*Ident!L217))</f>
        <v>0</v>
      </c>
      <c r="AD217" s="25">
        <f>MIN(AB217,ad5m3*Ident!L217)</f>
        <v>0</v>
      </c>
      <c r="AE217" s="81">
        <f t="shared" si="54"/>
        <v>0</v>
      </c>
      <c r="AF217" s="81">
        <f t="shared" si="55"/>
        <v>0</v>
      </c>
      <c r="AG217" s="81">
        <f>'M3-In'!AD217+'M3-In'!AE217</f>
        <v>0</v>
      </c>
      <c r="AH217" s="81">
        <f t="shared" si="56"/>
        <v>0</v>
      </c>
      <c r="AI217" s="81">
        <f>IF(V217=1,"Corriger!",ROUND('M3-In'!AF217*AE217*fuf,2))</f>
        <v>0</v>
      </c>
      <c r="AJ217" s="81">
        <f>IF(V217=1,"Corriger!",ROUND('M3-In'!AG217*AE217*fuf,2))</f>
        <v>0</v>
      </c>
      <c r="AK217" s="81">
        <f>IF(V217=1,"Corriger!",ROUND('M3-In'!AH217*AE217*fuf,2))</f>
        <v>0</v>
      </c>
      <c r="AL217" s="81">
        <f>IF(V217=1,"Corriger!",ROUND('M3-In'!AI217*AE217*fuf,2))</f>
        <v>0</v>
      </c>
      <c r="AM217" s="81">
        <f>IF(V217=1,"Corriger!",ROUND('M3-In'!AJ217*AE217*fuf,2))</f>
        <v>0</v>
      </c>
      <c r="AN217" s="81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1">
        <f t="shared" si="58"/>
        <v>0</v>
      </c>
      <c r="AQ217" s="81">
        <f t="shared" ca="1" si="59"/>
        <v>0</v>
      </c>
      <c r="AR217" s="81">
        <f t="shared" ca="1" si="60"/>
        <v>0</v>
      </c>
      <c r="AS217" s="81">
        <f t="shared" si="61"/>
        <v>0</v>
      </c>
      <c r="AT217" s="81">
        <f t="shared" ca="1" si="62"/>
        <v>0</v>
      </c>
      <c r="AU217" s="81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'M3-In'!F218*malu3+'M3-In'!G218*dima3+'M3-In'!H218*wome3+'M3-In'!I218*doje3+'M3-In'!J218*vrve3+'M3-In'!K218*zasa3+'M3-In'!L218*zodi3</f>
        <v>0</v>
      </c>
      <c r="F218" s="34">
        <f>IF('M3-In'!Q218&lt;0,1,0)</f>
        <v>0</v>
      </c>
      <c r="G218" s="81" t="str">
        <f t="shared" si="48"/>
        <v>OK</v>
      </c>
      <c r="H218" s="81">
        <f>IF('M3-In'!Q218&lt;0,0,'M3-In'!Q218)</f>
        <v>0</v>
      </c>
      <c r="I218" s="25">
        <f>IF('M3-In'!F218&gt;0,malu3,0)</f>
        <v>0</v>
      </c>
      <c r="J218" s="25">
        <f>IF('M3-In'!G218&gt;0,dima3,0)</f>
        <v>0</v>
      </c>
      <c r="K218" s="25">
        <f>IF('M3-In'!H218&gt;0,wome3,0)</f>
        <v>0</v>
      </c>
      <c r="L218" s="25">
        <f>IF('M3-In'!I218&gt;0,doje3,0)</f>
        <v>0</v>
      </c>
      <c r="M218" s="25">
        <f>IF('M3-In'!J218&gt;0,vrve3,0)</f>
        <v>0</v>
      </c>
      <c r="N218" s="25">
        <f>IF('M3-In'!K218&gt;0,zasa3,0)</f>
        <v>0</v>
      </c>
      <c r="O218" s="25">
        <f>IF('M3-In'!L218&gt;0,zodi3,0)</f>
        <v>0</v>
      </c>
      <c r="P218" s="25">
        <f t="shared" si="49"/>
        <v>0</v>
      </c>
      <c r="Q218" s="25">
        <f>IF(P218+'M3-In'!U218&gt;malu3+dima3+wome3+doje3+vrve3+zasa3+zodi3,1,0)</f>
        <v>0</v>
      </c>
      <c r="R218" s="25" t="str">
        <f t="shared" si="50"/>
        <v>OK</v>
      </c>
      <c r="S218" s="25">
        <f>MIN(P218+'M3-In'!U218,malu3+dima3+wome3+doje3+vrve3+zasa3+zodi3)</f>
        <v>0</v>
      </c>
      <c r="T218" s="25">
        <f>IF('M3-In'!AD218+'M3-In'!AE218+'M3-In'!AF218+'M3-In'!AG218+'M3-In'!AH218+'M3-In'!AI218+'M3-In'!AJ218&gt;S218,1,0)</f>
        <v>0</v>
      </c>
      <c r="U218" s="25" t="str">
        <f t="shared" si="51"/>
        <v>OK</v>
      </c>
      <c r="V218" s="81">
        <f t="shared" si="52"/>
        <v>0</v>
      </c>
      <c r="W218" s="81">
        <f>ROUND('M3-In'!Y218+'M3-In'!Z218+'M3-In'!AA218*0.5+'M3-In'!AB218*0.5,2)</f>
        <v>0</v>
      </c>
      <c r="X218" s="81">
        <f>ROUND('M3-In'!Y218,2)+ROUND('M3-In'!Z218*1.5,2)+ROUND('M3-In'!AA218*0.6,2)+ROUND('M3-In'!AB218*0.9,2)</f>
        <v>0</v>
      </c>
      <c r="Y218" s="81">
        <f ca="1">IF(V218=1,"Corriger",'M3-In'!Y218* vergoeddrie +'M3-In'!Z218*ROUND( vergoeddrie *1.5,2)+'M3-In'!AA218*ROUND( vergoeddrie *0.6,2)+'M3-In'!AB218*ROUND( vergoeddrie *0.9,2))</f>
        <v>0</v>
      </c>
      <c r="Z218" s="81">
        <f t="shared" ca="1" si="53"/>
        <v>0</v>
      </c>
      <c r="AA218" s="81">
        <f>E218+'M3-In'!N218+'M3-In'!P218+H218</f>
        <v>0</v>
      </c>
      <c r="AB218" s="81">
        <f>E218+'M3-In'!N218+'M3-In'!P218</f>
        <v>0</v>
      </c>
      <c r="AC218" s="25">
        <f>IF(V218=1,"Corriger",MIN(AA218,ad5m3*Ident!L218))</f>
        <v>0</v>
      </c>
      <c r="AD218" s="25">
        <f>MIN(AB218,ad5m3*Ident!L218)</f>
        <v>0</v>
      </c>
      <c r="AE218" s="81">
        <f t="shared" si="54"/>
        <v>0</v>
      </c>
      <c r="AF218" s="81">
        <f t="shared" si="55"/>
        <v>0</v>
      </c>
      <c r="AG218" s="81">
        <f>'M3-In'!AD218+'M3-In'!AE218</f>
        <v>0</v>
      </c>
      <c r="AH218" s="81">
        <f t="shared" si="56"/>
        <v>0</v>
      </c>
      <c r="AI218" s="81">
        <f>IF(V218=1,"Corriger!",ROUND('M3-In'!AF218*AE218*fuf,2))</f>
        <v>0</v>
      </c>
      <c r="AJ218" s="81">
        <f>IF(V218=1,"Corriger!",ROUND('M3-In'!AG218*AE218*fuf,2))</f>
        <v>0</v>
      </c>
      <c r="AK218" s="81">
        <f>IF(V218=1,"Corriger!",ROUND('M3-In'!AH218*AE218*fuf,2))</f>
        <v>0</v>
      </c>
      <c r="AL218" s="81">
        <f>IF(V218=1,"Corriger!",ROUND('M3-In'!AI218*AE218*fuf,2))</f>
        <v>0</v>
      </c>
      <c r="AM218" s="81">
        <f>IF(V218=1,"Corriger!",ROUND('M3-In'!AJ218*AE218*fuf,2))</f>
        <v>0</v>
      </c>
      <c r="AN218" s="81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1">
        <f t="shared" si="58"/>
        <v>0</v>
      </c>
      <c r="AQ218" s="81">
        <f t="shared" ca="1" si="59"/>
        <v>0</v>
      </c>
      <c r="AR218" s="81">
        <f t="shared" ca="1" si="60"/>
        <v>0</v>
      </c>
      <c r="AS218" s="81">
        <f t="shared" si="61"/>
        <v>0</v>
      </c>
      <c r="AT218" s="81">
        <f t="shared" ca="1" si="62"/>
        <v>0</v>
      </c>
      <c r="AU218" s="81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'M3-In'!F219*malu3+'M3-In'!G219*dima3+'M3-In'!H219*wome3+'M3-In'!I219*doje3+'M3-In'!J219*vrve3+'M3-In'!K219*zasa3+'M3-In'!L219*zodi3</f>
        <v>0</v>
      </c>
      <c r="F219" s="34">
        <f>IF('M3-In'!Q219&lt;0,1,0)</f>
        <v>0</v>
      </c>
      <c r="G219" s="81" t="str">
        <f t="shared" si="48"/>
        <v>OK</v>
      </c>
      <c r="H219" s="81">
        <f>IF('M3-In'!Q219&lt;0,0,'M3-In'!Q219)</f>
        <v>0</v>
      </c>
      <c r="I219" s="25">
        <f>IF('M3-In'!F219&gt;0,malu3,0)</f>
        <v>0</v>
      </c>
      <c r="J219" s="25">
        <f>IF('M3-In'!G219&gt;0,dima3,0)</f>
        <v>0</v>
      </c>
      <c r="K219" s="25">
        <f>IF('M3-In'!H219&gt;0,wome3,0)</f>
        <v>0</v>
      </c>
      <c r="L219" s="25">
        <f>IF('M3-In'!I219&gt;0,doje3,0)</f>
        <v>0</v>
      </c>
      <c r="M219" s="25">
        <f>IF('M3-In'!J219&gt;0,vrve3,0)</f>
        <v>0</v>
      </c>
      <c r="N219" s="25">
        <f>IF('M3-In'!K219&gt;0,zasa3,0)</f>
        <v>0</v>
      </c>
      <c r="O219" s="25">
        <f>IF('M3-In'!L219&gt;0,zodi3,0)</f>
        <v>0</v>
      </c>
      <c r="P219" s="25">
        <f t="shared" si="49"/>
        <v>0</v>
      </c>
      <c r="Q219" s="25">
        <f>IF(P219+'M3-In'!U219&gt;malu3+dima3+wome3+doje3+vrve3+zasa3+zodi3,1,0)</f>
        <v>0</v>
      </c>
      <c r="R219" s="25" t="str">
        <f t="shared" si="50"/>
        <v>OK</v>
      </c>
      <c r="S219" s="25">
        <f>MIN(P219+'M3-In'!U219,malu3+dima3+wome3+doje3+vrve3+zasa3+zodi3)</f>
        <v>0</v>
      </c>
      <c r="T219" s="25">
        <f>IF('M3-In'!AD219+'M3-In'!AE219+'M3-In'!AF219+'M3-In'!AG219+'M3-In'!AH219+'M3-In'!AI219+'M3-In'!AJ219&gt;S219,1,0)</f>
        <v>0</v>
      </c>
      <c r="U219" s="25" t="str">
        <f t="shared" si="51"/>
        <v>OK</v>
      </c>
      <c r="V219" s="81">
        <f t="shared" si="52"/>
        <v>0</v>
      </c>
      <c r="W219" s="81">
        <f>ROUND('M3-In'!Y219+'M3-In'!Z219+'M3-In'!AA219*0.5+'M3-In'!AB219*0.5,2)</f>
        <v>0</v>
      </c>
      <c r="X219" s="81">
        <f>ROUND('M3-In'!Y219,2)+ROUND('M3-In'!Z219*1.5,2)+ROUND('M3-In'!AA219*0.6,2)+ROUND('M3-In'!AB219*0.9,2)</f>
        <v>0</v>
      </c>
      <c r="Y219" s="81">
        <f ca="1">IF(V219=1,"Corriger",'M3-In'!Y219* vergoeddrie +'M3-In'!Z219*ROUND( vergoeddrie *1.5,2)+'M3-In'!AA219*ROUND( vergoeddrie *0.6,2)+'M3-In'!AB219*ROUND( vergoeddrie *0.9,2))</f>
        <v>0</v>
      </c>
      <c r="Z219" s="81">
        <f t="shared" ca="1" si="53"/>
        <v>0</v>
      </c>
      <c r="AA219" s="81">
        <f>E219+'M3-In'!N219+'M3-In'!P219+H219</f>
        <v>0</v>
      </c>
      <c r="AB219" s="81">
        <f>E219+'M3-In'!N219+'M3-In'!P219</f>
        <v>0</v>
      </c>
      <c r="AC219" s="25">
        <f>IF(V219=1,"Corriger",MIN(AA219,ad5m3*Ident!L219))</f>
        <v>0</v>
      </c>
      <c r="AD219" s="25">
        <f>MIN(AB219,ad5m3*Ident!L219)</f>
        <v>0</v>
      </c>
      <c r="AE219" s="81">
        <f t="shared" si="54"/>
        <v>0</v>
      </c>
      <c r="AF219" s="81">
        <f t="shared" si="55"/>
        <v>0</v>
      </c>
      <c r="AG219" s="81">
        <f>'M3-In'!AD219+'M3-In'!AE219</f>
        <v>0</v>
      </c>
      <c r="AH219" s="81">
        <f t="shared" si="56"/>
        <v>0</v>
      </c>
      <c r="AI219" s="81">
        <f>IF(V219=1,"Corriger!",ROUND('M3-In'!AF219*AE219*fuf,2))</f>
        <v>0</v>
      </c>
      <c r="AJ219" s="81">
        <f>IF(V219=1,"Corriger!",ROUND('M3-In'!AG219*AE219*fuf,2))</f>
        <v>0</v>
      </c>
      <c r="AK219" s="81">
        <f>IF(V219=1,"Corriger!",ROUND('M3-In'!AH219*AE219*fuf,2))</f>
        <v>0</v>
      </c>
      <c r="AL219" s="81">
        <f>IF(V219=1,"Corriger!",ROUND('M3-In'!AI219*AE219*fuf,2))</f>
        <v>0</v>
      </c>
      <c r="AM219" s="81">
        <f>IF(V219=1,"Corriger!",ROUND('M3-In'!AJ219*AE219*fuf,2))</f>
        <v>0</v>
      </c>
      <c r="AN219" s="81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1">
        <f t="shared" si="58"/>
        <v>0</v>
      </c>
      <c r="AQ219" s="81">
        <f t="shared" ca="1" si="59"/>
        <v>0</v>
      </c>
      <c r="AR219" s="81">
        <f t="shared" ca="1" si="60"/>
        <v>0</v>
      </c>
      <c r="AS219" s="81">
        <f t="shared" si="61"/>
        <v>0</v>
      </c>
      <c r="AT219" s="81">
        <f t="shared" ca="1" si="62"/>
        <v>0</v>
      </c>
      <c r="AU219" s="81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'M3-In'!F220*malu3+'M3-In'!G220*dima3+'M3-In'!H220*wome3+'M3-In'!I220*doje3+'M3-In'!J220*vrve3+'M3-In'!K220*zasa3+'M3-In'!L220*zodi3</f>
        <v>0</v>
      </c>
      <c r="F220" s="34">
        <f>IF('M3-In'!Q220&lt;0,1,0)</f>
        <v>0</v>
      </c>
      <c r="G220" s="81" t="str">
        <f t="shared" si="48"/>
        <v>OK</v>
      </c>
      <c r="H220" s="81">
        <f>IF('M3-In'!Q220&lt;0,0,'M3-In'!Q220)</f>
        <v>0</v>
      </c>
      <c r="I220" s="25">
        <f>IF('M3-In'!F220&gt;0,malu3,0)</f>
        <v>0</v>
      </c>
      <c r="J220" s="25">
        <f>IF('M3-In'!G220&gt;0,dima3,0)</f>
        <v>0</v>
      </c>
      <c r="K220" s="25">
        <f>IF('M3-In'!H220&gt;0,wome3,0)</f>
        <v>0</v>
      </c>
      <c r="L220" s="25">
        <f>IF('M3-In'!I220&gt;0,doje3,0)</f>
        <v>0</v>
      </c>
      <c r="M220" s="25">
        <f>IF('M3-In'!J220&gt;0,vrve3,0)</f>
        <v>0</v>
      </c>
      <c r="N220" s="25">
        <f>IF('M3-In'!K220&gt;0,zasa3,0)</f>
        <v>0</v>
      </c>
      <c r="O220" s="25">
        <f>IF('M3-In'!L220&gt;0,zodi3,0)</f>
        <v>0</v>
      </c>
      <c r="P220" s="25">
        <f t="shared" si="49"/>
        <v>0</v>
      </c>
      <c r="Q220" s="25">
        <f>IF(P220+'M3-In'!U220&gt;malu3+dima3+wome3+doje3+vrve3+zasa3+zodi3,1,0)</f>
        <v>0</v>
      </c>
      <c r="R220" s="25" t="str">
        <f t="shared" si="50"/>
        <v>OK</v>
      </c>
      <c r="S220" s="25">
        <f>MIN(P220+'M3-In'!U220,malu3+dima3+wome3+doje3+vrve3+zasa3+zodi3)</f>
        <v>0</v>
      </c>
      <c r="T220" s="25">
        <f>IF('M3-In'!AD220+'M3-In'!AE220+'M3-In'!AF220+'M3-In'!AG220+'M3-In'!AH220+'M3-In'!AI220+'M3-In'!AJ220&gt;S220,1,0)</f>
        <v>0</v>
      </c>
      <c r="U220" s="25" t="str">
        <f t="shared" si="51"/>
        <v>OK</v>
      </c>
      <c r="V220" s="81">
        <f t="shared" si="52"/>
        <v>0</v>
      </c>
      <c r="W220" s="81">
        <f>ROUND('M3-In'!Y220+'M3-In'!Z220+'M3-In'!AA220*0.5+'M3-In'!AB220*0.5,2)</f>
        <v>0</v>
      </c>
      <c r="X220" s="81">
        <f>ROUND('M3-In'!Y220,2)+ROUND('M3-In'!Z220*1.5,2)+ROUND('M3-In'!AA220*0.6,2)+ROUND('M3-In'!AB220*0.9,2)</f>
        <v>0</v>
      </c>
      <c r="Y220" s="81">
        <f ca="1">IF(V220=1,"Corriger",'M3-In'!Y220* vergoeddrie +'M3-In'!Z220*ROUND( vergoeddrie *1.5,2)+'M3-In'!AA220*ROUND( vergoeddrie *0.6,2)+'M3-In'!AB220*ROUND( vergoeddrie *0.9,2))</f>
        <v>0</v>
      </c>
      <c r="Z220" s="81">
        <f t="shared" ca="1" si="53"/>
        <v>0</v>
      </c>
      <c r="AA220" s="81">
        <f>E220+'M3-In'!N220+'M3-In'!P220+H220</f>
        <v>0</v>
      </c>
      <c r="AB220" s="81">
        <f>E220+'M3-In'!N220+'M3-In'!P220</f>
        <v>0</v>
      </c>
      <c r="AC220" s="25">
        <f>IF(V220=1,"Corriger",MIN(AA220,ad5m3*Ident!L220))</f>
        <v>0</v>
      </c>
      <c r="AD220" s="25">
        <f>MIN(AB220,ad5m3*Ident!L220)</f>
        <v>0</v>
      </c>
      <c r="AE220" s="81">
        <f t="shared" si="54"/>
        <v>0</v>
      </c>
      <c r="AF220" s="81">
        <f t="shared" si="55"/>
        <v>0</v>
      </c>
      <c r="AG220" s="81">
        <f>'M3-In'!AD220+'M3-In'!AE220</f>
        <v>0</v>
      </c>
      <c r="AH220" s="81">
        <f t="shared" si="56"/>
        <v>0</v>
      </c>
      <c r="AI220" s="81">
        <f>IF(V220=1,"Corriger!",ROUND('M3-In'!AF220*AE220*fuf,2))</f>
        <v>0</v>
      </c>
      <c r="AJ220" s="81">
        <f>IF(V220=1,"Corriger!",ROUND('M3-In'!AG220*AE220*fuf,2))</f>
        <v>0</v>
      </c>
      <c r="AK220" s="81">
        <f>IF(V220=1,"Corriger!",ROUND('M3-In'!AH220*AE220*fuf,2))</f>
        <v>0</v>
      </c>
      <c r="AL220" s="81">
        <f>IF(V220=1,"Corriger!",ROUND('M3-In'!AI220*AE220*fuf,2))</f>
        <v>0</v>
      </c>
      <c r="AM220" s="81">
        <f>IF(V220=1,"Corriger!",ROUND('M3-In'!AJ220*AE220*fuf,2))</f>
        <v>0</v>
      </c>
      <c r="AN220" s="81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1">
        <f t="shared" si="58"/>
        <v>0</v>
      </c>
      <c r="AQ220" s="81">
        <f t="shared" ca="1" si="59"/>
        <v>0</v>
      </c>
      <c r="AR220" s="81">
        <f t="shared" ca="1" si="60"/>
        <v>0</v>
      </c>
      <c r="AS220" s="81">
        <f t="shared" si="61"/>
        <v>0</v>
      </c>
      <c r="AT220" s="81">
        <f t="shared" ca="1" si="62"/>
        <v>0</v>
      </c>
      <c r="AU220" s="81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'M3-In'!F221*malu3+'M3-In'!G221*dima3+'M3-In'!H221*wome3+'M3-In'!I221*doje3+'M3-In'!J221*vrve3+'M3-In'!K221*zasa3+'M3-In'!L221*zodi3</f>
        <v>0</v>
      </c>
      <c r="F221" s="34">
        <f>IF('M3-In'!Q221&lt;0,1,0)</f>
        <v>0</v>
      </c>
      <c r="G221" s="81" t="str">
        <f t="shared" si="48"/>
        <v>OK</v>
      </c>
      <c r="H221" s="81">
        <f>IF('M3-In'!Q221&lt;0,0,'M3-In'!Q221)</f>
        <v>0</v>
      </c>
      <c r="I221" s="25">
        <f>IF('M3-In'!F221&gt;0,malu3,0)</f>
        <v>0</v>
      </c>
      <c r="J221" s="25">
        <f>IF('M3-In'!G221&gt;0,dima3,0)</f>
        <v>0</v>
      </c>
      <c r="K221" s="25">
        <f>IF('M3-In'!H221&gt;0,wome3,0)</f>
        <v>0</v>
      </c>
      <c r="L221" s="25">
        <f>IF('M3-In'!I221&gt;0,doje3,0)</f>
        <v>0</v>
      </c>
      <c r="M221" s="25">
        <f>IF('M3-In'!J221&gt;0,vrve3,0)</f>
        <v>0</v>
      </c>
      <c r="N221" s="25">
        <f>IF('M3-In'!K221&gt;0,zasa3,0)</f>
        <v>0</v>
      </c>
      <c r="O221" s="25">
        <f>IF('M3-In'!L221&gt;0,zodi3,0)</f>
        <v>0</v>
      </c>
      <c r="P221" s="25">
        <f t="shared" si="49"/>
        <v>0</v>
      </c>
      <c r="Q221" s="25">
        <f>IF(P221+'M3-In'!U221&gt;malu3+dima3+wome3+doje3+vrve3+zasa3+zodi3,1,0)</f>
        <v>0</v>
      </c>
      <c r="R221" s="25" t="str">
        <f t="shared" si="50"/>
        <v>OK</v>
      </c>
      <c r="S221" s="25">
        <f>MIN(P221+'M3-In'!U221,malu3+dima3+wome3+doje3+vrve3+zasa3+zodi3)</f>
        <v>0</v>
      </c>
      <c r="T221" s="25">
        <f>IF('M3-In'!AD221+'M3-In'!AE221+'M3-In'!AF221+'M3-In'!AG221+'M3-In'!AH221+'M3-In'!AI221+'M3-In'!AJ221&gt;S221,1,0)</f>
        <v>0</v>
      </c>
      <c r="U221" s="25" t="str">
        <f t="shared" si="51"/>
        <v>OK</v>
      </c>
      <c r="V221" s="81">
        <f t="shared" si="52"/>
        <v>0</v>
      </c>
      <c r="W221" s="81">
        <f>ROUND('M3-In'!Y221+'M3-In'!Z221+'M3-In'!AA221*0.5+'M3-In'!AB221*0.5,2)</f>
        <v>0</v>
      </c>
      <c r="X221" s="81">
        <f>ROUND('M3-In'!Y221,2)+ROUND('M3-In'!Z221*1.5,2)+ROUND('M3-In'!AA221*0.6,2)+ROUND('M3-In'!AB221*0.9,2)</f>
        <v>0</v>
      </c>
      <c r="Y221" s="81">
        <f ca="1">IF(V221=1,"Corriger",'M3-In'!Y221* vergoeddrie +'M3-In'!Z221*ROUND( vergoeddrie *1.5,2)+'M3-In'!AA221*ROUND( vergoeddrie *0.6,2)+'M3-In'!AB221*ROUND( vergoeddrie *0.9,2))</f>
        <v>0</v>
      </c>
      <c r="Z221" s="81">
        <f t="shared" ca="1" si="53"/>
        <v>0</v>
      </c>
      <c r="AA221" s="81">
        <f>E221+'M3-In'!N221+'M3-In'!P221+H221</f>
        <v>0</v>
      </c>
      <c r="AB221" s="81">
        <f>E221+'M3-In'!N221+'M3-In'!P221</f>
        <v>0</v>
      </c>
      <c r="AC221" s="25">
        <f>IF(V221=1,"Corriger",MIN(AA221,ad5m3*Ident!L221))</f>
        <v>0</v>
      </c>
      <c r="AD221" s="25">
        <f>MIN(AB221,ad5m3*Ident!L221)</f>
        <v>0</v>
      </c>
      <c r="AE221" s="81">
        <f t="shared" si="54"/>
        <v>0</v>
      </c>
      <c r="AF221" s="81">
        <f t="shared" si="55"/>
        <v>0</v>
      </c>
      <c r="AG221" s="81">
        <f>'M3-In'!AD221+'M3-In'!AE221</f>
        <v>0</v>
      </c>
      <c r="AH221" s="81">
        <f t="shared" si="56"/>
        <v>0</v>
      </c>
      <c r="AI221" s="81">
        <f>IF(V221=1,"Corriger!",ROUND('M3-In'!AF221*AE221*fuf,2))</f>
        <v>0</v>
      </c>
      <c r="AJ221" s="81">
        <f>IF(V221=1,"Corriger!",ROUND('M3-In'!AG221*AE221*fuf,2))</f>
        <v>0</v>
      </c>
      <c r="AK221" s="81">
        <f>IF(V221=1,"Corriger!",ROUND('M3-In'!AH221*AE221*fuf,2))</f>
        <v>0</v>
      </c>
      <c r="AL221" s="81">
        <f>IF(V221=1,"Corriger!",ROUND('M3-In'!AI221*AE221*fuf,2))</f>
        <v>0</v>
      </c>
      <c r="AM221" s="81">
        <f>IF(V221=1,"Corriger!",ROUND('M3-In'!AJ221*AE221*fuf,2))</f>
        <v>0</v>
      </c>
      <c r="AN221" s="81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1">
        <f t="shared" si="58"/>
        <v>0</v>
      </c>
      <c r="AQ221" s="81">
        <f t="shared" ca="1" si="59"/>
        <v>0</v>
      </c>
      <c r="AR221" s="81">
        <f t="shared" ca="1" si="60"/>
        <v>0</v>
      </c>
      <c r="AS221" s="81">
        <f t="shared" si="61"/>
        <v>0</v>
      </c>
      <c r="AT221" s="81">
        <f t="shared" ca="1" si="62"/>
        <v>0</v>
      </c>
      <c r="AU221" s="81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'M3-In'!F222*malu3+'M3-In'!G222*dima3+'M3-In'!H222*wome3+'M3-In'!I222*doje3+'M3-In'!J222*vrve3+'M3-In'!K222*zasa3+'M3-In'!L222*zodi3</f>
        <v>0</v>
      </c>
      <c r="F222" s="34">
        <f>IF('M3-In'!Q222&lt;0,1,0)</f>
        <v>0</v>
      </c>
      <c r="G222" s="81" t="str">
        <f t="shared" si="48"/>
        <v>OK</v>
      </c>
      <c r="H222" s="81">
        <f>IF('M3-In'!Q222&lt;0,0,'M3-In'!Q222)</f>
        <v>0</v>
      </c>
      <c r="I222" s="25">
        <f>IF('M3-In'!F222&gt;0,malu3,0)</f>
        <v>0</v>
      </c>
      <c r="J222" s="25">
        <f>IF('M3-In'!G222&gt;0,dima3,0)</f>
        <v>0</v>
      </c>
      <c r="K222" s="25">
        <f>IF('M3-In'!H222&gt;0,wome3,0)</f>
        <v>0</v>
      </c>
      <c r="L222" s="25">
        <f>IF('M3-In'!I222&gt;0,doje3,0)</f>
        <v>0</v>
      </c>
      <c r="M222" s="25">
        <f>IF('M3-In'!J222&gt;0,vrve3,0)</f>
        <v>0</v>
      </c>
      <c r="N222" s="25">
        <f>IF('M3-In'!K222&gt;0,zasa3,0)</f>
        <v>0</v>
      </c>
      <c r="O222" s="25">
        <f>IF('M3-In'!L222&gt;0,zodi3,0)</f>
        <v>0</v>
      </c>
      <c r="P222" s="25">
        <f t="shared" si="49"/>
        <v>0</v>
      </c>
      <c r="Q222" s="25">
        <f>IF(P222+'M3-In'!U222&gt;malu3+dima3+wome3+doje3+vrve3+zasa3+zodi3,1,0)</f>
        <v>0</v>
      </c>
      <c r="R222" s="25" t="str">
        <f t="shared" si="50"/>
        <v>OK</v>
      </c>
      <c r="S222" s="25">
        <f>MIN(P222+'M3-In'!U222,malu3+dima3+wome3+doje3+vrve3+zasa3+zodi3)</f>
        <v>0</v>
      </c>
      <c r="T222" s="25">
        <f>IF('M3-In'!AD222+'M3-In'!AE222+'M3-In'!AF222+'M3-In'!AG222+'M3-In'!AH222+'M3-In'!AI222+'M3-In'!AJ222&gt;S222,1,0)</f>
        <v>0</v>
      </c>
      <c r="U222" s="25" t="str">
        <f t="shared" si="51"/>
        <v>OK</v>
      </c>
      <c r="V222" s="81">
        <f t="shared" si="52"/>
        <v>0</v>
      </c>
      <c r="W222" s="81">
        <f>ROUND('M3-In'!Y222+'M3-In'!Z222+'M3-In'!AA222*0.5+'M3-In'!AB222*0.5,2)</f>
        <v>0</v>
      </c>
      <c r="X222" s="81">
        <f>ROUND('M3-In'!Y222,2)+ROUND('M3-In'!Z222*1.5,2)+ROUND('M3-In'!AA222*0.6,2)+ROUND('M3-In'!AB222*0.9,2)</f>
        <v>0</v>
      </c>
      <c r="Y222" s="81">
        <f ca="1">IF(V222=1,"Corriger",'M3-In'!Y222* vergoeddrie +'M3-In'!Z222*ROUND( vergoeddrie *1.5,2)+'M3-In'!AA222*ROUND( vergoeddrie *0.6,2)+'M3-In'!AB222*ROUND( vergoeddrie *0.9,2))</f>
        <v>0</v>
      </c>
      <c r="Z222" s="81">
        <f t="shared" ca="1" si="53"/>
        <v>0</v>
      </c>
      <c r="AA222" s="81">
        <f>E222+'M3-In'!N222+'M3-In'!P222+H222</f>
        <v>0</v>
      </c>
      <c r="AB222" s="81">
        <f>E222+'M3-In'!N222+'M3-In'!P222</f>
        <v>0</v>
      </c>
      <c r="AC222" s="25">
        <f>IF(V222=1,"Corriger",MIN(AA222,ad5m3*Ident!L222))</f>
        <v>0</v>
      </c>
      <c r="AD222" s="25">
        <f>MIN(AB222,ad5m3*Ident!L222)</f>
        <v>0</v>
      </c>
      <c r="AE222" s="81">
        <f t="shared" si="54"/>
        <v>0</v>
      </c>
      <c r="AF222" s="81">
        <f t="shared" si="55"/>
        <v>0</v>
      </c>
      <c r="AG222" s="81">
        <f>'M3-In'!AD222+'M3-In'!AE222</f>
        <v>0</v>
      </c>
      <c r="AH222" s="81">
        <f t="shared" si="56"/>
        <v>0</v>
      </c>
      <c r="AI222" s="81">
        <f>IF(V222=1,"Corriger!",ROUND('M3-In'!AF222*AE222*fuf,2))</f>
        <v>0</v>
      </c>
      <c r="AJ222" s="81">
        <f>IF(V222=1,"Corriger!",ROUND('M3-In'!AG222*AE222*fuf,2))</f>
        <v>0</v>
      </c>
      <c r="AK222" s="81">
        <f>IF(V222=1,"Corriger!",ROUND('M3-In'!AH222*AE222*fuf,2))</f>
        <v>0</v>
      </c>
      <c r="AL222" s="81">
        <f>IF(V222=1,"Corriger!",ROUND('M3-In'!AI222*AE222*fuf,2))</f>
        <v>0</v>
      </c>
      <c r="AM222" s="81">
        <f>IF(V222=1,"Corriger!",ROUND('M3-In'!AJ222*AE222*fuf,2))</f>
        <v>0</v>
      </c>
      <c r="AN222" s="81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1">
        <f t="shared" si="58"/>
        <v>0</v>
      </c>
      <c r="AQ222" s="81">
        <f t="shared" ca="1" si="59"/>
        <v>0</v>
      </c>
      <c r="AR222" s="81">
        <f t="shared" ca="1" si="60"/>
        <v>0</v>
      </c>
      <c r="AS222" s="81">
        <f t="shared" si="61"/>
        <v>0</v>
      </c>
      <c r="AT222" s="81">
        <f t="shared" ca="1" si="62"/>
        <v>0</v>
      </c>
      <c r="AU222" s="81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'M3-In'!F223*malu3+'M3-In'!G223*dima3+'M3-In'!H223*wome3+'M3-In'!I223*doje3+'M3-In'!J223*vrve3+'M3-In'!K223*zasa3+'M3-In'!L223*zodi3</f>
        <v>0</v>
      </c>
      <c r="F223" s="34">
        <f>IF('M3-In'!Q223&lt;0,1,0)</f>
        <v>0</v>
      </c>
      <c r="G223" s="81" t="str">
        <f t="shared" si="48"/>
        <v>OK</v>
      </c>
      <c r="H223" s="81">
        <f>IF('M3-In'!Q223&lt;0,0,'M3-In'!Q223)</f>
        <v>0</v>
      </c>
      <c r="I223" s="25">
        <f>IF('M3-In'!F223&gt;0,malu3,0)</f>
        <v>0</v>
      </c>
      <c r="J223" s="25">
        <f>IF('M3-In'!G223&gt;0,dima3,0)</f>
        <v>0</v>
      </c>
      <c r="K223" s="25">
        <f>IF('M3-In'!H223&gt;0,wome3,0)</f>
        <v>0</v>
      </c>
      <c r="L223" s="25">
        <f>IF('M3-In'!I223&gt;0,doje3,0)</f>
        <v>0</v>
      </c>
      <c r="M223" s="25">
        <f>IF('M3-In'!J223&gt;0,vrve3,0)</f>
        <v>0</v>
      </c>
      <c r="N223" s="25">
        <f>IF('M3-In'!K223&gt;0,zasa3,0)</f>
        <v>0</v>
      </c>
      <c r="O223" s="25">
        <f>IF('M3-In'!L223&gt;0,zodi3,0)</f>
        <v>0</v>
      </c>
      <c r="P223" s="25">
        <f t="shared" si="49"/>
        <v>0</v>
      </c>
      <c r="Q223" s="25">
        <f>IF(P223+'M3-In'!U223&gt;malu3+dima3+wome3+doje3+vrve3+zasa3+zodi3,1,0)</f>
        <v>0</v>
      </c>
      <c r="R223" s="25" t="str">
        <f t="shared" si="50"/>
        <v>OK</v>
      </c>
      <c r="S223" s="25">
        <f>MIN(P223+'M3-In'!U223,malu3+dima3+wome3+doje3+vrve3+zasa3+zodi3)</f>
        <v>0</v>
      </c>
      <c r="T223" s="25">
        <f>IF('M3-In'!AD223+'M3-In'!AE223+'M3-In'!AF223+'M3-In'!AG223+'M3-In'!AH223+'M3-In'!AI223+'M3-In'!AJ223&gt;S223,1,0)</f>
        <v>0</v>
      </c>
      <c r="U223" s="25" t="str">
        <f t="shared" si="51"/>
        <v>OK</v>
      </c>
      <c r="V223" s="81">
        <f t="shared" si="52"/>
        <v>0</v>
      </c>
      <c r="W223" s="81">
        <f>ROUND('M3-In'!Y223+'M3-In'!Z223+'M3-In'!AA223*0.5+'M3-In'!AB223*0.5,2)</f>
        <v>0</v>
      </c>
      <c r="X223" s="81">
        <f>ROUND('M3-In'!Y223,2)+ROUND('M3-In'!Z223*1.5,2)+ROUND('M3-In'!AA223*0.6,2)+ROUND('M3-In'!AB223*0.9,2)</f>
        <v>0</v>
      </c>
      <c r="Y223" s="81">
        <f ca="1">IF(V223=1,"Corriger",'M3-In'!Y223* vergoeddrie +'M3-In'!Z223*ROUND( vergoeddrie *1.5,2)+'M3-In'!AA223*ROUND( vergoeddrie *0.6,2)+'M3-In'!AB223*ROUND( vergoeddrie *0.9,2))</f>
        <v>0</v>
      </c>
      <c r="Z223" s="81">
        <f t="shared" ca="1" si="53"/>
        <v>0</v>
      </c>
      <c r="AA223" s="81">
        <f>E223+'M3-In'!N223+'M3-In'!P223+H223</f>
        <v>0</v>
      </c>
      <c r="AB223" s="81">
        <f>E223+'M3-In'!N223+'M3-In'!P223</f>
        <v>0</v>
      </c>
      <c r="AC223" s="25">
        <f>IF(V223=1,"Corriger",MIN(AA223,ad5m3*Ident!L223))</f>
        <v>0</v>
      </c>
      <c r="AD223" s="25">
        <f>MIN(AB223,ad5m3*Ident!L223)</f>
        <v>0</v>
      </c>
      <c r="AE223" s="81">
        <f t="shared" si="54"/>
        <v>0</v>
      </c>
      <c r="AF223" s="81">
        <f t="shared" si="55"/>
        <v>0</v>
      </c>
      <c r="AG223" s="81">
        <f>'M3-In'!AD223+'M3-In'!AE223</f>
        <v>0</v>
      </c>
      <c r="AH223" s="81">
        <f t="shared" si="56"/>
        <v>0</v>
      </c>
      <c r="AI223" s="81">
        <f>IF(V223=1,"Corriger!",ROUND('M3-In'!AF223*AE223*fuf,2))</f>
        <v>0</v>
      </c>
      <c r="AJ223" s="81">
        <f>IF(V223=1,"Corriger!",ROUND('M3-In'!AG223*AE223*fuf,2))</f>
        <v>0</v>
      </c>
      <c r="AK223" s="81">
        <f>IF(V223=1,"Corriger!",ROUND('M3-In'!AH223*AE223*fuf,2))</f>
        <v>0</v>
      </c>
      <c r="AL223" s="81">
        <f>IF(V223=1,"Corriger!",ROUND('M3-In'!AI223*AE223*fuf,2))</f>
        <v>0</v>
      </c>
      <c r="AM223" s="81">
        <f>IF(V223=1,"Corriger!",ROUND('M3-In'!AJ223*AE223*fuf,2))</f>
        <v>0</v>
      </c>
      <c r="AN223" s="81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1">
        <f t="shared" si="58"/>
        <v>0</v>
      </c>
      <c r="AQ223" s="81">
        <f t="shared" ca="1" si="59"/>
        <v>0</v>
      </c>
      <c r="AR223" s="81">
        <f t="shared" ca="1" si="60"/>
        <v>0</v>
      </c>
      <c r="AS223" s="81">
        <f t="shared" si="61"/>
        <v>0</v>
      </c>
      <c r="AT223" s="81">
        <f t="shared" ca="1" si="62"/>
        <v>0</v>
      </c>
      <c r="AU223" s="81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'M3-In'!F224*malu3+'M3-In'!G224*dima3+'M3-In'!H224*wome3+'M3-In'!I224*doje3+'M3-In'!J224*vrve3+'M3-In'!K224*zasa3+'M3-In'!L224*zodi3</f>
        <v>0</v>
      </c>
      <c r="F224" s="34">
        <f>IF('M3-In'!Q224&lt;0,1,0)</f>
        <v>0</v>
      </c>
      <c r="G224" s="81" t="str">
        <f t="shared" si="48"/>
        <v>OK</v>
      </c>
      <c r="H224" s="81">
        <f>IF('M3-In'!Q224&lt;0,0,'M3-In'!Q224)</f>
        <v>0</v>
      </c>
      <c r="I224" s="25">
        <f>IF('M3-In'!F224&gt;0,malu3,0)</f>
        <v>0</v>
      </c>
      <c r="J224" s="25">
        <f>IF('M3-In'!G224&gt;0,dima3,0)</f>
        <v>0</v>
      </c>
      <c r="K224" s="25">
        <f>IF('M3-In'!H224&gt;0,wome3,0)</f>
        <v>0</v>
      </c>
      <c r="L224" s="25">
        <f>IF('M3-In'!I224&gt;0,doje3,0)</f>
        <v>0</v>
      </c>
      <c r="M224" s="25">
        <f>IF('M3-In'!J224&gt;0,vrve3,0)</f>
        <v>0</v>
      </c>
      <c r="N224" s="25">
        <f>IF('M3-In'!K224&gt;0,zasa3,0)</f>
        <v>0</v>
      </c>
      <c r="O224" s="25">
        <f>IF('M3-In'!L224&gt;0,zodi3,0)</f>
        <v>0</v>
      </c>
      <c r="P224" s="25">
        <f t="shared" si="49"/>
        <v>0</v>
      </c>
      <c r="Q224" s="25">
        <f>IF(P224+'M3-In'!U224&gt;malu3+dima3+wome3+doje3+vrve3+zasa3+zodi3,1,0)</f>
        <v>0</v>
      </c>
      <c r="R224" s="25" t="str">
        <f t="shared" si="50"/>
        <v>OK</v>
      </c>
      <c r="S224" s="25">
        <f>MIN(P224+'M3-In'!U224,malu3+dima3+wome3+doje3+vrve3+zasa3+zodi3)</f>
        <v>0</v>
      </c>
      <c r="T224" s="25">
        <f>IF('M3-In'!AD224+'M3-In'!AE224+'M3-In'!AF224+'M3-In'!AG224+'M3-In'!AH224+'M3-In'!AI224+'M3-In'!AJ224&gt;S224,1,0)</f>
        <v>0</v>
      </c>
      <c r="U224" s="25" t="str">
        <f t="shared" si="51"/>
        <v>OK</v>
      </c>
      <c r="V224" s="81">
        <f t="shared" si="52"/>
        <v>0</v>
      </c>
      <c r="W224" s="81">
        <f>ROUND('M3-In'!Y224+'M3-In'!Z224+'M3-In'!AA224*0.5+'M3-In'!AB224*0.5,2)</f>
        <v>0</v>
      </c>
      <c r="X224" s="81">
        <f>ROUND('M3-In'!Y224,2)+ROUND('M3-In'!Z224*1.5,2)+ROUND('M3-In'!AA224*0.6,2)+ROUND('M3-In'!AB224*0.9,2)</f>
        <v>0</v>
      </c>
      <c r="Y224" s="81">
        <f ca="1">IF(V224=1,"Corriger",'M3-In'!Y224* vergoeddrie +'M3-In'!Z224*ROUND( vergoeddrie *1.5,2)+'M3-In'!AA224*ROUND( vergoeddrie *0.6,2)+'M3-In'!AB224*ROUND( vergoeddrie *0.9,2))</f>
        <v>0</v>
      </c>
      <c r="Z224" s="81">
        <f t="shared" ca="1" si="53"/>
        <v>0</v>
      </c>
      <c r="AA224" s="81">
        <f>E224+'M3-In'!N224+'M3-In'!P224+H224</f>
        <v>0</v>
      </c>
      <c r="AB224" s="81">
        <f>E224+'M3-In'!N224+'M3-In'!P224</f>
        <v>0</v>
      </c>
      <c r="AC224" s="25">
        <f>IF(V224=1,"Corriger",MIN(AA224,ad5m3*Ident!L224))</f>
        <v>0</v>
      </c>
      <c r="AD224" s="25">
        <f>MIN(AB224,ad5m3*Ident!L224)</f>
        <v>0</v>
      </c>
      <c r="AE224" s="81">
        <f t="shared" si="54"/>
        <v>0</v>
      </c>
      <c r="AF224" s="81">
        <f t="shared" si="55"/>
        <v>0</v>
      </c>
      <c r="AG224" s="81">
        <f>'M3-In'!AD224+'M3-In'!AE224</f>
        <v>0</v>
      </c>
      <c r="AH224" s="81">
        <f t="shared" si="56"/>
        <v>0</v>
      </c>
      <c r="AI224" s="81">
        <f>IF(V224=1,"Corriger!",ROUND('M3-In'!AF224*AE224*fuf,2))</f>
        <v>0</v>
      </c>
      <c r="AJ224" s="81">
        <f>IF(V224=1,"Corriger!",ROUND('M3-In'!AG224*AE224*fuf,2))</f>
        <v>0</v>
      </c>
      <c r="AK224" s="81">
        <f>IF(V224=1,"Corriger!",ROUND('M3-In'!AH224*AE224*fuf,2))</f>
        <v>0</v>
      </c>
      <c r="AL224" s="81">
        <f>IF(V224=1,"Corriger!",ROUND('M3-In'!AI224*AE224*fuf,2))</f>
        <v>0</v>
      </c>
      <c r="AM224" s="81">
        <f>IF(V224=1,"Corriger!",ROUND('M3-In'!AJ224*AE224*fuf,2))</f>
        <v>0</v>
      </c>
      <c r="AN224" s="81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1">
        <f t="shared" si="58"/>
        <v>0</v>
      </c>
      <c r="AQ224" s="81">
        <f t="shared" ca="1" si="59"/>
        <v>0</v>
      </c>
      <c r="AR224" s="81">
        <f t="shared" ca="1" si="60"/>
        <v>0</v>
      </c>
      <c r="AS224" s="81">
        <f t="shared" si="61"/>
        <v>0</v>
      </c>
      <c r="AT224" s="81">
        <f t="shared" ca="1" si="62"/>
        <v>0</v>
      </c>
      <c r="AU224" s="81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'M3-In'!F225*malu3+'M3-In'!G225*dima3+'M3-In'!H225*wome3+'M3-In'!I225*doje3+'M3-In'!J225*vrve3+'M3-In'!K225*zasa3+'M3-In'!L225*zodi3</f>
        <v>0</v>
      </c>
      <c r="F225" s="34">
        <f>IF('M3-In'!Q225&lt;0,1,0)</f>
        <v>0</v>
      </c>
      <c r="G225" s="81" t="str">
        <f t="shared" si="48"/>
        <v>OK</v>
      </c>
      <c r="H225" s="81">
        <f>IF('M3-In'!Q225&lt;0,0,'M3-In'!Q225)</f>
        <v>0</v>
      </c>
      <c r="I225" s="25">
        <f>IF('M3-In'!F225&gt;0,malu3,0)</f>
        <v>0</v>
      </c>
      <c r="J225" s="25">
        <f>IF('M3-In'!G225&gt;0,dima3,0)</f>
        <v>0</v>
      </c>
      <c r="K225" s="25">
        <f>IF('M3-In'!H225&gt;0,wome3,0)</f>
        <v>0</v>
      </c>
      <c r="L225" s="25">
        <f>IF('M3-In'!I225&gt;0,doje3,0)</f>
        <v>0</v>
      </c>
      <c r="M225" s="25">
        <f>IF('M3-In'!J225&gt;0,vrve3,0)</f>
        <v>0</v>
      </c>
      <c r="N225" s="25">
        <f>IF('M3-In'!K225&gt;0,zasa3,0)</f>
        <v>0</v>
      </c>
      <c r="O225" s="25">
        <f>IF('M3-In'!L225&gt;0,zodi3,0)</f>
        <v>0</v>
      </c>
      <c r="P225" s="25">
        <f t="shared" si="49"/>
        <v>0</v>
      </c>
      <c r="Q225" s="25">
        <f>IF(P225+'M3-In'!U225&gt;malu3+dima3+wome3+doje3+vrve3+zasa3+zodi3,1,0)</f>
        <v>0</v>
      </c>
      <c r="R225" s="25" t="str">
        <f t="shared" si="50"/>
        <v>OK</v>
      </c>
      <c r="S225" s="25">
        <f>MIN(P225+'M3-In'!U225,malu3+dima3+wome3+doje3+vrve3+zasa3+zodi3)</f>
        <v>0</v>
      </c>
      <c r="T225" s="25">
        <f>IF('M3-In'!AD225+'M3-In'!AE225+'M3-In'!AF225+'M3-In'!AG225+'M3-In'!AH225+'M3-In'!AI225+'M3-In'!AJ225&gt;S225,1,0)</f>
        <v>0</v>
      </c>
      <c r="U225" s="25" t="str">
        <f t="shared" si="51"/>
        <v>OK</v>
      </c>
      <c r="V225" s="81">
        <f t="shared" si="52"/>
        <v>0</v>
      </c>
      <c r="W225" s="81">
        <f>ROUND('M3-In'!Y225+'M3-In'!Z225+'M3-In'!AA225*0.5+'M3-In'!AB225*0.5,2)</f>
        <v>0</v>
      </c>
      <c r="X225" s="81">
        <f>ROUND('M3-In'!Y225,2)+ROUND('M3-In'!Z225*1.5,2)+ROUND('M3-In'!AA225*0.6,2)+ROUND('M3-In'!AB225*0.9,2)</f>
        <v>0</v>
      </c>
      <c r="Y225" s="81">
        <f ca="1">IF(V225=1,"Corriger",'M3-In'!Y225* vergoeddrie +'M3-In'!Z225*ROUND( vergoeddrie *1.5,2)+'M3-In'!AA225*ROUND( vergoeddrie *0.6,2)+'M3-In'!AB225*ROUND( vergoeddrie *0.9,2))</f>
        <v>0</v>
      </c>
      <c r="Z225" s="81">
        <f t="shared" ca="1" si="53"/>
        <v>0</v>
      </c>
      <c r="AA225" s="81">
        <f>E225+'M3-In'!N225+'M3-In'!P225+H225</f>
        <v>0</v>
      </c>
      <c r="AB225" s="81">
        <f>E225+'M3-In'!N225+'M3-In'!P225</f>
        <v>0</v>
      </c>
      <c r="AC225" s="25">
        <f>IF(V225=1,"Corriger",MIN(AA225,ad5m3*Ident!L225))</f>
        <v>0</v>
      </c>
      <c r="AD225" s="25">
        <f>MIN(AB225,ad5m3*Ident!L225)</f>
        <v>0</v>
      </c>
      <c r="AE225" s="81">
        <f t="shared" si="54"/>
        <v>0</v>
      </c>
      <c r="AF225" s="81">
        <f t="shared" si="55"/>
        <v>0</v>
      </c>
      <c r="AG225" s="81">
        <f>'M3-In'!AD225+'M3-In'!AE225</f>
        <v>0</v>
      </c>
      <c r="AH225" s="81">
        <f t="shared" si="56"/>
        <v>0</v>
      </c>
      <c r="AI225" s="81">
        <f>IF(V225=1,"Corriger!",ROUND('M3-In'!AF225*AE225*fuf,2))</f>
        <v>0</v>
      </c>
      <c r="AJ225" s="81">
        <f>IF(V225=1,"Corriger!",ROUND('M3-In'!AG225*AE225*fuf,2))</f>
        <v>0</v>
      </c>
      <c r="AK225" s="81">
        <f>IF(V225=1,"Corriger!",ROUND('M3-In'!AH225*AE225*fuf,2))</f>
        <v>0</v>
      </c>
      <c r="AL225" s="81">
        <f>IF(V225=1,"Corriger!",ROUND('M3-In'!AI225*AE225*fuf,2))</f>
        <v>0</v>
      </c>
      <c r="AM225" s="81">
        <f>IF(V225=1,"Corriger!",ROUND('M3-In'!AJ225*AE225*fuf,2))</f>
        <v>0</v>
      </c>
      <c r="AN225" s="81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1">
        <f t="shared" si="58"/>
        <v>0</v>
      </c>
      <c r="AQ225" s="81">
        <f t="shared" ca="1" si="59"/>
        <v>0</v>
      </c>
      <c r="AR225" s="81">
        <f t="shared" ca="1" si="60"/>
        <v>0</v>
      </c>
      <c r="AS225" s="81">
        <f t="shared" si="61"/>
        <v>0</v>
      </c>
      <c r="AT225" s="81">
        <f t="shared" ca="1" si="62"/>
        <v>0</v>
      </c>
      <c r="AU225" s="81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'M3-In'!F226*malu3+'M3-In'!G226*dima3+'M3-In'!H226*wome3+'M3-In'!I226*doje3+'M3-In'!J226*vrve3+'M3-In'!K226*zasa3+'M3-In'!L226*zodi3</f>
        <v>0</v>
      </c>
      <c r="F226" s="34">
        <f>IF('M3-In'!Q226&lt;0,1,0)</f>
        <v>0</v>
      </c>
      <c r="G226" s="81" t="str">
        <f t="shared" si="48"/>
        <v>OK</v>
      </c>
      <c r="H226" s="81">
        <f>IF('M3-In'!Q226&lt;0,0,'M3-In'!Q226)</f>
        <v>0</v>
      </c>
      <c r="I226" s="25">
        <f>IF('M3-In'!F226&gt;0,malu3,0)</f>
        <v>0</v>
      </c>
      <c r="J226" s="25">
        <f>IF('M3-In'!G226&gt;0,dima3,0)</f>
        <v>0</v>
      </c>
      <c r="K226" s="25">
        <f>IF('M3-In'!H226&gt;0,wome3,0)</f>
        <v>0</v>
      </c>
      <c r="L226" s="25">
        <f>IF('M3-In'!I226&gt;0,doje3,0)</f>
        <v>0</v>
      </c>
      <c r="M226" s="25">
        <f>IF('M3-In'!J226&gt;0,vrve3,0)</f>
        <v>0</v>
      </c>
      <c r="N226" s="25">
        <f>IF('M3-In'!K226&gt;0,zasa3,0)</f>
        <v>0</v>
      </c>
      <c r="O226" s="25">
        <f>IF('M3-In'!L226&gt;0,zodi3,0)</f>
        <v>0</v>
      </c>
      <c r="P226" s="25">
        <f t="shared" si="49"/>
        <v>0</v>
      </c>
      <c r="Q226" s="25">
        <f>IF(P226+'M3-In'!U226&gt;malu3+dima3+wome3+doje3+vrve3+zasa3+zodi3,1,0)</f>
        <v>0</v>
      </c>
      <c r="R226" s="25" t="str">
        <f t="shared" si="50"/>
        <v>OK</v>
      </c>
      <c r="S226" s="25">
        <f>MIN(P226+'M3-In'!U226,malu3+dima3+wome3+doje3+vrve3+zasa3+zodi3)</f>
        <v>0</v>
      </c>
      <c r="T226" s="25">
        <f>IF('M3-In'!AD226+'M3-In'!AE226+'M3-In'!AF226+'M3-In'!AG226+'M3-In'!AH226+'M3-In'!AI226+'M3-In'!AJ226&gt;S226,1,0)</f>
        <v>0</v>
      </c>
      <c r="U226" s="25" t="str">
        <f t="shared" si="51"/>
        <v>OK</v>
      </c>
      <c r="V226" s="81">
        <f t="shared" si="52"/>
        <v>0</v>
      </c>
      <c r="W226" s="81">
        <f>ROUND('M3-In'!Y226+'M3-In'!Z226+'M3-In'!AA226*0.5+'M3-In'!AB226*0.5,2)</f>
        <v>0</v>
      </c>
      <c r="X226" s="81">
        <f>ROUND('M3-In'!Y226,2)+ROUND('M3-In'!Z226*1.5,2)+ROUND('M3-In'!AA226*0.6,2)+ROUND('M3-In'!AB226*0.9,2)</f>
        <v>0</v>
      </c>
      <c r="Y226" s="81">
        <f ca="1">IF(V226=1,"Corriger",'M3-In'!Y226* vergoeddrie +'M3-In'!Z226*ROUND( vergoeddrie *1.5,2)+'M3-In'!AA226*ROUND( vergoeddrie *0.6,2)+'M3-In'!AB226*ROUND( vergoeddrie *0.9,2))</f>
        <v>0</v>
      </c>
      <c r="Z226" s="81">
        <f t="shared" ca="1" si="53"/>
        <v>0</v>
      </c>
      <c r="AA226" s="81">
        <f>E226+'M3-In'!N226+'M3-In'!P226+H226</f>
        <v>0</v>
      </c>
      <c r="AB226" s="81">
        <f>E226+'M3-In'!N226+'M3-In'!P226</f>
        <v>0</v>
      </c>
      <c r="AC226" s="25">
        <f>IF(V226=1,"Corriger",MIN(AA226,ad5m3*Ident!L226))</f>
        <v>0</v>
      </c>
      <c r="AD226" s="25">
        <f>MIN(AB226,ad5m3*Ident!L226)</f>
        <v>0</v>
      </c>
      <c r="AE226" s="81">
        <f t="shared" si="54"/>
        <v>0</v>
      </c>
      <c r="AF226" s="81">
        <f t="shared" si="55"/>
        <v>0</v>
      </c>
      <c r="AG226" s="81">
        <f>'M3-In'!AD226+'M3-In'!AE226</f>
        <v>0</v>
      </c>
      <c r="AH226" s="81">
        <f t="shared" si="56"/>
        <v>0</v>
      </c>
      <c r="AI226" s="81">
        <f>IF(V226=1,"Corriger!",ROUND('M3-In'!AF226*AE226*fuf,2))</f>
        <v>0</v>
      </c>
      <c r="AJ226" s="81">
        <f>IF(V226=1,"Corriger!",ROUND('M3-In'!AG226*AE226*fuf,2))</f>
        <v>0</v>
      </c>
      <c r="AK226" s="81">
        <f>IF(V226=1,"Corriger!",ROUND('M3-In'!AH226*AE226*fuf,2))</f>
        <v>0</v>
      </c>
      <c r="AL226" s="81">
        <f>IF(V226=1,"Corriger!",ROUND('M3-In'!AI226*AE226*fuf,2))</f>
        <v>0</v>
      </c>
      <c r="AM226" s="81">
        <f>IF(V226=1,"Corriger!",ROUND('M3-In'!AJ226*AE226*fuf,2))</f>
        <v>0</v>
      </c>
      <c r="AN226" s="81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1">
        <f t="shared" si="58"/>
        <v>0</v>
      </c>
      <c r="AQ226" s="81">
        <f t="shared" ca="1" si="59"/>
        <v>0</v>
      </c>
      <c r="AR226" s="81">
        <f t="shared" ca="1" si="60"/>
        <v>0</v>
      </c>
      <c r="AS226" s="81">
        <f t="shared" si="61"/>
        <v>0</v>
      </c>
      <c r="AT226" s="81">
        <f t="shared" ca="1" si="62"/>
        <v>0</v>
      </c>
      <c r="AU226" s="81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'M3-In'!F227*malu3+'M3-In'!G227*dima3+'M3-In'!H227*wome3+'M3-In'!I227*doje3+'M3-In'!J227*vrve3+'M3-In'!K227*zasa3+'M3-In'!L227*zodi3</f>
        <v>0</v>
      </c>
      <c r="F227" s="34">
        <f>IF('M3-In'!Q227&lt;0,1,0)</f>
        <v>0</v>
      </c>
      <c r="G227" s="81" t="str">
        <f t="shared" si="48"/>
        <v>OK</v>
      </c>
      <c r="H227" s="81">
        <f>IF('M3-In'!Q227&lt;0,0,'M3-In'!Q227)</f>
        <v>0</v>
      </c>
      <c r="I227" s="25">
        <f>IF('M3-In'!F227&gt;0,malu3,0)</f>
        <v>0</v>
      </c>
      <c r="J227" s="25">
        <f>IF('M3-In'!G227&gt;0,dima3,0)</f>
        <v>0</v>
      </c>
      <c r="K227" s="25">
        <f>IF('M3-In'!H227&gt;0,wome3,0)</f>
        <v>0</v>
      </c>
      <c r="L227" s="25">
        <f>IF('M3-In'!I227&gt;0,doje3,0)</f>
        <v>0</v>
      </c>
      <c r="M227" s="25">
        <f>IF('M3-In'!J227&gt;0,vrve3,0)</f>
        <v>0</v>
      </c>
      <c r="N227" s="25">
        <f>IF('M3-In'!K227&gt;0,zasa3,0)</f>
        <v>0</v>
      </c>
      <c r="O227" s="25">
        <f>IF('M3-In'!L227&gt;0,zodi3,0)</f>
        <v>0</v>
      </c>
      <c r="P227" s="25">
        <f t="shared" si="49"/>
        <v>0</v>
      </c>
      <c r="Q227" s="25">
        <f>IF(P227+'M3-In'!U227&gt;malu3+dima3+wome3+doje3+vrve3+zasa3+zodi3,1,0)</f>
        <v>0</v>
      </c>
      <c r="R227" s="25" t="str">
        <f t="shared" si="50"/>
        <v>OK</v>
      </c>
      <c r="S227" s="25">
        <f>MIN(P227+'M3-In'!U227,malu3+dima3+wome3+doje3+vrve3+zasa3+zodi3)</f>
        <v>0</v>
      </c>
      <c r="T227" s="25">
        <f>IF('M3-In'!AD227+'M3-In'!AE227+'M3-In'!AF227+'M3-In'!AG227+'M3-In'!AH227+'M3-In'!AI227+'M3-In'!AJ227&gt;S227,1,0)</f>
        <v>0</v>
      </c>
      <c r="U227" s="25" t="str">
        <f t="shared" si="51"/>
        <v>OK</v>
      </c>
      <c r="V227" s="81">
        <f t="shared" si="52"/>
        <v>0</v>
      </c>
      <c r="W227" s="81">
        <f>ROUND('M3-In'!Y227+'M3-In'!Z227+'M3-In'!AA227*0.5+'M3-In'!AB227*0.5,2)</f>
        <v>0</v>
      </c>
      <c r="X227" s="81">
        <f>ROUND('M3-In'!Y227,2)+ROUND('M3-In'!Z227*1.5,2)+ROUND('M3-In'!AA227*0.6,2)+ROUND('M3-In'!AB227*0.9,2)</f>
        <v>0</v>
      </c>
      <c r="Y227" s="81">
        <f ca="1">IF(V227=1,"Corriger",'M3-In'!Y227* vergoeddrie +'M3-In'!Z227*ROUND( vergoeddrie *1.5,2)+'M3-In'!AA227*ROUND( vergoeddrie *0.6,2)+'M3-In'!AB227*ROUND( vergoeddrie *0.9,2))</f>
        <v>0</v>
      </c>
      <c r="Z227" s="81">
        <f t="shared" ca="1" si="53"/>
        <v>0</v>
      </c>
      <c r="AA227" s="81">
        <f>E227+'M3-In'!N227+'M3-In'!P227+H227</f>
        <v>0</v>
      </c>
      <c r="AB227" s="81">
        <f>E227+'M3-In'!N227+'M3-In'!P227</f>
        <v>0</v>
      </c>
      <c r="AC227" s="25">
        <f>IF(V227=1,"Corriger",MIN(AA227,ad5m3*Ident!L227))</f>
        <v>0</v>
      </c>
      <c r="AD227" s="25">
        <f>MIN(AB227,ad5m3*Ident!L227)</f>
        <v>0</v>
      </c>
      <c r="AE227" s="81">
        <f t="shared" si="54"/>
        <v>0</v>
      </c>
      <c r="AF227" s="81">
        <f t="shared" si="55"/>
        <v>0</v>
      </c>
      <c r="AG227" s="81">
        <f>'M3-In'!AD227+'M3-In'!AE227</f>
        <v>0</v>
      </c>
      <c r="AH227" s="81">
        <f t="shared" si="56"/>
        <v>0</v>
      </c>
      <c r="AI227" s="81">
        <f>IF(V227=1,"Corriger!",ROUND('M3-In'!AF227*AE227*fuf,2))</f>
        <v>0</v>
      </c>
      <c r="AJ227" s="81">
        <f>IF(V227=1,"Corriger!",ROUND('M3-In'!AG227*AE227*fuf,2))</f>
        <v>0</v>
      </c>
      <c r="AK227" s="81">
        <f>IF(V227=1,"Corriger!",ROUND('M3-In'!AH227*AE227*fuf,2))</f>
        <v>0</v>
      </c>
      <c r="AL227" s="81">
        <f>IF(V227=1,"Corriger!",ROUND('M3-In'!AI227*AE227*fuf,2))</f>
        <v>0</v>
      </c>
      <c r="AM227" s="81">
        <f>IF(V227=1,"Corriger!",ROUND('M3-In'!AJ227*AE227*fuf,2))</f>
        <v>0</v>
      </c>
      <c r="AN227" s="81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1">
        <f t="shared" si="58"/>
        <v>0</v>
      </c>
      <c r="AQ227" s="81">
        <f t="shared" ca="1" si="59"/>
        <v>0</v>
      </c>
      <c r="AR227" s="81">
        <f t="shared" ca="1" si="60"/>
        <v>0</v>
      </c>
      <c r="AS227" s="81">
        <f t="shared" si="61"/>
        <v>0</v>
      </c>
      <c r="AT227" s="81">
        <f t="shared" ca="1" si="62"/>
        <v>0</v>
      </c>
      <c r="AU227" s="81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'M3-In'!F228*malu3+'M3-In'!G228*dima3+'M3-In'!H228*wome3+'M3-In'!I228*doje3+'M3-In'!J228*vrve3+'M3-In'!K228*zasa3+'M3-In'!L228*zodi3</f>
        <v>0</v>
      </c>
      <c r="F228" s="34">
        <f>IF('M3-In'!Q228&lt;0,1,0)</f>
        <v>0</v>
      </c>
      <c r="G228" s="81" t="str">
        <f t="shared" si="48"/>
        <v>OK</v>
      </c>
      <c r="H228" s="81">
        <f>IF('M3-In'!Q228&lt;0,0,'M3-In'!Q228)</f>
        <v>0</v>
      </c>
      <c r="I228" s="25">
        <f>IF('M3-In'!F228&gt;0,malu3,0)</f>
        <v>0</v>
      </c>
      <c r="J228" s="25">
        <f>IF('M3-In'!G228&gt;0,dima3,0)</f>
        <v>0</v>
      </c>
      <c r="K228" s="25">
        <f>IF('M3-In'!H228&gt;0,wome3,0)</f>
        <v>0</v>
      </c>
      <c r="L228" s="25">
        <f>IF('M3-In'!I228&gt;0,doje3,0)</f>
        <v>0</v>
      </c>
      <c r="M228" s="25">
        <f>IF('M3-In'!J228&gt;0,vrve3,0)</f>
        <v>0</v>
      </c>
      <c r="N228" s="25">
        <f>IF('M3-In'!K228&gt;0,zasa3,0)</f>
        <v>0</v>
      </c>
      <c r="O228" s="25">
        <f>IF('M3-In'!L228&gt;0,zodi3,0)</f>
        <v>0</v>
      </c>
      <c r="P228" s="25">
        <f t="shared" si="49"/>
        <v>0</v>
      </c>
      <c r="Q228" s="25">
        <f>IF(P228+'M3-In'!U228&gt;malu3+dima3+wome3+doje3+vrve3+zasa3+zodi3,1,0)</f>
        <v>0</v>
      </c>
      <c r="R228" s="25" t="str">
        <f t="shared" si="50"/>
        <v>OK</v>
      </c>
      <c r="S228" s="25">
        <f>MIN(P228+'M3-In'!U228,malu3+dima3+wome3+doje3+vrve3+zasa3+zodi3)</f>
        <v>0</v>
      </c>
      <c r="T228" s="25">
        <f>IF('M3-In'!AD228+'M3-In'!AE228+'M3-In'!AF228+'M3-In'!AG228+'M3-In'!AH228+'M3-In'!AI228+'M3-In'!AJ228&gt;S228,1,0)</f>
        <v>0</v>
      </c>
      <c r="U228" s="25" t="str">
        <f t="shared" si="51"/>
        <v>OK</v>
      </c>
      <c r="V228" s="81">
        <f t="shared" si="52"/>
        <v>0</v>
      </c>
      <c r="W228" s="81">
        <f>ROUND('M3-In'!Y228+'M3-In'!Z228+'M3-In'!AA228*0.5+'M3-In'!AB228*0.5,2)</f>
        <v>0</v>
      </c>
      <c r="X228" s="81">
        <f>ROUND('M3-In'!Y228,2)+ROUND('M3-In'!Z228*1.5,2)+ROUND('M3-In'!AA228*0.6,2)+ROUND('M3-In'!AB228*0.9,2)</f>
        <v>0</v>
      </c>
      <c r="Y228" s="81">
        <f ca="1">IF(V228=1,"Corriger",'M3-In'!Y228* vergoeddrie +'M3-In'!Z228*ROUND( vergoeddrie *1.5,2)+'M3-In'!AA228*ROUND( vergoeddrie *0.6,2)+'M3-In'!AB228*ROUND( vergoeddrie *0.9,2))</f>
        <v>0</v>
      </c>
      <c r="Z228" s="81">
        <f t="shared" ca="1" si="53"/>
        <v>0</v>
      </c>
      <c r="AA228" s="81">
        <f>E228+'M3-In'!N228+'M3-In'!P228+H228</f>
        <v>0</v>
      </c>
      <c r="AB228" s="81">
        <f>E228+'M3-In'!N228+'M3-In'!P228</f>
        <v>0</v>
      </c>
      <c r="AC228" s="25">
        <f>IF(V228=1,"Corriger",MIN(AA228,ad5m3*Ident!L228))</f>
        <v>0</v>
      </c>
      <c r="AD228" s="25">
        <f>MIN(AB228,ad5m3*Ident!L228)</f>
        <v>0</v>
      </c>
      <c r="AE228" s="81">
        <f t="shared" si="54"/>
        <v>0</v>
      </c>
      <c r="AF228" s="81">
        <f t="shared" si="55"/>
        <v>0</v>
      </c>
      <c r="AG228" s="81">
        <f>'M3-In'!AD228+'M3-In'!AE228</f>
        <v>0</v>
      </c>
      <c r="AH228" s="81">
        <f t="shared" si="56"/>
        <v>0</v>
      </c>
      <c r="AI228" s="81">
        <f>IF(V228=1,"Corriger!",ROUND('M3-In'!AF228*AE228*fuf,2))</f>
        <v>0</v>
      </c>
      <c r="AJ228" s="81">
        <f>IF(V228=1,"Corriger!",ROUND('M3-In'!AG228*AE228*fuf,2))</f>
        <v>0</v>
      </c>
      <c r="AK228" s="81">
        <f>IF(V228=1,"Corriger!",ROUND('M3-In'!AH228*AE228*fuf,2))</f>
        <v>0</v>
      </c>
      <c r="AL228" s="81">
        <f>IF(V228=1,"Corriger!",ROUND('M3-In'!AI228*AE228*fuf,2))</f>
        <v>0</v>
      </c>
      <c r="AM228" s="81">
        <f>IF(V228=1,"Corriger!",ROUND('M3-In'!AJ228*AE228*fuf,2))</f>
        <v>0</v>
      </c>
      <c r="AN228" s="81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1">
        <f t="shared" si="58"/>
        <v>0</v>
      </c>
      <c r="AQ228" s="81">
        <f t="shared" ca="1" si="59"/>
        <v>0</v>
      </c>
      <c r="AR228" s="81">
        <f t="shared" ca="1" si="60"/>
        <v>0</v>
      </c>
      <c r="AS228" s="81">
        <f t="shared" si="61"/>
        <v>0</v>
      </c>
      <c r="AT228" s="81">
        <f t="shared" ca="1" si="62"/>
        <v>0</v>
      </c>
      <c r="AU228" s="81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'M3-In'!F229*malu3+'M3-In'!G229*dima3+'M3-In'!H229*wome3+'M3-In'!I229*doje3+'M3-In'!J229*vrve3+'M3-In'!K229*zasa3+'M3-In'!L229*zodi3</f>
        <v>0</v>
      </c>
      <c r="F229" s="34">
        <f>IF('M3-In'!Q229&lt;0,1,0)</f>
        <v>0</v>
      </c>
      <c r="G229" s="81" t="str">
        <f t="shared" si="48"/>
        <v>OK</v>
      </c>
      <c r="H229" s="81">
        <f>IF('M3-In'!Q229&lt;0,0,'M3-In'!Q229)</f>
        <v>0</v>
      </c>
      <c r="I229" s="25">
        <f>IF('M3-In'!F229&gt;0,malu3,0)</f>
        <v>0</v>
      </c>
      <c r="J229" s="25">
        <f>IF('M3-In'!G229&gt;0,dima3,0)</f>
        <v>0</v>
      </c>
      <c r="K229" s="25">
        <f>IF('M3-In'!H229&gt;0,wome3,0)</f>
        <v>0</v>
      </c>
      <c r="L229" s="25">
        <f>IF('M3-In'!I229&gt;0,doje3,0)</f>
        <v>0</v>
      </c>
      <c r="M229" s="25">
        <f>IF('M3-In'!J229&gt;0,vrve3,0)</f>
        <v>0</v>
      </c>
      <c r="N229" s="25">
        <f>IF('M3-In'!K229&gt;0,zasa3,0)</f>
        <v>0</v>
      </c>
      <c r="O229" s="25">
        <f>IF('M3-In'!L229&gt;0,zodi3,0)</f>
        <v>0</v>
      </c>
      <c r="P229" s="25">
        <f t="shared" si="49"/>
        <v>0</v>
      </c>
      <c r="Q229" s="25">
        <f>IF(P229+'M3-In'!U229&gt;malu3+dima3+wome3+doje3+vrve3+zasa3+zodi3,1,0)</f>
        <v>0</v>
      </c>
      <c r="R229" s="25" t="str">
        <f t="shared" si="50"/>
        <v>OK</v>
      </c>
      <c r="S229" s="25">
        <f>MIN(P229+'M3-In'!U229,malu3+dima3+wome3+doje3+vrve3+zasa3+zodi3)</f>
        <v>0</v>
      </c>
      <c r="T229" s="25">
        <f>IF('M3-In'!AD229+'M3-In'!AE229+'M3-In'!AF229+'M3-In'!AG229+'M3-In'!AH229+'M3-In'!AI229+'M3-In'!AJ229&gt;S229,1,0)</f>
        <v>0</v>
      </c>
      <c r="U229" s="25" t="str">
        <f t="shared" si="51"/>
        <v>OK</v>
      </c>
      <c r="V229" s="81">
        <f t="shared" si="52"/>
        <v>0</v>
      </c>
      <c r="W229" s="81">
        <f>ROUND('M3-In'!Y229+'M3-In'!Z229+'M3-In'!AA229*0.5+'M3-In'!AB229*0.5,2)</f>
        <v>0</v>
      </c>
      <c r="X229" s="81">
        <f>ROUND('M3-In'!Y229,2)+ROUND('M3-In'!Z229*1.5,2)+ROUND('M3-In'!AA229*0.6,2)+ROUND('M3-In'!AB229*0.9,2)</f>
        <v>0</v>
      </c>
      <c r="Y229" s="81">
        <f ca="1">IF(V229=1,"Corriger",'M3-In'!Y229* vergoeddrie +'M3-In'!Z229*ROUND( vergoeddrie *1.5,2)+'M3-In'!AA229*ROUND( vergoeddrie *0.6,2)+'M3-In'!AB229*ROUND( vergoeddrie *0.9,2))</f>
        <v>0</v>
      </c>
      <c r="Z229" s="81">
        <f t="shared" ca="1" si="53"/>
        <v>0</v>
      </c>
      <c r="AA229" s="81">
        <f>E229+'M3-In'!N229+'M3-In'!P229+H229</f>
        <v>0</v>
      </c>
      <c r="AB229" s="81">
        <f>E229+'M3-In'!N229+'M3-In'!P229</f>
        <v>0</v>
      </c>
      <c r="AC229" s="25">
        <f>IF(V229=1,"Corriger",MIN(AA229,ad5m3*Ident!L229))</f>
        <v>0</v>
      </c>
      <c r="AD229" s="25">
        <f>MIN(AB229,ad5m3*Ident!L229)</f>
        <v>0</v>
      </c>
      <c r="AE229" s="81">
        <f t="shared" si="54"/>
        <v>0</v>
      </c>
      <c r="AF229" s="81">
        <f t="shared" si="55"/>
        <v>0</v>
      </c>
      <c r="AG229" s="81">
        <f>'M3-In'!AD229+'M3-In'!AE229</f>
        <v>0</v>
      </c>
      <c r="AH229" s="81">
        <f t="shared" si="56"/>
        <v>0</v>
      </c>
      <c r="AI229" s="81">
        <f>IF(V229=1,"Corriger!",ROUND('M3-In'!AF229*AE229*fuf,2))</f>
        <v>0</v>
      </c>
      <c r="AJ229" s="81">
        <f>IF(V229=1,"Corriger!",ROUND('M3-In'!AG229*AE229*fuf,2))</f>
        <v>0</v>
      </c>
      <c r="AK229" s="81">
        <f>IF(V229=1,"Corriger!",ROUND('M3-In'!AH229*AE229*fuf,2))</f>
        <v>0</v>
      </c>
      <c r="AL229" s="81">
        <f>IF(V229=1,"Corriger!",ROUND('M3-In'!AI229*AE229*fuf,2))</f>
        <v>0</v>
      </c>
      <c r="AM229" s="81">
        <f>IF(V229=1,"Corriger!",ROUND('M3-In'!AJ229*AE229*fuf,2))</f>
        <v>0</v>
      </c>
      <c r="AN229" s="81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1">
        <f t="shared" si="58"/>
        <v>0</v>
      </c>
      <c r="AQ229" s="81">
        <f t="shared" ca="1" si="59"/>
        <v>0</v>
      </c>
      <c r="AR229" s="81">
        <f t="shared" ca="1" si="60"/>
        <v>0</v>
      </c>
      <c r="AS229" s="81">
        <f t="shared" si="61"/>
        <v>0</v>
      </c>
      <c r="AT229" s="81">
        <f t="shared" ca="1" si="62"/>
        <v>0</v>
      </c>
      <c r="AU229" s="81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'M3-In'!F230*malu3+'M3-In'!G230*dima3+'M3-In'!H230*wome3+'M3-In'!I230*doje3+'M3-In'!J230*vrve3+'M3-In'!K230*zasa3+'M3-In'!L230*zodi3</f>
        <v>0</v>
      </c>
      <c r="F230" s="34">
        <f>IF('M3-In'!Q230&lt;0,1,0)</f>
        <v>0</v>
      </c>
      <c r="G230" s="81" t="str">
        <f t="shared" si="48"/>
        <v>OK</v>
      </c>
      <c r="H230" s="81">
        <f>IF('M3-In'!Q230&lt;0,0,'M3-In'!Q230)</f>
        <v>0</v>
      </c>
      <c r="I230" s="25">
        <f>IF('M3-In'!F230&gt;0,malu3,0)</f>
        <v>0</v>
      </c>
      <c r="J230" s="25">
        <f>IF('M3-In'!G230&gt;0,dima3,0)</f>
        <v>0</v>
      </c>
      <c r="K230" s="25">
        <f>IF('M3-In'!H230&gt;0,wome3,0)</f>
        <v>0</v>
      </c>
      <c r="L230" s="25">
        <f>IF('M3-In'!I230&gt;0,doje3,0)</f>
        <v>0</v>
      </c>
      <c r="M230" s="25">
        <f>IF('M3-In'!J230&gt;0,vrve3,0)</f>
        <v>0</v>
      </c>
      <c r="N230" s="25">
        <f>IF('M3-In'!K230&gt;0,zasa3,0)</f>
        <v>0</v>
      </c>
      <c r="O230" s="25">
        <f>IF('M3-In'!L230&gt;0,zodi3,0)</f>
        <v>0</v>
      </c>
      <c r="P230" s="25">
        <f t="shared" si="49"/>
        <v>0</v>
      </c>
      <c r="Q230" s="25">
        <f>IF(P230+'M3-In'!U230&gt;malu3+dima3+wome3+doje3+vrve3+zasa3+zodi3,1,0)</f>
        <v>0</v>
      </c>
      <c r="R230" s="25" t="str">
        <f t="shared" si="50"/>
        <v>OK</v>
      </c>
      <c r="S230" s="25">
        <f>MIN(P230+'M3-In'!U230,malu3+dima3+wome3+doje3+vrve3+zasa3+zodi3)</f>
        <v>0</v>
      </c>
      <c r="T230" s="25">
        <f>IF('M3-In'!AD230+'M3-In'!AE230+'M3-In'!AF230+'M3-In'!AG230+'M3-In'!AH230+'M3-In'!AI230+'M3-In'!AJ230&gt;S230,1,0)</f>
        <v>0</v>
      </c>
      <c r="U230" s="25" t="str">
        <f t="shared" si="51"/>
        <v>OK</v>
      </c>
      <c r="V230" s="81">
        <f t="shared" si="52"/>
        <v>0</v>
      </c>
      <c r="W230" s="81">
        <f>ROUND('M3-In'!Y230+'M3-In'!Z230+'M3-In'!AA230*0.5+'M3-In'!AB230*0.5,2)</f>
        <v>0</v>
      </c>
      <c r="X230" s="81">
        <f>ROUND('M3-In'!Y230,2)+ROUND('M3-In'!Z230*1.5,2)+ROUND('M3-In'!AA230*0.6,2)+ROUND('M3-In'!AB230*0.9,2)</f>
        <v>0</v>
      </c>
      <c r="Y230" s="81">
        <f ca="1">IF(V230=1,"Corriger",'M3-In'!Y230* vergoeddrie +'M3-In'!Z230*ROUND( vergoeddrie *1.5,2)+'M3-In'!AA230*ROUND( vergoeddrie *0.6,2)+'M3-In'!AB230*ROUND( vergoeddrie *0.9,2))</f>
        <v>0</v>
      </c>
      <c r="Z230" s="81">
        <f t="shared" ca="1" si="53"/>
        <v>0</v>
      </c>
      <c r="AA230" s="81">
        <f>E230+'M3-In'!N230+'M3-In'!P230+H230</f>
        <v>0</v>
      </c>
      <c r="AB230" s="81">
        <f>E230+'M3-In'!N230+'M3-In'!P230</f>
        <v>0</v>
      </c>
      <c r="AC230" s="25">
        <f>IF(V230=1,"Corriger",MIN(AA230,ad5m3*Ident!L230))</f>
        <v>0</v>
      </c>
      <c r="AD230" s="25">
        <f>MIN(AB230,ad5m3*Ident!L230)</f>
        <v>0</v>
      </c>
      <c r="AE230" s="81">
        <f t="shared" si="54"/>
        <v>0</v>
      </c>
      <c r="AF230" s="81">
        <f t="shared" si="55"/>
        <v>0</v>
      </c>
      <c r="AG230" s="81">
        <f>'M3-In'!AD230+'M3-In'!AE230</f>
        <v>0</v>
      </c>
      <c r="AH230" s="81">
        <f t="shared" si="56"/>
        <v>0</v>
      </c>
      <c r="AI230" s="81">
        <f>IF(V230=1,"Corriger!",ROUND('M3-In'!AF230*AE230*fuf,2))</f>
        <v>0</v>
      </c>
      <c r="AJ230" s="81">
        <f>IF(V230=1,"Corriger!",ROUND('M3-In'!AG230*AE230*fuf,2))</f>
        <v>0</v>
      </c>
      <c r="AK230" s="81">
        <f>IF(V230=1,"Corriger!",ROUND('M3-In'!AH230*AE230*fuf,2))</f>
        <v>0</v>
      </c>
      <c r="AL230" s="81">
        <f>IF(V230=1,"Corriger!",ROUND('M3-In'!AI230*AE230*fuf,2))</f>
        <v>0</v>
      </c>
      <c r="AM230" s="81">
        <f>IF(V230=1,"Corriger!",ROUND('M3-In'!AJ230*AE230*fuf,2))</f>
        <v>0</v>
      </c>
      <c r="AN230" s="81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1">
        <f t="shared" si="58"/>
        <v>0</v>
      </c>
      <c r="AQ230" s="81">
        <f t="shared" ca="1" si="59"/>
        <v>0</v>
      </c>
      <c r="AR230" s="81">
        <f t="shared" ca="1" si="60"/>
        <v>0</v>
      </c>
      <c r="AS230" s="81">
        <f t="shared" si="61"/>
        <v>0</v>
      </c>
      <c r="AT230" s="81">
        <f t="shared" ca="1" si="62"/>
        <v>0</v>
      </c>
      <c r="AU230" s="81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'M3-In'!F231*malu3+'M3-In'!G231*dima3+'M3-In'!H231*wome3+'M3-In'!I231*doje3+'M3-In'!J231*vrve3+'M3-In'!K231*zasa3+'M3-In'!L231*zodi3</f>
        <v>0</v>
      </c>
      <c r="F231" s="34">
        <f>IF('M3-In'!Q231&lt;0,1,0)</f>
        <v>0</v>
      </c>
      <c r="G231" s="81" t="str">
        <f t="shared" si="48"/>
        <v>OK</v>
      </c>
      <c r="H231" s="81">
        <f>IF('M3-In'!Q231&lt;0,0,'M3-In'!Q231)</f>
        <v>0</v>
      </c>
      <c r="I231" s="25">
        <f>IF('M3-In'!F231&gt;0,malu3,0)</f>
        <v>0</v>
      </c>
      <c r="J231" s="25">
        <f>IF('M3-In'!G231&gt;0,dima3,0)</f>
        <v>0</v>
      </c>
      <c r="K231" s="25">
        <f>IF('M3-In'!H231&gt;0,wome3,0)</f>
        <v>0</v>
      </c>
      <c r="L231" s="25">
        <f>IF('M3-In'!I231&gt;0,doje3,0)</f>
        <v>0</v>
      </c>
      <c r="M231" s="25">
        <f>IF('M3-In'!J231&gt;0,vrve3,0)</f>
        <v>0</v>
      </c>
      <c r="N231" s="25">
        <f>IF('M3-In'!K231&gt;0,zasa3,0)</f>
        <v>0</v>
      </c>
      <c r="O231" s="25">
        <f>IF('M3-In'!L231&gt;0,zodi3,0)</f>
        <v>0</v>
      </c>
      <c r="P231" s="25">
        <f t="shared" si="49"/>
        <v>0</v>
      </c>
      <c r="Q231" s="25">
        <f>IF(P231+'M3-In'!U231&gt;malu3+dima3+wome3+doje3+vrve3+zasa3+zodi3,1,0)</f>
        <v>0</v>
      </c>
      <c r="R231" s="25" t="str">
        <f t="shared" si="50"/>
        <v>OK</v>
      </c>
      <c r="S231" s="25">
        <f>MIN(P231+'M3-In'!U231,malu3+dima3+wome3+doje3+vrve3+zasa3+zodi3)</f>
        <v>0</v>
      </c>
      <c r="T231" s="25">
        <f>IF('M3-In'!AD231+'M3-In'!AE231+'M3-In'!AF231+'M3-In'!AG231+'M3-In'!AH231+'M3-In'!AI231+'M3-In'!AJ231&gt;S231,1,0)</f>
        <v>0</v>
      </c>
      <c r="U231" s="25" t="str">
        <f t="shared" si="51"/>
        <v>OK</v>
      </c>
      <c r="V231" s="81">
        <f t="shared" si="52"/>
        <v>0</v>
      </c>
      <c r="W231" s="81">
        <f>ROUND('M3-In'!Y231+'M3-In'!Z231+'M3-In'!AA231*0.5+'M3-In'!AB231*0.5,2)</f>
        <v>0</v>
      </c>
      <c r="X231" s="81">
        <f>ROUND('M3-In'!Y231,2)+ROUND('M3-In'!Z231*1.5,2)+ROUND('M3-In'!AA231*0.6,2)+ROUND('M3-In'!AB231*0.9,2)</f>
        <v>0</v>
      </c>
      <c r="Y231" s="81">
        <f ca="1">IF(V231=1,"Corriger",'M3-In'!Y231* vergoeddrie +'M3-In'!Z231*ROUND( vergoeddrie *1.5,2)+'M3-In'!AA231*ROUND( vergoeddrie *0.6,2)+'M3-In'!AB231*ROUND( vergoeddrie *0.9,2))</f>
        <v>0</v>
      </c>
      <c r="Z231" s="81">
        <f t="shared" ca="1" si="53"/>
        <v>0</v>
      </c>
      <c r="AA231" s="81">
        <f>E231+'M3-In'!N231+'M3-In'!P231+H231</f>
        <v>0</v>
      </c>
      <c r="AB231" s="81">
        <f>E231+'M3-In'!N231+'M3-In'!P231</f>
        <v>0</v>
      </c>
      <c r="AC231" s="25">
        <f>IF(V231=1,"Corriger",MIN(AA231,ad5m3*Ident!L231))</f>
        <v>0</v>
      </c>
      <c r="AD231" s="25">
        <f>MIN(AB231,ad5m3*Ident!L231)</f>
        <v>0</v>
      </c>
      <c r="AE231" s="81">
        <f t="shared" si="54"/>
        <v>0</v>
      </c>
      <c r="AF231" s="81">
        <f t="shared" si="55"/>
        <v>0</v>
      </c>
      <c r="AG231" s="81">
        <f>'M3-In'!AD231+'M3-In'!AE231</f>
        <v>0</v>
      </c>
      <c r="AH231" s="81">
        <f t="shared" si="56"/>
        <v>0</v>
      </c>
      <c r="AI231" s="81">
        <f>IF(V231=1,"Corriger!",ROUND('M3-In'!AF231*AE231*fuf,2))</f>
        <v>0</v>
      </c>
      <c r="AJ231" s="81">
        <f>IF(V231=1,"Corriger!",ROUND('M3-In'!AG231*AE231*fuf,2))</f>
        <v>0</v>
      </c>
      <c r="AK231" s="81">
        <f>IF(V231=1,"Corriger!",ROUND('M3-In'!AH231*AE231*fuf,2))</f>
        <v>0</v>
      </c>
      <c r="AL231" s="81">
        <f>IF(V231=1,"Corriger!",ROUND('M3-In'!AI231*AE231*fuf,2))</f>
        <v>0</v>
      </c>
      <c r="AM231" s="81">
        <f>IF(V231=1,"Corriger!",ROUND('M3-In'!AJ231*AE231*fuf,2))</f>
        <v>0</v>
      </c>
      <c r="AN231" s="81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1">
        <f t="shared" si="58"/>
        <v>0</v>
      </c>
      <c r="AQ231" s="81">
        <f t="shared" ca="1" si="59"/>
        <v>0</v>
      </c>
      <c r="AR231" s="81">
        <f t="shared" ca="1" si="60"/>
        <v>0</v>
      </c>
      <c r="AS231" s="81">
        <f t="shared" si="61"/>
        <v>0</v>
      </c>
      <c r="AT231" s="81">
        <f t="shared" ca="1" si="62"/>
        <v>0</v>
      </c>
      <c r="AU231" s="81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'M3-In'!F232*malu3+'M3-In'!G232*dima3+'M3-In'!H232*wome3+'M3-In'!I232*doje3+'M3-In'!J232*vrve3+'M3-In'!K232*zasa3+'M3-In'!L232*zodi3</f>
        <v>0</v>
      </c>
      <c r="F232" s="34">
        <f>IF('M3-In'!Q232&lt;0,1,0)</f>
        <v>0</v>
      </c>
      <c r="G232" s="81" t="str">
        <f t="shared" si="48"/>
        <v>OK</v>
      </c>
      <c r="H232" s="81">
        <f>IF('M3-In'!Q232&lt;0,0,'M3-In'!Q232)</f>
        <v>0</v>
      </c>
      <c r="I232" s="25">
        <f>IF('M3-In'!F232&gt;0,malu3,0)</f>
        <v>0</v>
      </c>
      <c r="J232" s="25">
        <f>IF('M3-In'!G232&gt;0,dima3,0)</f>
        <v>0</v>
      </c>
      <c r="K232" s="25">
        <f>IF('M3-In'!H232&gt;0,wome3,0)</f>
        <v>0</v>
      </c>
      <c r="L232" s="25">
        <f>IF('M3-In'!I232&gt;0,doje3,0)</f>
        <v>0</v>
      </c>
      <c r="M232" s="25">
        <f>IF('M3-In'!J232&gt;0,vrve3,0)</f>
        <v>0</v>
      </c>
      <c r="N232" s="25">
        <f>IF('M3-In'!K232&gt;0,zasa3,0)</f>
        <v>0</v>
      </c>
      <c r="O232" s="25">
        <f>IF('M3-In'!L232&gt;0,zodi3,0)</f>
        <v>0</v>
      </c>
      <c r="P232" s="25">
        <f t="shared" si="49"/>
        <v>0</v>
      </c>
      <c r="Q232" s="25">
        <f>IF(P232+'M3-In'!U232&gt;malu3+dima3+wome3+doje3+vrve3+zasa3+zodi3,1,0)</f>
        <v>0</v>
      </c>
      <c r="R232" s="25" t="str">
        <f t="shared" si="50"/>
        <v>OK</v>
      </c>
      <c r="S232" s="25">
        <f>MIN(P232+'M3-In'!U232,malu3+dima3+wome3+doje3+vrve3+zasa3+zodi3)</f>
        <v>0</v>
      </c>
      <c r="T232" s="25">
        <f>IF('M3-In'!AD232+'M3-In'!AE232+'M3-In'!AF232+'M3-In'!AG232+'M3-In'!AH232+'M3-In'!AI232+'M3-In'!AJ232&gt;S232,1,0)</f>
        <v>0</v>
      </c>
      <c r="U232" s="25" t="str">
        <f t="shared" si="51"/>
        <v>OK</v>
      </c>
      <c r="V232" s="81">
        <f t="shared" si="52"/>
        <v>0</v>
      </c>
      <c r="W232" s="81">
        <f>ROUND('M3-In'!Y232+'M3-In'!Z232+'M3-In'!AA232*0.5+'M3-In'!AB232*0.5,2)</f>
        <v>0</v>
      </c>
      <c r="X232" s="81">
        <f>ROUND('M3-In'!Y232,2)+ROUND('M3-In'!Z232*1.5,2)+ROUND('M3-In'!AA232*0.6,2)+ROUND('M3-In'!AB232*0.9,2)</f>
        <v>0</v>
      </c>
      <c r="Y232" s="81">
        <f ca="1">IF(V232=1,"Corriger",'M3-In'!Y232* vergoeddrie +'M3-In'!Z232*ROUND( vergoeddrie *1.5,2)+'M3-In'!AA232*ROUND( vergoeddrie *0.6,2)+'M3-In'!AB232*ROUND( vergoeddrie *0.9,2))</f>
        <v>0</v>
      </c>
      <c r="Z232" s="81">
        <f t="shared" ca="1" si="53"/>
        <v>0</v>
      </c>
      <c r="AA232" s="81">
        <f>E232+'M3-In'!N232+'M3-In'!P232+H232</f>
        <v>0</v>
      </c>
      <c r="AB232" s="81">
        <f>E232+'M3-In'!N232+'M3-In'!P232</f>
        <v>0</v>
      </c>
      <c r="AC232" s="25">
        <f>IF(V232=1,"Corriger",MIN(AA232,ad5m3*Ident!L232))</f>
        <v>0</v>
      </c>
      <c r="AD232" s="25">
        <f>MIN(AB232,ad5m3*Ident!L232)</f>
        <v>0</v>
      </c>
      <c r="AE232" s="81">
        <f t="shared" si="54"/>
        <v>0</v>
      </c>
      <c r="AF232" s="81">
        <f t="shared" si="55"/>
        <v>0</v>
      </c>
      <c r="AG232" s="81">
        <f>'M3-In'!AD232+'M3-In'!AE232</f>
        <v>0</v>
      </c>
      <c r="AH232" s="81">
        <f t="shared" si="56"/>
        <v>0</v>
      </c>
      <c r="AI232" s="81">
        <f>IF(V232=1,"Corriger!",ROUND('M3-In'!AF232*AE232*fuf,2))</f>
        <v>0</v>
      </c>
      <c r="AJ232" s="81">
        <f>IF(V232=1,"Corriger!",ROUND('M3-In'!AG232*AE232*fuf,2))</f>
        <v>0</v>
      </c>
      <c r="AK232" s="81">
        <f>IF(V232=1,"Corriger!",ROUND('M3-In'!AH232*AE232*fuf,2))</f>
        <v>0</v>
      </c>
      <c r="AL232" s="81">
        <f>IF(V232=1,"Corriger!",ROUND('M3-In'!AI232*AE232*fuf,2))</f>
        <v>0</v>
      </c>
      <c r="AM232" s="81">
        <f>IF(V232=1,"Corriger!",ROUND('M3-In'!AJ232*AE232*fuf,2))</f>
        <v>0</v>
      </c>
      <c r="AN232" s="81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1">
        <f t="shared" si="58"/>
        <v>0</v>
      </c>
      <c r="AQ232" s="81">
        <f t="shared" ca="1" si="59"/>
        <v>0</v>
      </c>
      <c r="AR232" s="81">
        <f t="shared" ca="1" si="60"/>
        <v>0</v>
      </c>
      <c r="AS232" s="81">
        <f t="shared" si="61"/>
        <v>0</v>
      </c>
      <c r="AT232" s="81">
        <f t="shared" ca="1" si="62"/>
        <v>0</v>
      </c>
      <c r="AU232" s="81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'M3-In'!F233*malu3+'M3-In'!G233*dima3+'M3-In'!H233*wome3+'M3-In'!I233*doje3+'M3-In'!J233*vrve3+'M3-In'!K233*zasa3+'M3-In'!L233*zodi3</f>
        <v>0</v>
      </c>
      <c r="F233" s="34">
        <f>IF('M3-In'!Q233&lt;0,1,0)</f>
        <v>0</v>
      </c>
      <c r="G233" s="81" t="str">
        <f t="shared" si="48"/>
        <v>OK</v>
      </c>
      <c r="H233" s="81">
        <f>IF('M3-In'!Q233&lt;0,0,'M3-In'!Q233)</f>
        <v>0</v>
      </c>
      <c r="I233" s="25">
        <f>IF('M3-In'!F233&gt;0,malu3,0)</f>
        <v>0</v>
      </c>
      <c r="J233" s="25">
        <f>IF('M3-In'!G233&gt;0,dima3,0)</f>
        <v>0</v>
      </c>
      <c r="K233" s="25">
        <f>IF('M3-In'!H233&gt;0,wome3,0)</f>
        <v>0</v>
      </c>
      <c r="L233" s="25">
        <f>IF('M3-In'!I233&gt;0,doje3,0)</f>
        <v>0</v>
      </c>
      <c r="M233" s="25">
        <f>IF('M3-In'!J233&gt;0,vrve3,0)</f>
        <v>0</v>
      </c>
      <c r="N233" s="25">
        <f>IF('M3-In'!K233&gt;0,zasa3,0)</f>
        <v>0</v>
      </c>
      <c r="O233" s="25">
        <f>IF('M3-In'!L233&gt;0,zodi3,0)</f>
        <v>0</v>
      </c>
      <c r="P233" s="25">
        <f t="shared" si="49"/>
        <v>0</v>
      </c>
      <c r="Q233" s="25">
        <f>IF(P233+'M3-In'!U233&gt;malu3+dima3+wome3+doje3+vrve3+zasa3+zodi3,1,0)</f>
        <v>0</v>
      </c>
      <c r="R233" s="25" t="str">
        <f t="shared" si="50"/>
        <v>OK</v>
      </c>
      <c r="S233" s="25">
        <f>MIN(P233+'M3-In'!U233,malu3+dima3+wome3+doje3+vrve3+zasa3+zodi3)</f>
        <v>0</v>
      </c>
      <c r="T233" s="25">
        <f>IF('M3-In'!AD233+'M3-In'!AE233+'M3-In'!AF233+'M3-In'!AG233+'M3-In'!AH233+'M3-In'!AI233+'M3-In'!AJ233&gt;S233,1,0)</f>
        <v>0</v>
      </c>
      <c r="U233" s="25" t="str">
        <f t="shared" si="51"/>
        <v>OK</v>
      </c>
      <c r="V233" s="81">
        <f t="shared" si="52"/>
        <v>0</v>
      </c>
      <c r="W233" s="81">
        <f>ROUND('M3-In'!Y233+'M3-In'!Z233+'M3-In'!AA233*0.5+'M3-In'!AB233*0.5,2)</f>
        <v>0</v>
      </c>
      <c r="X233" s="81">
        <f>ROUND('M3-In'!Y233,2)+ROUND('M3-In'!Z233*1.5,2)+ROUND('M3-In'!AA233*0.6,2)+ROUND('M3-In'!AB233*0.9,2)</f>
        <v>0</v>
      </c>
      <c r="Y233" s="81">
        <f ca="1">IF(V233=1,"Corriger",'M3-In'!Y233* vergoeddrie +'M3-In'!Z233*ROUND( vergoeddrie *1.5,2)+'M3-In'!AA233*ROUND( vergoeddrie *0.6,2)+'M3-In'!AB233*ROUND( vergoeddrie *0.9,2))</f>
        <v>0</v>
      </c>
      <c r="Z233" s="81">
        <f t="shared" ca="1" si="53"/>
        <v>0</v>
      </c>
      <c r="AA233" s="81">
        <f>E233+'M3-In'!N233+'M3-In'!P233+H233</f>
        <v>0</v>
      </c>
      <c r="AB233" s="81">
        <f>E233+'M3-In'!N233+'M3-In'!P233</f>
        <v>0</v>
      </c>
      <c r="AC233" s="25">
        <f>IF(V233=1,"Corriger",MIN(AA233,ad5m3*Ident!L233))</f>
        <v>0</v>
      </c>
      <c r="AD233" s="25">
        <f>MIN(AB233,ad5m3*Ident!L233)</f>
        <v>0</v>
      </c>
      <c r="AE233" s="81">
        <f t="shared" si="54"/>
        <v>0</v>
      </c>
      <c r="AF233" s="81">
        <f t="shared" si="55"/>
        <v>0</v>
      </c>
      <c r="AG233" s="81">
        <f>'M3-In'!AD233+'M3-In'!AE233</f>
        <v>0</v>
      </c>
      <c r="AH233" s="81">
        <f t="shared" si="56"/>
        <v>0</v>
      </c>
      <c r="AI233" s="81">
        <f>IF(V233=1,"Corriger!",ROUND('M3-In'!AF233*AE233*fuf,2))</f>
        <v>0</v>
      </c>
      <c r="AJ233" s="81">
        <f>IF(V233=1,"Corriger!",ROUND('M3-In'!AG233*AE233*fuf,2))</f>
        <v>0</v>
      </c>
      <c r="AK233" s="81">
        <f>IF(V233=1,"Corriger!",ROUND('M3-In'!AH233*AE233*fuf,2))</f>
        <v>0</v>
      </c>
      <c r="AL233" s="81">
        <f>IF(V233=1,"Corriger!",ROUND('M3-In'!AI233*AE233*fuf,2))</f>
        <v>0</v>
      </c>
      <c r="AM233" s="81">
        <f>IF(V233=1,"Corriger!",ROUND('M3-In'!AJ233*AE233*fuf,2))</f>
        <v>0</v>
      </c>
      <c r="AN233" s="81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1">
        <f t="shared" si="58"/>
        <v>0</v>
      </c>
      <c r="AQ233" s="81">
        <f t="shared" ca="1" si="59"/>
        <v>0</v>
      </c>
      <c r="AR233" s="81">
        <f t="shared" ca="1" si="60"/>
        <v>0</v>
      </c>
      <c r="AS233" s="81">
        <f t="shared" si="61"/>
        <v>0</v>
      </c>
      <c r="AT233" s="81">
        <f t="shared" ca="1" si="62"/>
        <v>0</v>
      </c>
      <c r="AU233" s="81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'M3-In'!F234*malu3+'M3-In'!G234*dima3+'M3-In'!H234*wome3+'M3-In'!I234*doje3+'M3-In'!J234*vrve3+'M3-In'!K234*zasa3+'M3-In'!L234*zodi3</f>
        <v>0</v>
      </c>
      <c r="F234" s="34">
        <f>IF('M3-In'!Q234&lt;0,1,0)</f>
        <v>0</v>
      </c>
      <c r="G234" s="81" t="str">
        <f t="shared" si="48"/>
        <v>OK</v>
      </c>
      <c r="H234" s="81">
        <f>IF('M3-In'!Q234&lt;0,0,'M3-In'!Q234)</f>
        <v>0</v>
      </c>
      <c r="I234" s="25">
        <f>IF('M3-In'!F234&gt;0,malu3,0)</f>
        <v>0</v>
      </c>
      <c r="J234" s="25">
        <f>IF('M3-In'!G234&gt;0,dima3,0)</f>
        <v>0</v>
      </c>
      <c r="K234" s="25">
        <f>IF('M3-In'!H234&gt;0,wome3,0)</f>
        <v>0</v>
      </c>
      <c r="L234" s="25">
        <f>IF('M3-In'!I234&gt;0,doje3,0)</f>
        <v>0</v>
      </c>
      <c r="M234" s="25">
        <f>IF('M3-In'!J234&gt;0,vrve3,0)</f>
        <v>0</v>
      </c>
      <c r="N234" s="25">
        <f>IF('M3-In'!K234&gt;0,zasa3,0)</f>
        <v>0</v>
      </c>
      <c r="O234" s="25">
        <f>IF('M3-In'!L234&gt;0,zodi3,0)</f>
        <v>0</v>
      </c>
      <c r="P234" s="25">
        <f t="shared" si="49"/>
        <v>0</v>
      </c>
      <c r="Q234" s="25">
        <f>IF(P234+'M3-In'!U234&gt;malu3+dima3+wome3+doje3+vrve3+zasa3+zodi3,1,0)</f>
        <v>0</v>
      </c>
      <c r="R234" s="25" t="str">
        <f t="shared" si="50"/>
        <v>OK</v>
      </c>
      <c r="S234" s="25">
        <f>MIN(P234+'M3-In'!U234,malu3+dima3+wome3+doje3+vrve3+zasa3+zodi3)</f>
        <v>0</v>
      </c>
      <c r="T234" s="25">
        <f>IF('M3-In'!AD234+'M3-In'!AE234+'M3-In'!AF234+'M3-In'!AG234+'M3-In'!AH234+'M3-In'!AI234+'M3-In'!AJ234&gt;S234,1,0)</f>
        <v>0</v>
      </c>
      <c r="U234" s="25" t="str">
        <f t="shared" si="51"/>
        <v>OK</v>
      </c>
      <c r="V234" s="81">
        <f t="shared" si="52"/>
        <v>0</v>
      </c>
      <c r="W234" s="81">
        <f>ROUND('M3-In'!Y234+'M3-In'!Z234+'M3-In'!AA234*0.5+'M3-In'!AB234*0.5,2)</f>
        <v>0</v>
      </c>
      <c r="X234" s="81">
        <f>ROUND('M3-In'!Y234,2)+ROUND('M3-In'!Z234*1.5,2)+ROUND('M3-In'!AA234*0.6,2)+ROUND('M3-In'!AB234*0.9,2)</f>
        <v>0</v>
      </c>
      <c r="Y234" s="81">
        <f ca="1">IF(V234=1,"Corriger",'M3-In'!Y234* vergoeddrie +'M3-In'!Z234*ROUND( vergoeddrie *1.5,2)+'M3-In'!AA234*ROUND( vergoeddrie *0.6,2)+'M3-In'!AB234*ROUND( vergoeddrie *0.9,2))</f>
        <v>0</v>
      </c>
      <c r="Z234" s="81">
        <f t="shared" ca="1" si="53"/>
        <v>0</v>
      </c>
      <c r="AA234" s="81">
        <f>E234+'M3-In'!N234+'M3-In'!P234+H234</f>
        <v>0</v>
      </c>
      <c r="AB234" s="81">
        <f>E234+'M3-In'!N234+'M3-In'!P234</f>
        <v>0</v>
      </c>
      <c r="AC234" s="25">
        <f>IF(V234=1,"Corriger",MIN(AA234,ad5m3*Ident!L234))</f>
        <v>0</v>
      </c>
      <c r="AD234" s="25">
        <f>MIN(AB234,ad5m3*Ident!L234)</f>
        <v>0</v>
      </c>
      <c r="AE234" s="81">
        <f t="shared" si="54"/>
        <v>0</v>
      </c>
      <c r="AF234" s="81">
        <f t="shared" si="55"/>
        <v>0</v>
      </c>
      <c r="AG234" s="81">
        <f>'M3-In'!AD234+'M3-In'!AE234</f>
        <v>0</v>
      </c>
      <c r="AH234" s="81">
        <f t="shared" si="56"/>
        <v>0</v>
      </c>
      <c r="AI234" s="81">
        <f>IF(V234=1,"Corriger!",ROUND('M3-In'!AF234*AE234*fuf,2))</f>
        <v>0</v>
      </c>
      <c r="AJ234" s="81">
        <f>IF(V234=1,"Corriger!",ROUND('M3-In'!AG234*AE234*fuf,2))</f>
        <v>0</v>
      </c>
      <c r="AK234" s="81">
        <f>IF(V234=1,"Corriger!",ROUND('M3-In'!AH234*AE234*fuf,2))</f>
        <v>0</v>
      </c>
      <c r="AL234" s="81">
        <f>IF(V234=1,"Corriger!",ROUND('M3-In'!AI234*AE234*fuf,2))</f>
        <v>0</v>
      </c>
      <c r="AM234" s="81">
        <f>IF(V234=1,"Corriger!",ROUND('M3-In'!AJ234*AE234*fuf,2))</f>
        <v>0</v>
      </c>
      <c r="AN234" s="81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1">
        <f t="shared" si="58"/>
        <v>0</v>
      </c>
      <c r="AQ234" s="81">
        <f t="shared" ca="1" si="59"/>
        <v>0</v>
      </c>
      <c r="AR234" s="81">
        <f t="shared" ca="1" si="60"/>
        <v>0</v>
      </c>
      <c r="AS234" s="81">
        <f t="shared" si="61"/>
        <v>0</v>
      </c>
      <c r="AT234" s="81">
        <f t="shared" ca="1" si="62"/>
        <v>0</v>
      </c>
      <c r="AU234" s="81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'M3-In'!F235*malu3+'M3-In'!G235*dima3+'M3-In'!H235*wome3+'M3-In'!I235*doje3+'M3-In'!J235*vrve3+'M3-In'!K235*zasa3+'M3-In'!L235*zodi3</f>
        <v>0</v>
      </c>
      <c r="F235" s="34">
        <f>IF('M3-In'!Q235&lt;0,1,0)</f>
        <v>0</v>
      </c>
      <c r="G235" s="81" t="str">
        <f t="shared" si="48"/>
        <v>OK</v>
      </c>
      <c r="H235" s="81">
        <f>IF('M3-In'!Q235&lt;0,0,'M3-In'!Q235)</f>
        <v>0</v>
      </c>
      <c r="I235" s="25">
        <f>IF('M3-In'!F235&gt;0,malu3,0)</f>
        <v>0</v>
      </c>
      <c r="J235" s="25">
        <f>IF('M3-In'!G235&gt;0,dima3,0)</f>
        <v>0</v>
      </c>
      <c r="K235" s="25">
        <f>IF('M3-In'!H235&gt;0,wome3,0)</f>
        <v>0</v>
      </c>
      <c r="L235" s="25">
        <f>IF('M3-In'!I235&gt;0,doje3,0)</f>
        <v>0</v>
      </c>
      <c r="M235" s="25">
        <f>IF('M3-In'!J235&gt;0,vrve3,0)</f>
        <v>0</v>
      </c>
      <c r="N235" s="25">
        <f>IF('M3-In'!K235&gt;0,zasa3,0)</f>
        <v>0</v>
      </c>
      <c r="O235" s="25">
        <f>IF('M3-In'!L235&gt;0,zodi3,0)</f>
        <v>0</v>
      </c>
      <c r="P235" s="25">
        <f t="shared" si="49"/>
        <v>0</v>
      </c>
      <c r="Q235" s="25">
        <f>IF(P235+'M3-In'!U235&gt;malu3+dima3+wome3+doje3+vrve3+zasa3+zodi3,1,0)</f>
        <v>0</v>
      </c>
      <c r="R235" s="25" t="str">
        <f t="shared" si="50"/>
        <v>OK</v>
      </c>
      <c r="S235" s="25">
        <f>MIN(P235+'M3-In'!U235,malu3+dima3+wome3+doje3+vrve3+zasa3+zodi3)</f>
        <v>0</v>
      </c>
      <c r="T235" s="25">
        <f>IF('M3-In'!AD235+'M3-In'!AE235+'M3-In'!AF235+'M3-In'!AG235+'M3-In'!AH235+'M3-In'!AI235+'M3-In'!AJ235&gt;S235,1,0)</f>
        <v>0</v>
      </c>
      <c r="U235" s="25" t="str">
        <f t="shared" si="51"/>
        <v>OK</v>
      </c>
      <c r="V235" s="81">
        <f t="shared" si="52"/>
        <v>0</v>
      </c>
      <c r="W235" s="81">
        <f>ROUND('M3-In'!Y235+'M3-In'!Z235+'M3-In'!AA235*0.5+'M3-In'!AB235*0.5,2)</f>
        <v>0</v>
      </c>
      <c r="X235" s="81">
        <f>ROUND('M3-In'!Y235,2)+ROUND('M3-In'!Z235*1.5,2)+ROUND('M3-In'!AA235*0.6,2)+ROUND('M3-In'!AB235*0.9,2)</f>
        <v>0</v>
      </c>
      <c r="Y235" s="81">
        <f ca="1">IF(V235=1,"Corriger",'M3-In'!Y235* vergoeddrie +'M3-In'!Z235*ROUND( vergoeddrie *1.5,2)+'M3-In'!AA235*ROUND( vergoeddrie *0.6,2)+'M3-In'!AB235*ROUND( vergoeddrie *0.9,2))</f>
        <v>0</v>
      </c>
      <c r="Z235" s="81">
        <f t="shared" ca="1" si="53"/>
        <v>0</v>
      </c>
      <c r="AA235" s="81">
        <f>E235+'M3-In'!N235+'M3-In'!P235+H235</f>
        <v>0</v>
      </c>
      <c r="AB235" s="81">
        <f>E235+'M3-In'!N235+'M3-In'!P235</f>
        <v>0</v>
      </c>
      <c r="AC235" s="25">
        <f>IF(V235=1,"Corriger",MIN(AA235,ad5m3*Ident!L235))</f>
        <v>0</v>
      </c>
      <c r="AD235" s="25">
        <f>MIN(AB235,ad5m3*Ident!L235)</f>
        <v>0</v>
      </c>
      <c r="AE235" s="81">
        <f t="shared" si="54"/>
        <v>0</v>
      </c>
      <c r="AF235" s="81">
        <f t="shared" si="55"/>
        <v>0</v>
      </c>
      <c r="AG235" s="81">
        <f>'M3-In'!AD235+'M3-In'!AE235</f>
        <v>0</v>
      </c>
      <c r="AH235" s="81">
        <f t="shared" si="56"/>
        <v>0</v>
      </c>
      <c r="AI235" s="81">
        <f>IF(V235=1,"Corriger!",ROUND('M3-In'!AF235*AE235*fuf,2))</f>
        <v>0</v>
      </c>
      <c r="AJ235" s="81">
        <f>IF(V235=1,"Corriger!",ROUND('M3-In'!AG235*AE235*fuf,2))</f>
        <v>0</v>
      </c>
      <c r="AK235" s="81">
        <f>IF(V235=1,"Corriger!",ROUND('M3-In'!AH235*AE235*fuf,2))</f>
        <v>0</v>
      </c>
      <c r="AL235" s="81">
        <f>IF(V235=1,"Corriger!",ROUND('M3-In'!AI235*AE235*fuf,2))</f>
        <v>0</v>
      </c>
      <c r="AM235" s="81">
        <f>IF(V235=1,"Corriger!",ROUND('M3-In'!AJ235*AE235*fuf,2))</f>
        <v>0</v>
      </c>
      <c r="AN235" s="81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1">
        <f t="shared" si="58"/>
        <v>0</v>
      </c>
      <c r="AQ235" s="81">
        <f t="shared" ca="1" si="59"/>
        <v>0</v>
      </c>
      <c r="AR235" s="81">
        <f t="shared" ca="1" si="60"/>
        <v>0</v>
      </c>
      <c r="AS235" s="81">
        <f t="shared" si="61"/>
        <v>0</v>
      </c>
      <c r="AT235" s="81">
        <f t="shared" ca="1" si="62"/>
        <v>0</v>
      </c>
      <c r="AU235" s="81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'M3-In'!F236*malu3+'M3-In'!G236*dima3+'M3-In'!H236*wome3+'M3-In'!I236*doje3+'M3-In'!J236*vrve3+'M3-In'!K236*zasa3+'M3-In'!L236*zodi3</f>
        <v>0</v>
      </c>
      <c r="F236" s="34">
        <f>IF('M3-In'!Q236&lt;0,1,0)</f>
        <v>0</v>
      </c>
      <c r="G236" s="81" t="str">
        <f t="shared" si="48"/>
        <v>OK</v>
      </c>
      <c r="H236" s="81">
        <f>IF('M3-In'!Q236&lt;0,0,'M3-In'!Q236)</f>
        <v>0</v>
      </c>
      <c r="I236" s="25">
        <f>IF('M3-In'!F236&gt;0,malu3,0)</f>
        <v>0</v>
      </c>
      <c r="J236" s="25">
        <f>IF('M3-In'!G236&gt;0,dima3,0)</f>
        <v>0</v>
      </c>
      <c r="K236" s="25">
        <f>IF('M3-In'!H236&gt;0,wome3,0)</f>
        <v>0</v>
      </c>
      <c r="L236" s="25">
        <f>IF('M3-In'!I236&gt;0,doje3,0)</f>
        <v>0</v>
      </c>
      <c r="M236" s="25">
        <f>IF('M3-In'!J236&gt;0,vrve3,0)</f>
        <v>0</v>
      </c>
      <c r="N236" s="25">
        <f>IF('M3-In'!K236&gt;0,zasa3,0)</f>
        <v>0</v>
      </c>
      <c r="O236" s="25">
        <f>IF('M3-In'!L236&gt;0,zodi3,0)</f>
        <v>0</v>
      </c>
      <c r="P236" s="25">
        <f t="shared" si="49"/>
        <v>0</v>
      </c>
      <c r="Q236" s="25">
        <f>IF(P236+'M3-In'!U236&gt;malu3+dima3+wome3+doje3+vrve3+zasa3+zodi3,1,0)</f>
        <v>0</v>
      </c>
      <c r="R236" s="25" t="str">
        <f t="shared" si="50"/>
        <v>OK</v>
      </c>
      <c r="S236" s="25">
        <f>MIN(P236+'M3-In'!U236,malu3+dima3+wome3+doje3+vrve3+zasa3+zodi3)</f>
        <v>0</v>
      </c>
      <c r="T236" s="25">
        <f>IF('M3-In'!AD236+'M3-In'!AE236+'M3-In'!AF236+'M3-In'!AG236+'M3-In'!AH236+'M3-In'!AI236+'M3-In'!AJ236&gt;S236,1,0)</f>
        <v>0</v>
      </c>
      <c r="U236" s="25" t="str">
        <f t="shared" si="51"/>
        <v>OK</v>
      </c>
      <c r="V236" s="81">
        <f t="shared" si="52"/>
        <v>0</v>
      </c>
      <c r="W236" s="81">
        <f>ROUND('M3-In'!Y236+'M3-In'!Z236+'M3-In'!AA236*0.5+'M3-In'!AB236*0.5,2)</f>
        <v>0</v>
      </c>
      <c r="X236" s="81">
        <f>ROUND('M3-In'!Y236,2)+ROUND('M3-In'!Z236*1.5,2)+ROUND('M3-In'!AA236*0.6,2)+ROUND('M3-In'!AB236*0.9,2)</f>
        <v>0</v>
      </c>
      <c r="Y236" s="81">
        <f ca="1">IF(V236=1,"Corriger",'M3-In'!Y236* vergoeddrie +'M3-In'!Z236*ROUND( vergoeddrie *1.5,2)+'M3-In'!AA236*ROUND( vergoeddrie *0.6,2)+'M3-In'!AB236*ROUND( vergoeddrie *0.9,2))</f>
        <v>0</v>
      </c>
      <c r="Z236" s="81">
        <f t="shared" ca="1" si="53"/>
        <v>0</v>
      </c>
      <c r="AA236" s="81">
        <f>E236+'M3-In'!N236+'M3-In'!P236+H236</f>
        <v>0</v>
      </c>
      <c r="AB236" s="81">
        <f>E236+'M3-In'!N236+'M3-In'!P236</f>
        <v>0</v>
      </c>
      <c r="AC236" s="25">
        <f>IF(V236=1,"Corriger",MIN(AA236,ad5m3*Ident!L236))</f>
        <v>0</v>
      </c>
      <c r="AD236" s="25">
        <f>MIN(AB236,ad5m3*Ident!L236)</f>
        <v>0</v>
      </c>
      <c r="AE236" s="81">
        <f t="shared" si="54"/>
        <v>0</v>
      </c>
      <c r="AF236" s="81">
        <f t="shared" si="55"/>
        <v>0</v>
      </c>
      <c r="AG236" s="81">
        <f>'M3-In'!AD236+'M3-In'!AE236</f>
        <v>0</v>
      </c>
      <c r="AH236" s="81">
        <f t="shared" si="56"/>
        <v>0</v>
      </c>
      <c r="AI236" s="81">
        <f>IF(V236=1,"Corriger!",ROUND('M3-In'!AF236*AE236*fuf,2))</f>
        <v>0</v>
      </c>
      <c r="AJ236" s="81">
        <f>IF(V236=1,"Corriger!",ROUND('M3-In'!AG236*AE236*fuf,2))</f>
        <v>0</v>
      </c>
      <c r="AK236" s="81">
        <f>IF(V236=1,"Corriger!",ROUND('M3-In'!AH236*AE236*fuf,2))</f>
        <v>0</v>
      </c>
      <c r="AL236" s="81">
        <f>IF(V236=1,"Corriger!",ROUND('M3-In'!AI236*AE236*fuf,2))</f>
        <v>0</v>
      </c>
      <c r="AM236" s="81">
        <f>IF(V236=1,"Corriger!",ROUND('M3-In'!AJ236*AE236*fuf,2))</f>
        <v>0</v>
      </c>
      <c r="AN236" s="81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1">
        <f t="shared" si="58"/>
        <v>0</v>
      </c>
      <c r="AQ236" s="81">
        <f t="shared" ca="1" si="59"/>
        <v>0</v>
      </c>
      <c r="AR236" s="81">
        <f t="shared" ca="1" si="60"/>
        <v>0</v>
      </c>
      <c r="AS236" s="81">
        <f t="shared" si="61"/>
        <v>0</v>
      </c>
      <c r="AT236" s="81">
        <f t="shared" ca="1" si="62"/>
        <v>0</v>
      </c>
      <c r="AU236" s="81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'M3-In'!F237*malu3+'M3-In'!G237*dima3+'M3-In'!H237*wome3+'M3-In'!I237*doje3+'M3-In'!J237*vrve3+'M3-In'!K237*zasa3+'M3-In'!L237*zodi3</f>
        <v>0</v>
      </c>
      <c r="F237" s="34">
        <f>IF('M3-In'!Q237&lt;0,1,0)</f>
        <v>0</v>
      </c>
      <c r="G237" s="81" t="str">
        <f t="shared" si="48"/>
        <v>OK</v>
      </c>
      <c r="H237" s="81">
        <f>IF('M3-In'!Q237&lt;0,0,'M3-In'!Q237)</f>
        <v>0</v>
      </c>
      <c r="I237" s="25">
        <f>IF('M3-In'!F237&gt;0,malu3,0)</f>
        <v>0</v>
      </c>
      <c r="J237" s="25">
        <f>IF('M3-In'!G237&gt;0,dima3,0)</f>
        <v>0</v>
      </c>
      <c r="K237" s="25">
        <f>IF('M3-In'!H237&gt;0,wome3,0)</f>
        <v>0</v>
      </c>
      <c r="L237" s="25">
        <f>IF('M3-In'!I237&gt;0,doje3,0)</f>
        <v>0</v>
      </c>
      <c r="M237" s="25">
        <f>IF('M3-In'!J237&gt;0,vrve3,0)</f>
        <v>0</v>
      </c>
      <c r="N237" s="25">
        <f>IF('M3-In'!K237&gt;0,zasa3,0)</f>
        <v>0</v>
      </c>
      <c r="O237" s="25">
        <f>IF('M3-In'!L237&gt;0,zodi3,0)</f>
        <v>0</v>
      </c>
      <c r="P237" s="25">
        <f t="shared" si="49"/>
        <v>0</v>
      </c>
      <c r="Q237" s="25">
        <f>IF(P237+'M3-In'!U237&gt;malu3+dima3+wome3+doje3+vrve3+zasa3+zodi3,1,0)</f>
        <v>0</v>
      </c>
      <c r="R237" s="25" t="str">
        <f t="shared" si="50"/>
        <v>OK</v>
      </c>
      <c r="S237" s="25">
        <f>MIN(P237+'M3-In'!U237,malu3+dima3+wome3+doje3+vrve3+zasa3+zodi3)</f>
        <v>0</v>
      </c>
      <c r="T237" s="25">
        <f>IF('M3-In'!AD237+'M3-In'!AE237+'M3-In'!AF237+'M3-In'!AG237+'M3-In'!AH237+'M3-In'!AI237+'M3-In'!AJ237&gt;S237,1,0)</f>
        <v>0</v>
      </c>
      <c r="U237" s="25" t="str">
        <f t="shared" si="51"/>
        <v>OK</v>
      </c>
      <c r="V237" s="81">
        <f t="shared" si="52"/>
        <v>0</v>
      </c>
      <c r="W237" s="81">
        <f>ROUND('M3-In'!Y237+'M3-In'!Z237+'M3-In'!AA237*0.5+'M3-In'!AB237*0.5,2)</f>
        <v>0</v>
      </c>
      <c r="X237" s="81">
        <f>ROUND('M3-In'!Y237,2)+ROUND('M3-In'!Z237*1.5,2)+ROUND('M3-In'!AA237*0.6,2)+ROUND('M3-In'!AB237*0.9,2)</f>
        <v>0</v>
      </c>
      <c r="Y237" s="81">
        <f ca="1">IF(V237=1,"Corriger",'M3-In'!Y237* vergoeddrie +'M3-In'!Z237*ROUND( vergoeddrie *1.5,2)+'M3-In'!AA237*ROUND( vergoeddrie *0.6,2)+'M3-In'!AB237*ROUND( vergoeddrie *0.9,2))</f>
        <v>0</v>
      </c>
      <c r="Z237" s="81">
        <f t="shared" ca="1" si="53"/>
        <v>0</v>
      </c>
      <c r="AA237" s="81">
        <f>E237+'M3-In'!N237+'M3-In'!P237+H237</f>
        <v>0</v>
      </c>
      <c r="AB237" s="81">
        <f>E237+'M3-In'!N237+'M3-In'!P237</f>
        <v>0</v>
      </c>
      <c r="AC237" s="25">
        <f>IF(V237=1,"Corriger",MIN(AA237,ad5m3*Ident!L237))</f>
        <v>0</v>
      </c>
      <c r="AD237" s="25">
        <f>MIN(AB237,ad5m3*Ident!L237)</f>
        <v>0</v>
      </c>
      <c r="AE237" s="81">
        <f t="shared" si="54"/>
        <v>0</v>
      </c>
      <c r="AF237" s="81">
        <f t="shared" si="55"/>
        <v>0</v>
      </c>
      <c r="AG237" s="81">
        <f>'M3-In'!AD237+'M3-In'!AE237</f>
        <v>0</v>
      </c>
      <c r="AH237" s="81">
        <f t="shared" si="56"/>
        <v>0</v>
      </c>
      <c r="AI237" s="81">
        <f>IF(V237=1,"Corriger!",ROUND('M3-In'!AF237*AE237*fuf,2))</f>
        <v>0</v>
      </c>
      <c r="AJ237" s="81">
        <f>IF(V237=1,"Corriger!",ROUND('M3-In'!AG237*AE237*fuf,2))</f>
        <v>0</v>
      </c>
      <c r="AK237" s="81">
        <f>IF(V237=1,"Corriger!",ROUND('M3-In'!AH237*AE237*fuf,2))</f>
        <v>0</v>
      </c>
      <c r="AL237" s="81">
        <f>IF(V237=1,"Corriger!",ROUND('M3-In'!AI237*AE237*fuf,2))</f>
        <v>0</v>
      </c>
      <c r="AM237" s="81">
        <f>IF(V237=1,"Corriger!",ROUND('M3-In'!AJ237*AE237*fuf,2))</f>
        <v>0</v>
      </c>
      <c r="AN237" s="81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1">
        <f t="shared" si="58"/>
        <v>0</v>
      </c>
      <c r="AQ237" s="81">
        <f t="shared" ca="1" si="59"/>
        <v>0</v>
      </c>
      <c r="AR237" s="81">
        <f t="shared" ca="1" si="60"/>
        <v>0</v>
      </c>
      <c r="AS237" s="81">
        <f t="shared" si="61"/>
        <v>0</v>
      </c>
      <c r="AT237" s="81">
        <f t="shared" ca="1" si="62"/>
        <v>0</v>
      </c>
      <c r="AU237" s="81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'M3-In'!F238*malu3+'M3-In'!G238*dima3+'M3-In'!H238*wome3+'M3-In'!I238*doje3+'M3-In'!J238*vrve3+'M3-In'!K238*zasa3+'M3-In'!L238*zodi3</f>
        <v>0</v>
      </c>
      <c r="F238" s="34">
        <f>IF('M3-In'!Q238&lt;0,1,0)</f>
        <v>0</v>
      </c>
      <c r="G238" s="81" t="str">
        <f t="shared" si="48"/>
        <v>OK</v>
      </c>
      <c r="H238" s="81">
        <f>IF('M3-In'!Q238&lt;0,0,'M3-In'!Q238)</f>
        <v>0</v>
      </c>
      <c r="I238" s="25">
        <f>IF('M3-In'!F238&gt;0,malu3,0)</f>
        <v>0</v>
      </c>
      <c r="J238" s="25">
        <f>IF('M3-In'!G238&gt;0,dima3,0)</f>
        <v>0</v>
      </c>
      <c r="K238" s="25">
        <f>IF('M3-In'!H238&gt;0,wome3,0)</f>
        <v>0</v>
      </c>
      <c r="L238" s="25">
        <f>IF('M3-In'!I238&gt;0,doje3,0)</f>
        <v>0</v>
      </c>
      <c r="M238" s="25">
        <f>IF('M3-In'!J238&gt;0,vrve3,0)</f>
        <v>0</v>
      </c>
      <c r="N238" s="25">
        <f>IF('M3-In'!K238&gt;0,zasa3,0)</f>
        <v>0</v>
      </c>
      <c r="O238" s="25">
        <f>IF('M3-In'!L238&gt;0,zodi3,0)</f>
        <v>0</v>
      </c>
      <c r="P238" s="25">
        <f t="shared" si="49"/>
        <v>0</v>
      </c>
      <c r="Q238" s="25">
        <f>IF(P238+'M3-In'!U238&gt;malu3+dima3+wome3+doje3+vrve3+zasa3+zodi3,1,0)</f>
        <v>0</v>
      </c>
      <c r="R238" s="25" t="str">
        <f t="shared" si="50"/>
        <v>OK</v>
      </c>
      <c r="S238" s="25">
        <f>MIN(P238+'M3-In'!U238,malu3+dima3+wome3+doje3+vrve3+zasa3+zodi3)</f>
        <v>0</v>
      </c>
      <c r="T238" s="25">
        <f>IF('M3-In'!AD238+'M3-In'!AE238+'M3-In'!AF238+'M3-In'!AG238+'M3-In'!AH238+'M3-In'!AI238+'M3-In'!AJ238&gt;S238,1,0)</f>
        <v>0</v>
      </c>
      <c r="U238" s="25" t="str">
        <f t="shared" si="51"/>
        <v>OK</v>
      </c>
      <c r="V238" s="81">
        <f t="shared" si="52"/>
        <v>0</v>
      </c>
      <c r="W238" s="81">
        <f>ROUND('M3-In'!Y238+'M3-In'!Z238+'M3-In'!AA238*0.5+'M3-In'!AB238*0.5,2)</f>
        <v>0</v>
      </c>
      <c r="X238" s="81">
        <f>ROUND('M3-In'!Y238,2)+ROUND('M3-In'!Z238*1.5,2)+ROUND('M3-In'!AA238*0.6,2)+ROUND('M3-In'!AB238*0.9,2)</f>
        <v>0</v>
      </c>
      <c r="Y238" s="81">
        <f ca="1">IF(V238=1,"Corriger",'M3-In'!Y238* vergoeddrie +'M3-In'!Z238*ROUND( vergoeddrie *1.5,2)+'M3-In'!AA238*ROUND( vergoeddrie *0.6,2)+'M3-In'!AB238*ROUND( vergoeddrie *0.9,2))</f>
        <v>0</v>
      </c>
      <c r="Z238" s="81">
        <f t="shared" ca="1" si="53"/>
        <v>0</v>
      </c>
      <c r="AA238" s="81">
        <f>E238+'M3-In'!N238+'M3-In'!P238+H238</f>
        <v>0</v>
      </c>
      <c r="AB238" s="81">
        <f>E238+'M3-In'!N238+'M3-In'!P238</f>
        <v>0</v>
      </c>
      <c r="AC238" s="25">
        <f>IF(V238=1,"Corriger",MIN(AA238,ad5m3*Ident!L238))</f>
        <v>0</v>
      </c>
      <c r="AD238" s="25">
        <f>MIN(AB238,ad5m3*Ident!L238)</f>
        <v>0</v>
      </c>
      <c r="AE238" s="81">
        <f t="shared" si="54"/>
        <v>0</v>
      </c>
      <c r="AF238" s="81">
        <f t="shared" si="55"/>
        <v>0</v>
      </c>
      <c r="AG238" s="81">
        <f>'M3-In'!AD238+'M3-In'!AE238</f>
        <v>0</v>
      </c>
      <c r="AH238" s="81">
        <f t="shared" si="56"/>
        <v>0</v>
      </c>
      <c r="AI238" s="81">
        <f>IF(V238=1,"Corriger!",ROUND('M3-In'!AF238*AE238*fuf,2))</f>
        <v>0</v>
      </c>
      <c r="AJ238" s="81">
        <f>IF(V238=1,"Corriger!",ROUND('M3-In'!AG238*AE238*fuf,2))</f>
        <v>0</v>
      </c>
      <c r="AK238" s="81">
        <f>IF(V238=1,"Corriger!",ROUND('M3-In'!AH238*AE238*fuf,2))</f>
        <v>0</v>
      </c>
      <c r="AL238" s="81">
        <f>IF(V238=1,"Corriger!",ROUND('M3-In'!AI238*AE238*fuf,2))</f>
        <v>0</v>
      </c>
      <c r="AM238" s="81">
        <f>IF(V238=1,"Corriger!",ROUND('M3-In'!AJ238*AE238*fuf,2))</f>
        <v>0</v>
      </c>
      <c r="AN238" s="81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1">
        <f t="shared" si="58"/>
        <v>0</v>
      </c>
      <c r="AQ238" s="81">
        <f t="shared" ca="1" si="59"/>
        <v>0</v>
      </c>
      <c r="AR238" s="81">
        <f t="shared" ca="1" si="60"/>
        <v>0</v>
      </c>
      <c r="AS238" s="81">
        <f t="shared" si="61"/>
        <v>0</v>
      </c>
      <c r="AT238" s="81">
        <f t="shared" ca="1" si="62"/>
        <v>0</v>
      </c>
      <c r="AU238" s="81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'M3-In'!F239*malu3+'M3-In'!G239*dima3+'M3-In'!H239*wome3+'M3-In'!I239*doje3+'M3-In'!J239*vrve3+'M3-In'!K239*zasa3+'M3-In'!L239*zodi3</f>
        <v>0</v>
      </c>
      <c r="F239" s="34">
        <f>IF('M3-In'!Q239&lt;0,1,0)</f>
        <v>0</v>
      </c>
      <c r="G239" s="81" t="str">
        <f t="shared" si="48"/>
        <v>OK</v>
      </c>
      <c r="H239" s="81">
        <f>IF('M3-In'!Q239&lt;0,0,'M3-In'!Q239)</f>
        <v>0</v>
      </c>
      <c r="I239" s="25">
        <f>IF('M3-In'!F239&gt;0,malu3,0)</f>
        <v>0</v>
      </c>
      <c r="J239" s="25">
        <f>IF('M3-In'!G239&gt;0,dima3,0)</f>
        <v>0</v>
      </c>
      <c r="K239" s="25">
        <f>IF('M3-In'!H239&gt;0,wome3,0)</f>
        <v>0</v>
      </c>
      <c r="L239" s="25">
        <f>IF('M3-In'!I239&gt;0,doje3,0)</f>
        <v>0</v>
      </c>
      <c r="M239" s="25">
        <f>IF('M3-In'!J239&gt;0,vrve3,0)</f>
        <v>0</v>
      </c>
      <c r="N239" s="25">
        <f>IF('M3-In'!K239&gt;0,zasa3,0)</f>
        <v>0</v>
      </c>
      <c r="O239" s="25">
        <f>IF('M3-In'!L239&gt;0,zodi3,0)</f>
        <v>0</v>
      </c>
      <c r="P239" s="25">
        <f t="shared" si="49"/>
        <v>0</v>
      </c>
      <c r="Q239" s="25">
        <f>IF(P239+'M3-In'!U239&gt;malu3+dima3+wome3+doje3+vrve3+zasa3+zodi3,1,0)</f>
        <v>0</v>
      </c>
      <c r="R239" s="25" t="str">
        <f t="shared" si="50"/>
        <v>OK</v>
      </c>
      <c r="S239" s="25">
        <f>MIN(P239+'M3-In'!U239,malu3+dima3+wome3+doje3+vrve3+zasa3+zodi3)</f>
        <v>0</v>
      </c>
      <c r="T239" s="25">
        <f>IF('M3-In'!AD239+'M3-In'!AE239+'M3-In'!AF239+'M3-In'!AG239+'M3-In'!AH239+'M3-In'!AI239+'M3-In'!AJ239&gt;S239,1,0)</f>
        <v>0</v>
      </c>
      <c r="U239" s="25" t="str">
        <f t="shared" si="51"/>
        <v>OK</v>
      </c>
      <c r="V239" s="81">
        <f t="shared" si="52"/>
        <v>0</v>
      </c>
      <c r="W239" s="81">
        <f>ROUND('M3-In'!Y239+'M3-In'!Z239+'M3-In'!AA239*0.5+'M3-In'!AB239*0.5,2)</f>
        <v>0</v>
      </c>
      <c r="X239" s="81">
        <f>ROUND('M3-In'!Y239,2)+ROUND('M3-In'!Z239*1.5,2)+ROUND('M3-In'!AA239*0.6,2)+ROUND('M3-In'!AB239*0.9,2)</f>
        <v>0</v>
      </c>
      <c r="Y239" s="81">
        <f ca="1">IF(V239=1,"Corriger",'M3-In'!Y239* vergoeddrie +'M3-In'!Z239*ROUND( vergoeddrie *1.5,2)+'M3-In'!AA239*ROUND( vergoeddrie *0.6,2)+'M3-In'!AB239*ROUND( vergoeddrie *0.9,2))</f>
        <v>0</v>
      </c>
      <c r="Z239" s="81">
        <f t="shared" ca="1" si="53"/>
        <v>0</v>
      </c>
      <c r="AA239" s="81">
        <f>E239+'M3-In'!N239+'M3-In'!P239+H239</f>
        <v>0</v>
      </c>
      <c r="AB239" s="81">
        <f>E239+'M3-In'!N239+'M3-In'!P239</f>
        <v>0</v>
      </c>
      <c r="AC239" s="25">
        <f>IF(V239=1,"Corriger",MIN(AA239,ad5m3*Ident!L239))</f>
        <v>0</v>
      </c>
      <c r="AD239" s="25">
        <f>MIN(AB239,ad5m3*Ident!L239)</f>
        <v>0</v>
      </c>
      <c r="AE239" s="81">
        <f t="shared" si="54"/>
        <v>0</v>
      </c>
      <c r="AF239" s="81">
        <f t="shared" si="55"/>
        <v>0</v>
      </c>
      <c r="AG239" s="81">
        <f>'M3-In'!AD239+'M3-In'!AE239</f>
        <v>0</v>
      </c>
      <c r="AH239" s="81">
        <f t="shared" si="56"/>
        <v>0</v>
      </c>
      <c r="AI239" s="81">
        <f>IF(V239=1,"Corriger!",ROUND('M3-In'!AF239*AE239*fuf,2))</f>
        <v>0</v>
      </c>
      <c r="AJ239" s="81">
        <f>IF(V239=1,"Corriger!",ROUND('M3-In'!AG239*AE239*fuf,2))</f>
        <v>0</v>
      </c>
      <c r="AK239" s="81">
        <f>IF(V239=1,"Corriger!",ROUND('M3-In'!AH239*AE239*fuf,2))</f>
        <v>0</v>
      </c>
      <c r="AL239" s="81">
        <f>IF(V239=1,"Corriger!",ROUND('M3-In'!AI239*AE239*fuf,2))</f>
        <v>0</v>
      </c>
      <c r="AM239" s="81">
        <f>IF(V239=1,"Corriger!",ROUND('M3-In'!AJ239*AE239*fuf,2))</f>
        <v>0</v>
      </c>
      <c r="AN239" s="81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1">
        <f t="shared" si="58"/>
        <v>0</v>
      </c>
      <c r="AQ239" s="81">
        <f t="shared" ca="1" si="59"/>
        <v>0</v>
      </c>
      <c r="AR239" s="81">
        <f t="shared" ca="1" si="60"/>
        <v>0</v>
      </c>
      <c r="AS239" s="81">
        <f t="shared" si="61"/>
        <v>0</v>
      </c>
      <c r="AT239" s="81">
        <f t="shared" ca="1" si="62"/>
        <v>0</v>
      </c>
      <c r="AU239" s="81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'M3-In'!F240*malu3+'M3-In'!G240*dima3+'M3-In'!H240*wome3+'M3-In'!I240*doje3+'M3-In'!J240*vrve3+'M3-In'!K240*zasa3+'M3-In'!L240*zodi3</f>
        <v>0</v>
      </c>
      <c r="F240" s="34">
        <f>IF('M3-In'!Q240&lt;0,1,0)</f>
        <v>0</v>
      </c>
      <c r="G240" s="81" t="str">
        <f t="shared" si="48"/>
        <v>OK</v>
      </c>
      <c r="H240" s="81">
        <f>IF('M3-In'!Q240&lt;0,0,'M3-In'!Q240)</f>
        <v>0</v>
      </c>
      <c r="I240" s="25">
        <f>IF('M3-In'!F240&gt;0,malu3,0)</f>
        <v>0</v>
      </c>
      <c r="J240" s="25">
        <f>IF('M3-In'!G240&gt;0,dima3,0)</f>
        <v>0</v>
      </c>
      <c r="K240" s="25">
        <f>IF('M3-In'!H240&gt;0,wome3,0)</f>
        <v>0</v>
      </c>
      <c r="L240" s="25">
        <f>IF('M3-In'!I240&gt;0,doje3,0)</f>
        <v>0</v>
      </c>
      <c r="M240" s="25">
        <f>IF('M3-In'!J240&gt;0,vrve3,0)</f>
        <v>0</v>
      </c>
      <c r="N240" s="25">
        <f>IF('M3-In'!K240&gt;0,zasa3,0)</f>
        <v>0</v>
      </c>
      <c r="O240" s="25">
        <f>IF('M3-In'!L240&gt;0,zodi3,0)</f>
        <v>0</v>
      </c>
      <c r="P240" s="25">
        <f t="shared" si="49"/>
        <v>0</v>
      </c>
      <c r="Q240" s="25">
        <f>IF(P240+'M3-In'!U240&gt;malu3+dima3+wome3+doje3+vrve3+zasa3+zodi3,1,0)</f>
        <v>0</v>
      </c>
      <c r="R240" s="25" t="str">
        <f t="shared" si="50"/>
        <v>OK</v>
      </c>
      <c r="S240" s="25">
        <f>MIN(P240+'M3-In'!U240,malu3+dima3+wome3+doje3+vrve3+zasa3+zodi3)</f>
        <v>0</v>
      </c>
      <c r="T240" s="25">
        <f>IF('M3-In'!AD240+'M3-In'!AE240+'M3-In'!AF240+'M3-In'!AG240+'M3-In'!AH240+'M3-In'!AI240+'M3-In'!AJ240&gt;S240,1,0)</f>
        <v>0</v>
      </c>
      <c r="U240" s="25" t="str">
        <f t="shared" si="51"/>
        <v>OK</v>
      </c>
      <c r="V240" s="81">
        <f t="shared" si="52"/>
        <v>0</v>
      </c>
      <c r="W240" s="81">
        <f>ROUND('M3-In'!Y240+'M3-In'!Z240+'M3-In'!AA240*0.5+'M3-In'!AB240*0.5,2)</f>
        <v>0</v>
      </c>
      <c r="X240" s="81">
        <f>ROUND('M3-In'!Y240,2)+ROUND('M3-In'!Z240*1.5,2)+ROUND('M3-In'!AA240*0.6,2)+ROUND('M3-In'!AB240*0.9,2)</f>
        <v>0</v>
      </c>
      <c r="Y240" s="81">
        <f ca="1">IF(V240=1,"Corriger",'M3-In'!Y240* vergoeddrie +'M3-In'!Z240*ROUND( vergoeddrie *1.5,2)+'M3-In'!AA240*ROUND( vergoeddrie *0.6,2)+'M3-In'!AB240*ROUND( vergoeddrie *0.9,2))</f>
        <v>0</v>
      </c>
      <c r="Z240" s="81">
        <f t="shared" ca="1" si="53"/>
        <v>0</v>
      </c>
      <c r="AA240" s="81">
        <f>E240+'M3-In'!N240+'M3-In'!P240+H240</f>
        <v>0</v>
      </c>
      <c r="AB240" s="81">
        <f>E240+'M3-In'!N240+'M3-In'!P240</f>
        <v>0</v>
      </c>
      <c r="AC240" s="25">
        <f>IF(V240=1,"Corriger",MIN(AA240,ad5m3*Ident!L240))</f>
        <v>0</v>
      </c>
      <c r="AD240" s="25">
        <f>MIN(AB240,ad5m3*Ident!L240)</f>
        <v>0</v>
      </c>
      <c r="AE240" s="81">
        <f t="shared" si="54"/>
        <v>0</v>
      </c>
      <c r="AF240" s="81">
        <f t="shared" si="55"/>
        <v>0</v>
      </c>
      <c r="AG240" s="81">
        <f>'M3-In'!AD240+'M3-In'!AE240</f>
        <v>0</v>
      </c>
      <c r="AH240" s="81">
        <f t="shared" si="56"/>
        <v>0</v>
      </c>
      <c r="AI240" s="81">
        <f>IF(V240=1,"Corriger!",ROUND('M3-In'!AF240*AE240*fuf,2))</f>
        <v>0</v>
      </c>
      <c r="AJ240" s="81">
        <f>IF(V240=1,"Corriger!",ROUND('M3-In'!AG240*AE240*fuf,2))</f>
        <v>0</v>
      </c>
      <c r="AK240" s="81">
        <f>IF(V240=1,"Corriger!",ROUND('M3-In'!AH240*AE240*fuf,2))</f>
        <v>0</v>
      </c>
      <c r="AL240" s="81">
        <f>IF(V240=1,"Corriger!",ROUND('M3-In'!AI240*AE240*fuf,2))</f>
        <v>0</v>
      </c>
      <c r="AM240" s="81">
        <f>IF(V240=1,"Corriger!",ROUND('M3-In'!AJ240*AE240*fuf,2))</f>
        <v>0</v>
      </c>
      <c r="AN240" s="81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1">
        <f t="shared" si="58"/>
        <v>0</v>
      </c>
      <c r="AQ240" s="81">
        <f t="shared" ca="1" si="59"/>
        <v>0</v>
      </c>
      <c r="AR240" s="81">
        <f t="shared" ca="1" si="60"/>
        <v>0</v>
      </c>
      <c r="AS240" s="81">
        <f t="shared" si="61"/>
        <v>0</v>
      </c>
      <c r="AT240" s="81">
        <f t="shared" ca="1" si="62"/>
        <v>0</v>
      </c>
      <c r="AU240" s="81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'M3-In'!F241*malu3+'M3-In'!G241*dima3+'M3-In'!H241*wome3+'M3-In'!I241*doje3+'M3-In'!J241*vrve3+'M3-In'!K241*zasa3+'M3-In'!L241*zodi3</f>
        <v>0</v>
      </c>
      <c r="F241" s="34">
        <f>IF('M3-In'!Q241&lt;0,1,0)</f>
        <v>0</v>
      </c>
      <c r="G241" s="81" t="str">
        <f t="shared" si="48"/>
        <v>OK</v>
      </c>
      <c r="H241" s="81">
        <f>IF('M3-In'!Q241&lt;0,0,'M3-In'!Q241)</f>
        <v>0</v>
      </c>
      <c r="I241" s="25">
        <f>IF('M3-In'!F241&gt;0,malu3,0)</f>
        <v>0</v>
      </c>
      <c r="J241" s="25">
        <f>IF('M3-In'!G241&gt;0,dima3,0)</f>
        <v>0</v>
      </c>
      <c r="K241" s="25">
        <f>IF('M3-In'!H241&gt;0,wome3,0)</f>
        <v>0</v>
      </c>
      <c r="L241" s="25">
        <f>IF('M3-In'!I241&gt;0,doje3,0)</f>
        <v>0</v>
      </c>
      <c r="M241" s="25">
        <f>IF('M3-In'!J241&gt;0,vrve3,0)</f>
        <v>0</v>
      </c>
      <c r="N241" s="25">
        <f>IF('M3-In'!K241&gt;0,zasa3,0)</f>
        <v>0</v>
      </c>
      <c r="O241" s="25">
        <f>IF('M3-In'!L241&gt;0,zodi3,0)</f>
        <v>0</v>
      </c>
      <c r="P241" s="25">
        <f t="shared" si="49"/>
        <v>0</v>
      </c>
      <c r="Q241" s="25">
        <f>IF(P241+'M3-In'!U241&gt;malu3+dima3+wome3+doje3+vrve3+zasa3+zodi3,1,0)</f>
        <v>0</v>
      </c>
      <c r="R241" s="25" t="str">
        <f t="shared" si="50"/>
        <v>OK</v>
      </c>
      <c r="S241" s="25">
        <f>MIN(P241+'M3-In'!U241,malu3+dima3+wome3+doje3+vrve3+zasa3+zodi3)</f>
        <v>0</v>
      </c>
      <c r="T241" s="25">
        <f>IF('M3-In'!AD241+'M3-In'!AE241+'M3-In'!AF241+'M3-In'!AG241+'M3-In'!AH241+'M3-In'!AI241+'M3-In'!AJ241&gt;S241,1,0)</f>
        <v>0</v>
      </c>
      <c r="U241" s="25" t="str">
        <f t="shared" si="51"/>
        <v>OK</v>
      </c>
      <c r="V241" s="81">
        <f t="shared" si="52"/>
        <v>0</v>
      </c>
      <c r="W241" s="81">
        <f>ROUND('M3-In'!Y241+'M3-In'!Z241+'M3-In'!AA241*0.5+'M3-In'!AB241*0.5,2)</f>
        <v>0</v>
      </c>
      <c r="X241" s="81">
        <f>ROUND('M3-In'!Y241,2)+ROUND('M3-In'!Z241*1.5,2)+ROUND('M3-In'!AA241*0.6,2)+ROUND('M3-In'!AB241*0.9,2)</f>
        <v>0</v>
      </c>
      <c r="Y241" s="81">
        <f ca="1">IF(V241=1,"Corriger",'M3-In'!Y241* vergoeddrie +'M3-In'!Z241*ROUND( vergoeddrie *1.5,2)+'M3-In'!AA241*ROUND( vergoeddrie *0.6,2)+'M3-In'!AB241*ROUND( vergoeddrie *0.9,2))</f>
        <v>0</v>
      </c>
      <c r="Z241" s="81">
        <f t="shared" ca="1" si="53"/>
        <v>0</v>
      </c>
      <c r="AA241" s="81">
        <f>E241+'M3-In'!N241+'M3-In'!P241+H241</f>
        <v>0</v>
      </c>
      <c r="AB241" s="81">
        <f>E241+'M3-In'!N241+'M3-In'!P241</f>
        <v>0</v>
      </c>
      <c r="AC241" s="25">
        <f>IF(V241=1,"Corriger",MIN(AA241,ad5m3*Ident!L241))</f>
        <v>0</v>
      </c>
      <c r="AD241" s="25">
        <f>MIN(AB241,ad5m3*Ident!L241)</f>
        <v>0</v>
      </c>
      <c r="AE241" s="81">
        <f t="shared" si="54"/>
        <v>0</v>
      </c>
      <c r="AF241" s="81">
        <f t="shared" si="55"/>
        <v>0</v>
      </c>
      <c r="AG241" s="81">
        <f>'M3-In'!AD241+'M3-In'!AE241</f>
        <v>0</v>
      </c>
      <c r="AH241" s="81">
        <f t="shared" si="56"/>
        <v>0</v>
      </c>
      <c r="AI241" s="81">
        <f>IF(V241=1,"Corriger!",ROUND('M3-In'!AF241*AE241*fuf,2))</f>
        <v>0</v>
      </c>
      <c r="AJ241" s="81">
        <f>IF(V241=1,"Corriger!",ROUND('M3-In'!AG241*AE241*fuf,2))</f>
        <v>0</v>
      </c>
      <c r="AK241" s="81">
        <f>IF(V241=1,"Corriger!",ROUND('M3-In'!AH241*AE241*fuf,2))</f>
        <v>0</v>
      </c>
      <c r="AL241" s="81">
        <f>IF(V241=1,"Corriger!",ROUND('M3-In'!AI241*AE241*fuf,2))</f>
        <v>0</v>
      </c>
      <c r="AM241" s="81">
        <f>IF(V241=1,"Corriger!",ROUND('M3-In'!AJ241*AE241*fuf,2))</f>
        <v>0</v>
      </c>
      <c r="AN241" s="81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1">
        <f t="shared" si="58"/>
        <v>0</v>
      </c>
      <c r="AQ241" s="81">
        <f t="shared" ca="1" si="59"/>
        <v>0</v>
      </c>
      <c r="AR241" s="81">
        <f t="shared" ca="1" si="60"/>
        <v>0</v>
      </c>
      <c r="AS241" s="81">
        <f t="shared" si="61"/>
        <v>0</v>
      </c>
      <c r="AT241" s="81">
        <f t="shared" ca="1" si="62"/>
        <v>0</v>
      </c>
      <c r="AU241" s="81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'M3-In'!F242*malu3+'M3-In'!G242*dima3+'M3-In'!H242*wome3+'M3-In'!I242*doje3+'M3-In'!J242*vrve3+'M3-In'!K242*zasa3+'M3-In'!L242*zodi3</f>
        <v>0</v>
      </c>
      <c r="F242" s="34">
        <f>IF('M3-In'!Q242&lt;0,1,0)</f>
        <v>0</v>
      </c>
      <c r="G242" s="81" t="str">
        <f t="shared" si="48"/>
        <v>OK</v>
      </c>
      <c r="H242" s="81">
        <f>IF('M3-In'!Q242&lt;0,0,'M3-In'!Q242)</f>
        <v>0</v>
      </c>
      <c r="I242" s="25">
        <f>IF('M3-In'!F242&gt;0,malu3,0)</f>
        <v>0</v>
      </c>
      <c r="J242" s="25">
        <f>IF('M3-In'!G242&gt;0,dima3,0)</f>
        <v>0</v>
      </c>
      <c r="K242" s="25">
        <f>IF('M3-In'!H242&gt;0,wome3,0)</f>
        <v>0</v>
      </c>
      <c r="L242" s="25">
        <f>IF('M3-In'!I242&gt;0,doje3,0)</f>
        <v>0</v>
      </c>
      <c r="M242" s="25">
        <f>IF('M3-In'!J242&gt;0,vrve3,0)</f>
        <v>0</v>
      </c>
      <c r="N242" s="25">
        <f>IF('M3-In'!K242&gt;0,zasa3,0)</f>
        <v>0</v>
      </c>
      <c r="O242" s="25">
        <f>IF('M3-In'!L242&gt;0,zodi3,0)</f>
        <v>0</v>
      </c>
      <c r="P242" s="25">
        <f t="shared" si="49"/>
        <v>0</v>
      </c>
      <c r="Q242" s="25">
        <f>IF(P242+'M3-In'!U242&gt;malu3+dima3+wome3+doje3+vrve3+zasa3+zodi3,1,0)</f>
        <v>0</v>
      </c>
      <c r="R242" s="25" t="str">
        <f t="shared" si="50"/>
        <v>OK</v>
      </c>
      <c r="S242" s="25">
        <f>MIN(P242+'M3-In'!U242,malu3+dima3+wome3+doje3+vrve3+zasa3+zodi3)</f>
        <v>0</v>
      </c>
      <c r="T242" s="25">
        <f>IF('M3-In'!AD242+'M3-In'!AE242+'M3-In'!AF242+'M3-In'!AG242+'M3-In'!AH242+'M3-In'!AI242+'M3-In'!AJ242&gt;S242,1,0)</f>
        <v>0</v>
      </c>
      <c r="U242" s="25" t="str">
        <f t="shared" si="51"/>
        <v>OK</v>
      </c>
      <c r="V242" s="81">
        <f t="shared" si="52"/>
        <v>0</v>
      </c>
      <c r="W242" s="81">
        <f>ROUND('M3-In'!Y242+'M3-In'!Z242+'M3-In'!AA242*0.5+'M3-In'!AB242*0.5,2)</f>
        <v>0</v>
      </c>
      <c r="X242" s="81">
        <f>ROUND('M3-In'!Y242,2)+ROUND('M3-In'!Z242*1.5,2)+ROUND('M3-In'!AA242*0.6,2)+ROUND('M3-In'!AB242*0.9,2)</f>
        <v>0</v>
      </c>
      <c r="Y242" s="81">
        <f ca="1">IF(V242=1,"Corriger",'M3-In'!Y242* vergoeddrie +'M3-In'!Z242*ROUND( vergoeddrie *1.5,2)+'M3-In'!AA242*ROUND( vergoeddrie *0.6,2)+'M3-In'!AB242*ROUND( vergoeddrie *0.9,2))</f>
        <v>0</v>
      </c>
      <c r="Z242" s="81">
        <f t="shared" ca="1" si="53"/>
        <v>0</v>
      </c>
      <c r="AA242" s="81">
        <f>E242+'M3-In'!N242+'M3-In'!P242+H242</f>
        <v>0</v>
      </c>
      <c r="AB242" s="81">
        <f>E242+'M3-In'!N242+'M3-In'!P242</f>
        <v>0</v>
      </c>
      <c r="AC242" s="25">
        <f>IF(V242=1,"Corriger",MIN(AA242,ad5m3*Ident!L242))</f>
        <v>0</v>
      </c>
      <c r="AD242" s="25">
        <f>MIN(AB242,ad5m3*Ident!L242)</f>
        <v>0</v>
      </c>
      <c r="AE242" s="81">
        <f t="shared" si="54"/>
        <v>0</v>
      </c>
      <c r="AF242" s="81">
        <f t="shared" si="55"/>
        <v>0</v>
      </c>
      <c r="AG242" s="81">
        <f>'M3-In'!AD242+'M3-In'!AE242</f>
        <v>0</v>
      </c>
      <c r="AH242" s="81">
        <f t="shared" si="56"/>
        <v>0</v>
      </c>
      <c r="AI242" s="81">
        <f>IF(V242=1,"Corriger!",ROUND('M3-In'!AF242*AE242*fuf,2))</f>
        <v>0</v>
      </c>
      <c r="AJ242" s="81">
        <f>IF(V242=1,"Corriger!",ROUND('M3-In'!AG242*AE242*fuf,2))</f>
        <v>0</v>
      </c>
      <c r="AK242" s="81">
        <f>IF(V242=1,"Corriger!",ROUND('M3-In'!AH242*AE242*fuf,2))</f>
        <v>0</v>
      </c>
      <c r="AL242" s="81">
        <f>IF(V242=1,"Corriger!",ROUND('M3-In'!AI242*AE242*fuf,2))</f>
        <v>0</v>
      </c>
      <c r="AM242" s="81">
        <f>IF(V242=1,"Corriger!",ROUND('M3-In'!AJ242*AE242*fuf,2))</f>
        <v>0</v>
      </c>
      <c r="AN242" s="81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1">
        <f t="shared" si="58"/>
        <v>0</v>
      </c>
      <c r="AQ242" s="81">
        <f t="shared" ca="1" si="59"/>
        <v>0</v>
      </c>
      <c r="AR242" s="81">
        <f t="shared" ca="1" si="60"/>
        <v>0</v>
      </c>
      <c r="AS242" s="81">
        <f t="shared" si="61"/>
        <v>0</v>
      </c>
      <c r="AT242" s="81">
        <f t="shared" ca="1" si="62"/>
        <v>0</v>
      </c>
      <c r="AU242" s="81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'M3-In'!F243*malu3+'M3-In'!G243*dima3+'M3-In'!H243*wome3+'M3-In'!I243*doje3+'M3-In'!J243*vrve3+'M3-In'!K243*zasa3+'M3-In'!L243*zodi3</f>
        <v>0</v>
      </c>
      <c r="F243" s="34">
        <f>IF('M3-In'!Q243&lt;0,1,0)</f>
        <v>0</v>
      </c>
      <c r="G243" s="81" t="str">
        <f t="shared" si="48"/>
        <v>OK</v>
      </c>
      <c r="H243" s="81">
        <f>IF('M3-In'!Q243&lt;0,0,'M3-In'!Q243)</f>
        <v>0</v>
      </c>
      <c r="I243" s="25">
        <f>IF('M3-In'!F243&gt;0,malu3,0)</f>
        <v>0</v>
      </c>
      <c r="J243" s="25">
        <f>IF('M3-In'!G243&gt;0,dima3,0)</f>
        <v>0</v>
      </c>
      <c r="K243" s="25">
        <f>IF('M3-In'!H243&gt;0,wome3,0)</f>
        <v>0</v>
      </c>
      <c r="L243" s="25">
        <f>IF('M3-In'!I243&gt;0,doje3,0)</f>
        <v>0</v>
      </c>
      <c r="M243" s="25">
        <f>IF('M3-In'!J243&gt;0,vrve3,0)</f>
        <v>0</v>
      </c>
      <c r="N243" s="25">
        <f>IF('M3-In'!K243&gt;0,zasa3,0)</f>
        <v>0</v>
      </c>
      <c r="O243" s="25">
        <f>IF('M3-In'!L243&gt;0,zodi3,0)</f>
        <v>0</v>
      </c>
      <c r="P243" s="25">
        <f t="shared" si="49"/>
        <v>0</v>
      </c>
      <c r="Q243" s="25">
        <f>IF(P243+'M3-In'!U243&gt;malu3+dima3+wome3+doje3+vrve3+zasa3+zodi3,1,0)</f>
        <v>0</v>
      </c>
      <c r="R243" s="25" t="str">
        <f t="shared" si="50"/>
        <v>OK</v>
      </c>
      <c r="S243" s="25">
        <f>MIN(P243+'M3-In'!U243,malu3+dima3+wome3+doje3+vrve3+zasa3+zodi3)</f>
        <v>0</v>
      </c>
      <c r="T243" s="25">
        <f>IF('M3-In'!AD243+'M3-In'!AE243+'M3-In'!AF243+'M3-In'!AG243+'M3-In'!AH243+'M3-In'!AI243+'M3-In'!AJ243&gt;S243,1,0)</f>
        <v>0</v>
      </c>
      <c r="U243" s="25" t="str">
        <f t="shared" si="51"/>
        <v>OK</v>
      </c>
      <c r="V243" s="81">
        <f t="shared" si="52"/>
        <v>0</v>
      </c>
      <c r="W243" s="81">
        <f>ROUND('M3-In'!Y243+'M3-In'!Z243+'M3-In'!AA243*0.5+'M3-In'!AB243*0.5,2)</f>
        <v>0</v>
      </c>
      <c r="X243" s="81">
        <f>ROUND('M3-In'!Y243,2)+ROUND('M3-In'!Z243*1.5,2)+ROUND('M3-In'!AA243*0.6,2)+ROUND('M3-In'!AB243*0.9,2)</f>
        <v>0</v>
      </c>
      <c r="Y243" s="81">
        <f ca="1">IF(V243=1,"Corriger",'M3-In'!Y243* vergoeddrie +'M3-In'!Z243*ROUND( vergoeddrie *1.5,2)+'M3-In'!AA243*ROUND( vergoeddrie *0.6,2)+'M3-In'!AB243*ROUND( vergoeddrie *0.9,2))</f>
        <v>0</v>
      </c>
      <c r="Z243" s="81">
        <f t="shared" ca="1" si="53"/>
        <v>0</v>
      </c>
      <c r="AA243" s="81">
        <f>E243+'M3-In'!N243+'M3-In'!P243+H243</f>
        <v>0</v>
      </c>
      <c r="AB243" s="81">
        <f>E243+'M3-In'!N243+'M3-In'!P243</f>
        <v>0</v>
      </c>
      <c r="AC243" s="25">
        <f>IF(V243=1,"Corriger",MIN(AA243,ad5m3*Ident!L243))</f>
        <v>0</v>
      </c>
      <c r="AD243" s="25">
        <f>MIN(AB243,ad5m3*Ident!L243)</f>
        <v>0</v>
      </c>
      <c r="AE243" s="81">
        <f t="shared" si="54"/>
        <v>0</v>
      </c>
      <c r="AF243" s="81">
        <f t="shared" si="55"/>
        <v>0</v>
      </c>
      <c r="AG243" s="81">
        <f>'M3-In'!AD243+'M3-In'!AE243</f>
        <v>0</v>
      </c>
      <c r="AH243" s="81">
        <f t="shared" si="56"/>
        <v>0</v>
      </c>
      <c r="AI243" s="81">
        <f>IF(V243=1,"Corriger!",ROUND('M3-In'!AF243*AE243*fuf,2))</f>
        <v>0</v>
      </c>
      <c r="AJ243" s="81">
        <f>IF(V243=1,"Corriger!",ROUND('M3-In'!AG243*AE243*fuf,2))</f>
        <v>0</v>
      </c>
      <c r="AK243" s="81">
        <f>IF(V243=1,"Corriger!",ROUND('M3-In'!AH243*AE243*fuf,2))</f>
        <v>0</v>
      </c>
      <c r="AL243" s="81">
        <f>IF(V243=1,"Corriger!",ROUND('M3-In'!AI243*AE243*fuf,2))</f>
        <v>0</v>
      </c>
      <c r="AM243" s="81">
        <f>IF(V243=1,"Corriger!",ROUND('M3-In'!AJ243*AE243*fuf,2))</f>
        <v>0</v>
      </c>
      <c r="AN243" s="81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1">
        <f t="shared" si="58"/>
        <v>0</v>
      </c>
      <c r="AQ243" s="81">
        <f t="shared" ca="1" si="59"/>
        <v>0</v>
      </c>
      <c r="AR243" s="81">
        <f t="shared" ca="1" si="60"/>
        <v>0</v>
      </c>
      <c r="AS243" s="81">
        <f t="shared" si="61"/>
        <v>0</v>
      </c>
      <c r="AT243" s="81">
        <f t="shared" ca="1" si="62"/>
        <v>0</v>
      </c>
      <c r="AU243" s="81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'M3-In'!F244*malu3+'M3-In'!G244*dima3+'M3-In'!H244*wome3+'M3-In'!I244*doje3+'M3-In'!J244*vrve3+'M3-In'!K244*zasa3+'M3-In'!L244*zodi3</f>
        <v>0</v>
      </c>
      <c r="F244" s="34">
        <f>IF('M3-In'!Q244&lt;0,1,0)</f>
        <v>0</v>
      </c>
      <c r="G244" s="81" t="str">
        <f t="shared" si="48"/>
        <v>OK</v>
      </c>
      <c r="H244" s="81">
        <f>IF('M3-In'!Q244&lt;0,0,'M3-In'!Q244)</f>
        <v>0</v>
      </c>
      <c r="I244" s="25">
        <f>IF('M3-In'!F244&gt;0,malu3,0)</f>
        <v>0</v>
      </c>
      <c r="J244" s="25">
        <f>IF('M3-In'!G244&gt;0,dima3,0)</f>
        <v>0</v>
      </c>
      <c r="K244" s="25">
        <f>IF('M3-In'!H244&gt;0,wome3,0)</f>
        <v>0</v>
      </c>
      <c r="L244" s="25">
        <f>IF('M3-In'!I244&gt;0,doje3,0)</f>
        <v>0</v>
      </c>
      <c r="M244" s="25">
        <f>IF('M3-In'!J244&gt;0,vrve3,0)</f>
        <v>0</v>
      </c>
      <c r="N244" s="25">
        <f>IF('M3-In'!K244&gt;0,zasa3,0)</f>
        <v>0</v>
      </c>
      <c r="O244" s="25">
        <f>IF('M3-In'!L244&gt;0,zodi3,0)</f>
        <v>0</v>
      </c>
      <c r="P244" s="25">
        <f t="shared" si="49"/>
        <v>0</v>
      </c>
      <c r="Q244" s="25">
        <f>IF(P244+'M3-In'!U244&gt;malu3+dima3+wome3+doje3+vrve3+zasa3+zodi3,1,0)</f>
        <v>0</v>
      </c>
      <c r="R244" s="25" t="str">
        <f t="shared" si="50"/>
        <v>OK</v>
      </c>
      <c r="S244" s="25">
        <f>MIN(P244+'M3-In'!U244,malu3+dima3+wome3+doje3+vrve3+zasa3+zodi3)</f>
        <v>0</v>
      </c>
      <c r="T244" s="25">
        <f>IF('M3-In'!AD244+'M3-In'!AE244+'M3-In'!AF244+'M3-In'!AG244+'M3-In'!AH244+'M3-In'!AI244+'M3-In'!AJ244&gt;S244,1,0)</f>
        <v>0</v>
      </c>
      <c r="U244" s="25" t="str">
        <f t="shared" si="51"/>
        <v>OK</v>
      </c>
      <c r="V244" s="81">
        <f t="shared" si="52"/>
        <v>0</v>
      </c>
      <c r="W244" s="81">
        <f>ROUND('M3-In'!Y244+'M3-In'!Z244+'M3-In'!AA244*0.5+'M3-In'!AB244*0.5,2)</f>
        <v>0</v>
      </c>
      <c r="X244" s="81">
        <f>ROUND('M3-In'!Y244,2)+ROUND('M3-In'!Z244*1.5,2)+ROUND('M3-In'!AA244*0.6,2)+ROUND('M3-In'!AB244*0.9,2)</f>
        <v>0</v>
      </c>
      <c r="Y244" s="81">
        <f ca="1">IF(V244=1,"Corriger",'M3-In'!Y244* vergoeddrie +'M3-In'!Z244*ROUND( vergoeddrie *1.5,2)+'M3-In'!AA244*ROUND( vergoeddrie *0.6,2)+'M3-In'!AB244*ROUND( vergoeddrie *0.9,2))</f>
        <v>0</v>
      </c>
      <c r="Z244" s="81">
        <f t="shared" ca="1" si="53"/>
        <v>0</v>
      </c>
      <c r="AA244" s="81">
        <f>E244+'M3-In'!N244+'M3-In'!P244+H244</f>
        <v>0</v>
      </c>
      <c r="AB244" s="81">
        <f>E244+'M3-In'!N244+'M3-In'!P244</f>
        <v>0</v>
      </c>
      <c r="AC244" s="25">
        <f>IF(V244=1,"Corriger",MIN(AA244,ad5m3*Ident!L244))</f>
        <v>0</v>
      </c>
      <c r="AD244" s="25">
        <f>MIN(AB244,ad5m3*Ident!L244)</f>
        <v>0</v>
      </c>
      <c r="AE244" s="81">
        <f t="shared" si="54"/>
        <v>0</v>
      </c>
      <c r="AF244" s="81">
        <f t="shared" si="55"/>
        <v>0</v>
      </c>
      <c r="AG244" s="81">
        <f>'M3-In'!AD244+'M3-In'!AE244</f>
        <v>0</v>
      </c>
      <c r="AH244" s="81">
        <f t="shared" si="56"/>
        <v>0</v>
      </c>
      <c r="AI244" s="81">
        <f>IF(V244=1,"Corriger!",ROUND('M3-In'!AF244*AE244*fuf,2))</f>
        <v>0</v>
      </c>
      <c r="AJ244" s="81">
        <f>IF(V244=1,"Corriger!",ROUND('M3-In'!AG244*AE244*fuf,2))</f>
        <v>0</v>
      </c>
      <c r="AK244" s="81">
        <f>IF(V244=1,"Corriger!",ROUND('M3-In'!AH244*AE244*fuf,2))</f>
        <v>0</v>
      </c>
      <c r="AL244" s="81">
        <f>IF(V244=1,"Corriger!",ROUND('M3-In'!AI244*AE244*fuf,2))</f>
        <v>0</v>
      </c>
      <c r="AM244" s="81">
        <f>IF(V244=1,"Corriger!",ROUND('M3-In'!AJ244*AE244*fuf,2))</f>
        <v>0</v>
      </c>
      <c r="AN244" s="81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1">
        <f t="shared" si="58"/>
        <v>0</v>
      </c>
      <c r="AQ244" s="81">
        <f t="shared" ca="1" si="59"/>
        <v>0</v>
      </c>
      <c r="AR244" s="81">
        <f t="shared" ca="1" si="60"/>
        <v>0</v>
      </c>
      <c r="AS244" s="81">
        <f t="shared" si="61"/>
        <v>0</v>
      </c>
      <c r="AT244" s="81">
        <f t="shared" ca="1" si="62"/>
        <v>0</v>
      </c>
      <c r="AU244" s="81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'M3-In'!F245*malu3+'M3-In'!G245*dima3+'M3-In'!H245*wome3+'M3-In'!I245*doje3+'M3-In'!J245*vrve3+'M3-In'!K245*zasa3+'M3-In'!L245*zodi3</f>
        <v>0</v>
      </c>
      <c r="F245" s="34">
        <f>IF('M3-In'!Q245&lt;0,1,0)</f>
        <v>0</v>
      </c>
      <c r="G245" s="81" t="str">
        <f t="shared" si="48"/>
        <v>OK</v>
      </c>
      <c r="H245" s="81">
        <f>IF('M3-In'!Q245&lt;0,0,'M3-In'!Q245)</f>
        <v>0</v>
      </c>
      <c r="I245" s="25">
        <f>IF('M3-In'!F245&gt;0,malu3,0)</f>
        <v>0</v>
      </c>
      <c r="J245" s="25">
        <f>IF('M3-In'!G245&gt;0,dima3,0)</f>
        <v>0</v>
      </c>
      <c r="K245" s="25">
        <f>IF('M3-In'!H245&gt;0,wome3,0)</f>
        <v>0</v>
      </c>
      <c r="L245" s="25">
        <f>IF('M3-In'!I245&gt;0,doje3,0)</f>
        <v>0</v>
      </c>
      <c r="M245" s="25">
        <f>IF('M3-In'!J245&gt;0,vrve3,0)</f>
        <v>0</v>
      </c>
      <c r="N245" s="25">
        <f>IF('M3-In'!K245&gt;0,zasa3,0)</f>
        <v>0</v>
      </c>
      <c r="O245" s="25">
        <f>IF('M3-In'!L245&gt;0,zodi3,0)</f>
        <v>0</v>
      </c>
      <c r="P245" s="25">
        <f t="shared" si="49"/>
        <v>0</v>
      </c>
      <c r="Q245" s="25">
        <f>IF(P245+'M3-In'!U245&gt;malu3+dima3+wome3+doje3+vrve3+zasa3+zodi3,1,0)</f>
        <v>0</v>
      </c>
      <c r="R245" s="25" t="str">
        <f t="shared" si="50"/>
        <v>OK</v>
      </c>
      <c r="S245" s="25">
        <f>MIN(P245+'M3-In'!U245,malu3+dima3+wome3+doje3+vrve3+zasa3+zodi3)</f>
        <v>0</v>
      </c>
      <c r="T245" s="25">
        <f>IF('M3-In'!AD245+'M3-In'!AE245+'M3-In'!AF245+'M3-In'!AG245+'M3-In'!AH245+'M3-In'!AI245+'M3-In'!AJ245&gt;S245,1,0)</f>
        <v>0</v>
      </c>
      <c r="U245" s="25" t="str">
        <f t="shared" si="51"/>
        <v>OK</v>
      </c>
      <c r="V245" s="81">
        <f t="shared" si="52"/>
        <v>0</v>
      </c>
      <c r="W245" s="81">
        <f>ROUND('M3-In'!Y245+'M3-In'!Z245+'M3-In'!AA245*0.5+'M3-In'!AB245*0.5,2)</f>
        <v>0</v>
      </c>
      <c r="X245" s="81">
        <f>ROUND('M3-In'!Y245,2)+ROUND('M3-In'!Z245*1.5,2)+ROUND('M3-In'!AA245*0.6,2)+ROUND('M3-In'!AB245*0.9,2)</f>
        <v>0</v>
      </c>
      <c r="Y245" s="81">
        <f ca="1">IF(V245=1,"Corriger",'M3-In'!Y245* vergoeddrie +'M3-In'!Z245*ROUND( vergoeddrie *1.5,2)+'M3-In'!AA245*ROUND( vergoeddrie *0.6,2)+'M3-In'!AB245*ROUND( vergoeddrie *0.9,2))</f>
        <v>0</v>
      </c>
      <c r="Z245" s="81">
        <f t="shared" ca="1" si="53"/>
        <v>0</v>
      </c>
      <c r="AA245" s="81">
        <f>E245+'M3-In'!N245+'M3-In'!P245+H245</f>
        <v>0</v>
      </c>
      <c r="AB245" s="81">
        <f>E245+'M3-In'!N245+'M3-In'!P245</f>
        <v>0</v>
      </c>
      <c r="AC245" s="25">
        <f>IF(V245=1,"Corriger",MIN(AA245,ad5m3*Ident!L245))</f>
        <v>0</v>
      </c>
      <c r="AD245" s="25">
        <f>MIN(AB245,ad5m3*Ident!L245)</f>
        <v>0</v>
      </c>
      <c r="AE245" s="81">
        <f t="shared" si="54"/>
        <v>0</v>
      </c>
      <c r="AF245" s="81">
        <f t="shared" si="55"/>
        <v>0</v>
      </c>
      <c r="AG245" s="81">
        <f>'M3-In'!AD245+'M3-In'!AE245</f>
        <v>0</v>
      </c>
      <c r="AH245" s="81">
        <f t="shared" si="56"/>
        <v>0</v>
      </c>
      <c r="AI245" s="81">
        <f>IF(V245=1,"Corriger!",ROUND('M3-In'!AF245*AE245*fuf,2))</f>
        <v>0</v>
      </c>
      <c r="AJ245" s="81">
        <f>IF(V245=1,"Corriger!",ROUND('M3-In'!AG245*AE245*fuf,2))</f>
        <v>0</v>
      </c>
      <c r="AK245" s="81">
        <f>IF(V245=1,"Corriger!",ROUND('M3-In'!AH245*AE245*fuf,2))</f>
        <v>0</v>
      </c>
      <c r="AL245" s="81">
        <f>IF(V245=1,"Corriger!",ROUND('M3-In'!AI245*AE245*fuf,2))</f>
        <v>0</v>
      </c>
      <c r="AM245" s="81">
        <f>IF(V245=1,"Corriger!",ROUND('M3-In'!AJ245*AE245*fuf,2))</f>
        <v>0</v>
      </c>
      <c r="AN245" s="81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1">
        <f t="shared" si="58"/>
        <v>0</v>
      </c>
      <c r="AQ245" s="81">
        <f t="shared" ca="1" si="59"/>
        <v>0</v>
      </c>
      <c r="AR245" s="81">
        <f t="shared" ca="1" si="60"/>
        <v>0</v>
      </c>
      <c r="AS245" s="81">
        <f t="shared" si="61"/>
        <v>0</v>
      </c>
      <c r="AT245" s="81">
        <f t="shared" ca="1" si="62"/>
        <v>0</v>
      </c>
      <c r="AU245" s="81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'M3-In'!F246*malu3+'M3-In'!G246*dima3+'M3-In'!H246*wome3+'M3-In'!I246*doje3+'M3-In'!J246*vrve3+'M3-In'!K246*zasa3+'M3-In'!L246*zodi3</f>
        <v>0</v>
      </c>
      <c r="F246" s="34">
        <f>IF('M3-In'!Q246&lt;0,1,0)</f>
        <v>0</v>
      </c>
      <c r="G246" s="81" t="str">
        <f t="shared" si="48"/>
        <v>OK</v>
      </c>
      <c r="H246" s="81">
        <f>IF('M3-In'!Q246&lt;0,0,'M3-In'!Q246)</f>
        <v>0</v>
      </c>
      <c r="I246" s="25">
        <f>IF('M3-In'!F246&gt;0,malu3,0)</f>
        <v>0</v>
      </c>
      <c r="J246" s="25">
        <f>IF('M3-In'!G246&gt;0,dima3,0)</f>
        <v>0</v>
      </c>
      <c r="K246" s="25">
        <f>IF('M3-In'!H246&gt;0,wome3,0)</f>
        <v>0</v>
      </c>
      <c r="L246" s="25">
        <f>IF('M3-In'!I246&gt;0,doje3,0)</f>
        <v>0</v>
      </c>
      <c r="M246" s="25">
        <f>IF('M3-In'!J246&gt;0,vrve3,0)</f>
        <v>0</v>
      </c>
      <c r="N246" s="25">
        <f>IF('M3-In'!K246&gt;0,zasa3,0)</f>
        <v>0</v>
      </c>
      <c r="O246" s="25">
        <f>IF('M3-In'!L246&gt;0,zodi3,0)</f>
        <v>0</v>
      </c>
      <c r="P246" s="25">
        <f t="shared" si="49"/>
        <v>0</v>
      </c>
      <c r="Q246" s="25">
        <f>IF(P246+'M3-In'!U246&gt;malu3+dima3+wome3+doje3+vrve3+zasa3+zodi3,1,0)</f>
        <v>0</v>
      </c>
      <c r="R246" s="25" t="str">
        <f t="shared" si="50"/>
        <v>OK</v>
      </c>
      <c r="S246" s="25">
        <f>MIN(P246+'M3-In'!U246,malu3+dima3+wome3+doje3+vrve3+zasa3+zodi3)</f>
        <v>0</v>
      </c>
      <c r="T246" s="25">
        <f>IF('M3-In'!AD246+'M3-In'!AE246+'M3-In'!AF246+'M3-In'!AG246+'M3-In'!AH246+'M3-In'!AI246+'M3-In'!AJ246&gt;S246,1,0)</f>
        <v>0</v>
      </c>
      <c r="U246" s="25" t="str">
        <f t="shared" si="51"/>
        <v>OK</v>
      </c>
      <c r="V246" s="81">
        <f t="shared" si="52"/>
        <v>0</v>
      </c>
      <c r="W246" s="81">
        <f>ROUND('M3-In'!Y246+'M3-In'!Z246+'M3-In'!AA246*0.5+'M3-In'!AB246*0.5,2)</f>
        <v>0</v>
      </c>
      <c r="X246" s="81">
        <f>ROUND('M3-In'!Y246,2)+ROUND('M3-In'!Z246*1.5,2)+ROUND('M3-In'!AA246*0.6,2)+ROUND('M3-In'!AB246*0.9,2)</f>
        <v>0</v>
      </c>
      <c r="Y246" s="81">
        <f ca="1">IF(V246=1,"Corriger",'M3-In'!Y246* vergoeddrie +'M3-In'!Z246*ROUND( vergoeddrie *1.5,2)+'M3-In'!AA246*ROUND( vergoeddrie *0.6,2)+'M3-In'!AB246*ROUND( vergoeddrie *0.9,2))</f>
        <v>0</v>
      </c>
      <c r="Z246" s="81">
        <f t="shared" ca="1" si="53"/>
        <v>0</v>
      </c>
      <c r="AA246" s="81">
        <f>E246+'M3-In'!N246+'M3-In'!P246+H246</f>
        <v>0</v>
      </c>
      <c r="AB246" s="81">
        <f>E246+'M3-In'!N246+'M3-In'!P246</f>
        <v>0</v>
      </c>
      <c r="AC246" s="25">
        <f>IF(V246=1,"Corriger",MIN(AA246,ad5m3*Ident!L246))</f>
        <v>0</v>
      </c>
      <c r="AD246" s="25">
        <f>MIN(AB246,ad5m3*Ident!L246)</f>
        <v>0</v>
      </c>
      <c r="AE246" s="81">
        <f t="shared" si="54"/>
        <v>0</v>
      </c>
      <c r="AF246" s="81">
        <f t="shared" si="55"/>
        <v>0</v>
      </c>
      <c r="AG246" s="81">
        <f>'M3-In'!AD246+'M3-In'!AE246</f>
        <v>0</v>
      </c>
      <c r="AH246" s="81">
        <f t="shared" si="56"/>
        <v>0</v>
      </c>
      <c r="AI246" s="81">
        <f>IF(V246=1,"Corriger!",ROUND('M3-In'!AF246*AE246*fuf,2))</f>
        <v>0</v>
      </c>
      <c r="AJ246" s="81">
        <f>IF(V246=1,"Corriger!",ROUND('M3-In'!AG246*AE246*fuf,2))</f>
        <v>0</v>
      </c>
      <c r="AK246" s="81">
        <f>IF(V246=1,"Corriger!",ROUND('M3-In'!AH246*AE246*fuf,2))</f>
        <v>0</v>
      </c>
      <c r="AL246" s="81">
        <f>IF(V246=1,"Corriger!",ROUND('M3-In'!AI246*AE246*fuf,2))</f>
        <v>0</v>
      </c>
      <c r="AM246" s="81">
        <f>IF(V246=1,"Corriger!",ROUND('M3-In'!AJ246*AE246*fuf,2))</f>
        <v>0</v>
      </c>
      <c r="AN246" s="81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1">
        <f t="shared" si="58"/>
        <v>0</v>
      </c>
      <c r="AQ246" s="81">
        <f t="shared" ca="1" si="59"/>
        <v>0</v>
      </c>
      <c r="AR246" s="81">
        <f t="shared" ca="1" si="60"/>
        <v>0</v>
      </c>
      <c r="AS246" s="81">
        <f t="shared" si="61"/>
        <v>0</v>
      </c>
      <c r="AT246" s="81">
        <f t="shared" ca="1" si="62"/>
        <v>0</v>
      </c>
      <c r="AU246" s="81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'M3-In'!F247*malu3+'M3-In'!G247*dima3+'M3-In'!H247*wome3+'M3-In'!I247*doje3+'M3-In'!J247*vrve3+'M3-In'!K247*zasa3+'M3-In'!L247*zodi3</f>
        <v>0</v>
      </c>
      <c r="F247" s="34">
        <f>IF('M3-In'!Q247&lt;0,1,0)</f>
        <v>0</v>
      </c>
      <c r="G247" s="81" t="str">
        <f t="shared" si="48"/>
        <v>OK</v>
      </c>
      <c r="H247" s="81">
        <f>IF('M3-In'!Q247&lt;0,0,'M3-In'!Q247)</f>
        <v>0</v>
      </c>
      <c r="I247" s="25">
        <f>IF('M3-In'!F247&gt;0,malu3,0)</f>
        <v>0</v>
      </c>
      <c r="J247" s="25">
        <f>IF('M3-In'!G247&gt;0,dima3,0)</f>
        <v>0</v>
      </c>
      <c r="K247" s="25">
        <f>IF('M3-In'!H247&gt;0,wome3,0)</f>
        <v>0</v>
      </c>
      <c r="L247" s="25">
        <f>IF('M3-In'!I247&gt;0,doje3,0)</f>
        <v>0</v>
      </c>
      <c r="M247" s="25">
        <f>IF('M3-In'!J247&gt;0,vrve3,0)</f>
        <v>0</v>
      </c>
      <c r="N247" s="25">
        <f>IF('M3-In'!K247&gt;0,zasa3,0)</f>
        <v>0</v>
      </c>
      <c r="O247" s="25">
        <f>IF('M3-In'!L247&gt;0,zodi3,0)</f>
        <v>0</v>
      </c>
      <c r="P247" s="25">
        <f t="shared" si="49"/>
        <v>0</v>
      </c>
      <c r="Q247" s="25">
        <f>IF(P247+'M3-In'!U247&gt;malu3+dima3+wome3+doje3+vrve3+zasa3+zodi3,1,0)</f>
        <v>0</v>
      </c>
      <c r="R247" s="25" t="str">
        <f t="shared" si="50"/>
        <v>OK</v>
      </c>
      <c r="S247" s="25">
        <f>MIN(P247+'M3-In'!U247,malu3+dima3+wome3+doje3+vrve3+zasa3+zodi3)</f>
        <v>0</v>
      </c>
      <c r="T247" s="25">
        <f>IF('M3-In'!AD247+'M3-In'!AE247+'M3-In'!AF247+'M3-In'!AG247+'M3-In'!AH247+'M3-In'!AI247+'M3-In'!AJ247&gt;S247,1,0)</f>
        <v>0</v>
      </c>
      <c r="U247" s="25" t="str">
        <f t="shared" si="51"/>
        <v>OK</v>
      </c>
      <c r="V247" s="81">
        <f t="shared" si="52"/>
        <v>0</v>
      </c>
      <c r="W247" s="81">
        <f>ROUND('M3-In'!Y247+'M3-In'!Z247+'M3-In'!AA247*0.5+'M3-In'!AB247*0.5,2)</f>
        <v>0</v>
      </c>
      <c r="X247" s="81">
        <f>ROUND('M3-In'!Y247,2)+ROUND('M3-In'!Z247*1.5,2)+ROUND('M3-In'!AA247*0.6,2)+ROUND('M3-In'!AB247*0.9,2)</f>
        <v>0</v>
      </c>
      <c r="Y247" s="81">
        <f ca="1">IF(V247=1,"Corriger",'M3-In'!Y247* vergoeddrie +'M3-In'!Z247*ROUND( vergoeddrie *1.5,2)+'M3-In'!AA247*ROUND( vergoeddrie *0.6,2)+'M3-In'!AB247*ROUND( vergoeddrie *0.9,2))</f>
        <v>0</v>
      </c>
      <c r="Z247" s="81">
        <f t="shared" ca="1" si="53"/>
        <v>0</v>
      </c>
      <c r="AA247" s="81">
        <f>E247+'M3-In'!N247+'M3-In'!P247+H247</f>
        <v>0</v>
      </c>
      <c r="AB247" s="81">
        <f>E247+'M3-In'!N247+'M3-In'!P247</f>
        <v>0</v>
      </c>
      <c r="AC247" s="25">
        <f>IF(V247=1,"Corriger",MIN(AA247,ad5m3*Ident!L247))</f>
        <v>0</v>
      </c>
      <c r="AD247" s="25">
        <f>MIN(AB247,ad5m3*Ident!L247)</f>
        <v>0</v>
      </c>
      <c r="AE247" s="81">
        <f t="shared" si="54"/>
        <v>0</v>
      </c>
      <c r="AF247" s="81">
        <f t="shared" si="55"/>
        <v>0</v>
      </c>
      <c r="AG247" s="81">
        <f>'M3-In'!AD247+'M3-In'!AE247</f>
        <v>0</v>
      </c>
      <c r="AH247" s="81">
        <f t="shared" si="56"/>
        <v>0</v>
      </c>
      <c r="AI247" s="81">
        <f>IF(V247=1,"Corriger!",ROUND('M3-In'!AF247*AE247*fuf,2))</f>
        <v>0</v>
      </c>
      <c r="AJ247" s="81">
        <f>IF(V247=1,"Corriger!",ROUND('M3-In'!AG247*AE247*fuf,2))</f>
        <v>0</v>
      </c>
      <c r="AK247" s="81">
        <f>IF(V247=1,"Corriger!",ROUND('M3-In'!AH247*AE247*fuf,2))</f>
        <v>0</v>
      </c>
      <c r="AL247" s="81">
        <f>IF(V247=1,"Corriger!",ROUND('M3-In'!AI247*AE247*fuf,2))</f>
        <v>0</v>
      </c>
      <c r="AM247" s="81">
        <f>IF(V247=1,"Corriger!",ROUND('M3-In'!AJ247*AE247*fuf,2))</f>
        <v>0</v>
      </c>
      <c r="AN247" s="81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1">
        <f t="shared" si="58"/>
        <v>0</v>
      </c>
      <c r="AQ247" s="81">
        <f t="shared" ca="1" si="59"/>
        <v>0</v>
      </c>
      <c r="AR247" s="81">
        <f t="shared" ca="1" si="60"/>
        <v>0</v>
      </c>
      <c r="AS247" s="81">
        <f t="shared" si="61"/>
        <v>0</v>
      </c>
      <c r="AT247" s="81">
        <f t="shared" ca="1" si="62"/>
        <v>0</v>
      </c>
      <c r="AU247" s="81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'M3-In'!F248*malu3+'M3-In'!G248*dima3+'M3-In'!H248*wome3+'M3-In'!I248*doje3+'M3-In'!J248*vrve3+'M3-In'!K248*zasa3+'M3-In'!L248*zodi3</f>
        <v>0</v>
      </c>
      <c r="F248" s="34">
        <f>IF('M3-In'!Q248&lt;0,1,0)</f>
        <v>0</v>
      </c>
      <c r="G248" s="81" t="str">
        <f t="shared" si="48"/>
        <v>OK</v>
      </c>
      <c r="H248" s="81">
        <f>IF('M3-In'!Q248&lt;0,0,'M3-In'!Q248)</f>
        <v>0</v>
      </c>
      <c r="I248" s="25">
        <f>IF('M3-In'!F248&gt;0,malu3,0)</f>
        <v>0</v>
      </c>
      <c r="J248" s="25">
        <f>IF('M3-In'!G248&gt;0,dima3,0)</f>
        <v>0</v>
      </c>
      <c r="K248" s="25">
        <f>IF('M3-In'!H248&gt;0,wome3,0)</f>
        <v>0</v>
      </c>
      <c r="L248" s="25">
        <f>IF('M3-In'!I248&gt;0,doje3,0)</f>
        <v>0</v>
      </c>
      <c r="M248" s="25">
        <f>IF('M3-In'!J248&gt;0,vrve3,0)</f>
        <v>0</v>
      </c>
      <c r="N248" s="25">
        <f>IF('M3-In'!K248&gt;0,zasa3,0)</f>
        <v>0</v>
      </c>
      <c r="O248" s="25">
        <f>IF('M3-In'!L248&gt;0,zodi3,0)</f>
        <v>0</v>
      </c>
      <c r="P248" s="25">
        <f t="shared" si="49"/>
        <v>0</v>
      </c>
      <c r="Q248" s="25">
        <f>IF(P248+'M3-In'!U248&gt;malu3+dima3+wome3+doje3+vrve3+zasa3+zodi3,1,0)</f>
        <v>0</v>
      </c>
      <c r="R248" s="25" t="str">
        <f t="shared" si="50"/>
        <v>OK</v>
      </c>
      <c r="S248" s="25">
        <f>MIN(P248+'M3-In'!U248,malu3+dima3+wome3+doje3+vrve3+zasa3+zodi3)</f>
        <v>0</v>
      </c>
      <c r="T248" s="25">
        <f>IF('M3-In'!AD248+'M3-In'!AE248+'M3-In'!AF248+'M3-In'!AG248+'M3-In'!AH248+'M3-In'!AI248+'M3-In'!AJ248&gt;S248,1,0)</f>
        <v>0</v>
      </c>
      <c r="U248" s="25" t="str">
        <f t="shared" si="51"/>
        <v>OK</v>
      </c>
      <c r="V248" s="81">
        <f t="shared" si="52"/>
        <v>0</v>
      </c>
      <c r="W248" s="81">
        <f>ROUND('M3-In'!Y248+'M3-In'!Z248+'M3-In'!AA248*0.5+'M3-In'!AB248*0.5,2)</f>
        <v>0</v>
      </c>
      <c r="X248" s="81">
        <f>ROUND('M3-In'!Y248,2)+ROUND('M3-In'!Z248*1.5,2)+ROUND('M3-In'!AA248*0.6,2)+ROUND('M3-In'!AB248*0.9,2)</f>
        <v>0</v>
      </c>
      <c r="Y248" s="81">
        <f ca="1">IF(V248=1,"Corriger",'M3-In'!Y248* vergoeddrie +'M3-In'!Z248*ROUND( vergoeddrie *1.5,2)+'M3-In'!AA248*ROUND( vergoeddrie *0.6,2)+'M3-In'!AB248*ROUND( vergoeddrie *0.9,2))</f>
        <v>0</v>
      </c>
      <c r="Z248" s="81">
        <f t="shared" ca="1" si="53"/>
        <v>0</v>
      </c>
      <c r="AA248" s="81">
        <f>E248+'M3-In'!N248+'M3-In'!P248+H248</f>
        <v>0</v>
      </c>
      <c r="AB248" s="81">
        <f>E248+'M3-In'!N248+'M3-In'!P248</f>
        <v>0</v>
      </c>
      <c r="AC248" s="25">
        <f>IF(V248=1,"Corriger",MIN(AA248,ad5m3*Ident!L248))</f>
        <v>0</v>
      </c>
      <c r="AD248" s="25">
        <f>MIN(AB248,ad5m3*Ident!L248)</f>
        <v>0</v>
      </c>
      <c r="AE248" s="81">
        <f t="shared" si="54"/>
        <v>0</v>
      </c>
      <c r="AF248" s="81">
        <f t="shared" si="55"/>
        <v>0</v>
      </c>
      <c r="AG248" s="81">
        <f>'M3-In'!AD248+'M3-In'!AE248</f>
        <v>0</v>
      </c>
      <c r="AH248" s="81">
        <f t="shared" si="56"/>
        <v>0</v>
      </c>
      <c r="AI248" s="81">
        <f>IF(V248=1,"Corriger!",ROUND('M3-In'!AF248*AE248*fuf,2))</f>
        <v>0</v>
      </c>
      <c r="AJ248" s="81">
        <f>IF(V248=1,"Corriger!",ROUND('M3-In'!AG248*AE248*fuf,2))</f>
        <v>0</v>
      </c>
      <c r="AK248" s="81">
        <f>IF(V248=1,"Corriger!",ROUND('M3-In'!AH248*AE248*fuf,2))</f>
        <v>0</v>
      </c>
      <c r="AL248" s="81">
        <f>IF(V248=1,"Corriger!",ROUND('M3-In'!AI248*AE248*fuf,2))</f>
        <v>0</v>
      </c>
      <c r="AM248" s="81">
        <f>IF(V248=1,"Corriger!",ROUND('M3-In'!AJ248*AE248*fuf,2))</f>
        <v>0</v>
      </c>
      <c r="AN248" s="81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1">
        <f t="shared" si="58"/>
        <v>0</v>
      </c>
      <c r="AQ248" s="81">
        <f t="shared" ca="1" si="59"/>
        <v>0</v>
      </c>
      <c r="AR248" s="81">
        <f t="shared" ca="1" si="60"/>
        <v>0</v>
      </c>
      <c r="AS248" s="81">
        <f t="shared" si="61"/>
        <v>0</v>
      </c>
      <c r="AT248" s="81">
        <f t="shared" ca="1" si="62"/>
        <v>0</v>
      </c>
      <c r="AU248" s="81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'M3-In'!F249*malu3+'M3-In'!G249*dima3+'M3-In'!H249*wome3+'M3-In'!I249*doje3+'M3-In'!J249*vrve3+'M3-In'!K249*zasa3+'M3-In'!L249*zodi3</f>
        <v>0</v>
      </c>
      <c r="F249" s="34">
        <f>IF('M3-In'!Q249&lt;0,1,0)</f>
        <v>0</v>
      </c>
      <c r="G249" s="81" t="str">
        <f t="shared" si="48"/>
        <v>OK</v>
      </c>
      <c r="H249" s="81">
        <f>IF('M3-In'!Q249&lt;0,0,'M3-In'!Q249)</f>
        <v>0</v>
      </c>
      <c r="I249" s="25">
        <f>IF('M3-In'!F249&gt;0,malu3,0)</f>
        <v>0</v>
      </c>
      <c r="J249" s="25">
        <f>IF('M3-In'!G249&gt;0,dima3,0)</f>
        <v>0</v>
      </c>
      <c r="K249" s="25">
        <f>IF('M3-In'!H249&gt;0,wome3,0)</f>
        <v>0</v>
      </c>
      <c r="L249" s="25">
        <f>IF('M3-In'!I249&gt;0,doje3,0)</f>
        <v>0</v>
      </c>
      <c r="M249" s="25">
        <f>IF('M3-In'!J249&gt;0,vrve3,0)</f>
        <v>0</v>
      </c>
      <c r="N249" s="25">
        <f>IF('M3-In'!K249&gt;0,zasa3,0)</f>
        <v>0</v>
      </c>
      <c r="O249" s="25">
        <f>IF('M3-In'!L249&gt;0,zodi3,0)</f>
        <v>0</v>
      </c>
      <c r="P249" s="25">
        <f t="shared" si="49"/>
        <v>0</v>
      </c>
      <c r="Q249" s="25">
        <f>IF(P249+'M3-In'!U249&gt;malu3+dima3+wome3+doje3+vrve3+zasa3+zodi3,1,0)</f>
        <v>0</v>
      </c>
      <c r="R249" s="25" t="str">
        <f t="shared" si="50"/>
        <v>OK</v>
      </c>
      <c r="S249" s="25">
        <f>MIN(P249+'M3-In'!U249,malu3+dima3+wome3+doje3+vrve3+zasa3+zodi3)</f>
        <v>0</v>
      </c>
      <c r="T249" s="25">
        <f>IF('M3-In'!AD249+'M3-In'!AE249+'M3-In'!AF249+'M3-In'!AG249+'M3-In'!AH249+'M3-In'!AI249+'M3-In'!AJ249&gt;S249,1,0)</f>
        <v>0</v>
      </c>
      <c r="U249" s="25" t="str">
        <f t="shared" si="51"/>
        <v>OK</v>
      </c>
      <c r="V249" s="81">
        <f t="shared" si="52"/>
        <v>0</v>
      </c>
      <c r="W249" s="81">
        <f>ROUND('M3-In'!Y249+'M3-In'!Z249+'M3-In'!AA249*0.5+'M3-In'!AB249*0.5,2)</f>
        <v>0</v>
      </c>
      <c r="X249" s="81">
        <f>ROUND('M3-In'!Y249,2)+ROUND('M3-In'!Z249*1.5,2)+ROUND('M3-In'!AA249*0.6,2)+ROUND('M3-In'!AB249*0.9,2)</f>
        <v>0</v>
      </c>
      <c r="Y249" s="81">
        <f ca="1">IF(V249=1,"Corriger",'M3-In'!Y249* vergoeddrie +'M3-In'!Z249*ROUND( vergoeddrie *1.5,2)+'M3-In'!AA249*ROUND( vergoeddrie *0.6,2)+'M3-In'!AB249*ROUND( vergoeddrie *0.9,2))</f>
        <v>0</v>
      </c>
      <c r="Z249" s="81">
        <f t="shared" ca="1" si="53"/>
        <v>0</v>
      </c>
      <c r="AA249" s="81">
        <f>E249+'M3-In'!N249+'M3-In'!P249+H249</f>
        <v>0</v>
      </c>
      <c r="AB249" s="81">
        <f>E249+'M3-In'!N249+'M3-In'!P249</f>
        <v>0</v>
      </c>
      <c r="AC249" s="25">
        <f>IF(V249=1,"Corriger",MIN(AA249,ad5m3*Ident!L249))</f>
        <v>0</v>
      </c>
      <c r="AD249" s="25">
        <f>MIN(AB249,ad5m3*Ident!L249)</f>
        <v>0</v>
      </c>
      <c r="AE249" s="81">
        <f t="shared" si="54"/>
        <v>0</v>
      </c>
      <c r="AF249" s="81">
        <f t="shared" si="55"/>
        <v>0</v>
      </c>
      <c r="AG249" s="81">
        <f>'M3-In'!AD249+'M3-In'!AE249</f>
        <v>0</v>
      </c>
      <c r="AH249" s="81">
        <f t="shared" si="56"/>
        <v>0</v>
      </c>
      <c r="AI249" s="81">
        <f>IF(V249=1,"Corriger!",ROUND('M3-In'!AF249*AE249*fuf,2))</f>
        <v>0</v>
      </c>
      <c r="AJ249" s="81">
        <f>IF(V249=1,"Corriger!",ROUND('M3-In'!AG249*AE249*fuf,2))</f>
        <v>0</v>
      </c>
      <c r="AK249" s="81">
        <f>IF(V249=1,"Corriger!",ROUND('M3-In'!AH249*AE249*fuf,2))</f>
        <v>0</v>
      </c>
      <c r="AL249" s="81">
        <f>IF(V249=1,"Corriger!",ROUND('M3-In'!AI249*AE249*fuf,2))</f>
        <v>0</v>
      </c>
      <c r="AM249" s="81">
        <f>IF(V249=1,"Corriger!",ROUND('M3-In'!AJ249*AE249*fuf,2))</f>
        <v>0</v>
      </c>
      <c r="AN249" s="81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1">
        <f t="shared" si="58"/>
        <v>0</v>
      </c>
      <c r="AQ249" s="81">
        <f t="shared" ca="1" si="59"/>
        <v>0</v>
      </c>
      <c r="AR249" s="81">
        <f t="shared" ca="1" si="60"/>
        <v>0</v>
      </c>
      <c r="AS249" s="81">
        <f t="shared" si="61"/>
        <v>0</v>
      </c>
      <c r="AT249" s="81">
        <f t="shared" ca="1" si="62"/>
        <v>0</v>
      </c>
      <c r="AU249" s="81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'M3-In'!F250*malu3+'M3-In'!G250*dima3+'M3-In'!H250*wome3+'M3-In'!I250*doje3+'M3-In'!J250*vrve3+'M3-In'!K250*zasa3+'M3-In'!L250*zodi3</f>
        <v>0</v>
      </c>
      <c r="F250" s="34">
        <f>IF('M3-In'!Q250&lt;0,1,0)</f>
        <v>0</v>
      </c>
      <c r="G250" s="81" t="str">
        <f t="shared" si="48"/>
        <v>OK</v>
      </c>
      <c r="H250" s="81">
        <f>IF('M3-In'!Q250&lt;0,0,'M3-In'!Q250)</f>
        <v>0</v>
      </c>
      <c r="I250" s="25">
        <f>IF('M3-In'!F250&gt;0,malu3,0)</f>
        <v>0</v>
      </c>
      <c r="J250" s="25">
        <f>IF('M3-In'!G250&gt;0,dima3,0)</f>
        <v>0</v>
      </c>
      <c r="K250" s="25">
        <f>IF('M3-In'!H250&gt;0,wome3,0)</f>
        <v>0</v>
      </c>
      <c r="L250" s="25">
        <f>IF('M3-In'!I250&gt;0,doje3,0)</f>
        <v>0</v>
      </c>
      <c r="M250" s="25">
        <f>IF('M3-In'!J250&gt;0,vrve3,0)</f>
        <v>0</v>
      </c>
      <c r="N250" s="25">
        <f>IF('M3-In'!K250&gt;0,zasa3,0)</f>
        <v>0</v>
      </c>
      <c r="O250" s="25">
        <f>IF('M3-In'!L250&gt;0,zodi3,0)</f>
        <v>0</v>
      </c>
      <c r="P250" s="25">
        <f t="shared" si="49"/>
        <v>0</v>
      </c>
      <c r="Q250" s="25">
        <f>IF(P250+'M3-In'!U250&gt;malu3+dima3+wome3+doje3+vrve3+zasa3+zodi3,1,0)</f>
        <v>0</v>
      </c>
      <c r="R250" s="25" t="str">
        <f t="shared" si="50"/>
        <v>OK</v>
      </c>
      <c r="S250" s="25">
        <f>MIN(P250+'M3-In'!U250,malu3+dima3+wome3+doje3+vrve3+zasa3+zodi3)</f>
        <v>0</v>
      </c>
      <c r="T250" s="25">
        <f>IF('M3-In'!AD250+'M3-In'!AE250+'M3-In'!AF250+'M3-In'!AG250+'M3-In'!AH250+'M3-In'!AI250+'M3-In'!AJ250&gt;S250,1,0)</f>
        <v>0</v>
      </c>
      <c r="U250" s="25" t="str">
        <f t="shared" si="51"/>
        <v>OK</v>
      </c>
      <c r="V250" s="81">
        <f t="shared" si="52"/>
        <v>0</v>
      </c>
      <c r="W250" s="81">
        <f>ROUND('M3-In'!Y250+'M3-In'!Z250+'M3-In'!AA250*0.5+'M3-In'!AB250*0.5,2)</f>
        <v>0</v>
      </c>
      <c r="X250" s="81">
        <f>ROUND('M3-In'!Y250,2)+ROUND('M3-In'!Z250*1.5,2)+ROUND('M3-In'!AA250*0.6,2)+ROUND('M3-In'!AB250*0.9,2)</f>
        <v>0</v>
      </c>
      <c r="Y250" s="81">
        <f ca="1">IF(V250=1,"Corriger",'M3-In'!Y250* vergoeddrie +'M3-In'!Z250*ROUND( vergoeddrie *1.5,2)+'M3-In'!AA250*ROUND( vergoeddrie *0.6,2)+'M3-In'!AB250*ROUND( vergoeddrie *0.9,2))</f>
        <v>0</v>
      </c>
      <c r="Z250" s="81">
        <f t="shared" ca="1" si="53"/>
        <v>0</v>
      </c>
      <c r="AA250" s="81">
        <f>E250+'M3-In'!N250+'M3-In'!P250+H250</f>
        <v>0</v>
      </c>
      <c r="AB250" s="81">
        <f>E250+'M3-In'!N250+'M3-In'!P250</f>
        <v>0</v>
      </c>
      <c r="AC250" s="25">
        <f>IF(V250=1,"Corriger",MIN(AA250,ad5m3*Ident!L250))</f>
        <v>0</v>
      </c>
      <c r="AD250" s="25">
        <f>MIN(AB250,ad5m3*Ident!L250)</f>
        <v>0</v>
      </c>
      <c r="AE250" s="81">
        <f t="shared" si="54"/>
        <v>0</v>
      </c>
      <c r="AF250" s="81">
        <f t="shared" si="55"/>
        <v>0</v>
      </c>
      <c r="AG250" s="81">
        <f>'M3-In'!AD250+'M3-In'!AE250</f>
        <v>0</v>
      </c>
      <c r="AH250" s="81">
        <f t="shared" si="56"/>
        <v>0</v>
      </c>
      <c r="AI250" s="81">
        <f>IF(V250=1,"Corriger!",ROUND('M3-In'!AF250*AE250*fuf,2))</f>
        <v>0</v>
      </c>
      <c r="AJ250" s="81">
        <f>IF(V250=1,"Corriger!",ROUND('M3-In'!AG250*AE250*fuf,2))</f>
        <v>0</v>
      </c>
      <c r="AK250" s="81">
        <f>IF(V250=1,"Corriger!",ROUND('M3-In'!AH250*AE250*fuf,2))</f>
        <v>0</v>
      </c>
      <c r="AL250" s="81">
        <f>IF(V250=1,"Corriger!",ROUND('M3-In'!AI250*AE250*fuf,2))</f>
        <v>0</v>
      </c>
      <c r="AM250" s="81">
        <f>IF(V250=1,"Corriger!",ROUND('M3-In'!AJ250*AE250*fuf,2))</f>
        <v>0</v>
      </c>
      <c r="AN250" s="81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1">
        <f t="shared" si="58"/>
        <v>0</v>
      </c>
      <c r="AQ250" s="81">
        <f t="shared" ca="1" si="59"/>
        <v>0</v>
      </c>
      <c r="AR250" s="81">
        <f t="shared" ca="1" si="60"/>
        <v>0</v>
      </c>
      <c r="AS250" s="81">
        <f t="shared" si="61"/>
        <v>0</v>
      </c>
      <c r="AT250" s="81">
        <f t="shared" ca="1" si="62"/>
        <v>0</v>
      </c>
      <c r="AU250" s="81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'M3-In'!F251*malu3+'M3-In'!G251*dima3+'M3-In'!H251*wome3+'M3-In'!I251*doje3+'M3-In'!J251*vrve3+'M3-In'!K251*zasa3+'M3-In'!L251*zodi3</f>
        <v>0</v>
      </c>
      <c r="F251" s="34">
        <f>IF('M3-In'!Q251&lt;0,1,0)</f>
        <v>0</v>
      </c>
      <c r="G251" s="81" t="str">
        <f t="shared" si="48"/>
        <v>OK</v>
      </c>
      <c r="H251" s="81">
        <f>IF('M3-In'!Q251&lt;0,0,'M3-In'!Q251)</f>
        <v>0</v>
      </c>
      <c r="I251" s="25">
        <f>IF('M3-In'!F251&gt;0,malu3,0)</f>
        <v>0</v>
      </c>
      <c r="J251" s="25">
        <f>IF('M3-In'!G251&gt;0,dima3,0)</f>
        <v>0</v>
      </c>
      <c r="K251" s="25">
        <f>IF('M3-In'!H251&gt;0,wome3,0)</f>
        <v>0</v>
      </c>
      <c r="L251" s="25">
        <f>IF('M3-In'!I251&gt;0,doje3,0)</f>
        <v>0</v>
      </c>
      <c r="M251" s="25">
        <f>IF('M3-In'!J251&gt;0,vrve3,0)</f>
        <v>0</v>
      </c>
      <c r="N251" s="25">
        <f>IF('M3-In'!K251&gt;0,zasa3,0)</f>
        <v>0</v>
      </c>
      <c r="O251" s="25">
        <f>IF('M3-In'!L251&gt;0,zodi3,0)</f>
        <v>0</v>
      </c>
      <c r="P251" s="25">
        <f t="shared" si="49"/>
        <v>0</v>
      </c>
      <c r="Q251" s="25">
        <f>IF(P251+'M3-In'!U251&gt;malu3+dima3+wome3+doje3+vrve3+zasa3+zodi3,1,0)</f>
        <v>0</v>
      </c>
      <c r="R251" s="25" t="str">
        <f t="shared" si="50"/>
        <v>OK</v>
      </c>
      <c r="S251" s="25">
        <f>MIN(P251+'M3-In'!U251,malu3+dima3+wome3+doje3+vrve3+zasa3+zodi3)</f>
        <v>0</v>
      </c>
      <c r="T251" s="25">
        <f>IF('M3-In'!AD251+'M3-In'!AE251+'M3-In'!AF251+'M3-In'!AG251+'M3-In'!AH251+'M3-In'!AI251+'M3-In'!AJ251&gt;S251,1,0)</f>
        <v>0</v>
      </c>
      <c r="U251" s="25" t="str">
        <f t="shared" si="51"/>
        <v>OK</v>
      </c>
      <c r="V251" s="81">
        <f t="shared" si="52"/>
        <v>0</v>
      </c>
      <c r="W251" s="81">
        <f>ROUND('M3-In'!Y251+'M3-In'!Z251+'M3-In'!AA251*0.5+'M3-In'!AB251*0.5,2)</f>
        <v>0</v>
      </c>
      <c r="X251" s="81">
        <f>ROUND('M3-In'!Y251,2)+ROUND('M3-In'!Z251*1.5,2)+ROUND('M3-In'!AA251*0.6,2)+ROUND('M3-In'!AB251*0.9,2)</f>
        <v>0</v>
      </c>
      <c r="Y251" s="81">
        <f ca="1">IF(V251=1,"Corriger",'M3-In'!Y251* vergoeddrie +'M3-In'!Z251*ROUND( vergoeddrie *1.5,2)+'M3-In'!AA251*ROUND( vergoeddrie *0.6,2)+'M3-In'!AB251*ROUND( vergoeddrie *0.9,2))</f>
        <v>0</v>
      </c>
      <c r="Z251" s="81">
        <f t="shared" ca="1" si="53"/>
        <v>0</v>
      </c>
      <c r="AA251" s="81">
        <f>E251+'M3-In'!N251+'M3-In'!P251+H251</f>
        <v>0</v>
      </c>
      <c r="AB251" s="81">
        <f>E251+'M3-In'!N251+'M3-In'!P251</f>
        <v>0</v>
      </c>
      <c r="AC251" s="25">
        <f>IF(V251=1,"Corriger",MIN(AA251,ad5m3*Ident!L251))</f>
        <v>0</v>
      </c>
      <c r="AD251" s="25">
        <f>MIN(AB251,ad5m3*Ident!L251)</f>
        <v>0</v>
      </c>
      <c r="AE251" s="81">
        <f t="shared" si="54"/>
        <v>0</v>
      </c>
      <c r="AF251" s="81">
        <f t="shared" si="55"/>
        <v>0</v>
      </c>
      <c r="AG251" s="81">
        <f>'M3-In'!AD251+'M3-In'!AE251</f>
        <v>0</v>
      </c>
      <c r="AH251" s="81">
        <f t="shared" si="56"/>
        <v>0</v>
      </c>
      <c r="AI251" s="81">
        <f>IF(V251=1,"Corriger!",ROUND('M3-In'!AF251*AE251*fuf,2))</f>
        <v>0</v>
      </c>
      <c r="AJ251" s="81">
        <f>IF(V251=1,"Corriger!",ROUND('M3-In'!AG251*AE251*fuf,2))</f>
        <v>0</v>
      </c>
      <c r="AK251" s="81">
        <f>IF(V251=1,"Corriger!",ROUND('M3-In'!AH251*AE251*fuf,2))</f>
        <v>0</v>
      </c>
      <c r="AL251" s="81">
        <f>IF(V251=1,"Corriger!",ROUND('M3-In'!AI251*AE251*fuf,2))</f>
        <v>0</v>
      </c>
      <c r="AM251" s="81">
        <f>IF(V251=1,"Corriger!",ROUND('M3-In'!AJ251*AE251*fuf,2))</f>
        <v>0</v>
      </c>
      <c r="AN251" s="81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1">
        <f t="shared" si="58"/>
        <v>0</v>
      </c>
      <c r="AQ251" s="81">
        <f t="shared" ca="1" si="59"/>
        <v>0</v>
      </c>
      <c r="AR251" s="81">
        <f t="shared" ca="1" si="60"/>
        <v>0</v>
      </c>
      <c r="AS251" s="81">
        <f t="shared" si="61"/>
        <v>0</v>
      </c>
      <c r="AT251" s="81">
        <f t="shared" ca="1" si="62"/>
        <v>0</v>
      </c>
      <c r="AU251" s="81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'M3-In'!F252*malu3+'M3-In'!G252*dima3+'M3-In'!H252*wome3+'M3-In'!I252*doje3+'M3-In'!J252*vrve3+'M3-In'!K252*zasa3+'M3-In'!L252*zodi3</f>
        <v>0</v>
      </c>
      <c r="F252" s="34">
        <f>IF('M3-In'!Q252&lt;0,1,0)</f>
        <v>0</v>
      </c>
      <c r="G252" s="81" t="str">
        <f t="shared" si="48"/>
        <v>OK</v>
      </c>
      <c r="H252" s="81">
        <f>IF('M3-In'!Q252&lt;0,0,'M3-In'!Q252)</f>
        <v>0</v>
      </c>
      <c r="I252" s="25">
        <f>IF('M3-In'!F252&gt;0,malu3,0)</f>
        <v>0</v>
      </c>
      <c r="J252" s="25">
        <f>IF('M3-In'!G252&gt;0,dima3,0)</f>
        <v>0</v>
      </c>
      <c r="K252" s="25">
        <f>IF('M3-In'!H252&gt;0,wome3,0)</f>
        <v>0</v>
      </c>
      <c r="L252" s="25">
        <f>IF('M3-In'!I252&gt;0,doje3,0)</f>
        <v>0</v>
      </c>
      <c r="M252" s="25">
        <f>IF('M3-In'!J252&gt;0,vrve3,0)</f>
        <v>0</v>
      </c>
      <c r="N252" s="25">
        <f>IF('M3-In'!K252&gt;0,zasa3,0)</f>
        <v>0</v>
      </c>
      <c r="O252" s="25">
        <f>IF('M3-In'!L252&gt;0,zodi3,0)</f>
        <v>0</v>
      </c>
      <c r="P252" s="25">
        <f t="shared" si="49"/>
        <v>0</v>
      </c>
      <c r="Q252" s="25">
        <f>IF(P252+'M3-In'!U252&gt;malu3+dima3+wome3+doje3+vrve3+zasa3+zodi3,1,0)</f>
        <v>0</v>
      </c>
      <c r="R252" s="25" t="str">
        <f t="shared" si="50"/>
        <v>OK</v>
      </c>
      <c r="S252" s="25">
        <f>MIN(P252+'M3-In'!U252,malu3+dima3+wome3+doje3+vrve3+zasa3+zodi3)</f>
        <v>0</v>
      </c>
      <c r="T252" s="25">
        <f>IF('M3-In'!AD252+'M3-In'!AE252+'M3-In'!AF252+'M3-In'!AG252+'M3-In'!AH252+'M3-In'!AI252+'M3-In'!AJ252&gt;S252,1,0)</f>
        <v>0</v>
      </c>
      <c r="U252" s="25" t="str">
        <f t="shared" si="51"/>
        <v>OK</v>
      </c>
      <c r="V252" s="81">
        <f t="shared" si="52"/>
        <v>0</v>
      </c>
      <c r="W252" s="81">
        <f>ROUND('M3-In'!Y252+'M3-In'!Z252+'M3-In'!AA252*0.5+'M3-In'!AB252*0.5,2)</f>
        <v>0</v>
      </c>
      <c r="X252" s="81">
        <f>ROUND('M3-In'!Y252,2)+ROUND('M3-In'!Z252*1.5,2)+ROUND('M3-In'!AA252*0.6,2)+ROUND('M3-In'!AB252*0.9,2)</f>
        <v>0</v>
      </c>
      <c r="Y252" s="81">
        <f ca="1">IF(V252=1,"Corriger",'M3-In'!Y252* vergoeddrie +'M3-In'!Z252*ROUND( vergoeddrie *1.5,2)+'M3-In'!AA252*ROUND( vergoeddrie *0.6,2)+'M3-In'!AB252*ROUND( vergoeddrie *0.9,2))</f>
        <v>0</v>
      </c>
      <c r="Z252" s="81">
        <f t="shared" ca="1" si="53"/>
        <v>0</v>
      </c>
      <c r="AA252" s="81">
        <f>E252+'M3-In'!N252+'M3-In'!P252+H252</f>
        <v>0</v>
      </c>
      <c r="AB252" s="81">
        <f>E252+'M3-In'!N252+'M3-In'!P252</f>
        <v>0</v>
      </c>
      <c r="AC252" s="25">
        <f>IF(V252=1,"Corriger",MIN(AA252,ad5m3*Ident!L252))</f>
        <v>0</v>
      </c>
      <c r="AD252" s="25">
        <f>MIN(AB252,ad5m3*Ident!L252)</f>
        <v>0</v>
      </c>
      <c r="AE252" s="81">
        <f t="shared" si="54"/>
        <v>0</v>
      </c>
      <c r="AF252" s="81">
        <f t="shared" si="55"/>
        <v>0</v>
      </c>
      <c r="AG252" s="81">
        <f>'M3-In'!AD252+'M3-In'!AE252</f>
        <v>0</v>
      </c>
      <c r="AH252" s="81">
        <f t="shared" si="56"/>
        <v>0</v>
      </c>
      <c r="AI252" s="81">
        <f>IF(V252=1,"Corriger!",ROUND('M3-In'!AF252*AE252*fuf,2))</f>
        <v>0</v>
      </c>
      <c r="AJ252" s="81">
        <f>IF(V252=1,"Corriger!",ROUND('M3-In'!AG252*AE252*fuf,2))</f>
        <v>0</v>
      </c>
      <c r="AK252" s="81">
        <f>IF(V252=1,"Corriger!",ROUND('M3-In'!AH252*AE252*fuf,2))</f>
        <v>0</v>
      </c>
      <c r="AL252" s="81">
        <f>IF(V252=1,"Corriger!",ROUND('M3-In'!AI252*AE252*fuf,2))</f>
        <v>0</v>
      </c>
      <c r="AM252" s="81">
        <f>IF(V252=1,"Corriger!",ROUND('M3-In'!AJ252*AE252*fuf,2))</f>
        <v>0</v>
      </c>
      <c r="AN252" s="81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1">
        <f t="shared" si="58"/>
        <v>0</v>
      </c>
      <c r="AQ252" s="81">
        <f t="shared" ca="1" si="59"/>
        <v>0</v>
      </c>
      <c r="AR252" s="81">
        <f t="shared" ca="1" si="60"/>
        <v>0</v>
      </c>
      <c r="AS252" s="81">
        <f t="shared" si="61"/>
        <v>0</v>
      </c>
      <c r="AT252" s="81">
        <f t="shared" ca="1" si="62"/>
        <v>0</v>
      </c>
      <c r="AU252" s="81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'M3-In'!F253*malu3+'M3-In'!G253*dima3+'M3-In'!H253*wome3+'M3-In'!I253*doje3+'M3-In'!J253*vrve3+'M3-In'!K253*zasa3+'M3-In'!L253*zodi3</f>
        <v>0</v>
      </c>
      <c r="F253" s="34">
        <f>IF('M3-In'!Q253&lt;0,1,0)</f>
        <v>0</v>
      </c>
      <c r="G253" s="81" t="str">
        <f t="shared" si="48"/>
        <v>OK</v>
      </c>
      <c r="H253" s="81">
        <f>IF('M3-In'!Q253&lt;0,0,'M3-In'!Q253)</f>
        <v>0</v>
      </c>
      <c r="I253" s="25">
        <f>IF('M3-In'!F253&gt;0,malu3,0)</f>
        <v>0</v>
      </c>
      <c r="J253" s="25">
        <f>IF('M3-In'!G253&gt;0,dima3,0)</f>
        <v>0</v>
      </c>
      <c r="K253" s="25">
        <f>IF('M3-In'!H253&gt;0,wome3,0)</f>
        <v>0</v>
      </c>
      <c r="L253" s="25">
        <f>IF('M3-In'!I253&gt;0,doje3,0)</f>
        <v>0</v>
      </c>
      <c r="M253" s="25">
        <f>IF('M3-In'!J253&gt;0,vrve3,0)</f>
        <v>0</v>
      </c>
      <c r="N253" s="25">
        <f>IF('M3-In'!K253&gt;0,zasa3,0)</f>
        <v>0</v>
      </c>
      <c r="O253" s="25">
        <f>IF('M3-In'!L253&gt;0,zodi3,0)</f>
        <v>0</v>
      </c>
      <c r="P253" s="25">
        <f t="shared" si="49"/>
        <v>0</v>
      </c>
      <c r="Q253" s="25">
        <f>IF(P253+'M3-In'!U253&gt;malu3+dima3+wome3+doje3+vrve3+zasa3+zodi3,1,0)</f>
        <v>0</v>
      </c>
      <c r="R253" s="25" t="str">
        <f t="shared" si="50"/>
        <v>OK</v>
      </c>
      <c r="S253" s="25">
        <f>MIN(P253+'M3-In'!U253,malu3+dima3+wome3+doje3+vrve3+zasa3+zodi3)</f>
        <v>0</v>
      </c>
      <c r="T253" s="25">
        <f>IF('M3-In'!AD253+'M3-In'!AE253+'M3-In'!AF253+'M3-In'!AG253+'M3-In'!AH253+'M3-In'!AI253+'M3-In'!AJ253&gt;S253,1,0)</f>
        <v>0</v>
      </c>
      <c r="U253" s="25" t="str">
        <f t="shared" si="51"/>
        <v>OK</v>
      </c>
      <c r="V253" s="81">
        <f t="shared" si="52"/>
        <v>0</v>
      </c>
      <c r="W253" s="81">
        <f>ROUND('M3-In'!Y253+'M3-In'!Z253+'M3-In'!AA253*0.5+'M3-In'!AB253*0.5,2)</f>
        <v>0</v>
      </c>
      <c r="X253" s="81">
        <f>ROUND('M3-In'!Y253,2)+ROUND('M3-In'!Z253*1.5,2)+ROUND('M3-In'!AA253*0.6,2)+ROUND('M3-In'!AB253*0.9,2)</f>
        <v>0</v>
      </c>
      <c r="Y253" s="81">
        <f ca="1">IF(V253=1,"Corriger",'M3-In'!Y253* vergoeddrie +'M3-In'!Z253*ROUND( vergoeddrie *1.5,2)+'M3-In'!AA253*ROUND( vergoeddrie *0.6,2)+'M3-In'!AB253*ROUND( vergoeddrie *0.9,2))</f>
        <v>0</v>
      </c>
      <c r="Z253" s="81">
        <f t="shared" ca="1" si="53"/>
        <v>0</v>
      </c>
      <c r="AA253" s="81">
        <f>E253+'M3-In'!N253+'M3-In'!P253+H253</f>
        <v>0</v>
      </c>
      <c r="AB253" s="81">
        <f>E253+'M3-In'!N253+'M3-In'!P253</f>
        <v>0</v>
      </c>
      <c r="AC253" s="25">
        <f>IF(V253=1,"Corriger",MIN(AA253,ad5m3*Ident!L253))</f>
        <v>0</v>
      </c>
      <c r="AD253" s="25">
        <f>MIN(AB253,ad5m3*Ident!L253)</f>
        <v>0</v>
      </c>
      <c r="AE253" s="81">
        <f t="shared" si="54"/>
        <v>0</v>
      </c>
      <c r="AF253" s="81">
        <f t="shared" si="55"/>
        <v>0</v>
      </c>
      <c r="AG253" s="81">
        <f>'M3-In'!AD253+'M3-In'!AE253</f>
        <v>0</v>
      </c>
      <c r="AH253" s="81">
        <f t="shared" si="56"/>
        <v>0</v>
      </c>
      <c r="AI253" s="81">
        <f>IF(V253=1,"Corriger!",ROUND('M3-In'!AF253*AE253*fuf,2))</f>
        <v>0</v>
      </c>
      <c r="AJ253" s="81">
        <f>IF(V253=1,"Corriger!",ROUND('M3-In'!AG253*AE253*fuf,2))</f>
        <v>0</v>
      </c>
      <c r="AK253" s="81">
        <f>IF(V253=1,"Corriger!",ROUND('M3-In'!AH253*AE253*fuf,2))</f>
        <v>0</v>
      </c>
      <c r="AL253" s="81">
        <f>IF(V253=1,"Corriger!",ROUND('M3-In'!AI253*AE253*fuf,2))</f>
        <v>0</v>
      </c>
      <c r="AM253" s="81">
        <f>IF(V253=1,"Corriger!",ROUND('M3-In'!AJ253*AE253*fuf,2))</f>
        <v>0</v>
      </c>
      <c r="AN253" s="81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1">
        <f t="shared" si="58"/>
        <v>0</v>
      </c>
      <c r="AQ253" s="81">
        <f t="shared" ca="1" si="59"/>
        <v>0</v>
      </c>
      <c r="AR253" s="81">
        <f t="shared" ca="1" si="60"/>
        <v>0</v>
      </c>
      <c r="AS253" s="81">
        <f t="shared" si="61"/>
        <v>0</v>
      </c>
      <c r="AT253" s="81">
        <f t="shared" ca="1" si="62"/>
        <v>0</v>
      </c>
      <c r="AU253" s="81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'M3-In'!F254*malu3+'M3-In'!G254*dima3+'M3-In'!H254*wome3+'M3-In'!I254*doje3+'M3-In'!J254*vrve3+'M3-In'!K254*zasa3+'M3-In'!L254*zodi3</f>
        <v>0</v>
      </c>
      <c r="F254" s="34">
        <f>IF('M3-In'!Q254&lt;0,1,0)</f>
        <v>0</v>
      </c>
      <c r="G254" s="81" t="str">
        <f t="shared" si="48"/>
        <v>OK</v>
      </c>
      <c r="H254" s="81">
        <f>IF('M3-In'!Q254&lt;0,0,'M3-In'!Q254)</f>
        <v>0</v>
      </c>
      <c r="I254" s="25">
        <f>IF('M3-In'!F254&gt;0,malu3,0)</f>
        <v>0</v>
      </c>
      <c r="J254" s="25">
        <f>IF('M3-In'!G254&gt;0,dima3,0)</f>
        <v>0</v>
      </c>
      <c r="K254" s="25">
        <f>IF('M3-In'!H254&gt;0,wome3,0)</f>
        <v>0</v>
      </c>
      <c r="L254" s="25">
        <f>IF('M3-In'!I254&gt;0,doje3,0)</f>
        <v>0</v>
      </c>
      <c r="M254" s="25">
        <f>IF('M3-In'!J254&gt;0,vrve3,0)</f>
        <v>0</v>
      </c>
      <c r="N254" s="25">
        <f>IF('M3-In'!K254&gt;0,zasa3,0)</f>
        <v>0</v>
      </c>
      <c r="O254" s="25">
        <f>IF('M3-In'!L254&gt;0,zodi3,0)</f>
        <v>0</v>
      </c>
      <c r="P254" s="25">
        <f t="shared" si="49"/>
        <v>0</v>
      </c>
      <c r="Q254" s="25">
        <f>IF(P254+'M3-In'!U254&gt;malu3+dima3+wome3+doje3+vrve3+zasa3+zodi3,1,0)</f>
        <v>0</v>
      </c>
      <c r="R254" s="25" t="str">
        <f t="shared" si="50"/>
        <v>OK</v>
      </c>
      <c r="S254" s="25">
        <f>MIN(P254+'M3-In'!U254,malu3+dima3+wome3+doje3+vrve3+zasa3+zodi3)</f>
        <v>0</v>
      </c>
      <c r="T254" s="25">
        <f>IF('M3-In'!AD254+'M3-In'!AE254+'M3-In'!AF254+'M3-In'!AG254+'M3-In'!AH254+'M3-In'!AI254+'M3-In'!AJ254&gt;S254,1,0)</f>
        <v>0</v>
      </c>
      <c r="U254" s="25" t="str">
        <f t="shared" si="51"/>
        <v>OK</v>
      </c>
      <c r="V254" s="81">
        <f t="shared" si="52"/>
        <v>0</v>
      </c>
      <c r="W254" s="81">
        <f>ROUND('M3-In'!Y254+'M3-In'!Z254+'M3-In'!AA254*0.5+'M3-In'!AB254*0.5,2)</f>
        <v>0</v>
      </c>
      <c r="X254" s="81">
        <f>ROUND('M3-In'!Y254,2)+ROUND('M3-In'!Z254*1.5,2)+ROUND('M3-In'!AA254*0.6,2)+ROUND('M3-In'!AB254*0.9,2)</f>
        <v>0</v>
      </c>
      <c r="Y254" s="81">
        <f ca="1">IF(V254=1,"Corriger",'M3-In'!Y254* vergoeddrie +'M3-In'!Z254*ROUND( vergoeddrie *1.5,2)+'M3-In'!AA254*ROUND( vergoeddrie *0.6,2)+'M3-In'!AB254*ROUND( vergoeddrie *0.9,2))</f>
        <v>0</v>
      </c>
      <c r="Z254" s="81">
        <f t="shared" ca="1" si="53"/>
        <v>0</v>
      </c>
      <c r="AA254" s="81">
        <f>E254+'M3-In'!N254+'M3-In'!P254+H254</f>
        <v>0</v>
      </c>
      <c r="AB254" s="81">
        <f>E254+'M3-In'!N254+'M3-In'!P254</f>
        <v>0</v>
      </c>
      <c r="AC254" s="25">
        <f>IF(V254=1,"Corriger",MIN(AA254,ad5m3*Ident!L254))</f>
        <v>0</v>
      </c>
      <c r="AD254" s="25">
        <f>MIN(AB254,ad5m3*Ident!L254)</f>
        <v>0</v>
      </c>
      <c r="AE254" s="81">
        <f t="shared" si="54"/>
        <v>0</v>
      </c>
      <c r="AF254" s="81">
        <f t="shared" si="55"/>
        <v>0</v>
      </c>
      <c r="AG254" s="81">
        <f>'M3-In'!AD254+'M3-In'!AE254</f>
        <v>0</v>
      </c>
      <c r="AH254" s="81">
        <f t="shared" si="56"/>
        <v>0</v>
      </c>
      <c r="AI254" s="81">
        <f>IF(V254=1,"Corriger!",ROUND('M3-In'!AF254*AE254*fuf,2))</f>
        <v>0</v>
      </c>
      <c r="AJ254" s="81">
        <f>IF(V254=1,"Corriger!",ROUND('M3-In'!AG254*AE254*fuf,2))</f>
        <v>0</v>
      </c>
      <c r="AK254" s="81">
        <f>IF(V254=1,"Corriger!",ROUND('M3-In'!AH254*AE254*fuf,2))</f>
        <v>0</v>
      </c>
      <c r="AL254" s="81">
        <f>IF(V254=1,"Corriger!",ROUND('M3-In'!AI254*AE254*fuf,2))</f>
        <v>0</v>
      </c>
      <c r="AM254" s="81">
        <f>IF(V254=1,"Corriger!",ROUND('M3-In'!AJ254*AE254*fuf,2))</f>
        <v>0</v>
      </c>
      <c r="AN254" s="81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1">
        <f t="shared" si="58"/>
        <v>0</v>
      </c>
      <c r="AQ254" s="81">
        <f t="shared" ca="1" si="59"/>
        <v>0</v>
      </c>
      <c r="AR254" s="81">
        <f t="shared" ca="1" si="60"/>
        <v>0</v>
      </c>
      <c r="AS254" s="81">
        <f t="shared" si="61"/>
        <v>0</v>
      </c>
      <c r="AT254" s="81">
        <f t="shared" ca="1" si="62"/>
        <v>0</v>
      </c>
      <c r="AU254" s="81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'M3-In'!F255*malu3+'M3-In'!G255*dima3+'M3-In'!H255*wome3+'M3-In'!I255*doje3+'M3-In'!J255*vrve3+'M3-In'!K255*zasa3+'M3-In'!L255*zodi3</f>
        <v>0</v>
      </c>
      <c r="F255" s="34">
        <f>IF('M3-In'!Q255&lt;0,1,0)</f>
        <v>0</v>
      </c>
      <c r="G255" s="81" t="str">
        <f t="shared" si="48"/>
        <v>OK</v>
      </c>
      <c r="H255" s="81">
        <f>IF('M3-In'!Q255&lt;0,0,'M3-In'!Q255)</f>
        <v>0</v>
      </c>
      <c r="I255" s="25">
        <f>IF('M3-In'!F255&gt;0,malu3,0)</f>
        <v>0</v>
      </c>
      <c r="J255" s="25">
        <f>IF('M3-In'!G255&gt;0,dima3,0)</f>
        <v>0</v>
      </c>
      <c r="K255" s="25">
        <f>IF('M3-In'!H255&gt;0,wome3,0)</f>
        <v>0</v>
      </c>
      <c r="L255" s="25">
        <f>IF('M3-In'!I255&gt;0,doje3,0)</f>
        <v>0</v>
      </c>
      <c r="M255" s="25">
        <f>IF('M3-In'!J255&gt;0,vrve3,0)</f>
        <v>0</v>
      </c>
      <c r="N255" s="25">
        <f>IF('M3-In'!K255&gt;0,zasa3,0)</f>
        <v>0</v>
      </c>
      <c r="O255" s="25">
        <f>IF('M3-In'!L255&gt;0,zodi3,0)</f>
        <v>0</v>
      </c>
      <c r="P255" s="25">
        <f t="shared" si="49"/>
        <v>0</v>
      </c>
      <c r="Q255" s="25">
        <f>IF(P255+'M3-In'!U255&gt;malu3+dima3+wome3+doje3+vrve3+zasa3+zodi3,1,0)</f>
        <v>0</v>
      </c>
      <c r="R255" s="25" t="str">
        <f t="shared" si="50"/>
        <v>OK</v>
      </c>
      <c r="S255" s="25">
        <f>MIN(P255+'M3-In'!U255,malu3+dima3+wome3+doje3+vrve3+zasa3+zodi3)</f>
        <v>0</v>
      </c>
      <c r="T255" s="25">
        <f>IF('M3-In'!AD255+'M3-In'!AE255+'M3-In'!AF255+'M3-In'!AG255+'M3-In'!AH255+'M3-In'!AI255+'M3-In'!AJ255&gt;S255,1,0)</f>
        <v>0</v>
      </c>
      <c r="U255" s="25" t="str">
        <f t="shared" si="51"/>
        <v>OK</v>
      </c>
      <c r="V255" s="81">
        <f t="shared" si="52"/>
        <v>0</v>
      </c>
      <c r="W255" s="81">
        <f>ROUND('M3-In'!Y255+'M3-In'!Z255+'M3-In'!AA255*0.5+'M3-In'!AB255*0.5,2)</f>
        <v>0</v>
      </c>
      <c r="X255" s="81">
        <f>ROUND('M3-In'!Y255,2)+ROUND('M3-In'!Z255*1.5,2)+ROUND('M3-In'!AA255*0.6,2)+ROUND('M3-In'!AB255*0.9,2)</f>
        <v>0</v>
      </c>
      <c r="Y255" s="81">
        <f ca="1">IF(V255=1,"Corriger",'M3-In'!Y255* vergoeddrie +'M3-In'!Z255*ROUND( vergoeddrie *1.5,2)+'M3-In'!AA255*ROUND( vergoeddrie *0.6,2)+'M3-In'!AB255*ROUND( vergoeddrie *0.9,2))</f>
        <v>0</v>
      </c>
      <c r="Z255" s="81">
        <f t="shared" ca="1" si="53"/>
        <v>0</v>
      </c>
      <c r="AA255" s="81">
        <f>E255+'M3-In'!N255+'M3-In'!P255+H255</f>
        <v>0</v>
      </c>
      <c r="AB255" s="81">
        <f>E255+'M3-In'!N255+'M3-In'!P255</f>
        <v>0</v>
      </c>
      <c r="AC255" s="25">
        <f>IF(V255=1,"Corriger",MIN(AA255,ad5m3*Ident!L255))</f>
        <v>0</v>
      </c>
      <c r="AD255" s="25">
        <f>MIN(AB255,ad5m3*Ident!L255)</f>
        <v>0</v>
      </c>
      <c r="AE255" s="81">
        <f t="shared" si="54"/>
        <v>0</v>
      </c>
      <c r="AF255" s="81">
        <f t="shared" si="55"/>
        <v>0</v>
      </c>
      <c r="AG255" s="81">
        <f>'M3-In'!AD255+'M3-In'!AE255</f>
        <v>0</v>
      </c>
      <c r="AH255" s="81">
        <f t="shared" si="56"/>
        <v>0</v>
      </c>
      <c r="AI255" s="81">
        <f>IF(V255=1,"Corriger!",ROUND('M3-In'!AF255*AE255*fuf,2))</f>
        <v>0</v>
      </c>
      <c r="AJ255" s="81">
        <f>IF(V255=1,"Corriger!",ROUND('M3-In'!AG255*AE255*fuf,2))</f>
        <v>0</v>
      </c>
      <c r="AK255" s="81">
        <f>IF(V255=1,"Corriger!",ROUND('M3-In'!AH255*AE255*fuf,2))</f>
        <v>0</v>
      </c>
      <c r="AL255" s="81">
        <f>IF(V255=1,"Corriger!",ROUND('M3-In'!AI255*AE255*fuf,2))</f>
        <v>0</v>
      </c>
      <c r="AM255" s="81">
        <f>IF(V255=1,"Corriger!",ROUND('M3-In'!AJ255*AE255*fuf,2))</f>
        <v>0</v>
      </c>
      <c r="AN255" s="81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1">
        <f t="shared" si="58"/>
        <v>0</v>
      </c>
      <c r="AQ255" s="81">
        <f t="shared" ca="1" si="59"/>
        <v>0</v>
      </c>
      <c r="AR255" s="81">
        <f t="shared" ca="1" si="60"/>
        <v>0</v>
      </c>
      <c r="AS255" s="81">
        <f t="shared" si="61"/>
        <v>0</v>
      </c>
      <c r="AT255" s="81">
        <f t="shared" ca="1" si="62"/>
        <v>0</v>
      </c>
      <c r="AU255" s="81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'M3-In'!F256*malu3+'M3-In'!G256*dima3+'M3-In'!H256*wome3+'M3-In'!I256*doje3+'M3-In'!J256*vrve3+'M3-In'!K256*zasa3+'M3-In'!L256*zodi3</f>
        <v>0</v>
      </c>
      <c r="F256" s="34">
        <f>IF('M3-In'!Q256&lt;0,1,0)</f>
        <v>0</v>
      </c>
      <c r="G256" s="81" t="str">
        <f t="shared" si="48"/>
        <v>OK</v>
      </c>
      <c r="H256" s="81">
        <f>IF('M3-In'!Q256&lt;0,0,'M3-In'!Q256)</f>
        <v>0</v>
      </c>
      <c r="I256" s="25">
        <f>IF('M3-In'!F256&gt;0,malu3,0)</f>
        <v>0</v>
      </c>
      <c r="J256" s="25">
        <f>IF('M3-In'!G256&gt;0,dima3,0)</f>
        <v>0</v>
      </c>
      <c r="K256" s="25">
        <f>IF('M3-In'!H256&gt;0,wome3,0)</f>
        <v>0</v>
      </c>
      <c r="L256" s="25">
        <f>IF('M3-In'!I256&gt;0,doje3,0)</f>
        <v>0</v>
      </c>
      <c r="M256" s="25">
        <f>IF('M3-In'!J256&gt;0,vrve3,0)</f>
        <v>0</v>
      </c>
      <c r="N256" s="25">
        <f>IF('M3-In'!K256&gt;0,zasa3,0)</f>
        <v>0</v>
      </c>
      <c r="O256" s="25">
        <f>IF('M3-In'!L256&gt;0,zodi3,0)</f>
        <v>0</v>
      </c>
      <c r="P256" s="25">
        <f t="shared" si="49"/>
        <v>0</v>
      </c>
      <c r="Q256" s="25">
        <f>IF(P256+'M3-In'!U256&gt;malu3+dima3+wome3+doje3+vrve3+zasa3+zodi3,1,0)</f>
        <v>0</v>
      </c>
      <c r="R256" s="25" t="str">
        <f t="shared" si="50"/>
        <v>OK</v>
      </c>
      <c r="S256" s="25">
        <f>MIN(P256+'M3-In'!U256,malu3+dima3+wome3+doje3+vrve3+zasa3+zodi3)</f>
        <v>0</v>
      </c>
      <c r="T256" s="25">
        <f>IF('M3-In'!AD256+'M3-In'!AE256+'M3-In'!AF256+'M3-In'!AG256+'M3-In'!AH256+'M3-In'!AI256+'M3-In'!AJ256&gt;S256,1,0)</f>
        <v>0</v>
      </c>
      <c r="U256" s="25" t="str">
        <f t="shared" si="51"/>
        <v>OK</v>
      </c>
      <c r="V256" s="81">
        <f t="shared" si="52"/>
        <v>0</v>
      </c>
      <c r="W256" s="81">
        <f>ROUND('M3-In'!Y256+'M3-In'!Z256+'M3-In'!AA256*0.5+'M3-In'!AB256*0.5,2)</f>
        <v>0</v>
      </c>
      <c r="X256" s="81">
        <f>ROUND('M3-In'!Y256,2)+ROUND('M3-In'!Z256*1.5,2)+ROUND('M3-In'!AA256*0.6,2)+ROUND('M3-In'!AB256*0.9,2)</f>
        <v>0</v>
      </c>
      <c r="Y256" s="81">
        <f ca="1">IF(V256=1,"Corriger",'M3-In'!Y256* vergoeddrie +'M3-In'!Z256*ROUND( vergoeddrie *1.5,2)+'M3-In'!AA256*ROUND( vergoeddrie *0.6,2)+'M3-In'!AB256*ROUND( vergoeddrie *0.9,2))</f>
        <v>0</v>
      </c>
      <c r="Z256" s="81">
        <f t="shared" ca="1" si="53"/>
        <v>0</v>
      </c>
      <c r="AA256" s="81">
        <f>E256+'M3-In'!N256+'M3-In'!P256+H256</f>
        <v>0</v>
      </c>
      <c r="AB256" s="81">
        <f>E256+'M3-In'!N256+'M3-In'!P256</f>
        <v>0</v>
      </c>
      <c r="AC256" s="25">
        <f>IF(V256=1,"Corriger",MIN(AA256,ad5m3*Ident!L256))</f>
        <v>0</v>
      </c>
      <c r="AD256" s="25">
        <f>MIN(AB256,ad5m3*Ident!L256)</f>
        <v>0</v>
      </c>
      <c r="AE256" s="81">
        <f t="shared" si="54"/>
        <v>0</v>
      </c>
      <c r="AF256" s="81">
        <f t="shared" si="55"/>
        <v>0</v>
      </c>
      <c r="AG256" s="81">
        <f>'M3-In'!AD256+'M3-In'!AE256</f>
        <v>0</v>
      </c>
      <c r="AH256" s="81">
        <f t="shared" si="56"/>
        <v>0</v>
      </c>
      <c r="AI256" s="81">
        <f>IF(V256=1,"Corriger!",ROUND('M3-In'!AF256*AE256*fuf,2))</f>
        <v>0</v>
      </c>
      <c r="AJ256" s="81">
        <f>IF(V256=1,"Corriger!",ROUND('M3-In'!AG256*AE256*fuf,2))</f>
        <v>0</v>
      </c>
      <c r="AK256" s="81">
        <f>IF(V256=1,"Corriger!",ROUND('M3-In'!AH256*AE256*fuf,2))</f>
        <v>0</v>
      </c>
      <c r="AL256" s="81">
        <f>IF(V256=1,"Corriger!",ROUND('M3-In'!AI256*AE256*fuf,2))</f>
        <v>0</v>
      </c>
      <c r="AM256" s="81">
        <f>IF(V256=1,"Corriger!",ROUND('M3-In'!AJ256*AE256*fuf,2))</f>
        <v>0</v>
      </c>
      <c r="AN256" s="81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1">
        <f t="shared" si="58"/>
        <v>0</v>
      </c>
      <c r="AQ256" s="81">
        <f t="shared" ca="1" si="59"/>
        <v>0</v>
      </c>
      <c r="AR256" s="81">
        <f t="shared" ca="1" si="60"/>
        <v>0</v>
      </c>
      <c r="AS256" s="81">
        <f t="shared" si="61"/>
        <v>0</v>
      </c>
      <c r="AT256" s="81">
        <f t="shared" ca="1" si="62"/>
        <v>0</v>
      </c>
      <c r="AU256" s="81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'M3-In'!F257*malu3+'M3-In'!G257*dima3+'M3-In'!H257*wome3+'M3-In'!I257*doje3+'M3-In'!J257*vrve3+'M3-In'!K257*zasa3+'M3-In'!L257*zodi3</f>
        <v>0</v>
      </c>
      <c r="F257" s="34">
        <f>IF('M3-In'!Q257&lt;0,1,0)</f>
        <v>0</v>
      </c>
      <c r="G257" s="81" t="str">
        <f t="shared" si="48"/>
        <v>OK</v>
      </c>
      <c r="H257" s="81">
        <f>IF('M3-In'!Q257&lt;0,0,'M3-In'!Q257)</f>
        <v>0</v>
      </c>
      <c r="I257" s="25">
        <f>IF('M3-In'!F257&gt;0,malu3,0)</f>
        <v>0</v>
      </c>
      <c r="J257" s="25">
        <f>IF('M3-In'!G257&gt;0,dima3,0)</f>
        <v>0</v>
      </c>
      <c r="K257" s="25">
        <f>IF('M3-In'!H257&gt;0,wome3,0)</f>
        <v>0</v>
      </c>
      <c r="L257" s="25">
        <f>IF('M3-In'!I257&gt;0,doje3,0)</f>
        <v>0</v>
      </c>
      <c r="M257" s="25">
        <f>IF('M3-In'!J257&gt;0,vrve3,0)</f>
        <v>0</v>
      </c>
      <c r="N257" s="25">
        <f>IF('M3-In'!K257&gt;0,zasa3,0)</f>
        <v>0</v>
      </c>
      <c r="O257" s="25">
        <f>IF('M3-In'!L257&gt;0,zodi3,0)</f>
        <v>0</v>
      </c>
      <c r="P257" s="25">
        <f t="shared" si="49"/>
        <v>0</v>
      </c>
      <c r="Q257" s="25">
        <f>IF(P257+'M3-In'!U257&gt;malu3+dima3+wome3+doje3+vrve3+zasa3+zodi3,1,0)</f>
        <v>0</v>
      </c>
      <c r="R257" s="25" t="str">
        <f t="shared" si="50"/>
        <v>OK</v>
      </c>
      <c r="S257" s="25">
        <f>MIN(P257+'M3-In'!U257,malu3+dima3+wome3+doje3+vrve3+zasa3+zodi3)</f>
        <v>0</v>
      </c>
      <c r="T257" s="25">
        <f>IF('M3-In'!AD257+'M3-In'!AE257+'M3-In'!AF257+'M3-In'!AG257+'M3-In'!AH257+'M3-In'!AI257+'M3-In'!AJ257&gt;S257,1,0)</f>
        <v>0</v>
      </c>
      <c r="U257" s="25" t="str">
        <f t="shared" si="51"/>
        <v>OK</v>
      </c>
      <c r="V257" s="81">
        <f t="shared" si="52"/>
        <v>0</v>
      </c>
      <c r="W257" s="81">
        <f>ROUND('M3-In'!Y257+'M3-In'!Z257+'M3-In'!AA257*0.5+'M3-In'!AB257*0.5,2)</f>
        <v>0</v>
      </c>
      <c r="X257" s="81">
        <f>ROUND('M3-In'!Y257,2)+ROUND('M3-In'!Z257*1.5,2)+ROUND('M3-In'!AA257*0.6,2)+ROUND('M3-In'!AB257*0.9,2)</f>
        <v>0</v>
      </c>
      <c r="Y257" s="81">
        <f ca="1">IF(V257=1,"Corriger",'M3-In'!Y257* vergoeddrie +'M3-In'!Z257*ROUND( vergoeddrie *1.5,2)+'M3-In'!AA257*ROUND( vergoeddrie *0.6,2)+'M3-In'!AB257*ROUND( vergoeddrie *0.9,2))</f>
        <v>0</v>
      </c>
      <c r="Z257" s="81">
        <f t="shared" ca="1" si="53"/>
        <v>0</v>
      </c>
      <c r="AA257" s="81">
        <f>E257+'M3-In'!N257+'M3-In'!P257+H257</f>
        <v>0</v>
      </c>
      <c r="AB257" s="81">
        <f>E257+'M3-In'!N257+'M3-In'!P257</f>
        <v>0</v>
      </c>
      <c r="AC257" s="25">
        <f>IF(V257=1,"Corriger",MIN(AA257,ad5m3*Ident!L257))</f>
        <v>0</v>
      </c>
      <c r="AD257" s="25">
        <f>MIN(AB257,ad5m3*Ident!L257)</f>
        <v>0</v>
      </c>
      <c r="AE257" s="81">
        <f t="shared" si="54"/>
        <v>0</v>
      </c>
      <c r="AF257" s="81">
        <f t="shared" si="55"/>
        <v>0</v>
      </c>
      <c r="AG257" s="81">
        <f>'M3-In'!AD257+'M3-In'!AE257</f>
        <v>0</v>
      </c>
      <c r="AH257" s="81">
        <f t="shared" si="56"/>
        <v>0</v>
      </c>
      <c r="AI257" s="81">
        <f>IF(V257=1,"Corriger!",ROUND('M3-In'!AF257*AE257*fuf,2))</f>
        <v>0</v>
      </c>
      <c r="AJ257" s="81">
        <f>IF(V257=1,"Corriger!",ROUND('M3-In'!AG257*AE257*fuf,2))</f>
        <v>0</v>
      </c>
      <c r="AK257" s="81">
        <f>IF(V257=1,"Corriger!",ROUND('M3-In'!AH257*AE257*fuf,2))</f>
        <v>0</v>
      </c>
      <c r="AL257" s="81">
        <f>IF(V257=1,"Corriger!",ROUND('M3-In'!AI257*AE257*fuf,2))</f>
        <v>0</v>
      </c>
      <c r="AM257" s="81">
        <f>IF(V257=1,"Corriger!",ROUND('M3-In'!AJ257*AE257*fuf,2))</f>
        <v>0</v>
      </c>
      <c r="AN257" s="81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1">
        <f t="shared" si="58"/>
        <v>0</v>
      </c>
      <c r="AQ257" s="81">
        <f t="shared" ca="1" si="59"/>
        <v>0</v>
      </c>
      <c r="AR257" s="81">
        <f t="shared" ca="1" si="60"/>
        <v>0</v>
      </c>
      <c r="AS257" s="81">
        <f t="shared" si="61"/>
        <v>0</v>
      </c>
      <c r="AT257" s="81">
        <f t="shared" ca="1" si="62"/>
        <v>0</v>
      </c>
      <c r="AU257" s="81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'M3-In'!F258*malu3+'M3-In'!G258*dima3+'M3-In'!H258*wome3+'M3-In'!I258*doje3+'M3-In'!J258*vrve3+'M3-In'!K258*zasa3+'M3-In'!L258*zodi3</f>
        <v>0</v>
      </c>
      <c r="F258" s="34">
        <f>IF('M3-In'!Q258&lt;0,1,0)</f>
        <v>0</v>
      </c>
      <c r="G258" s="81" t="str">
        <f t="shared" si="48"/>
        <v>OK</v>
      </c>
      <c r="H258" s="81">
        <f>IF('M3-In'!Q258&lt;0,0,'M3-In'!Q258)</f>
        <v>0</v>
      </c>
      <c r="I258" s="25">
        <f>IF('M3-In'!F258&gt;0,malu3,0)</f>
        <v>0</v>
      </c>
      <c r="J258" s="25">
        <f>IF('M3-In'!G258&gt;0,dima3,0)</f>
        <v>0</v>
      </c>
      <c r="K258" s="25">
        <f>IF('M3-In'!H258&gt;0,wome3,0)</f>
        <v>0</v>
      </c>
      <c r="L258" s="25">
        <f>IF('M3-In'!I258&gt;0,doje3,0)</f>
        <v>0</v>
      </c>
      <c r="M258" s="25">
        <f>IF('M3-In'!J258&gt;0,vrve3,0)</f>
        <v>0</v>
      </c>
      <c r="N258" s="25">
        <f>IF('M3-In'!K258&gt;0,zasa3,0)</f>
        <v>0</v>
      </c>
      <c r="O258" s="25">
        <f>IF('M3-In'!L258&gt;0,zodi3,0)</f>
        <v>0</v>
      </c>
      <c r="P258" s="25">
        <f t="shared" si="49"/>
        <v>0</v>
      </c>
      <c r="Q258" s="25">
        <f>IF(P258+'M3-In'!U258&gt;malu3+dima3+wome3+doje3+vrve3+zasa3+zodi3,1,0)</f>
        <v>0</v>
      </c>
      <c r="R258" s="25" t="str">
        <f t="shared" si="50"/>
        <v>OK</v>
      </c>
      <c r="S258" s="25">
        <f>MIN(P258+'M3-In'!U258,malu3+dima3+wome3+doje3+vrve3+zasa3+zodi3)</f>
        <v>0</v>
      </c>
      <c r="T258" s="25">
        <f>IF('M3-In'!AD258+'M3-In'!AE258+'M3-In'!AF258+'M3-In'!AG258+'M3-In'!AH258+'M3-In'!AI258+'M3-In'!AJ258&gt;S258,1,0)</f>
        <v>0</v>
      </c>
      <c r="U258" s="25" t="str">
        <f t="shared" si="51"/>
        <v>OK</v>
      </c>
      <c r="V258" s="81">
        <f t="shared" si="52"/>
        <v>0</v>
      </c>
      <c r="W258" s="81">
        <f>ROUND('M3-In'!Y258+'M3-In'!Z258+'M3-In'!AA258*0.5+'M3-In'!AB258*0.5,2)</f>
        <v>0</v>
      </c>
      <c r="X258" s="81">
        <f>ROUND('M3-In'!Y258,2)+ROUND('M3-In'!Z258*1.5,2)+ROUND('M3-In'!AA258*0.6,2)+ROUND('M3-In'!AB258*0.9,2)</f>
        <v>0</v>
      </c>
      <c r="Y258" s="81">
        <f ca="1">IF(V258=1,"Corriger",'M3-In'!Y258* vergoeddrie +'M3-In'!Z258*ROUND( vergoeddrie *1.5,2)+'M3-In'!AA258*ROUND( vergoeddrie *0.6,2)+'M3-In'!AB258*ROUND( vergoeddrie *0.9,2))</f>
        <v>0</v>
      </c>
      <c r="Z258" s="81">
        <f t="shared" ca="1" si="53"/>
        <v>0</v>
      </c>
      <c r="AA258" s="81">
        <f>E258+'M3-In'!N258+'M3-In'!P258+H258</f>
        <v>0</v>
      </c>
      <c r="AB258" s="81">
        <f>E258+'M3-In'!N258+'M3-In'!P258</f>
        <v>0</v>
      </c>
      <c r="AC258" s="25">
        <f>IF(V258=1,"Corriger",MIN(AA258,ad5m3*Ident!L258))</f>
        <v>0</v>
      </c>
      <c r="AD258" s="25">
        <f>MIN(AB258,ad5m3*Ident!L258)</f>
        <v>0</v>
      </c>
      <c r="AE258" s="81">
        <f t="shared" si="54"/>
        <v>0</v>
      </c>
      <c r="AF258" s="81">
        <f t="shared" si="55"/>
        <v>0</v>
      </c>
      <c r="AG258" s="81">
        <f>'M3-In'!AD258+'M3-In'!AE258</f>
        <v>0</v>
      </c>
      <c r="AH258" s="81">
        <f t="shared" si="56"/>
        <v>0</v>
      </c>
      <c r="AI258" s="81">
        <f>IF(V258=1,"Corriger!",ROUND('M3-In'!AF258*AE258*fuf,2))</f>
        <v>0</v>
      </c>
      <c r="AJ258" s="81">
        <f>IF(V258=1,"Corriger!",ROUND('M3-In'!AG258*AE258*fuf,2))</f>
        <v>0</v>
      </c>
      <c r="AK258" s="81">
        <f>IF(V258=1,"Corriger!",ROUND('M3-In'!AH258*AE258*fuf,2))</f>
        <v>0</v>
      </c>
      <c r="AL258" s="81">
        <f>IF(V258=1,"Corriger!",ROUND('M3-In'!AI258*AE258*fuf,2))</f>
        <v>0</v>
      </c>
      <c r="AM258" s="81">
        <f>IF(V258=1,"Corriger!",ROUND('M3-In'!AJ258*AE258*fuf,2))</f>
        <v>0</v>
      </c>
      <c r="AN258" s="81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1">
        <f t="shared" si="58"/>
        <v>0</v>
      </c>
      <c r="AQ258" s="81">
        <f t="shared" ca="1" si="59"/>
        <v>0</v>
      </c>
      <c r="AR258" s="81">
        <f t="shared" ca="1" si="60"/>
        <v>0</v>
      </c>
      <c r="AS258" s="81">
        <f t="shared" si="61"/>
        <v>0</v>
      </c>
      <c r="AT258" s="81">
        <f t="shared" ca="1" si="62"/>
        <v>0</v>
      </c>
      <c r="AU258" s="81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'M3-In'!F259*malu3+'M3-In'!G259*dima3+'M3-In'!H259*wome3+'M3-In'!I259*doje3+'M3-In'!J259*vrve3+'M3-In'!K259*zasa3+'M3-In'!L259*zodi3</f>
        <v>0</v>
      </c>
      <c r="F259" s="34">
        <f>IF('M3-In'!Q259&lt;0,1,0)</f>
        <v>0</v>
      </c>
      <c r="G259" s="81" t="str">
        <f t="shared" si="48"/>
        <v>OK</v>
      </c>
      <c r="H259" s="81">
        <f>IF('M3-In'!Q259&lt;0,0,'M3-In'!Q259)</f>
        <v>0</v>
      </c>
      <c r="I259" s="25">
        <f>IF('M3-In'!F259&gt;0,malu3,0)</f>
        <v>0</v>
      </c>
      <c r="J259" s="25">
        <f>IF('M3-In'!G259&gt;0,dima3,0)</f>
        <v>0</v>
      </c>
      <c r="K259" s="25">
        <f>IF('M3-In'!H259&gt;0,wome3,0)</f>
        <v>0</v>
      </c>
      <c r="L259" s="25">
        <f>IF('M3-In'!I259&gt;0,doje3,0)</f>
        <v>0</v>
      </c>
      <c r="M259" s="25">
        <f>IF('M3-In'!J259&gt;0,vrve3,0)</f>
        <v>0</v>
      </c>
      <c r="N259" s="25">
        <f>IF('M3-In'!K259&gt;0,zasa3,0)</f>
        <v>0</v>
      </c>
      <c r="O259" s="25">
        <f>IF('M3-In'!L259&gt;0,zodi3,0)</f>
        <v>0</v>
      </c>
      <c r="P259" s="25">
        <f t="shared" si="49"/>
        <v>0</v>
      </c>
      <c r="Q259" s="25">
        <f>IF(P259+'M3-In'!U259&gt;malu3+dima3+wome3+doje3+vrve3+zasa3+zodi3,1,0)</f>
        <v>0</v>
      </c>
      <c r="R259" s="25" t="str">
        <f t="shared" si="50"/>
        <v>OK</v>
      </c>
      <c r="S259" s="25">
        <f>MIN(P259+'M3-In'!U259,malu3+dima3+wome3+doje3+vrve3+zasa3+zodi3)</f>
        <v>0</v>
      </c>
      <c r="T259" s="25">
        <f>IF('M3-In'!AD259+'M3-In'!AE259+'M3-In'!AF259+'M3-In'!AG259+'M3-In'!AH259+'M3-In'!AI259+'M3-In'!AJ259&gt;S259,1,0)</f>
        <v>0</v>
      </c>
      <c r="U259" s="25" t="str">
        <f t="shared" si="51"/>
        <v>OK</v>
      </c>
      <c r="V259" s="81">
        <f t="shared" si="52"/>
        <v>0</v>
      </c>
      <c r="W259" s="81">
        <f>ROUND('M3-In'!Y259+'M3-In'!Z259+'M3-In'!AA259*0.5+'M3-In'!AB259*0.5,2)</f>
        <v>0</v>
      </c>
      <c r="X259" s="81">
        <f>ROUND('M3-In'!Y259,2)+ROUND('M3-In'!Z259*1.5,2)+ROUND('M3-In'!AA259*0.6,2)+ROUND('M3-In'!AB259*0.9,2)</f>
        <v>0</v>
      </c>
      <c r="Y259" s="81">
        <f ca="1">IF(V259=1,"Corriger",'M3-In'!Y259* vergoeddrie +'M3-In'!Z259*ROUND( vergoeddrie *1.5,2)+'M3-In'!AA259*ROUND( vergoeddrie *0.6,2)+'M3-In'!AB259*ROUND( vergoeddrie *0.9,2))</f>
        <v>0</v>
      </c>
      <c r="Z259" s="81">
        <f t="shared" ca="1" si="53"/>
        <v>0</v>
      </c>
      <c r="AA259" s="81">
        <f>E259+'M3-In'!N259+'M3-In'!P259+H259</f>
        <v>0</v>
      </c>
      <c r="AB259" s="81">
        <f>E259+'M3-In'!N259+'M3-In'!P259</f>
        <v>0</v>
      </c>
      <c r="AC259" s="25">
        <f>IF(V259=1,"Corriger",MIN(AA259,ad5m3*Ident!L259))</f>
        <v>0</v>
      </c>
      <c r="AD259" s="25">
        <f>MIN(AB259,ad5m3*Ident!L259)</f>
        <v>0</v>
      </c>
      <c r="AE259" s="81">
        <f t="shared" si="54"/>
        <v>0</v>
      </c>
      <c r="AF259" s="81">
        <f t="shared" si="55"/>
        <v>0</v>
      </c>
      <c r="AG259" s="81">
        <f>'M3-In'!AD259+'M3-In'!AE259</f>
        <v>0</v>
      </c>
      <c r="AH259" s="81">
        <f t="shared" si="56"/>
        <v>0</v>
      </c>
      <c r="AI259" s="81">
        <f>IF(V259=1,"Corriger!",ROUND('M3-In'!AF259*AE259*fuf,2))</f>
        <v>0</v>
      </c>
      <c r="AJ259" s="81">
        <f>IF(V259=1,"Corriger!",ROUND('M3-In'!AG259*AE259*fuf,2))</f>
        <v>0</v>
      </c>
      <c r="AK259" s="81">
        <f>IF(V259=1,"Corriger!",ROUND('M3-In'!AH259*AE259*fuf,2))</f>
        <v>0</v>
      </c>
      <c r="AL259" s="81">
        <f>IF(V259=1,"Corriger!",ROUND('M3-In'!AI259*AE259*fuf,2))</f>
        <v>0</v>
      </c>
      <c r="AM259" s="81">
        <f>IF(V259=1,"Corriger!",ROUND('M3-In'!AJ259*AE259*fuf,2))</f>
        <v>0</v>
      </c>
      <c r="AN259" s="81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1">
        <f t="shared" si="58"/>
        <v>0</v>
      </c>
      <c r="AQ259" s="81">
        <f t="shared" ca="1" si="59"/>
        <v>0</v>
      </c>
      <c r="AR259" s="81">
        <f t="shared" ca="1" si="60"/>
        <v>0</v>
      </c>
      <c r="AS259" s="81">
        <f t="shared" si="61"/>
        <v>0</v>
      </c>
      <c r="AT259" s="81">
        <f t="shared" ca="1" si="62"/>
        <v>0</v>
      </c>
      <c r="AU259" s="81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'M3-In'!F260*malu3+'M3-In'!G260*dima3+'M3-In'!H260*wome3+'M3-In'!I260*doje3+'M3-In'!J260*vrve3+'M3-In'!K260*zasa3+'M3-In'!L260*zodi3</f>
        <v>0</v>
      </c>
      <c r="F260" s="34">
        <f>IF('M3-In'!Q260&lt;0,1,0)</f>
        <v>0</v>
      </c>
      <c r="G260" s="81" t="str">
        <f t="shared" ref="G260:G300" si="64">IF(F260=1,"pas&lt;0 !","OK")</f>
        <v>OK</v>
      </c>
      <c r="H260" s="81">
        <f>IF('M3-In'!Q260&lt;0,0,'M3-In'!Q260)</f>
        <v>0</v>
      </c>
      <c r="I260" s="25">
        <f>IF('M3-In'!F260&gt;0,malu3,0)</f>
        <v>0</v>
      </c>
      <c r="J260" s="25">
        <f>IF('M3-In'!G260&gt;0,dima3,0)</f>
        <v>0</v>
      </c>
      <c r="K260" s="25">
        <f>IF('M3-In'!H260&gt;0,wome3,0)</f>
        <v>0</v>
      </c>
      <c r="L260" s="25">
        <f>IF('M3-In'!I260&gt;0,doje3,0)</f>
        <v>0</v>
      </c>
      <c r="M260" s="25">
        <f>IF('M3-In'!J260&gt;0,vrve3,0)</f>
        <v>0</v>
      </c>
      <c r="N260" s="25">
        <f>IF('M3-In'!K260&gt;0,zasa3,0)</f>
        <v>0</v>
      </c>
      <c r="O260" s="25">
        <f>IF('M3-In'!L260&gt;0,zodi3,0)</f>
        <v>0</v>
      </c>
      <c r="P260" s="25">
        <f t="shared" ref="P260:P300" si="65">I260+J260+K260+L260+M260+N260+O260</f>
        <v>0</v>
      </c>
      <c r="Q260" s="25">
        <f>IF(P260+'M3-In'!U260&gt;malu3+dima3+wome3+doje3+vrve3+zasa3+zodi3,1,0)</f>
        <v>0</v>
      </c>
      <c r="R260" s="25" t="str">
        <f t="shared" ref="R260:R300" si="66">IF(Q260=1,"Trop!","OK")</f>
        <v>OK</v>
      </c>
      <c r="S260" s="25">
        <f>MIN(P260+'M3-In'!U260,malu3+dima3+wome3+doje3+vrve3+zasa3+zodi3)</f>
        <v>0</v>
      </c>
      <c r="T260" s="25">
        <f>IF('M3-In'!AD260+'M3-In'!AE260+'M3-In'!AF260+'M3-In'!AG260+'M3-In'!AH260+'M3-In'!AI260+'M3-In'!AJ260&gt;S260,1,0)</f>
        <v>0</v>
      </c>
      <c r="U260" s="25" t="str">
        <f t="shared" ref="U260:U300" si="67">IF(T260=1,"Trop!","OK")</f>
        <v>OK</v>
      </c>
      <c r="V260" s="81">
        <f t="shared" ref="V260:V300" si="68">IF(OR(Q260=1,T260=1,F260=1),1,0)</f>
        <v>0</v>
      </c>
      <c r="W260" s="81">
        <f>ROUND('M3-In'!Y260+'M3-In'!Z260+'M3-In'!AA260*0.5+'M3-In'!AB260*0.5,2)</f>
        <v>0</v>
      </c>
      <c r="X260" s="81">
        <f>ROUND('M3-In'!Y260,2)+ROUND('M3-In'!Z260*1.5,2)+ROUND('M3-In'!AA260*0.6,2)+ROUND('M3-In'!AB260*0.9,2)</f>
        <v>0</v>
      </c>
      <c r="Y260" s="81">
        <f ca="1">IF(V260=1,"Corriger",'M3-In'!Y260* vergoeddrie +'M3-In'!Z260*ROUND( vergoeddrie *1.5,2)+'M3-In'!AA260*ROUND( vergoeddrie *0.6,2)+'M3-In'!AB260*ROUND( vergoeddrie *0.9,2))</f>
        <v>0</v>
      </c>
      <c r="Z260" s="81">
        <f t="shared" ref="Z260:Z300" ca="1" si="69">IF(V260=1,"Corriger",Y260-AU260)</f>
        <v>0</v>
      </c>
      <c r="AA260" s="81">
        <f>E260+'M3-In'!N260+'M3-In'!P260+H260</f>
        <v>0</v>
      </c>
      <c r="AB260" s="81">
        <f>E260+'M3-In'!N260+'M3-In'!P260</f>
        <v>0</v>
      </c>
      <c r="AC260" s="25">
        <f>IF(V260=1,"Corriger",MIN(AA260,ad5m3*Ident!L260))</f>
        <v>0</v>
      </c>
      <c r="AD260" s="25">
        <f>MIN(AB260,ad5m3*Ident!L260)</f>
        <v>0</v>
      </c>
      <c r="AE260" s="81">
        <f t="shared" ref="AE260:AE300" si="70">IF(V260=1,"Corriger!",IF(S260=0,0,ROUND(AD260/S260,2)))</f>
        <v>0</v>
      </c>
      <c r="AF260" s="81">
        <f t="shared" ref="AF260:AF300" si="71">IF(V260=1,"Corriger!",ROUND(W260*fuf,2))</f>
        <v>0</v>
      </c>
      <c r="AG260" s="81">
        <f>'M3-In'!AD260+'M3-In'!AE260</f>
        <v>0</v>
      </c>
      <c r="AH260" s="81">
        <f t="shared" ref="AH260:AH300" si="72">IF(V260=1,"Corriger!",ROUND(AG260*AE260*fuf,2))</f>
        <v>0</v>
      </c>
      <c r="AI260" s="81">
        <f>IF(V260=1,"Corriger!",ROUND('M3-In'!AF260*AE260*fuf,2))</f>
        <v>0</v>
      </c>
      <c r="AJ260" s="81">
        <f>IF(V260=1,"Corriger!",ROUND('M3-In'!AG260*AE260*fuf,2))</f>
        <v>0</v>
      </c>
      <c r="AK260" s="81">
        <f>IF(V260=1,"Corriger!",ROUND('M3-In'!AH260*AE260*fuf,2))</f>
        <v>0</v>
      </c>
      <c r="AL260" s="81">
        <f>IF(V260=1,"Corriger!",ROUND('M3-In'!AI260*AE260*fuf,2))</f>
        <v>0</v>
      </c>
      <c r="AM260" s="81">
        <f>IF(V260=1,"Corriger!",ROUND('M3-In'!AJ260*AE260*fuf,2))</f>
        <v>0</v>
      </c>
      <c r="AN260" s="81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1">
        <f t="shared" ref="AP260:AP300" si="74">ROUND(W260*fuf,2)</f>
        <v>0</v>
      </c>
      <c r="AQ260" s="81">
        <f t="shared" ref="AQ260:AQ300" ca="1" si="75">ROUND(fulm3*AP260,2)</f>
        <v>0</v>
      </c>
      <c r="AR260" s="81">
        <f t="shared" ref="AR260:AR300" ca="1" si="76">ROUND(AQ260*wnbij/100,2)</f>
        <v>0</v>
      </c>
      <c r="AS260" s="81">
        <f t="shared" ref="AS260:AS300" si="77">MIN(ROUND(AP260/upm_3,2),1)</f>
        <v>0</v>
      </c>
      <c r="AT260" s="81">
        <f t="shared" ref="AT260:AT300" ca="1" si="78">MIN(ROUND(bvmll3*AS260,2),AR260)</f>
        <v>0</v>
      </c>
      <c r="AU260" s="81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'M3-In'!F261*malu3+'M3-In'!G261*dima3+'M3-In'!H261*wome3+'M3-In'!I261*doje3+'M3-In'!J261*vrve3+'M3-In'!K261*zasa3+'M3-In'!L261*zodi3</f>
        <v>0</v>
      </c>
      <c r="F261" s="34">
        <f>IF('M3-In'!Q261&lt;0,1,0)</f>
        <v>0</v>
      </c>
      <c r="G261" s="81" t="str">
        <f t="shared" si="64"/>
        <v>OK</v>
      </c>
      <c r="H261" s="81">
        <f>IF('M3-In'!Q261&lt;0,0,'M3-In'!Q261)</f>
        <v>0</v>
      </c>
      <c r="I261" s="25">
        <f>IF('M3-In'!F261&gt;0,malu3,0)</f>
        <v>0</v>
      </c>
      <c r="J261" s="25">
        <f>IF('M3-In'!G261&gt;0,dima3,0)</f>
        <v>0</v>
      </c>
      <c r="K261" s="25">
        <f>IF('M3-In'!H261&gt;0,wome3,0)</f>
        <v>0</v>
      </c>
      <c r="L261" s="25">
        <f>IF('M3-In'!I261&gt;0,doje3,0)</f>
        <v>0</v>
      </c>
      <c r="M261" s="25">
        <f>IF('M3-In'!J261&gt;0,vrve3,0)</f>
        <v>0</v>
      </c>
      <c r="N261" s="25">
        <f>IF('M3-In'!K261&gt;0,zasa3,0)</f>
        <v>0</v>
      </c>
      <c r="O261" s="25">
        <f>IF('M3-In'!L261&gt;0,zodi3,0)</f>
        <v>0</v>
      </c>
      <c r="P261" s="25">
        <f t="shared" si="65"/>
        <v>0</v>
      </c>
      <c r="Q261" s="25">
        <f>IF(P261+'M3-In'!U261&gt;malu3+dima3+wome3+doje3+vrve3+zasa3+zodi3,1,0)</f>
        <v>0</v>
      </c>
      <c r="R261" s="25" t="str">
        <f t="shared" si="66"/>
        <v>OK</v>
      </c>
      <c r="S261" s="25">
        <f>MIN(P261+'M3-In'!U261,malu3+dima3+wome3+doje3+vrve3+zasa3+zodi3)</f>
        <v>0</v>
      </c>
      <c r="T261" s="25">
        <f>IF('M3-In'!AD261+'M3-In'!AE261+'M3-In'!AF261+'M3-In'!AG261+'M3-In'!AH261+'M3-In'!AI261+'M3-In'!AJ261&gt;S261,1,0)</f>
        <v>0</v>
      </c>
      <c r="U261" s="25" t="str">
        <f t="shared" si="67"/>
        <v>OK</v>
      </c>
      <c r="V261" s="81">
        <f t="shared" si="68"/>
        <v>0</v>
      </c>
      <c r="W261" s="81">
        <f>ROUND('M3-In'!Y261+'M3-In'!Z261+'M3-In'!AA261*0.5+'M3-In'!AB261*0.5,2)</f>
        <v>0</v>
      </c>
      <c r="X261" s="81">
        <f>ROUND('M3-In'!Y261,2)+ROUND('M3-In'!Z261*1.5,2)+ROUND('M3-In'!AA261*0.6,2)+ROUND('M3-In'!AB261*0.9,2)</f>
        <v>0</v>
      </c>
      <c r="Y261" s="81">
        <f ca="1">IF(V261=1,"Corriger",'M3-In'!Y261* vergoeddrie +'M3-In'!Z261*ROUND( vergoeddrie *1.5,2)+'M3-In'!AA261*ROUND( vergoeddrie *0.6,2)+'M3-In'!AB261*ROUND( vergoeddrie *0.9,2))</f>
        <v>0</v>
      </c>
      <c r="Z261" s="81">
        <f t="shared" ca="1" si="69"/>
        <v>0</v>
      </c>
      <c r="AA261" s="81">
        <f>E261+'M3-In'!N261+'M3-In'!P261+H261</f>
        <v>0</v>
      </c>
      <c r="AB261" s="81">
        <f>E261+'M3-In'!N261+'M3-In'!P261</f>
        <v>0</v>
      </c>
      <c r="AC261" s="25">
        <f>IF(V261=1,"Corriger",MIN(AA261,ad5m3*Ident!L261))</f>
        <v>0</v>
      </c>
      <c r="AD261" s="25">
        <f>MIN(AB261,ad5m3*Ident!L261)</f>
        <v>0</v>
      </c>
      <c r="AE261" s="81">
        <f t="shared" si="70"/>
        <v>0</v>
      </c>
      <c r="AF261" s="81">
        <f t="shared" si="71"/>
        <v>0</v>
      </c>
      <c r="AG261" s="81">
        <f>'M3-In'!AD261+'M3-In'!AE261</f>
        <v>0</v>
      </c>
      <c r="AH261" s="81">
        <f t="shared" si="72"/>
        <v>0</v>
      </c>
      <c r="AI261" s="81">
        <f>IF(V261=1,"Corriger!",ROUND('M3-In'!AF261*AE261*fuf,2))</f>
        <v>0</v>
      </c>
      <c r="AJ261" s="81">
        <f>IF(V261=1,"Corriger!",ROUND('M3-In'!AG261*AE261*fuf,2))</f>
        <v>0</v>
      </c>
      <c r="AK261" s="81">
        <f>IF(V261=1,"Corriger!",ROUND('M3-In'!AH261*AE261*fuf,2))</f>
        <v>0</v>
      </c>
      <c r="AL261" s="81">
        <f>IF(V261=1,"Corriger!",ROUND('M3-In'!AI261*AE261*fuf,2))</f>
        <v>0</v>
      </c>
      <c r="AM261" s="81">
        <f>IF(V261=1,"Corriger!",ROUND('M3-In'!AJ261*AE261*fuf,2))</f>
        <v>0</v>
      </c>
      <c r="AN261" s="81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1">
        <f t="shared" si="74"/>
        <v>0</v>
      </c>
      <c r="AQ261" s="81">
        <f t="shared" ca="1" si="75"/>
        <v>0</v>
      </c>
      <c r="AR261" s="81">
        <f t="shared" ca="1" si="76"/>
        <v>0</v>
      </c>
      <c r="AS261" s="81">
        <f t="shared" si="77"/>
        <v>0</v>
      </c>
      <c r="AT261" s="81">
        <f t="shared" ca="1" si="78"/>
        <v>0</v>
      </c>
      <c r="AU261" s="81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'M3-In'!F262*malu3+'M3-In'!G262*dima3+'M3-In'!H262*wome3+'M3-In'!I262*doje3+'M3-In'!J262*vrve3+'M3-In'!K262*zasa3+'M3-In'!L262*zodi3</f>
        <v>0</v>
      </c>
      <c r="F262" s="34">
        <f>IF('M3-In'!Q262&lt;0,1,0)</f>
        <v>0</v>
      </c>
      <c r="G262" s="81" t="str">
        <f t="shared" si="64"/>
        <v>OK</v>
      </c>
      <c r="H262" s="81">
        <f>IF('M3-In'!Q262&lt;0,0,'M3-In'!Q262)</f>
        <v>0</v>
      </c>
      <c r="I262" s="25">
        <f>IF('M3-In'!F262&gt;0,malu3,0)</f>
        <v>0</v>
      </c>
      <c r="J262" s="25">
        <f>IF('M3-In'!G262&gt;0,dima3,0)</f>
        <v>0</v>
      </c>
      <c r="K262" s="25">
        <f>IF('M3-In'!H262&gt;0,wome3,0)</f>
        <v>0</v>
      </c>
      <c r="L262" s="25">
        <f>IF('M3-In'!I262&gt;0,doje3,0)</f>
        <v>0</v>
      </c>
      <c r="M262" s="25">
        <f>IF('M3-In'!J262&gt;0,vrve3,0)</f>
        <v>0</v>
      </c>
      <c r="N262" s="25">
        <f>IF('M3-In'!K262&gt;0,zasa3,0)</f>
        <v>0</v>
      </c>
      <c r="O262" s="25">
        <f>IF('M3-In'!L262&gt;0,zodi3,0)</f>
        <v>0</v>
      </c>
      <c r="P262" s="25">
        <f t="shared" si="65"/>
        <v>0</v>
      </c>
      <c r="Q262" s="25">
        <f>IF(P262+'M3-In'!U262&gt;malu3+dima3+wome3+doje3+vrve3+zasa3+zodi3,1,0)</f>
        <v>0</v>
      </c>
      <c r="R262" s="25" t="str">
        <f t="shared" si="66"/>
        <v>OK</v>
      </c>
      <c r="S262" s="25">
        <f>MIN(P262+'M3-In'!U262,malu3+dima3+wome3+doje3+vrve3+zasa3+zodi3)</f>
        <v>0</v>
      </c>
      <c r="T262" s="25">
        <f>IF('M3-In'!AD262+'M3-In'!AE262+'M3-In'!AF262+'M3-In'!AG262+'M3-In'!AH262+'M3-In'!AI262+'M3-In'!AJ262&gt;S262,1,0)</f>
        <v>0</v>
      </c>
      <c r="U262" s="25" t="str">
        <f t="shared" si="67"/>
        <v>OK</v>
      </c>
      <c r="V262" s="81">
        <f t="shared" si="68"/>
        <v>0</v>
      </c>
      <c r="W262" s="81">
        <f>ROUND('M3-In'!Y262+'M3-In'!Z262+'M3-In'!AA262*0.5+'M3-In'!AB262*0.5,2)</f>
        <v>0</v>
      </c>
      <c r="X262" s="81">
        <f>ROUND('M3-In'!Y262,2)+ROUND('M3-In'!Z262*1.5,2)+ROUND('M3-In'!AA262*0.6,2)+ROUND('M3-In'!AB262*0.9,2)</f>
        <v>0</v>
      </c>
      <c r="Y262" s="81">
        <f ca="1">IF(V262=1,"Corriger",'M3-In'!Y262* vergoeddrie +'M3-In'!Z262*ROUND( vergoeddrie *1.5,2)+'M3-In'!AA262*ROUND( vergoeddrie *0.6,2)+'M3-In'!AB262*ROUND( vergoeddrie *0.9,2))</f>
        <v>0</v>
      </c>
      <c r="Z262" s="81">
        <f t="shared" ca="1" si="69"/>
        <v>0</v>
      </c>
      <c r="AA262" s="81">
        <f>E262+'M3-In'!N262+'M3-In'!P262+H262</f>
        <v>0</v>
      </c>
      <c r="AB262" s="81">
        <f>E262+'M3-In'!N262+'M3-In'!P262</f>
        <v>0</v>
      </c>
      <c r="AC262" s="25">
        <f>IF(V262=1,"Corriger",MIN(AA262,ad5m3*Ident!L262))</f>
        <v>0</v>
      </c>
      <c r="AD262" s="25">
        <f>MIN(AB262,ad5m3*Ident!L262)</f>
        <v>0</v>
      </c>
      <c r="AE262" s="81">
        <f t="shared" si="70"/>
        <v>0</v>
      </c>
      <c r="AF262" s="81">
        <f t="shared" si="71"/>
        <v>0</v>
      </c>
      <c r="AG262" s="81">
        <f>'M3-In'!AD262+'M3-In'!AE262</f>
        <v>0</v>
      </c>
      <c r="AH262" s="81">
        <f t="shared" si="72"/>
        <v>0</v>
      </c>
      <c r="AI262" s="81">
        <f>IF(V262=1,"Corriger!",ROUND('M3-In'!AF262*AE262*fuf,2))</f>
        <v>0</v>
      </c>
      <c r="AJ262" s="81">
        <f>IF(V262=1,"Corriger!",ROUND('M3-In'!AG262*AE262*fuf,2))</f>
        <v>0</v>
      </c>
      <c r="AK262" s="81">
        <f>IF(V262=1,"Corriger!",ROUND('M3-In'!AH262*AE262*fuf,2))</f>
        <v>0</v>
      </c>
      <c r="AL262" s="81">
        <f>IF(V262=1,"Corriger!",ROUND('M3-In'!AI262*AE262*fuf,2))</f>
        <v>0</v>
      </c>
      <c r="AM262" s="81">
        <f>IF(V262=1,"Corriger!",ROUND('M3-In'!AJ262*AE262*fuf,2))</f>
        <v>0</v>
      </c>
      <c r="AN262" s="81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1">
        <f t="shared" si="74"/>
        <v>0</v>
      </c>
      <c r="AQ262" s="81">
        <f t="shared" ca="1" si="75"/>
        <v>0</v>
      </c>
      <c r="AR262" s="81">
        <f t="shared" ca="1" si="76"/>
        <v>0</v>
      </c>
      <c r="AS262" s="81">
        <f t="shared" si="77"/>
        <v>0</v>
      </c>
      <c r="AT262" s="81">
        <f t="shared" ca="1" si="78"/>
        <v>0</v>
      </c>
      <c r="AU262" s="81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'M3-In'!F263*malu3+'M3-In'!G263*dima3+'M3-In'!H263*wome3+'M3-In'!I263*doje3+'M3-In'!J263*vrve3+'M3-In'!K263*zasa3+'M3-In'!L263*zodi3</f>
        <v>0</v>
      </c>
      <c r="F263" s="34">
        <f>IF('M3-In'!Q263&lt;0,1,0)</f>
        <v>0</v>
      </c>
      <c r="G263" s="81" t="str">
        <f t="shared" si="64"/>
        <v>OK</v>
      </c>
      <c r="H263" s="81">
        <f>IF('M3-In'!Q263&lt;0,0,'M3-In'!Q263)</f>
        <v>0</v>
      </c>
      <c r="I263" s="25">
        <f>IF('M3-In'!F263&gt;0,malu3,0)</f>
        <v>0</v>
      </c>
      <c r="J263" s="25">
        <f>IF('M3-In'!G263&gt;0,dima3,0)</f>
        <v>0</v>
      </c>
      <c r="K263" s="25">
        <f>IF('M3-In'!H263&gt;0,wome3,0)</f>
        <v>0</v>
      </c>
      <c r="L263" s="25">
        <f>IF('M3-In'!I263&gt;0,doje3,0)</f>
        <v>0</v>
      </c>
      <c r="M263" s="25">
        <f>IF('M3-In'!J263&gt;0,vrve3,0)</f>
        <v>0</v>
      </c>
      <c r="N263" s="25">
        <f>IF('M3-In'!K263&gt;0,zasa3,0)</f>
        <v>0</v>
      </c>
      <c r="O263" s="25">
        <f>IF('M3-In'!L263&gt;0,zodi3,0)</f>
        <v>0</v>
      </c>
      <c r="P263" s="25">
        <f t="shared" si="65"/>
        <v>0</v>
      </c>
      <c r="Q263" s="25">
        <f>IF(P263+'M3-In'!U263&gt;malu3+dima3+wome3+doje3+vrve3+zasa3+zodi3,1,0)</f>
        <v>0</v>
      </c>
      <c r="R263" s="25" t="str">
        <f t="shared" si="66"/>
        <v>OK</v>
      </c>
      <c r="S263" s="25">
        <f>MIN(P263+'M3-In'!U263,malu3+dima3+wome3+doje3+vrve3+zasa3+zodi3)</f>
        <v>0</v>
      </c>
      <c r="T263" s="25">
        <f>IF('M3-In'!AD263+'M3-In'!AE263+'M3-In'!AF263+'M3-In'!AG263+'M3-In'!AH263+'M3-In'!AI263+'M3-In'!AJ263&gt;S263,1,0)</f>
        <v>0</v>
      </c>
      <c r="U263" s="25" t="str">
        <f t="shared" si="67"/>
        <v>OK</v>
      </c>
      <c r="V263" s="81">
        <f t="shared" si="68"/>
        <v>0</v>
      </c>
      <c r="W263" s="81">
        <f>ROUND('M3-In'!Y263+'M3-In'!Z263+'M3-In'!AA263*0.5+'M3-In'!AB263*0.5,2)</f>
        <v>0</v>
      </c>
      <c r="X263" s="81">
        <f>ROUND('M3-In'!Y263,2)+ROUND('M3-In'!Z263*1.5,2)+ROUND('M3-In'!AA263*0.6,2)+ROUND('M3-In'!AB263*0.9,2)</f>
        <v>0</v>
      </c>
      <c r="Y263" s="81">
        <f ca="1">IF(V263=1,"Corriger",'M3-In'!Y263* vergoeddrie +'M3-In'!Z263*ROUND( vergoeddrie *1.5,2)+'M3-In'!AA263*ROUND( vergoeddrie *0.6,2)+'M3-In'!AB263*ROUND( vergoeddrie *0.9,2))</f>
        <v>0</v>
      </c>
      <c r="Z263" s="81">
        <f t="shared" ca="1" si="69"/>
        <v>0</v>
      </c>
      <c r="AA263" s="81">
        <f>E263+'M3-In'!N263+'M3-In'!P263+H263</f>
        <v>0</v>
      </c>
      <c r="AB263" s="81">
        <f>E263+'M3-In'!N263+'M3-In'!P263</f>
        <v>0</v>
      </c>
      <c r="AC263" s="25">
        <f>IF(V263=1,"Corriger",MIN(AA263,ad5m3*Ident!L263))</f>
        <v>0</v>
      </c>
      <c r="AD263" s="25">
        <f>MIN(AB263,ad5m3*Ident!L263)</f>
        <v>0</v>
      </c>
      <c r="AE263" s="81">
        <f t="shared" si="70"/>
        <v>0</v>
      </c>
      <c r="AF263" s="81">
        <f t="shared" si="71"/>
        <v>0</v>
      </c>
      <c r="AG263" s="81">
        <f>'M3-In'!AD263+'M3-In'!AE263</f>
        <v>0</v>
      </c>
      <c r="AH263" s="81">
        <f t="shared" si="72"/>
        <v>0</v>
      </c>
      <c r="AI263" s="81">
        <f>IF(V263=1,"Corriger!",ROUND('M3-In'!AF263*AE263*fuf,2))</f>
        <v>0</v>
      </c>
      <c r="AJ263" s="81">
        <f>IF(V263=1,"Corriger!",ROUND('M3-In'!AG263*AE263*fuf,2))</f>
        <v>0</v>
      </c>
      <c r="AK263" s="81">
        <f>IF(V263=1,"Corriger!",ROUND('M3-In'!AH263*AE263*fuf,2))</f>
        <v>0</v>
      </c>
      <c r="AL263" s="81">
        <f>IF(V263=1,"Corriger!",ROUND('M3-In'!AI263*AE263*fuf,2))</f>
        <v>0</v>
      </c>
      <c r="AM263" s="81">
        <f>IF(V263=1,"Corriger!",ROUND('M3-In'!AJ263*AE263*fuf,2))</f>
        <v>0</v>
      </c>
      <c r="AN263" s="81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1">
        <f t="shared" si="74"/>
        <v>0</v>
      </c>
      <c r="AQ263" s="81">
        <f t="shared" ca="1" si="75"/>
        <v>0</v>
      </c>
      <c r="AR263" s="81">
        <f t="shared" ca="1" si="76"/>
        <v>0</v>
      </c>
      <c r="AS263" s="81">
        <f t="shared" si="77"/>
        <v>0</v>
      </c>
      <c r="AT263" s="81">
        <f t="shared" ca="1" si="78"/>
        <v>0</v>
      </c>
      <c r="AU263" s="81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'M3-In'!F264*malu3+'M3-In'!G264*dima3+'M3-In'!H264*wome3+'M3-In'!I264*doje3+'M3-In'!J264*vrve3+'M3-In'!K264*zasa3+'M3-In'!L264*zodi3</f>
        <v>0</v>
      </c>
      <c r="F264" s="34">
        <f>IF('M3-In'!Q264&lt;0,1,0)</f>
        <v>0</v>
      </c>
      <c r="G264" s="81" t="str">
        <f t="shared" si="64"/>
        <v>OK</v>
      </c>
      <c r="H264" s="81">
        <f>IF('M3-In'!Q264&lt;0,0,'M3-In'!Q264)</f>
        <v>0</v>
      </c>
      <c r="I264" s="25">
        <f>IF('M3-In'!F264&gt;0,malu3,0)</f>
        <v>0</v>
      </c>
      <c r="J264" s="25">
        <f>IF('M3-In'!G264&gt;0,dima3,0)</f>
        <v>0</v>
      </c>
      <c r="K264" s="25">
        <f>IF('M3-In'!H264&gt;0,wome3,0)</f>
        <v>0</v>
      </c>
      <c r="L264" s="25">
        <f>IF('M3-In'!I264&gt;0,doje3,0)</f>
        <v>0</v>
      </c>
      <c r="M264" s="25">
        <f>IF('M3-In'!J264&gt;0,vrve3,0)</f>
        <v>0</v>
      </c>
      <c r="N264" s="25">
        <f>IF('M3-In'!K264&gt;0,zasa3,0)</f>
        <v>0</v>
      </c>
      <c r="O264" s="25">
        <f>IF('M3-In'!L264&gt;0,zodi3,0)</f>
        <v>0</v>
      </c>
      <c r="P264" s="25">
        <f t="shared" si="65"/>
        <v>0</v>
      </c>
      <c r="Q264" s="25">
        <f>IF(P264+'M3-In'!U264&gt;malu3+dima3+wome3+doje3+vrve3+zasa3+zodi3,1,0)</f>
        <v>0</v>
      </c>
      <c r="R264" s="25" t="str">
        <f t="shared" si="66"/>
        <v>OK</v>
      </c>
      <c r="S264" s="25">
        <f>MIN(P264+'M3-In'!U264,malu3+dima3+wome3+doje3+vrve3+zasa3+zodi3)</f>
        <v>0</v>
      </c>
      <c r="T264" s="25">
        <f>IF('M3-In'!AD264+'M3-In'!AE264+'M3-In'!AF264+'M3-In'!AG264+'M3-In'!AH264+'M3-In'!AI264+'M3-In'!AJ264&gt;S264,1,0)</f>
        <v>0</v>
      </c>
      <c r="U264" s="25" t="str">
        <f t="shared" si="67"/>
        <v>OK</v>
      </c>
      <c r="V264" s="81">
        <f t="shared" si="68"/>
        <v>0</v>
      </c>
      <c r="W264" s="81">
        <f>ROUND('M3-In'!Y264+'M3-In'!Z264+'M3-In'!AA264*0.5+'M3-In'!AB264*0.5,2)</f>
        <v>0</v>
      </c>
      <c r="X264" s="81">
        <f>ROUND('M3-In'!Y264,2)+ROUND('M3-In'!Z264*1.5,2)+ROUND('M3-In'!AA264*0.6,2)+ROUND('M3-In'!AB264*0.9,2)</f>
        <v>0</v>
      </c>
      <c r="Y264" s="81">
        <f ca="1">IF(V264=1,"Corriger",'M3-In'!Y264* vergoeddrie +'M3-In'!Z264*ROUND( vergoeddrie *1.5,2)+'M3-In'!AA264*ROUND( vergoeddrie *0.6,2)+'M3-In'!AB264*ROUND( vergoeddrie *0.9,2))</f>
        <v>0</v>
      </c>
      <c r="Z264" s="81">
        <f t="shared" ca="1" si="69"/>
        <v>0</v>
      </c>
      <c r="AA264" s="81">
        <f>E264+'M3-In'!N264+'M3-In'!P264+H264</f>
        <v>0</v>
      </c>
      <c r="AB264" s="81">
        <f>E264+'M3-In'!N264+'M3-In'!P264</f>
        <v>0</v>
      </c>
      <c r="AC264" s="25">
        <f>IF(V264=1,"Corriger",MIN(AA264,ad5m3*Ident!L264))</f>
        <v>0</v>
      </c>
      <c r="AD264" s="25">
        <f>MIN(AB264,ad5m3*Ident!L264)</f>
        <v>0</v>
      </c>
      <c r="AE264" s="81">
        <f t="shared" si="70"/>
        <v>0</v>
      </c>
      <c r="AF264" s="81">
        <f t="shared" si="71"/>
        <v>0</v>
      </c>
      <c r="AG264" s="81">
        <f>'M3-In'!AD264+'M3-In'!AE264</f>
        <v>0</v>
      </c>
      <c r="AH264" s="81">
        <f t="shared" si="72"/>
        <v>0</v>
      </c>
      <c r="AI264" s="81">
        <f>IF(V264=1,"Corriger!",ROUND('M3-In'!AF264*AE264*fuf,2))</f>
        <v>0</v>
      </c>
      <c r="AJ264" s="81">
        <f>IF(V264=1,"Corriger!",ROUND('M3-In'!AG264*AE264*fuf,2))</f>
        <v>0</v>
      </c>
      <c r="AK264" s="81">
        <f>IF(V264=1,"Corriger!",ROUND('M3-In'!AH264*AE264*fuf,2))</f>
        <v>0</v>
      </c>
      <c r="AL264" s="81">
        <f>IF(V264=1,"Corriger!",ROUND('M3-In'!AI264*AE264*fuf,2))</f>
        <v>0</v>
      </c>
      <c r="AM264" s="81">
        <f>IF(V264=1,"Corriger!",ROUND('M3-In'!AJ264*AE264*fuf,2))</f>
        <v>0</v>
      </c>
      <c r="AN264" s="81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1">
        <f t="shared" si="74"/>
        <v>0</v>
      </c>
      <c r="AQ264" s="81">
        <f t="shared" ca="1" si="75"/>
        <v>0</v>
      </c>
      <c r="AR264" s="81">
        <f t="shared" ca="1" si="76"/>
        <v>0</v>
      </c>
      <c r="AS264" s="81">
        <f t="shared" si="77"/>
        <v>0</v>
      </c>
      <c r="AT264" s="81">
        <f t="shared" ca="1" si="78"/>
        <v>0</v>
      </c>
      <c r="AU264" s="81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'M3-In'!F265*malu3+'M3-In'!G265*dima3+'M3-In'!H265*wome3+'M3-In'!I265*doje3+'M3-In'!J265*vrve3+'M3-In'!K265*zasa3+'M3-In'!L265*zodi3</f>
        <v>0</v>
      </c>
      <c r="F265" s="34">
        <f>IF('M3-In'!Q265&lt;0,1,0)</f>
        <v>0</v>
      </c>
      <c r="G265" s="81" t="str">
        <f t="shared" si="64"/>
        <v>OK</v>
      </c>
      <c r="H265" s="81">
        <f>IF('M3-In'!Q265&lt;0,0,'M3-In'!Q265)</f>
        <v>0</v>
      </c>
      <c r="I265" s="25">
        <f>IF('M3-In'!F265&gt;0,malu3,0)</f>
        <v>0</v>
      </c>
      <c r="J265" s="25">
        <f>IF('M3-In'!G265&gt;0,dima3,0)</f>
        <v>0</v>
      </c>
      <c r="K265" s="25">
        <f>IF('M3-In'!H265&gt;0,wome3,0)</f>
        <v>0</v>
      </c>
      <c r="L265" s="25">
        <f>IF('M3-In'!I265&gt;0,doje3,0)</f>
        <v>0</v>
      </c>
      <c r="M265" s="25">
        <f>IF('M3-In'!J265&gt;0,vrve3,0)</f>
        <v>0</v>
      </c>
      <c r="N265" s="25">
        <f>IF('M3-In'!K265&gt;0,zasa3,0)</f>
        <v>0</v>
      </c>
      <c r="O265" s="25">
        <f>IF('M3-In'!L265&gt;0,zodi3,0)</f>
        <v>0</v>
      </c>
      <c r="P265" s="25">
        <f t="shared" si="65"/>
        <v>0</v>
      </c>
      <c r="Q265" s="25">
        <f>IF(P265+'M3-In'!U265&gt;malu3+dima3+wome3+doje3+vrve3+zasa3+zodi3,1,0)</f>
        <v>0</v>
      </c>
      <c r="R265" s="25" t="str">
        <f t="shared" si="66"/>
        <v>OK</v>
      </c>
      <c r="S265" s="25">
        <f>MIN(P265+'M3-In'!U265,malu3+dima3+wome3+doje3+vrve3+zasa3+zodi3)</f>
        <v>0</v>
      </c>
      <c r="T265" s="25">
        <f>IF('M3-In'!AD265+'M3-In'!AE265+'M3-In'!AF265+'M3-In'!AG265+'M3-In'!AH265+'M3-In'!AI265+'M3-In'!AJ265&gt;S265,1,0)</f>
        <v>0</v>
      </c>
      <c r="U265" s="25" t="str">
        <f t="shared" si="67"/>
        <v>OK</v>
      </c>
      <c r="V265" s="81">
        <f t="shared" si="68"/>
        <v>0</v>
      </c>
      <c r="W265" s="81">
        <f>ROUND('M3-In'!Y265+'M3-In'!Z265+'M3-In'!AA265*0.5+'M3-In'!AB265*0.5,2)</f>
        <v>0</v>
      </c>
      <c r="X265" s="81">
        <f>ROUND('M3-In'!Y265,2)+ROUND('M3-In'!Z265*1.5,2)+ROUND('M3-In'!AA265*0.6,2)+ROUND('M3-In'!AB265*0.9,2)</f>
        <v>0</v>
      </c>
      <c r="Y265" s="81">
        <f ca="1">IF(V265=1,"Corriger",'M3-In'!Y265* vergoeddrie +'M3-In'!Z265*ROUND( vergoeddrie *1.5,2)+'M3-In'!AA265*ROUND( vergoeddrie *0.6,2)+'M3-In'!AB265*ROUND( vergoeddrie *0.9,2))</f>
        <v>0</v>
      </c>
      <c r="Z265" s="81">
        <f t="shared" ca="1" si="69"/>
        <v>0</v>
      </c>
      <c r="AA265" s="81">
        <f>E265+'M3-In'!N265+'M3-In'!P265+H265</f>
        <v>0</v>
      </c>
      <c r="AB265" s="81">
        <f>E265+'M3-In'!N265+'M3-In'!P265</f>
        <v>0</v>
      </c>
      <c r="AC265" s="25">
        <f>IF(V265=1,"Corriger",MIN(AA265,ad5m3*Ident!L265))</f>
        <v>0</v>
      </c>
      <c r="AD265" s="25">
        <f>MIN(AB265,ad5m3*Ident!L265)</f>
        <v>0</v>
      </c>
      <c r="AE265" s="81">
        <f t="shared" si="70"/>
        <v>0</v>
      </c>
      <c r="AF265" s="81">
        <f t="shared" si="71"/>
        <v>0</v>
      </c>
      <c r="AG265" s="81">
        <f>'M3-In'!AD265+'M3-In'!AE265</f>
        <v>0</v>
      </c>
      <c r="AH265" s="81">
        <f t="shared" si="72"/>
        <v>0</v>
      </c>
      <c r="AI265" s="81">
        <f>IF(V265=1,"Corriger!",ROUND('M3-In'!AF265*AE265*fuf,2))</f>
        <v>0</v>
      </c>
      <c r="AJ265" s="81">
        <f>IF(V265=1,"Corriger!",ROUND('M3-In'!AG265*AE265*fuf,2))</f>
        <v>0</v>
      </c>
      <c r="AK265" s="81">
        <f>IF(V265=1,"Corriger!",ROUND('M3-In'!AH265*AE265*fuf,2))</f>
        <v>0</v>
      </c>
      <c r="AL265" s="81">
        <f>IF(V265=1,"Corriger!",ROUND('M3-In'!AI265*AE265*fuf,2))</f>
        <v>0</v>
      </c>
      <c r="AM265" s="81">
        <f>IF(V265=1,"Corriger!",ROUND('M3-In'!AJ265*AE265*fuf,2))</f>
        <v>0</v>
      </c>
      <c r="AN265" s="81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1">
        <f t="shared" si="74"/>
        <v>0</v>
      </c>
      <c r="AQ265" s="81">
        <f t="shared" ca="1" si="75"/>
        <v>0</v>
      </c>
      <c r="AR265" s="81">
        <f t="shared" ca="1" si="76"/>
        <v>0</v>
      </c>
      <c r="AS265" s="81">
        <f t="shared" si="77"/>
        <v>0</v>
      </c>
      <c r="AT265" s="81">
        <f t="shared" ca="1" si="78"/>
        <v>0</v>
      </c>
      <c r="AU265" s="81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'M3-In'!F266*malu3+'M3-In'!G266*dima3+'M3-In'!H266*wome3+'M3-In'!I266*doje3+'M3-In'!J266*vrve3+'M3-In'!K266*zasa3+'M3-In'!L266*zodi3</f>
        <v>0</v>
      </c>
      <c r="F266" s="34">
        <f>IF('M3-In'!Q266&lt;0,1,0)</f>
        <v>0</v>
      </c>
      <c r="G266" s="81" t="str">
        <f t="shared" si="64"/>
        <v>OK</v>
      </c>
      <c r="H266" s="81">
        <f>IF('M3-In'!Q266&lt;0,0,'M3-In'!Q266)</f>
        <v>0</v>
      </c>
      <c r="I266" s="25">
        <f>IF('M3-In'!F266&gt;0,malu3,0)</f>
        <v>0</v>
      </c>
      <c r="J266" s="25">
        <f>IF('M3-In'!G266&gt;0,dima3,0)</f>
        <v>0</v>
      </c>
      <c r="K266" s="25">
        <f>IF('M3-In'!H266&gt;0,wome3,0)</f>
        <v>0</v>
      </c>
      <c r="L266" s="25">
        <f>IF('M3-In'!I266&gt;0,doje3,0)</f>
        <v>0</v>
      </c>
      <c r="M266" s="25">
        <f>IF('M3-In'!J266&gt;0,vrve3,0)</f>
        <v>0</v>
      </c>
      <c r="N266" s="25">
        <f>IF('M3-In'!K266&gt;0,zasa3,0)</f>
        <v>0</v>
      </c>
      <c r="O266" s="25">
        <f>IF('M3-In'!L266&gt;0,zodi3,0)</f>
        <v>0</v>
      </c>
      <c r="P266" s="25">
        <f t="shared" si="65"/>
        <v>0</v>
      </c>
      <c r="Q266" s="25">
        <f>IF(P266+'M3-In'!U266&gt;malu3+dima3+wome3+doje3+vrve3+zasa3+zodi3,1,0)</f>
        <v>0</v>
      </c>
      <c r="R266" s="25" t="str">
        <f t="shared" si="66"/>
        <v>OK</v>
      </c>
      <c r="S266" s="25">
        <f>MIN(P266+'M3-In'!U266,malu3+dima3+wome3+doje3+vrve3+zasa3+zodi3)</f>
        <v>0</v>
      </c>
      <c r="T266" s="25">
        <f>IF('M3-In'!AD266+'M3-In'!AE266+'M3-In'!AF266+'M3-In'!AG266+'M3-In'!AH266+'M3-In'!AI266+'M3-In'!AJ266&gt;S266,1,0)</f>
        <v>0</v>
      </c>
      <c r="U266" s="25" t="str">
        <f t="shared" si="67"/>
        <v>OK</v>
      </c>
      <c r="V266" s="81">
        <f t="shared" si="68"/>
        <v>0</v>
      </c>
      <c r="W266" s="81">
        <f>ROUND('M3-In'!Y266+'M3-In'!Z266+'M3-In'!AA266*0.5+'M3-In'!AB266*0.5,2)</f>
        <v>0</v>
      </c>
      <c r="X266" s="81">
        <f>ROUND('M3-In'!Y266,2)+ROUND('M3-In'!Z266*1.5,2)+ROUND('M3-In'!AA266*0.6,2)+ROUND('M3-In'!AB266*0.9,2)</f>
        <v>0</v>
      </c>
      <c r="Y266" s="81">
        <f ca="1">IF(V266=1,"Corriger",'M3-In'!Y266* vergoeddrie +'M3-In'!Z266*ROUND( vergoeddrie *1.5,2)+'M3-In'!AA266*ROUND( vergoeddrie *0.6,2)+'M3-In'!AB266*ROUND( vergoeddrie *0.9,2))</f>
        <v>0</v>
      </c>
      <c r="Z266" s="81">
        <f t="shared" ca="1" si="69"/>
        <v>0</v>
      </c>
      <c r="AA266" s="81">
        <f>E266+'M3-In'!N266+'M3-In'!P266+H266</f>
        <v>0</v>
      </c>
      <c r="AB266" s="81">
        <f>E266+'M3-In'!N266+'M3-In'!P266</f>
        <v>0</v>
      </c>
      <c r="AC266" s="25">
        <f>IF(V266=1,"Corriger",MIN(AA266,ad5m3*Ident!L266))</f>
        <v>0</v>
      </c>
      <c r="AD266" s="25">
        <f>MIN(AB266,ad5m3*Ident!L266)</f>
        <v>0</v>
      </c>
      <c r="AE266" s="81">
        <f t="shared" si="70"/>
        <v>0</v>
      </c>
      <c r="AF266" s="81">
        <f t="shared" si="71"/>
        <v>0</v>
      </c>
      <c r="AG266" s="81">
        <f>'M3-In'!AD266+'M3-In'!AE266</f>
        <v>0</v>
      </c>
      <c r="AH266" s="81">
        <f t="shared" si="72"/>
        <v>0</v>
      </c>
      <c r="AI266" s="81">
        <f>IF(V266=1,"Corriger!",ROUND('M3-In'!AF266*AE266*fuf,2))</f>
        <v>0</v>
      </c>
      <c r="AJ266" s="81">
        <f>IF(V266=1,"Corriger!",ROUND('M3-In'!AG266*AE266*fuf,2))</f>
        <v>0</v>
      </c>
      <c r="AK266" s="81">
        <f>IF(V266=1,"Corriger!",ROUND('M3-In'!AH266*AE266*fuf,2))</f>
        <v>0</v>
      </c>
      <c r="AL266" s="81">
        <f>IF(V266=1,"Corriger!",ROUND('M3-In'!AI266*AE266*fuf,2))</f>
        <v>0</v>
      </c>
      <c r="AM266" s="81">
        <f>IF(V266=1,"Corriger!",ROUND('M3-In'!AJ266*AE266*fuf,2))</f>
        <v>0</v>
      </c>
      <c r="AN266" s="81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1">
        <f t="shared" si="74"/>
        <v>0</v>
      </c>
      <c r="AQ266" s="81">
        <f t="shared" ca="1" si="75"/>
        <v>0</v>
      </c>
      <c r="AR266" s="81">
        <f t="shared" ca="1" si="76"/>
        <v>0</v>
      </c>
      <c r="AS266" s="81">
        <f t="shared" si="77"/>
        <v>0</v>
      </c>
      <c r="AT266" s="81">
        <f t="shared" ca="1" si="78"/>
        <v>0</v>
      </c>
      <c r="AU266" s="81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'M3-In'!F267*malu3+'M3-In'!G267*dima3+'M3-In'!H267*wome3+'M3-In'!I267*doje3+'M3-In'!J267*vrve3+'M3-In'!K267*zasa3+'M3-In'!L267*zodi3</f>
        <v>0</v>
      </c>
      <c r="F267" s="34">
        <f>IF('M3-In'!Q267&lt;0,1,0)</f>
        <v>0</v>
      </c>
      <c r="G267" s="81" t="str">
        <f t="shared" si="64"/>
        <v>OK</v>
      </c>
      <c r="H267" s="81">
        <f>IF('M3-In'!Q267&lt;0,0,'M3-In'!Q267)</f>
        <v>0</v>
      </c>
      <c r="I267" s="25">
        <f>IF('M3-In'!F267&gt;0,malu3,0)</f>
        <v>0</v>
      </c>
      <c r="J267" s="25">
        <f>IF('M3-In'!G267&gt;0,dima3,0)</f>
        <v>0</v>
      </c>
      <c r="K267" s="25">
        <f>IF('M3-In'!H267&gt;0,wome3,0)</f>
        <v>0</v>
      </c>
      <c r="L267" s="25">
        <f>IF('M3-In'!I267&gt;0,doje3,0)</f>
        <v>0</v>
      </c>
      <c r="M267" s="25">
        <f>IF('M3-In'!J267&gt;0,vrve3,0)</f>
        <v>0</v>
      </c>
      <c r="N267" s="25">
        <f>IF('M3-In'!K267&gt;0,zasa3,0)</f>
        <v>0</v>
      </c>
      <c r="O267" s="25">
        <f>IF('M3-In'!L267&gt;0,zodi3,0)</f>
        <v>0</v>
      </c>
      <c r="P267" s="25">
        <f t="shared" si="65"/>
        <v>0</v>
      </c>
      <c r="Q267" s="25">
        <f>IF(P267+'M3-In'!U267&gt;malu3+dima3+wome3+doje3+vrve3+zasa3+zodi3,1,0)</f>
        <v>0</v>
      </c>
      <c r="R267" s="25" t="str">
        <f t="shared" si="66"/>
        <v>OK</v>
      </c>
      <c r="S267" s="25">
        <f>MIN(P267+'M3-In'!U267,malu3+dima3+wome3+doje3+vrve3+zasa3+zodi3)</f>
        <v>0</v>
      </c>
      <c r="T267" s="25">
        <f>IF('M3-In'!AD267+'M3-In'!AE267+'M3-In'!AF267+'M3-In'!AG267+'M3-In'!AH267+'M3-In'!AI267+'M3-In'!AJ267&gt;S267,1,0)</f>
        <v>0</v>
      </c>
      <c r="U267" s="25" t="str">
        <f t="shared" si="67"/>
        <v>OK</v>
      </c>
      <c r="V267" s="81">
        <f t="shared" si="68"/>
        <v>0</v>
      </c>
      <c r="W267" s="81">
        <f>ROUND('M3-In'!Y267+'M3-In'!Z267+'M3-In'!AA267*0.5+'M3-In'!AB267*0.5,2)</f>
        <v>0</v>
      </c>
      <c r="X267" s="81">
        <f>ROUND('M3-In'!Y267,2)+ROUND('M3-In'!Z267*1.5,2)+ROUND('M3-In'!AA267*0.6,2)+ROUND('M3-In'!AB267*0.9,2)</f>
        <v>0</v>
      </c>
      <c r="Y267" s="81">
        <f ca="1">IF(V267=1,"Corriger",'M3-In'!Y267* vergoeddrie +'M3-In'!Z267*ROUND( vergoeddrie *1.5,2)+'M3-In'!AA267*ROUND( vergoeddrie *0.6,2)+'M3-In'!AB267*ROUND( vergoeddrie *0.9,2))</f>
        <v>0</v>
      </c>
      <c r="Z267" s="81">
        <f t="shared" ca="1" si="69"/>
        <v>0</v>
      </c>
      <c r="AA267" s="81">
        <f>E267+'M3-In'!N267+'M3-In'!P267+H267</f>
        <v>0</v>
      </c>
      <c r="AB267" s="81">
        <f>E267+'M3-In'!N267+'M3-In'!P267</f>
        <v>0</v>
      </c>
      <c r="AC267" s="25">
        <f>IF(V267=1,"Corriger",MIN(AA267,ad5m3*Ident!L267))</f>
        <v>0</v>
      </c>
      <c r="AD267" s="25">
        <f>MIN(AB267,ad5m3*Ident!L267)</f>
        <v>0</v>
      </c>
      <c r="AE267" s="81">
        <f t="shared" si="70"/>
        <v>0</v>
      </c>
      <c r="AF267" s="81">
        <f t="shared" si="71"/>
        <v>0</v>
      </c>
      <c r="AG267" s="81">
        <f>'M3-In'!AD267+'M3-In'!AE267</f>
        <v>0</v>
      </c>
      <c r="AH267" s="81">
        <f t="shared" si="72"/>
        <v>0</v>
      </c>
      <c r="AI267" s="81">
        <f>IF(V267=1,"Corriger!",ROUND('M3-In'!AF267*AE267*fuf,2))</f>
        <v>0</v>
      </c>
      <c r="AJ267" s="81">
        <f>IF(V267=1,"Corriger!",ROUND('M3-In'!AG267*AE267*fuf,2))</f>
        <v>0</v>
      </c>
      <c r="AK267" s="81">
        <f>IF(V267=1,"Corriger!",ROUND('M3-In'!AH267*AE267*fuf,2))</f>
        <v>0</v>
      </c>
      <c r="AL267" s="81">
        <f>IF(V267=1,"Corriger!",ROUND('M3-In'!AI267*AE267*fuf,2))</f>
        <v>0</v>
      </c>
      <c r="AM267" s="81">
        <f>IF(V267=1,"Corriger!",ROUND('M3-In'!AJ267*AE267*fuf,2))</f>
        <v>0</v>
      </c>
      <c r="AN267" s="81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1">
        <f t="shared" si="74"/>
        <v>0</v>
      </c>
      <c r="AQ267" s="81">
        <f t="shared" ca="1" si="75"/>
        <v>0</v>
      </c>
      <c r="AR267" s="81">
        <f t="shared" ca="1" si="76"/>
        <v>0</v>
      </c>
      <c r="AS267" s="81">
        <f t="shared" si="77"/>
        <v>0</v>
      </c>
      <c r="AT267" s="81">
        <f t="shared" ca="1" si="78"/>
        <v>0</v>
      </c>
      <c r="AU267" s="81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'M3-In'!F268*malu3+'M3-In'!G268*dima3+'M3-In'!H268*wome3+'M3-In'!I268*doje3+'M3-In'!J268*vrve3+'M3-In'!K268*zasa3+'M3-In'!L268*zodi3</f>
        <v>0</v>
      </c>
      <c r="F268" s="34">
        <f>IF('M3-In'!Q268&lt;0,1,0)</f>
        <v>0</v>
      </c>
      <c r="G268" s="81" t="str">
        <f t="shared" si="64"/>
        <v>OK</v>
      </c>
      <c r="H268" s="81">
        <f>IF('M3-In'!Q268&lt;0,0,'M3-In'!Q268)</f>
        <v>0</v>
      </c>
      <c r="I268" s="25">
        <f>IF('M3-In'!F268&gt;0,malu3,0)</f>
        <v>0</v>
      </c>
      <c r="J268" s="25">
        <f>IF('M3-In'!G268&gt;0,dima3,0)</f>
        <v>0</v>
      </c>
      <c r="K268" s="25">
        <f>IF('M3-In'!H268&gt;0,wome3,0)</f>
        <v>0</v>
      </c>
      <c r="L268" s="25">
        <f>IF('M3-In'!I268&gt;0,doje3,0)</f>
        <v>0</v>
      </c>
      <c r="M268" s="25">
        <f>IF('M3-In'!J268&gt;0,vrve3,0)</f>
        <v>0</v>
      </c>
      <c r="N268" s="25">
        <f>IF('M3-In'!K268&gt;0,zasa3,0)</f>
        <v>0</v>
      </c>
      <c r="O268" s="25">
        <f>IF('M3-In'!L268&gt;0,zodi3,0)</f>
        <v>0</v>
      </c>
      <c r="P268" s="25">
        <f t="shared" si="65"/>
        <v>0</v>
      </c>
      <c r="Q268" s="25">
        <f>IF(P268+'M3-In'!U268&gt;malu3+dima3+wome3+doje3+vrve3+zasa3+zodi3,1,0)</f>
        <v>0</v>
      </c>
      <c r="R268" s="25" t="str">
        <f t="shared" si="66"/>
        <v>OK</v>
      </c>
      <c r="S268" s="25">
        <f>MIN(P268+'M3-In'!U268,malu3+dima3+wome3+doje3+vrve3+zasa3+zodi3)</f>
        <v>0</v>
      </c>
      <c r="T268" s="25">
        <f>IF('M3-In'!AD268+'M3-In'!AE268+'M3-In'!AF268+'M3-In'!AG268+'M3-In'!AH268+'M3-In'!AI268+'M3-In'!AJ268&gt;S268,1,0)</f>
        <v>0</v>
      </c>
      <c r="U268" s="25" t="str">
        <f t="shared" si="67"/>
        <v>OK</v>
      </c>
      <c r="V268" s="81">
        <f t="shared" si="68"/>
        <v>0</v>
      </c>
      <c r="W268" s="81">
        <f>ROUND('M3-In'!Y268+'M3-In'!Z268+'M3-In'!AA268*0.5+'M3-In'!AB268*0.5,2)</f>
        <v>0</v>
      </c>
      <c r="X268" s="81">
        <f>ROUND('M3-In'!Y268,2)+ROUND('M3-In'!Z268*1.5,2)+ROUND('M3-In'!AA268*0.6,2)+ROUND('M3-In'!AB268*0.9,2)</f>
        <v>0</v>
      </c>
      <c r="Y268" s="81">
        <f ca="1">IF(V268=1,"Corriger",'M3-In'!Y268* vergoeddrie +'M3-In'!Z268*ROUND( vergoeddrie *1.5,2)+'M3-In'!AA268*ROUND( vergoeddrie *0.6,2)+'M3-In'!AB268*ROUND( vergoeddrie *0.9,2))</f>
        <v>0</v>
      </c>
      <c r="Z268" s="81">
        <f t="shared" ca="1" si="69"/>
        <v>0</v>
      </c>
      <c r="AA268" s="81">
        <f>E268+'M3-In'!N268+'M3-In'!P268+H268</f>
        <v>0</v>
      </c>
      <c r="AB268" s="81">
        <f>E268+'M3-In'!N268+'M3-In'!P268</f>
        <v>0</v>
      </c>
      <c r="AC268" s="25">
        <f>IF(V268=1,"Corriger",MIN(AA268,ad5m3*Ident!L268))</f>
        <v>0</v>
      </c>
      <c r="AD268" s="25">
        <f>MIN(AB268,ad5m3*Ident!L268)</f>
        <v>0</v>
      </c>
      <c r="AE268" s="81">
        <f t="shared" si="70"/>
        <v>0</v>
      </c>
      <c r="AF268" s="81">
        <f t="shared" si="71"/>
        <v>0</v>
      </c>
      <c r="AG268" s="81">
        <f>'M3-In'!AD268+'M3-In'!AE268</f>
        <v>0</v>
      </c>
      <c r="AH268" s="81">
        <f t="shared" si="72"/>
        <v>0</v>
      </c>
      <c r="AI268" s="81">
        <f>IF(V268=1,"Corriger!",ROUND('M3-In'!AF268*AE268*fuf,2))</f>
        <v>0</v>
      </c>
      <c r="AJ268" s="81">
        <f>IF(V268=1,"Corriger!",ROUND('M3-In'!AG268*AE268*fuf,2))</f>
        <v>0</v>
      </c>
      <c r="AK268" s="81">
        <f>IF(V268=1,"Corriger!",ROUND('M3-In'!AH268*AE268*fuf,2))</f>
        <v>0</v>
      </c>
      <c r="AL268" s="81">
        <f>IF(V268=1,"Corriger!",ROUND('M3-In'!AI268*AE268*fuf,2))</f>
        <v>0</v>
      </c>
      <c r="AM268" s="81">
        <f>IF(V268=1,"Corriger!",ROUND('M3-In'!AJ268*AE268*fuf,2))</f>
        <v>0</v>
      </c>
      <c r="AN268" s="81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1">
        <f t="shared" si="74"/>
        <v>0</v>
      </c>
      <c r="AQ268" s="81">
        <f t="shared" ca="1" si="75"/>
        <v>0</v>
      </c>
      <c r="AR268" s="81">
        <f t="shared" ca="1" si="76"/>
        <v>0</v>
      </c>
      <c r="AS268" s="81">
        <f t="shared" si="77"/>
        <v>0</v>
      </c>
      <c r="AT268" s="81">
        <f t="shared" ca="1" si="78"/>
        <v>0</v>
      </c>
      <c r="AU268" s="81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'M3-In'!F269*malu3+'M3-In'!G269*dima3+'M3-In'!H269*wome3+'M3-In'!I269*doje3+'M3-In'!J269*vrve3+'M3-In'!K269*zasa3+'M3-In'!L269*zodi3</f>
        <v>0</v>
      </c>
      <c r="F269" s="34">
        <f>IF('M3-In'!Q269&lt;0,1,0)</f>
        <v>0</v>
      </c>
      <c r="G269" s="81" t="str">
        <f t="shared" si="64"/>
        <v>OK</v>
      </c>
      <c r="H269" s="81">
        <f>IF('M3-In'!Q269&lt;0,0,'M3-In'!Q269)</f>
        <v>0</v>
      </c>
      <c r="I269" s="25">
        <f>IF('M3-In'!F269&gt;0,malu3,0)</f>
        <v>0</v>
      </c>
      <c r="J269" s="25">
        <f>IF('M3-In'!G269&gt;0,dima3,0)</f>
        <v>0</v>
      </c>
      <c r="K269" s="25">
        <f>IF('M3-In'!H269&gt;0,wome3,0)</f>
        <v>0</v>
      </c>
      <c r="L269" s="25">
        <f>IF('M3-In'!I269&gt;0,doje3,0)</f>
        <v>0</v>
      </c>
      <c r="M269" s="25">
        <f>IF('M3-In'!J269&gt;0,vrve3,0)</f>
        <v>0</v>
      </c>
      <c r="N269" s="25">
        <f>IF('M3-In'!K269&gt;0,zasa3,0)</f>
        <v>0</v>
      </c>
      <c r="O269" s="25">
        <f>IF('M3-In'!L269&gt;0,zodi3,0)</f>
        <v>0</v>
      </c>
      <c r="P269" s="25">
        <f t="shared" si="65"/>
        <v>0</v>
      </c>
      <c r="Q269" s="25">
        <f>IF(P269+'M3-In'!U269&gt;malu3+dima3+wome3+doje3+vrve3+zasa3+zodi3,1,0)</f>
        <v>0</v>
      </c>
      <c r="R269" s="25" t="str">
        <f t="shared" si="66"/>
        <v>OK</v>
      </c>
      <c r="S269" s="25">
        <f>MIN(P269+'M3-In'!U269,malu3+dima3+wome3+doje3+vrve3+zasa3+zodi3)</f>
        <v>0</v>
      </c>
      <c r="T269" s="25">
        <f>IF('M3-In'!AD269+'M3-In'!AE269+'M3-In'!AF269+'M3-In'!AG269+'M3-In'!AH269+'M3-In'!AI269+'M3-In'!AJ269&gt;S269,1,0)</f>
        <v>0</v>
      </c>
      <c r="U269" s="25" t="str">
        <f t="shared" si="67"/>
        <v>OK</v>
      </c>
      <c r="V269" s="81">
        <f t="shared" si="68"/>
        <v>0</v>
      </c>
      <c r="W269" s="81">
        <f>ROUND('M3-In'!Y269+'M3-In'!Z269+'M3-In'!AA269*0.5+'M3-In'!AB269*0.5,2)</f>
        <v>0</v>
      </c>
      <c r="X269" s="81">
        <f>ROUND('M3-In'!Y269,2)+ROUND('M3-In'!Z269*1.5,2)+ROUND('M3-In'!AA269*0.6,2)+ROUND('M3-In'!AB269*0.9,2)</f>
        <v>0</v>
      </c>
      <c r="Y269" s="81">
        <f ca="1">IF(V269=1,"Corriger",'M3-In'!Y269* vergoeddrie +'M3-In'!Z269*ROUND( vergoeddrie *1.5,2)+'M3-In'!AA269*ROUND( vergoeddrie *0.6,2)+'M3-In'!AB269*ROUND( vergoeddrie *0.9,2))</f>
        <v>0</v>
      </c>
      <c r="Z269" s="81">
        <f t="shared" ca="1" si="69"/>
        <v>0</v>
      </c>
      <c r="AA269" s="81">
        <f>E269+'M3-In'!N269+'M3-In'!P269+H269</f>
        <v>0</v>
      </c>
      <c r="AB269" s="81">
        <f>E269+'M3-In'!N269+'M3-In'!P269</f>
        <v>0</v>
      </c>
      <c r="AC269" s="25">
        <f>IF(V269=1,"Corriger",MIN(AA269,ad5m3*Ident!L269))</f>
        <v>0</v>
      </c>
      <c r="AD269" s="25">
        <f>MIN(AB269,ad5m3*Ident!L269)</f>
        <v>0</v>
      </c>
      <c r="AE269" s="81">
        <f t="shared" si="70"/>
        <v>0</v>
      </c>
      <c r="AF269" s="81">
        <f t="shared" si="71"/>
        <v>0</v>
      </c>
      <c r="AG269" s="81">
        <f>'M3-In'!AD269+'M3-In'!AE269</f>
        <v>0</v>
      </c>
      <c r="AH269" s="81">
        <f t="shared" si="72"/>
        <v>0</v>
      </c>
      <c r="AI269" s="81">
        <f>IF(V269=1,"Corriger!",ROUND('M3-In'!AF269*AE269*fuf,2))</f>
        <v>0</v>
      </c>
      <c r="AJ269" s="81">
        <f>IF(V269=1,"Corriger!",ROUND('M3-In'!AG269*AE269*fuf,2))</f>
        <v>0</v>
      </c>
      <c r="AK269" s="81">
        <f>IF(V269=1,"Corriger!",ROUND('M3-In'!AH269*AE269*fuf,2))</f>
        <v>0</v>
      </c>
      <c r="AL269" s="81">
        <f>IF(V269=1,"Corriger!",ROUND('M3-In'!AI269*AE269*fuf,2))</f>
        <v>0</v>
      </c>
      <c r="AM269" s="81">
        <f>IF(V269=1,"Corriger!",ROUND('M3-In'!AJ269*AE269*fuf,2))</f>
        <v>0</v>
      </c>
      <c r="AN269" s="81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1">
        <f t="shared" si="74"/>
        <v>0</v>
      </c>
      <c r="AQ269" s="81">
        <f t="shared" ca="1" si="75"/>
        <v>0</v>
      </c>
      <c r="AR269" s="81">
        <f t="shared" ca="1" si="76"/>
        <v>0</v>
      </c>
      <c r="AS269" s="81">
        <f t="shared" si="77"/>
        <v>0</v>
      </c>
      <c r="AT269" s="81">
        <f t="shared" ca="1" si="78"/>
        <v>0</v>
      </c>
      <c r="AU269" s="81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'M3-In'!F270*malu3+'M3-In'!G270*dima3+'M3-In'!H270*wome3+'M3-In'!I270*doje3+'M3-In'!J270*vrve3+'M3-In'!K270*zasa3+'M3-In'!L270*zodi3</f>
        <v>0</v>
      </c>
      <c r="F270" s="34">
        <f>IF('M3-In'!Q270&lt;0,1,0)</f>
        <v>0</v>
      </c>
      <c r="G270" s="81" t="str">
        <f t="shared" si="64"/>
        <v>OK</v>
      </c>
      <c r="H270" s="81">
        <f>IF('M3-In'!Q270&lt;0,0,'M3-In'!Q270)</f>
        <v>0</v>
      </c>
      <c r="I270" s="25">
        <f>IF('M3-In'!F270&gt;0,malu3,0)</f>
        <v>0</v>
      </c>
      <c r="J270" s="25">
        <f>IF('M3-In'!G270&gt;0,dima3,0)</f>
        <v>0</v>
      </c>
      <c r="K270" s="25">
        <f>IF('M3-In'!H270&gt;0,wome3,0)</f>
        <v>0</v>
      </c>
      <c r="L270" s="25">
        <f>IF('M3-In'!I270&gt;0,doje3,0)</f>
        <v>0</v>
      </c>
      <c r="M270" s="25">
        <f>IF('M3-In'!J270&gt;0,vrve3,0)</f>
        <v>0</v>
      </c>
      <c r="N270" s="25">
        <f>IF('M3-In'!K270&gt;0,zasa3,0)</f>
        <v>0</v>
      </c>
      <c r="O270" s="25">
        <f>IF('M3-In'!L270&gt;0,zodi3,0)</f>
        <v>0</v>
      </c>
      <c r="P270" s="25">
        <f t="shared" si="65"/>
        <v>0</v>
      </c>
      <c r="Q270" s="25">
        <f>IF(P270+'M3-In'!U270&gt;malu3+dima3+wome3+doje3+vrve3+zasa3+zodi3,1,0)</f>
        <v>0</v>
      </c>
      <c r="R270" s="25" t="str">
        <f t="shared" si="66"/>
        <v>OK</v>
      </c>
      <c r="S270" s="25">
        <f>MIN(P270+'M3-In'!U270,malu3+dima3+wome3+doje3+vrve3+zasa3+zodi3)</f>
        <v>0</v>
      </c>
      <c r="T270" s="25">
        <f>IF('M3-In'!AD270+'M3-In'!AE270+'M3-In'!AF270+'M3-In'!AG270+'M3-In'!AH270+'M3-In'!AI270+'M3-In'!AJ270&gt;S270,1,0)</f>
        <v>0</v>
      </c>
      <c r="U270" s="25" t="str">
        <f t="shared" si="67"/>
        <v>OK</v>
      </c>
      <c r="V270" s="81">
        <f t="shared" si="68"/>
        <v>0</v>
      </c>
      <c r="W270" s="81">
        <f>ROUND('M3-In'!Y270+'M3-In'!Z270+'M3-In'!AA270*0.5+'M3-In'!AB270*0.5,2)</f>
        <v>0</v>
      </c>
      <c r="X270" s="81">
        <f>ROUND('M3-In'!Y270,2)+ROUND('M3-In'!Z270*1.5,2)+ROUND('M3-In'!AA270*0.6,2)+ROUND('M3-In'!AB270*0.9,2)</f>
        <v>0</v>
      </c>
      <c r="Y270" s="81">
        <f ca="1">IF(V270=1,"Corriger",'M3-In'!Y270* vergoeddrie +'M3-In'!Z270*ROUND( vergoeddrie *1.5,2)+'M3-In'!AA270*ROUND( vergoeddrie *0.6,2)+'M3-In'!AB270*ROUND( vergoeddrie *0.9,2))</f>
        <v>0</v>
      </c>
      <c r="Z270" s="81">
        <f t="shared" ca="1" si="69"/>
        <v>0</v>
      </c>
      <c r="AA270" s="81">
        <f>E270+'M3-In'!N270+'M3-In'!P270+H270</f>
        <v>0</v>
      </c>
      <c r="AB270" s="81">
        <f>E270+'M3-In'!N270+'M3-In'!P270</f>
        <v>0</v>
      </c>
      <c r="AC270" s="25">
        <f>IF(V270=1,"Corriger",MIN(AA270,ad5m3*Ident!L270))</f>
        <v>0</v>
      </c>
      <c r="AD270" s="25">
        <f>MIN(AB270,ad5m3*Ident!L270)</f>
        <v>0</v>
      </c>
      <c r="AE270" s="81">
        <f t="shared" si="70"/>
        <v>0</v>
      </c>
      <c r="AF270" s="81">
        <f t="shared" si="71"/>
        <v>0</v>
      </c>
      <c r="AG270" s="81">
        <f>'M3-In'!AD270+'M3-In'!AE270</f>
        <v>0</v>
      </c>
      <c r="AH270" s="81">
        <f t="shared" si="72"/>
        <v>0</v>
      </c>
      <c r="AI270" s="81">
        <f>IF(V270=1,"Corriger!",ROUND('M3-In'!AF270*AE270*fuf,2))</f>
        <v>0</v>
      </c>
      <c r="AJ270" s="81">
        <f>IF(V270=1,"Corriger!",ROUND('M3-In'!AG270*AE270*fuf,2))</f>
        <v>0</v>
      </c>
      <c r="AK270" s="81">
        <f>IF(V270=1,"Corriger!",ROUND('M3-In'!AH270*AE270*fuf,2))</f>
        <v>0</v>
      </c>
      <c r="AL270" s="81">
        <f>IF(V270=1,"Corriger!",ROUND('M3-In'!AI270*AE270*fuf,2))</f>
        <v>0</v>
      </c>
      <c r="AM270" s="81">
        <f>IF(V270=1,"Corriger!",ROUND('M3-In'!AJ270*AE270*fuf,2))</f>
        <v>0</v>
      </c>
      <c r="AN270" s="81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1">
        <f t="shared" si="74"/>
        <v>0</v>
      </c>
      <c r="AQ270" s="81">
        <f t="shared" ca="1" si="75"/>
        <v>0</v>
      </c>
      <c r="AR270" s="81">
        <f t="shared" ca="1" si="76"/>
        <v>0</v>
      </c>
      <c r="AS270" s="81">
        <f t="shared" si="77"/>
        <v>0</v>
      </c>
      <c r="AT270" s="81">
        <f t="shared" ca="1" si="78"/>
        <v>0</v>
      </c>
      <c r="AU270" s="81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'M3-In'!F271*malu3+'M3-In'!G271*dima3+'M3-In'!H271*wome3+'M3-In'!I271*doje3+'M3-In'!J271*vrve3+'M3-In'!K271*zasa3+'M3-In'!L271*zodi3</f>
        <v>0</v>
      </c>
      <c r="F271" s="34">
        <f>IF('M3-In'!Q271&lt;0,1,0)</f>
        <v>0</v>
      </c>
      <c r="G271" s="81" t="str">
        <f t="shared" si="64"/>
        <v>OK</v>
      </c>
      <c r="H271" s="81">
        <f>IF('M3-In'!Q271&lt;0,0,'M3-In'!Q271)</f>
        <v>0</v>
      </c>
      <c r="I271" s="25">
        <f>IF('M3-In'!F271&gt;0,malu3,0)</f>
        <v>0</v>
      </c>
      <c r="J271" s="25">
        <f>IF('M3-In'!G271&gt;0,dima3,0)</f>
        <v>0</v>
      </c>
      <c r="K271" s="25">
        <f>IF('M3-In'!H271&gt;0,wome3,0)</f>
        <v>0</v>
      </c>
      <c r="L271" s="25">
        <f>IF('M3-In'!I271&gt;0,doje3,0)</f>
        <v>0</v>
      </c>
      <c r="M271" s="25">
        <f>IF('M3-In'!J271&gt;0,vrve3,0)</f>
        <v>0</v>
      </c>
      <c r="N271" s="25">
        <f>IF('M3-In'!K271&gt;0,zasa3,0)</f>
        <v>0</v>
      </c>
      <c r="O271" s="25">
        <f>IF('M3-In'!L271&gt;0,zodi3,0)</f>
        <v>0</v>
      </c>
      <c r="P271" s="25">
        <f t="shared" si="65"/>
        <v>0</v>
      </c>
      <c r="Q271" s="25">
        <f>IF(P271+'M3-In'!U271&gt;malu3+dima3+wome3+doje3+vrve3+zasa3+zodi3,1,0)</f>
        <v>0</v>
      </c>
      <c r="R271" s="25" t="str">
        <f t="shared" si="66"/>
        <v>OK</v>
      </c>
      <c r="S271" s="25">
        <f>MIN(P271+'M3-In'!U271,malu3+dima3+wome3+doje3+vrve3+zasa3+zodi3)</f>
        <v>0</v>
      </c>
      <c r="T271" s="25">
        <f>IF('M3-In'!AD271+'M3-In'!AE271+'M3-In'!AF271+'M3-In'!AG271+'M3-In'!AH271+'M3-In'!AI271+'M3-In'!AJ271&gt;S271,1,0)</f>
        <v>0</v>
      </c>
      <c r="U271" s="25" t="str">
        <f t="shared" si="67"/>
        <v>OK</v>
      </c>
      <c r="V271" s="81">
        <f t="shared" si="68"/>
        <v>0</v>
      </c>
      <c r="W271" s="81">
        <f>ROUND('M3-In'!Y271+'M3-In'!Z271+'M3-In'!AA271*0.5+'M3-In'!AB271*0.5,2)</f>
        <v>0</v>
      </c>
      <c r="X271" s="81">
        <f>ROUND('M3-In'!Y271,2)+ROUND('M3-In'!Z271*1.5,2)+ROUND('M3-In'!AA271*0.6,2)+ROUND('M3-In'!AB271*0.9,2)</f>
        <v>0</v>
      </c>
      <c r="Y271" s="81">
        <f ca="1">IF(V271=1,"Corriger",'M3-In'!Y271* vergoeddrie +'M3-In'!Z271*ROUND( vergoeddrie *1.5,2)+'M3-In'!AA271*ROUND( vergoeddrie *0.6,2)+'M3-In'!AB271*ROUND( vergoeddrie *0.9,2))</f>
        <v>0</v>
      </c>
      <c r="Z271" s="81">
        <f t="shared" ca="1" si="69"/>
        <v>0</v>
      </c>
      <c r="AA271" s="81">
        <f>E271+'M3-In'!N271+'M3-In'!P271+H271</f>
        <v>0</v>
      </c>
      <c r="AB271" s="81">
        <f>E271+'M3-In'!N271+'M3-In'!P271</f>
        <v>0</v>
      </c>
      <c r="AC271" s="25">
        <f>IF(V271=1,"Corriger",MIN(AA271,ad5m3*Ident!L271))</f>
        <v>0</v>
      </c>
      <c r="AD271" s="25">
        <f>MIN(AB271,ad5m3*Ident!L271)</f>
        <v>0</v>
      </c>
      <c r="AE271" s="81">
        <f t="shared" si="70"/>
        <v>0</v>
      </c>
      <c r="AF271" s="81">
        <f t="shared" si="71"/>
        <v>0</v>
      </c>
      <c r="AG271" s="81">
        <f>'M3-In'!AD271+'M3-In'!AE271</f>
        <v>0</v>
      </c>
      <c r="AH271" s="81">
        <f t="shared" si="72"/>
        <v>0</v>
      </c>
      <c r="AI271" s="81">
        <f>IF(V271=1,"Corriger!",ROUND('M3-In'!AF271*AE271*fuf,2))</f>
        <v>0</v>
      </c>
      <c r="AJ271" s="81">
        <f>IF(V271=1,"Corriger!",ROUND('M3-In'!AG271*AE271*fuf,2))</f>
        <v>0</v>
      </c>
      <c r="AK271" s="81">
        <f>IF(V271=1,"Corriger!",ROUND('M3-In'!AH271*AE271*fuf,2))</f>
        <v>0</v>
      </c>
      <c r="AL271" s="81">
        <f>IF(V271=1,"Corriger!",ROUND('M3-In'!AI271*AE271*fuf,2))</f>
        <v>0</v>
      </c>
      <c r="AM271" s="81">
        <f>IF(V271=1,"Corriger!",ROUND('M3-In'!AJ271*AE271*fuf,2))</f>
        <v>0</v>
      </c>
      <c r="AN271" s="81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1">
        <f t="shared" si="74"/>
        <v>0</v>
      </c>
      <c r="AQ271" s="81">
        <f t="shared" ca="1" si="75"/>
        <v>0</v>
      </c>
      <c r="AR271" s="81">
        <f t="shared" ca="1" si="76"/>
        <v>0</v>
      </c>
      <c r="AS271" s="81">
        <f t="shared" si="77"/>
        <v>0</v>
      </c>
      <c r="AT271" s="81">
        <f t="shared" ca="1" si="78"/>
        <v>0</v>
      </c>
      <c r="AU271" s="81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'M3-In'!F272*malu3+'M3-In'!G272*dima3+'M3-In'!H272*wome3+'M3-In'!I272*doje3+'M3-In'!J272*vrve3+'M3-In'!K272*zasa3+'M3-In'!L272*zodi3</f>
        <v>0</v>
      </c>
      <c r="F272" s="34">
        <f>IF('M3-In'!Q272&lt;0,1,0)</f>
        <v>0</v>
      </c>
      <c r="G272" s="81" t="str">
        <f t="shared" si="64"/>
        <v>OK</v>
      </c>
      <c r="H272" s="81">
        <f>IF('M3-In'!Q272&lt;0,0,'M3-In'!Q272)</f>
        <v>0</v>
      </c>
      <c r="I272" s="25">
        <f>IF('M3-In'!F272&gt;0,malu3,0)</f>
        <v>0</v>
      </c>
      <c r="J272" s="25">
        <f>IF('M3-In'!G272&gt;0,dima3,0)</f>
        <v>0</v>
      </c>
      <c r="K272" s="25">
        <f>IF('M3-In'!H272&gt;0,wome3,0)</f>
        <v>0</v>
      </c>
      <c r="L272" s="25">
        <f>IF('M3-In'!I272&gt;0,doje3,0)</f>
        <v>0</v>
      </c>
      <c r="M272" s="25">
        <f>IF('M3-In'!J272&gt;0,vrve3,0)</f>
        <v>0</v>
      </c>
      <c r="N272" s="25">
        <f>IF('M3-In'!K272&gt;0,zasa3,0)</f>
        <v>0</v>
      </c>
      <c r="O272" s="25">
        <f>IF('M3-In'!L272&gt;0,zodi3,0)</f>
        <v>0</v>
      </c>
      <c r="P272" s="25">
        <f t="shared" si="65"/>
        <v>0</v>
      </c>
      <c r="Q272" s="25">
        <f>IF(P272+'M3-In'!U272&gt;malu3+dima3+wome3+doje3+vrve3+zasa3+zodi3,1,0)</f>
        <v>0</v>
      </c>
      <c r="R272" s="25" t="str">
        <f t="shared" si="66"/>
        <v>OK</v>
      </c>
      <c r="S272" s="25">
        <f>MIN(P272+'M3-In'!U272,malu3+dima3+wome3+doje3+vrve3+zasa3+zodi3)</f>
        <v>0</v>
      </c>
      <c r="T272" s="25">
        <f>IF('M3-In'!AD272+'M3-In'!AE272+'M3-In'!AF272+'M3-In'!AG272+'M3-In'!AH272+'M3-In'!AI272+'M3-In'!AJ272&gt;S272,1,0)</f>
        <v>0</v>
      </c>
      <c r="U272" s="25" t="str">
        <f t="shared" si="67"/>
        <v>OK</v>
      </c>
      <c r="V272" s="81">
        <f t="shared" si="68"/>
        <v>0</v>
      </c>
      <c r="W272" s="81">
        <f>ROUND('M3-In'!Y272+'M3-In'!Z272+'M3-In'!AA272*0.5+'M3-In'!AB272*0.5,2)</f>
        <v>0</v>
      </c>
      <c r="X272" s="81">
        <f>ROUND('M3-In'!Y272,2)+ROUND('M3-In'!Z272*1.5,2)+ROUND('M3-In'!AA272*0.6,2)+ROUND('M3-In'!AB272*0.9,2)</f>
        <v>0</v>
      </c>
      <c r="Y272" s="81">
        <f ca="1">IF(V272=1,"Corriger",'M3-In'!Y272* vergoeddrie +'M3-In'!Z272*ROUND( vergoeddrie *1.5,2)+'M3-In'!AA272*ROUND( vergoeddrie *0.6,2)+'M3-In'!AB272*ROUND( vergoeddrie *0.9,2))</f>
        <v>0</v>
      </c>
      <c r="Z272" s="81">
        <f t="shared" ca="1" si="69"/>
        <v>0</v>
      </c>
      <c r="AA272" s="81">
        <f>E272+'M3-In'!N272+'M3-In'!P272+H272</f>
        <v>0</v>
      </c>
      <c r="AB272" s="81">
        <f>E272+'M3-In'!N272+'M3-In'!P272</f>
        <v>0</v>
      </c>
      <c r="AC272" s="25">
        <f>IF(V272=1,"Corriger",MIN(AA272,ad5m3*Ident!L272))</f>
        <v>0</v>
      </c>
      <c r="AD272" s="25">
        <f>MIN(AB272,ad5m3*Ident!L272)</f>
        <v>0</v>
      </c>
      <c r="AE272" s="81">
        <f t="shared" si="70"/>
        <v>0</v>
      </c>
      <c r="AF272" s="81">
        <f t="shared" si="71"/>
        <v>0</v>
      </c>
      <c r="AG272" s="81">
        <f>'M3-In'!AD272+'M3-In'!AE272</f>
        <v>0</v>
      </c>
      <c r="AH272" s="81">
        <f t="shared" si="72"/>
        <v>0</v>
      </c>
      <c r="AI272" s="81">
        <f>IF(V272=1,"Corriger!",ROUND('M3-In'!AF272*AE272*fuf,2))</f>
        <v>0</v>
      </c>
      <c r="AJ272" s="81">
        <f>IF(V272=1,"Corriger!",ROUND('M3-In'!AG272*AE272*fuf,2))</f>
        <v>0</v>
      </c>
      <c r="AK272" s="81">
        <f>IF(V272=1,"Corriger!",ROUND('M3-In'!AH272*AE272*fuf,2))</f>
        <v>0</v>
      </c>
      <c r="AL272" s="81">
        <f>IF(V272=1,"Corriger!",ROUND('M3-In'!AI272*AE272*fuf,2))</f>
        <v>0</v>
      </c>
      <c r="AM272" s="81">
        <f>IF(V272=1,"Corriger!",ROUND('M3-In'!AJ272*AE272*fuf,2))</f>
        <v>0</v>
      </c>
      <c r="AN272" s="81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1">
        <f t="shared" si="74"/>
        <v>0</v>
      </c>
      <c r="AQ272" s="81">
        <f t="shared" ca="1" si="75"/>
        <v>0</v>
      </c>
      <c r="AR272" s="81">
        <f t="shared" ca="1" si="76"/>
        <v>0</v>
      </c>
      <c r="AS272" s="81">
        <f t="shared" si="77"/>
        <v>0</v>
      </c>
      <c r="AT272" s="81">
        <f t="shared" ca="1" si="78"/>
        <v>0</v>
      </c>
      <c r="AU272" s="81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'M3-In'!F273*malu3+'M3-In'!G273*dima3+'M3-In'!H273*wome3+'M3-In'!I273*doje3+'M3-In'!J273*vrve3+'M3-In'!K273*zasa3+'M3-In'!L273*zodi3</f>
        <v>0</v>
      </c>
      <c r="F273" s="34">
        <f>IF('M3-In'!Q273&lt;0,1,0)</f>
        <v>0</v>
      </c>
      <c r="G273" s="81" t="str">
        <f t="shared" si="64"/>
        <v>OK</v>
      </c>
      <c r="H273" s="81">
        <f>IF('M3-In'!Q273&lt;0,0,'M3-In'!Q273)</f>
        <v>0</v>
      </c>
      <c r="I273" s="25">
        <f>IF('M3-In'!F273&gt;0,malu3,0)</f>
        <v>0</v>
      </c>
      <c r="J273" s="25">
        <f>IF('M3-In'!G273&gt;0,dima3,0)</f>
        <v>0</v>
      </c>
      <c r="K273" s="25">
        <f>IF('M3-In'!H273&gt;0,wome3,0)</f>
        <v>0</v>
      </c>
      <c r="L273" s="25">
        <f>IF('M3-In'!I273&gt;0,doje3,0)</f>
        <v>0</v>
      </c>
      <c r="M273" s="25">
        <f>IF('M3-In'!J273&gt;0,vrve3,0)</f>
        <v>0</v>
      </c>
      <c r="N273" s="25">
        <f>IF('M3-In'!K273&gt;0,zasa3,0)</f>
        <v>0</v>
      </c>
      <c r="O273" s="25">
        <f>IF('M3-In'!L273&gt;0,zodi3,0)</f>
        <v>0</v>
      </c>
      <c r="P273" s="25">
        <f t="shared" si="65"/>
        <v>0</v>
      </c>
      <c r="Q273" s="25">
        <f>IF(P273+'M3-In'!U273&gt;malu3+dima3+wome3+doje3+vrve3+zasa3+zodi3,1,0)</f>
        <v>0</v>
      </c>
      <c r="R273" s="25" t="str">
        <f t="shared" si="66"/>
        <v>OK</v>
      </c>
      <c r="S273" s="25">
        <f>MIN(P273+'M3-In'!U273,malu3+dima3+wome3+doje3+vrve3+zasa3+zodi3)</f>
        <v>0</v>
      </c>
      <c r="T273" s="25">
        <f>IF('M3-In'!AD273+'M3-In'!AE273+'M3-In'!AF273+'M3-In'!AG273+'M3-In'!AH273+'M3-In'!AI273+'M3-In'!AJ273&gt;S273,1,0)</f>
        <v>0</v>
      </c>
      <c r="U273" s="25" t="str">
        <f t="shared" si="67"/>
        <v>OK</v>
      </c>
      <c r="V273" s="81">
        <f t="shared" si="68"/>
        <v>0</v>
      </c>
      <c r="W273" s="81">
        <f>ROUND('M3-In'!Y273+'M3-In'!Z273+'M3-In'!AA273*0.5+'M3-In'!AB273*0.5,2)</f>
        <v>0</v>
      </c>
      <c r="X273" s="81">
        <f>ROUND('M3-In'!Y273,2)+ROUND('M3-In'!Z273*1.5,2)+ROUND('M3-In'!AA273*0.6,2)+ROUND('M3-In'!AB273*0.9,2)</f>
        <v>0</v>
      </c>
      <c r="Y273" s="81">
        <f ca="1">IF(V273=1,"Corriger",'M3-In'!Y273* vergoeddrie +'M3-In'!Z273*ROUND( vergoeddrie *1.5,2)+'M3-In'!AA273*ROUND( vergoeddrie *0.6,2)+'M3-In'!AB273*ROUND( vergoeddrie *0.9,2))</f>
        <v>0</v>
      </c>
      <c r="Z273" s="81">
        <f t="shared" ca="1" si="69"/>
        <v>0</v>
      </c>
      <c r="AA273" s="81">
        <f>E273+'M3-In'!N273+'M3-In'!P273+H273</f>
        <v>0</v>
      </c>
      <c r="AB273" s="81">
        <f>E273+'M3-In'!N273+'M3-In'!P273</f>
        <v>0</v>
      </c>
      <c r="AC273" s="25">
        <f>IF(V273=1,"Corriger",MIN(AA273,ad5m3*Ident!L273))</f>
        <v>0</v>
      </c>
      <c r="AD273" s="25">
        <f>MIN(AB273,ad5m3*Ident!L273)</f>
        <v>0</v>
      </c>
      <c r="AE273" s="81">
        <f t="shared" si="70"/>
        <v>0</v>
      </c>
      <c r="AF273" s="81">
        <f t="shared" si="71"/>
        <v>0</v>
      </c>
      <c r="AG273" s="81">
        <f>'M3-In'!AD273+'M3-In'!AE273</f>
        <v>0</v>
      </c>
      <c r="AH273" s="81">
        <f t="shared" si="72"/>
        <v>0</v>
      </c>
      <c r="AI273" s="81">
        <f>IF(V273=1,"Corriger!",ROUND('M3-In'!AF273*AE273*fuf,2))</f>
        <v>0</v>
      </c>
      <c r="AJ273" s="81">
        <f>IF(V273=1,"Corriger!",ROUND('M3-In'!AG273*AE273*fuf,2))</f>
        <v>0</v>
      </c>
      <c r="AK273" s="81">
        <f>IF(V273=1,"Corriger!",ROUND('M3-In'!AH273*AE273*fuf,2))</f>
        <v>0</v>
      </c>
      <c r="AL273" s="81">
        <f>IF(V273=1,"Corriger!",ROUND('M3-In'!AI273*AE273*fuf,2))</f>
        <v>0</v>
      </c>
      <c r="AM273" s="81">
        <f>IF(V273=1,"Corriger!",ROUND('M3-In'!AJ273*AE273*fuf,2))</f>
        <v>0</v>
      </c>
      <c r="AN273" s="81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1">
        <f t="shared" si="74"/>
        <v>0</v>
      </c>
      <c r="AQ273" s="81">
        <f t="shared" ca="1" si="75"/>
        <v>0</v>
      </c>
      <c r="AR273" s="81">
        <f t="shared" ca="1" si="76"/>
        <v>0</v>
      </c>
      <c r="AS273" s="81">
        <f t="shared" si="77"/>
        <v>0</v>
      </c>
      <c r="AT273" s="81">
        <f t="shared" ca="1" si="78"/>
        <v>0</v>
      </c>
      <c r="AU273" s="81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'M3-In'!F274*malu3+'M3-In'!G274*dima3+'M3-In'!H274*wome3+'M3-In'!I274*doje3+'M3-In'!J274*vrve3+'M3-In'!K274*zasa3+'M3-In'!L274*zodi3</f>
        <v>0</v>
      </c>
      <c r="F274" s="34">
        <f>IF('M3-In'!Q274&lt;0,1,0)</f>
        <v>0</v>
      </c>
      <c r="G274" s="81" t="str">
        <f t="shared" si="64"/>
        <v>OK</v>
      </c>
      <c r="H274" s="81">
        <f>IF('M3-In'!Q274&lt;0,0,'M3-In'!Q274)</f>
        <v>0</v>
      </c>
      <c r="I274" s="25">
        <f>IF('M3-In'!F274&gt;0,malu3,0)</f>
        <v>0</v>
      </c>
      <c r="J274" s="25">
        <f>IF('M3-In'!G274&gt;0,dima3,0)</f>
        <v>0</v>
      </c>
      <c r="K274" s="25">
        <f>IF('M3-In'!H274&gt;0,wome3,0)</f>
        <v>0</v>
      </c>
      <c r="L274" s="25">
        <f>IF('M3-In'!I274&gt;0,doje3,0)</f>
        <v>0</v>
      </c>
      <c r="M274" s="25">
        <f>IF('M3-In'!J274&gt;0,vrve3,0)</f>
        <v>0</v>
      </c>
      <c r="N274" s="25">
        <f>IF('M3-In'!K274&gt;0,zasa3,0)</f>
        <v>0</v>
      </c>
      <c r="O274" s="25">
        <f>IF('M3-In'!L274&gt;0,zodi3,0)</f>
        <v>0</v>
      </c>
      <c r="P274" s="25">
        <f t="shared" si="65"/>
        <v>0</v>
      </c>
      <c r="Q274" s="25">
        <f>IF(P274+'M3-In'!U274&gt;malu3+dima3+wome3+doje3+vrve3+zasa3+zodi3,1,0)</f>
        <v>0</v>
      </c>
      <c r="R274" s="25" t="str">
        <f t="shared" si="66"/>
        <v>OK</v>
      </c>
      <c r="S274" s="25">
        <f>MIN(P274+'M3-In'!U274,malu3+dima3+wome3+doje3+vrve3+zasa3+zodi3)</f>
        <v>0</v>
      </c>
      <c r="T274" s="25">
        <f>IF('M3-In'!AD274+'M3-In'!AE274+'M3-In'!AF274+'M3-In'!AG274+'M3-In'!AH274+'M3-In'!AI274+'M3-In'!AJ274&gt;S274,1,0)</f>
        <v>0</v>
      </c>
      <c r="U274" s="25" t="str">
        <f t="shared" si="67"/>
        <v>OK</v>
      </c>
      <c r="V274" s="81">
        <f t="shared" si="68"/>
        <v>0</v>
      </c>
      <c r="W274" s="81">
        <f>ROUND('M3-In'!Y274+'M3-In'!Z274+'M3-In'!AA274*0.5+'M3-In'!AB274*0.5,2)</f>
        <v>0</v>
      </c>
      <c r="X274" s="81">
        <f>ROUND('M3-In'!Y274,2)+ROUND('M3-In'!Z274*1.5,2)+ROUND('M3-In'!AA274*0.6,2)+ROUND('M3-In'!AB274*0.9,2)</f>
        <v>0</v>
      </c>
      <c r="Y274" s="81">
        <f ca="1">IF(V274=1,"Corriger",'M3-In'!Y274* vergoeddrie +'M3-In'!Z274*ROUND( vergoeddrie *1.5,2)+'M3-In'!AA274*ROUND( vergoeddrie *0.6,2)+'M3-In'!AB274*ROUND( vergoeddrie *0.9,2))</f>
        <v>0</v>
      </c>
      <c r="Z274" s="81">
        <f t="shared" ca="1" si="69"/>
        <v>0</v>
      </c>
      <c r="AA274" s="81">
        <f>E274+'M3-In'!N274+'M3-In'!P274+H274</f>
        <v>0</v>
      </c>
      <c r="AB274" s="81">
        <f>E274+'M3-In'!N274+'M3-In'!P274</f>
        <v>0</v>
      </c>
      <c r="AC274" s="25">
        <f>IF(V274=1,"Corriger",MIN(AA274,ad5m3*Ident!L274))</f>
        <v>0</v>
      </c>
      <c r="AD274" s="25">
        <f>MIN(AB274,ad5m3*Ident!L274)</f>
        <v>0</v>
      </c>
      <c r="AE274" s="81">
        <f t="shared" si="70"/>
        <v>0</v>
      </c>
      <c r="AF274" s="81">
        <f t="shared" si="71"/>
        <v>0</v>
      </c>
      <c r="AG274" s="81">
        <f>'M3-In'!AD274+'M3-In'!AE274</f>
        <v>0</v>
      </c>
      <c r="AH274" s="81">
        <f t="shared" si="72"/>
        <v>0</v>
      </c>
      <c r="AI274" s="81">
        <f>IF(V274=1,"Corriger!",ROUND('M3-In'!AF274*AE274*fuf,2))</f>
        <v>0</v>
      </c>
      <c r="AJ274" s="81">
        <f>IF(V274=1,"Corriger!",ROUND('M3-In'!AG274*AE274*fuf,2))</f>
        <v>0</v>
      </c>
      <c r="AK274" s="81">
        <f>IF(V274=1,"Corriger!",ROUND('M3-In'!AH274*AE274*fuf,2))</f>
        <v>0</v>
      </c>
      <c r="AL274" s="81">
        <f>IF(V274=1,"Corriger!",ROUND('M3-In'!AI274*AE274*fuf,2))</f>
        <v>0</v>
      </c>
      <c r="AM274" s="81">
        <f>IF(V274=1,"Corriger!",ROUND('M3-In'!AJ274*AE274*fuf,2))</f>
        <v>0</v>
      </c>
      <c r="AN274" s="81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1">
        <f t="shared" si="74"/>
        <v>0</v>
      </c>
      <c r="AQ274" s="81">
        <f t="shared" ca="1" si="75"/>
        <v>0</v>
      </c>
      <c r="AR274" s="81">
        <f t="shared" ca="1" si="76"/>
        <v>0</v>
      </c>
      <c r="AS274" s="81">
        <f t="shared" si="77"/>
        <v>0</v>
      </c>
      <c r="AT274" s="81">
        <f t="shared" ca="1" si="78"/>
        <v>0</v>
      </c>
      <c r="AU274" s="81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'M3-In'!F275*malu3+'M3-In'!G275*dima3+'M3-In'!H275*wome3+'M3-In'!I275*doje3+'M3-In'!J275*vrve3+'M3-In'!K275*zasa3+'M3-In'!L275*zodi3</f>
        <v>0</v>
      </c>
      <c r="F275" s="34">
        <f>IF('M3-In'!Q275&lt;0,1,0)</f>
        <v>0</v>
      </c>
      <c r="G275" s="81" t="str">
        <f t="shared" si="64"/>
        <v>OK</v>
      </c>
      <c r="H275" s="81">
        <f>IF('M3-In'!Q275&lt;0,0,'M3-In'!Q275)</f>
        <v>0</v>
      </c>
      <c r="I275" s="25">
        <f>IF('M3-In'!F275&gt;0,malu3,0)</f>
        <v>0</v>
      </c>
      <c r="J275" s="25">
        <f>IF('M3-In'!G275&gt;0,dima3,0)</f>
        <v>0</v>
      </c>
      <c r="K275" s="25">
        <f>IF('M3-In'!H275&gt;0,wome3,0)</f>
        <v>0</v>
      </c>
      <c r="L275" s="25">
        <f>IF('M3-In'!I275&gt;0,doje3,0)</f>
        <v>0</v>
      </c>
      <c r="M275" s="25">
        <f>IF('M3-In'!J275&gt;0,vrve3,0)</f>
        <v>0</v>
      </c>
      <c r="N275" s="25">
        <f>IF('M3-In'!K275&gt;0,zasa3,0)</f>
        <v>0</v>
      </c>
      <c r="O275" s="25">
        <f>IF('M3-In'!L275&gt;0,zodi3,0)</f>
        <v>0</v>
      </c>
      <c r="P275" s="25">
        <f t="shared" si="65"/>
        <v>0</v>
      </c>
      <c r="Q275" s="25">
        <f>IF(P275+'M3-In'!U275&gt;malu3+dima3+wome3+doje3+vrve3+zasa3+zodi3,1,0)</f>
        <v>0</v>
      </c>
      <c r="R275" s="25" t="str">
        <f t="shared" si="66"/>
        <v>OK</v>
      </c>
      <c r="S275" s="25">
        <f>MIN(P275+'M3-In'!U275,malu3+dima3+wome3+doje3+vrve3+zasa3+zodi3)</f>
        <v>0</v>
      </c>
      <c r="T275" s="25">
        <f>IF('M3-In'!AD275+'M3-In'!AE275+'M3-In'!AF275+'M3-In'!AG275+'M3-In'!AH275+'M3-In'!AI275+'M3-In'!AJ275&gt;S275,1,0)</f>
        <v>0</v>
      </c>
      <c r="U275" s="25" t="str">
        <f t="shared" si="67"/>
        <v>OK</v>
      </c>
      <c r="V275" s="81">
        <f t="shared" si="68"/>
        <v>0</v>
      </c>
      <c r="W275" s="81">
        <f>ROUND('M3-In'!Y275+'M3-In'!Z275+'M3-In'!AA275*0.5+'M3-In'!AB275*0.5,2)</f>
        <v>0</v>
      </c>
      <c r="X275" s="81">
        <f>ROUND('M3-In'!Y275,2)+ROUND('M3-In'!Z275*1.5,2)+ROUND('M3-In'!AA275*0.6,2)+ROUND('M3-In'!AB275*0.9,2)</f>
        <v>0</v>
      </c>
      <c r="Y275" s="81">
        <f ca="1">IF(V275=1,"Corriger",'M3-In'!Y275* vergoeddrie +'M3-In'!Z275*ROUND( vergoeddrie *1.5,2)+'M3-In'!AA275*ROUND( vergoeddrie *0.6,2)+'M3-In'!AB275*ROUND( vergoeddrie *0.9,2))</f>
        <v>0</v>
      </c>
      <c r="Z275" s="81">
        <f t="shared" ca="1" si="69"/>
        <v>0</v>
      </c>
      <c r="AA275" s="81">
        <f>E275+'M3-In'!N275+'M3-In'!P275+H275</f>
        <v>0</v>
      </c>
      <c r="AB275" s="81">
        <f>E275+'M3-In'!N275+'M3-In'!P275</f>
        <v>0</v>
      </c>
      <c r="AC275" s="25">
        <f>IF(V275=1,"Corriger",MIN(AA275,ad5m3*Ident!L275))</f>
        <v>0</v>
      </c>
      <c r="AD275" s="25">
        <f>MIN(AB275,ad5m3*Ident!L275)</f>
        <v>0</v>
      </c>
      <c r="AE275" s="81">
        <f t="shared" si="70"/>
        <v>0</v>
      </c>
      <c r="AF275" s="81">
        <f t="shared" si="71"/>
        <v>0</v>
      </c>
      <c r="AG275" s="81">
        <f>'M3-In'!AD275+'M3-In'!AE275</f>
        <v>0</v>
      </c>
      <c r="AH275" s="81">
        <f t="shared" si="72"/>
        <v>0</v>
      </c>
      <c r="AI275" s="81">
        <f>IF(V275=1,"Corriger!",ROUND('M3-In'!AF275*AE275*fuf,2))</f>
        <v>0</v>
      </c>
      <c r="AJ275" s="81">
        <f>IF(V275=1,"Corriger!",ROUND('M3-In'!AG275*AE275*fuf,2))</f>
        <v>0</v>
      </c>
      <c r="AK275" s="81">
        <f>IF(V275=1,"Corriger!",ROUND('M3-In'!AH275*AE275*fuf,2))</f>
        <v>0</v>
      </c>
      <c r="AL275" s="81">
        <f>IF(V275=1,"Corriger!",ROUND('M3-In'!AI275*AE275*fuf,2))</f>
        <v>0</v>
      </c>
      <c r="AM275" s="81">
        <f>IF(V275=1,"Corriger!",ROUND('M3-In'!AJ275*AE275*fuf,2))</f>
        <v>0</v>
      </c>
      <c r="AN275" s="81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1">
        <f t="shared" si="74"/>
        <v>0</v>
      </c>
      <c r="AQ275" s="81">
        <f t="shared" ca="1" si="75"/>
        <v>0</v>
      </c>
      <c r="AR275" s="81">
        <f t="shared" ca="1" si="76"/>
        <v>0</v>
      </c>
      <c r="AS275" s="81">
        <f t="shared" si="77"/>
        <v>0</v>
      </c>
      <c r="AT275" s="81">
        <f t="shared" ca="1" si="78"/>
        <v>0</v>
      </c>
      <c r="AU275" s="81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'M3-In'!F276*malu3+'M3-In'!G276*dima3+'M3-In'!H276*wome3+'M3-In'!I276*doje3+'M3-In'!J276*vrve3+'M3-In'!K276*zasa3+'M3-In'!L276*zodi3</f>
        <v>0</v>
      </c>
      <c r="F276" s="34">
        <f>IF('M3-In'!Q276&lt;0,1,0)</f>
        <v>0</v>
      </c>
      <c r="G276" s="81" t="str">
        <f t="shared" si="64"/>
        <v>OK</v>
      </c>
      <c r="H276" s="81">
        <f>IF('M3-In'!Q276&lt;0,0,'M3-In'!Q276)</f>
        <v>0</v>
      </c>
      <c r="I276" s="25">
        <f>IF('M3-In'!F276&gt;0,malu3,0)</f>
        <v>0</v>
      </c>
      <c r="J276" s="25">
        <f>IF('M3-In'!G276&gt;0,dima3,0)</f>
        <v>0</v>
      </c>
      <c r="K276" s="25">
        <f>IF('M3-In'!H276&gt;0,wome3,0)</f>
        <v>0</v>
      </c>
      <c r="L276" s="25">
        <f>IF('M3-In'!I276&gt;0,doje3,0)</f>
        <v>0</v>
      </c>
      <c r="M276" s="25">
        <f>IF('M3-In'!J276&gt;0,vrve3,0)</f>
        <v>0</v>
      </c>
      <c r="N276" s="25">
        <f>IF('M3-In'!K276&gt;0,zasa3,0)</f>
        <v>0</v>
      </c>
      <c r="O276" s="25">
        <f>IF('M3-In'!L276&gt;0,zodi3,0)</f>
        <v>0</v>
      </c>
      <c r="P276" s="25">
        <f t="shared" si="65"/>
        <v>0</v>
      </c>
      <c r="Q276" s="25">
        <f>IF(P276+'M3-In'!U276&gt;malu3+dima3+wome3+doje3+vrve3+zasa3+zodi3,1,0)</f>
        <v>0</v>
      </c>
      <c r="R276" s="25" t="str">
        <f t="shared" si="66"/>
        <v>OK</v>
      </c>
      <c r="S276" s="25">
        <f>MIN(P276+'M3-In'!U276,malu3+dima3+wome3+doje3+vrve3+zasa3+zodi3)</f>
        <v>0</v>
      </c>
      <c r="T276" s="25">
        <f>IF('M3-In'!AD276+'M3-In'!AE276+'M3-In'!AF276+'M3-In'!AG276+'M3-In'!AH276+'M3-In'!AI276+'M3-In'!AJ276&gt;S276,1,0)</f>
        <v>0</v>
      </c>
      <c r="U276" s="25" t="str">
        <f t="shared" si="67"/>
        <v>OK</v>
      </c>
      <c r="V276" s="81">
        <f t="shared" si="68"/>
        <v>0</v>
      </c>
      <c r="W276" s="81">
        <f>ROUND('M3-In'!Y276+'M3-In'!Z276+'M3-In'!AA276*0.5+'M3-In'!AB276*0.5,2)</f>
        <v>0</v>
      </c>
      <c r="X276" s="81">
        <f>ROUND('M3-In'!Y276,2)+ROUND('M3-In'!Z276*1.5,2)+ROUND('M3-In'!AA276*0.6,2)+ROUND('M3-In'!AB276*0.9,2)</f>
        <v>0</v>
      </c>
      <c r="Y276" s="81">
        <f ca="1">IF(V276=1,"Corriger",'M3-In'!Y276* vergoeddrie +'M3-In'!Z276*ROUND( vergoeddrie *1.5,2)+'M3-In'!AA276*ROUND( vergoeddrie *0.6,2)+'M3-In'!AB276*ROUND( vergoeddrie *0.9,2))</f>
        <v>0</v>
      </c>
      <c r="Z276" s="81">
        <f t="shared" ca="1" si="69"/>
        <v>0</v>
      </c>
      <c r="AA276" s="81">
        <f>E276+'M3-In'!N276+'M3-In'!P276+H276</f>
        <v>0</v>
      </c>
      <c r="AB276" s="81">
        <f>E276+'M3-In'!N276+'M3-In'!P276</f>
        <v>0</v>
      </c>
      <c r="AC276" s="25">
        <f>IF(V276=1,"Corriger",MIN(AA276,ad5m3*Ident!L276))</f>
        <v>0</v>
      </c>
      <c r="AD276" s="25">
        <f>MIN(AB276,ad5m3*Ident!L276)</f>
        <v>0</v>
      </c>
      <c r="AE276" s="81">
        <f t="shared" si="70"/>
        <v>0</v>
      </c>
      <c r="AF276" s="81">
        <f t="shared" si="71"/>
        <v>0</v>
      </c>
      <c r="AG276" s="81">
        <f>'M3-In'!AD276+'M3-In'!AE276</f>
        <v>0</v>
      </c>
      <c r="AH276" s="81">
        <f t="shared" si="72"/>
        <v>0</v>
      </c>
      <c r="AI276" s="81">
        <f>IF(V276=1,"Corriger!",ROUND('M3-In'!AF276*AE276*fuf,2))</f>
        <v>0</v>
      </c>
      <c r="AJ276" s="81">
        <f>IF(V276=1,"Corriger!",ROUND('M3-In'!AG276*AE276*fuf,2))</f>
        <v>0</v>
      </c>
      <c r="AK276" s="81">
        <f>IF(V276=1,"Corriger!",ROUND('M3-In'!AH276*AE276*fuf,2))</f>
        <v>0</v>
      </c>
      <c r="AL276" s="81">
        <f>IF(V276=1,"Corriger!",ROUND('M3-In'!AI276*AE276*fuf,2))</f>
        <v>0</v>
      </c>
      <c r="AM276" s="81">
        <f>IF(V276=1,"Corriger!",ROUND('M3-In'!AJ276*AE276*fuf,2))</f>
        <v>0</v>
      </c>
      <c r="AN276" s="81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1">
        <f t="shared" si="74"/>
        <v>0</v>
      </c>
      <c r="AQ276" s="81">
        <f t="shared" ca="1" si="75"/>
        <v>0</v>
      </c>
      <c r="AR276" s="81">
        <f t="shared" ca="1" si="76"/>
        <v>0</v>
      </c>
      <c r="AS276" s="81">
        <f t="shared" si="77"/>
        <v>0</v>
      </c>
      <c r="AT276" s="81">
        <f t="shared" ca="1" si="78"/>
        <v>0</v>
      </c>
      <c r="AU276" s="81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'M3-In'!F277*malu3+'M3-In'!G277*dima3+'M3-In'!H277*wome3+'M3-In'!I277*doje3+'M3-In'!J277*vrve3+'M3-In'!K277*zasa3+'M3-In'!L277*zodi3</f>
        <v>0</v>
      </c>
      <c r="F277" s="34">
        <f>IF('M3-In'!Q277&lt;0,1,0)</f>
        <v>0</v>
      </c>
      <c r="G277" s="81" t="str">
        <f t="shared" si="64"/>
        <v>OK</v>
      </c>
      <c r="H277" s="81">
        <f>IF('M3-In'!Q277&lt;0,0,'M3-In'!Q277)</f>
        <v>0</v>
      </c>
      <c r="I277" s="25">
        <f>IF('M3-In'!F277&gt;0,malu3,0)</f>
        <v>0</v>
      </c>
      <c r="J277" s="25">
        <f>IF('M3-In'!G277&gt;0,dima3,0)</f>
        <v>0</v>
      </c>
      <c r="K277" s="25">
        <f>IF('M3-In'!H277&gt;0,wome3,0)</f>
        <v>0</v>
      </c>
      <c r="L277" s="25">
        <f>IF('M3-In'!I277&gt;0,doje3,0)</f>
        <v>0</v>
      </c>
      <c r="M277" s="25">
        <f>IF('M3-In'!J277&gt;0,vrve3,0)</f>
        <v>0</v>
      </c>
      <c r="N277" s="25">
        <f>IF('M3-In'!K277&gt;0,zasa3,0)</f>
        <v>0</v>
      </c>
      <c r="O277" s="25">
        <f>IF('M3-In'!L277&gt;0,zodi3,0)</f>
        <v>0</v>
      </c>
      <c r="P277" s="25">
        <f t="shared" si="65"/>
        <v>0</v>
      </c>
      <c r="Q277" s="25">
        <f>IF(P277+'M3-In'!U277&gt;malu3+dima3+wome3+doje3+vrve3+zasa3+zodi3,1,0)</f>
        <v>0</v>
      </c>
      <c r="R277" s="25" t="str">
        <f t="shared" si="66"/>
        <v>OK</v>
      </c>
      <c r="S277" s="25">
        <f>MIN(P277+'M3-In'!U277,malu3+dima3+wome3+doje3+vrve3+zasa3+zodi3)</f>
        <v>0</v>
      </c>
      <c r="T277" s="25">
        <f>IF('M3-In'!AD277+'M3-In'!AE277+'M3-In'!AF277+'M3-In'!AG277+'M3-In'!AH277+'M3-In'!AI277+'M3-In'!AJ277&gt;S277,1,0)</f>
        <v>0</v>
      </c>
      <c r="U277" s="25" t="str">
        <f t="shared" si="67"/>
        <v>OK</v>
      </c>
      <c r="V277" s="81">
        <f t="shared" si="68"/>
        <v>0</v>
      </c>
      <c r="W277" s="81">
        <f>ROUND('M3-In'!Y277+'M3-In'!Z277+'M3-In'!AA277*0.5+'M3-In'!AB277*0.5,2)</f>
        <v>0</v>
      </c>
      <c r="X277" s="81">
        <f>ROUND('M3-In'!Y277,2)+ROUND('M3-In'!Z277*1.5,2)+ROUND('M3-In'!AA277*0.6,2)+ROUND('M3-In'!AB277*0.9,2)</f>
        <v>0</v>
      </c>
      <c r="Y277" s="81">
        <f ca="1">IF(V277=1,"Corriger",'M3-In'!Y277* vergoeddrie +'M3-In'!Z277*ROUND( vergoeddrie *1.5,2)+'M3-In'!AA277*ROUND( vergoeddrie *0.6,2)+'M3-In'!AB277*ROUND( vergoeddrie *0.9,2))</f>
        <v>0</v>
      </c>
      <c r="Z277" s="81">
        <f t="shared" ca="1" si="69"/>
        <v>0</v>
      </c>
      <c r="AA277" s="81">
        <f>E277+'M3-In'!N277+'M3-In'!P277+H277</f>
        <v>0</v>
      </c>
      <c r="AB277" s="81">
        <f>E277+'M3-In'!N277+'M3-In'!P277</f>
        <v>0</v>
      </c>
      <c r="AC277" s="25">
        <f>IF(V277=1,"Corriger",MIN(AA277,ad5m3*Ident!L277))</f>
        <v>0</v>
      </c>
      <c r="AD277" s="25">
        <f>MIN(AB277,ad5m3*Ident!L277)</f>
        <v>0</v>
      </c>
      <c r="AE277" s="81">
        <f t="shared" si="70"/>
        <v>0</v>
      </c>
      <c r="AF277" s="81">
        <f t="shared" si="71"/>
        <v>0</v>
      </c>
      <c r="AG277" s="81">
        <f>'M3-In'!AD277+'M3-In'!AE277</f>
        <v>0</v>
      </c>
      <c r="AH277" s="81">
        <f t="shared" si="72"/>
        <v>0</v>
      </c>
      <c r="AI277" s="81">
        <f>IF(V277=1,"Corriger!",ROUND('M3-In'!AF277*AE277*fuf,2))</f>
        <v>0</v>
      </c>
      <c r="AJ277" s="81">
        <f>IF(V277=1,"Corriger!",ROUND('M3-In'!AG277*AE277*fuf,2))</f>
        <v>0</v>
      </c>
      <c r="AK277" s="81">
        <f>IF(V277=1,"Corriger!",ROUND('M3-In'!AH277*AE277*fuf,2))</f>
        <v>0</v>
      </c>
      <c r="AL277" s="81">
        <f>IF(V277=1,"Corriger!",ROUND('M3-In'!AI277*AE277*fuf,2))</f>
        <v>0</v>
      </c>
      <c r="AM277" s="81">
        <f>IF(V277=1,"Corriger!",ROUND('M3-In'!AJ277*AE277*fuf,2))</f>
        <v>0</v>
      </c>
      <c r="AN277" s="81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1">
        <f t="shared" si="74"/>
        <v>0</v>
      </c>
      <c r="AQ277" s="81">
        <f t="shared" ca="1" si="75"/>
        <v>0</v>
      </c>
      <c r="AR277" s="81">
        <f t="shared" ca="1" si="76"/>
        <v>0</v>
      </c>
      <c r="AS277" s="81">
        <f t="shared" si="77"/>
        <v>0</v>
      </c>
      <c r="AT277" s="81">
        <f t="shared" ca="1" si="78"/>
        <v>0</v>
      </c>
      <c r="AU277" s="81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'M3-In'!F278*malu3+'M3-In'!G278*dima3+'M3-In'!H278*wome3+'M3-In'!I278*doje3+'M3-In'!J278*vrve3+'M3-In'!K278*zasa3+'M3-In'!L278*zodi3</f>
        <v>0</v>
      </c>
      <c r="F278" s="34">
        <f>IF('M3-In'!Q278&lt;0,1,0)</f>
        <v>0</v>
      </c>
      <c r="G278" s="81" t="str">
        <f t="shared" si="64"/>
        <v>OK</v>
      </c>
      <c r="H278" s="81">
        <f>IF('M3-In'!Q278&lt;0,0,'M3-In'!Q278)</f>
        <v>0</v>
      </c>
      <c r="I278" s="25">
        <f>IF('M3-In'!F278&gt;0,malu3,0)</f>
        <v>0</v>
      </c>
      <c r="J278" s="25">
        <f>IF('M3-In'!G278&gt;0,dima3,0)</f>
        <v>0</v>
      </c>
      <c r="K278" s="25">
        <f>IF('M3-In'!H278&gt;0,wome3,0)</f>
        <v>0</v>
      </c>
      <c r="L278" s="25">
        <f>IF('M3-In'!I278&gt;0,doje3,0)</f>
        <v>0</v>
      </c>
      <c r="M278" s="25">
        <f>IF('M3-In'!J278&gt;0,vrve3,0)</f>
        <v>0</v>
      </c>
      <c r="N278" s="25">
        <f>IF('M3-In'!K278&gt;0,zasa3,0)</f>
        <v>0</v>
      </c>
      <c r="O278" s="25">
        <f>IF('M3-In'!L278&gt;0,zodi3,0)</f>
        <v>0</v>
      </c>
      <c r="P278" s="25">
        <f t="shared" si="65"/>
        <v>0</v>
      </c>
      <c r="Q278" s="25">
        <f>IF(P278+'M3-In'!U278&gt;malu3+dima3+wome3+doje3+vrve3+zasa3+zodi3,1,0)</f>
        <v>0</v>
      </c>
      <c r="R278" s="25" t="str">
        <f t="shared" si="66"/>
        <v>OK</v>
      </c>
      <c r="S278" s="25">
        <f>MIN(P278+'M3-In'!U278,malu3+dima3+wome3+doje3+vrve3+zasa3+zodi3)</f>
        <v>0</v>
      </c>
      <c r="T278" s="25">
        <f>IF('M3-In'!AD278+'M3-In'!AE278+'M3-In'!AF278+'M3-In'!AG278+'M3-In'!AH278+'M3-In'!AI278+'M3-In'!AJ278&gt;S278,1,0)</f>
        <v>0</v>
      </c>
      <c r="U278" s="25" t="str">
        <f t="shared" si="67"/>
        <v>OK</v>
      </c>
      <c r="V278" s="81">
        <f t="shared" si="68"/>
        <v>0</v>
      </c>
      <c r="W278" s="81">
        <f>ROUND('M3-In'!Y278+'M3-In'!Z278+'M3-In'!AA278*0.5+'M3-In'!AB278*0.5,2)</f>
        <v>0</v>
      </c>
      <c r="X278" s="81">
        <f>ROUND('M3-In'!Y278,2)+ROUND('M3-In'!Z278*1.5,2)+ROUND('M3-In'!AA278*0.6,2)+ROUND('M3-In'!AB278*0.9,2)</f>
        <v>0</v>
      </c>
      <c r="Y278" s="81">
        <f ca="1">IF(V278=1,"Corriger",'M3-In'!Y278* vergoeddrie +'M3-In'!Z278*ROUND( vergoeddrie *1.5,2)+'M3-In'!AA278*ROUND( vergoeddrie *0.6,2)+'M3-In'!AB278*ROUND( vergoeddrie *0.9,2))</f>
        <v>0</v>
      </c>
      <c r="Z278" s="81">
        <f t="shared" ca="1" si="69"/>
        <v>0</v>
      </c>
      <c r="AA278" s="81">
        <f>E278+'M3-In'!N278+'M3-In'!P278+H278</f>
        <v>0</v>
      </c>
      <c r="AB278" s="81">
        <f>E278+'M3-In'!N278+'M3-In'!P278</f>
        <v>0</v>
      </c>
      <c r="AC278" s="25">
        <f>IF(V278=1,"Corriger",MIN(AA278,ad5m3*Ident!L278))</f>
        <v>0</v>
      </c>
      <c r="AD278" s="25">
        <f>MIN(AB278,ad5m3*Ident!L278)</f>
        <v>0</v>
      </c>
      <c r="AE278" s="81">
        <f t="shared" si="70"/>
        <v>0</v>
      </c>
      <c r="AF278" s="81">
        <f t="shared" si="71"/>
        <v>0</v>
      </c>
      <c r="AG278" s="81">
        <f>'M3-In'!AD278+'M3-In'!AE278</f>
        <v>0</v>
      </c>
      <c r="AH278" s="81">
        <f t="shared" si="72"/>
        <v>0</v>
      </c>
      <c r="AI278" s="81">
        <f>IF(V278=1,"Corriger!",ROUND('M3-In'!AF278*AE278*fuf,2))</f>
        <v>0</v>
      </c>
      <c r="AJ278" s="81">
        <f>IF(V278=1,"Corriger!",ROUND('M3-In'!AG278*AE278*fuf,2))</f>
        <v>0</v>
      </c>
      <c r="AK278" s="81">
        <f>IF(V278=1,"Corriger!",ROUND('M3-In'!AH278*AE278*fuf,2))</f>
        <v>0</v>
      </c>
      <c r="AL278" s="81">
        <f>IF(V278=1,"Corriger!",ROUND('M3-In'!AI278*AE278*fuf,2))</f>
        <v>0</v>
      </c>
      <c r="AM278" s="81">
        <f>IF(V278=1,"Corriger!",ROUND('M3-In'!AJ278*AE278*fuf,2))</f>
        <v>0</v>
      </c>
      <c r="AN278" s="81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1">
        <f t="shared" si="74"/>
        <v>0</v>
      </c>
      <c r="AQ278" s="81">
        <f t="shared" ca="1" si="75"/>
        <v>0</v>
      </c>
      <c r="AR278" s="81">
        <f t="shared" ca="1" si="76"/>
        <v>0</v>
      </c>
      <c r="AS278" s="81">
        <f t="shared" si="77"/>
        <v>0</v>
      </c>
      <c r="AT278" s="81">
        <f t="shared" ca="1" si="78"/>
        <v>0</v>
      </c>
      <c r="AU278" s="81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'M3-In'!F279*malu3+'M3-In'!G279*dima3+'M3-In'!H279*wome3+'M3-In'!I279*doje3+'M3-In'!J279*vrve3+'M3-In'!K279*zasa3+'M3-In'!L279*zodi3</f>
        <v>0</v>
      </c>
      <c r="F279" s="34">
        <f>IF('M3-In'!Q279&lt;0,1,0)</f>
        <v>0</v>
      </c>
      <c r="G279" s="81" t="str">
        <f t="shared" si="64"/>
        <v>OK</v>
      </c>
      <c r="H279" s="81">
        <f>IF('M3-In'!Q279&lt;0,0,'M3-In'!Q279)</f>
        <v>0</v>
      </c>
      <c r="I279" s="25">
        <f>IF('M3-In'!F279&gt;0,malu3,0)</f>
        <v>0</v>
      </c>
      <c r="J279" s="25">
        <f>IF('M3-In'!G279&gt;0,dima3,0)</f>
        <v>0</v>
      </c>
      <c r="K279" s="25">
        <f>IF('M3-In'!H279&gt;0,wome3,0)</f>
        <v>0</v>
      </c>
      <c r="L279" s="25">
        <f>IF('M3-In'!I279&gt;0,doje3,0)</f>
        <v>0</v>
      </c>
      <c r="M279" s="25">
        <f>IF('M3-In'!J279&gt;0,vrve3,0)</f>
        <v>0</v>
      </c>
      <c r="N279" s="25">
        <f>IF('M3-In'!K279&gt;0,zasa3,0)</f>
        <v>0</v>
      </c>
      <c r="O279" s="25">
        <f>IF('M3-In'!L279&gt;0,zodi3,0)</f>
        <v>0</v>
      </c>
      <c r="P279" s="25">
        <f t="shared" si="65"/>
        <v>0</v>
      </c>
      <c r="Q279" s="25">
        <f>IF(P279+'M3-In'!U279&gt;malu3+dima3+wome3+doje3+vrve3+zasa3+zodi3,1,0)</f>
        <v>0</v>
      </c>
      <c r="R279" s="25" t="str">
        <f t="shared" si="66"/>
        <v>OK</v>
      </c>
      <c r="S279" s="25">
        <f>MIN(P279+'M3-In'!U279,malu3+dima3+wome3+doje3+vrve3+zasa3+zodi3)</f>
        <v>0</v>
      </c>
      <c r="T279" s="25">
        <f>IF('M3-In'!AD279+'M3-In'!AE279+'M3-In'!AF279+'M3-In'!AG279+'M3-In'!AH279+'M3-In'!AI279+'M3-In'!AJ279&gt;S279,1,0)</f>
        <v>0</v>
      </c>
      <c r="U279" s="25" t="str">
        <f t="shared" si="67"/>
        <v>OK</v>
      </c>
      <c r="V279" s="81">
        <f t="shared" si="68"/>
        <v>0</v>
      </c>
      <c r="W279" s="81">
        <f>ROUND('M3-In'!Y279+'M3-In'!Z279+'M3-In'!AA279*0.5+'M3-In'!AB279*0.5,2)</f>
        <v>0</v>
      </c>
      <c r="X279" s="81">
        <f>ROUND('M3-In'!Y279,2)+ROUND('M3-In'!Z279*1.5,2)+ROUND('M3-In'!AA279*0.6,2)+ROUND('M3-In'!AB279*0.9,2)</f>
        <v>0</v>
      </c>
      <c r="Y279" s="81">
        <f ca="1">IF(V279=1,"Corriger",'M3-In'!Y279* vergoeddrie +'M3-In'!Z279*ROUND( vergoeddrie *1.5,2)+'M3-In'!AA279*ROUND( vergoeddrie *0.6,2)+'M3-In'!AB279*ROUND( vergoeddrie *0.9,2))</f>
        <v>0</v>
      </c>
      <c r="Z279" s="81">
        <f t="shared" ca="1" si="69"/>
        <v>0</v>
      </c>
      <c r="AA279" s="81">
        <f>E279+'M3-In'!N279+'M3-In'!P279+H279</f>
        <v>0</v>
      </c>
      <c r="AB279" s="81">
        <f>E279+'M3-In'!N279+'M3-In'!P279</f>
        <v>0</v>
      </c>
      <c r="AC279" s="25">
        <f>IF(V279=1,"Corriger",MIN(AA279,ad5m3*Ident!L279))</f>
        <v>0</v>
      </c>
      <c r="AD279" s="25">
        <f>MIN(AB279,ad5m3*Ident!L279)</f>
        <v>0</v>
      </c>
      <c r="AE279" s="81">
        <f t="shared" si="70"/>
        <v>0</v>
      </c>
      <c r="AF279" s="81">
        <f t="shared" si="71"/>
        <v>0</v>
      </c>
      <c r="AG279" s="81">
        <f>'M3-In'!AD279+'M3-In'!AE279</f>
        <v>0</v>
      </c>
      <c r="AH279" s="81">
        <f t="shared" si="72"/>
        <v>0</v>
      </c>
      <c r="AI279" s="81">
        <f>IF(V279=1,"Corriger!",ROUND('M3-In'!AF279*AE279*fuf,2))</f>
        <v>0</v>
      </c>
      <c r="AJ279" s="81">
        <f>IF(V279=1,"Corriger!",ROUND('M3-In'!AG279*AE279*fuf,2))</f>
        <v>0</v>
      </c>
      <c r="AK279" s="81">
        <f>IF(V279=1,"Corriger!",ROUND('M3-In'!AH279*AE279*fuf,2))</f>
        <v>0</v>
      </c>
      <c r="AL279" s="81">
        <f>IF(V279=1,"Corriger!",ROUND('M3-In'!AI279*AE279*fuf,2))</f>
        <v>0</v>
      </c>
      <c r="AM279" s="81">
        <f>IF(V279=1,"Corriger!",ROUND('M3-In'!AJ279*AE279*fuf,2))</f>
        <v>0</v>
      </c>
      <c r="AN279" s="81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1">
        <f t="shared" si="74"/>
        <v>0</v>
      </c>
      <c r="AQ279" s="81">
        <f t="shared" ca="1" si="75"/>
        <v>0</v>
      </c>
      <c r="AR279" s="81">
        <f t="shared" ca="1" si="76"/>
        <v>0</v>
      </c>
      <c r="AS279" s="81">
        <f t="shared" si="77"/>
        <v>0</v>
      </c>
      <c r="AT279" s="81">
        <f t="shared" ca="1" si="78"/>
        <v>0</v>
      </c>
      <c r="AU279" s="81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'M3-In'!F280*malu3+'M3-In'!G280*dima3+'M3-In'!H280*wome3+'M3-In'!I280*doje3+'M3-In'!J280*vrve3+'M3-In'!K280*zasa3+'M3-In'!L280*zodi3</f>
        <v>0</v>
      </c>
      <c r="F280" s="34">
        <f>IF('M3-In'!Q280&lt;0,1,0)</f>
        <v>0</v>
      </c>
      <c r="G280" s="81" t="str">
        <f t="shared" si="64"/>
        <v>OK</v>
      </c>
      <c r="H280" s="81">
        <f>IF('M3-In'!Q280&lt;0,0,'M3-In'!Q280)</f>
        <v>0</v>
      </c>
      <c r="I280" s="25">
        <f>IF('M3-In'!F280&gt;0,malu3,0)</f>
        <v>0</v>
      </c>
      <c r="J280" s="25">
        <f>IF('M3-In'!G280&gt;0,dima3,0)</f>
        <v>0</v>
      </c>
      <c r="K280" s="25">
        <f>IF('M3-In'!H280&gt;0,wome3,0)</f>
        <v>0</v>
      </c>
      <c r="L280" s="25">
        <f>IF('M3-In'!I280&gt;0,doje3,0)</f>
        <v>0</v>
      </c>
      <c r="M280" s="25">
        <f>IF('M3-In'!J280&gt;0,vrve3,0)</f>
        <v>0</v>
      </c>
      <c r="N280" s="25">
        <f>IF('M3-In'!K280&gt;0,zasa3,0)</f>
        <v>0</v>
      </c>
      <c r="O280" s="25">
        <f>IF('M3-In'!L280&gt;0,zodi3,0)</f>
        <v>0</v>
      </c>
      <c r="P280" s="25">
        <f t="shared" si="65"/>
        <v>0</v>
      </c>
      <c r="Q280" s="25">
        <f>IF(P280+'M3-In'!U280&gt;malu3+dima3+wome3+doje3+vrve3+zasa3+zodi3,1,0)</f>
        <v>0</v>
      </c>
      <c r="R280" s="25" t="str">
        <f t="shared" si="66"/>
        <v>OK</v>
      </c>
      <c r="S280" s="25">
        <f>MIN(P280+'M3-In'!U280,malu3+dima3+wome3+doje3+vrve3+zasa3+zodi3)</f>
        <v>0</v>
      </c>
      <c r="T280" s="25">
        <f>IF('M3-In'!AD280+'M3-In'!AE280+'M3-In'!AF280+'M3-In'!AG280+'M3-In'!AH280+'M3-In'!AI280+'M3-In'!AJ280&gt;S280,1,0)</f>
        <v>0</v>
      </c>
      <c r="U280" s="25" t="str">
        <f t="shared" si="67"/>
        <v>OK</v>
      </c>
      <c r="V280" s="81">
        <f t="shared" si="68"/>
        <v>0</v>
      </c>
      <c r="W280" s="81">
        <f>ROUND('M3-In'!Y280+'M3-In'!Z280+'M3-In'!AA280*0.5+'M3-In'!AB280*0.5,2)</f>
        <v>0</v>
      </c>
      <c r="X280" s="81">
        <f>ROUND('M3-In'!Y280,2)+ROUND('M3-In'!Z280*1.5,2)+ROUND('M3-In'!AA280*0.6,2)+ROUND('M3-In'!AB280*0.9,2)</f>
        <v>0</v>
      </c>
      <c r="Y280" s="81">
        <f ca="1">IF(V280=1,"Corriger",'M3-In'!Y280* vergoeddrie +'M3-In'!Z280*ROUND( vergoeddrie *1.5,2)+'M3-In'!AA280*ROUND( vergoeddrie *0.6,2)+'M3-In'!AB280*ROUND( vergoeddrie *0.9,2))</f>
        <v>0</v>
      </c>
      <c r="Z280" s="81">
        <f t="shared" ca="1" si="69"/>
        <v>0</v>
      </c>
      <c r="AA280" s="81">
        <f>E280+'M3-In'!N280+'M3-In'!P280+H280</f>
        <v>0</v>
      </c>
      <c r="AB280" s="81">
        <f>E280+'M3-In'!N280+'M3-In'!P280</f>
        <v>0</v>
      </c>
      <c r="AC280" s="25">
        <f>IF(V280=1,"Corriger",MIN(AA280,ad5m3*Ident!L280))</f>
        <v>0</v>
      </c>
      <c r="AD280" s="25">
        <f>MIN(AB280,ad5m3*Ident!L280)</f>
        <v>0</v>
      </c>
      <c r="AE280" s="81">
        <f t="shared" si="70"/>
        <v>0</v>
      </c>
      <c r="AF280" s="81">
        <f t="shared" si="71"/>
        <v>0</v>
      </c>
      <c r="AG280" s="81">
        <f>'M3-In'!AD280+'M3-In'!AE280</f>
        <v>0</v>
      </c>
      <c r="AH280" s="81">
        <f t="shared" si="72"/>
        <v>0</v>
      </c>
      <c r="AI280" s="81">
        <f>IF(V280=1,"Corriger!",ROUND('M3-In'!AF280*AE280*fuf,2))</f>
        <v>0</v>
      </c>
      <c r="AJ280" s="81">
        <f>IF(V280=1,"Corriger!",ROUND('M3-In'!AG280*AE280*fuf,2))</f>
        <v>0</v>
      </c>
      <c r="AK280" s="81">
        <f>IF(V280=1,"Corriger!",ROUND('M3-In'!AH280*AE280*fuf,2))</f>
        <v>0</v>
      </c>
      <c r="AL280" s="81">
        <f>IF(V280=1,"Corriger!",ROUND('M3-In'!AI280*AE280*fuf,2))</f>
        <v>0</v>
      </c>
      <c r="AM280" s="81">
        <f>IF(V280=1,"Corriger!",ROUND('M3-In'!AJ280*AE280*fuf,2))</f>
        <v>0</v>
      </c>
      <c r="AN280" s="81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1">
        <f t="shared" si="74"/>
        <v>0</v>
      </c>
      <c r="AQ280" s="81">
        <f t="shared" ca="1" si="75"/>
        <v>0</v>
      </c>
      <c r="AR280" s="81">
        <f t="shared" ca="1" si="76"/>
        <v>0</v>
      </c>
      <c r="AS280" s="81">
        <f t="shared" si="77"/>
        <v>0</v>
      </c>
      <c r="AT280" s="81">
        <f t="shared" ca="1" si="78"/>
        <v>0</v>
      </c>
      <c r="AU280" s="81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'M3-In'!F281*malu3+'M3-In'!G281*dima3+'M3-In'!H281*wome3+'M3-In'!I281*doje3+'M3-In'!J281*vrve3+'M3-In'!K281*zasa3+'M3-In'!L281*zodi3</f>
        <v>0</v>
      </c>
      <c r="F281" s="34">
        <f>IF('M3-In'!Q281&lt;0,1,0)</f>
        <v>0</v>
      </c>
      <c r="G281" s="81" t="str">
        <f t="shared" si="64"/>
        <v>OK</v>
      </c>
      <c r="H281" s="81">
        <f>IF('M3-In'!Q281&lt;0,0,'M3-In'!Q281)</f>
        <v>0</v>
      </c>
      <c r="I281" s="25">
        <f>IF('M3-In'!F281&gt;0,malu3,0)</f>
        <v>0</v>
      </c>
      <c r="J281" s="25">
        <f>IF('M3-In'!G281&gt;0,dima3,0)</f>
        <v>0</v>
      </c>
      <c r="K281" s="25">
        <f>IF('M3-In'!H281&gt;0,wome3,0)</f>
        <v>0</v>
      </c>
      <c r="L281" s="25">
        <f>IF('M3-In'!I281&gt;0,doje3,0)</f>
        <v>0</v>
      </c>
      <c r="M281" s="25">
        <f>IF('M3-In'!J281&gt;0,vrve3,0)</f>
        <v>0</v>
      </c>
      <c r="N281" s="25">
        <f>IF('M3-In'!K281&gt;0,zasa3,0)</f>
        <v>0</v>
      </c>
      <c r="O281" s="25">
        <f>IF('M3-In'!L281&gt;0,zodi3,0)</f>
        <v>0</v>
      </c>
      <c r="P281" s="25">
        <f t="shared" si="65"/>
        <v>0</v>
      </c>
      <c r="Q281" s="25">
        <f>IF(P281+'M3-In'!U281&gt;malu3+dima3+wome3+doje3+vrve3+zasa3+zodi3,1,0)</f>
        <v>0</v>
      </c>
      <c r="R281" s="25" t="str">
        <f t="shared" si="66"/>
        <v>OK</v>
      </c>
      <c r="S281" s="25">
        <f>MIN(P281+'M3-In'!U281,malu3+dima3+wome3+doje3+vrve3+zasa3+zodi3)</f>
        <v>0</v>
      </c>
      <c r="T281" s="25">
        <f>IF('M3-In'!AD281+'M3-In'!AE281+'M3-In'!AF281+'M3-In'!AG281+'M3-In'!AH281+'M3-In'!AI281+'M3-In'!AJ281&gt;S281,1,0)</f>
        <v>0</v>
      </c>
      <c r="U281" s="25" t="str">
        <f t="shared" si="67"/>
        <v>OK</v>
      </c>
      <c r="V281" s="81">
        <f t="shared" si="68"/>
        <v>0</v>
      </c>
      <c r="W281" s="81">
        <f>ROUND('M3-In'!Y281+'M3-In'!Z281+'M3-In'!AA281*0.5+'M3-In'!AB281*0.5,2)</f>
        <v>0</v>
      </c>
      <c r="X281" s="81">
        <f>ROUND('M3-In'!Y281,2)+ROUND('M3-In'!Z281*1.5,2)+ROUND('M3-In'!AA281*0.6,2)+ROUND('M3-In'!AB281*0.9,2)</f>
        <v>0</v>
      </c>
      <c r="Y281" s="81">
        <f ca="1">IF(V281=1,"Corriger",'M3-In'!Y281* vergoeddrie +'M3-In'!Z281*ROUND( vergoeddrie *1.5,2)+'M3-In'!AA281*ROUND( vergoeddrie *0.6,2)+'M3-In'!AB281*ROUND( vergoeddrie *0.9,2))</f>
        <v>0</v>
      </c>
      <c r="Z281" s="81">
        <f t="shared" ca="1" si="69"/>
        <v>0</v>
      </c>
      <c r="AA281" s="81">
        <f>E281+'M3-In'!N281+'M3-In'!P281+H281</f>
        <v>0</v>
      </c>
      <c r="AB281" s="81">
        <f>E281+'M3-In'!N281+'M3-In'!P281</f>
        <v>0</v>
      </c>
      <c r="AC281" s="25">
        <f>IF(V281=1,"Corriger",MIN(AA281,ad5m3*Ident!L281))</f>
        <v>0</v>
      </c>
      <c r="AD281" s="25">
        <f>MIN(AB281,ad5m3*Ident!L281)</f>
        <v>0</v>
      </c>
      <c r="AE281" s="81">
        <f t="shared" si="70"/>
        <v>0</v>
      </c>
      <c r="AF281" s="81">
        <f t="shared" si="71"/>
        <v>0</v>
      </c>
      <c r="AG281" s="81">
        <f>'M3-In'!AD281+'M3-In'!AE281</f>
        <v>0</v>
      </c>
      <c r="AH281" s="81">
        <f t="shared" si="72"/>
        <v>0</v>
      </c>
      <c r="AI281" s="81">
        <f>IF(V281=1,"Corriger!",ROUND('M3-In'!AF281*AE281*fuf,2))</f>
        <v>0</v>
      </c>
      <c r="AJ281" s="81">
        <f>IF(V281=1,"Corriger!",ROUND('M3-In'!AG281*AE281*fuf,2))</f>
        <v>0</v>
      </c>
      <c r="AK281" s="81">
        <f>IF(V281=1,"Corriger!",ROUND('M3-In'!AH281*AE281*fuf,2))</f>
        <v>0</v>
      </c>
      <c r="AL281" s="81">
        <f>IF(V281=1,"Corriger!",ROUND('M3-In'!AI281*AE281*fuf,2))</f>
        <v>0</v>
      </c>
      <c r="AM281" s="81">
        <f>IF(V281=1,"Corriger!",ROUND('M3-In'!AJ281*AE281*fuf,2))</f>
        <v>0</v>
      </c>
      <c r="AN281" s="81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1">
        <f t="shared" si="74"/>
        <v>0</v>
      </c>
      <c r="AQ281" s="81">
        <f t="shared" ca="1" si="75"/>
        <v>0</v>
      </c>
      <c r="AR281" s="81">
        <f t="shared" ca="1" si="76"/>
        <v>0</v>
      </c>
      <c r="AS281" s="81">
        <f t="shared" si="77"/>
        <v>0</v>
      </c>
      <c r="AT281" s="81">
        <f t="shared" ca="1" si="78"/>
        <v>0</v>
      </c>
      <c r="AU281" s="81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'M3-In'!F282*malu3+'M3-In'!G282*dima3+'M3-In'!H282*wome3+'M3-In'!I282*doje3+'M3-In'!J282*vrve3+'M3-In'!K282*zasa3+'M3-In'!L282*zodi3</f>
        <v>0</v>
      </c>
      <c r="F282" s="34">
        <f>IF('M3-In'!Q282&lt;0,1,0)</f>
        <v>0</v>
      </c>
      <c r="G282" s="81" t="str">
        <f t="shared" si="64"/>
        <v>OK</v>
      </c>
      <c r="H282" s="81">
        <f>IF('M3-In'!Q282&lt;0,0,'M3-In'!Q282)</f>
        <v>0</v>
      </c>
      <c r="I282" s="25">
        <f>IF('M3-In'!F282&gt;0,malu3,0)</f>
        <v>0</v>
      </c>
      <c r="J282" s="25">
        <f>IF('M3-In'!G282&gt;0,dima3,0)</f>
        <v>0</v>
      </c>
      <c r="K282" s="25">
        <f>IF('M3-In'!H282&gt;0,wome3,0)</f>
        <v>0</v>
      </c>
      <c r="L282" s="25">
        <f>IF('M3-In'!I282&gt;0,doje3,0)</f>
        <v>0</v>
      </c>
      <c r="M282" s="25">
        <f>IF('M3-In'!J282&gt;0,vrve3,0)</f>
        <v>0</v>
      </c>
      <c r="N282" s="25">
        <f>IF('M3-In'!K282&gt;0,zasa3,0)</f>
        <v>0</v>
      </c>
      <c r="O282" s="25">
        <f>IF('M3-In'!L282&gt;0,zodi3,0)</f>
        <v>0</v>
      </c>
      <c r="P282" s="25">
        <f t="shared" si="65"/>
        <v>0</v>
      </c>
      <c r="Q282" s="25">
        <f>IF(P282+'M3-In'!U282&gt;malu3+dima3+wome3+doje3+vrve3+zasa3+zodi3,1,0)</f>
        <v>0</v>
      </c>
      <c r="R282" s="25" t="str">
        <f t="shared" si="66"/>
        <v>OK</v>
      </c>
      <c r="S282" s="25">
        <f>MIN(P282+'M3-In'!U282,malu3+dima3+wome3+doje3+vrve3+zasa3+zodi3)</f>
        <v>0</v>
      </c>
      <c r="T282" s="25">
        <f>IF('M3-In'!AD282+'M3-In'!AE282+'M3-In'!AF282+'M3-In'!AG282+'M3-In'!AH282+'M3-In'!AI282+'M3-In'!AJ282&gt;S282,1,0)</f>
        <v>0</v>
      </c>
      <c r="U282" s="25" t="str">
        <f t="shared" si="67"/>
        <v>OK</v>
      </c>
      <c r="V282" s="81">
        <f t="shared" si="68"/>
        <v>0</v>
      </c>
      <c r="W282" s="81">
        <f>ROUND('M3-In'!Y282+'M3-In'!Z282+'M3-In'!AA282*0.5+'M3-In'!AB282*0.5,2)</f>
        <v>0</v>
      </c>
      <c r="X282" s="81">
        <f>ROUND('M3-In'!Y282,2)+ROUND('M3-In'!Z282*1.5,2)+ROUND('M3-In'!AA282*0.6,2)+ROUND('M3-In'!AB282*0.9,2)</f>
        <v>0</v>
      </c>
      <c r="Y282" s="81">
        <f ca="1">IF(V282=1,"Corriger",'M3-In'!Y282* vergoeddrie +'M3-In'!Z282*ROUND( vergoeddrie *1.5,2)+'M3-In'!AA282*ROUND( vergoeddrie *0.6,2)+'M3-In'!AB282*ROUND( vergoeddrie *0.9,2))</f>
        <v>0</v>
      </c>
      <c r="Z282" s="81">
        <f t="shared" ca="1" si="69"/>
        <v>0</v>
      </c>
      <c r="AA282" s="81">
        <f>E282+'M3-In'!N282+'M3-In'!P282+H282</f>
        <v>0</v>
      </c>
      <c r="AB282" s="81">
        <f>E282+'M3-In'!N282+'M3-In'!P282</f>
        <v>0</v>
      </c>
      <c r="AC282" s="25">
        <f>IF(V282=1,"Corriger",MIN(AA282,ad5m3*Ident!L282))</f>
        <v>0</v>
      </c>
      <c r="AD282" s="25">
        <f>MIN(AB282,ad5m3*Ident!L282)</f>
        <v>0</v>
      </c>
      <c r="AE282" s="81">
        <f t="shared" si="70"/>
        <v>0</v>
      </c>
      <c r="AF282" s="81">
        <f t="shared" si="71"/>
        <v>0</v>
      </c>
      <c r="AG282" s="81">
        <f>'M3-In'!AD282+'M3-In'!AE282</f>
        <v>0</v>
      </c>
      <c r="AH282" s="81">
        <f t="shared" si="72"/>
        <v>0</v>
      </c>
      <c r="AI282" s="81">
        <f>IF(V282=1,"Corriger!",ROUND('M3-In'!AF282*AE282*fuf,2))</f>
        <v>0</v>
      </c>
      <c r="AJ282" s="81">
        <f>IF(V282=1,"Corriger!",ROUND('M3-In'!AG282*AE282*fuf,2))</f>
        <v>0</v>
      </c>
      <c r="AK282" s="81">
        <f>IF(V282=1,"Corriger!",ROUND('M3-In'!AH282*AE282*fuf,2))</f>
        <v>0</v>
      </c>
      <c r="AL282" s="81">
        <f>IF(V282=1,"Corriger!",ROUND('M3-In'!AI282*AE282*fuf,2))</f>
        <v>0</v>
      </c>
      <c r="AM282" s="81">
        <f>IF(V282=1,"Corriger!",ROUND('M3-In'!AJ282*AE282*fuf,2))</f>
        <v>0</v>
      </c>
      <c r="AN282" s="81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1">
        <f t="shared" si="74"/>
        <v>0</v>
      </c>
      <c r="AQ282" s="81">
        <f t="shared" ca="1" si="75"/>
        <v>0</v>
      </c>
      <c r="AR282" s="81">
        <f t="shared" ca="1" si="76"/>
        <v>0</v>
      </c>
      <c r="AS282" s="81">
        <f t="shared" si="77"/>
        <v>0</v>
      </c>
      <c r="AT282" s="81">
        <f t="shared" ca="1" si="78"/>
        <v>0</v>
      </c>
      <c r="AU282" s="81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'M3-In'!F283*malu3+'M3-In'!G283*dima3+'M3-In'!H283*wome3+'M3-In'!I283*doje3+'M3-In'!J283*vrve3+'M3-In'!K283*zasa3+'M3-In'!L283*zodi3</f>
        <v>0</v>
      </c>
      <c r="F283" s="34">
        <f>IF('M3-In'!Q283&lt;0,1,0)</f>
        <v>0</v>
      </c>
      <c r="G283" s="81" t="str">
        <f t="shared" si="64"/>
        <v>OK</v>
      </c>
      <c r="H283" s="81">
        <f>IF('M3-In'!Q283&lt;0,0,'M3-In'!Q283)</f>
        <v>0</v>
      </c>
      <c r="I283" s="25">
        <f>IF('M3-In'!F283&gt;0,malu3,0)</f>
        <v>0</v>
      </c>
      <c r="J283" s="25">
        <f>IF('M3-In'!G283&gt;0,dima3,0)</f>
        <v>0</v>
      </c>
      <c r="K283" s="25">
        <f>IF('M3-In'!H283&gt;0,wome3,0)</f>
        <v>0</v>
      </c>
      <c r="L283" s="25">
        <f>IF('M3-In'!I283&gt;0,doje3,0)</f>
        <v>0</v>
      </c>
      <c r="M283" s="25">
        <f>IF('M3-In'!J283&gt;0,vrve3,0)</f>
        <v>0</v>
      </c>
      <c r="N283" s="25">
        <f>IF('M3-In'!K283&gt;0,zasa3,0)</f>
        <v>0</v>
      </c>
      <c r="O283" s="25">
        <f>IF('M3-In'!L283&gt;0,zodi3,0)</f>
        <v>0</v>
      </c>
      <c r="P283" s="25">
        <f t="shared" si="65"/>
        <v>0</v>
      </c>
      <c r="Q283" s="25">
        <f>IF(P283+'M3-In'!U283&gt;malu3+dima3+wome3+doje3+vrve3+zasa3+zodi3,1,0)</f>
        <v>0</v>
      </c>
      <c r="R283" s="25" t="str">
        <f t="shared" si="66"/>
        <v>OK</v>
      </c>
      <c r="S283" s="25">
        <f>MIN(P283+'M3-In'!U283,malu3+dima3+wome3+doje3+vrve3+zasa3+zodi3)</f>
        <v>0</v>
      </c>
      <c r="T283" s="25">
        <f>IF('M3-In'!AD283+'M3-In'!AE283+'M3-In'!AF283+'M3-In'!AG283+'M3-In'!AH283+'M3-In'!AI283+'M3-In'!AJ283&gt;S283,1,0)</f>
        <v>0</v>
      </c>
      <c r="U283" s="25" t="str">
        <f t="shared" si="67"/>
        <v>OK</v>
      </c>
      <c r="V283" s="81">
        <f t="shared" si="68"/>
        <v>0</v>
      </c>
      <c r="W283" s="81">
        <f>ROUND('M3-In'!Y283+'M3-In'!Z283+'M3-In'!AA283*0.5+'M3-In'!AB283*0.5,2)</f>
        <v>0</v>
      </c>
      <c r="X283" s="81">
        <f>ROUND('M3-In'!Y283,2)+ROUND('M3-In'!Z283*1.5,2)+ROUND('M3-In'!AA283*0.6,2)+ROUND('M3-In'!AB283*0.9,2)</f>
        <v>0</v>
      </c>
      <c r="Y283" s="81">
        <f ca="1">IF(V283=1,"Corriger",'M3-In'!Y283* vergoeddrie +'M3-In'!Z283*ROUND( vergoeddrie *1.5,2)+'M3-In'!AA283*ROUND( vergoeddrie *0.6,2)+'M3-In'!AB283*ROUND( vergoeddrie *0.9,2))</f>
        <v>0</v>
      </c>
      <c r="Z283" s="81">
        <f t="shared" ca="1" si="69"/>
        <v>0</v>
      </c>
      <c r="AA283" s="81">
        <f>E283+'M3-In'!N283+'M3-In'!P283+H283</f>
        <v>0</v>
      </c>
      <c r="AB283" s="81">
        <f>E283+'M3-In'!N283+'M3-In'!P283</f>
        <v>0</v>
      </c>
      <c r="AC283" s="25">
        <f>IF(V283=1,"Corriger",MIN(AA283,ad5m3*Ident!L283))</f>
        <v>0</v>
      </c>
      <c r="AD283" s="25">
        <f>MIN(AB283,ad5m3*Ident!L283)</f>
        <v>0</v>
      </c>
      <c r="AE283" s="81">
        <f t="shared" si="70"/>
        <v>0</v>
      </c>
      <c r="AF283" s="81">
        <f t="shared" si="71"/>
        <v>0</v>
      </c>
      <c r="AG283" s="81">
        <f>'M3-In'!AD283+'M3-In'!AE283</f>
        <v>0</v>
      </c>
      <c r="AH283" s="81">
        <f t="shared" si="72"/>
        <v>0</v>
      </c>
      <c r="AI283" s="81">
        <f>IF(V283=1,"Corriger!",ROUND('M3-In'!AF283*AE283*fuf,2))</f>
        <v>0</v>
      </c>
      <c r="AJ283" s="81">
        <f>IF(V283=1,"Corriger!",ROUND('M3-In'!AG283*AE283*fuf,2))</f>
        <v>0</v>
      </c>
      <c r="AK283" s="81">
        <f>IF(V283=1,"Corriger!",ROUND('M3-In'!AH283*AE283*fuf,2))</f>
        <v>0</v>
      </c>
      <c r="AL283" s="81">
        <f>IF(V283=1,"Corriger!",ROUND('M3-In'!AI283*AE283*fuf,2))</f>
        <v>0</v>
      </c>
      <c r="AM283" s="81">
        <f>IF(V283=1,"Corriger!",ROUND('M3-In'!AJ283*AE283*fuf,2))</f>
        <v>0</v>
      </c>
      <c r="AN283" s="81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1">
        <f t="shared" si="74"/>
        <v>0</v>
      </c>
      <c r="AQ283" s="81">
        <f t="shared" ca="1" si="75"/>
        <v>0</v>
      </c>
      <c r="AR283" s="81">
        <f t="shared" ca="1" si="76"/>
        <v>0</v>
      </c>
      <c r="AS283" s="81">
        <f t="shared" si="77"/>
        <v>0</v>
      </c>
      <c r="AT283" s="81">
        <f t="shared" ca="1" si="78"/>
        <v>0</v>
      </c>
      <c r="AU283" s="81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'M3-In'!F284*malu3+'M3-In'!G284*dima3+'M3-In'!H284*wome3+'M3-In'!I284*doje3+'M3-In'!J284*vrve3+'M3-In'!K284*zasa3+'M3-In'!L284*zodi3</f>
        <v>0</v>
      </c>
      <c r="F284" s="34">
        <f>IF('M3-In'!Q284&lt;0,1,0)</f>
        <v>0</v>
      </c>
      <c r="G284" s="81" t="str">
        <f t="shared" si="64"/>
        <v>OK</v>
      </c>
      <c r="H284" s="81">
        <f>IF('M3-In'!Q284&lt;0,0,'M3-In'!Q284)</f>
        <v>0</v>
      </c>
      <c r="I284" s="25">
        <f>IF('M3-In'!F284&gt;0,malu3,0)</f>
        <v>0</v>
      </c>
      <c r="J284" s="25">
        <f>IF('M3-In'!G284&gt;0,dima3,0)</f>
        <v>0</v>
      </c>
      <c r="K284" s="25">
        <f>IF('M3-In'!H284&gt;0,wome3,0)</f>
        <v>0</v>
      </c>
      <c r="L284" s="25">
        <f>IF('M3-In'!I284&gt;0,doje3,0)</f>
        <v>0</v>
      </c>
      <c r="M284" s="25">
        <f>IF('M3-In'!J284&gt;0,vrve3,0)</f>
        <v>0</v>
      </c>
      <c r="N284" s="25">
        <f>IF('M3-In'!K284&gt;0,zasa3,0)</f>
        <v>0</v>
      </c>
      <c r="O284" s="25">
        <f>IF('M3-In'!L284&gt;0,zodi3,0)</f>
        <v>0</v>
      </c>
      <c r="P284" s="25">
        <f t="shared" si="65"/>
        <v>0</v>
      </c>
      <c r="Q284" s="25">
        <f>IF(P284+'M3-In'!U284&gt;malu3+dima3+wome3+doje3+vrve3+zasa3+zodi3,1,0)</f>
        <v>0</v>
      </c>
      <c r="R284" s="25" t="str">
        <f t="shared" si="66"/>
        <v>OK</v>
      </c>
      <c r="S284" s="25">
        <f>MIN(P284+'M3-In'!U284,malu3+dima3+wome3+doje3+vrve3+zasa3+zodi3)</f>
        <v>0</v>
      </c>
      <c r="T284" s="25">
        <f>IF('M3-In'!AD284+'M3-In'!AE284+'M3-In'!AF284+'M3-In'!AG284+'M3-In'!AH284+'M3-In'!AI284+'M3-In'!AJ284&gt;S284,1,0)</f>
        <v>0</v>
      </c>
      <c r="U284" s="25" t="str">
        <f t="shared" si="67"/>
        <v>OK</v>
      </c>
      <c r="V284" s="81">
        <f t="shared" si="68"/>
        <v>0</v>
      </c>
      <c r="W284" s="81">
        <f>ROUND('M3-In'!Y284+'M3-In'!Z284+'M3-In'!AA284*0.5+'M3-In'!AB284*0.5,2)</f>
        <v>0</v>
      </c>
      <c r="X284" s="81">
        <f>ROUND('M3-In'!Y284,2)+ROUND('M3-In'!Z284*1.5,2)+ROUND('M3-In'!AA284*0.6,2)+ROUND('M3-In'!AB284*0.9,2)</f>
        <v>0</v>
      </c>
      <c r="Y284" s="81">
        <f ca="1">IF(V284=1,"Corriger",'M3-In'!Y284* vergoeddrie +'M3-In'!Z284*ROUND( vergoeddrie *1.5,2)+'M3-In'!AA284*ROUND( vergoeddrie *0.6,2)+'M3-In'!AB284*ROUND( vergoeddrie *0.9,2))</f>
        <v>0</v>
      </c>
      <c r="Z284" s="81">
        <f t="shared" ca="1" si="69"/>
        <v>0</v>
      </c>
      <c r="AA284" s="81">
        <f>E284+'M3-In'!N284+'M3-In'!P284+H284</f>
        <v>0</v>
      </c>
      <c r="AB284" s="81">
        <f>E284+'M3-In'!N284+'M3-In'!P284</f>
        <v>0</v>
      </c>
      <c r="AC284" s="25">
        <f>IF(V284=1,"Corriger",MIN(AA284,ad5m3*Ident!L284))</f>
        <v>0</v>
      </c>
      <c r="AD284" s="25">
        <f>MIN(AB284,ad5m3*Ident!L284)</f>
        <v>0</v>
      </c>
      <c r="AE284" s="81">
        <f t="shared" si="70"/>
        <v>0</v>
      </c>
      <c r="AF284" s="81">
        <f t="shared" si="71"/>
        <v>0</v>
      </c>
      <c r="AG284" s="81">
        <f>'M3-In'!AD284+'M3-In'!AE284</f>
        <v>0</v>
      </c>
      <c r="AH284" s="81">
        <f t="shared" si="72"/>
        <v>0</v>
      </c>
      <c r="AI284" s="81">
        <f>IF(V284=1,"Corriger!",ROUND('M3-In'!AF284*AE284*fuf,2))</f>
        <v>0</v>
      </c>
      <c r="AJ284" s="81">
        <f>IF(V284=1,"Corriger!",ROUND('M3-In'!AG284*AE284*fuf,2))</f>
        <v>0</v>
      </c>
      <c r="AK284" s="81">
        <f>IF(V284=1,"Corriger!",ROUND('M3-In'!AH284*AE284*fuf,2))</f>
        <v>0</v>
      </c>
      <c r="AL284" s="81">
        <f>IF(V284=1,"Corriger!",ROUND('M3-In'!AI284*AE284*fuf,2))</f>
        <v>0</v>
      </c>
      <c r="AM284" s="81">
        <f>IF(V284=1,"Corriger!",ROUND('M3-In'!AJ284*AE284*fuf,2))</f>
        <v>0</v>
      </c>
      <c r="AN284" s="81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1">
        <f t="shared" si="74"/>
        <v>0</v>
      </c>
      <c r="AQ284" s="81">
        <f t="shared" ca="1" si="75"/>
        <v>0</v>
      </c>
      <c r="AR284" s="81">
        <f t="shared" ca="1" si="76"/>
        <v>0</v>
      </c>
      <c r="AS284" s="81">
        <f t="shared" si="77"/>
        <v>0</v>
      </c>
      <c r="AT284" s="81">
        <f t="shared" ca="1" si="78"/>
        <v>0</v>
      </c>
      <c r="AU284" s="81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'M3-In'!F285*malu3+'M3-In'!G285*dima3+'M3-In'!H285*wome3+'M3-In'!I285*doje3+'M3-In'!J285*vrve3+'M3-In'!K285*zasa3+'M3-In'!L285*zodi3</f>
        <v>0</v>
      </c>
      <c r="F285" s="34">
        <f>IF('M3-In'!Q285&lt;0,1,0)</f>
        <v>0</v>
      </c>
      <c r="G285" s="81" t="str">
        <f t="shared" si="64"/>
        <v>OK</v>
      </c>
      <c r="H285" s="81">
        <f>IF('M3-In'!Q285&lt;0,0,'M3-In'!Q285)</f>
        <v>0</v>
      </c>
      <c r="I285" s="25">
        <f>IF('M3-In'!F285&gt;0,malu3,0)</f>
        <v>0</v>
      </c>
      <c r="J285" s="25">
        <f>IF('M3-In'!G285&gt;0,dima3,0)</f>
        <v>0</v>
      </c>
      <c r="K285" s="25">
        <f>IF('M3-In'!H285&gt;0,wome3,0)</f>
        <v>0</v>
      </c>
      <c r="L285" s="25">
        <f>IF('M3-In'!I285&gt;0,doje3,0)</f>
        <v>0</v>
      </c>
      <c r="M285" s="25">
        <f>IF('M3-In'!J285&gt;0,vrve3,0)</f>
        <v>0</v>
      </c>
      <c r="N285" s="25">
        <f>IF('M3-In'!K285&gt;0,zasa3,0)</f>
        <v>0</v>
      </c>
      <c r="O285" s="25">
        <f>IF('M3-In'!L285&gt;0,zodi3,0)</f>
        <v>0</v>
      </c>
      <c r="P285" s="25">
        <f t="shared" si="65"/>
        <v>0</v>
      </c>
      <c r="Q285" s="25">
        <f>IF(P285+'M3-In'!U285&gt;malu3+dima3+wome3+doje3+vrve3+zasa3+zodi3,1,0)</f>
        <v>0</v>
      </c>
      <c r="R285" s="25" t="str">
        <f t="shared" si="66"/>
        <v>OK</v>
      </c>
      <c r="S285" s="25">
        <f>MIN(P285+'M3-In'!U285,malu3+dima3+wome3+doje3+vrve3+zasa3+zodi3)</f>
        <v>0</v>
      </c>
      <c r="T285" s="25">
        <f>IF('M3-In'!AD285+'M3-In'!AE285+'M3-In'!AF285+'M3-In'!AG285+'M3-In'!AH285+'M3-In'!AI285+'M3-In'!AJ285&gt;S285,1,0)</f>
        <v>0</v>
      </c>
      <c r="U285" s="25" t="str">
        <f t="shared" si="67"/>
        <v>OK</v>
      </c>
      <c r="V285" s="81">
        <f t="shared" si="68"/>
        <v>0</v>
      </c>
      <c r="W285" s="81">
        <f>ROUND('M3-In'!Y285+'M3-In'!Z285+'M3-In'!AA285*0.5+'M3-In'!AB285*0.5,2)</f>
        <v>0</v>
      </c>
      <c r="X285" s="81">
        <f>ROUND('M3-In'!Y285,2)+ROUND('M3-In'!Z285*1.5,2)+ROUND('M3-In'!AA285*0.6,2)+ROUND('M3-In'!AB285*0.9,2)</f>
        <v>0</v>
      </c>
      <c r="Y285" s="81">
        <f ca="1">IF(V285=1,"Corriger",'M3-In'!Y285* vergoeddrie +'M3-In'!Z285*ROUND( vergoeddrie *1.5,2)+'M3-In'!AA285*ROUND( vergoeddrie *0.6,2)+'M3-In'!AB285*ROUND( vergoeddrie *0.9,2))</f>
        <v>0</v>
      </c>
      <c r="Z285" s="81">
        <f t="shared" ca="1" si="69"/>
        <v>0</v>
      </c>
      <c r="AA285" s="81">
        <f>E285+'M3-In'!N285+'M3-In'!P285+H285</f>
        <v>0</v>
      </c>
      <c r="AB285" s="81">
        <f>E285+'M3-In'!N285+'M3-In'!P285</f>
        <v>0</v>
      </c>
      <c r="AC285" s="25">
        <f>IF(V285=1,"Corriger",MIN(AA285,ad5m3*Ident!L285))</f>
        <v>0</v>
      </c>
      <c r="AD285" s="25">
        <f>MIN(AB285,ad5m3*Ident!L285)</f>
        <v>0</v>
      </c>
      <c r="AE285" s="81">
        <f t="shared" si="70"/>
        <v>0</v>
      </c>
      <c r="AF285" s="81">
        <f t="shared" si="71"/>
        <v>0</v>
      </c>
      <c r="AG285" s="81">
        <f>'M3-In'!AD285+'M3-In'!AE285</f>
        <v>0</v>
      </c>
      <c r="AH285" s="81">
        <f t="shared" si="72"/>
        <v>0</v>
      </c>
      <c r="AI285" s="81">
        <f>IF(V285=1,"Corriger!",ROUND('M3-In'!AF285*AE285*fuf,2))</f>
        <v>0</v>
      </c>
      <c r="AJ285" s="81">
        <f>IF(V285=1,"Corriger!",ROUND('M3-In'!AG285*AE285*fuf,2))</f>
        <v>0</v>
      </c>
      <c r="AK285" s="81">
        <f>IF(V285=1,"Corriger!",ROUND('M3-In'!AH285*AE285*fuf,2))</f>
        <v>0</v>
      </c>
      <c r="AL285" s="81">
        <f>IF(V285=1,"Corriger!",ROUND('M3-In'!AI285*AE285*fuf,2))</f>
        <v>0</v>
      </c>
      <c r="AM285" s="81">
        <f>IF(V285=1,"Corriger!",ROUND('M3-In'!AJ285*AE285*fuf,2))</f>
        <v>0</v>
      </c>
      <c r="AN285" s="81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1">
        <f t="shared" si="74"/>
        <v>0</v>
      </c>
      <c r="AQ285" s="81">
        <f t="shared" ca="1" si="75"/>
        <v>0</v>
      </c>
      <c r="AR285" s="81">
        <f t="shared" ca="1" si="76"/>
        <v>0</v>
      </c>
      <c r="AS285" s="81">
        <f t="shared" si="77"/>
        <v>0</v>
      </c>
      <c r="AT285" s="81">
        <f t="shared" ca="1" si="78"/>
        <v>0</v>
      </c>
      <c r="AU285" s="81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'M3-In'!F286*malu3+'M3-In'!G286*dima3+'M3-In'!H286*wome3+'M3-In'!I286*doje3+'M3-In'!J286*vrve3+'M3-In'!K286*zasa3+'M3-In'!L286*zodi3</f>
        <v>0</v>
      </c>
      <c r="F286" s="34">
        <f>IF('M3-In'!Q286&lt;0,1,0)</f>
        <v>0</v>
      </c>
      <c r="G286" s="81" t="str">
        <f t="shared" si="64"/>
        <v>OK</v>
      </c>
      <c r="H286" s="81">
        <f>IF('M3-In'!Q286&lt;0,0,'M3-In'!Q286)</f>
        <v>0</v>
      </c>
      <c r="I286" s="25">
        <f>IF('M3-In'!F286&gt;0,malu3,0)</f>
        <v>0</v>
      </c>
      <c r="J286" s="25">
        <f>IF('M3-In'!G286&gt;0,dima3,0)</f>
        <v>0</v>
      </c>
      <c r="K286" s="25">
        <f>IF('M3-In'!H286&gt;0,wome3,0)</f>
        <v>0</v>
      </c>
      <c r="L286" s="25">
        <f>IF('M3-In'!I286&gt;0,doje3,0)</f>
        <v>0</v>
      </c>
      <c r="M286" s="25">
        <f>IF('M3-In'!J286&gt;0,vrve3,0)</f>
        <v>0</v>
      </c>
      <c r="N286" s="25">
        <f>IF('M3-In'!K286&gt;0,zasa3,0)</f>
        <v>0</v>
      </c>
      <c r="O286" s="25">
        <f>IF('M3-In'!L286&gt;0,zodi3,0)</f>
        <v>0</v>
      </c>
      <c r="P286" s="25">
        <f t="shared" si="65"/>
        <v>0</v>
      </c>
      <c r="Q286" s="25">
        <f>IF(P286+'M3-In'!U286&gt;malu3+dima3+wome3+doje3+vrve3+zasa3+zodi3,1,0)</f>
        <v>0</v>
      </c>
      <c r="R286" s="25" t="str">
        <f t="shared" si="66"/>
        <v>OK</v>
      </c>
      <c r="S286" s="25">
        <f>MIN(P286+'M3-In'!U286,malu3+dima3+wome3+doje3+vrve3+zasa3+zodi3)</f>
        <v>0</v>
      </c>
      <c r="T286" s="25">
        <f>IF('M3-In'!AD286+'M3-In'!AE286+'M3-In'!AF286+'M3-In'!AG286+'M3-In'!AH286+'M3-In'!AI286+'M3-In'!AJ286&gt;S286,1,0)</f>
        <v>0</v>
      </c>
      <c r="U286" s="25" t="str">
        <f t="shared" si="67"/>
        <v>OK</v>
      </c>
      <c r="V286" s="81">
        <f t="shared" si="68"/>
        <v>0</v>
      </c>
      <c r="W286" s="81">
        <f>ROUND('M3-In'!Y286+'M3-In'!Z286+'M3-In'!AA286*0.5+'M3-In'!AB286*0.5,2)</f>
        <v>0</v>
      </c>
      <c r="X286" s="81">
        <f>ROUND('M3-In'!Y286,2)+ROUND('M3-In'!Z286*1.5,2)+ROUND('M3-In'!AA286*0.6,2)+ROUND('M3-In'!AB286*0.9,2)</f>
        <v>0</v>
      </c>
      <c r="Y286" s="81">
        <f ca="1">IF(V286=1,"Corriger",'M3-In'!Y286* vergoeddrie +'M3-In'!Z286*ROUND( vergoeddrie *1.5,2)+'M3-In'!AA286*ROUND( vergoeddrie *0.6,2)+'M3-In'!AB286*ROUND( vergoeddrie *0.9,2))</f>
        <v>0</v>
      </c>
      <c r="Z286" s="81">
        <f t="shared" ca="1" si="69"/>
        <v>0</v>
      </c>
      <c r="AA286" s="81">
        <f>E286+'M3-In'!N286+'M3-In'!P286+H286</f>
        <v>0</v>
      </c>
      <c r="AB286" s="81">
        <f>E286+'M3-In'!N286+'M3-In'!P286</f>
        <v>0</v>
      </c>
      <c r="AC286" s="25">
        <f>IF(V286=1,"Corriger",MIN(AA286,ad5m3*Ident!L286))</f>
        <v>0</v>
      </c>
      <c r="AD286" s="25">
        <f>MIN(AB286,ad5m3*Ident!L286)</f>
        <v>0</v>
      </c>
      <c r="AE286" s="81">
        <f t="shared" si="70"/>
        <v>0</v>
      </c>
      <c r="AF286" s="81">
        <f t="shared" si="71"/>
        <v>0</v>
      </c>
      <c r="AG286" s="81">
        <f>'M3-In'!AD286+'M3-In'!AE286</f>
        <v>0</v>
      </c>
      <c r="AH286" s="81">
        <f t="shared" si="72"/>
        <v>0</v>
      </c>
      <c r="AI286" s="81">
        <f>IF(V286=1,"Corriger!",ROUND('M3-In'!AF286*AE286*fuf,2))</f>
        <v>0</v>
      </c>
      <c r="AJ286" s="81">
        <f>IF(V286=1,"Corriger!",ROUND('M3-In'!AG286*AE286*fuf,2))</f>
        <v>0</v>
      </c>
      <c r="AK286" s="81">
        <f>IF(V286=1,"Corriger!",ROUND('M3-In'!AH286*AE286*fuf,2))</f>
        <v>0</v>
      </c>
      <c r="AL286" s="81">
        <f>IF(V286=1,"Corriger!",ROUND('M3-In'!AI286*AE286*fuf,2))</f>
        <v>0</v>
      </c>
      <c r="AM286" s="81">
        <f>IF(V286=1,"Corriger!",ROUND('M3-In'!AJ286*AE286*fuf,2))</f>
        <v>0</v>
      </c>
      <c r="AN286" s="81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1">
        <f t="shared" si="74"/>
        <v>0</v>
      </c>
      <c r="AQ286" s="81">
        <f t="shared" ca="1" si="75"/>
        <v>0</v>
      </c>
      <c r="AR286" s="81">
        <f t="shared" ca="1" si="76"/>
        <v>0</v>
      </c>
      <c r="AS286" s="81">
        <f t="shared" si="77"/>
        <v>0</v>
      </c>
      <c r="AT286" s="81">
        <f t="shared" ca="1" si="78"/>
        <v>0</v>
      </c>
      <c r="AU286" s="81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'M3-In'!F287*malu3+'M3-In'!G287*dima3+'M3-In'!H287*wome3+'M3-In'!I287*doje3+'M3-In'!J287*vrve3+'M3-In'!K287*zasa3+'M3-In'!L287*zodi3</f>
        <v>0</v>
      </c>
      <c r="F287" s="34">
        <f>IF('M3-In'!Q287&lt;0,1,0)</f>
        <v>0</v>
      </c>
      <c r="G287" s="81" t="str">
        <f t="shared" si="64"/>
        <v>OK</v>
      </c>
      <c r="H287" s="81">
        <f>IF('M3-In'!Q287&lt;0,0,'M3-In'!Q287)</f>
        <v>0</v>
      </c>
      <c r="I287" s="25">
        <f>IF('M3-In'!F287&gt;0,malu3,0)</f>
        <v>0</v>
      </c>
      <c r="J287" s="25">
        <f>IF('M3-In'!G287&gt;0,dima3,0)</f>
        <v>0</v>
      </c>
      <c r="K287" s="25">
        <f>IF('M3-In'!H287&gt;0,wome3,0)</f>
        <v>0</v>
      </c>
      <c r="L287" s="25">
        <f>IF('M3-In'!I287&gt;0,doje3,0)</f>
        <v>0</v>
      </c>
      <c r="M287" s="25">
        <f>IF('M3-In'!J287&gt;0,vrve3,0)</f>
        <v>0</v>
      </c>
      <c r="N287" s="25">
        <f>IF('M3-In'!K287&gt;0,zasa3,0)</f>
        <v>0</v>
      </c>
      <c r="O287" s="25">
        <f>IF('M3-In'!L287&gt;0,zodi3,0)</f>
        <v>0</v>
      </c>
      <c r="P287" s="25">
        <f t="shared" si="65"/>
        <v>0</v>
      </c>
      <c r="Q287" s="25">
        <f>IF(P287+'M3-In'!U287&gt;malu3+dima3+wome3+doje3+vrve3+zasa3+zodi3,1,0)</f>
        <v>0</v>
      </c>
      <c r="R287" s="25" t="str">
        <f t="shared" si="66"/>
        <v>OK</v>
      </c>
      <c r="S287" s="25">
        <f>MIN(P287+'M3-In'!U287,malu3+dima3+wome3+doje3+vrve3+zasa3+zodi3)</f>
        <v>0</v>
      </c>
      <c r="T287" s="25">
        <f>IF('M3-In'!AD287+'M3-In'!AE287+'M3-In'!AF287+'M3-In'!AG287+'M3-In'!AH287+'M3-In'!AI287+'M3-In'!AJ287&gt;S287,1,0)</f>
        <v>0</v>
      </c>
      <c r="U287" s="25" t="str">
        <f t="shared" si="67"/>
        <v>OK</v>
      </c>
      <c r="V287" s="81">
        <f t="shared" si="68"/>
        <v>0</v>
      </c>
      <c r="W287" s="81">
        <f>ROUND('M3-In'!Y287+'M3-In'!Z287+'M3-In'!AA287*0.5+'M3-In'!AB287*0.5,2)</f>
        <v>0</v>
      </c>
      <c r="X287" s="81">
        <f>ROUND('M3-In'!Y287,2)+ROUND('M3-In'!Z287*1.5,2)+ROUND('M3-In'!AA287*0.6,2)+ROUND('M3-In'!AB287*0.9,2)</f>
        <v>0</v>
      </c>
      <c r="Y287" s="81">
        <f ca="1">IF(V287=1,"Corriger",'M3-In'!Y287* vergoeddrie +'M3-In'!Z287*ROUND( vergoeddrie *1.5,2)+'M3-In'!AA287*ROUND( vergoeddrie *0.6,2)+'M3-In'!AB287*ROUND( vergoeddrie *0.9,2))</f>
        <v>0</v>
      </c>
      <c r="Z287" s="81">
        <f t="shared" ca="1" si="69"/>
        <v>0</v>
      </c>
      <c r="AA287" s="81">
        <f>E287+'M3-In'!N287+'M3-In'!P287+H287</f>
        <v>0</v>
      </c>
      <c r="AB287" s="81">
        <f>E287+'M3-In'!N287+'M3-In'!P287</f>
        <v>0</v>
      </c>
      <c r="AC287" s="25">
        <f>IF(V287=1,"Corriger",MIN(AA287,ad5m3*Ident!L287))</f>
        <v>0</v>
      </c>
      <c r="AD287" s="25">
        <f>MIN(AB287,ad5m3*Ident!L287)</f>
        <v>0</v>
      </c>
      <c r="AE287" s="81">
        <f t="shared" si="70"/>
        <v>0</v>
      </c>
      <c r="AF287" s="81">
        <f t="shared" si="71"/>
        <v>0</v>
      </c>
      <c r="AG287" s="81">
        <f>'M3-In'!AD287+'M3-In'!AE287</f>
        <v>0</v>
      </c>
      <c r="AH287" s="81">
        <f t="shared" si="72"/>
        <v>0</v>
      </c>
      <c r="AI287" s="81">
        <f>IF(V287=1,"Corriger!",ROUND('M3-In'!AF287*AE287*fuf,2))</f>
        <v>0</v>
      </c>
      <c r="AJ287" s="81">
        <f>IF(V287=1,"Corriger!",ROUND('M3-In'!AG287*AE287*fuf,2))</f>
        <v>0</v>
      </c>
      <c r="AK287" s="81">
        <f>IF(V287=1,"Corriger!",ROUND('M3-In'!AH287*AE287*fuf,2))</f>
        <v>0</v>
      </c>
      <c r="AL287" s="81">
        <f>IF(V287=1,"Corriger!",ROUND('M3-In'!AI287*AE287*fuf,2))</f>
        <v>0</v>
      </c>
      <c r="AM287" s="81">
        <f>IF(V287=1,"Corriger!",ROUND('M3-In'!AJ287*AE287*fuf,2))</f>
        <v>0</v>
      </c>
      <c r="AN287" s="81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1">
        <f t="shared" si="74"/>
        <v>0</v>
      </c>
      <c r="AQ287" s="81">
        <f t="shared" ca="1" si="75"/>
        <v>0</v>
      </c>
      <c r="AR287" s="81">
        <f t="shared" ca="1" si="76"/>
        <v>0</v>
      </c>
      <c r="AS287" s="81">
        <f t="shared" si="77"/>
        <v>0</v>
      </c>
      <c r="AT287" s="81">
        <f t="shared" ca="1" si="78"/>
        <v>0</v>
      </c>
      <c r="AU287" s="81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'M3-In'!F288*malu3+'M3-In'!G288*dima3+'M3-In'!H288*wome3+'M3-In'!I288*doje3+'M3-In'!J288*vrve3+'M3-In'!K288*zasa3+'M3-In'!L288*zodi3</f>
        <v>0</v>
      </c>
      <c r="F288" s="34">
        <f>IF('M3-In'!Q288&lt;0,1,0)</f>
        <v>0</v>
      </c>
      <c r="G288" s="81" t="str">
        <f t="shared" si="64"/>
        <v>OK</v>
      </c>
      <c r="H288" s="81">
        <f>IF('M3-In'!Q288&lt;0,0,'M3-In'!Q288)</f>
        <v>0</v>
      </c>
      <c r="I288" s="25">
        <f>IF('M3-In'!F288&gt;0,malu3,0)</f>
        <v>0</v>
      </c>
      <c r="J288" s="25">
        <f>IF('M3-In'!G288&gt;0,dima3,0)</f>
        <v>0</v>
      </c>
      <c r="K288" s="25">
        <f>IF('M3-In'!H288&gt;0,wome3,0)</f>
        <v>0</v>
      </c>
      <c r="L288" s="25">
        <f>IF('M3-In'!I288&gt;0,doje3,0)</f>
        <v>0</v>
      </c>
      <c r="M288" s="25">
        <f>IF('M3-In'!J288&gt;0,vrve3,0)</f>
        <v>0</v>
      </c>
      <c r="N288" s="25">
        <f>IF('M3-In'!K288&gt;0,zasa3,0)</f>
        <v>0</v>
      </c>
      <c r="O288" s="25">
        <f>IF('M3-In'!L288&gt;0,zodi3,0)</f>
        <v>0</v>
      </c>
      <c r="P288" s="25">
        <f t="shared" si="65"/>
        <v>0</v>
      </c>
      <c r="Q288" s="25">
        <f>IF(P288+'M3-In'!U288&gt;malu3+dima3+wome3+doje3+vrve3+zasa3+zodi3,1,0)</f>
        <v>0</v>
      </c>
      <c r="R288" s="25" t="str">
        <f t="shared" si="66"/>
        <v>OK</v>
      </c>
      <c r="S288" s="25">
        <f>MIN(P288+'M3-In'!U288,malu3+dima3+wome3+doje3+vrve3+zasa3+zodi3)</f>
        <v>0</v>
      </c>
      <c r="T288" s="25">
        <f>IF('M3-In'!AD288+'M3-In'!AE288+'M3-In'!AF288+'M3-In'!AG288+'M3-In'!AH288+'M3-In'!AI288+'M3-In'!AJ288&gt;S288,1,0)</f>
        <v>0</v>
      </c>
      <c r="U288" s="25" t="str">
        <f t="shared" si="67"/>
        <v>OK</v>
      </c>
      <c r="V288" s="81">
        <f t="shared" si="68"/>
        <v>0</v>
      </c>
      <c r="W288" s="81">
        <f>ROUND('M3-In'!Y288+'M3-In'!Z288+'M3-In'!AA288*0.5+'M3-In'!AB288*0.5,2)</f>
        <v>0</v>
      </c>
      <c r="X288" s="81">
        <f>ROUND('M3-In'!Y288,2)+ROUND('M3-In'!Z288*1.5,2)+ROUND('M3-In'!AA288*0.6,2)+ROUND('M3-In'!AB288*0.9,2)</f>
        <v>0</v>
      </c>
      <c r="Y288" s="81">
        <f ca="1">IF(V288=1,"Corriger",'M3-In'!Y288* vergoeddrie +'M3-In'!Z288*ROUND( vergoeddrie *1.5,2)+'M3-In'!AA288*ROUND( vergoeddrie *0.6,2)+'M3-In'!AB288*ROUND( vergoeddrie *0.9,2))</f>
        <v>0</v>
      </c>
      <c r="Z288" s="81">
        <f t="shared" ca="1" si="69"/>
        <v>0</v>
      </c>
      <c r="AA288" s="81">
        <f>E288+'M3-In'!N288+'M3-In'!P288+H288</f>
        <v>0</v>
      </c>
      <c r="AB288" s="81">
        <f>E288+'M3-In'!N288+'M3-In'!P288</f>
        <v>0</v>
      </c>
      <c r="AC288" s="25">
        <f>IF(V288=1,"Corriger",MIN(AA288,ad5m3*Ident!L288))</f>
        <v>0</v>
      </c>
      <c r="AD288" s="25">
        <f>MIN(AB288,ad5m3*Ident!L288)</f>
        <v>0</v>
      </c>
      <c r="AE288" s="81">
        <f t="shared" si="70"/>
        <v>0</v>
      </c>
      <c r="AF288" s="81">
        <f t="shared" si="71"/>
        <v>0</v>
      </c>
      <c r="AG288" s="81">
        <f>'M3-In'!AD288+'M3-In'!AE288</f>
        <v>0</v>
      </c>
      <c r="AH288" s="81">
        <f t="shared" si="72"/>
        <v>0</v>
      </c>
      <c r="AI288" s="81">
        <f>IF(V288=1,"Corriger!",ROUND('M3-In'!AF288*AE288*fuf,2))</f>
        <v>0</v>
      </c>
      <c r="AJ288" s="81">
        <f>IF(V288=1,"Corriger!",ROUND('M3-In'!AG288*AE288*fuf,2))</f>
        <v>0</v>
      </c>
      <c r="AK288" s="81">
        <f>IF(V288=1,"Corriger!",ROUND('M3-In'!AH288*AE288*fuf,2))</f>
        <v>0</v>
      </c>
      <c r="AL288" s="81">
        <f>IF(V288=1,"Corriger!",ROUND('M3-In'!AI288*AE288*fuf,2))</f>
        <v>0</v>
      </c>
      <c r="AM288" s="81">
        <f>IF(V288=1,"Corriger!",ROUND('M3-In'!AJ288*AE288*fuf,2))</f>
        <v>0</v>
      </c>
      <c r="AN288" s="81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1">
        <f t="shared" si="74"/>
        <v>0</v>
      </c>
      <c r="AQ288" s="81">
        <f t="shared" ca="1" si="75"/>
        <v>0</v>
      </c>
      <c r="AR288" s="81">
        <f t="shared" ca="1" si="76"/>
        <v>0</v>
      </c>
      <c r="AS288" s="81">
        <f t="shared" si="77"/>
        <v>0</v>
      </c>
      <c r="AT288" s="81">
        <f t="shared" ca="1" si="78"/>
        <v>0</v>
      </c>
      <c r="AU288" s="81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'M3-In'!F289*malu3+'M3-In'!G289*dima3+'M3-In'!H289*wome3+'M3-In'!I289*doje3+'M3-In'!J289*vrve3+'M3-In'!K289*zasa3+'M3-In'!L289*zodi3</f>
        <v>0</v>
      </c>
      <c r="F289" s="34">
        <f>IF('M3-In'!Q289&lt;0,1,0)</f>
        <v>0</v>
      </c>
      <c r="G289" s="81" t="str">
        <f t="shared" si="64"/>
        <v>OK</v>
      </c>
      <c r="H289" s="81">
        <f>IF('M3-In'!Q289&lt;0,0,'M3-In'!Q289)</f>
        <v>0</v>
      </c>
      <c r="I289" s="25">
        <f>IF('M3-In'!F289&gt;0,malu3,0)</f>
        <v>0</v>
      </c>
      <c r="J289" s="25">
        <f>IF('M3-In'!G289&gt;0,dima3,0)</f>
        <v>0</v>
      </c>
      <c r="K289" s="25">
        <f>IF('M3-In'!H289&gt;0,wome3,0)</f>
        <v>0</v>
      </c>
      <c r="L289" s="25">
        <f>IF('M3-In'!I289&gt;0,doje3,0)</f>
        <v>0</v>
      </c>
      <c r="M289" s="25">
        <f>IF('M3-In'!J289&gt;0,vrve3,0)</f>
        <v>0</v>
      </c>
      <c r="N289" s="25">
        <f>IF('M3-In'!K289&gt;0,zasa3,0)</f>
        <v>0</v>
      </c>
      <c r="O289" s="25">
        <f>IF('M3-In'!L289&gt;0,zodi3,0)</f>
        <v>0</v>
      </c>
      <c r="P289" s="25">
        <f t="shared" si="65"/>
        <v>0</v>
      </c>
      <c r="Q289" s="25">
        <f>IF(P289+'M3-In'!U289&gt;malu3+dima3+wome3+doje3+vrve3+zasa3+zodi3,1,0)</f>
        <v>0</v>
      </c>
      <c r="R289" s="25" t="str">
        <f t="shared" si="66"/>
        <v>OK</v>
      </c>
      <c r="S289" s="25">
        <f>MIN(P289+'M3-In'!U289,malu3+dima3+wome3+doje3+vrve3+zasa3+zodi3)</f>
        <v>0</v>
      </c>
      <c r="T289" s="25">
        <f>IF('M3-In'!AD289+'M3-In'!AE289+'M3-In'!AF289+'M3-In'!AG289+'M3-In'!AH289+'M3-In'!AI289+'M3-In'!AJ289&gt;S289,1,0)</f>
        <v>0</v>
      </c>
      <c r="U289" s="25" t="str">
        <f t="shared" si="67"/>
        <v>OK</v>
      </c>
      <c r="V289" s="81">
        <f t="shared" si="68"/>
        <v>0</v>
      </c>
      <c r="W289" s="81">
        <f>ROUND('M3-In'!Y289+'M3-In'!Z289+'M3-In'!AA289*0.5+'M3-In'!AB289*0.5,2)</f>
        <v>0</v>
      </c>
      <c r="X289" s="81">
        <f>ROUND('M3-In'!Y289,2)+ROUND('M3-In'!Z289*1.5,2)+ROUND('M3-In'!AA289*0.6,2)+ROUND('M3-In'!AB289*0.9,2)</f>
        <v>0</v>
      </c>
      <c r="Y289" s="81">
        <f ca="1">IF(V289=1,"Corriger",'M3-In'!Y289* vergoeddrie +'M3-In'!Z289*ROUND( vergoeddrie *1.5,2)+'M3-In'!AA289*ROUND( vergoeddrie *0.6,2)+'M3-In'!AB289*ROUND( vergoeddrie *0.9,2))</f>
        <v>0</v>
      </c>
      <c r="Z289" s="81">
        <f t="shared" ca="1" si="69"/>
        <v>0</v>
      </c>
      <c r="AA289" s="81">
        <f>E289+'M3-In'!N289+'M3-In'!P289+H289</f>
        <v>0</v>
      </c>
      <c r="AB289" s="81">
        <f>E289+'M3-In'!N289+'M3-In'!P289</f>
        <v>0</v>
      </c>
      <c r="AC289" s="25">
        <f>IF(V289=1,"Corriger",MIN(AA289,ad5m3*Ident!L289))</f>
        <v>0</v>
      </c>
      <c r="AD289" s="25">
        <f>MIN(AB289,ad5m3*Ident!L289)</f>
        <v>0</v>
      </c>
      <c r="AE289" s="81">
        <f t="shared" si="70"/>
        <v>0</v>
      </c>
      <c r="AF289" s="81">
        <f t="shared" si="71"/>
        <v>0</v>
      </c>
      <c r="AG289" s="81">
        <f>'M3-In'!AD289+'M3-In'!AE289</f>
        <v>0</v>
      </c>
      <c r="AH289" s="81">
        <f t="shared" si="72"/>
        <v>0</v>
      </c>
      <c r="AI289" s="81">
        <f>IF(V289=1,"Corriger!",ROUND('M3-In'!AF289*AE289*fuf,2))</f>
        <v>0</v>
      </c>
      <c r="AJ289" s="81">
        <f>IF(V289=1,"Corriger!",ROUND('M3-In'!AG289*AE289*fuf,2))</f>
        <v>0</v>
      </c>
      <c r="AK289" s="81">
        <f>IF(V289=1,"Corriger!",ROUND('M3-In'!AH289*AE289*fuf,2))</f>
        <v>0</v>
      </c>
      <c r="AL289" s="81">
        <f>IF(V289=1,"Corriger!",ROUND('M3-In'!AI289*AE289*fuf,2))</f>
        <v>0</v>
      </c>
      <c r="AM289" s="81">
        <f>IF(V289=1,"Corriger!",ROUND('M3-In'!AJ289*AE289*fuf,2))</f>
        <v>0</v>
      </c>
      <c r="AN289" s="81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1">
        <f t="shared" si="74"/>
        <v>0</v>
      </c>
      <c r="AQ289" s="81">
        <f t="shared" ca="1" si="75"/>
        <v>0</v>
      </c>
      <c r="AR289" s="81">
        <f t="shared" ca="1" si="76"/>
        <v>0</v>
      </c>
      <c r="AS289" s="81">
        <f t="shared" si="77"/>
        <v>0</v>
      </c>
      <c r="AT289" s="81">
        <f t="shared" ca="1" si="78"/>
        <v>0</v>
      </c>
      <c r="AU289" s="81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'M3-In'!F290*malu3+'M3-In'!G290*dima3+'M3-In'!H290*wome3+'M3-In'!I290*doje3+'M3-In'!J290*vrve3+'M3-In'!K290*zasa3+'M3-In'!L290*zodi3</f>
        <v>0</v>
      </c>
      <c r="F290" s="34">
        <f>IF('M3-In'!Q290&lt;0,1,0)</f>
        <v>0</v>
      </c>
      <c r="G290" s="81" t="str">
        <f t="shared" si="64"/>
        <v>OK</v>
      </c>
      <c r="H290" s="81">
        <f>IF('M3-In'!Q290&lt;0,0,'M3-In'!Q290)</f>
        <v>0</v>
      </c>
      <c r="I290" s="25">
        <f>IF('M3-In'!F290&gt;0,malu3,0)</f>
        <v>0</v>
      </c>
      <c r="J290" s="25">
        <f>IF('M3-In'!G290&gt;0,dima3,0)</f>
        <v>0</v>
      </c>
      <c r="K290" s="25">
        <f>IF('M3-In'!H290&gt;0,wome3,0)</f>
        <v>0</v>
      </c>
      <c r="L290" s="25">
        <f>IF('M3-In'!I290&gt;0,doje3,0)</f>
        <v>0</v>
      </c>
      <c r="M290" s="25">
        <f>IF('M3-In'!J290&gt;0,vrve3,0)</f>
        <v>0</v>
      </c>
      <c r="N290" s="25">
        <f>IF('M3-In'!K290&gt;0,zasa3,0)</f>
        <v>0</v>
      </c>
      <c r="O290" s="25">
        <f>IF('M3-In'!L290&gt;0,zodi3,0)</f>
        <v>0</v>
      </c>
      <c r="P290" s="25">
        <f t="shared" si="65"/>
        <v>0</v>
      </c>
      <c r="Q290" s="25">
        <f>IF(P290+'M3-In'!U290&gt;malu3+dima3+wome3+doje3+vrve3+zasa3+zodi3,1,0)</f>
        <v>0</v>
      </c>
      <c r="R290" s="25" t="str">
        <f t="shared" si="66"/>
        <v>OK</v>
      </c>
      <c r="S290" s="25">
        <f>MIN(P290+'M3-In'!U290,malu3+dima3+wome3+doje3+vrve3+zasa3+zodi3)</f>
        <v>0</v>
      </c>
      <c r="T290" s="25">
        <f>IF('M3-In'!AD290+'M3-In'!AE290+'M3-In'!AF290+'M3-In'!AG290+'M3-In'!AH290+'M3-In'!AI290+'M3-In'!AJ290&gt;S290,1,0)</f>
        <v>0</v>
      </c>
      <c r="U290" s="25" t="str">
        <f t="shared" si="67"/>
        <v>OK</v>
      </c>
      <c r="V290" s="81">
        <f t="shared" si="68"/>
        <v>0</v>
      </c>
      <c r="W290" s="81">
        <f>ROUND('M3-In'!Y290+'M3-In'!Z290+'M3-In'!AA290*0.5+'M3-In'!AB290*0.5,2)</f>
        <v>0</v>
      </c>
      <c r="X290" s="81">
        <f>ROUND('M3-In'!Y290,2)+ROUND('M3-In'!Z290*1.5,2)+ROUND('M3-In'!AA290*0.6,2)+ROUND('M3-In'!AB290*0.9,2)</f>
        <v>0</v>
      </c>
      <c r="Y290" s="81">
        <f ca="1">IF(V290=1,"Corriger",'M3-In'!Y290* vergoeddrie +'M3-In'!Z290*ROUND( vergoeddrie *1.5,2)+'M3-In'!AA290*ROUND( vergoeddrie *0.6,2)+'M3-In'!AB290*ROUND( vergoeddrie *0.9,2))</f>
        <v>0</v>
      </c>
      <c r="Z290" s="81">
        <f t="shared" ca="1" si="69"/>
        <v>0</v>
      </c>
      <c r="AA290" s="81">
        <f>E290+'M3-In'!N290+'M3-In'!P290+H290</f>
        <v>0</v>
      </c>
      <c r="AB290" s="81">
        <f>E290+'M3-In'!N290+'M3-In'!P290</f>
        <v>0</v>
      </c>
      <c r="AC290" s="25">
        <f>IF(V290=1,"Corriger",MIN(AA290,ad5m3*Ident!L290))</f>
        <v>0</v>
      </c>
      <c r="AD290" s="25">
        <f>MIN(AB290,ad5m3*Ident!L290)</f>
        <v>0</v>
      </c>
      <c r="AE290" s="81">
        <f t="shared" si="70"/>
        <v>0</v>
      </c>
      <c r="AF290" s="81">
        <f t="shared" si="71"/>
        <v>0</v>
      </c>
      <c r="AG290" s="81">
        <f>'M3-In'!AD290+'M3-In'!AE290</f>
        <v>0</v>
      </c>
      <c r="AH290" s="81">
        <f t="shared" si="72"/>
        <v>0</v>
      </c>
      <c r="AI290" s="81">
        <f>IF(V290=1,"Corriger!",ROUND('M3-In'!AF290*AE290*fuf,2))</f>
        <v>0</v>
      </c>
      <c r="AJ290" s="81">
        <f>IF(V290=1,"Corriger!",ROUND('M3-In'!AG290*AE290*fuf,2))</f>
        <v>0</v>
      </c>
      <c r="AK290" s="81">
        <f>IF(V290=1,"Corriger!",ROUND('M3-In'!AH290*AE290*fuf,2))</f>
        <v>0</v>
      </c>
      <c r="AL290" s="81">
        <f>IF(V290=1,"Corriger!",ROUND('M3-In'!AI290*AE290*fuf,2))</f>
        <v>0</v>
      </c>
      <c r="AM290" s="81">
        <f>IF(V290=1,"Corriger!",ROUND('M3-In'!AJ290*AE290*fuf,2))</f>
        <v>0</v>
      </c>
      <c r="AN290" s="81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1">
        <f t="shared" si="74"/>
        <v>0</v>
      </c>
      <c r="AQ290" s="81">
        <f t="shared" ca="1" si="75"/>
        <v>0</v>
      </c>
      <c r="AR290" s="81">
        <f t="shared" ca="1" si="76"/>
        <v>0</v>
      </c>
      <c r="AS290" s="81">
        <f t="shared" si="77"/>
        <v>0</v>
      </c>
      <c r="AT290" s="81">
        <f t="shared" ca="1" si="78"/>
        <v>0</v>
      </c>
      <c r="AU290" s="81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'M3-In'!F291*malu3+'M3-In'!G291*dima3+'M3-In'!H291*wome3+'M3-In'!I291*doje3+'M3-In'!J291*vrve3+'M3-In'!K291*zasa3+'M3-In'!L291*zodi3</f>
        <v>0</v>
      </c>
      <c r="F291" s="34">
        <f>IF('M3-In'!Q291&lt;0,1,0)</f>
        <v>0</v>
      </c>
      <c r="G291" s="81" t="str">
        <f t="shared" si="64"/>
        <v>OK</v>
      </c>
      <c r="H291" s="81">
        <f>IF('M3-In'!Q291&lt;0,0,'M3-In'!Q291)</f>
        <v>0</v>
      </c>
      <c r="I291" s="25">
        <f>IF('M3-In'!F291&gt;0,malu3,0)</f>
        <v>0</v>
      </c>
      <c r="J291" s="25">
        <f>IF('M3-In'!G291&gt;0,dima3,0)</f>
        <v>0</v>
      </c>
      <c r="K291" s="25">
        <f>IF('M3-In'!H291&gt;0,wome3,0)</f>
        <v>0</v>
      </c>
      <c r="L291" s="25">
        <f>IF('M3-In'!I291&gt;0,doje3,0)</f>
        <v>0</v>
      </c>
      <c r="M291" s="25">
        <f>IF('M3-In'!J291&gt;0,vrve3,0)</f>
        <v>0</v>
      </c>
      <c r="N291" s="25">
        <f>IF('M3-In'!K291&gt;0,zasa3,0)</f>
        <v>0</v>
      </c>
      <c r="O291" s="25">
        <f>IF('M3-In'!L291&gt;0,zodi3,0)</f>
        <v>0</v>
      </c>
      <c r="P291" s="25">
        <f t="shared" si="65"/>
        <v>0</v>
      </c>
      <c r="Q291" s="25">
        <f>IF(P291+'M3-In'!U291&gt;malu3+dima3+wome3+doje3+vrve3+zasa3+zodi3,1,0)</f>
        <v>0</v>
      </c>
      <c r="R291" s="25" t="str">
        <f t="shared" si="66"/>
        <v>OK</v>
      </c>
      <c r="S291" s="25">
        <f>MIN(P291+'M3-In'!U291,malu3+dima3+wome3+doje3+vrve3+zasa3+zodi3)</f>
        <v>0</v>
      </c>
      <c r="T291" s="25">
        <f>IF('M3-In'!AD291+'M3-In'!AE291+'M3-In'!AF291+'M3-In'!AG291+'M3-In'!AH291+'M3-In'!AI291+'M3-In'!AJ291&gt;S291,1,0)</f>
        <v>0</v>
      </c>
      <c r="U291" s="25" t="str">
        <f t="shared" si="67"/>
        <v>OK</v>
      </c>
      <c r="V291" s="81">
        <f t="shared" si="68"/>
        <v>0</v>
      </c>
      <c r="W291" s="81">
        <f>ROUND('M3-In'!Y291+'M3-In'!Z291+'M3-In'!AA291*0.5+'M3-In'!AB291*0.5,2)</f>
        <v>0</v>
      </c>
      <c r="X291" s="81">
        <f>ROUND('M3-In'!Y291,2)+ROUND('M3-In'!Z291*1.5,2)+ROUND('M3-In'!AA291*0.6,2)+ROUND('M3-In'!AB291*0.9,2)</f>
        <v>0</v>
      </c>
      <c r="Y291" s="81">
        <f ca="1">IF(V291=1,"Corriger",'M3-In'!Y291* vergoeddrie +'M3-In'!Z291*ROUND( vergoeddrie *1.5,2)+'M3-In'!AA291*ROUND( vergoeddrie *0.6,2)+'M3-In'!AB291*ROUND( vergoeddrie *0.9,2))</f>
        <v>0</v>
      </c>
      <c r="Z291" s="81">
        <f t="shared" ca="1" si="69"/>
        <v>0</v>
      </c>
      <c r="AA291" s="81">
        <f>E291+'M3-In'!N291+'M3-In'!P291+H291</f>
        <v>0</v>
      </c>
      <c r="AB291" s="81">
        <f>E291+'M3-In'!N291+'M3-In'!P291</f>
        <v>0</v>
      </c>
      <c r="AC291" s="25">
        <f>IF(V291=1,"Corriger",MIN(AA291,ad5m3*Ident!L291))</f>
        <v>0</v>
      </c>
      <c r="AD291" s="25">
        <f>MIN(AB291,ad5m3*Ident!L291)</f>
        <v>0</v>
      </c>
      <c r="AE291" s="81">
        <f t="shared" si="70"/>
        <v>0</v>
      </c>
      <c r="AF291" s="81">
        <f t="shared" si="71"/>
        <v>0</v>
      </c>
      <c r="AG291" s="81">
        <f>'M3-In'!AD291+'M3-In'!AE291</f>
        <v>0</v>
      </c>
      <c r="AH291" s="81">
        <f t="shared" si="72"/>
        <v>0</v>
      </c>
      <c r="AI291" s="81">
        <f>IF(V291=1,"Corriger!",ROUND('M3-In'!AF291*AE291*fuf,2))</f>
        <v>0</v>
      </c>
      <c r="AJ291" s="81">
        <f>IF(V291=1,"Corriger!",ROUND('M3-In'!AG291*AE291*fuf,2))</f>
        <v>0</v>
      </c>
      <c r="AK291" s="81">
        <f>IF(V291=1,"Corriger!",ROUND('M3-In'!AH291*AE291*fuf,2))</f>
        <v>0</v>
      </c>
      <c r="AL291" s="81">
        <f>IF(V291=1,"Corriger!",ROUND('M3-In'!AI291*AE291*fuf,2))</f>
        <v>0</v>
      </c>
      <c r="AM291" s="81">
        <f>IF(V291=1,"Corriger!",ROUND('M3-In'!AJ291*AE291*fuf,2))</f>
        <v>0</v>
      </c>
      <c r="AN291" s="81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1">
        <f t="shared" si="74"/>
        <v>0</v>
      </c>
      <c r="AQ291" s="81">
        <f t="shared" ca="1" si="75"/>
        <v>0</v>
      </c>
      <c r="AR291" s="81">
        <f t="shared" ca="1" si="76"/>
        <v>0</v>
      </c>
      <c r="AS291" s="81">
        <f t="shared" si="77"/>
        <v>0</v>
      </c>
      <c r="AT291" s="81">
        <f t="shared" ca="1" si="78"/>
        <v>0</v>
      </c>
      <c r="AU291" s="81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'M3-In'!F292*malu3+'M3-In'!G292*dima3+'M3-In'!H292*wome3+'M3-In'!I292*doje3+'M3-In'!J292*vrve3+'M3-In'!K292*zasa3+'M3-In'!L292*zodi3</f>
        <v>0</v>
      </c>
      <c r="F292" s="34">
        <f>IF('M3-In'!Q292&lt;0,1,0)</f>
        <v>0</v>
      </c>
      <c r="G292" s="81" t="str">
        <f t="shared" si="64"/>
        <v>OK</v>
      </c>
      <c r="H292" s="81">
        <f>IF('M3-In'!Q292&lt;0,0,'M3-In'!Q292)</f>
        <v>0</v>
      </c>
      <c r="I292" s="25">
        <f>IF('M3-In'!F292&gt;0,malu3,0)</f>
        <v>0</v>
      </c>
      <c r="J292" s="25">
        <f>IF('M3-In'!G292&gt;0,dima3,0)</f>
        <v>0</v>
      </c>
      <c r="K292" s="25">
        <f>IF('M3-In'!H292&gt;0,wome3,0)</f>
        <v>0</v>
      </c>
      <c r="L292" s="25">
        <f>IF('M3-In'!I292&gt;0,doje3,0)</f>
        <v>0</v>
      </c>
      <c r="M292" s="25">
        <f>IF('M3-In'!J292&gt;0,vrve3,0)</f>
        <v>0</v>
      </c>
      <c r="N292" s="25">
        <f>IF('M3-In'!K292&gt;0,zasa3,0)</f>
        <v>0</v>
      </c>
      <c r="O292" s="25">
        <f>IF('M3-In'!L292&gt;0,zodi3,0)</f>
        <v>0</v>
      </c>
      <c r="P292" s="25">
        <f t="shared" si="65"/>
        <v>0</v>
      </c>
      <c r="Q292" s="25">
        <f>IF(P292+'M3-In'!U292&gt;malu3+dima3+wome3+doje3+vrve3+zasa3+zodi3,1,0)</f>
        <v>0</v>
      </c>
      <c r="R292" s="25" t="str">
        <f t="shared" si="66"/>
        <v>OK</v>
      </c>
      <c r="S292" s="25">
        <f>MIN(P292+'M3-In'!U292,malu3+dima3+wome3+doje3+vrve3+zasa3+zodi3)</f>
        <v>0</v>
      </c>
      <c r="T292" s="25">
        <f>IF('M3-In'!AD292+'M3-In'!AE292+'M3-In'!AF292+'M3-In'!AG292+'M3-In'!AH292+'M3-In'!AI292+'M3-In'!AJ292&gt;S292,1,0)</f>
        <v>0</v>
      </c>
      <c r="U292" s="25" t="str">
        <f t="shared" si="67"/>
        <v>OK</v>
      </c>
      <c r="V292" s="81">
        <f t="shared" si="68"/>
        <v>0</v>
      </c>
      <c r="W292" s="81">
        <f>ROUND('M3-In'!Y292+'M3-In'!Z292+'M3-In'!AA292*0.5+'M3-In'!AB292*0.5,2)</f>
        <v>0</v>
      </c>
      <c r="X292" s="81">
        <f>ROUND('M3-In'!Y292,2)+ROUND('M3-In'!Z292*1.5,2)+ROUND('M3-In'!AA292*0.6,2)+ROUND('M3-In'!AB292*0.9,2)</f>
        <v>0</v>
      </c>
      <c r="Y292" s="81">
        <f ca="1">IF(V292=1,"Corriger",'M3-In'!Y292* vergoeddrie +'M3-In'!Z292*ROUND( vergoeddrie *1.5,2)+'M3-In'!AA292*ROUND( vergoeddrie *0.6,2)+'M3-In'!AB292*ROUND( vergoeddrie *0.9,2))</f>
        <v>0</v>
      </c>
      <c r="Z292" s="81">
        <f t="shared" ca="1" si="69"/>
        <v>0</v>
      </c>
      <c r="AA292" s="81">
        <f>E292+'M3-In'!N292+'M3-In'!P292+H292</f>
        <v>0</v>
      </c>
      <c r="AB292" s="81">
        <f>E292+'M3-In'!N292+'M3-In'!P292</f>
        <v>0</v>
      </c>
      <c r="AC292" s="25">
        <f>IF(V292=1,"Corriger",MIN(AA292,ad5m3*Ident!L292))</f>
        <v>0</v>
      </c>
      <c r="AD292" s="25">
        <f>MIN(AB292,ad5m3*Ident!L292)</f>
        <v>0</v>
      </c>
      <c r="AE292" s="81">
        <f t="shared" si="70"/>
        <v>0</v>
      </c>
      <c r="AF292" s="81">
        <f t="shared" si="71"/>
        <v>0</v>
      </c>
      <c r="AG292" s="81">
        <f>'M3-In'!AD292+'M3-In'!AE292</f>
        <v>0</v>
      </c>
      <c r="AH292" s="81">
        <f t="shared" si="72"/>
        <v>0</v>
      </c>
      <c r="AI292" s="81">
        <f>IF(V292=1,"Corriger!",ROUND('M3-In'!AF292*AE292*fuf,2))</f>
        <v>0</v>
      </c>
      <c r="AJ292" s="81">
        <f>IF(V292=1,"Corriger!",ROUND('M3-In'!AG292*AE292*fuf,2))</f>
        <v>0</v>
      </c>
      <c r="AK292" s="81">
        <f>IF(V292=1,"Corriger!",ROUND('M3-In'!AH292*AE292*fuf,2))</f>
        <v>0</v>
      </c>
      <c r="AL292" s="81">
        <f>IF(V292=1,"Corriger!",ROUND('M3-In'!AI292*AE292*fuf,2))</f>
        <v>0</v>
      </c>
      <c r="AM292" s="81">
        <f>IF(V292=1,"Corriger!",ROUND('M3-In'!AJ292*AE292*fuf,2))</f>
        <v>0</v>
      </c>
      <c r="AN292" s="81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1">
        <f t="shared" si="74"/>
        <v>0</v>
      </c>
      <c r="AQ292" s="81">
        <f t="shared" ca="1" si="75"/>
        <v>0</v>
      </c>
      <c r="AR292" s="81">
        <f t="shared" ca="1" si="76"/>
        <v>0</v>
      </c>
      <c r="AS292" s="81">
        <f t="shared" si="77"/>
        <v>0</v>
      </c>
      <c r="AT292" s="81">
        <f t="shared" ca="1" si="78"/>
        <v>0</v>
      </c>
      <c r="AU292" s="81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'M3-In'!F293*malu3+'M3-In'!G293*dima3+'M3-In'!H293*wome3+'M3-In'!I293*doje3+'M3-In'!J293*vrve3+'M3-In'!K293*zasa3+'M3-In'!L293*zodi3</f>
        <v>0</v>
      </c>
      <c r="F293" s="34">
        <f>IF('M3-In'!Q293&lt;0,1,0)</f>
        <v>0</v>
      </c>
      <c r="G293" s="81" t="str">
        <f t="shared" si="64"/>
        <v>OK</v>
      </c>
      <c r="H293" s="81">
        <f>IF('M3-In'!Q293&lt;0,0,'M3-In'!Q293)</f>
        <v>0</v>
      </c>
      <c r="I293" s="25">
        <f>IF('M3-In'!F293&gt;0,malu3,0)</f>
        <v>0</v>
      </c>
      <c r="J293" s="25">
        <f>IF('M3-In'!G293&gt;0,dima3,0)</f>
        <v>0</v>
      </c>
      <c r="K293" s="25">
        <f>IF('M3-In'!H293&gt;0,wome3,0)</f>
        <v>0</v>
      </c>
      <c r="L293" s="25">
        <f>IF('M3-In'!I293&gt;0,doje3,0)</f>
        <v>0</v>
      </c>
      <c r="M293" s="25">
        <f>IF('M3-In'!J293&gt;0,vrve3,0)</f>
        <v>0</v>
      </c>
      <c r="N293" s="25">
        <f>IF('M3-In'!K293&gt;0,zasa3,0)</f>
        <v>0</v>
      </c>
      <c r="O293" s="25">
        <f>IF('M3-In'!L293&gt;0,zodi3,0)</f>
        <v>0</v>
      </c>
      <c r="P293" s="25">
        <f t="shared" si="65"/>
        <v>0</v>
      </c>
      <c r="Q293" s="25">
        <f>IF(P293+'M3-In'!U293&gt;malu3+dima3+wome3+doje3+vrve3+zasa3+zodi3,1,0)</f>
        <v>0</v>
      </c>
      <c r="R293" s="25" t="str">
        <f t="shared" si="66"/>
        <v>OK</v>
      </c>
      <c r="S293" s="25">
        <f>MIN(P293+'M3-In'!U293,malu3+dima3+wome3+doje3+vrve3+zasa3+zodi3)</f>
        <v>0</v>
      </c>
      <c r="T293" s="25">
        <f>IF('M3-In'!AD293+'M3-In'!AE293+'M3-In'!AF293+'M3-In'!AG293+'M3-In'!AH293+'M3-In'!AI293+'M3-In'!AJ293&gt;S293,1,0)</f>
        <v>0</v>
      </c>
      <c r="U293" s="25" t="str">
        <f t="shared" si="67"/>
        <v>OK</v>
      </c>
      <c r="V293" s="81">
        <f t="shared" si="68"/>
        <v>0</v>
      </c>
      <c r="W293" s="81">
        <f>ROUND('M3-In'!Y293+'M3-In'!Z293+'M3-In'!AA293*0.5+'M3-In'!AB293*0.5,2)</f>
        <v>0</v>
      </c>
      <c r="X293" s="81">
        <f>ROUND('M3-In'!Y293,2)+ROUND('M3-In'!Z293*1.5,2)+ROUND('M3-In'!AA293*0.6,2)+ROUND('M3-In'!AB293*0.9,2)</f>
        <v>0</v>
      </c>
      <c r="Y293" s="81">
        <f ca="1">IF(V293=1,"Corriger",'M3-In'!Y293* vergoeddrie +'M3-In'!Z293*ROUND( vergoeddrie *1.5,2)+'M3-In'!AA293*ROUND( vergoeddrie *0.6,2)+'M3-In'!AB293*ROUND( vergoeddrie *0.9,2))</f>
        <v>0</v>
      </c>
      <c r="Z293" s="81">
        <f t="shared" ca="1" si="69"/>
        <v>0</v>
      </c>
      <c r="AA293" s="81">
        <f>E293+'M3-In'!N293+'M3-In'!P293+H293</f>
        <v>0</v>
      </c>
      <c r="AB293" s="81">
        <f>E293+'M3-In'!N293+'M3-In'!P293</f>
        <v>0</v>
      </c>
      <c r="AC293" s="25">
        <f>IF(V293=1,"Corriger",MIN(AA293,ad5m3*Ident!L293))</f>
        <v>0</v>
      </c>
      <c r="AD293" s="25">
        <f>MIN(AB293,ad5m3*Ident!L293)</f>
        <v>0</v>
      </c>
      <c r="AE293" s="81">
        <f t="shared" si="70"/>
        <v>0</v>
      </c>
      <c r="AF293" s="81">
        <f t="shared" si="71"/>
        <v>0</v>
      </c>
      <c r="AG293" s="81">
        <f>'M3-In'!AD293+'M3-In'!AE293</f>
        <v>0</v>
      </c>
      <c r="AH293" s="81">
        <f t="shared" si="72"/>
        <v>0</v>
      </c>
      <c r="AI293" s="81">
        <f>IF(V293=1,"Corriger!",ROUND('M3-In'!AF293*AE293*fuf,2))</f>
        <v>0</v>
      </c>
      <c r="AJ293" s="81">
        <f>IF(V293=1,"Corriger!",ROUND('M3-In'!AG293*AE293*fuf,2))</f>
        <v>0</v>
      </c>
      <c r="AK293" s="81">
        <f>IF(V293=1,"Corriger!",ROUND('M3-In'!AH293*AE293*fuf,2))</f>
        <v>0</v>
      </c>
      <c r="AL293" s="81">
        <f>IF(V293=1,"Corriger!",ROUND('M3-In'!AI293*AE293*fuf,2))</f>
        <v>0</v>
      </c>
      <c r="AM293" s="81">
        <f>IF(V293=1,"Corriger!",ROUND('M3-In'!AJ293*AE293*fuf,2))</f>
        <v>0</v>
      </c>
      <c r="AN293" s="81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1">
        <f t="shared" si="74"/>
        <v>0</v>
      </c>
      <c r="AQ293" s="81">
        <f t="shared" ca="1" si="75"/>
        <v>0</v>
      </c>
      <c r="AR293" s="81">
        <f t="shared" ca="1" si="76"/>
        <v>0</v>
      </c>
      <c r="AS293" s="81">
        <f t="shared" si="77"/>
        <v>0</v>
      </c>
      <c r="AT293" s="81">
        <f t="shared" ca="1" si="78"/>
        <v>0</v>
      </c>
      <c r="AU293" s="81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'M3-In'!F294*malu3+'M3-In'!G294*dima3+'M3-In'!H294*wome3+'M3-In'!I294*doje3+'M3-In'!J294*vrve3+'M3-In'!K294*zasa3+'M3-In'!L294*zodi3</f>
        <v>0</v>
      </c>
      <c r="F294" s="34">
        <f>IF('M3-In'!Q294&lt;0,1,0)</f>
        <v>0</v>
      </c>
      <c r="G294" s="81" t="str">
        <f t="shared" si="64"/>
        <v>OK</v>
      </c>
      <c r="H294" s="81">
        <f>IF('M3-In'!Q294&lt;0,0,'M3-In'!Q294)</f>
        <v>0</v>
      </c>
      <c r="I294" s="25">
        <f>IF('M3-In'!F294&gt;0,malu3,0)</f>
        <v>0</v>
      </c>
      <c r="J294" s="25">
        <f>IF('M3-In'!G294&gt;0,dima3,0)</f>
        <v>0</v>
      </c>
      <c r="K294" s="25">
        <f>IF('M3-In'!H294&gt;0,wome3,0)</f>
        <v>0</v>
      </c>
      <c r="L294" s="25">
        <f>IF('M3-In'!I294&gt;0,doje3,0)</f>
        <v>0</v>
      </c>
      <c r="M294" s="25">
        <f>IF('M3-In'!J294&gt;0,vrve3,0)</f>
        <v>0</v>
      </c>
      <c r="N294" s="25">
        <f>IF('M3-In'!K294&gt;0,zasa3,0)</f>
        <v>0</v>
      </c>
      <c r="O294" s="25">
        <f>IF('M3-In'!L294&gt;0,zodi3,0)</f>
        <v>0</v>
      </c>
      <c r="P294" s="25">
        <f t="shared" si="65"/>
        <v>0</v>
      </c>
      <c r="Q294" s="25">
        <f>IF(P294+'M3-In'!U294&gt;malu3+dima3+wome3+doje3+vrve3+zasa3+zodi3,1,0)</f>
        <v>0</v>
      </c>
      <c r="R294" s="25" t="str">
        <f t="shared" si="66"/>
        <v>OK</v>
      </c>
      <c r="S294" s="25">
        <f>MIN(P294+'M3-In'!U294,malu3+dima3+wome3+doje3+vrve3+zasa3+zodi3)</f>
        <v>0</v>
      </c>
      <c r="T294" s="25">
        <f>IF('M3-In'!AD294+'M3-In'!AE294+'M3-In'!AF294+'M3-In'!AG294+'M3-In'!AH294+'M3-In'!AI294+'M3-In'!AJ294&gt;S294,1,0)</f>
        <v>0</v>
      </c>
      <c r="U294" s="25" t="str">
        <f t="shared" si="67"/>
        <v>OK</v>
      </c>
      <c r="V294" s="81">
        <f t="shared" si="68"/>
        <v>0</v>
      </c>
      <c r="W294" s="81">
        <f>ROUND('M3-In'!Y294+'M3-In'!Z294+'M3-In'!AA294*0.5+'M3-In'!AB294*0.5,2)</f>
        <v>0</v>
      </c>
      <c r="X294" s="81">
        <f>ROUND('M3-In'!Y294,2)+ROUND('M3-In'!Z294*1.5,2)+ROUND('M3-In'!AA294*0.6,2)+ROUND('M3-In'!AB294*0.9,2)</f>
        <v>0</v>
      </c>
      <c r="Y294" s="81">
        <f ca="1">IF(V294=1,"Corriger",'M3-In'!Y294* vergoeddrie +'M3-In'!Z294*ROUND( vergoeddrie *1.5,2)+'M3-In'!AA294*ROUND( vergoeddrie *0.6,2)+'M3-In'!AB294*ROUND( vergoeddrie *0.9,2))</f>
        <v>0</v>
      </c>
      <c r="Z294" s="81">
        <f t="shared" ca="1" si="69"/>
        <v>0</v>
      </c>
      <c r="AA294" s="81">
        <f>E294+'M3-In'!N294+'M3-In'!P294+H294</f>
        <v>0</v>
      </c>
      <c r="AB294" s="81">
        <f>E294+'M3-In'!N294+'M3-In'!P294</f>
        <v>0</v>
      </c>
      <c r="AC294" s="25">
        <f>IF(V294=1,"Corriger",MIN(AA294,ad5m3*Ident!L294))</f>
        <v>0</v>
      </c>
      <c r="AD294" s="25">
        <f>MIN(AB294,ad5m3*Ident!L294)</f>
        <v>0</v>
      </c>
      <c r="AE294" s="81">
        <f t="shared" si="70"/>
        <v>0</v>
      </c>
      <c r="AF294" s="81">
        <f t="shared" si="71"/>
        <v>0</v>
      </c>
      <c r="AG294" s="81">
        <f>'M3-In'!AD294+'M3-In'!AE294</f>
        <v>0</v>
      </c>
      <c r="AH294" s="81">
        <f t="shared" si="72"/>
        <v>0</v>
      </c>
      <c r="AI294" s="81">
        <f>IF(V294=1,"Corriger!",ROUND('M3-In'!AF294*AE294*fuf,2))</f>
        <v>0</v>
      </c>
      <c r="AJ294" s="81">
        <f>IF(V294=1,"Corriger!",ROUND('M3-In'!AG294*AE294*fuf,2))</f>
        <v>0</v>
      </c>
      <c r="AK294" s="81">
        <f>IF(V294=1,"Corriger!",ROUND('M3-In'!AH294*AE294*fuf,2))</f>
        <v>0</v>
      </c>
      <c r="AL294" s="81">
        <f>IF(V294=1,"Corriger!",ROUND('M3-In'!AI294*AE294*fuf,2))</f>
        <v>0</v>
      </c>
      <c r="AM294" s="81">
        <f>IF(V294=1,"Corriger!",ROUND('M3-In'!AJ294*AE294*fuf,2))</f>
        <v>0</v>
      </c>
      <c r="AN294" s="81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1">
        <f t="shared" si="74"/>
        <v>0</v>
      </c>
      <c r="AQ294" s="81">
        <f t="shared" ca="1" si="75"/>
        <v>0</v>
      </c>
      <c r="AR294" s="81">
        <f t="shared" ca="1" si="76"/>
        <v>0</v>
      </c>
      <c r="AS294" s="81">
        <f t="shared" si="77"/>
        <v>0</v>
      </c>
      <c r="AT294" s="81">
        <f t="shared" ca="1" si="78"/>
        <v>0</v>
      </c>
      <c r="AU294" s="81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'M3-In'!F295*malu3+'M3-In'!G295*dima3+'M3-In'!H295*wome3+'M3-In'!I295*doje3+'M3-In'!J295*vrve3+'M3-In'!K295*zasa3+'M3-In'!L295*zodi3</f>
        <v>0</v>
      </c>
      <c r="F295" s="34">
        <f>IF('M3-In'!Q295&lt;0,1,0)</f>
        <v>0</v>
      </c>
      <c r="G295" s="81" t="str">
        <f t="shared" si="64"/>
        <v>OK</v>
      </c>
      <c r="H295" s="81">
        <f>IF('M3-In'!Q295&lt;0,0,'M3-In'!Q295)</f>
        <v>0</v>
      </c>
      <c r="I295" s="25">
        <f>IF('M3-In'!F295&gt;0,malu3,0)</f>
        <v>0</v>
      </c>
      <c r="J295" s="25">
        <f>IF('M3-In'!G295&gt;0,dima3,0)</f>
        <v>0</v>
      </c>
      <c r="K295" s="25">
        <f>IF('M3-In'!H295&gt;0,wome3,0)</f>
        <v>0</v>
      </c>
      <c r="L295" s="25">
        <f>IF('M3-In'!I295&gt;0,doje3,0)</f>
        <v>0</v>
      </c>
      <c r="M295" s="25">
        <f>IF('M3-In'!J295&gt;0,vrve3,0)</f>
        <v>0</v>
      </c>
      <c r="N295" s="25">
        <f>IF('M3-In'!K295&gt;0,zasa3,0)</f>
        <v>0</v>
      </c>
      <c r="O295" s="25">
        <f>IF('M3-In'!L295&gt;0,zodi3,0)</f>
        <v>0</v>
      </c>
      <c r="P295" s="25">
        <f t="shared" si="65"/>
        <v>0</v>
      </c>
      <c r="Q295" s="25">
        <f>IF(P295+'M3-In'!U295&gt;malu3+dima3+wome3+doje3+vrve3+zasa3+zodi3,1,0)</f>
        <v>0</v>
      </c>
      <c r="R295" s="25" t="str">
        <f t="shared" si="66"/>
        <v>OK</v>
      </c>
      <c r="S295" s="25">
        <f>MIN(P295+'M3-In'!U295,malu3+dima3+wome3+doje3+vrve3+zasa3+zodi3)</f>
        <v>0</v>
      </c>
      <c r="T295" s="25">
        <f>IF('M3-In'!AD295+'M3-In'!AE295+'M3-In'!AF295+'M3-In'!AG295+'M3-In'!AH295+'M3-In'!AI295+'M3-In'!AJ295&gt;S295,1,0)</f>
        <v>0</v>
      </c>
      <c r="U295" s="25" t="str">
        <f t="shared" si="67"/>
        <v>OK</v>
      </c>
      <c r="V295" s="81">
        <f t="shared" si="68"/>
        <v>0</v>
      </c>
      <c r="W295" s="81">
        <f>ROUND('M3-In'!Y295+'M3-In'!Z295+'M3-In'!AA295*0.5+'M3-In'!AB295*0.5,2)</f>
        <v>0</v>
      </c>
      <c r="X295" s="81">
        <f>ROUND('M3-In'!Y295,2)+ROUND('M3-In'!Z295*1.5,2)+ROUND('M3-In'!AA295*0.6,2)+ROUND('M3-In'!AB295*0.9,2)</f>
        <v>0</v>
      </c>
      <c r="Y295" s="81">
        <f ca="1">IF(V295=1,"Corriger",'M3-In'!Y295* vergoeddrie +'M3-In'!Z295*ROUND( vergoeddrie *1.5,2)+'M3-In'!AA295*ROUND( vergoeddrie *0.6,2)+'M3-In'!AB295*ROUND( vergoeddrie *0.9,2))</f>
        <v>0</v>
      </c>
      <c r="Z295" s="81">
        <f t="shared" ca="1" si="69"/>
        <v>0</v>
      </c>
      <c r="AA295" s="81">
        <f>E295+'M3-In'!N295+'M3-In'!P295+H295</f>
        <v>0</v>
      </c>
      <c r="AB295" s="81">
        <f>E295+'M3-In'!N295+'M3-In'!P295</f>
        <v>0</v>
      </c>
      <c r="AC295" s="25">
        <f>IF(V295=1,"Corriger",MIN(AA295,ad5m3*Ident!L295))</f>
        <v>0</v>
      </c>
      <c r="AD295" s="25">
        <f>MIN(AB295,ad5m3*Ident!L295)</f>
        <v>0</v>
      </c>
      <c r="AE295" s="81">
        <f t="shared" si="70"/>
        <v>0</v>
      </c>
      <c r="AF295" s="81">
        <f t="shared" si="71"/>
        <v>0</v>
      </c>
      <c r="AG295" s="81">
        <f>'M3-In'!AD295+'M3-In'!AE295</f>
        <v>0</v>
      </c>
      <c r="AH295" s="81">
        <f t="shared" si="72"/>
        <v>0</v>
      </c>
      <c r="AI295" s="81">
        <f>IF(V295=1,"Corriger!",ROUND('M3-In'!AF295*AE295*fuf,2))</f>
        <v>0</v>
      </c>
      <c r="AJ295" s="81">
        <f>IF(V295=1,"Corriger!",ROUND('M3-In'!AG295*AE295*fuf,2))</f>
        <v>0</v>
      </c>
      <c r="AK295" s="81">
        <f>IF(V295=1,"Corriger!",ROUND('M3-In'!AH295*AE295*fuf,2))</f>
        <v>0</v>
      </c>
      <c r="AL295" s="81">
        <f>IF(V295=1,"Corriger!",ROUND('M3-In'!AI295*AE295*fuf,2))</f>
        <v>0</v>
      </c>
      <c r="AM295" s="81">
        <f>IF(V295=1,"Corriger!",ROUND('M3-In'!AJ295*AE295*fuf,2))</f>
        <v>0</v>
      </c>
      <c r="AN295" s="81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1">
        <f t="shared" si="74"/>
        <v>0</v>
      </c>
      <c r="AQ295" s="81">
        <f t="shared" ca="1" si="75"/>
        <v>0</v>
      </c>
      <c r="AR295" s="81">
        <f t="shared" ca="1" si="76"/>
        <v>0</v>
      </c>
      <c r="AS295" s="81">
        <f t="shared" si="77"/>
        <v>0</v>
      </c>
      <c r="AT295" s="81">
        <f t="shared" ca="1" si="78"/>
        <v>0</v>
      </c>
      <c r="AU295" s="81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'M3-In'!F296*malu3+'M3-In'!G296*dima3+'M3-In'!H296*wome3+'M3-In'!I296*doje3+'M3-In'!J296*vrve3+'M3-In'!K296*zasa3+'M3-In'!L296*zodi3</f>
        <v>0</v>
      </c>
      <c r="F296" s="34">
        <f>IF('M3-In'!Q296&lt;0,1,0)</f>
        <v>0</v>
      </c>
      <c r="G296" s="81" t="str">
        <f t="shared" si="64"/>
        <v>OK</v>
      </c>
      <c r="H296" s="81">
        <f>IF('M3-In'!Q296&lt;0,0,'M3-In'!Q296)</f>
        <v>0</v>
      </c>
      <c r="I296" s="25">
        <f>IF('M3-In'!F296&gt;0,malu3,0)</f>
        <v>0</v>
      </c>
      <c r="J296" s="25">
        <f>IF('M3-In'!G296&gt;0,dima3,0)</f>
        <v>0</v>
      </c>
      <c r="K296" s="25">
        <f>IF('M3-In'!H296&gt;0,wome3,0)</f>
        <v>0</v>
      </c>
      <c r="L296" s="25">
        <f>IF('M3-In'!I296&gt;0,doje3,0)</f>
        <v>0</v>
      </c>
      <c r="M296" s="25">
        <f>IF('M3-In'!J296&gt;0,vrve3,0)</f>
        <v>0</v>
      </c>
      <c r="N296" s="25">
        <f>IF('M3-In'!K296&gt;0,zasa3,0)</f>
        <v>0</v>
      </c>
      <c r="O296" s="25">
        <f>IF('M3-In'!L296&gt;0,zodi3,0)</f>
        <v>0</v>
      </c>
      <c r="P296" s="25">
        <f t="shared" si="65"/>
        <v>0</v>
      </c>
      <c r="Q296" s="25">
        <f>IF(P296+'M3-In'!U296&gt;malu3+dima3+wome3+doje3+vrve3+zasa3+zodi3,1,0)</f>
        <v>0</v>
      </c>
      <c r="R296" s="25" t="str">
        <f t="shared" si="66"/>
        <v>OK</v>
      </c>
      <c r="S296" s="25">
        <f>MIN(P296+'M3-In'!U296,malu3+dima3+wome3+doje3+vrve3+zasa3+zodi3)</f>
        <v>0</v>
      </c>
      <c r="T296" s="25">
        <f>IF('M3-In'!AD296+'M3-In'!AE296+'M3-In'!AF296+'M3-In'!AG296+'M3-In'!AH296+'M3-In'!AI296+'M3-In'!AJ296&gt;S296,1,0)</f>
        <v>0</v>
      </c>
      <c r="U296" s="25" t="str">
        <f t="shared" si="67"/>
        <v>OK</v>
      </c>
      <c r="V296" s="81">
        <f t="shared" si="68"/>
        <v>0</v>
      </c>
      <c r="W296" s="81">
        <f>ROUND('M3-In'!Y296+'M3-In'!Z296+'M3-In'!AA296*0.5+'M3-In'!AB296*0.5,2)</f>
        <v>0</v>
      </c>
      <c r="X296" s="81">
        <f>ROUND('M3-In'!Y296,2)+ROUND('M3-In'!Z296*1.5,2)+ROUND('M3-In'!AA296*0.6,2)+ROUND('M3-In'!AB296*0.9,2)</f>
        <v>0</v>
      </c>
      <c r="Y296" s="81">
        <f ca="1">IF(V296=1,"Corriger",'M3-In'!Y296* vergoeddrie +'M3-In'!Z296*ROUND( vergoeddrie *1.5,2)+'M3-In'!AA296*ROUND( vergoeddrie *0.6,2)+'M3-In'!AB296*ROUND( vergoeddrie *0.9,2))</f>
        <v>0</v>
      </c>
      <c r="Z296" s="81">
        <f t="shared" ca="1" si="69"/>
        <v>0</v>
      </c>
      <c r="AA296" s="81">
        <f>E296+'M3-In'!N296+'M3-In'!P296+H296</f>
        <v>0</v>
      </c>
      <c r="AB296" s="81">
        <f>E296+'M3-In'!N296+'M3-In'!P296</f>
        <v>0</v>
      </c>
      <c r="AC296" s="25">
        <f>IF(V296=1,"Corriger",MIN(AA296,ad5m3*Ident!L296))</f>
        <v>0</v>
      </c>
      <c r="AD296" s="25">
        <f>MIN(AB296,ad5m3*Ident!L296)</f>
        <v>0</v>
      </c>
      <c r="AE296" s="81">
        <f t="shared" si="70"/>
        <v>0</v>
      </c>
      <c r="AF296" s="81">
        <f t="shared" si="71"/>
        <v>0</v>
      </c>
      <c r="AG296" s="81">
        <f>'M3-In'!AD296+'M3-In'!AE296</f>
        <v>0</v>
      </c>
      <c r="AH296" s="81">
        <f t="shared" si="72"/>
        <v>0</v>
      </c>
      <c r="AI296" s="81">
        <f>IF(V296=1,"Corriger!",ROUND('M3-In'!AF296*AE296*fuf,2))</f>
        <v>0</v>
      </c>
      <c r="AJ296" s="81">
        <f>IF(V296=1,"Corriger!",ROUND('M3-In'!AG296*AE296*fuf,2))</f>
        <v>0</v>
      </c>
      <c r="AK296" s="81">
        <f>IF(V296=1,"Corriger!",ROUND('M3-In'!AH296*AE296*fuf,2))</f>
        <v>0</v>
      </c>
      <c r="AL296" s="81">
        <f>IF(V296=1,"Corriger!",ROUND('M3-In'!AI296*AE296*fuf,2))</f>
        <v>0</v>
      </c>
      <c r="AM296" s="81">
        <f>IF(V296=1,"Corriger!",ROUND('M3-In'!AJ296*AE296*fuf,2))</f>
        <v>0</v>
      </c>
      <c r="AN296" s="81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1">
        <f t="shared" si="74"/>
        <v>0</v>
      </c>
      <c r="AQ296" s="81">
        <f t="shared" ca="1" si="75"/>
        <v>0</v>
      </c>
      <c r="AR296" s="81">
        <f t="shared" ca="1" si="76"/>
        <v>0</v>
      </c>
      <c r="AS296" s="81">
        <f t="shared" si="77"/>
        <v>0</v>
      </c>
      <c r="AT296" s="81">
        <f t="shared" ca="1" si="78"/>
        <v>0</v>
      </c>
      <c r="AU296" s="81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'M3-In'!F297*malu3+'M3-In'!G297*dima3+'M3-In'!H297*wome3+'M3-In'!I297*doje3+'M3-In'!J297*vrve3+'M3-In'!K297*zasa3+'M3-In'!L297*zodi3</f>
        <v>0</v>
      </c>
      <c r="F297" s="34">
        <f>IF('M3-In'!Q297&lt;0,1,0)</f>
        <v>0</v>
      </c>
      <c r="G297" s="81" t="str">
        <f t="shared" si="64"/>
        <v>OK</v>
      </c>
      <c r="H297" s="81">
        <f>IF('M3-In'!Q297&lt;0,0,'M3-In'!Q297)</f>
        <v>0</v>
      </c>
      <c r="I297" s="25">
        <f>IF('M3-In'!F297&gt;0,malu3,0)</f>
        <v>0</v>
      </c>
      <c r="J297" s="25">
        <f>IF('M3-In'!G297&gt;0,dima3,0)</f>
        <v>0</v>
      </c>
      <c r="K297" s="25">
        <f>IF('M3-In'!H297&gt;0,wome3,0)</f>
        <v>0</v>
      </c>
      <c r="L297" s="25">
        <f>IF('M3-In'!I297&gt;0,doje3,0)</f>
        <v>0</v>
      </c>
      <c r="M297" s="25">
        <f>IF('M3-In'!J297&gt;0,vrve3,0)</f>
        <v>0</v>
      </c>
      <c r="N297" s="25">
        <f>IF('M3-In'!K297&gt;0,zasa3,0)</f>
        <v>0</v>
      </c>
      <c r="O297" s="25">
        <f>IF('M3-In'!L297&gt;0,zodi3,0)</f>
        <v>0</v>
      </c>
      <c r="P297" s="25">
        <f t="shared" si="65"/>
        <v>0</v>
      </c>
      <c r="Q297" s="25">
        <f>IF(P297+'M3-In'!U297&gt;malu3+dima3+wome3+doje3+vrve3+zasa3+zodi3,1,0)</f>
        <v>0</v>
      </c>
      <c r="R297" s="25" t="str">
        <f t="shared" si="66"/>
        <v>OK</v>
      </c>
      <c r="S297" s="25">
        <f>MIN(P297+'M3-In'!U297,malu3+dima3+wome3+doje3+vrve3+zasa3+zodi3)</f>
        <v>0</v>
      </c>
      <c r="T297" s="25">
        <f>IF('M3-In'!AD297+'M3-In'!AE297+'M3-In'!AF297+'M3-In'!AG297+'M3-In'!AH297+'M3-In'!AI297+'M3-In'!AJ297&gt;S297,1,0)</f>
        <v>0</v>
      </c>
      <c r="U297" s="25" t="str">
        <f t="shared" si="67"/>
        <v>OK</v>
      </c>
      <c r="V297" s="81">
        <f t="shared" si="68"/>
        <v>0</v>
      </c>
      <c r="W297" s="81">
        <f>ROUND('M3-In'!Y297+'M3-In'!Z297+'M3-In'!AA297*0.5+'M3-In'!AB297*0.5,2)</f>
        <v>0</v>
      </c>
      <c r="X297" s="81">
        <f>ROUND('M3-In'!Y297,2)+ROUND('M3-In'!Z297*1.5,2)+ROUND('M3-In'!AA297*0.6,2)+ROUND('M3-In'!AB297*0.9,2)</f>
        <v>0</v>
      </c>
      <c r="Y297" s="81">
        <f ca="1">IF(V297=1,"Corriger",'M3-In'!Y297* vergoeddrie +'M3-In'!Z297*ROUND( vergoeddrie *1.5,2)+'M3-In'!AA297*ROUND( vergoeddrie *0.6,2)+'M3-In'!AB297*ROUND( vergoeddrie *0.9,2))</f>
        <v>0</v>
      </c>
      <c r="Z297" s="81">
        <f t="shared" ca="1" si="69"/>
        <v>0</v>
      </c>
      <c r="AA297" s="81">
        <f>E297+'M3-In'!N297+'M3-In'!P297+H297</f>
        <v>0</v>
      </c>
      <c r="AB297" s="81">
        <f>E297+'M3-In'!N297+'M3-In'!P297</f>
        <v>0</v>
      </c>
      <c r="AC297" s="25">
        <f>IF(V297=1,"Corriger",MIN(AA297,ad5m3*Ident!L297))</f>
        <v>0</v>
      </c>
      <c r="AD297" s="25">
        <f>MIN(AB297,ad5m3*Ident!L297)</f>
        <v>0</v>
      </c>
      <c r="AE297" s="81">
        <f t="shared" si="70"/>
        <v>0</v>
      </c>
      <c r="AF297" s="81">
        <f t="shared" si="71"/>
        <v>0</v>
      </c>
      <c r="AG297" s="81">
        <f>'M3-In'!AD297+'M3-In'!AE297</f>
        <v>0</v>
      </c>
      <c r="AH297" s="81">
        <f t="shared" si="72"/>
        <v>0</v>
      </c>
      <c r="AI297" s="81">
        <f>IF(V297=1,"Corriger!",ROUND('M3-In'!AF297*AE297*fuf,2))</f>
        <v>0</v>
      </c>
      <c r="AJ297" s="81">
        <f>IF(V297=1,"Corriger!",ROUND('M3-In'!AG297*AE297*fuf,2))</f>
        <v>0</v>
      </c>
      <c r="AK297" s="81">
        <f>IF(V297=1,"Corriger!",ROUND('M3-In'!AH297*AE297*fuf,2))</f>
        <v>0</v>
      </c>
      <c r="AL297" s="81">
        <f>IF(V297=1,"Corriger!",ROUND('M3-In'!AI297*AE297*fuf,2))</f>
        <v>0</v>
      </c>
      <c r="AM297" s="81">
        <f>IF(V297=1,"Corriger!",ROUND('M3-In'!AJ297*AE297*fuf,2))</f>
        <v>0</v>
      </c>
      <c r="AN297" s="81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1">
        <f t="shared" si="74"/>
        <v>0</v>
      </c>
      <c r="AQ297" s="81">
        <f t="shared" ca="1" si="75"/>
        <v>0</v>
      </c>
      <c r="AR297" s="81">
        <f t="shared" ca="1" si="76"/>
        <v>0</v>
      </c>
      <c r="AS297" s="81">
        <f t="shared" si="77"/>
        <v>0</v>
      </c>
      <c r="AT297" s="81">
        <f t="shared" ca="1" si="78"/>
        <v>0</v>
      </c>
      <c r="AU297" s="81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'M3-In'!F298*malu3+'M3-In'!G298*dima3+'M3-In'!H298*wome3+'M3-In'!I298*doje3+'M3-In'!J298*vrve3+'M3-In'!K298*zasa3+'M3-In'!L298*zodi3</f>
        <v>0</v>
      </c>
      <c r="F298" s="34">
        <f>IF('M3-In'!Q298&lt;0,1,0)</f>
        <v>0</v>
      </c>
      <c r="G298" s="81" t="str">
        <f t="shared" si="64"/>
        <v>OK</v>
      </c>
      <c r="H298" s="81">
        <f>IF('M3-In'!Q298&lt;0,0,'M3-In'!Q298)</f>
        <v>0</v>
      </c>
      <c r="I298" s="25">
        <f>IF('M3-In'!F298&gt;0,malu3,0)</f>
        <v>0</v>
      </c>
      <c r="J298" s="25">
        <f>IF('M3-In'!G298&gt;0,dima3,0)</f>
        <v>0</v>
      </c>
      <c r="K298" s="25">
        <f>IF('M3-In'!H298&gt;0,wome3,0)</f>
        <v>0</v>
      </c>
      <c r="L298" s="25">
        <f>IF('M3-In'!I298&gt;0,doje3,0)</f>
        <v>0</v>
      </c>
      <c r="M298" s="25">
        <f>IF('M3-In'!J298&gt;0,vrve3,0)</f>
        <v>0</v>
      </c>
      <c r="N298" s="25">
        <f>IF('M3-In'!K298&gt;0,zasa3,0)</f>
        <v>0</v>
      </c>
      <c r="O298" s="25">
        <f>IF('M3-In'!L298&gt;0,zodi3,0)</f>
        <v>0</v>
      </c>
      <c r="P298" s="25">
        <f t="shared" si="65"/>
        <v>0</v>
      </c>
      <c r="Q298" s="25">
        <f>IF(P298+'M3-In'!U298&gt;malu3+dima3+wome3+doje3+vrve3+zasa3+zodi3,1,0)</f>
        <v>0</v>
      </c>
      <c r="R298" s="25" t="str">
        <f t="shared" si="66"/>
        <v>OK</v>
      </c>
      <c r="S298" s="25">
        <f>MIN(P298+'M3-In'!U298,malu3+dima3+wome3+doje3+vrve3+zasa3+zodi3)</f>
        <v>0</v>
      </c>
      <c r="T298" s="25">
        <f>IF('M3-In'!AD298+'M3-In'!AE298+'M3-In'!AF298+'M3-In'!AG298+'M3-In'!AH298+'M3-In'!AI298+'M3-In'!AJ298&gt;S298,1,0)</f>
        <v>0</v>
      </c>
      <c r="U298" s="25" t="str">
        <f t="shared" si="67"/>
        <v>OK</v>
      </c>
      <c r="V298" s="81">
        <f t="shared" si="68"/>
        <v>0</v>
      </c>
      <c r="W298" s="81">
        <f>ROUND('M3-In'!Y298+'M3-In'!Z298+'M3-In'!AA298*0.5+'M3-In'!AB298*0.5,2)</f>
        <v>0</v>
      </c>
      <c r="X298" s="81">
        <f>ROUND('M3-In'!Y298,2)+ROUND('M3-In'!Z298*1.5,2)+ROUND('M3-In'!AA298*0.6,2)+ROUND('M3-In'!AB298*0.9,2)</f>
        <v>0</v>
      </c>
      <c r="Y298" s="81">
        <f ca="1">IF(V298=1,"Corriger",'M3-In'!Y298* vergoeddrie +'M3-In'!Z298*ROUND( vergoeddrie *1.5,2)+'M3-In'!AA298*ROUND( vergoeddrie *0.6,2)+'M3-In'!AB298*ROUND( vergoeddrie *0.9,2))</f>
        <v>0</v>
      </c>
      <c r="Z298" s="81">
        <f t="shared" ca="1" si="69"/>
        <v>0</v>
      </c>
      <c r="AA298" s="81">
        <f>E298+'M3-In'!N298+'M3-In'!P298+H298</f>
        <v>0</v>
      </c>
      <c r="AB298" s="81">
        <f>E298+'M3-In'!N298+'M3-In'!P298</f>
        <v>0</v>
      </c>
      <c r="AC298" s="25">
        <f>IF(V298=1,"Corriger",MIN(AA298,ad5m3*Ident!L298))</f>
        <v>0</v>
      </c>
      <c r="AD298" s="25">
        <f>MIN(AB298,ad5m3*Ident!L298)</f>
        <v>0</v>
      </c>
      <c r="AE298" s="81">
        <f t="shared" si="70"/>
        <v>0</v>
      </c>
      <c r="AF298" s="81">
        <f t="shared" si="71"/>
        <v>0</v>
      </c>
      <c r="AG298" s="81">
        <f>'M3-In'!AD298+'M3-In'!AE298</f>
        <v>0</v>
      </c>
      <c r="AH298" s="81">
        <f t="shared" si="72"/>
        <v>0</v>
      </c>
      <c r="AI298" s="81">
        <f>IF(V298=1,"Corriger!",ROUND('M3-In'!AF298*AE298*fuf,2))</f>
        <v>0</v>
      </c>
      <c r="AJ298" s="81">
        <f>IF(V298=1,"Corriger!",ROUND('M3-In'!AG298*AE298*fuf,2))</f>
        <v>0</v>
      </c>
      <c r="AK298" s="81">
        <f>IF(V298=1,"Corriger!",ROUND('M3-In'!AH298*AE298*fuf,2))</f>
        <v>0</v>
      </c>
      <c r="AL298" s="81">
        <f>IF(V298=1,"Corriger!",ROUND('M3-In'!AI298*AE298*fuf,2))</f>
        <v>0</v>
      </c>
      <c r="AM298" s="81">
        <f>IF(V298=1,"Corriger!",ROUND('M3-In'!AJ298*AE298*fuf,2))</f>
        <v>0</v>
      </c>
      <c r="AN298" s="81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1">
        <f t="shared" si="74"/>
        <v>0</v>
      </c>
      <c r="AQ298" s="81">
        <f t="shared" ca="1" si="75"/>
        <v>0</v>
      </c>
      <c r="AR298" s="81">
        <f t="shared" ca="1" si="76"/>
        <v>0</v>
      </c>
      <c r="AS298" s="81">
        <f t="shared" si="77"/>
        <v>0</v>
      </c>
      <c r="AT298" s="81">
        <f t="shared" ca="1" si="78"/>
        <v>0</v>
      </c>
      <c r="AU298" s="81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'M3-In'!F299*malu3+'M3-In'!G299*dima3+'M3-In'!H299*wome3+'M3-In'!I299*doje3+'M3-In'!J299*vrve3+'M3-In'!K299*zasa3+'M3-In'!L299*zodi3</f>
        <v>0</v>
      </c>
      <c r="F299" s="34">
        <f>IF('M3-In'!Q299&lt;0,1,0)</f>
        <v>0</v>
      </c>
      <c r="G299" s="81" t="str">
        <f t="shared" si="64"/>
        <v>OK</v>
      </c>
      <c r="H299" s="81">
        <f>IF('M3-In'!Q299&lt;0,0,'M3-In'!Q299)</f>
        <v>0</v>
      </c>
      <c r="I299" s="25">
        <f>IF('M3-In'!F299&gt;0,malu3,0)</f>
        <v>0</v>
      </c>
      <c r="J299" s="25">
        <f>IF('M3-In'!G299&gt;0,dima3,0)</f>
        <v>0</v>
      </c>
      <c r="K299" s="25">
        <f>IF('M3-In'!H299&gt;0,wome3,0)</f>
        <v>0</v>
      </c>
      <c r="L299" s="25">
        <f>IF('M3-In'!I299&gt;0,doje3,0)</f>
        <v>0</v>
      </c>
      <c r="M299" s="25">
        <f>IF('M3-In'!J299&gt;0,vrve3,0)</f>
        <v>0</v>
      </c>
      <c r="N299" s="25">
        <f>IF('M3-In'!K299&gt;0,zasa3,0)</f>
        <v>0</v>
      </c>
      <c r="O299" s="25">
        <f>IF('M3-In'!L299&gt;0,zodi3,0)</f>
        <v>0</v>
      </c>
      <c r="P299" s="25">
        <f t="shared" si="65"/>
        <v>0</v>
      </c>
      <c r="Q299" s="25">
        <f>IF(P299+'M3-In'!U299&gt;malu3+dima3+wome3+doje3+vrve3+zasa3+zodi3,1,0)</f>
        <v>0</v>
      </c>
      <c r="R299" s="25" t="str">
        <f t="shared" si="66"/>
        <v>OK</v>
      </c>
      <c r="S299" s="25">
        <f>MIN(P299+'M3-In'!U299,malu3+dima3+wome3+doje3+vrve3+zasa3+zodi3)</f>
        <v>0</v>
      </c>
      <c r="T299" s="25">
        <f>IF('M3-In'!AD299+'M3-In'!AE299+'M3-In'!AF299+'M3-In'!AG299+'M3-In'!AH299+'M3-In'!AI299+'M3-In'!AJ299&gt;S299,1,0)</f>
        <v>0</v>
      </c>
      <c r="U299" s="25" t="str">
        <f t="shared" si="67"/>
        <v>OK</v>
      </c>
      <c r="V299" s="81">
        <f t="shared" si="68"/>
        <v>0</v>
      </c>
      <c r="W299" s="81">
        <f>ROUND('M3-In'!Y299+'M3-In'!Z299+'M3-In'!AA299*0.5+'M3-In'!AB299*0.5,2)</f>
        <v>0</v>
      </c>
      <c r="X299" s="81">
        <f>ROUND('M3-In'!Y299,2)+ROUND('M3-In'!Z299*1.5,2)+ROUND('M3-In'!AA299*0.6,2)+ROUND('M3-In'!AB299*0.9,2)</f>
        <v>0</v>
      </c>
      <c r="Y299" s="81">
        <f ca="1">IF(V299=1,"Corriger",'M3-In'!Y299* vergoeddrie +'M3-In'!Z299*ROUND( vergoeddrie *1.5,2)+'M3-In'!AA299*ROUND( vergoeddrie *0.6,2)+'M3-In'!AB299*ROUND( vergoeddrie *0.9,2))</f>
        <v>0</v>
      </c>
      <c r="Z299" s="81">
        <f t="shared" ca="1" si="69"/>
        <v>0</v>
      </c>
      <c r="AA299" s="81">
        <f>E299+'M3-In'!N299+'M3-In'!P299+H299</f>
        <v>0</v>
      </c>
      <c r="AB299" s="81">
        <f>E299+'M3-In'!N299+'M3-In'!P299</f>
        <v>0</v>
      </c>
      <c r="AC299" s="25">
        <f>IF(V299=1,"Corriger",MIN(AA299,ad5m3*Ident!L299))</f>
        <v>0</v>
      </c>
      <c r="AD299" s="25">
        <f>MIN(AB299,ad5m3*Ident!L299)</f>
        <v>0</v>
      </c>
      <c r="AE299" s="81">
        <f t="shared" si="70"/>
        <v>0</v>
      </c>
      <c r="AF299" s="81">
        <f t="shared" si="71"/>
        <v>0</v>
      </c>
      <c r="AG299" s="81">
        <f>'M3-In'!AD299+'M3-In'!AE299</f>
        <v>0</v>
      </c>
      <c r="AH299" s="81">
        <f t="shared" si="72"/>
        <v>0</v>
      </c>
      <c r="AI299" s="81">
        <f>IF(V299=1,"Corriger!",ROUND('M3-In'!AF299*AE299*fuf,2))</f>
        <v>0</v>
      </c>
      <c r="AJ299" s="81">
        <f>IF(V299=1,"Corriger!",ROUND('M3-In'!AG299*AE299*fuf,2))</f>
        <v>0</v>
      </c>
      <c r="AK299" s="81">
        <f>IF(V299=1,"Corriger!",ROUND('M3-In'!AH299*AE299*fuf,2))</f>
        <v>0</v>
      </c>
      <c r="AL299" s="81">
        <f>IF(V299=1,"Corriger!",ROUND('M3-In'!AI299*AE299*fuf,2))</f>
        <v>0</v>
      </c>
      <c r="AM299" s="81">
        <f>IF(V299=1,"Corriger!",ROUND('M3-In'!AJ299*AE299*fuf,2))</f>
        <v>0</v>
      </c>
      <c r="AN299" s="81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1">
        <f t="shared" si="74"/>
        <v>0</v>
      </c>
      <c r="AQ299" s="81">
        <f t="shared" ca="1" si="75"/>
        <v>0</v>
      </c>
      <c r="AR299" s="81">
        <f t="shared" ca="1" si="76"/>
        <v>0</v>
      </c>
      <c r="AS299" s="81">
        <f t="shared" si="77"/>
        <v>0</v>
      </c>
      <c r="AT299" s="81">
        <f t="shared" ca="1" si="78"/>
        <v>0</v>
      </c>
      <c r="AU299" s="81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'M3-In'!F300*malu3+'M3-In'!G300*dima3+'M3-In'!H300*wome3+'M3-In'!I300*doje3+'M3-In'!J300*vrve3+'M3-In'!K300*zasa3+'M3-In'!L300*zodi3</f>
        <v>0</v>
      </c>
      <c r="F300" s="34">
        <f>IF('M3-In'!Q300&lt;0,1,0)</f>
        <v>0</v>
      </c>
      <c r="G300" s="81" t="str">
        <f t="shared" si="64"/>
        <v>OK</v>
      </c>
      <c r="H300" s="81">
        <f>IF('M3-In'!Q300&lt;0,0,'M3-In'!Q300)</f>
        <v>0</v>
      </c>
      <c r="I300" s="25">
        <f>IF('M3-In'!F300&gt;0,malu3,0)</f>
        <v>0</v>
      </c>
      <c r="J300" s="25">
        <f>IF('M3-In'!G300&gt;0,dima3,0)</f>
        <v>0</v>
      </c>
      <c r="K300" s="25">
        <f>IF('M3-In'!H300&gt;0,wome3,0)</f>
        <v>0</v>
      </c>
      <c r="L300" s="25">
        <f>IF('M3-In'!I300&gt;0,doje3,0)</f>
        <v>0</v>
      </c>
      <c r="M300" s="25">
        <f>IF('M3-In'!J300&gt;0,vrve3,0)</f>
        <v>0</v>
      </c>
      <c r="N300" s="25">
        <f>IF('M3-In'!K300&gt;0,zasa3,0)</f>
        <v>0</v>
      </c>
      <c r="O300" s="25">
        <f>IF('M3-In'!L300&gt;0,zodi3,0)</f>
        <v>0</v>
      </c>
      <c r="P300" s="25">
        <f t="shared" si="65"/>
        <v>0</v>
      </c>
      <c r="Q300" s="25">
        <f>IF(P300+'M3-In'!U300&gt;malu3+dima3+wome3+doje3+vrve3+zasa3+zodi3,1,0)</f>
        <v>0</v>
      </c>
      <c r="R300" s="25" t="str">
        <f t="shared" si="66"/>
        <v>OK</v>
      </c>
      <c r="S300" s="25">
        <f>MIN(P300+'M3-In'!U300,malu3+dima3+wome3+doje3+vrve3+zasa3+zodi3)</f>
        <v>0</v>
      </c>
      <c r="T300" s="25">
        <f>IF('M3-In'!AD300+'M3-In'!AE300+'M3-In'!AF300+'M3-In'!AG300+'M3-In'!AH300+'M3-In'!AI300+'M3-In'!AJ300&gt;S300,1,0)</f>
        <v>0</v>
      </c>
      <c r="U300" s="25" t="str">
        <f t="shared" si="67"/>
        <v>OK</v>
      </c>
      <c r="V300" s="81">
        <f t="shared" si="68"/>
        <v>0</v>
      </c>
      <c r="W300" s="81">
        <f>ROUND('M3-In'!Y300+'M3-In'!Z300+'M3-In'!AA300*0.5+'M3-In'!AB300*0.5,2)</f>
        <v>0</v>
      </c>
      <c r="X300" s="81">
        <f>ROUND('M3-In'!Y300,2)+ROUND('M3-In'!Z300*1.5,2)+ROUND('M3-In'!AA300*0.6,2)+ROUND('M3-In'!AB300*0.9,2)</f>
        <v>0</v>
      </c>
      <c r="Y300" s="81">
        <f ca="1">IF(V300=1,"Corriger",'M3-In'!Y300* vergoeddrie +'M3-In'!Z300*ROUND( vergoeddrie *1.5,2)+'M3-In'!AA300*ROUND( vergoeddrie *0.6,2)+'M3-In'!AB300*ROUND( vergoeddrie *0.9,2))</f>
        <v>0</v>
      </c>
      <c r="Z300" s="81">
        <f t="shared" ca="1" si="69"/>
        <v>0</v>
      </c>
      <c r="AA300" s="81">
        <f>E300+'M3-In'!N300+'M3-In'!P300+H300</f>
        <v>0</v>
      </c>
      <c r="AB300" s="81">
        <f>E300+'M3-In'!N300+'M3-In'!P300</f>
        <v>0</v>
      </c>
      <c r="AC300" s="25">
        <f>IF(V300=1,"Corriger",MIN(AA300,ad5m3*Ident!L300))</f>
        <v>0</v>
      </c>
      <c r="AD300" s="25">
        <f>MIN(AB300,ad5m3*Ident!L300)</f>
        <v>0</v>
      </c>
      <c r="AE300" s="81">
        <f t="shared" si="70"/>
        <v>0</v>
      </c>
      <c r="AF300" s="81">
        <f t="shared" si="71"/>
        <v>0</v>
      </c>
      <c r="AG300" s="81">
        <f>'M3-In'!AD300+'M3-In'!AE300</f>
        <v>0</v>
      </c>
      <c r="AH300" s="81">
        <f t="shared" si="72"/>
        <v>0</v>
      </c>
      <c r="AI300" s="81">
        <f>IF(V300=1,"Corriger!",ROUND('M3-In'!AF300*AE300*fuf,2))</f>
        <v>0</v>
      </c>
      <c r="AJ300" s="81">
        <f>IF(V300=1,"Corriger!",ROUND('M3-In'!AG300*AE300*fuf,2))</f>
        <v>0</v>
      </c>
      <c r="AK300" s="81">
        <f>IF(V300=1,"Corriger!",ROUND('M3-In'!AH300*AE300*fuf,2))</f>
        <v>0</v>
      </c>
      <c r="AL300" s="81">
        <f>IF(V300=1,"Corriger!",ROUND('M3-In'!AI300*AE300*fuf,2))</f>
        <v>0</v>
      </c>
      <c r="AM300" s="81">
        <f>IF(V300=1,"Corriger!",ROUND('M3-In'!AJ300*AE300*fuf,2))</f>
        <v>0</v>
      </c>
      <c r="AN300" s="81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1">
        <f t="shared" si="74"/>
        <v>0</v>
      </c>
      <c r="AQ300" s="81">
        <f t="shared" ca="1" si="75"/>
        <v>0</v>
      </c>
      <c r="AR300" s="81">
        <f t="shared" ca="1" si="76"/>
        <v>0</v>
      </c>
      <c r="AS300" s="81">
        <f t="shared" si="77"/>
        <v>0</v>
      </c>
      <c r="AT300" s="81">
        <f t="shared" ca="1" si="78"/>
        <v>0</v>
      </c>
      <c r="AU300" s="81">
        <f t="shared" ca="1" si="79"/>
        <v>0</v>
      </c>
    </row>
  </sheetData>
  <sheetProtection algorithmName="SHA-512" hashValue="802j0No3IbyejwYl0VMGiNK38nCdCwuPNdjuYK4rYLyVDXF2POEM0ZXnVkszCBpYHYN74dYvUcMIYCeiK0ywPw==" saltValue="W1wJGJHb/EkPNF3L9D8zFw==" spinCount="100000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20"/>
  <sheetViews>
    <sheetView showGridLines="0" zoomScaleNormal="100" workbookViewId="0">
      <pane ySplit="10" topLeftCell="A102" activePane="bottomLeft" state="frozen"/>
      <selection pane="bottomLeft" activeCell="A122" sqref="A122"/>
    </sheetView>
  </sheetViews>
  <sheetFormatPr defaultColWidth="9.33203125"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53" t="s">
        <v>0</v>
      </c>
      <c r="B1" s="153" t="s">
        <v>1</v>
      </c>
      <c r="C1" s="137"/>
      <c r="D1" s="137"/>
    </row>
    <row r="2" spans="1:4" s="2" customFormat="1" ht="24.95" customHeight="1" x14ac:dyDescent="0.3">
      <c r="A2" s="138" t="s">
        <v>772</v>
      </c>
      <c r="B2" s="139">
        <v>45387</v>
      </c>
      <c r="C2" s="140"/>
      <c r="D2" s="140"/>
    </row>
    <row r="3" spans="1:4" ht="14.1" customHeight="1" x14ac:dyDescent="0.3">
      <c r="A3" s="141"/>
      <c r="B3" s="141"/>
      <c r="C3" s="141"/>
      <c r="D3" s="141"/>
    </row>
    <row r="4" spans="1:4" ht="14.1" customHeight="1" x14ac:dyDescent="0.3">
      <c r="A4" s="141"/>
      <c r="B4" s="141"/>
      <c r="C4" s="141"/>
      <c r="D4" s="141"/>
    </row>
    <row r="5" spans="1:4" ht="14.1" customHeight="1" x14ac:dyDescent="0.3">
      <c r="A5" s="142" t="s">
        <v>615</v>
      </c>
      <c r="B5" s="142" t="s">
        <v>3</v>
      </c>
      <c r="C5" s="141"/>
      <c r="D5" s="141"/>
    </row>
    <row r="6" spans="1:4" ht="14.1" customHeight="1" x14ac:dyDescent="0.3">
      <c r="A6" s="143" t="s">
        <v>4</v>
      </c>
      <c r="B6" s="141" t="s">
        <v>400</v>
      </c>
      <c r="C6" s="141"/>
      <c r="D6" s="141"/>
    </row>
    <row r="7" spans="1:4" ht="14.1" customHeight="1" x14ac:dyDescent="0.3">
      <c r="A7" s="143" t="s">
        <v>614</v>
      </c>
      <c r="B7" s="141" t="s">
        <v>5</v>
      </c>
      <c r="C7" s="141"/>
      <c r="D7" s="141"/>
    </row>
    <row r="8" spans="1:4" ht="14.1" customHeight="1" x14ac:dyDescent="0.3">
      <c r="A8" s="141"/>
      <c r="B8" s="141"/>
      <c r="C8" s="141"/>
      <c r="D8" s="141"/>
    </row>
    <row r="9" spans="1:4" ht="14.1" customHeight="1" x14ac:dyDescent="0.3">
      <c r="A9" s="141"/>
      <c r="B9" s="141"/>
      <c r="C9" s="141"/>
      <c r="D9" s="141"/>
    </row>
    <row r="10" spans="1:4" ht="14.1" customHeight="1" x14ac:dyDescent="0.3">
      <c r="A10" s="144" t="s">
        <v>610</v>
      </c>
      <c r="B10" s="147" t="s">
        <v>611</v>
      </c>
      <c r="C10" s="144" t="s">
        <v>612</v>
      </c>
      <c r="D10" s="144" t="s">
        <v>613</v>
      </c>
    </row>
    <row r="11" spans="1:4" ht="13.5" x14ac:dyDescent="0.3">
      <c r="A11" s="152">
        <v>41653</v>
      </c>
      <c r="B11" s="150" t="s">
        <v>7</v>
      </c>
      <c r="C11" s="145" t="s">
        <v>8</v>
      </c>
      <c r="D11" s="148" t="s">
        <v>9</v>
      </c>
    </row>
    <row r="12" spans="1:4" ht="13.5" x14ac:dyDescent="0.3">
      <c r="A12" s="152">
        <v>41675</v>
      </c>
      <c r="B12" s="150" t="s">
        <v>10</v>
      </c>
      <c r="C12" s="145" t="s">
        <v>11</v>
      </c>
      <c r="D12" s="148" t="s">
        <v>12</v>
      </c>
    </row>
    <row r="13" spans="1:4" ht="13.5" x14ac:dyDescent="0.3">
      <c r="A13" s="152">
        <v>41668</v>
      </c>
      <c r="B13" s="150" t="s">
        <v>10</v>
      </c>
      <c r="C13" s="145" t="s">
        <v>11</v>
      </c>
      <c r="D13" s="148" t="s">
        <v>13</v>
      </c>
    </row>
    <row r="14" spans="1:4" ht="13.5" x14ac:dyDescent="0.3">
      <c r="A14" s="152">
        <v>41668</v>
      </c>
      <c r="B14" s="150" t="s">
        <v>10</v>
      </c>
      <c r="C14" s="145" t="s">
        <v>11</v>
      </c>
      <c r="D14" s="148" t="s">
        <v>14</v>
      </c>
    </row>
    <row r="15" spans="1:4" ht="13.5" x14ac:dyDescent="0.3">
      <c r="A15" s="152">
        <v>41717</v>
      </c>
      <c r="B15" s="150" t="s">
        <v>15</v>
      </c>
      <c r="C15" s="145" t="s">
        <v>16</v>
      </c>
      <c r="D15" s="148" t="s">
        <v>17</v>
      </c>
    </row>
    <row r="16" spans="1:4" ht="13.5" x14ac:dyDescent="0.3">
      <c r="A16" s="152">
        <v>41717</v>
      </c>
      <c r="B16" s="150" t="s">
        <v>15</v>
      </c>
      <c r="C16" s="145" t="s">
        <v>11</v>
      </c>
      <c r="D16" s="148" t="s">
        <v>18</v>
      </c>
    </row>
    <row r="17" spans="1:4" ht="13.5" x14ac:dyDescent="0.3">
      <c r="A17" s="152">
        <v>41744</v>
      </c>
      <c r="B17" s="150" t="s">
        <v>19</v>
      </c>
      <c r="C17" s="145" t="s">
        <v>11</v>
      </c>
      <c r="D17" s="148" t="s">
        <v>20</v>
      </c>
    </row>
    <row r="18" spans="1:4" ht="13.5" x14ac:dyDescent="0.3">
      <c r="A18" s="152">
        <v>41827</v>
      </c>
      <c r="B18" s="150" t="s">
        <v>21</v>
      </c>
      <c r="C18" s="145" t="s">
        <v>16</v>
      </c>
      <c r="D18" s="148" t="s">
        <v>22</v>
      </c>
    </row>
    <row r="19" spans="1:4" ht="13.5" x14ac:dyDescent="0.3">
      <c r="A19" s="152">
        <v>41836</v>
      </c>
      <c r="B19" s="150" t="s">
        <v>21</v>
      </c>
      <c r="C19" s="145" t="s">
        <v>16</v>
      </c>
      <c r="D19" s="148" t="s">
        <v>23</v>
      </c>
    </row>
    <row r="20" spans="1:4" ht="13.5" x14ac:dyDescent="0.3">
      <c r="A20" s="152">
        <v>41947</v>
      </c>
      <c r="B20" s="150" t="s">
        <v>24</v>
      </c>
      <c r="C20" s="145" t="s">
        <v>25</v>
      </c>
      <c r="D20" s="148" t="s">
        <v>26</v>
      </c>
    </row>
    <row r="21" spans="1:4" ht="13.5" x14ac:dyDescent="0.3">
      <c r="A21" s="152">
        <v>42039</v>
      </c>
      <c r="B21" s="150" t="s">
        <v>27</v>
      </c>
      <c r="C21" s="145" t="s">
        <v>28</v>
      </c>
      <c r="D21" s="148" t="s">
        <v>29</v>
      </c>
    </row>
    <row r="22" spans="1:4" ht="13.5" x14ac:dyDescent="0.3">
      <c r="A22" s="152">
        <v>42039</v>
      </c>
      <c r="B22" s="150" t="s">
        <v>27</v>
      </c>
      <c r="C22" s="145" t="s">
        <v>28</v>
      </c>
      <c r="D22" s="148" t="s">
        <v>30</v>
      </c>
    </row>
    <row r="23" spans="1:4" ht="13.5" x14ac:dyDescent="0.3">
      <c r="A23" s="152">
        <v>42255</v>
      </c>
      <c r="B23" s="150" t="s">
        <v>31</v>
      </c>
      <c r="C23" s="145" t="s">
        <v>32</v>
      </c>
      <c r="D23" s="148" t="s">
        <v>33</v>
      </c>
    </row>
    <row r="24" spans="1:4" ht="13.5" x14ac:dyDescent="0.3">
      <c r="A24" s="152">
        <v>42404</v>
      </c>
      <c r="B24" s="150" t="s">
        <v>34</v>
      </c>
      <c r="C24" s="145" t="s">
        <v>35</v>
      </c>
      <c r="D24" s="148" t="s">
        <v>36</v>
      </c>
    </row>
    <row r="25" spans="1:4" ht="13.5" x14ac:dyDescent="0.3">
      <c r="A25" s="152">
        <v>42404</v>
      </c>
      <c r="B25" s="150" t="s">
        <v>34</v>
      </c>
      <c r="C25" s="145" t="s">
        <v>35</v>
      </c>
      <c r="D25" s="148" t="s">
        <v>37</v>
      </c>
    </row>
    <row r="26" spans="1:4" ht="13.5" x14ac:dyDescent="0.3">
      <c r="A26" s="152">
        <v>42478</v>
      </c>
      <c r="B26" s="150" t="s">
        <v>38</v>
      </c>
      <c r="C26" s="145" t="s">
        <v>39</v>
      </c>
      <c r="D26" s="148" t="s">
        <v>40</v>
      </c>
    </row>
    <row r="27" spans="1:4" ht="13.5" x14ac:dyDescent="0.3">
      <c r="A27" s="152">
        <v>42478</v>
      </c>
      <c r="B27" s="150" t="s">
        <v>38</v>
      </c>
      <c r="C27" s="145" t="s">
        <v>41</v>
      </c>
      <c r="D27" s="148" t="s">
        <v>42</v>
      </c>
    </row>
    <row r="28" spans="1:4" ht="13.5" x14ac:dyDescent="0.3">
      <c r="A28" s="152">
        <v>42678</v>
      </c>
      <c r="B28" s="150" t="s">
        <v>43</v>
      </c>
      <c r="C28" s="145" t="s">
        <v>44</v>
      </c>
      <c r="D28" s="148" t="s">
        <v>45</v>
      </c>
    </row>
    <row r="29" spans="1:4" ht="13.5" x14ac:dyDescent="0.3">
      <c r="A29" s="152">
        <v>42761</v>
      </c>
      <c r="B29" s="150" t="s">
        <v>46</v>
      </c>
      <c r="C29" s="145" t="s">
        <v>48</v>
      </c>
      <c r="D29" s="148" t="s">
        <v>386</v>
      </c>
    </row>
    <row r="30" spans="1:4" ht="13.5" x14ac:dyDescent="0.3">
      <c r="A30" s="152">
        <v>42850</v>
      </c>
      <c r="B30" s="150" t="s">
        <v>47</v>
      </c>
      <c r="C30" s="145" t="s">
        <v>48</v>
      </c>
      <c r="D30" s="148" t="s">
        <v>49</v>
      </c>
    </row>
    <row r="31" spans="1:4" ht="13.5" x14ac:dyDescent="0.3">
      <c r="A31" s="152">
        <v>42872</v>
      </c>
      <c r="B31" s="150" t="s">
        <v>50</v>
      </c>
      <c r="C31" s="145" t="s">
        <v>51</v>
      </c>
      <c r="D31" s="148" t="s">
        <v>52</v>
      </c>
    </row>
    <row r="32" spans="1:4" ht="13.5" x14ac:dyDescent="0.3">
      <c r="A32" s="152">
        <v>42872</v>
      </c>
      <c r="B32" s="150" t="s">
        <v>50</v>
      </c>
      <c r="C32" s="145" t="s">
        <v>53</v>
      </c>
      <c r="D32" s="148" t="s">
        <v>54</v>
      </c>
    </row>
    <row r="33" spans="1:4" ht="13.5" x14ac:dyDescent="0.3">
      <c r="A33" s="152">
        <v>42892</v>
      </c>
      <c r="B33" s="150" t="s">
        <v>55</v>
      </c>
      <c r="C33" s="145" t="s">
        <v>53</v>
      </c>
      <c r="D33" s="148" t="s">
        <v>54</v>
      </c>
    </row>
    <row r="34" spans="1:4" ht="13.5" x14ac:dyDescent="0.3">
      <c r="A34" s="152">
        <v>42901</v>
      </c>
      <c r="B34" s="150" t="s">
        <v>55</v>
      </c>
      <c r="C34" s="145" t="s">
        <v>53</v>
      </c>
      <c r="D34" s="148" t="s">
        <v>54</v>
      </c>
    </row>
    <row r="35" spans="1:4" ht="13.5" x14ac:dyDescent="0.3">
      <c r="A35" s="152">
        <v>42915</v>
      </c>
      <c r="B35" s="150" t="s">
        <v>55</v>
      </c>
      <c r="C35" s="145" t="s">
        <v>53</v>
      </c>
      <c r="D35" s="148" t="s">
        <v>54</v>
      </c>
    </row>
    <row r="36" spans="1:4" ht="13.5" x14ac:dyDescent="0.3">
      <c r="A36" s="152">
        <v>42942</v>
      </c>
      <c r="B36" s="150" t="s">
        <v>2</v>
      </c>
      <c r="C36" s="145" t="s">
        <v>53</v>
      </c>
      <c r="D36" s="148" t="s">
        <v>56</v>
      </c>
    </row>
    <row r="37" spans="1:4" ht="13.5" x14ac:dyDescent="0.3">
      <c r="A37" s="152">
        <v>42942</v>
      </c>
      <c r="B37" s="150" t="s">
        <v>2</v>
      </c>
      <c r="C37" s="145" t="s">
        <v>53</v>
      </c>
      <c r="D37" s="148" t="s">
        <v>385</v>
      </c>
    </row>
    <row r="38" spans="1:4" ht="13.5" x14ac:dyDescent="0.3">
      <c r="A38" s="152">
        <v>43010</v>
      </c>
      <c r="B38" s="150" t="s">
        <v>387</v>
      </c>
      <c r="C38" s="145" t="s">
        <v>53</v>
      </c>
      <c r="D38" s="148" t="s">
        <v>384</v>
      </c>
    </row>
    <row r="39" spans="1:4" ht="13.5" x14ac:dyDescent="0.3">
      <c r="A39" s="152">
        <v>43017</v>
      </c>
      <c r="B39" s="150" t="s">
        <v>387</v>
      </c>
      <c r="C39" s="145" t="s">
        <v>51</v>
      </c>
      <c r="D39" s="148" t="s">
        <v>388</v>
      </c>
    </row>
    <row r="40" spans="1:4" ht="13.5" x14ac:dyDescent="0.3">
      <c r="A40" s="152">
        <v>43017</v>
      </c>
      <c r="B40" s="150" t="s">
        <v>387</v>
      </c>
      <c r="C40" s="145" t="s">
        <v>51</v>
      </c>
      <c r="D40" s="148" t="s">
        <v>389</v>
      </c>
    </row>
    <row r="41" spans="1:4" ht="13.5" x14ac:dyDescent="0.3">
      <c r="A41" s="152">
        <v>43017</v>
      </c>
      <c r="B41" s="150" t="s">
        <v>387</v>
      </c>
      <c r="C41" s="145" t="s">
        <v>11</v>
      </c>
      <c r="D41" s="148" t="s">
        <v>390</v>
      </c>
    </row>
    <row r="42" spans="1:4" ht="13.5" x14ac:dyDescent="0.3">
      <c r="A42" s="152">
        <v>43112</v>
      </c>
      <c r="B42" s="150" t="s">
        <v>396</v>
      </c>
      <c r="C42" s="145" t="s">
        <v>397</v>
      </c>
      <c r="D42" s="148" t="s">
        <v>398</v>
      </c>
    </row>
    <row r="43" spans="1:4" ht="13.5" x14ac:dyDescent="0.3">
      <c r="A43" s="152">
        <v>43112</v>
      </c>
      <c r="B43" s="150" t="s">
        <v>396</v>
      </c>
      <c r="C43" s="145" t="s">
        <v>394</v>
      </c>
      <c r="D43" s="148" t="s">
        <v>399</v>
      </c>
    </row>
    <row r="44" spans="1:4" ht="13.5" x14ac:dyDescent="0.3">
      <c r="A44" s="152">
        <v>43203</v>
      </c>
      <c r="B44" s="150" t="s">
        <v>401</v>
      </c>
      <c r="C44" s="145" t="s">
        <v>394</v>
      </c>
      <c r="D44" s="148" t="s">
        <v>402</v>
      </c>
    </row>
    <row r="45" spans="1:4" ht="13.5" x14ac:dyDescent="0.3">
      <c r="A45" s="152">
        <v>43249</v>
      </c>
      <c r="B45" s="150" t="s">
        <v>403</v>
      </c>
      <c r="C45" s="145" t="s">
        <v>397</v>
      </c>
      <c r="D45" s="148" t="s">
        <v>404</v>
      </c>
    </row>
    <row r="46" spans="1:4" ht="13.5" x14ac:dyDescent="0.3">
      <c r="A46" s="152">
        <v>43257</v>
      </c>
      <c r="B46" s="150" t="s">
        <v>405</v>
      </c>
      <c r="C46" s="145" t="s">
        <v>406</v>
      </c>
      <c r="D46" s="148" t="s">
        <v>407</v>
      </c>
    </row>
    <row r="47" spans="1:4" ht="13.5" x14ac:dyDescent="0.3">
      <c r="A47" s="152">
        <v>43346</v>
      </c>
      <c r="B47" s="150" t="s">
        <v>408</v>
      </c>
      <c r="C47" s="145" t="s">
        <v>397</v>
      </c>
      <c r="D47" s="148" t="s">
        <v>404</v>
      </c>
    </row>
    <row r="48" spans="1:4" ht="13.5" x14ac:dyDescent="0.3">
      <c r="A48" s="152">
        <v>43377</v>
      </c>
      <c r="B48" s="150" t="s">
        <v>409</v>
      </c>
      <c r="C48" s="145" t="s">
        <v>51</v>
      </c>
      <c r="D48" s="148" t="s">
        <v>410</v>
      </c>
    </row>
    <row r="49" spans="1:4" ht="13.5" x14ac:dyDescent="0.3">
      <c r="A49" s="152">
        <v>43377</v>
      </c>
      <c r="B49" s="150" t="s">
        <v>409</v>
      </c>
      <c r="C49" s="145" t="s">
        <v>406</v>
      </c>
      <c r="D49" s="148" t="s">
        <v>411</v>
      </c>
    </row>
    <row r="50" spans="1:4" ht="13.5" x14ac:dyDescent="0.3">
      <c r="A50" s="152">
        <v>43377</v>
      </c>
      <c r="B50" s="150" t="s">
        <v>409</v>
      </c>
      <c r="C50" s="145" t="s">
        <v>406</v>
      </c>
      <c r="D50" s="148" t="s">
        <v>412</v>
      </c>
    </row>
    <row r="51" spans="1:4" ht="13.5" x14ac:dyDescent="0.3">
      <c r="A51" s="152">
        <v>43397</v>
      </c>
      <c r="B51" s="150" t="s">
        <v>413</v>
      </c>
      <c r="C51" s="145" t="s">
        <v>414</v>
      </c>
      <c r="D51" s="148" t="s">
        <v>415</v>
      </c>
    </row>
    <row r="52" spans="1:4" ht="13.5" x14ac:dyDescent="0.3">
      <c r="A52" s="152">
        <v>43409</v>
      </c>
      <c r="B52" s="150" t="s">
        <v>416</v>
      </c>
      <c r="C52" s="145" t="s">
        <v>397</v>
      </c>
      <c r="D52" s="148" t="s">
        <v>404</v>
      </c>
    </row>
    <row r="53" spans="1:4" ht="13.5" x14ac:dyDescent="0.3">
      <c r="A53" s="152">
        <v>43487</v>
      </c>
      <c r="B53" s="151" t="s">
        <v>417</v>
      </c>
      <c r="C53" s="145" t="s">
        <v>418</v>
      </c>
      <c r="D53" s="149" t="s">
        <v>423</v>
      </c>
    </row>
    <row r="54" spans="1:4" ht="13.5" x14ac:dyDescent="0.3">
      <c r="A54" s="152">
        <v>43535</v>
      </c>
      <c r="B54" s="151" t="s">
        <v>421</v>
      </c>
      <c r="C54" s="146" t="s">
        <v>422</v>
      </c>
      <c r="D54" s="149" t="s">
        <v>424</v>
      </c>
    </row>
    <row r="55" spans="1:4" ht="13.5" x14ac:dyDescent="0.3">
      <c r="A55" s="152">
        <v>43535</v>
      </c>
      <c r="B55" s="151" t="s">
        <v>421</v>
      </c>
      <c r="C55" s="146" t="s">
        <v>425</v>
      </c>
      <c r="D55" s="149" t="s">
        <v>426</v>
      </c>
    </row>
    <row r="56" spans="1:4" ht="13.5" x14ac:dyDescent="0.3">
      <c r="A56" s="152">
        <v>43552</v>
      </c>
      <c r="B56" s="151" t="s">
        <v>421</v>
      </c>
      <c r="C56" s="146"/>
      <c r="D56" s="149" t="s">
        <v>424</v>
      </c>
    </row>
    <row r="57" spans="1:4" ht="13.5" x14ac:dyDescent="0.3">
      <c r="A57" s="152">
        <v>43640</v>
      </c>
      <c r="B57" s="151" t="s">
        <v>431</v>
      </c>
      <c r="C57" s="146" t="s">
        <v>427</v>
      </c>
      <c r="D57" s="149" t="s">
        <v>428</v>
      </c>
    </row>
    <row r="58" spans="1:4" ht="13.5" x14ac:dyDescent="0.3">
      <c r="A58" s="152">
        <v>43640</v>
      </c>
      <c r="B58" s="151" t="s">
        <v>431</v>
      </c>
      <c r="C58" s="146" t="s">
        <v>427</v>
      </c>
      <c r="D58" s="149" t="s">
        <v>429</v>
      </c>
    </row>
    <row r="59" spans="1:4" ht="13.5" x14ac:dyDescent="0.3">
      <c r="A59" s="152">
        <v>43650</v>
      </c>
      <c r="B59" s="151" t="s">
        <v>431</v>
      </c>
      <c r="C59" s="146" t="s">
        <v>418</v>
      </c>
      <c r="D59" s="149" t="s">
        <v>430</v>
      </c>
    </row>
    <row r="60" spans="1:4" ht="13.5" x14ac:dyDescent="0.3">
      <c r="A60" s="152">
        <v>43759</v>
      </c>
      <c r="B60" s="151" t="s">
        <v>432</v>
      </c>
      <c r="C60" s="146" t="s">
        <v>397</v>
      </c>
      <c r="D60" s="149" t="s">
        <v>433</v>
      </c>
    </row>
    <row r="61" spans="1:4" ht="13.5" x14ac:dyDescent="0.3">
      <c r="A61" s="152">
        <v>43759</v>
      </c>
      <c r="B61" s="151" t="s">
        <v>432</v>
      </c>
      <c r="C61" s="146" t="s">
        <v>11</v>
      </c>
      <c r="D61" s="149" t="s">
        <v>440</v>
      </c>
    </row>
    <row r="62" spans="1:4" ht="13.5" x14ac:dyDescent="0.3">
      <c r="A62" s="152">
        <v>43759</v>
      </c>
      <c r="B62" s="151" t="s">
        <v>432</v>
      </c>
      <c r="C62" s="146" t="s">
        <v>434</v>
      </c>
      <c r="D62" s="148" t="s">
        <v>435</v>
      </c>
    </row>
    <row r="63" spans="1:4" ht="13.5" x14ac:dyDescent="0.3">
      <c r="A63" s="152">
        <v>43759</v>
      </c>
      <c r="B63" s="151" t="s">
        <v>432</v>
      </c>
      <c r="C63" s="146" t="s">
        <v>397</v>
      </c>
      <c r="D63" s="148" t="s">
        <v>439</v>
      </c>
    </row>
    <row r="64" spans="1:4" ht="13.5" x14ac:dyDescent="0.3">
      <c r="A64" s="152">
        <v>43759</v>
      </c>
      <c r="B64" s="151" t="s">
        <v>432</v>
      </c>
      <c r="C64" s="146" t="s">
        <v>397</v>
      </c>
      <c r="D64" s="149" t="s">
        <v>436</v>
      </c>
    </row>
    <row r="65" spans="1:4" ht="13.5" x14ac:dyDescent="0.3">
      <c r="A65" s="152">
        <v>43759</v>
      </c>
      <c r="B65" s="151" t="s">
        <v>432</v>
      </c>
      <c r="C65" s="146" t="s">
        <v>434</v>
      </c>
      <c r="D65" s="149" t="s">
        <v>437</v>
      </c>
    </row>
    <row r="66" spans="1:4" ht="13.5" x14ac:dyDescent="0.3">
      <c r="A66" s="152">
        <v>43782</v>
      </c>
      <c r="B66" s="151" t="s">
        <v>442</v>
      </c>
      <c r="C66" s="146" t="s">
        <v>397</v>
      </c>
      <c r="D66" s="149" t="s">
        <v>404</v>
      </c>
    </row>
    <row r="67" spans="1:4" ht="13.5" x14ac:dyDescent="0.3">
      <c r="A67" s="152">
        <v>43846</v>
      </c>
      <c r="B67" s="151" t="s">
        <v>443</v>
      </c>
      <c r="C67" s="146" t="s">
        <v>397</v>
      </c>
      <c r="D67" s="149" t="s">
        <v>444</v>
      </c>
    </row>
    <row r="68" spans="1:4" ht="13.5" x14ac:dyDescent="0.3">
      <c r="A68" s="152">
        <v>43866</v>
      </c>
      <c r="B68" s="151" t="s">
        <v>443</v>
      </c>
      <c r="C68" s="146" t="s">
        <v>434</v>
      </c>
      <c r="D68" s="148" t="s">
        <v>445</v>
      </c>
    </row>
    <row r="69" spans="1:4" ht="13.5" x14ac:dyDescent="0.3">
      <c r="A69" s="152">
        <v>43866</v>
      </c>
      <c r="B69" s="151" t="s">
        <v>443</v>
      </c>
      <c r="C69" s="146" t="s">
        <v>397</v>
      </c>
      <c r="D69" s="148" t="s">
        <v>446</v>
      </c>
    </row>
    <row r="70" spans="1:4" ht="13.5" x14ac:dyDescent="0.3">
      <c r="A70" s="152">
        <v>43866</v>
      </c>
      <c r="B70" s="151" t="s">
        <v>443</v>
      </c>
      <c r="C70" s="146" t="s">
        <v>397</v>
      </c>
      <c r="D70" s="148" t="s">
        <v>447</v>
      </c>
    </row>
    <row r="71" spans="1:4" ht="13.5" x14ac:dyDescent="0.3">
      <c r="A71" s="152">
        <v>43942</v>
      </c>
      <c r="B71" s="150" t="s">
        <v>448</v>
      </c>
      <c r="C71" s="145" t="s">
        <v>397</v>
      </c>
      <c r="D71" s="148" t="s">
        <v>449</v>
      </c>
    </row>
    <row r="72" spans="1:4" ht="13.5" x14ac:dyDescent="0.3">
      <c r="A72" s="152">
        <v>43943</v>
      </c>
      <c r="B72" s="151" t="s">
        <v>448</v>
      </c>
      <c r="C72" s="146" t="s">
        <v>453</v>
      </c>
      <c r="D72" s="149" t="s">
        <v>450</v>
      </c>
    </row>
    <row r="73" spans="1:4" ht="13.5" x14ac:dyDescent="0.3">
      <c r="A73" s="152">
        <v>43944</v>
      </c>
      <c r="B73" s="151" t="s">
        <v>451</v>
      </c>
      <c r="C73" s="146" t="s">
        <v>453</v>
      </c>
      <c r="D73" s="148" t="s">
        <v>452</v>
      </c>
    </row>
    <row r="74" spans="1:4" ht="13.5" x14ac:dyDescent="0.3">
      <c r="A74" s="152">
        <v>43944</v>
      </c>
      <c r="B74" s="151" t="s">
        <v>451</v>
      </c>
      <c r="C74" s="146" t="s">
        <v>397</v>
      </c>
      <c r="D74" s="148" t="s">
        <v>454</v>
      </c>
    </row>
    <row r="75" spans="1:4" ht="13.5" x14ac:dyDescent="0.3">
      <c r="A75" s="152">
        <v>44036</v>
      </c>
      <c r="B75" s="151" t="s">
        <v>455</v>
      </c>
      <c r="C75" s="146" t="s">
        <v>456</v>
      </c>
      <c r="D75" s="149" t="s">
        <v>457</v>
      </c>
    </row>
    <row r="76" spans="1:4" ht="13.5" x14ac:dyDescent="0.3">
      <c r="A76" s="152">
        <v>44047</v>
      </c>
      <c r="B76" s="151" t="s">
        <v>455</v>
      </c>
      <c r="C76" s="146" t="s">
        <v>456</v>
      </c>
      <c r="D76" s="149" t="s">
        <v>458</v>
      </c>
    </row>
    <row r="77" spans="1:4" ht="13.5" x14ac:dyDescent="0.3">
      <c r="A77" s="152">
        <v>44097</v>
      </c>
      <c r="B77" s="150" t="s">
        <v>461</v>
      </c>
      <c r="C77" s="145" t="s">
        <v>581</v>
      </c>
      <c r="D77" s="148" t="s">
        <v>462</v>
      </c>
    </row>
    <row r="78" spans="1:4" ht="13.5" x14ac:dyDescent="0.3">
      <c r="A78" s="152">
        <v>44097</v>
      </c>
      <c r="B78" s="150" t="s">
        <v>461</v>
      </c>
      <c r="C78" s="145" t="s">
        <v>397</v>
      </c>
      <c r="D78" s="148" t="s">
        <v>463</v>
      </c>
    </row>
    <row r="79" spans="1:4" ht="13.5" x14ac:dyDescent="0.3">
      <c r="A79" s="152">
        <v>44109</v>
      </c>
      <c r="B79" s="151" t="s">
        <v>461</v>
      </c>
      <c r="C79" s="146" t="s">
        <v>397</v>
      </c>
      <c r="D79" s="148" t="s">
        <v>464</v>
      </c>
    </row>
    <row r="80" spans="1:4" ht="13.5" x14ac:dyDescent="0.3">
      <c r="A80" s="275">
        <v>44120</v>
      </c>
      <c r="B80" s="276" t="s">
        <v>461</v>
      </c>
      <c r="C80" s="146" t="s">
        <v>397</v>
      </c>
      <c r="D80" s="277" t="s">
        <v>582</v>
      </c>
    </row>
    <row r="81" spans="1:4" ht="13.5" x14ac:dyDescent="0.3">
      <c r="A81" s="275">
        <v>44125</v>
      </c>
      <c r="B81" s="276" t="s">
        <v>606</v>
      </c>
      <c r="C81" s="146" t="s">
        <v>397</v>
      </c>
      <c r="D81" s="277" t="s">
        <v>607</v>
      </c>
    </row>
    <row r="82" spans="1:4" ht="13.5" x14ac:dyDescent="0.3">
      <c r="A82" s="275">
        <v>44189</v>
      </c>
      <c r="B82" s="276" t="s">
        <v>608</v>
      </c>
      <c r="C82" s="145" t="s">
        <v>633</v>
      </c>
      <c r="D82" s="148" t="s">
        <v>609</v>
      </c>
    </row>
    <row r="83" spans="1:4" ht="13.5" x14ac:dyDescent="0.3">
      <c r="A83" s="275">
        <v>44287</v>
      </c>
      <c r="B83" s="276" t="s">
        <v>636</v>
      </c>
      <c r="C83" s="145" t="s">
        <v>639</v>
      </c>
      <c r="D83" s="277" t="s">
        <v>642</v>
      </c>
    </row>
    <row r="84" spans="1:4" ht="13.5" x14ac:dyDescent="0.3">
      <c r="A84" s="275">
        <v>44287</v>
      </c>
      <c r="B84" s="276" t="s">
        <v>636</v>
      </c>
      <c r="C84" s="145" t="s">
        <v>640</v>
      </c>
      <c r="D84" s="277" t="s">
        <v>641</v>
      </c>
    </row>
    <row r="85" spans="1:4" ht="13.5" x14ac:dyDescent="0.3">
      <c r="A85" s="275">
        <v>44389</v>
      </c>
      <c r="B85" s="276" t="s">
        <v>645</v>
      </c>
      <c r="C85" s="145" t="s">
        <v>643</v>
      </c>
      <c r="D85" s="277" t="s">
        <v>644</v>
      </c>
    </row>
    <row r="86" spans="1:4" ht="13.5" x14ac:dyDescent="0.3">
      <c r="A86" s="275">
        <v>44439</v>
      </c>
      <c r="B86" s="276" t="s">
        <v>646</v>
      </c>
      <c r="C86" s="146" t="s">
        <v>643</v>
      </c>
      <c r="D86" s="277" t="s">
        <v>647</v>
      </c>
    </row>
    <row r="87" spans="1:4" ht="13.5" x14ac:dyDescent="0.3">
      <c r="A87" s="275">
        <v>44455</v>
      </c>
      <c r="B87" s="276" t="s">
        <v>648</v>
      </c>
      <c r="C87" s="146" t="s">
        <v>643</v>
      </c>
      <c r="D87" s="277" t="s">
        <v>649</v>
      </c>
    </row>
    <row r="88" spans="1:4" ht="13.5" x14ac:dyDescent="0.3">
      <c r="A88" s="152">
        <v>44473</v>
      </c>
      <c r="B88" s="150" t="s">
        <v>653</v>
      </c>
      <c r="C88" s="145" t="s">
        <v>654</v>
      </c>
      <c r="D88" s="148" t="s">
        <v>655</v>
      </c>
    </row>
    <row r="89" spans="1:4" ht="13.5" x14ac:dyDescent="0.3">
      <c r="A89" s="275">
        <v>44571</v>
      </c>
      <c r="B89" s="276" t="s">
        <v>657</v>
      </c>
      <c r="C89" s="145" t="s">
        <v>640</v>
      </c>
      <c r="D89" s="277" t="s">
        <v>658</v>
      </c>
    </row>
    <row r="90" spans="1:4" ht="13.5" x14ac:dyDescent="0.3">
      <c r="A90" s="275">
        <v>44571</v>
      </c>
      <c r="B90" s="276" t="s">
        <v>657</v>
      </c>
      <c r="C90" s="145" t="s">
        <v>640</v>
      </c>
      <c r="D90" s="277" t="s">
        <v>659</v>
      </c>
    </row>
    <row r="91" spans="1:4" ht="13.5" x14ac:dyDescent="0.3">
      <c r="A91" s="275">
        <v>44617</v>
      </c>
      <c r="B91" s="276" t="s">
        <v>660</v>
      </c>
      <c r="C91" s="145" t="s">
        <v>640</v>
      </c>
      <c r="D91" s="277" t="s">
        <v>661</v>
      </c>
    </row>
    <row r="92" spans="1:4" ht="13.5" x14ac:dyDescent="0.3">
      <c r="A92" s="275">
        <v>44656</v>
      </c>
      <c r="B92" s="276" t="s">
        <v>662</v>
      </c>
      <c r="C92" s="145" t="s">
        <v>664</v>
      </c>
      <c r="D92" s="277" t="s">
        <v>663</v>
      </c>
    </row>
    <row r="93" spans="1:4" ht="13.5" x14ac:dyDescent="0.3">
      <c r="A93" s="275">
        <v>44656</v>
      </c>
      <c r="B93" s="276" t="s">
        <v>662</v>
      </c>
      <c r="C93" s="145" t="s">
        <v>664</v>
      </c>
      <c r="D93" s="277" t="s">
        <v>665</v>
      </c>
    </row>
    <row r="94" spans="1:4" ht="13.5" x14ac:dyDescent="0.3">
      <c r="A94" s="275">
        <v>44676</v>
      </c>
      <c r="B94" s="276" t="s">
        <v>662</v>
      </c>
      <c r="C94" s="145" t="s">
        <v>640</v>
      </c>
      <c r="D94" s="277" t="s">
        <v>666</v>
      </c>
    </row>
    <row r="95" spans="1:4" ht="13.5" x14ac:dyDescent="0.3">
      <c r="A95" s="275">
        <v>44677</v>
      </c>
      <c r="B95" s="276" t="s">
        <v>667</v>
      </c>
      <c r="C95" s="145" t="s">
        <v>664</v>
      </c>
      <c r="D95" s="277" t="s">
        <v>663</v>
      </c>
    </row>
    <row r="96" spans="1:4" ht="13.5" x14ac:dyDescent="0.3">
      <c r="A96" s="275">
        <v>44770</v>
      </c>
      <c r="B96" s="276" t="s">
        <v>669</v>
      </c>
      <c r="C96" s="145" t="s">
        <v>668</v>
      </c>
      <c r="D96" s="277" t="s">
        <v>670</v>
      </c>
    </row>
    <row r="97" spans="1:4" ht="13.5" x14ac:dyDescent="0.3">
      <c r="A97" s="152">
        <v>44809</v>
      </c>
      <c r="B97" s="276" t="s">
        <v>671</v>
      </c>
      <c r="C97" s="146" t="s">
        <v>397</v>
      </c>
      <c r="D97" s="149" t="s">
        <v>673</v>
      </c>
    </row>
    <row r="98" spans="1:4" ht="13.5" x14ac:dyDescent="0.3">
      <c r="A98" s="275">
        <v>44861</v>
      </c>
      <c r="B98" s="276" t="s">
        <v>674</v>
      </c>
      <c r="C98" s="146" t="s">
        <v>675</v>
      </c>
      <c r="D98" s="277" t="s">
        <v>676</v>
      </c>
    </row>
    <row r="99" spans="1:4" ht="13.5" x14ac:dyDescent="0.3">
      <c r="A99" s="275">
        <v>44861</v>
      </c>
      <c r="B99" s="276" t="s">
        <v>674</v>
      </c>
      <c r="C99" s="146" t="s">
        <v>675</v>
      </c>
      <c r="D99" s="277" t="s">
        <v>677</v>
      </c>
    </row>
    <row r="100" spans="1:4" ht="13.5" x14ac:dyDescent="0.3">
      <c r="A100" s="275">
        <v>44861</v>
      </c>
      <c r="B100" s="276" t="s">
        <v>674</v>
      </c>
      <c r="C100" s="146" t="s">
        <v>675</v>
      </c>
      <c r="D100" s="366" t="s">
        <v>678</v>
      </c>
    </row>
    <row r="101" spans="1:4" ht="13.5" x14ac:dyDescent="0.3">
      <c r="A101" s="275">
        <v>44900</v>
      </c>
      <c r="B101" s="276" t="s">
        <v>679</v>
      </c>
      <c r="C101" s="146" t="s">
        <v>675</v>
      </c>
      <c r="D101" s="277" t="s">
        <v>680</v>
      </c>
    </row>
    <row r="102" spans="1:4" ht="13.5" x14ac:dyDescent="0.3">
      <c r="A102" s="275">
        <v>44956</v>
      </c>
      <c r="B102" s="276" t="s">
        <v>681</v>
      </c>
      <c r="C102" s="146" t="s">
        <v>682</v>
      </c>
      <c r="D102" s="366" t="s">
        <v>678</v>
      </c>
    </row>
    <row r="103" spans="1:4" ht="13.5" x14ac:dyDescent="0.3">
      <c r="A103" s="275">
        <v>44956</v>
      </c>
      <c r="B103" s="276" t="s">
        <v>681</v>
      </c>
      <c r="C103" s="146" t="s">
        <v>682</v>
      </c>
      <c r="D103" s="277" t="s">
        <v>683</v>
      </c>
    </row>
    <row r="104" spans="1:4" ht="13.5" x14ac:dyDescent="0.3">
      <c r="A104" s="275">
        <v>44956</v>
      </c>
      <c r="B104" s="276" t="s">
        <v>681</v>
      </c>
      <c r="C104" s="146" t="s">
        <v>682</v>
      </c>
      <c r="D104" s="277" t="s">
        <v>684</v>
      </c>
    </row>
    <row r="105" spans="1:4" ht="13.5" x14ac:dyDescent="0.3">
      <c r="A105" s="275">
        <v>45035</v>
      </c>
      <c r="B105" s="276" t="s">
        <v>685</v>
      </c>
      <c r="C105" s="146" t="s">
        <v>682</v>
      </c>
      <c r="D105" s="277" t="s">
        <v>689</v>
      </c>
    </row>
    <row r="106" spans="1:4" ht="13.5" x14ac:dyDescent="0.3">
      <c r="A106" s="275">
        <v>45035</v>
      </c>
      <c r="B106" s="276" t="s">
        <v>685</v>
      </c>
      <c r="C106" s="146" t="s">
        <v>640</v>
      </c>
      <c r="D106" s="277" t="s">
        <v>690</v>
      </c>
    </row>
    <row r="107" spans="1:4" ht="13.5" x14ac:dyDescent="0.3">
      <c r="A107" s="275">
        <v>45035</v>
      </c>
      <c r="B107" s="276" t="s">
        <v>685</v>
      </c>
      <c r="C107" s="146" t="s">
        <v>682</v>
      </c>
      <c r="D107" s="277" t="s">
        <v>691</v>
      </c>
    </row>
    <row r="108" spans="1:4" ht="13.5" x14ac:dyDescent="0.3">
      <c r="A108" s="275">
        <v>45100</v>
      </c>
      <c r="B108" s="276" t="s">
        <v>692</v>
      </c>
      <c r="C108" s="146" t="s">
        <v>693</v>
      </c>
      <c r="D108" s="277" t="s">
        <v>694</v>
      </c>
    </row>
    <row r="109" spans="1:4" ht="13.5" x14ac:dyDescent="0.3">
      <c r="A109" s="275">
        <v>45100</v>
      </c>
      <c r="B109" s="276" t="s">
        <v>692</v>
      </c>
      <c r="C109" s="146" t="s">
        <v>693</v>
      </c>
      <c r="D109" s="277" t="s">
        <v>695</v>
      </c>
    </row>
    <row r="110" spans="1:4" ht="13.5" x14ac:dyDescent="0.3">
      <c r="A110" s="275">
        <v>45127</v>
      </c>
      <c r="B110" s="276" t="s">
        <v>692</v>
      </c>
      <c r="C110" s="146" t="s">
        <v>693</v>
      </c>
      <c r="D110" s="277" t="s">
        <v>699</v>
      </c>
    </row>
    <row r="111" spans="1:4" ht="13.5" x14ac:dyDescent="0.3">
      <c r="A111" s="275">
        <v>45223</v>
      </c>
      <c r="B111" s="378" t="s">
        <v>700</v>
      </c>
      <c r="C111" s="145" t="s">
        <v>701</v>
      </c>
      <c r="D111" s="277" t="s">
        <v>702</v>
      </c>
    </row>
    <row r="112" spans="1:4" ht="13.5" x14ac:dyDescent="0.3">
      <c r="A112" s="275">
        <v>45224</v>
      </c>
      <c r="B112" s="378" t="s">
        <v>700</v>
      </c>
      <c r="C112" s="145" t="s">
        <v>701</v>
      </c>
      <c r="D112" s="277" t="s">
        <v>678</v>
      </c>
    </row>
    <row r="113" spans="1:4" ht="13.5" x14ac:dyDescent="0.3">
      <c r="A113" s="275">
        <v>45237</v>
      </c>
      <c r="B113" s="378" t="s">
        <v>703</v>
      </c>
      <c r="C113" s="145" t="s">
        <v>701</v>
      </c>
      <c r="D113" s="277" t="s">
        <v>704</v>
      </c>
    </row>
    <row r="114" spans="1:4" ht="13.5" x14ac:dyDescent="0.3">
      <c r="A114" s="275">
        <v>45308</v>
      </c>
      <c r="B114" s="378" t="s">
        <v>718</v>
      </c>
      <c r="C114" s="145" t="s">
        <v>705</v>
      </c>
      <c r="D114" s="277" t="s">
        <v>706</v>
      </c>
    </row>
    <row r="115" spans="1:4" ht="13.5" x14ac:dyDescent="0.3">
      <c r="A115" s="275">
        <v>45323</v>
      </c>
      <c r="B115" s="378" t="s">
        <v>718</v>
      </c>
      <c r="C115" s="145" t="s">
        <v>705</v>
      </c>
      <c r="D115" s="277" t="s">
        <v>717</v>
      </c>
    </row>
    <row r="116" spans="1:4" ht="13.5" x14ac:dyDescent="0.25">
      <c r="A116" s="431">
        <v>45372</v>
      </c>
      <c r="B116" s="432" t="s">
        <v>767</v>
      </c>
      <c r="C116" s="433" t="s">
        <v>705</v>
      </c>
      <c r="D116" s="434" t="s">
        <v>769</v>
      </c>
    </row>
    <row r="117" spans="1:4" ht="13.5" x14ac:dyDescent="0.3">
      <c r="A117" s="275">
        <v>45372</v>
      </c>
      <c r="B117" s="378" t="s">
        <v>767</v>
      </c>
      <c r="C117" s="145" t="s">
        <v>719</v>
      </c>
      <c r="D117" s="277" t="s">
        <v>773</v>
      </c>
    </row>
    <row r="118" spans="1:4" ht="13.5" x14ac:dyDescent="0.3">
      <c r="A118" s="275">
        <v>45372</v>
      </c>
      <c r="B118" s="378" t="s">
        <v>767</v>
      </c>
      <c r="C118" s="145" t="s">
        <v>719</v>
      </c>
      <c r="D118" s="277" t="s">
        <v>768</v>
      </c>
    </row>
    <row r="119" spans="1:4" ht="13.5" x14ac:dyDescent="0.3">
      <c r="A119" s="275">
        <v>45387</v>
      </c>
      <c r="B119" s="378" t="s">
        <v>772</v>
      </c>
      <c r="C119" s="145" t="s">
        <v>719</v>
      </c>
      <c r="D119" s="277" t="s">
        <v>776</v>
      </c>
    </row>
    <row r="120" spans="1:4" ht="13.5" x14ac:dyDescent="0.25">
      <c r="A120" s="431"/>
      <c r="B120" s="432"/>
      <c r="C120" s="433"/>
      <c r="D120" s="434"/>
    </row>
  </sheetData>
  <sheetProtection algorithmName="SHA-512" hashValue="YYKoJ79wWkNOcFQ4n/nrvMUo5cxIAGfI2Q0aDKqKVqsDy+qvoRySPcbPIfwUug6IEHDo8Q0/k0RWfQQLGY3vjg==" saltValue="VclIK9De4NKenTrNW+DPjg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rgb="FFFF0000"/>
  </sheetPr>
  <dimension ref="A1:I51"/>
  <sheetViews>
    <sheetView zoomScaleNormal="100" workbookViewId="0">
      <selection activeCell="E5" sqref="E5"/>
    </sheetView>
  </sheetViews>
  <sheetFormatPr defaultColWidth="9.33203125" defaultRowHeight="11.25" x14ac:dyDescent="0.2"/>
  <cols>
    <col min="1" max="1" width="53.83203125" customWidth="1"/>
    <col min="2" max="2" width="15.33203125" bestFit="1" customWidth="1"/>
    <col min="3" max="3" width="28.5" bestFit="1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49" t="s">
        <v>634</v>
      </c>
      <c r="B1" s="350" t="str">
        <f>IF(TEXT(DATE(2014,1,1),"JJJJ")="2014","JJJJ",IF(TEXT(DATE(2014,1,1),"AAAA")="2014","AAAA","YYYY"))</f>
        <v>JJJJ</v>
      </c>
      <c r="C1" s="351" t="s">
        <v>635</v>
      </c>
      <c r="E1" s="109" t="s">
        <v>166</v>
      </c>
      <c r="G1" s="40" t="s">
        <v>167</v>
      </c>
      <c r="H1" s="40" t="s">
        <v>6</v>
      </c>
      <c r="I1" s="41" t="s">
        <v>168</v>
      </c>
    </row>
    <row r="2" spans="1:9" x14ac:dyDescent="0.2">
      <c r="A2" s="349" t="s">
        <v>637</v>
      </c>
      <c r="B2" s="353">
        <f>IF(kwnr&gt;=76,497,761)</f>
        <v>497</v>
      </c>
      <c r="C2" s="351" t="s">
        <v>638</v>
      </c>
      <c r="E2" s="321">
        <v>45323</v>
      </c>
      <c r="G2" s="118">
        <v>41668</v>
      </c>
      <c r="H2" s="40" t="s">
        <v>171</v>
      </c>
      <c r="I2" s="40" t="s">
        <v>172</v>
      </c>
    </row>
    <row r="3" spans="1:9" x14ac:dyDescent="0.2">
      <c r="A3" s="349" t="s">
        <v>165</v>
      </c>
      <c r="B3" s="353" t="str">
        <f>IF(kwnr&gt;=76,"750;751;752;753;",958)</f>
        <v>750;751;752;753;</v>
      </c>
      <c r="C3" s="351" t="s">
        <v>420</v>
      </c>
      <c r="G3" s="118">
        <v>41668</v>
      </c>
      <c r="H3" s="40" t="s">
        <v>171</v>
      </c>
      <c r="I3" s="40" t="s">
        <v>173</v>
      </c>
    </row>
    <row r="4" spans="1:9" x14ac:dyDescent="0.2">
      <c r="A4" s="262" t="s">
        <v>391</v>
      </c>
      <c r="B4" s="263">
        <v>32</v>
      </c>
      <c r="C4" s="264" t="s">
        <v>392</v>
      </c>
      <c r="G4" s="118">
        <v>41668</v>
      </c>
      <c r="H4" s="40" t="s">
        <v>171</v>
      </c>
      <c r="I4" s="40" t="s">
        <v>176</v>
      </c>
    </row>
    <row r="5" spans="1:9" x14ac:dyDescent="0.2">
      <c r="A5" s="259" t="s">
        <v>169</v>
      </c>
      <c r="B5" s="260" t="e">
        <f>VALUE(TRIM(wg_cat))</f>
        <v>#VALUE!</v>
      </c>
      <c r="C5" s="261" t="s">
        <v>170</v>
      </c>
      <c r="G5" s="118">
        <v>41668</v>
      </c>
      <c r="H5" s="40" t="s">
        <v>11</v>
      </c>
      <c r="I5" s="40" t="s">
        <v>179</v>
      </c>
    </row>
    <row r="6" spans="1:9" x14ac:dyDescent="0.2">
      <c r="A6" s="259" t="s">
        <v>393</v>
      </c>
      <c r="B6" s="260" t="e">
        <f>VALUE(SUBSTITUTE(SUBSTITUTE(SUBSTITUTE(nummer_rsz_ppo,"-",""),".","")," ",""))</f>
        <v>#VALUE!</v>
      </c>
      <c r="C6" s="261" t="s">
        <v>419</v>
      </c>
      <c r="G6" s="118">
        <v>42850</v>
      </c>
      <c r="H6" s="42" t="s">
        <v>48</v>
      </c>
      <c r="I6" s="40" t="s">
        <v>182</v>
      </c>
    </row>
    <row r="7" spans="1:9" x14ac:dyDescent="0.2">
      <c r="A7" s="349" t="s">
        <v>568</v>
      </c>
      <c r="B7" s="350" t="e">
        <f>VALUE(LEFT(TEXT(user_nummer_rsz_ppl,"000000000"),7))</f>
        <v>#VALUE!</v>
      </c>
      <c r="C7" s="351" t="s">
        <v>569</v>
      </c>
      <c r="G7" s="121">
        <v>43111</v>
      </c>
      <c r="H7" s="120" t="s">
        <v>394</v>
      </c>
      <c r="I7" s="119" t="s">
        <v>395</v>
      </c>
    </row>
    <row r="8" spans="1:9" x14ac:dyDescent="0.2">
      <c r="A8" s="349" t="s">
        <v>570</v>
      </c>
      <c r="B8" s="352" t="e">
        <f>VALUE(RIGHT(TEXT(user_nummer_rsz_ppl,"000000000"),2))</f>
        <v>#VALUE!</v>
      </c>
      <c r="C8" s="351" t="s">
        <v>571</v>
      </c>
      <c r="G8" s="295">
        <v>44120</v>
      </c>
      <c r="H8" s="296" t="s">
        <v>171</v>
      </c>
      <c r="I8" s="297" t="s">
        <v>604</v>
      </c>
    </row>
    <row r="9" spans="1:9" x14ac:dyDescent="0.2">
      <c r="A9" s="349" t="s">
        <v>572</v>
      </c>
      <c r="B9" s="352" t="e">
        <f>IF(user_wg_cat=wg_cat_ppl,IF(0=MOD(nbr_no_cn,97),97,MOD(nbr_no_cn,97)),MOD(97-(nbr_no_cn*3+1),97))</f>
        <v>#VALUE!</v>
      </c>
      <c r="C9" s="351" t="s">
        <v>573</v>
      </c>
      <c r="G9" s="295">
        <v>44456</v>
      </c>
      <c r="H9" s="296" t="s">
        <v>171</v>
      </c>
      <c r="I9" s="297" t="s">
        <v>652</v>
      </c>
    </row>
    <row r="10" spans="1:9" x14ac:dyDescent="0.2">
      <c r="A10" s="3" t="s">
        <v>174</v>
      </c>
      <c r="B10" s="4">
        <f ca="1">INDEX(lijst_dagvergoeding1,kwnr)</f>
        <v>25.8</v>
      </c>
      <c r="C10" s="3" t="s">
        <v>175</v>
      </c>
      <c r="G10" s="121">
        <v>44579</v>
      </c>
      <c r="H10" s="120" t="s">
        <v>640</v>
      </c>
      <c r="I10" s="119" t="s">
        <v>656</v>
      </c>
    </row>
    <row r="11" spans="1:9" x14ac:dyDescent="0.2">
      <c r="A11" s="3" t="s">
        <v>177</v>
      </c>
      <c r="B11" s="4">
        <f ca="1">INDEX(lijst_dagvergoeding2,kwnr)</f>
        <v>25.8</v>
      </c>
      <c r="C11" s="3" t="s">
        <v>178</v>
      </c>
      <c r="G11" s="295">
        <v>45127</v>
      </c>
      <c r="H11" s="377" t="s">
        <v>693</v>
      </c>
      <c r="I11" s="297" t="s">
        <v>698</v>
      </c>
    </row>
    <row r="12" spans="1:9" x14ac:dyDescent="0.2">
      <c r="A12" s="3" t="s">
        <v>180</v>
      </c>
      <c r="B12" s="4">
        <f ca="1">INDEX(lijst_dagvergoeding3,kwnr)</f>
        <v>25.8</v>
      </c>
      <c r="C12" s="3" t="s">
        <v>181</v>
      </c>
      <c r="G12" s="295">
        <v>45323</v>
      </c>
      <c r="H12" s="380" t="s">
        <v>705</v>
      </c>
      <c r="I12" s="297" t="s">
        <v>711</v>
      </c>
    </row>
    <row r="13" spans="1:9" x14ac:dyDescent="0.2">
      <c r="A13" s="3" t="s">
        <v>183</v>
      </c>
      <c r="B13" s="3">
        <f>4*fuf</f>
        <v>7.6</v>
      </c>
      <c r="C13" s="3" t="s">
        <v>184</v>
      </c>
    </row>
    <row r="14" spans="1:9" x14ac:dyDescent="0.2">
      <c r="A14" s="43" t="s">
        <v>185</v>
      </c>
      <c r="B14" s="44">
        <v>5</v>
      </c>
      <c r="C14" s="45" t="s">
        <v>186</v>
      </c>
    </row>
    <row r="15" spans="1:9" x14ac:dyDescent="0.2">
      <c r="A15" s="43" t="s">
        <v>187</v>
      </c>
      <c r="B15" s="44">
        <v>4</v>
      </c>
      <c r="C15" s="45" t="s">
        <v>188</v>
      </c>
    </row>
    <row r="16" spans="1:9" x14ac:dyDescent="0.2">
      <c r="A16" s="43" t="s">
        <v>189</v>
      </c>
      <c r="B16" s="44">
        <f>ar*mc</f>
        <v>20</v>
      </c>
      <c r="C16" s="45" t="s">
        <v>190</v>
      </c>
    </row>
    <row r="17" spans="1:3" x14ac:dyDescent="0.2">
      <c r="A17" s="43" t="s">
        <v>191</v>
      </c>
      <c r="B17" s="44">
        <f>ROUND(mm/kpw,4)</f>
        <v>1.9</v>
      </c>
      <c r="C17" s="45" t="s">
        <v>192</v>
      </c>
    </row>
    <row r="18" spans="1:3" x14ac:dyDescent="0.2">
      <c r="A18" s="3" t="s">
        <v>193</v>
      </c>
      <c r="B18" s="3">
        <v>38</v>
      </c>
      <c r="C18" s="3" t="s">
        <v>194</v>
      </c>
    </row>
    <row r="19" spans="1:3" x14ac:dyDescent="0.2">
      <c r="A19" s="3" t="s">
        <v>195</v>
      </c>
      <c r="B19" s="3">
        <v>13</v>
      </c>
      <c r="C19" s="3" t="s">
        <v>196</v>
      </c>
    </row>
    <row r="20" spans="1:3" x14ac:dyDescent="0.2">
      <c r="A20" s="3" t="s">
        <v>197</v>
      </c>
      <c r="B20" s="3">
        <f>mm*wik</f>
        <v>494</v>
      </c>
      <c r="C20" s="3" t="s">
        <v>198</v>
      </c>
    </row>
    <row r="21" spans="1:3" x14ac:dyDescent="0.2">
      <c r="A21" s="3" t="s">
        <v>199</v>
      </c>
      <c r="B21" s="4">
        <f ca="1">INDEX(lijst_gmm1,kwnr)</f>
        <v>2029.88</v>
      </c>
      <c r="C21" s="3" t="s">
        <v>200</v>
      </c>
    </row>
    <row r="22" spans="1:3" x14ac:dyDescent="0.2">
      <c r="A22" s="3" t="s">
        <v>201</v>
      </c>
      <c r="B22" s="4">
        <f ca="1">INDEX(lijst_gmm2,kwnr)</f>
        <v>2070.48</v>
      </c>
      <c r="C22" s="3" t="s">
        <v>202</v>
      </c>
    </row>
    <row r="23" spans="1:3" x14ac:dyDescent="0.2">
      <c r="A23" s="3" t="s">
        <v>203</v>
      </c>
      <c r="B23" s="4">
        <f ca="1">INDEX(lijst_gmm3,kwnr)</f>
        <v>2070.48</v>
      </c>
      <c r="C23" s="3" t="s">
        <v>204</v>
      </c>
    </row>
    <row r="24" spans="1:3" x14ac:dyDescent="0.2">
      <c r="A24" s="3" t="s">
        <v>205</v>
      </c>
      <c r="B24" s="4">
        <f ca="1">gmm_1+gmm_2+gmm_3</f>
        <v>6170.84</v>
      </c>
      <c r="C24" s="3" t="s">
        <v>206</v>
      </c>
    </row>
    <row r="25" spans="1:3" x14ac:dyDescent="0.2">
      <c r="A25" s="46" t="s">
        <v>207</v>
      </c>
      <c r="B25" s="4">
        <f ca="1">ROUND(gmm_1*3/494,2)</f>
        <v>12.33</v>
      </c>
      <c r="C25" s="3" t="s">
        <v>208</v>
      </c>
    </row>
    <row r="26" spans="1:3" x14ac:dyDescent="0.2">
      <c r="A26" s="3" t="s">
        <v>209</v>
      </c>
      <c r="B26" s="4">
        <f ca="1">ROUND(gmm_2*3/494,2)</f>
        <v>12.57</v>
      </c>
      <c r="C26" s="3" t="s">
        <v>210</v>
      </c>
    </row>
    <row r="27" spans="1:3" x14ac:dyDescent="0.2">
      <c r="A27" s="3" t="s">
        <v>211</v>
      </c>
      <c r="B27" s="4">
        <f ca="1">ROUND(gmm_3*3/494,2)</f>
        <v>12.57</v>
      </c>
      <c r="C27" s="3" t="s">
        <v>212</v>
      </c>
    </row>
    <row r="28" spans="1:3" x14ac:dyDescent="0.2">
      <c r="A28" s="3" t="s">
        <v>213</v>
      </c>
      <c r="B28" s="4">
        <f ca="1">ROUND(gmk/494,2)</f>
        <v>12.49</v>
      </c>
      <c r="C28" s="3" t="s">
        <v>214</v>
      </c>
    </row>
    <row r="29" spans="1:3" x14ac:dyDescent="0.2">
      <c r="A29" s="3" t="s">
        <v>215</v>
      </c>
      <c r="B29" s="4">
        <f ca="1">pabij+bijbij+wnbij</f>
        <v>45.17</v>
      </c>
      <c r="C29" s="3" t="s">
        <v>216</v>
      </c>
    </row>
    <row r="30" spans="1:3" x14ac:dyDescent="0.2">
      <c r="A30" s="354" t="s">
        <v>696</v>
      </c>
      <c r="B30" s="355">
        <v>0.1341</v>
      </c>
      <c r="C30" s="356" t="s">
        <v>697</v>
      </c>
    </row>
    <row r="31" spans="1:3" x14ac:dyDescent="0.2">
      <c r="A31" s="354" t="s">
        <v>650</v>
      </c>
      <c r="B31" s="355">
        <v>0.1265</v>
      </c>
      <c r="C31" s="356" t="s">
        <v>651</v>
      </c>
    </row>
    <row r="32" spans="1:3" x14ac:dyDescent="0.2">
      <c r="A32" s="3" t="s">
        <v>217</v>
      </c>
      <c r="B32" s="4">
        <f ca="1">INDEX(lijst_lagelonen1,kwnr)</f>
        <v>272.20999999999998</v>
      </c>
      <c r="C32" s="3" t="s">
        <v>218</v>
      </c>
    </row>
    <row r="33" spans="1:3" x14ac:dyDescent="0.2">
      <c r="A33" s="3" t="s">
        <v>219</v>
      </c>
      <c r="B33" s="4">
        <f ca="1">INDEX(lijst_lagelonen2,kwnr)</f>
        <v>277.64999999999998</v>
      </c>
      <c r="C33" s="3" t="s">
        <v>220</v>
      </c>
    </row>
    <row r="34" spans="1:3" x14ac:dyDescent="0.2">
      <c r="A34" s="3" t="s">
        <v>221</v>
      </c>
      <c r="B34" s="4">
        <f ca="1">INDEX(lijst_lagelonen3,kwnr)</f>
        <v>277.64999999999998</v>
      </c>
      <c r="C34" s="3" t="s">
        <v>222</v>
      </c>
    </row>
    <row r="35" spans="1:3" x14ac:dyDescent="0.2">
      <c r="A35" s="39" t="s">
        <v>223</v>
      </c>
      <c r="B35" s="36">
        <f ca="1">INDEX(lijst_bvmoo,kwnr)</f>
        <v>770</v>
      </c>
      <c r="C35" s="39" t="s">
        <v>224</v>
      </c>
    </row>
    <row r="36" spans="1:3" x14ac:dyDescent="0.2">
      <c r="A36" s="39" t="s">
        <v>225</v>
      </c>
      <c r="B36" s="47" t="e">
        <f ca="1">INDEX(lijst_bvv1521,kwnr)</f>
        <v>#VALUE!</v>
      </c>
      <c r="C36" s="48" t="s">
        <v>226</v>
      </c>
    </row>
    <row r="37" spans="1:3" x14ac:dyDescent="0.2">
      <c r="A37" s="43" t="s">
        <v>227</v>
      </c>
      <c r="B37" s="49">
        <f ca="1">INDEX(lijst_forfaitdoelgroep,kwnr)</f>
        <v>770</v>
      </c>
      <c r="C37" s="45" t="s">
        <v>228</v>
      </c>
    </row>
    <row r="38" spans="1:3" x14ac:dyDescent="0.2">
      <c r="A38" s="259" t="s">
        <v>229</v>
      </c>
      <c r="B38" s="110">
        <f ca="1">INDEX(IF(kwnr&lt;76,IF(user_wg_cat&lt;&gt;wg_cat_ppl,lijst_bvwg,lijst_bvwg_dibiss),IF((LEN(wg_cat_ppl)-LEN(SUBSTITUTE(wg_cat_ppl,TEXT(wg_cat,"000"),""))&lt;&gt;3),lijst_bvwg,lijst_bvwg_dibiss)),kwnr)</f>
        <v>32</v>
      </c>
      <c r="C38" s="111" t="s">
        <v>230</v>
      </c>
    </row>
    <row r="39" spans="1:3" x14ac:dyDescent="0.2">
      <c r="A39" s="375" t="s">
        <v>708</v>
      </c>
      <c r="B39" s="379" cm="1">
        <f t="array" aca="1" ref="B39" ca="1">INDEX(lijst_bijdrage255,kwnr)</f>
        <v>0.02</v>
      </c>
      <c r="C39" s="376" t="s">
        <v>709</v>
      </c>
    </row>
    <row r="40" spans="1:3" x14ac:dyDescent="0.2">
      <c r="A40" s="375" t="s">
        <v>707</v>
      </c>
      <c r="B40" s="379" cm="1">
        <f t="array" aca="1" ref="B40" ca="1">INDEX(lijst_bijdrage256,kwnr)</f>
        <v>0.01</v>
      </c>
      <c r="C40" s="376" t="s">
        <v>710</v>
      </c>
    </row>
    <row r="41" spans="1:3" x14ac:dyDescent="0.2">
      <c r="A41" s="259" t="s">
        <v>231</v>
      </c>
      <c r="B41" s="110">
        <f ca="1">IF(kwnr&lt;76,IF(user_wg_cat&lt;&gt;wg_cat_ppl,INDEX(lijst_bvfso,kwnr),0),IF((LEN(wg_cat_ppl)-LEN(SUBSTITUTE(wg_cat_ppl,TEXT(wg_cat,"000"),""))&lt;&gt;3),INDEX(lijst_bvfso,kwnr),0))</f>
        <v>0.01</v>
      </c>
      <c r="C41" s="111" t="s">
        <v>232</v>
      </c>
    </row>
    <row r="42" spans="1:3" x14ac:dyDescent="0.2">
      <c r="A42" s="259" t="s">
        <v>233</v>
      </c>
      <c r="B42" s="110">
        <f ca="1">IF(kwnr&lt;76,IF(user_wg_cat&lt;&gt;wg_cat_ppl,INDEX(lijst_bvbijz,kwnr),0),IF((LEN(wg_cat_ppl)-LEN(SUBSTITUTE(wg_cat_ppl,TEXT(wg_cat,"000"),""))&lt;&gt;3),INDEX(lijst_bvbijz,kwnr),0))</f>
        <v>0.1</v>
      </c>
      <c r="C42" s="111" t="s">
        <v>234</v>
      </c>
    </row>
    <row r="43" spans="1:3" x14ac:dyDescent="0.2">
      <c r="A43" s="3" t="s">
        <v>235</v>
      </c>
      <c r="B43" s="4">
        <f ca="1">INDEX(lijst_bvwkn,kwnr)</f>
        <v>13.07</v>
      </c>
      <c r="C43" s="3" t="s">
        <v>236</v>
      </c>
    </row>
    <row r="44" spans="1:3" x14ac:dyDescent="0.2">
      <c r="A44" s="3" t="s">
        <v>237</v>
      </c>
      <c r="B44" s="3">
        <f>malu1+dima1+wome1+doje1+vrve1</f>
        <v>22</v>
      </c>
      <c r="C44" s="3" t="s">
        <v>238</v>
      </c>
    </row>
    <row r="45" spans="1:3" x14ac:dyDescent="0.2">
      <c r="A45" s="3" t="s">
        <v>239</v>
      </c>
      <c r="B45" s="3">
        <f>malu2+dima2+wome2+doje2+vrve2</f>
        <v>23</v>
      </c>
      <c r="C45" s="3" t="s">
        <v>240</v>
      </c>
    </row>
    <row r="46" spans="1:3" x14ac:dyDescent="0.2">
      <c r="A46" s="3" t="s">
        <v>241</v>
      </c>
      <c r="B46" s="3">
        <f>malu3+dima3+wome3+doje3+vrve3</f>
        <v>20</v>
      </c>
      <c r="C46" s="3" t="s">
        <v>242</v>
      </c>
    </row>
    <row r="47" spans="1:3" x14ac:dyDescent="0.2">
      <c r="A47" s="3" t="s">
        <v>243</v>
      </c>
      <c r="B47" s="3">
        <f>ad5m1+ad5m2+ad5m3</f>
        <v>65</v>
      </c>
      <c r="C47" s="3" t="s">
        <v>244</v>
      </c>
    </row>
    <row r="48" spans="1:3" x14ac:dyDescent="0.2">
      <c r="A48" s="3" t="s">
        <v>245</v>
      </c>
      <c r="B48" s="3">
        <f>ad5m1*mm/5</f>
        <v>167.2</v>
      </c>
      <c r="C48" s="3" t="s">
        <v>246</v>
      </c>
    </row>
    <row r="49" spans="1:3" x14ac:dyDescent="0.2">
      <c r="A49" s="3" t="s">
        <v>247</v>
      </c>
      <c r="B49" s="3">
        <f>ad5m2*mm/5</f>
        <v>174.8</v>
      </c>
      <c r="C49" s="3" t="s">
        <v>248</v>
      </c>
    </row>
    <row r="50" spans="1:3" x14ac:dyDescent="0.2">
      <c r="A50" s="3" t="s">
        <v>249</v>
      </c>
      <c r="B50" s="3">
        <f>ad5m3*mm/5</f>
        <v>152</v>
      </c>
      <c r="C50" s="3" t="s">
        <v>250</v>
      </c>
    </row>
    <row r="51" spans="1:3" x14ac:dyDescent="0.2">
      <c r="A51" s="111" t="s">
        <v>251</v>
      </c>
      <c r="B51" s="111">
        <f>(jaar-2003)*4+kwartaal-1</f>
        <v>85</v>
      </c>
      <c r="C51" s="111" t="s">
        <v>252</v>
      </c>
    </row>
  </sheetData>
  <sheetProtection algorithmName="SHA-512" hashValue="07JUAy6yaC/YoCZrua93pwVR5CzZQ4u2QeV4S5y9AZHk8IX+Schf71+38lvPMP78HhaAUdUkRTF/WRF1NH5dSQ==" saltValue="jWUIkLehBhYk83RTwKVJB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defaultColWidth="9.33203125" defaultRowHeight="11.25" x14ac:dyDescent="0.2"/>
  <cols>
    <col min="1" max="1" width="23" style="21" customWidth="1"/>
    <col min="2" max="1025" width="13.33203125" style="21" customWidth="1"/>
  </cols>
  <sheetData>
    <row r="1" spans="1:24" s="27" customFormat="1" x14ac:dyDescent="0.2">
      <c r="A1" s="28" t="s">
        <v>253</v>
      </c>
      <c r="B1" s="50" t="s">
        <v>254</v>
      </c>
      <c r="C1" s="50" t="s">
        <v>254</v>
      </c>
      <c r="D1" s="50" t="s">
        <v>254</v>
      </c>
      <c r="E1" s="50" t="s">
        <v>254</v>
      </c>
      <c r="F1" s="50" t="s">
        <v>254</v>
      </c>
      <c r="G1" s="50" t="s">
        <v>254</v>
      </c>
      <c r="H1" s="50" t="s">
        <v>254</v>
      </c>
    </row>
    <row r="2" spans="1:24" ht="21.75" customHeight="1" x14ac:dyDescent="0.2">
      <c r="A2" s="51" t="str">
        <f>Trim!A2 &amp; Trim!B2</f>
        <v>22024</v>
      </c>
      <c r="B2" s="52" t="s">
        <v>255</v>
      </c>
      <c r="C2" s="53" t="s">
        <v>256</v>
      </c>
      <c r="D2" s="53" t="s">
        <v>257</v>
      </c>
      <c r="E2" s="53" t="s">
        <v>258</v>
      </c>
      <c r="F2" s="53" t="s">
        <v>259</v>
      </c>
      <c r="G2" s="53" t="s">
        <v>260</v>
      </c>
      <c r="H2" s="53" t="s">
        <v>261</v>
      </c>
      <c r="J2" s="27"/>
      <c r="R2" s="27"/>
    </row>
    <row r="3" spans="1:24" s="27" customFormat="1" x14ac:dyDescent="0.2">
      <c r="A3" s="54" t="s">
        <v>262</v>
      </c>
      <c r="B3" s="54">
        <f>INT((CHOOSE($D11,5,6,0,1,2,3,4)+$C11)/7)</f>
        <v>5</v>
      </c>
      <c r="C3" s="54">
        <f>INT((CHOOSE($D11,4,5,6,0,1,2,3)+$C11)/7)</f>
        <v>5</v>
      </c>
      <c r="D3" s="54">
        <f>INT((CHOOSE($D11,3,4,5,6,0,1,2)+$C11)/7)</f>
        <v>4</v>
      </c>
      <c r="E3" s="54">
        <f>INT((CHOOSE($D11,2,3,4,5,6,0,1)+$C11)/7)</f>
        <v>4</v>
      </c>
      <c r="F3" s="54">
        <f>INT((CHOOSE($D11,1,2,3,4,5,6,0)+$C11)/7)</f>
        <v>4</v>
      </c>
      <c r="G3" s="54">
        <f>INT((CHOOSE($D11,0,1,2,3,4,5,6)+$C11)/7)</f>
        <v>4</v>
      </c>
      <c r="H3" s="54">
        <f>INT((CHOOSE($D11,6,0,1,2,3,4,5)+$C11)/7)</f>
        <v>4</v>
      </c>
    </row>
    <row r="4" spans="1:24" x14ac:dyDescent="0.2">
      <c r="A4" s="25"/>
      <c r="B4" s="28" t="s">
        <v>263</v>
      </c>
      <c r="C4" s="28" t="s">
        <v>264</v>
      </c>
      <c r="D4" s="28" t="s">
        <v>265</v>
      </c>
      <c r="E4" s="28" t="s">
        <v>266</v>
      </c>
      <c r="F4" s="28" t="s">
        <v>267</v>
      </c>
      <c r="G4" s="28" t="s">
        <v>268</v>
      </c>
      <c r="H4" s="28" t="s">
        <v>269</v>
      </c>
      <c r="J4" s="27"/>
      <c r="K4" s="27"/>
      <c r="L4" s="27"/>
      <c r="M4" s="27"/>
      <c r="N4" s="27"/>
      <c r="O4" s="27"/>
      <c r="P4" s="27"/>
      <c r="R4" s="27"/>
      <c r="S4" s="27"/>
      <c r="T4" s="27"/>
      <c r="U4" s="27"/>
      <c r="V4" s="27"/>
      <c r="W4" s="27"/>
      <c r="X4" s="27"/>
    </row>
    <row r="5" spans="1:24" x14ac:dyDescent="0.2">
      <c r="A5" s="19" t="s">
        <v>270</v>
      </c>
      <c r="B5" s="54">
        <f>INT((CHOOSE($D12,5,6,0,1,2,3,4)+$C12)/7)</f>
        <v>4</v>
      </c>
      <c r="C5" s="54">
        <f>INT((CHOOSE($D12,4,5,6,0,1,2,3)+$C12)/7)</f>
        <v>4</v>
      </c>
      <c r="D5" s="54">
        <f>INT((CHOOSE($D12,3,4,5,6,0,1,2)+$C12)/7)</f>
        <v>5</v>
      </c>
      <c r="E5" s="54">
        <f>INT((CHOOSE($D12,2,3,4,5,6,0,1)+$C12)/7)</f>
        <v>5</v>
      </c>
      <c r="F5" s="54">
        <f>INT((CHOOSE($D12,1,2,3,4,5,6,0)+$C12)/7)</f>
        <v>5</v>
      </c>
      <c r="G5" s="54">
        <f>INT((CHOOSE($D12,0,1,2,3,4,5,6)+$C12)/7)</f>
        <v>4</v>
      </c>
      <c r="H5" s="54">
        <f>INT((CHOOSE($D12,6,0,1,2,3,4,5)+$C12)/7)</f>
        <v>4</v>
      </c>
      <c r="J5" s="27"/>
      <c r="K5" s="27"/>
      <c r="L5" s="27"/>
      <c r="M5" s="27"/>
      <c r="N5" s="27"/>
      <c r="O5" s="27"/>
      <c r="P5" s="27"/>
      <c r="R5" s="27"/>
      <c r="S5" s="27"/>
      <c r="T5" s="27"/>
      <c r="U5" s="27"/>
      <c r="V5" s="27"/>
      <c r="W5" s="27"/>
      <c r="X5" s="27"/>
    </row>
    <row r="6" spans="1:24" x14ac:dyDescent="0.2">
      <c r="A6" s="25"/>
      <c r="B6" s="28" t="s">
        <v>271</v>
      </c>
      <c r="C6" s="28" t="s">
        <v>272</v>
      </c>
      <c r="D6" s="28" t="s">
        <v>273</v>
      </c>
      <c r="E6" s="28" t="s">
        <v>274</v>
      </c>
      <c r="F6" s="28" t="s">
        <v>275</v>
      </c>
      <c r="G6" s="28" t="s">
        <v>276</v>
      </c>
      <c r="H6" s="28" t="s">
        <v>277</v>
      </c>
      <c r="J6" s="27"/>
      <c r="K6" s="27"/>
      <c r="L6" s="27"/>
      <c r="M6" s="27"/>
      <c r="N6" s="27"/>
      <c r="O6" s="27"/>
      <c r="P6" s="27"/>
      <c r="R6" s="27"/>
      <c r="S6" s="27"/>
      <c r="T6" s="27"/>
      <c r="U6" s="27"/>
      <c r="V6" s="27"/>
      <c r="W6" s="27"/>
      <c r="X6" s="27"/>
    </row>
    <row r="7" spans="1:24" x14ac:dyDescent="0.2">
      <c r="A7" s="19" t="s">
        <v>278</v>
      </c>
      <c r="B7" s="54">
        <f>INT((CHOOSE($D13,5,6,0,1,2,3,4)+$C13)/7)</f>
        <v>4</v>
      </c>
      <c r="C7" s="54">
        <f>INT((CHOOSE($D13,4,5,6,0,1,2,3)+$C13)/7)</f>
        <v>4</v>
      </c>
      <c r="D7" s="54">
        <f>INT((CHOOSE($D13,3,4,5,6,0,1,2)+$C13)/7)</f>
        <v>4</v>
      </c>
      <c r="E7" s="54">
        <f>INT((CHOOSE($D13,2,3,4,5,6,0,1)+$C13)/7)</f>
        <v>4</v>
      </c>
      <c r="F7" s="54">
        <f>INT((CHOOSE($D13,1,2,3,4,5,6,0)+$C13)/7)</f>
        <v>4</v>
      </c>
      <c r="G7" s="54">
        <f>INT((CHOOSE($D13,0,1,2,3,4,5,6)+$C13)/7)</f>
        <v>5</v>
      </c>
      <c r="H7" s="54">
        <f>INT((CHOOSE($D13,6,0,1,2,3,4,5)+$C13)/7)</f>
        <v>5</v>
      </c>
      <c r="J7" s="27"/>
      <c r="K7" s="27"/>
      <c r="L7" s="27"/>
      <c r="M7" s="27"/>
      <c r="N7" s="27"/>
      <c r="O7" s="27"/>
      <c r="P7" s="27"/>
      <c r="R7" s="27"/>
      <c r="S7" s="27"/>
      <c r="T7" s="27"/>
      <c r="U7" s="27"/>
      <c r="V7" s="27"/>
      <c r="W7" s="27"/>
      <c r="X7" s="27"/>
    </row>
    <row r="8" spans="1:24" x14ac:dyDescent="0.2">
      <c r="A8" s="25"/>
      <c r="B8" s="28" t="s">
        <v>279</v>
      </c>
      <c r="C8" s="28" t="s">
        <v>280</v>
      </c>
      <c r="D8" s="28" t="s">
        <v>281</v>
      </c>
      <c r="E8" s="28" t="s">
        <v>282</v>
      </c>
      <c r="F8" s="28" t="s">
        <v>283</v>
      </c>
      <c r="G8" s="28" t="s">
        <v>284</v>
      </c>
      <c r="H8" s="28" t="s">
        <v>285</v>
      </c>
      <c r="J8" s="27"/>
      <c r="K8" s="27"/>
      <c r="L8" s="27"/>
      <c r="M8" s="27"/>
      <c r="N8" s="27"/>
      <c r="O8" s="27"/>
      <c r="P8" s="27"/>
      <c r="R8" s="27"/>
      <c r="S8" s="27"/>
      <c r="T8" s="27"/>
      <c r="U8" s="27"/>
      <c r="V8" s="27"/>
      <c r="W8" s="27"/>
      <c r="X8" s="27"/>
    </row>
    <row r="9" spans="1:24" x14ac:dyDescent="0.2">
      <c r="B9" s="27"/>
      <c r="C9" s="27"/>
      <c r="D9" s="27"/>
      <c r="E9" s="27"/>
      <c r="F9" s="27"/>
      <c r="G9" s="27"/>
      <c r="H9" s="27"/>
      <c r="J9" s="27"/>
      <c r="K9" s="27"/>
      <c r="L9" s="27"/>
      <c r="M9" s="27"/>
      <c r="N9" s="27"/>
      <c r="O9" s="27"/>
      <c r="P9" s="27"/>
      <c r="R9" s="27"/>
      <c r="S9" s="27"/>
      <c r="T9" s="27"/>
      <c r="U9" s="27"/>
      <c r="V9" s="27"/>
      <c r="W9" s="27"/>
      <c r="X9" s="27"/>
    </row>
    <row r="10" spans="1:24" x14ac:dyDescent="0.2">
      <c r="B10" s="27"/>
      <c r="C10" s="27"/>
      <c r="D10" s="27"/>
      <c r="E10" s="27"/>
      <c r="F10" s="27"/>
      <c r="G10" s="27"/>
      <c r="H10" s="27"/>
      <c r="J10" s="27"/>
      <c r="K10" s="27"/>
      <c r="L10" s="27"/>
      <c r="M10" s="27"/>
      <c r="N10" s="27"/>
      <c r="O10" s="27"/>
      <c r="P10" s="27"/>
      <c r="R10" s="27"/>
      <c r="S10" s="27"/>
      <c r="T10" s="27"/>
      <c r="U10" s="27"/>
      <c r="V10" s="27"/>
      <c r="W10" s="27"/>
      <c r="X10" s="27"/>
    </row>
    <row r="11" spans="1:24" x14ac:dyDescent="0.2">
      <c r="A11" s="125">
        <f>DATE(VALUE(RIGHT($A$2,4)),VALUE(LEFT($A$2,1))*3-2,1)</f>
        <v>45383</v>
      </c>
      <c r="B11" s="126">
        <f>DATE(VALUE(RIGHT($A$2,4)),VALUE(LEFT($A$2,1))*3-1,0)</f>
        <v>45412</v>
      </c>
      <c r="C11" s="55">
        <f>B11-A11+1</f>
        <v>30</v>
      </c>
      <c r="D11" s="27">
        <f>WEEKDAY(A11,1)</f>
        <v>2</v>
      </c>
      <c r="E11" s="27"/>
      <c r="F11" s="27"/>
      <c r="G11" s="27"/>
      <c r="H11" s="27"/>
      <c r="J11" s="27"/>
      <c r="K11" s="27"/>
      <c r="L11" s="27"/>
      <c r="M11" s="27"/>
      <c r="N11" s="27"/>
      <c r="O11" s="27"/>
      <c r="P11" s="27"/>
      <c r="R11" s="27"/>
      <c r="S11" s="27"/>
      <c r="T11" s="27"/>
      <c r="U11" s="27"/>
      <c r="V11" s="27"/>
      <c r="W11" s="27"/>
      <c r="X11" s="27"/>
    </row>
    <row r="12" spans="1:24" x14ac:dyDescent="0.2">
      <c r="A12" s="125">
        <f>DATE(VALUE(RIGHT($A$2,4)),VALUE(LEFT($A$2,1))*3-1,1)</f>
        <v>45413</v>
      </c>
      <c r="B12" s="126">
        <f>DATE(VALUE(RIGHT($A$2,4)),VALUE(LEFT($A$2,1))*3,0)</f>
        <v>45443</v>
      </c>
      <c r="C12" s="55">
        <f>B12-A12+1</f>
        <v>31</v>
      </c>
      <c r="D12" s="27">
        <f>WEEKDAY(A12,1)</f>
        <v>4</v>
      </c>
      <c r="E12" s="27"/>
      <c r="F12" s="27"/>
      <c r="G12" s="27"/>
      <c r="H12" s="27"/>
      <c r="J12" s="27"/>
      <c r="K12" s="27"/>
      <c r="L12" s="27"/>
      <c r="M12" s="27"/>
      <c r="N12" s="27"/>
      <c r="O12" s="27"/>
      <c r="P12" s="27"/>
      <c r="R12" s="27"/>
      <c r="S12" s="27"/>
      <c r="T12" s="27"/>
      <c r="U12" s="27"/>
      <c r="V12" s="27"/>
      <c r="W12" s="27"/>
      <c r="X12" s="27"/>
    </row>
    <row r="13" spans="1:24" x14ac:dyDescent="0.2">
      <c r="A13" s="125">
        <f>DATE(VALUE(RIGHT($A$2,4)),VALUE(LEFT($A$2,1))*3,1)</f>
        <v>45444</v>
      </c>
      <c r="B13" s="126">
        <f>DATE(VALUE(RIGHT($A$2,4)),VALUE(LEFT($A$2,1))*3+1,0)</f>
        <v>45473</v>
      </c>
      <c r="C13" s="55">
        <f>B13-A13+1</f>
        <v>30</v>
      </c>
      <c r="D13" s="27">
        <f>WEEKDAY(A13,1)</f>
        <v>7</v>
      </c>
      <c r="E13" s="27"/>
      <c r="F13" s="27"/>
      <c r="G13" s="27"/>
      <c r="H13" s="27"/>
      <c r="J13" s="27"/>
      <c r="K13" s="27"/>
      <c r="L13" s="27"/>
      <c r="M13" s="27"/>
      <c r="N13" s="27"/>
      <c r="O13" s="27"/>
      <c r="P13" s="27"/>
      <c r="R13" s="27"/>
      <c r="S13" s="27"/>
      <c r="T13" s="27"/>
      <c r="U13" s="27"/>
      <c r="V13" s="27"/>
      <c r="W13" s="27"/>
      <c r="X13" s="27"/>
    </row>
  </sheetData>
  <sheetProtection algorithmName="SHA-512" hashValue="U9Vwq8Nd9SX/d2bDTiPRp4wBJEJk/w1lfW8euEiEnwbtAYd/ee5qwnR1bvijmEmucdANXTZJAfdvTy0/NhkXbw==" saltValue="LWghoKslhsHFwWwtgaJ7o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rgb="FFFF0000"/>
  </sheetPr>
  <dimension ref="A1:I88"/>
  <sheetViews>
    <sheetView zoomScaleNormal="100" workbookViewId="0">
      <pane ySplit="3" topLeftCell="A76" activePane="bottomLeft" state="frozenSplit"/>
      <selection activeCell="G65" sqref="G65"/>
      <selection pane="bottomLeft" activeCell="A91" sqref="A91"/>
    </sheetView>
  </sheetViews>
  <sheetFormatPr defaultColWidth="9.33203125" defaultRowHeight="11.25" x14ac:dyDescent="0.2"/>
  <cols>
    <col min="1" max="1" width="8.5" customWidth="1"/>
    <col min="2" max="2" width="24.5" customWidth="1"/>
    <col min="3" max="3" width="16" customWidth="1"/>
    <col min="4" max="4" width="8.832031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158</v>
      </c>
      <c r="B1" s="3" t="s">
        <v>159</v>
      </c>
      <c r="C1" s="3" t="s">
        <v>160</v>
      </c>
      <c r="D1" s="3" t="s">
        <v>161</v>
      </c>
      <c r="E1" s="116" t="s">
        <v>162</v>
      </c>
      <c r="F1" s="117" t="s">
        <v>163</v>
      </c>
      <c r="G1" s="117" t="s">
        <v>438</v>
      </c>
      <c r="I1" s="5" t="s">
        <v>164</v>
      </c>
    </row>
    <row r="2" spans="1:9" x14ac:dyDescent="0.2">
      <c r="A2" s="3">
        <v>20032</v>
      </c>
      <c r="B2" s="110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36">
        <v>0</v>
      </c>
      <c r="F2" s="114">
        <v>31.95</v>
      </c>
      <c r="G2" s="113">
        <v>0</v>
      </c>
      <c r="I2" s="107">
        <v>45308</v>
      </c>
    </row>
    <row r="3" spans="1:9" x14ac:dyDescent="0.2">
      <c r="A3" s="3">
        <v>20033</v>
      </c>
      <c r="B3" s="110" t="e">
        <f t="shared" si="0"/>
        <v>#VALUE!</v>
      </c>
      <c r="C3" s="4">
        <v>2304.8200000000002</v>
      </c>
      <c r="D3" s="4" t="e">
        <f t="shared" si="1"/>
        <v>#VALUE!</v>
      </c>
      <c r="E3" s="36">
        <v>0</v>
      </c>
      <c r="F3" s="114">
        <v>31.95</v>
      </c>
      <c r="G3" s="113">
        <v>0</v>
      </c>
    </row>
    <row r="4" spans="1:9" x14ac:dyDescent="0.2">
      <c r="A4" s="3">
        <v>20034</v>
      </c>
      <c r="B4" s="110" t="e">
        <f t="shared" si="0"/>
        <v>#VALUE!</v>
      </c>
      <c r="C4" s="4">
        <v>2304.8200000000002</v>
      </c>
      <c r="D4" s="4" t="e">
        <f t="shared" si="1"/>
        <v>#VALUE!</v>
      </c>
      <c r="E4" s="36">
        <v>0</v>
      </c>
      <c r="F4" s="114">
        <v>31.95</v>
      </c>
      <c r="G4" s="113">
        <v>0</v>
      </c>
    </row>
    <row r="5" spans="1:9" x14ac:dyDescent="0.2">
      <c r="A5" s="3">
        <v>20041</v>
      </c>
      <c r="B5" s="110" t="e">
        <f t="shared" si="0"/>
        <v>#VALUE!</v>
      </c>
      <c r="C5" s="4">
        <v>2304.8200000000002</v>
      </c>
      <c r="D5" s="4" t="e">
        <f t="shared" si="1"/>
        <v>#VALUE!</v>
      </c>
      <c r="E5" s="36">
        <v>0</v>
      </c>
      <c r="F5" s="114">
        <v>31.95</v>
      </c>
      <c r="G5" s="113">
        <v>0</v>
      </c>
    </row>
    <row r="6" spans="1:9" x14ac:dyDescent="0.2">
      <c r="A6" s="3">
        <v>20042</v>
      </c>
      <c r="B6" s="110" t="e">
        <f t="shared" si="0"/>
        <v>#VALUE!</v>
      </c>
      <c r="C6" s="4">
        <v>2304.8200000000002</v>
      </c>
      <c r="D6" s="4" t="e">
        <f t="shared" si="1"/>
        <v>#VALUE!</v>
      </c>
      <c r="E6" s="36">
        <v>0</v>
      </c>
      <c r="F6" s="114">
        <v>31.95</v>
      </c>
      <c r="G6" s="113">
        <v>0</v>
      </c>
    </row>
    <row r="7" spans="1:9" x14ac:dyDescent="0.2">
      <c r="A7" s="3">
        <v>20043</v>
      </c>
      <c r="B7" s="110" t="e">
        <f t="shared" si="0"/>
        <v>#VALUE!</v>
      </c>
      <c r="C7" s="4">
        <v>2304.8200000000002</v>
      </c>
      <c r="D7" s="4" t="e">
        <f t="shared" si="1"/>
        <v>#VALUE!</v>
      </c>
      <c r="E7" s="36">
        <v>0</v>
      </c>
      <c r="F7" s="114">
        <v>31.95</v>
      </c>
      <c r="G7" s="113">
        <v>0</v>
      </c>
    </row>
    <row r="8" spans="1:9" x14ac:dyDescent="0.2">
      <c r="A8" s="3">
        <v>20044</v>
      </c>
      <c r="B8" s="110" t="e">
        <f t="shared" si="0"/>
        <v>#VALUE!</v>
      </c>
      <c r="C8" s="4">
        <v>2304.8200000000002</v>
      </c>
      <c r="D8" s="4" t="e">
        <f t="shared" si="1"/>
        <v>#VALUE!</v>
      </c>
      <c r="E8" s="36">
        <v>0</v>
      </c>
      <c r="F8" s="114">
        <v>31.95</v>
      </c>
      <c r="G8" s="113">
        <v>0</v>
      </c>
    </row>
    <row r="9" spans="1:9" x14ac:dyDescent="0.2">
      <c r="A9" s="3">
        <v>20051</v>
      </c>
      <c r="B9" s="110" t="e">
        <f t="shared" si="0"/>
        <v>#VALUE!</v>
      </c>
      <c r="C9" s="4">
        <v>2310.61</v>
      </c>
      <c r="D9" s="4" t="e">
        <f t="shared" si="1"/>
        <v>#VALUE!</v>
      </c>
      <c r="E9" s="36">
        <v>0</v>
      </c>
      <c r="F9" s="114">
        <v>31.85</v>
      </c>
      <c r="G9" s="113">
        <v>0</v>
      </c>
    </row>
    <row r="10" spans="1:9" x14ac:dyDescent="0.2">
      <c r="A10" s="3">
        <v>20052</v>
      </c>
      <c r="B10" s="110" t="e">
        <f t="shared" si="0"/>
        <v>#VALUE!</v>
      </c>
      <c r="C10" s="4">
        <v>2310.61</v>
      </c>
      <c r="D10" s="4" t="e">
        <f t="shared" si="1"/>
        <v>#VALUE!</v>
      </c>
      <c r="E10" s="36">
        <v>0</v>
      </c>
      <c r="F10" s="114">
        <v>31.85</v>
      </c>
      <c r="G10" s="113">
        <v>0</v>
      </c>
    </row>
    <row r="11" spans="1:9" x14ac:dyDescent="0.2">
      <c r="A11" s="3">
        <v>20053</v>
      </c>
      <c r="B11" s="110" t="e">
        <f t="shared" si="0"/>
        <v>#VALUE!</v>
      </c>
      <c r="C11" s="4">
        <v>2306.2600000000002</v>
      </c>
      <c r="D11" s="4" t="e">
        <f t="shared" si="1"/>
        <v>#VALUE!</v>
      </c>
      <c r="E11" s="36">
        <v>0</v>
      </c>
      <c r="F11" s="114">
        <v>31.85</v>
      </c>
      <c r="G11" s="113">
        <v>0</v>
      </c>
    </row>
    <row r="12" spans="1:9" x14ac:dyDescent="0.2">
      <c r="A12" s="3">
        <v>20054</v>
      </c>
      <c r="B12" s="110" t="e">
        <f t="shared" si="0"/>
        <v>#VALUE!</v>
      </c>
      <c r="C12" s="4">
        <v>2270.0100000000002</v>
      </c>
      <c r="D12" s="4" t="e">
        <f t="shared" si="1"/>
        <v>#VALUE!</v>
      </c>
      <c r="E12" s="36">
        <v>0</v>
      </c>
      <c r="F12" s="114">
        <v>31.85</v>
      </c>
      <c r="G12" s="113">
        <v>0</v>
      </c>
    </row>
    <row r="13" spans="1:9" x14ac:dyDescent="0.2">
      <c r="A13" s="3">
        <v>20061</v>
      </c>
      <c r="B13" s="110" t="e">
        <f t="shared" si="0"/>
        <v>#VALUE!</v>
      </c>
      <c r="C13" s="4">
        <v>2270.0100000000002</v>
      </c>
      <c r="D13" s="4" t="e">
        <f t="shared" si="1"/>
        <v>#VALUE!</v>
      </c>
      <c r="E13" s="36">
        <v>0</v>
      </c>
      <c r="F13" s="114">
        <v>31.85</v>
      </c>
      <c r="G13" s="113">
        <v>0</v>
      </c>
    </row>
    <row r="14" spans="1:9" x14ac:dyDescent="0.2">
      <c r="A14" s="3">
        <v>20062</v>
      </c>
      <c r="B14" s="110" t="e">
        <f t="shared" si="0"/>
        <v>#VALUE!</v>
      </c>
      <c r="C14" s="4">
        <v>2270.0100000000002</v>
      </c>
      <c r="D14" s="4" t="e">
        <f t="shared" si="1"/>
        <v>#VALUE!</v>
      </c>
      <c r="E14" s="36">
        <v>0</v>
      </c>
      <c r="F14" s="114">
        <v>31.85</v>
      </c>
      <c r="G14" s="113">
        <v>0</v>
      </c>
    </row>
    <row r="15" spans="1:9" x14ac:dyDescent="0.2">
      <c r="A15" s="3">
        <v>20063</v>
      </c>
      <c r="B15" s="110" t="e">
        <f t="shared" si="0"/>
        <v>#VALUE!</v>
      </c>
      <c r="C15" s="4">
        <v>2270.0100000000002</v>
      </c>
      <c r="D15" s="4" t="e">
        <f t="shared" si="1"/>
        <v>#VALUE!</v>
      </c>
      <c r="E15" s="36">
        <v>0</v>
      </c>
      <c r="F15" s="114">
        <v>31.85</v>
      </c>
      <c r="G15" s="113">
        <v>0</v>
      </c>
    </row>
    <row r="16" spans="1:9" x14ac:dyDescent="0.2">
      <c r="A16" s="3">
        <v>20064</v>
      </c>
      <c r="B16" s="110" t="e">
        <f t="shared" si="0"/>
        <v>#VALUE!</v>
      </c>
      <c r="C16" s="4">
        <v>2270.0100000000002</v>
      </c>
      <c r="D16" s="4" t="e">
        <f t="shared" si="1"/>
        <v>#VALUE!</v>
      </c>
      <c r="E16" s="36">
        <v>0</v>
      </c>
      <c r="F16" s="114">
        <v>31.85</v>
      </c>
      <c r="G16" s="113">
        <v>0</v>
      </c>
    </row>
    <row r="17" spans="1:7" x14ac:dyDescent="0.2">
      <c r="A17" s="3">
        <v>20071</v>
      </c>
      <c r="B17" s="110" t="e">
        <f t="shared" si="0"/>
        <v>#VALUE!</v>
      </c>
      <c r="C17" s="4">
        <v>2270.0100000000002</v>
      </c>
      <c r="D17" s="4" t="e">
        <f t="shared" si="1"/>
        <v>#VALUE!</v>
      </c>
      <c r="E17" s="36">
        <v>0</v>
      </c>
      <c r="F17" s="114">
        <v>31.85</v>
      </c>
      <c r="G17" s="113">
        <v>0</v>
      </c>
    </row>
    <row r="18" spans="1:7" x14ac:dyDescent="0.2">
      <c r="A18" s="3">
        <v>20072</v>
      </c>
      <c r="B18" s="110" t="e">
        <f t="shared" si="0"/>
        <v>#VALUE!</v>
      </c>
      <c r="C18" s="4">
        <v>2270.0100000000002</v>
      </c>
      <c r="D18" s="4" t="e">
        <f t="shared" si="1"/>
        <v>#VALUE!</v>
      </c>
      <c r="E18" s="36">
        <v>0</v>
      </c>
      <c r="F18" s="114">
        <v>31.85</v>
      </c>
      <c r="G18" s="113">
        <v>0</v>
      </c>
    </row>
    <row r="19" spans="1:7" x14ac:dyDescent="0.2">
      <c r="A19" s="3">
        <v>20073</v>
      </c>
      <c r="B19" s="110" t="e">
        <f t="shared" si="0"/>
        <v>#VALUE!</v>
      </c>
      <c r="C19" s="4">
        <v>2270.0100000000002</v>
      </c>
      <c r="D19" s="4" t="e">
        <f t="shared" si="1"/>
        <v>#VALUE!</v>
      </c>
      <c r="E19" s="36">
        <v>0</v>
      </c>
      <c r="F19" s="114">
        <v>31.85</v>
      </c>
      <c r="G19" s="113">
        <v>0</v>
      </c>
    </row>
    <row r="20" spans="1:7" x14ac:dyDescent="0.2">
      <c r="A20" s="3">
        <v>20074</v>
      </c>
      <c r="B20" s="110" t="e">
        <f t="shared" si="0"/>
        <v>#VALUE!</v>
      </c>
      <c r="C20" s="4">
        <v>2270.0100000000002</v>
      </c>
      <c r="D20" s="4" t="e">
        <f t="shared" si="1"/>
        <v>#VALUE!</v>
      </c>
      <c r="E20" s="36">
        <v>0</v>
      </c>
      <c r="F20" s="114">
        <v>31.85</v>
      </c>
      <c r="G20" s="113">
        <v>0</v>
      </c>
    </row>
    <row r="21" spans="1:7" x14ac:dyDescent="0.2">
      <c r="A21" s="3">
        <v>20081</v>
      </c>
      <c r="B21" s="110" t="e">
        <f t="shared" si="0"/>
        <v>#VALUE!</v>
      </c>
      <c r="C21" s="4">
        <v>2270.0100000000002</v>
      </c>
      <c r="D21" s="4" t="e">
        <f t="shared" si="1"/>
        <v>#VALUE!</v>
      </c>
      <c r="E21" s="36">
        <v>0</v>
      </c>
      <c r="F21" s="114">
        <v>31.85</v>
      </c>
      <c r="G21" s="113">
        <v>0</v>
      </c>
    </row>
    <row r="22" spans="1:7" x14ac:dyDescent="0.2">
      <c r="A22" s="3">
        <v>20082</v>
      </c>
      <c r="B22" s="110" t="e">
        <f t="shared" si="0"/>
        <v>#VALUE!</v>
      </c>
      <c r="C22" s="4">
        <v>2270.0100000000002</v>
      </c>
      <c r="D22" s="4" t="e">
        <f t="shared" si="1"/>
        <v>#VALUE!</v>
      </c>
      <c r="E22" s="36">
        <v>0</v>
      </c>
      <c r="F22" s="114">
        <v>31.85</v>
      </c>
      <c r="G22" s="113">
        <v>0</v>
      </c>
    </row>
    <row r="23" spans="1:7" x14ac:dyDescent="0.2">
      <c r="A23" s="3">
        <v>20083</v>
      </c>
      <c r="B23" s="110" t="e">
        <f t="shared" si="0"/>
        <v>#VALUE!</v>
      </c>
      <c r="C23" s="4">
        <v>2270.0100000000002</v>
      </c>
      <c r="D23" s="4" t="e">
        <f t="shared" si="1"/>
        <v>#VALUE!</v>
      </c>
      <c r="E23" s="36">
        <v>0</v>
      </c>
      <c r="F23" s="114">
        <v>31.85</v>
      </c>
      <c r="G23" s="113">
        <v>0</v>
      </c>
    </row>
    <row r="24" spans="1:7" x14ac:dyDescent="0.2">
      <c r="A24" s="3">
        <v>20084</v>
      </c>
      <c r="B24" s="110" t="e">
        <f t="shared" si="0"/>
        <v>#VALUE!</v>
      </c>
      <c r="C24" s="4">
        <v>2270.0100000000002</v>
      </c>
      <c r="D24" s="4" t="e">
        <f t="shared" si="1"/>
        <v>#VALUE!</v>
      </c>
      <c r="E24" s="36">
        <v>0</v>
      </c>
      <c r="F24" s="114">
        <v>31.85</v>
      </c>
      <c r="G24" s="113">
        <v>0</v>
      </c>
    </row>
    <row r="25" spans="1:7" x14ac:dyDescent="0.2">
      <c r="A25" s="3">
        <v>20091</v>
      </c>
      <c r="B25" s="110" t="e">
        <f t="shared" si="0"/>
        <v>#VALUE!</v>
      </c>
      <c r="C25" s="4">
        <v>2270.0100000000002</v>
      </c>
      <c r="D25" s="4" t="e">
        <f t="shared" si="1"/>
        <v>#VALUE!</v>
      </c>
      <c r="E25" s="36">
        <v>0</v>
      </c>
      <c r="F25" s="114">
        <v>31.85</v>
      </c>
      <c r="G25" s="113">
        <v>0</v>
      </c>
    </row>
    <row r="26" spans="1:7" x14ac:dyDescent="0.2">
      <c r="A26" s="3">
        <v>20092</v>
      </c>
      <c r="B26" s="110" t="e">
        <f t="shared" si="0"/>
        <v>#VALUE!</v>
      </c>
      <c r="C26" s="4">
        <v>2270.0100000000002</v>
      </c>
      <c r="D26" s="4" t="e">
        <f t="shared" si="1"/>
        <v>#VALUE!</v>
      </c>
      <c r="E26" s="36">
        <v>0</v>
      </c>
      <c r="F26" s="114">
        <v>31.85</v>
      </c>
      <c r="G26" s="113">
        <v>0</v>
      </c>
    </row>
    <row r="27" spans="1:7" x14ac:dyDescent="0.2">
      <c r="A27" s="3">
        <v>20093</v>
      </c>
      <c r="B27" s="110" t="e">
        <f t="shared" si="0"/>
        <v>#VALUE!</v>
      </c>
      <c r="C27" s="4">
        <v>2270.0100000000002</v>
      </c>
      <c r="D27" s="4" t="e">
        <f t="shared" si="1"/>
        <v>#VALUE!</v>
      </c>
      <c r="E27" s="36">
        <v>0</v>
      </c>
      <c r="F27" s="114">
        <v>31.85</v>
      </c>
      <c r="G27" s="113">
        <v>0</v>
      </c>
    </row>
    <row r="28" spans="1:7" x14ac:dyDescent="0.2">
      <c r="A28" s="3">
        <v>20094</v>
      </c>
      <c r="B28" s="110" t="e">
        <f t="shared" si="0"/>
        <v>#VALUE!</v>
      </c>
      <c r="C28" s="4">
        <v>2270.0100000000002</v>
      </c>
      <c r="D28" s="4" t="e">
        <f t="shared" si="1"/>
        <v>#VALUE!</v>
      </c>
      <c r="E28" s="36">
        <v>0</v>
      </c>
      <c r="F28" s="114">
        <v>31.85</v>
      </c>
      <c r="G28" s="113">
        <v>0</v>
      </c>
    </row>
    <row r="29" spans="1:7" x14ac:dyDescent="0.2">
      <c r="A29" s="3">
        <v>20101</v>
      </c>
      <c r="B29" s="110" t="e">
        <f t="shared" si="0"/>
        <v>#VALUE!</v>
      </c>
      <c r="C29" s="4">
        <v>2270.0100000000002</v>
      </c>
      <c r="D29" s="4" t="e">
        <f t="shared" si="1"/>
        <v>#VALUE!</v>
      </c>
      <c r="E29" s="36">
        <v>0</v>
      </c>
      <c r="F29" s="114">
        <v>31.85</v>
      </c>
      <c r="G29" s="113">
        <v>0</v>
      </c>
    </row>
    <row r="30" spans="1:7" x14ac:dyDescent="0.2">
      <c r="A30" s="3">
        <v>20102</v>
      </c>
      <c r="B30" s="110" t="e">
        <f t="shared" si="0"/>
        <v>#VALUE!</v>
      </c>
      <c r="C30" s="4">
        <v>2270.0100000000002</v>
      </c>
      <c r="D30" s="4" t="e">
        <f t="shared" si="1"/>
        <v>#VALUE!</v>
      </c>
      <c r="E30" s="36">
        <v>0</v>
      </c>
      <c r="F30" s="114">
        <v>31.85</v>
      </c>
      <c r="G30" s="113">
        <v>0</v>
      </c>
    </row>
    <row r="31" spans="1:7" x14ac:dyDescent="0.2">
      <c r="A31" s="3">
        <v>20103</v>
      </c>
      <c r="B31" s="110" t="e">
        <f t="shared" si="0"/>
        <v>#VALUE!</v>
      </c>
      <c r="C31" s="4">
        <v>2270.0100000000002</v>
      </c>
      <c r="D31" s="4" t="e">
        <f t="shared" si="1"/>
        <v>#VALUE!</v>
      </c>
      <c r="E31" s="36">
        <v>0</v>
      </c>
      <c r="F31" s="114">
        <v>31.85</v>
      </c>
      <c r="G31" s="113">
        <v>0</v>
      </c>
    </row>
    <row r="32" spans="1:7" x14ac:dyDescent="0.2">
      <c r="A32" s="3">
        <v>20104</v>
      </c>
      <c r="B32" s="110" t="e">
        <f t="shared" si="0"/>
        <v>#VALUE!</v>
      </c>
      <c r="C32" s="4">
        <v>2270.0100000000002</v>
      </c>
      <c r="D32" s="4" t="e">
        <f t="shared" si="1"/>
        <v>#VALUE!</v>
      </c>
      <c r="E32" s="36">
        <v>0</v>
      </c>
      <c r="F32" s="114">
        <v>31.85</v>
      </c>
      <c r="G32" s="113">
        <v>0</v>
      </c>
    </row>
    <row r="33" spans="1:7" x14ac:dyDescent="0.2">
      <c r="A33" s="3">
        <v>20111</v>
      </c>
      <c r="B33" s="110" t="e">
        <f t="shared" si="0"/>
        <v>#VALUE!</v>
      </c>
      <c r="C33" s="4">
        <v>2270.0100000000002</v>
      </c>
      <c r="D33" s="4" t="e">
        <f t="shared" si="1"/>
        <v>#VALUE!</v>
      </c>
      <c r="E33" s="36">
        <v>0</v>
      </c>
      <c r="F33" s="114">
        <v>31.85</v>
      </c>
      <c r="G33" s="113">
        <v>0</v>
      </c>
    </row>
    <row r="34" spans="1:7" x14ac:dyDescent="0.2">
      <c r="A34" s="3">
        <v>20112</v>
      </c>
      <c r="B34" s="110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36">
        <v>0</v>
      </c>
      <c r="F34" s="114">
        <v>31.85</v>
      </c>
      <c r="G34" s="113">
        <v>0</v>
      </c>
    </row>
    <row r="35" spans="1:7" x14ac:dyDescent="0.2">
      <c r="A35" s="3">
        <v>20113</v>
      </c>
      <c r="B35" s="110" t="e">
        <f t="shared" si="2"/>
        <v>#VALUE!</v>
      </c>
      <c r="C35" s="4">
        <v>2270.0100000000002</v>
      </c>
      <c r="D35" s="4" t="e">
        <f t="shared" si="3"/>
        <v>#VALUE!</v>
      </c>
      <c r="E35" s="36">
        <v>0</v>
      </c>
      <c r="F35" s="114">
        <v>31.85</v>
      </c>
      <c r="G35" s="113">
        <v>0</v>
      </c>
    </row>
    <row r="36" spans="1:7" x14ac:dyDescent="0.2">
      <c r="A36" s="3">
        <v>20114</v>
      </c>
      <c r="B36" s="110" t="e">
        <f t="shared" si="2"/>
        <v>#VALUE!</v>
      </c>
      <c r="C36" s="4">
        <v>2270.0100000000002</v>
      </c>
      <c r="D36" s="4" t="e">
        <f t="shared" si="3"/>
        <v>#VALUE!</v>
      </c>
      <c r="E36" s="36">
        <v>0</v>
      </c>
      <c r="F36" s="114">
        <v>31.85</v>
      </c>
      <c r="G36" s="113">
        <v>0</v>
      </c>
    </row>
    <row r="37" spans="1:7" x14ac:dyDescent="0.2">
      <c r="A37" s="3">
        <v>20121</v>
      </c>
      <c r="B37" s="110" t="e">
        <f t="shared" si="2"/>
        <v>#VALUE!</v>
      </c>
      <c r="C37" s="4">
        <v>2270.0100000000002</v>
      </c>
      <c r="D37" s="4" t="e">
        <f t="shared" si="3"/>
        <v>#VALUE!</v>
      </c>
      <c r="E37" s="36">
        <v>0</v>
      </c>
      <c r="F37" s="114">
        <v>31.85</v>
      </c>
      <c r="G37" s="113">
        <v>0</v>
      </c>
    </row>
    <row r="38" spans="1:7" x14ac:dyDescent="0.2">
      <c r="A38" s="3">
        <v>20122</v>
      </c>
      <c r="B38" s="110" t="e">
        <f t="shared" si="2"/>
        <v>#VALUE!</v>
      </c>
      <c r="C38" s="4">
        <v>2270.0100000000002</v>
      </c>
      <c r="D38" s="4" t="e">
        <f t="shared" si="3"/>
        <v>#VALUE!</v>
      </c>
      <c r="E38" s="36">
        <v>0</v>
      </c>
      <c r="F38" s="114">
        <v>31.85</v>
      </c>
      <c r="G38" s="113">
        <v>0</v>
      </c>
    </row>
    <row r="39" spans="1:7" x14ac:dyDescent="0.2">
      <c r="A39" s="3">
        <v>20123</v>
      </c>
      <c r="B39" s="110" t="e">
        <f t="shared" si="2"/>
        <v>#VALUE!</v>
      </c>
      <c r="C39" s="4">
        <v>2270.0100000000002</v>
      </c>
      <c r="D39" s="4" t="e">
        <f t="shared" si="3"/>
        <v>#VALUE!</v>
      </c>
      <c r="E39" s="36">
        <v>0</v>
      </c>
      <c r="F39" s="114">
        <v>31.85</v>
      </c>
      <c r="G39" s="113">
        <v>0</v>
      </c>
    </row>
    <row r="40" spans="1:7" x14ac:dyDescent="0.2">
      <c r="A40" s="3">
        <v>20124</v>
      </c>
      <c r="B40" s="110" t="e">
        <f t="shared" si="2"/>
        <v>#VALUE!</v>
      </c>
      <c r="C40" s="4">
        <v>2270.0100000000002</v>
      </c>
      <c r="D40" s="4" t="e">
        <f t="shared" si="3"/>
        <v>#VALUE!</v>
      </c>
      <c r="E40" s="36">
        <v>0</v>
      </c>
      <c r="F40" s="114">
        <v>31.85</v>
      </c>
      <c r="G40" s="113">
        <v>0</v>
      </c>
    </row>
    <row r="41" spans="1:7" x14ac:dyDescent="0.2">
      <c r="A41" s="3">
        <v>20131</v>
      </c>
      <c r="B41" s="110" t="e">
        <f t="shared" si="2"/>
        <v>#VALUE!</v>
      </c>
      <c r="C41" s="4">
        <v>2270.0100000000002</v>
      </c>
      <c r="D41" s="4" t="e">
        <f t="shared" si="3"/>
        <v>#VALUE!</v>
      </c>
      <c r="E41" s="36">
        <v>0</v>
      </c>
      <c r="F41" s="114">
        <v>31.85</v>
      </c>
      <c r="G41" s="113">
        <v>0</v>
      </c>
    </row>
    <row r="42" spans="1:7" x14ac:dyDescent="0.2">
      <c r="A42" s="3">
        <v>20132</v>
      </c>
      <c r="B42" s="110" t="e">
        <f t="shared" si="2"/>
        <v>#VALUE!</v>
      </c>
      <c r="C42" s="4">
        <v>2270.0100000000002</v>
      </c>
      <c r="D42" s="4" t="e">
        <f t="shared" si="3"/>
        <v>#VALUE!</v>
      </c>
      <c r="E42" s="36">
        <v>0</v>
      </c>
      <c r="F42" s="114">
        <v>31.85</v>
      </c>
      <c r="G42" s="113">
        <v>0</v>
      </c>
    </row>
    <row r="43" spans="1:7" x14ac:dyDescent="0.2">
      <c r="A43" s="3">
        <v>20133</v>
      </c>
      <c r="B43" s="110" t="e">
        <f t="shared" si="2"/>
        <v>#VALUE!</v>
      </c>
      <c r="C43" s="4">
        <v>2270.0100000000002</v>
      </c>
      <c r="D43" s="4" t="e">
        <f t="shared" si="3"/>
        <v>#VALUE!</v>
      </c>
      <c r="E43" s="37">
        <v>0</v>
      </c>
      <c r="F43" s="113">
        <v>31.85</v>
      </c>
      <c r="G43" s="113">
        <v>0</v>
      </c>
    </row>
    <row r="44" spans="1:7" x14ac:dyDescent="0.2">
      <c r="A44" s="3">
        <v>20134</v>
      </c>
      <c r="B44" s="110" t="e">
        <f t="shared" si="2"/>
        <v>#VALUE!</v>
      </c>
      <c r="C44" s="4">
        <v>2270.0100000000002</v>
      </c>
      <c r="D44" s="4" t="e">
        <f t="shared" si="3"/>
        <v>#VALUE!</v>
      </c>
      <c r="E44" s="37">
        <v>0</v>
      </c>
      <c r="F44" s="113">
        <v>31.85</v>
      </c>
      <c r="G44" s="113">
        <v>0</v>
      </c>
    </row>
    <row r="45" spans="1:7" x14ac:dyDescent="0.2">
      <c r="A45" s="39">
        <v>20141</v>
      </c>
      <c r="B45" s="110" t="e">
        <f t="shared" si="2"/>
        <v>#VALUE!</v>
      </c>
      <c r="C45" s="36">
        <v>0</v>
      </c>
      <c r="D45" s="36" t="e">
        <f t="shared" si="3"/>
        <v>#VALUE!</v>
      </c>
      <c r="E45" s="37">
        <v>770</v>
      </c>
      <c r="F45" s="113">
        <v>31.85</v>
      </c>
      <c r="G45" s="113">
        <v>29.12</v>
      </c>
    </row>
    <row r="46" spans="1:7" x14ac:dyDescent="0.2">
      <c r="A46" s="39">
        <v>20142</v>
      </c>
      <c r="B46" s="110" t="e">
        <f t="shared" si="2"/>
        <v>#VALUE!</v>
      </c>
      <c r="C46" s="36">
        <v>0</v>
      </c>
      <c r="D46" s="36" t="e">
        <f t="shared" si="3"/>
        <v>#VALUE!</v>
      </c>
      <c r="E46" s="37">
        <v>770</v>
      </c>
      <c r="F46" s="113">
        <v>31.85</v>
      </c>
      <c r="G46" s="113">
        <v>29.12</v>
      </c>
    </row>
    <row r="47" spans="1:7" x14ac:dyDescent="0.2">
      <c r="A47" s="39">
        <v>20143</v>
      </c>
      <c r="B47" s="110" t="e">
        <f t="shared" si="2"/>
        <v>#VALUE!</v>
      </c>
      <c r="C47" s="36">
        <v>0</v>
      </c>
      <c r="D47" s="36" t="e">
        <f t="shared" si="3"/>
        <v>#VALUE!</v>
      </c>
      <c r="E47" s="37">
        <v>770</v>
      </c>
      <c r="F47" s="113">
        <v>31.85</v>
      </c>
      <c r="G47" s="113">
        <v>29.12</v>
      </c>
    </row>
    <row r="48" spans="1:7" x14ac:dyDescent="0.2">
      <c r="A48" s="39">
        <v>20144</v>
      </c>
      <c r="B48" s="110" t="e">
        <f t="shared" si="2"/>
        <v>#VALUE!</v>
      </c>
      <c r="C48" s="36">
        <v>0</v>
      </c>
      <c r="D48" s="36" t="e">
        <f t="shared" si="3"/>
        <v>#VALUE!</v>
      </c>
      <c r="E48" s="37">
        <v>770</v>
      </c>
      <c r="F48" s="113">
        <v>31.85</v>
      </c>
      <c r="G48" s="113">
        <v>29.12</v>
      </c>
    </row>
    <row r="49" spans="1:7" x14ac:dyDescent="0.2">
      <c r="A49" s="39">
        <v>20151</v>
      </c>
      <c r="B49" s="110" t="e">
        <f t="shared" si="2"/>
        <v>#VALUE!</v>
      </c>
      <c r="C49" s="36">
        <v>0</v>
      </c>
      <c r="D49" s="36" t="e">
        <f t="shared" si="3"/>
        <v>#VALUE!</v>
      </c>
      <c r="E49" s="37">
        <v>770</v>
      </c>
      <c r="F49" s="113">
        <v>32</v>
      </c>
      <c r="G49" s="113">
        <v>29.17</v>
      </c>
    </row>
    <row r="50" spans="1:7" x14ac:dyDescent="0.2">
      <c r="A50" s="39">
        <v>20152</v>
      </c>
      <c r="B50" s="110" t="e">
        <f t="shared" si="2"/>
        <v>#VALUE!</v>
      </c>
      <c r="C50" s="36">
        <v>0</v>
      </c>
      <c r="D50" s="36" t="e">
        <f t="shared" si="3"/>
        <v>#VALUE!</v>
      </c>
      <c r="E50" s="37">
        <v>770</v>
      </c>
      <c r="F50" s="113">
        <v>32</v>
      </c>
      <c r="G50" s="113">
        <v>29.17</v>
      </c>
    </row>
    <row r="51" spans="1:7" x14ac:dyDescent="0.2">
      <c r="A51" s="39">
        <v>20153</v>
      </c>
      <c r="B51" s="110" t="e">
        <f t="shared" si="2"/>
        <v>#VALUE!</v>
      </c>
      <c r="C51" s="36">
        <v>0</v>
      </c>
      <c r="D51" s="36" t="e">
        <f t="shared" si="3"/>
        <v>#VALUE!</v>
      </c>
      <c r="E51" s="37">
        <v>770</v>
      </c>
      <c r="F51" s="113">
        <v>32</v>
      </c>
      <c r="G51" s="113">
        <v>29.17</v>
      </c>
    </row>
    <row r="52" spans="1:7" x14ac:dyDescent="0.2">
      <c r="A52" s="39">
        <v>20154</v>
      </c>
      <c r="B52" s="110" t="e">
        <f t="shared" si="2"/>
        <v>#VALUE!</v>
      </c>
      <c r="C52" s="36">
        <v>0</v>
      </c>
      <c r="D52" s="36" t="e">
        <f t="shared" si="3"/>
        <v>#VALUE!</v>
      </c>
      <c r="E52" s="37">
        <v>770</v>
      </c>
      <c r="F52" s="113">
        <v>32</v>
      </c>
      <c r="G52" s="113">
        <v>29.17</v>
      </c>
    </row>
    <row r="53" spans="1:7" x14ac:dyDescent="0.2">
      <c r="A53" s="39">
        <v>20161</v>
      </c>
      <c r="B53" s="110" t="e">
        <f t="shared" si="2"/>
        <v>#VALUE!</v>
      </c>
      <c r="C53" s="36">
        <v>0</v>
      </c>
      <c r="D53" s="36" t="e">
        <f t="shared" si="3"/>
        <v>#VALUE!</v>
      </c>
      <c r="E53" s="37">
        <v>770</v>
      </c>
      <c r="F53" s="113">
        <v>32</v>
      </c>
      <c r="G53" s="113">
        <v>29.17</v>
      </c>
    </row>
    <row r="54" spans="1:7" x14ac:dyDescent="0.2">
      <c r="A54" s="39">
        <v>20162</v>
      </c>
      <c r="B54" s="110" t="e">
        <f t="shared" si="2"/>
        <v>#VALUE!</v>
      </c>
      <c r="C54" s="36">
        <v>0</v>
      </c>
      <c r="D54" s="36" t="e">
        <f t="shared" si="3"/>
        <v>#VALUE!</v>
      </c>
      <c r="E54" s="37">
        <v>770</v>
      </c>
      <c r="F54" s="113">
        <v>32</v>
      </c>
      <c r="G54" s="113">
        <v>29.17</v>
      </c>
    </row>
    <row r="55" spans="1:7" x14ac:dyDescent="0.2">
      <c r="A55" s="39">
        <v>20163</v>
      </c>
      <c r="B55" s="110" t="e">
        <f t="shared" si="2"/>
        <v>#VALUE!</v>
      </c>
      <c r="C55" s="36">
        <v>0</v>
      </c>
      <c r="D55" s="36" t="e">
        <f t="shared" si="3"/>
        <v>#VALUE!</v>
      </c>
      <c r="E55" s="37">
        <v>770</v>
      </c>
      <c r="F55" s="113">
        <v>32</v>
      </c>
      <c r="G55" s="113">
        <v>29.17</v>
      </c>
    </row>
    <row r="56" spans="1:7" x14ac:dyDescent="0.2">
      <c r="A56" s="39">
        <v>20164</v>
      </c>
      <c r="B56" s="110" t="e">
        <f t="shared" si="2"/>
        <v>#VALUE!</v>
      </c>
      <c r="C56" s="36">
        <v>0</v>
      </c>
      <c r="D56" s="36" t="e">
        <f t="shared" si="3"/>
        <v>#VALUE!</v>
      </c>
      <c r="E56" s="37">
        <v>770</v>
      </c>
      <c r="F56" s="113">
        <v>32</v>
      </c>
      <c r="G56" s="113">
        <v>29.17</v>
      </c>
    </row>
    <row r="57" spans="1:7" x14ac:dyDescent="0.2">
      <c r="A57" s="39">
        <v>20171</v>
      </c>
      <c r="B57" s="110" t="e">
        <f t="shared" si="2"/>
        <v>#VALUE!</v>
      </c>
      <c r="C57" s="36">
        <v>0</v>
      </c>
      <c r="D57" s="36" t="e">
        <f t="shared" si="3"/>
        <v>#VALUE!</v>
      </c>
      <c r="E57" s="37">
        <v>770</v>
      </c>
      <c r="F57" s="113">
        <v>32</v>
      </c>
      <c r="G57" s="113">
        <v>30.05</v>
      </c>
    </row>
    <row r="58" spans="1:7" x14ac:dyDescent="0.2">
      <c r="A58" s="111">
        <v>20172</v>
      </c>
      <c r="B58" s="110" t="e">
        <f t="shared" si="2"/>
        <v>#VALUE!</v>
      </c>
      <c r="C58" s="110">
        <v>0</v>
      </c>
      <c r="D58" s="110" t="e">
        <f t="shared" si="3"/>
        <v>#VALUE!</v>
      </c>
      <c r="E58" s="112">
        <v>770</v>
      </c>
      <c r="F58" s="113">
        <v>32</v>
      </c>
      <c r="G58" s="113">
        <v>30.05</v>
      </c>
    </row>
    <row r="59" spans="1:7" x14ac:dyDescent="0.2">
      <c r="A59" s="111">
        <v>20173</v>
      </c>
      <c r="B59" s="110" t="e">
        <f t="shared" si="2"/>
        <v>#VALUE!</v>
      </c>
      <c r="C59" s="110">
        <v>0</v>
      </c>
      <c r="D59" s="110" t="e">
        <f t="shared" si="3"/>
        <v>#VALUE!</v>
      </c>
      <c r="E59" s="112">
        <v>770</v>
      </c>
      <c r="F59" s="113">
        <v>32</v>
      </c>
      <c r="G59" s="113">
        <v>30.05</v>
      </c>
    </row>
    <row r="60" spans="1:7" x14ac:dyDescent="0.2">
      <c r="A60" s="111">
        <v>20174</v>
      </c>
      <c r="B60" s="110" t="e">
        <f t="shared" si="2"/>
        <v>#VALUE!</v>
      </c>
      <c r="C60" s="110">
        <v>0</v>
      </c>
      <c r="D60" s="110" t="e">
        <f t="shared" si="3"/>
        <v>#VALUE!</v>
      </c>
      <c r="E60" s="112">
        <v>770</v>
      </c>
      <c r="F60" s="113">
        <v>32</v>
      </c>
      <c r="G60" s="113">
        <v>30.05</v>
      </c>
    </row>
    <row r="61" spans="1:7" x14ac:dyDescent="0.2">
      <c r="A61" s="111">
        <v>20181</v>
      </c>
      <c r="B61" s="110" t="e">
        <f t="shared" ref="B61:B72" si="4">IF(user_wg_cat&lt;&gt;wg_cat_ppl,F61,G61)</f>
        <v>#VALUE!</v>
      </c>
      <c r="C61" s="110">
        <v>0</v>
      </c>
      <c r="D61" s="110" t="e">
        <f t="shared" ref="D61:D72" si="5">ROUND(C61*B61/100,2)</f>
        <v>#VALUE!</v>
      </c>
      <c r="E61" s="112">
        <v>770</v>
      </c>
      <c r="F61" s="113">
        <v>32</v>
      </c>
      <c r="G61" s="113">
        <v>30.05</v>
      </c>
    </row>
    <row r="62" spans="1:7" x14ac:dyDescent="0.2">
      <c r="A62" s="111">
        <v>20182</v>
      </c>
      <c r="B62" s="110" t="e">
        <f t="shared" si="4"/>
        <v>#VALUE!</v>
      </c>
      <c r="C62" s="110">
        <v>0</v>
      </c>
      <c r="D62" s="110" t="e">
        <f t="shared" si="5"/>
        <v>#VALUE!</v>
      </c>
      <c r="E62" s="112">
        <v>770</v>
      </c>
      <c r="F62" s="113">
        <v>32</v>
      </c>
      <c r="G62" s="113">
        <v>30.05</v>
      </c>
    </row>
    <row r="63" spans="1:7" x14ac:dyDescent="0.2">
      <c r="A63" s="111">
        <v>20183</v>
      </c>
      <c r="B63" s="110" t="e">
        <f t="shared" si="4"/>
        <v>#VALUE!</v>
      </c>
      <c r="C63" s="110">
        <v>0</v>
      </c>
      <c r="D63" s="110" t="e">
        <f t="shared" si="5"/>
        <v>#VALUE!</v>
      </c>
      <c r="E63" s="112">
        <v>770</v>
      </c>
      <c r="F63" s="113">
        <v>32</v>
      </c>
      <c r="G63" s="113">
        <v>30.05</v>
      </c>
    </row>
    <row r="64" spans="1:7" x14ac:dyDescent="0.2">
      <c r="A64" s="111">
        <v>20184</v>
      </c>
      <c r="B64" s="110" t="e">
        <f t="shared" si="4"/>
        <v>#VALUE!</v>
      </c>
      <c r="C64" s="110">
        <v>0</v>
      </c>
      <c r="D64" s="110" t="e">
        <f t="shared" si="5"/>
        <v>#VALUE!</v>
      </c>
      <c r="E64" s="112">
        <v>770</v>
      </c>
      <c r="F64" s="113">
        <v>32</v>
      </c>
      <c r="G64" s="113">
        <v>30.05</v>
      </c>
    </row>
    <row r="65" spans="1:7" x14ac:dyDescent="0.2">
      <c r="A65" s="111">
        <v>20191</v>
      </c>
      <c r="B65" s="110" t="e">
        <f t="shared" si="4"/>
        <v>#VALUE!</v>
      </c>
      <c r="C65" s="110">
        <v>0</v>
      </c>
      <c r="D65" s="110" t="e">
        <f t="shared" si="5"/>
        <v>#VALUE!</v>
      </c>
      <c r="E65" s="112">
        <v>770</v>
      </c>
      <c r="F65" s="113">
        <v>32</v>
      </c>
      <c r="G65" s="113">
        <v>30.05</v>
      </c>
    </row>
    <row r="66" spans="1:7" x14ac:dyDescent="0.2">
      <c r="A66" s="111">
        <v>20192</v>
      </c>
      <c r="B66" s="110" t="e">
        <f t="shared" si="4"/>
        <v>#VALUE!</v>
      </c>
      <c r="C66" s="110">
        <v>0</v>
      </c>
      <c r="D66" s="110" t="e">
        <f t="shared" si="5"/>
        <v>#VALUE!</v>
      </c>
      <c r="E66" s="112">
        <v>770</v>
      </c>
      <c r="F66" s="113">
        <v>32</v>
      </c>
      <c r="G66" s="113">
        <v>30.05</v>
      </c>
    </row>
    <row r="67" spans="1:7" x14ac:dyDescent="0.2">
      <c r="A67" s="111">
        <v>20193</v>
      </c>
      <c r="B67" s="110" t="e">
        <f t="shared" si="4"/>
        <v>#VALUE!</v>
      </c>
      <c r="C67" s="110">
        <v>0</v>
      </c>
      <c r="D67" s="110" t="e">
        <f t="shared" si="5"/>
        <v>#VALUE!</v>
      </c>
      <c r="E67" s="112">
        <v>770</v>
      </c>
      <c r="F67" s="113">
        <v>32</v>
      </c>
      <c r="G67" s="113">
        <v>30.05</v>
      </c>
    </row>
    <row r="68" spans="1:7" x14ac:dyDescent="0.2">
      <c r="A68" s="111">
        <v>20194</v>
      </c>
      <c r="B68" s="110" t="e">
        <f t="shared" si="4"/>
        <v>#VALUE!</v>
      </c>
      <c r="C68" s="110">
        <v>0</v>
      </c>
      <c r="D68" s="110" t="e">
        <f t="shared" si="5"/>
        <v>#VALUE!</v>
      </c>
      <c r="E68" s="112">
        <v>770</v>
      </c>
      <c r="F68" s="113">
        <v>32</v>
      </c>
      <c r="G68" s="113">
        <v>30.05</v>
      </c>
    </row>
    <row r="69" spans="1:7" x14ac:dyDescent="0.2">
      <c r="A69" s="111">
        <v>20201</v>
      </c>
      <c r="B69" s="110" t="e">
        <f t="shared" si="4"/>
        <v>#VALUE!</v>
      </c>
      <c r="C69" s="110">
        <v>0</v>
      </c>
      <c r="D69" s="110" t="e">
        <f t="shared" si="5"/>
        <v>#VALUE!</v>
      </c>
      <c r="E69" s="112">
        <v>770</v>
      </c>
      <c r="F69" s="113">
        <v>32</v>
      </c>
      <c r="G69" s="113">
        <v>30.05</v>
      </c>
    </row>
    <row r="70" spans="1:7" x14ac:dyDescent="0.2">
      <c r="A70" s="111">
        <v>20202</v>
      </c>
      <c r="B70" s="110" t="e">
        <f t="shared" si="4"/>
        <v>#VALUE!</v>
      </c>
      <c r="C70" s="110">
        <v>0</v>
      </c>
      <c r="D70" s="110" t="e">
        <f t="shared" si="5"/>
        <v>#VALUE!</v>
      </c>
      <c r="E70" s="112">
        <v>770</v>
      </c>
      <c r="F70" s="113">
        <v>32</v>
      </c>
      <c r="G70" s="113">
        <v>30.05</v>
      </c>
    </row>
    <row r="71" spans="1:7" x14ac:dyDescent="0.2">
      <c r="A71" s="111">
        <v>20203</v>
      </c>
      <c r="B71" s="110" t="e">
        <f t="shared" si="4"/>
        <v>#VALUE!</v>
      </c>
      <c r="C71" s="110">
        <v>0</v>
      </c>
      <c r="D71" s="110" t="e">
        <f t="shared" si="5"/>
        <v>#VALUE!</v>
      </c>
      <c r="E71" s="112">
        <v>770</v>
      </c>
      <c r="F71" s="113">
        <v>32</v>
      </c>
      <c r="G71" s="113">
        <v>30.05</v>
      </c>
    </row>
    <row r="72" spans="1:7" x14ac:dyDescent="0.2">
      <c r="A72" s="111">
        <v>20204</v>
      </c>
      <c r="B72" s="110" t="e">
        <f t="shared" si="4"/>
        <v>#VALUE!</v>
      </c>
      <c r="C72" s="110">
        <v>0</v>
      </c>
      <c r="D72" s="110" t="e">
        <f t="shared" si="5"/>
        <v>#VALUE!</v>
      </c>
      <c r="E72" s="112">
        <v>770</v>
      </c>
      <c r="F72" s="113">
        <v>32</v>
      </c>
      <c r="G72" s="113">
        <v>30.05</v>
      </c>
    </row>
    <row r="73" spans="1:7" x14ac:dyDescent="0.2">
      <c r="A73" s="111">
        <v>20211</v>
      </c>
      <c r="B73" s="110" t="e">
        <f>IF(user_wg_cat&lt;&gt;wg_cat_ppl,F73,G73)</f>
        <v>#VALUE!</v>
      </c>
      <c r="C73" s="110">
        <v>0</v>
      </c>
      <c r="D73" s="110" t="e">
        <f t="shared" ref="D73:D80" si="6">ROUND(C73*B73/100,2)</f>
        <v>#VALUE!</v>
      </c>
      <c r="E73" s="112">
        <v>770</v>
      </c>
      <c r="F73" s="113">
        <v>32</v>
      </c>
      <c r="G73" s="113">
        <v>30.05</v>
      </c>
    </row>
    <row r="74" spans="1:7" x14ac:dyDescent="0.2">
      <c r="A74" s="111">
        <v>20212</v>
      </c>
      <c r="B74" s="110" t="e">
        <f>IF(user_wg_cat&lt;&gt;wg_cat_ppl,F74,G74)</f>
        <v>#VALUE!</v>
      </c>
      <c r="C74" s="110">
        <v>0</v>
      </c>
      <c r="D74" s="110" t="e">
        <f t="shared" si="6"/>
        <v>#VALUE!</v>
      </c>
      <c r="E74" s="112">
        <v>770</v>
      </c>
      <c r="F74" s="113">
        <v>32</v>
      </c>
      <c r="G74" s="113">
        <v>30.05</v>
      </c>
    </row>
    <row r="75" spans="1:7" x14ac:dyDescent="0.2">
      <c r="A75" s="111">
        <v>20213</v>
      </c>
      <c r="B75" s="110" t="e">
        <f>IF(user_wg_cat&lt;&gt;wg_cat_ppl,F75,G75)</f>
        <v>#VALUE!</v>
      </c>
      <c r="C75" s="110">
        <v>0</v>
      </c>
      <c r="D75" s="110" t="e">
        <f t="shared" si="6"/>
        <v>#VALUE!</v>
      </c>
      <c r="E75" s="112">
        <v>770</v>
      </c>
      <c r="F75" s="113">
        <v>32</v>
      </c>
      <c r="G75" s="113">
        <v>30.05</v>
      </c>
    </row>
    <row r="76" spans="1:7" x14ac:dyDescent="0.2">
      <c r="A76" s="111">
        <v>20214</v>
      </c>
      <c r="B76" s="110" t="e">
        <f>IF(user_wg_cat&lt;&gt;wg_cat_ppl,F76,G76)</f>
        <v>#VALUE!</v>
      </c>
      <c r="C76" s="110">
        <v>0</v>
      </c>
      <c r="D76" s="110" t="e">
        <f t="shared" si="6"/>
        <v>#VALUE!</v>
      </c>
      <c r="E76" s="112">
        <v>770</v>
      </c>
      <c r="F76" s="113">
        <v>32</v>
      </c>
      <c r="G76" s="113">
        <v>30.05</v>
      </c>
    </row>
    <row r="77" spans="1:7" x14ac:dyDescent="0.2">
      <c r="A77" s="111">
        <v>20221</v>
      </c>
      <c r="B77" s="110" t="e">
        <f t="shared" ref="B77:B84" si="7">IF((LEN(wg_cat_ppl)-LEN(SUBSTITUTE(wg_cat_ppl,TEXT(user_wg_cat,"000"),""))&lt;&gt;3),F77,G77)</f>
        <v>#VALUE!</v>
      </c>
      <c r="C77" s="110">
        <v>0</v>
      </c>
      <c r="D77" s="110" t="e">
        <f t="shared" si="6"/>
        <v>#VALUE!</v>
      </c>
      <c r="E77" s="112">
        <v>770</v>
      </c>
      <c r="F77" s="113">
        <v>32</v>
      </c>
      <c r="G77" s="113">
        <v>30.05</v>
      </c>
    </row>
    <row r="78" spans="1:7" x14ac:dyDescent="0.2">
      <c r="A78" s="111">
        <v>20222</v>
      </c>
      <c r="B78" s="110" t="e">
        <f t="shared" si="7"/>
        <v>#VALUE!</v>
      </c>
      <c r="C78" s="110">
        <v>0</v>
      </c>
      <c r="D78" s="110" t="e">
        <f t="shared" si="6"/>
        <v>#VALUE!</v>
      </c>
      <c r="E78" s="112">
        <v>770</v>
      </c>
      <c r="F78" s="113">
        <v>32</v>
      </c>
      <c r="G78" s="113">
        <v>30.05</v>
      </c>
    </row>
    <row r="79" spans="1:7" x14ac:dyDescent="0.2">
      <c r="A79" s="111">
        <v>20223</v>
      </c>
      <c r="B79" s="110" t="e">
        <f t="shared" si="7"/>
        <v>#VALUE!</v>
      </c>
      <c r="C79" s="110">
        <v>0</v>
      </c>
      <c r="D79" s="110" t="e">
        <f t="shared" si="6"/>
        <v>#VALUE!</v>
      </c>
      <c r="E79" s="112">
        <v>770</v>
      </c>
      <c r="F79" s="113">
        <v>32</v>
      </c>
      <c r="G79" s="113">
        <v>30.05</v>
      </c>
    </row>
    <row r="80" spans="1:7" x14ac:dyDescent="0.2">
      <c r="A80" s="111">
        <v>20224</v>
      </c>
      <c r="B80" s="110" t="e">
        <f t="shared" si="7"/>
        <v>#VALUE!</v>
      </c>
      <c r="C80" s="110">
        <v>0</v>
      </c>
      <c r="D80" s="110" t="e">
        <f t="shared" si="6"/>
        <v>#VALUE!</v>
      </c>
      <c r="E80" s="112">
        <v>770</v>
      </c>
      <c r="F80" s="113">
        <v>32</v>
      </c>
      <c r="G80" s="113">
        <v>30.05</v>
      </c>
    </row>
    <row r="81" spans="1:7" x14ac:dyDescent="0.2">
      <c r="A81" s="111">
        <v>20231</v>
      </c>
      <c r="B81" s="110" t="e">
        <f t="shared" si="7"/>
        <v>#VALUE!</v>
      </c>
      <c r="C81" s="110">
        <v>0</v>
      </c>
      <c r="D81" s="110" t="e">
        <f t="shared" ref="D81:D88" si="8">ROUND(C81*B81/100,2)</f>
        <v>#VALUE!</v>
      </c>
      <c r="E81" s="112">
        <v>770</v>
      </c>
      <c r="F81" s="113">
        <v>32</v>
      </c>
      <c r="G81" s="113">
        <v>30.05</v>
      </c>
    </row>
    <row r="82" spans="1:7" x14ac:dyDescent="0.2">
      <c r="A82" s="111">
        <v>20232</v>
      </c>
      <c r="B82" s="110" t="e">
        <f t="shared" si="7"/>
        <v>#VALUE!</v>
      </c>
      <c r="C82" s="110">
        <v>0</v>
      </c>
      <c r="D82" s="110" t="e">
        <f t="shared" si="8"/>
        <v>#VALUE!</v>
      </c>
      <c r="E82" s="112">
        <v>770</v>
      </c>
      <c r="F82" s="113">
        <v>32</v>
      </c>
      <c r="G82" s="113">
        <v>30.05</v>
      </c>
    </row>
    <row r="83" spans="1:7" x14ac:dyDescent="0.2">
      <c r="A83" s="111">
        <v>20233</v>
      </c>
      <c r="B83" s="110" t="e">
        <f t="shared" si="7"/>
        <v>#VALUE!</v>
      </c>
      <c r="C83" s="110">
        <v>0</v>
      </c>
      <c r="D83" s="110" t="e">
        <f t="shared" si="8"/>
        <v>#VALUE!</v>
      </c>
      <c r="E83" s="112">
        <v>770</v>
      </c>
      <c r="F83" s="113">
        <v>32</v>
      </c>
      <c r="G83" s="113">
        <v>30.05</v>
      </c>
    </row>
    <row r="84" spans="1:7" x14ac:dyDescent="0.2">
      <c r="A84" s="111">
        <v>20234</v>
      </c>
      <c r="B84" s="110" t="e">
        <f t="shared" si="7"/>
        <v>#VALUE!</v>
      </c>
      <c r="C84" s="110">
        <v>0</v>
      </c>
      <c r="D84" s="110" t="e">
        <f t="shared" si="8"/>
        <v>#VALUE!</v>
      </c>
      <c r="E84" s="112">
        <v>770</v>
      </c>
      <c r="F84" s="113">
        <v>32</v>
      </c>
      <c r="G84" s="113">
        <v>30.05</v>
      </c>
    </row>
    <row r="85" spans="1:7" x14ac:dyDescent="0.2">
      <c r="A85" s="19">
        <v>20241</v>
      </c>
      <c r="B85" s="26" t="e">
        <f>IF((LEN(wg_cat_ppl)-LEN(SUBSTITUTE(wg_cat_ppl,TEXT(user_wg_cat,"000"),""))&lt;&gt;3),F85,G85)</f>
        <v>#VALUE!</v>
      </c>
      <c r="C85" s="26">
        <v>0</v>
      </c>
      <c r="D85" s="26" t="e">
        <f t="shared" si="8"/>
        <v>#VALUE!</v>
      </c>
      <c r="E85" s="115">
        <v>770</v>
      </c>
      <c r="F85" s="38">
        <v>32</v>
      </c>
      <c r="G85" s="38">
        <v>30.05</v>
      </c>
    </row>
    <row r="86" spans="1:7" x14ac:dyDescent="0.2">
      <c r="A86" s="19">
        <v>20242</v>
      </c>
      <c r="B86" s="26" t="e">
        <f>IF((LEN(wg_cat_ppl)-LEN(SUBSTITUTE(wg_cat_ppl,TEXT(user_wg_cat,"000"),""))&lt;&gt;3),F86,G86)</f>
        <v>#VALUE!</v>
      </c>
      <c r="C86" s="26">
        <v>0</v>
      </c>
      <c r="D86" s="26" t="e">
        <f t="shared" si="8"/>
        <v>#VALUE!</v>
      </c>
      <c r="E86" s="115">
        <v>770</v>
      </c>
      <c r="F86" s="38">
        <v>32</v>
      </c>
      <c r="G86" s="38">
        <v>30.05</v>
      </c>
    </row>
    <row r="87" spans="1:7" x14ac:dyDescent="0.2">
      <c r="A87" s="19">
        <v>20243</v>
      </c>
      <c r="B87" s="26" t="e">
        <f>IF((LEN(wg_cat_ppl)-LEN(SUBSTITUTE(wg_cat_ppl,TEXT(user_wg_cat,"000"),""))&lt;&gt;3),F87,G87)</f>
        <v>#VALUE!</v>
      </c>
      <c r="C87" s="26">
        <v>0</v>
      </c>
      <c r="D87" s="26" t="e">
        <f t="shared" si="8"/>
        <v>#VALUE!</v>
      </c>
      <c r="E87" s="115">
        <v>770</v>
      </c>
      <c r="F87" s="38">
        <v>32</v>
      </c>
      <c r="G87" s="38">
        <v>30.05</v>
      </c>
    </row>
    <row r="88" spans="1:7" x14ac:dyDescent="0.2">
      <c r="A88" s="19">
        <v>20244</v>
      </c>
      <c r="B88" s="26" t="e">
        <f>IF((LEN(wg_cat_ppl)-LEN(SUBSTITUTE(wg_cat_ppl,TEXT(user_wg_cat,"000"),""))&lt;&gt;3),F88,G88)</f>
        <v>#VALUE!</v>
      </c>
      <c r="C88" s="26">
        <v>0</v>
      </c>
      <c r="D88" s="26" t="e">
        <f t="shared" si="8"/>
        <v>#VALUE!</v>
      </c>
      <c r="E88" s="115">
        <v>770</v>
      </c>
      <c r="F88" s="38">
        <v>32</v>
      </c>
      <c r="G88" s="38">
        <v>30.05</v>
      </c>
    </row>
  </sheetData>
  <sheetProtection algorithmName="SHA-512" hashValue="E3LV2N6GV9TYq2DwR86rGpR6nGS9f4rwFd/AHCwwhDaHhPj046oCtYKHB8A/D3HVnxAlmlfuoK9lwqOXr55y5Q==" saltValue="OiSix82BSvUy7dS1L+Dtx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U97"/>
  <sheetViews>
    <sheetView showGridLines="0" zoomScale="95" zoomScaleNormal="95" zoomScaleSheetLayoutView="80" workbookViewId="0">
      <pane xSplit="2" ySplit="3" topLeftCell="C79" activePane="bottomRight" state="frozenSplit"/>
      <selection pane="topRight"/>
      <selection pane="bottomLeft"/>
      <selection pane="bottomRight" activeCell="C91" sqref="C91"/>
    </sheetView>
  </sheetViews>
  <sheetFormatPr defaultColWidth="9.33203125" defaultRowHeight="11.25" x14ac:dyDescent="0.2"/>
  <cols>
    <col min="1" max="2" width="10.83203125" customWidth="1"/>
    <col min="3" max="12" width="14.83203125" customWidth="1"/>
    <col min="13" max="13" width="16.83203125" customWidth="1"/>
    <col min="14" max="14" width="20.83203125" customWidth="1"/>
    <col min="15" max="15" width="24.1640625" bestFit="1" customWidth="1"/>
    <col min="16" max="17" width="12.83203125" customWidth="1"/>
    <col min="18" max="18" width="16.5" bestFit="1" customWidth="1"/>
    <col min="19" max="19" width="16.1640625" customWidth="1"/>
    <col min="20" max="20" width="4.83203125" customWidth="1"/>
    <col min="21" max="21" width="20.83203125" customWidth="1"/>
  </cols>
  <sheetData>
    <row r="1" spans="1:21" ht="15.95" customHeight="1" x14ac:dyDescent="0.2">
      <c r="A1" s="155" t="s">
        <v>57</v>
      </c>
      <c r="B1" s="338" t="s">
        <v>58</v>
      </c>
      <c r="C1" s="157" t="s">
        <v>59</v>
      </c>
      <c r="D1" s="157"/>
      <c r="E1" s="158"/>
      <c r="F1" s="156" t="s">
        <v>672</v>
      </c>
      <c r="G1" s="157"/>
      <c r="H1" s="158"/>
      <c r="I1" s="156" t="s">
        <v>60</v>
      </c>
      <c r="J1" s="157"/>
      <c r="K1" s="157"/>
      <c r="L1" s="158"/>
      <c r="M1" s="156" t="s">
        <v>441</v>
      </c>
      <c r="N1" s="157"/>
      <c r="O1" s="157"/>
      <c r="P1" s="157"/>
      <c r="Q1" s="157"/>
      <c r="R1" s="157"/>
      <c r="S1" s="158"/>
      <c r="U1" s="159" t="s">
        <v>61</v>
      </c>
    </row>
    <row r="2" spans="1:21" ht="48" customHeight="1" x14ac:dyDescent="0.3">
      <c r="A2" s="161"/>
      <c r="B2" s="339"/>
      <c r="C2" s="384"/>
      <c r="D2" s="385"/>
      <c r="E2" s="385"/>
      <c r="F2" s="385"/>
      <c r="G2" s="385"/>
      <c r="H2" s="385"/>
      <c r="I2" s="386" t="str">
        <f>IF(kwnr&lt;85,"Bonus à l'emploi","Bonus à l'emploi Volet A + Volet B")</f>
        <v>Bonus à l'emploi Volet A + Volet B</v>
      </c>
      <c r="J2" s="387"/>
      <c r="K2" s="388"/>
      <c r="L2" s="389" t="s">
        <v>62</v>
      </c>
      <c r="M2" s="389" t="s">
        <v>63</v>
      </c>
      <c r="N2" s="389" t="s">
        <v>716</v>
      </c>
      <c r="O2" s="389" t="str">
        <f>IF(kwnr&lt;76, "DMFA-PPL Patronales","DMFA 750-753 patronales")</f>
        <v>DMFA 750-753 patronales</v>
      </c>
      <c r="P2" s="390" t="s">
        <v>770</v>
      </c>
      <c r="Q2" s="390" t="s">
        <v>771</v>
      </c>
      <c r="R2" s="391" t="str">
        <f>IF(kwnr&lt;76,"DMFA Spéciales","DMFA &lt;&gt; 750-753 Spéciales")</f>
        <v>DMFA &lt;&gt; 750-753 Spéciales</v>
      </c>
      <c r="S2" s="391" t="str">
        <f>IF(kwnr&lt;76,"DMFA FFE","DMFA &lt;&gt; 750-753 FFE")</f>
        <v>DMFA &lt;&gt; 750-753 FFE</v>
      </c>
      <c r="U2" s="159">
        <v>45386</v>
      </c>
    </row>
    <row r="3" spans="1:21" ht="15.95" customHeight="1" thickBot="1" x14ac:dyDescent="0.35">
      <c r="A3" s="397" t="s">
        <v>64</v>
      </c>
      <c r="B3" s="398" t="s">
        <v>65</v>
      </c>
      <c r="C3" s="399" t="s">
        <v>66</v>
      </c>
      <c r="D3" s="400" t="s">
        <v>67</v>
      </c>
      <c r="E3" s="400" t="s">
        <v>68</v>
      </c>
      <c r="F3" s="400" t="s">
        <v>66</v>
      </c>
      <c r="G3" s="400" t="s">
        <v>67</v>
      </c>
      <c r="H3" s="400" t="s">
        <v>68</v>
      </c>
      <c r="I3" s="400" t="str">
        <f>IF(kwnr&lt;85,"1er mois","M1 Volet A+B")</f>
        <v>M1 Volet A+B</v>
      </c>
      <c r="J3" s="400" t="str">
        <f>IF(kwnr&lt;85,"2ème mois","M2 Volet A+B")</f>
        <v>M2 Volet A+B</v>
      </c>
      <c r="K3" s="400" t="str">
        <f>IF(kwnr&lt;85,"3ème mois","M3 Volet A+B")</f>
        <v>M3 Volet A+B</v>
      </c>
      <c r="L3" s="400" t="str">
        <f>IF(kwnr&lt;44,"montant de base","forfait G11")</f>
        <v>forfait G11</v>
      </c>
      <c r="M3" s="400" t="s">
        <v>69</v>
      </c>
      <c r="N3" s="400" t="s">
        <v>69</v>
      </c>
      <c r="O3" s="400" t="s">
        <v>69</v>
      </c>
      <c r="P3" s="401" t="s">
        <v>69</v>
      </c>
      <c r="Q3" s="401" t="s">
        <v>69</v>
      </c>
      <c r="R3" s="400" t="s">
        <v>69</v>
      </c>
      <c r="S3" s="400" t="s">
        <v>69</v>
      </c>
    </row>
    <row r="4" spans="1:21" ht="15.95" customHeight="1" x14ac:dyDescent="0.3">
      <c r="A4" s="392">
        <v>2003</v>
      </c>
      <c r="B4" s="393">
        <v>2</v>
      </c>
      <c r="C4" s="394">
        <v>14.87</v>
      </c>
      <c r="D4" s="395">
        <v>14.87</v>
      </c>
      <c r="E4" s="395">
        <v>14.87</v>
      </c>
      <c r="F4" s="395">
        <v>1163.02</v>
      </c>
      <c r="G4" s="395">
        <v>1163.02</v>
      </c>
      <c r="H4" s="395">
        <v>1186.31</v>
      </c>
      <c r="I4" s="395">
        <v>95</v>
      </c>
      <c r="J4" s="395">
        <v>95</v>
      </c>
      <c r="K4" s="395">
        <v>95</v>
      </c>
      <c r="L4" s="395">
        <f>Para2!C2+Para2!E2</f>
        <v>2304.8200000000002</v>
      </c>
      <c r="M4" s="395">
        <v>13.07</v>
      </c>
      <c r="N4" s="395">
        <v>32.04</v>
      </c>
      <c r="O4" s="396">
        <v>29.17</v>
      </c>
      <c r="P4" s="396">
        <v>0</v>
      </c>
      <c r="Q4" s="396">
        <v>0</v>
      </c>
      <c r="R4" s="395">
        <v>0.1</v>
      </c>
      <c r="S4" s="395">
        <v>0</v>
      </c>
    </row>
    <row r="5" spans="1:21" ht="15.95" customHeight="1" x14ac:dyDescent="0.3">
      <c r="A5" s="358">
        <v>2003</v>
      </c>
      <c r="B5" s="359">
        <v>3</v>
      </c>
      <c r="C5" s="337">
        <v>15.17</v>
      </c>
      <c r="D5" s="160">
        <v>15.17</v>
      </c>
      <c r="E5" s="160">
        <v>15.17</v>
      </c>
      <c r="F5" s="160">
        <v>1186.31</v>
      </c>
      <c r="G5" s="160">
        <v>1186.31</v>
      </c>
      <c r="H5" s="160">
        <v>1186.31</v>
      </c>
      <c r="I5" s="160">
        <v>95</v>
      </c>
      <c r="J5" s="160">
        <v>95</v>
      </c>
      <c r="K5" s="160">
        <v>95</v>
      </c>
      <c r="L5" s="160">
        <f>Para2!C3+Para2!E3</f>
        <v>2304.8200000000002</v>
      </c>
      <c r="M5" s="160">
        <v>13.07</v>
      </c>
      <c r="N5" s="160">
        <v>32.04</v>
      </c>
      <c r="O5" s="154">
        <v>29.17</v>
      </c>
      <c r="P5" s="154">
        <v>0</v>
      </c>
      <c r="Q5" s="154">
        <v>0</v>
      </c>
      <c r="R5" s="160">
        <v>0.1</v>
      </c>
      <c r="S5" s="160">
        <v>0</v>
      </c>
    </row>
    <row r="6" spans="1:21" ht="15.95" customHeight="1" x14ac:dyDescent="0.3">
      <c r="A6" s="358">
        <v>2003</v>
      </c>
      <c r="B6" s="359">
        <v>4</v>
      </c>
      <c r="C6" s="337">
        <v>15.17</v>
      </c>
      <c r="D6" s="160">
        <v>15.17</v>
      </c>
      <c r="E6" s="160">
        <v>15.17</v>
      </c>
      <c r="F6" s="160">
        <v>1186.31</v>
      </c>
      <c r="G6" s="160">
        <v>1186.31</v>
      </c>
      <c r="H6" s="160">
        <v>1186.31</v>
      </c>
      <c r="I6" s="160">
        <v>95</v>
      </c>
      <c r="J6" s="160">
        <v>95</v>
      </c>
      <c r="K6" s="160">
        <v>95</v>
      </c>
      <c r="L6" s="160">
        <f>Para2!C4+Para2!E4</f>
        <v>2304.8200000000002</v>
      </c>
      <c r="M6" s="160">
        <v>13.07</v>
      </c>
      <c r="N6" s="160">
        <v>32.04</v>
      </c>
      <c r="O6" s="154">
        <v>29.17</v>
      </c>
      <c r="P6" s="154">
        <v>0</v>
      </c>
      <c r="Q6" s="154">
        <v>0</v>
      </c>
      <c r="R6" s="160">
        <v>0.1</v>
      </c>
      <c r="S6" s="160">
        <v>0</v>
      </c>
    </row>
    <row r="7" spans="1:21" ht="15.95" customHeight="1" x14ac:dyDescent="0.3">
      <c r="A7" s="358">
        <v>2004</v>
      </c>
      <c r="B7" s="359">
        <v>1</v>
      </c>
      <c r="C7" s="337">
        <v>15.17</v>
      </c>
      <c r="D7" s="160">
        <v>15.17</v>
      </c>
      <c r="E7" s="160">
        <v>15.17</v>
      </c>
      <c r="F7" s="160">
        <v>1186.31</v>
      </c>
      <c r="G7" s="160">
        <v>1186.31</v>
      </c>
      <c r="H7" s="160">
        <v>1186.31</v>
      </c>
      <c r="I7" s="160">
        <v>95</v>
      </c>
      <c r="J7" s="160">
        <v>95</v>
      </c>
      <c r="K7" s="160">
        <v>95</v>
      </c>
      <c r="L7" s="160">
        <f>Para2!C5+Para2!E5</f>
        <v>2304.8200000000002</v>
      </c>
      <c r="M7" s="160">
        <v>13.07</v>
      </c>
      <c r="N7" s="160">
        <v>32.04</v>
      </c>
      <c r="O7" s="154">
        <v>29.17</v>
      </c>
      <c r="P7" s="154">
        <v>0</v>
      </c>
      <c r="Q7" s="154">
        <v>0</v>
      </c>
      <c r="R7" s="160">
        <v>0.1</v>
      </c>
      <c r="S7" s="160">
        <v>0</v>
      </c>
    </row>
    <row r="8" spans="1:21" ht="15.95" customHeight="1" x14ac:dyDescent="0.3">
      <c r="A8" s="358">
        <v>2004</v>
      </c>
      <c r="B8" s="359">
        <v>2</v>
      </c>
      <c r="C8" s="337">
        <v>15.17</v>
      </c>
      <c r="D8" s="160">
        <v>15.17</v>
      </c>
      <c r="E8" s="160">
        <v>15.17</v>
      </c>
      <c r="F8" s="160">
        <v>1186.31</v>
      </c>
      <c r="G8" s="160">
        <v>1186.31</v>
      </c>
      <c r="H8" s="160">
        <v>1186.31</v>
      </c>
      <c r="I8" s="160">
        <v>95</v>
      </c>
      <c r="J8" s="160">
        <v>95</v>
      </c>
      <c r="K8" s="160">
        <v>95</v>
      </c>
      <c r="L8" s="160">
        <f>Para2!C6+Para2!E6</f>
        <v>2304.8200000000002</v>
      </c>
      <c r="M8" s="160">
        <v>13.07</v>
      </c>
      <c r="N8" s="160">
        <v>32.04</v>
      </c>
      <c r="O8" s="154">
        <v>29.17</v>
      </c>
      <c r="P8" s="154">
        <v>0</v>
      </c>
      <c r="Q8" s="154">
        <v>0</v>
      </c>
      <c r="R8" s="160">
        <v>0.1</v>
      </c>
      <c r="S8" s="160">
        <v>0</v>
      </c>
    </row>
    <row r="9" spans="1:21" ht="15.95" customHeight="1" x14ac:dyDescent="0.3">
      <c r="A9" s="358">
        <v>2004</v>
      </c>
      <c r="B9" s="359">
        <v>3</v>
      </c>
      <c r="C9" s="337">
        <v>15.17</v>
      </c>
      <c r="D9" s="160">
        <v>15.17</v>
      </c>
      <c r="E9" s="160">
        <v>15.17</v>
      </c>
      <c r="F9" s="160">
        <v>1186.31</v>
      </c>
      <c r="G9" s="160">
        <v>1186.31</v>
      </c>
      <c r="H9" s="160">
        <v>1186.31</v>
      </c>
      <c r="I9" s="160">
        <v>95</v>
      </c>
      <c r="J9" s="160">
        <v>95</v>
      </c>
      <c r="K9" s="160">
        <v>95</v>
      </c>
      <c r="L9" s="160">
        <f>Para2!C7+Para2!E7</f>
        <v>2304.8200000000002</v>
      </c>
      <c r="M9" s="160">
        <v>13.07</v>
      </c>
      <c r="N9" s="160">
        <v>32.04</v>
      </c>
      <c r="O9" s="154">
        <v>29.17</v>
      </c>
      <c r="P9" s="154">
        <v>0</v>
      </c>
      <c r="Q9" s="154">
        <v>0</v>
      </c>
      <c r="R9" s="160">
        <v>0.1</v>
      </c>
      <c r="S9" s="160">
        <v>0</v>
      </c>
    </row>
    <row r="10" spans="1:21" ht="15.95" customHeight="1" x14ac:dyDescent="0.3">
      <c r="A10" s="358">
        <v>2004</v>
      </c>
      <c r="B10" s="359">
        <v>4</v>
      </c>
      <c r="C10" s="337">
        <v>15.17</v>
      </c>
      <c r="D10" s="160">
        <v>15.17</v>
      </c>
      <c r="E10" s="160">
        <v>15.17</v>
      </c>
      <c r="F10" s="160">
        <v>1210</v>
      </c>
      <c r="G10" s="160">
        <v>1210</v>
      </c>
      <c r="H10" s="160">
        <v>1210</v>
      </c>
      <c r="I10" s="160">
        <v>95</v>
      </c>
      <c r="J10" s="160">
        <v>95</v>
      </c>
      <c r="K10" s="160">
        <v>95</v>
      </c>
      <c r="L10" s="160">
        <f>Para2!C8+Para2!E8</f>
        <v>2304.8200000000002</v>
      </c>
      <c r="M10" s="160">
        <v>13.07</v>
      </c>
      <c r="N10" s="160">
        <v>32.04</v>
      </c>
      <c r="O10" s="154">
        <v>29.17</v>
      </c>
      <c r="P10" s="154">
        <v>0</v>
      </c>
      <c r="Q10" s="154">
        <v>0</v>
      </c>
      <c r="R10" s="160">
        <v>0.1</v>
      </c>
      <c r="S10" s="160">
        <v>0</v>
      </c>
    </row>
    <row r="11" spans="1:21" ht="15.95" customHeight="1" x14ac:dyDescent="0.3">
      <c r="A11" s="358">
        <v>2005</v>
      </c>
      <c r="B11" s="359">
        <v>1</v>
      </c>
      <c r="C11" s="337">
        <v>15.47</v>
      </c>
      <c r="D11" s="160">
        <v>15.47</v>
      </c>
      <c r="E11" s="160">
        <v>15.47</v>
      </c>
      <c r="F11" s="160">
        <v>1210</v>
      </c>
      <c r="G11" s="160">
        <v>1210</v>
      </c>
      <c r="H11" s="160">
        <v>1210</v>
      </c>
      <c r="I11" s="160">
        <v>105</v>
      </c>
      <c r="J11" s="160">
        <v>105</v>
      </c>
      <c r="K11" s="160">
        <v>105</v>
      </c>
      <c r="L11" s="160">
        <f>Para2!C9+Para2!E9</f>
        <v>2310.61</v>
      </c>
      <c r="M11" s="160">
        <v>13.07</v>
      </c>
      <c r="N11" s="160">
        <v>31.96</v>
      </c>
      <c r="O11" s="154">
        <v>29.17</v>
      </c>
      <c r="P11" s="154">
        <v>0</v>
      </c>
      <c r="Q11" s="154">
        <v>0</v>
      </c>
      <c r="R11" s="160">
        <v>0.1</v>
      </c>
      <c r="S11" s="160">
        <v>0</v>
      </c>
    </row>
    <row r="12" spans="1:21" ht="15.95" customHeight="1" x14ac:dyDescent="0.3">
      <c r="A12" s="358">
        <v>2005</v>
      </c>
      <c r="B12" s="359">
        <v>2</v>
      </c>
      <c r="C12" s="337">
        <v>15.47</v>
      </c>
      <c r="D12" s="160">
        <v>15.47</v>
      </c>
      <c r="E12" s="160">
        <v>15.47</v>
      </c>
      <c r="F12" s="160">
        <v>1210</v>
      </c>
      <c r="G12" s="160">
        <v>1210</v>
      </c>
      <c r="H12" s="160">
        <v>1210</v>
      </c>
      <c r="I12" s="160">
        <v>125</v>
      </c>
      <c r="J12" s="160">
        <v>125</v>
      </c>
      <c r="K12" s="160">
        <v>125</v>
      </c>
      <c r="L12" s="160">
        <f>Para2!C10+Para2!E10</f>
        <v>2310.61</v>
      </c>
      <c r="M12" s="160">
        <v>13.07</v>
      </c>
      <c r="N12" s="160">
        <v>31.96</v>
      </c>
      <c r="O12" s="154">
        <v>29.17</v>
      </c>
      <c r="P12" s="154">
        <v>0</v>
      </c>
      <c r="Q12" s="154">
        <v>0</v>
      </c>
      <c r="R12" s="160">
        <v>0.1</v>
      </c>
      <c r="S12" s="160">
        <v>0</v>
      </c>
    </row>
    <row r="13" spans="1:21" ht="15.95" customHeight="1" x14ac:dyDescent="0.3">
      <c r="A13" s="358">
        <v>2005</v>
      </c>
      <c r="B13" s="359">
        <v>3</v>
      </c>
      <c r="C13" s="337">
        <v>15.47</v>
      </c>
      <c r="D13" s="160">
        <v>15.47</v>
      </c>
      <c r="E13" s="160">
        <v>15.47</v>
      </c>
      <c r="F13" s="160">
        <v>1210</v>
      </c>
      <c r="G13" s="160">
        <v>1234.2</v>
      </c>
      <c r="H13" s="160">
        <v>1234.2</v>
      </c>
      <c r="I13" s="160">
        <v>125</v>
      </c>
      <c r="J13" s="160">
        <v>125</v>
      </c>
      <c r="K13" s="160">
        <v>125</v>
      </c>
      <c r="L13" s="160">
        <f>Para2!C11+Para2!E11</f>
        <v>2306.2600000000002</v>
      </c>
      <c r="M13" s="160">
        <v>13.07</v>
      </c>
      <c r="N13" s="160">
        <v>32.020000000000003</v>
      </c>
      <c r="O13" s="154">
        <v>29.17</v>
      </c>
      <c r="P13" s="154">
        <v>0</v>
      </c>
      <c r="Q13" s="154">
        <v>0</v>
      </c>
      <c r="R13" s="160">
        <v>0.1</v>
      </c>
      <c r="S13" s="160">
        <v>0</v>
      </c>
    </row>
    <row r="14" spans="1:21" ht="15.95" customHeight="1" x14ac:dyDescent="0.3">
      <c r="A14" s="358">
        <v>2005</v>
      </c>
      <c r="B14" s="359">
        <v>4</v>
      </c>
      <c r="C14" s="337">
        <v>15.78</v>
      </c>
      <c r="D14" s="160">
        <v>15.78</v>
      </c>
      <c r="E14" s="160">
        <v>15.78</v>
      </c>
      <c r="F14" s="160">
        <v>1234.2</v>
      </c>
      <c r="G14" s="160">
        <v>1234.2</v>
      </c>
      <c r="H14" s="160">
        <v>1234.2</v>
      </c>
      <c r="I14" s="160">
        <v>125</v>
      </c>
      <c r="J14" s="160">
        <v>125</v>
      </c>
      <c r="K14" s="160">
        <v>125</v>
      </c>
      <c r="L14" s="160">
        <f>Para2!C12+Para2!E12</f>
        <v>2270.0100000000002</v>
      </c>
      <c r="M14" s="160">
        <v>13.07</v>
      </c>
      <c r="N14" s="160">
        <v>31.94</v>
      </c>
      <c r="O14" s="154">
        <v>29.17</v>
      </c>
      <c r="P14" s="154">
        <v>0</v>
      </c>
      <c r="Q14" s="154">
        <v>0</v>
      </c>
      <c r="R14" s="160">
        <v>0.1</v>
      </c>
      <c r="S14" s="160">
        <v>0</v>
      </c>
    </row>
    <row r="15" spans="1:21" ht="15.95" customHeight="1" x14ac:dyDescent="0.3">
      <c r="A15" s="358">
        <v>2006</v>
      </c>
      <c r="B15" s="359">
        <v>1</v>
      </c>
      <c r="C15" s="337">
        <v>15.78</v>
      </c>
      <c r="D15" s="160">
        <v>15.78</v>
      </c>
      <c r="E15" s="160">
        <v>15.78</v>
      </c>
      <c r="F15" s="160">
        <v>1234.2</v>
      </c>
      <c r="G15" s="160">
        <v>1234.2</v>
      </c>
      <c r="H15" s="160">
        <v>1234.2</v>
      </c>
      <c r="I15" s="160">
        <v>140</v>
      </c>
      <c r="J15" s="160">
        <v>140</v>
      </c>
      <c r="K15" s="160">
        <v>140</v>
      </c>
      <c r="L15" s="160">
        <f>Para2!C13+Para2!E13</f>
        <v>2270.0100000000002</v>
      </c>
      <c r="M15" s="160">
        <v>13.07</v>
      </c>
      <c r="N15" s="160">
        <v>31.94</v>
      </c>
      <c r="O15" s="154">
        <v>29.17</v>
      </c>
      <c r="P15" s="154">
        <v>0</v>
      </c>
      <c r="Q15" s="154">
        <v>0</v>
      </c>
      <c r="R15" s="160">
        <v>0.1</v>
      </c>
      <c r="S15" s="160">
        <v>0</v>
      </c>
    </row>
    <row r="16" spans="1:21" ht="15.95" customHeight="1" x14ac:dyDescent="0.3">
      <c r="A16" s="358">
        <v>2006</v>
      </c>
      <c r="B16" s="359">
        <v>2</v>
      </c>
      <c r="C16" s="337">
        <v>15.78</v>
      </c>
      <c r="D16" s="160">
        <v>15.78</v>
      </c>
      <c r="E16" s="160">
        <v>15.78</v>
      </c>
      <c r="F16" s="160">
        <v>1234.2</v>
      </c>
      <c r="G16" s="160">
        <v>1234.2</v>
      </c>
      <c r="H16" s="160">
        <v>1234.2</v>
      </c>
      <c r="I16" s="160">
        <v>140</v>
      </c>
      <c r="J16" s="160">
        <v>140</v>
      </c>
      <c r="K16" s="160">
        <v>140</v>
      </c>
      <c r="L16" s="160">
        <f>Para2!C14+Para2!E14</f>
        <v>2270.0100000000002</v>
      </c>
      <c r="M16" s="160">
        <v>13.07</v>
      </c>
      <c r="N16" s="160">
        <v>31.94</v>
      </c>
      <c r="O16" s="154">
        <v>29.17</v>
      </c>
      <c r="P16" s="154">
        <v>0</v>
      </c>
      <c r="Q16" s="154">
        <v>0</v>
      </c>
      <c r="R16" s="160">
        <v>0.1</v>
      </c>
      <c r="S16" s="160">
        <v>0</v>
      </c>
    </row>
    <row r="17" spans="1:19" ht="15.95" customHeight="1" x14ac:dyDescent="0.3">
      <c r="A17" s="358">
        <v>2006</v>
      </c>
      <c r="B17" s="359">
        <v>3</v>
      </c>
      <c r="C17" s="337">
        <v>15.78</v>
      </c>
      <c r="D17" s="160">
        <v>15.78</v>
      </c>
      <c r="E17" s="160">
        <v>15.78</v>
      </c>
      <c r="F17" s="160">
        <v>1234.2</v>
      </c>
      <c r="G17" s="160">
        <v>1258.9100000000001</v>
      </c>
      <c r="H17" s="160">
        <v>1258.9100000000001</v>
      </c>
      <c r="I17" s="160">
        <v>140</v>
      </c>
      <c r="J17" s="160">
        <v>140</v>
      </c>
      <c r="K17" s="160">
        <v>140</v>
      </c>
      <c r="L17" s="160">
        <f>Para2!C15+Para2!E15</f>
        <v>2270.0100000000002</v>
      </c>
      <c r="M17" s="160">
        <v>13.07</v>
      </c>
      <c r="N17" s="160">
        <v>31.94</v>
      </c>
      <c r="O17" s="154">
        <v>29.17</v>
      </c>
      <c r="P17" s="154">
        <v>0</v>
      </c>
      <c r="Q17" s="154">
        <v>0</v>
      </c>
      <c r="R17" s="160">
        <v>0.1</v>
      </c>
      <c r="S17" s="160">
        <v>0</v>
      </c>
    </row>
    <row r="18" spans="1:19" ht="15.95" customHeight="1" x14ac:dyDescent="0.3">
      <c r="A18" s="358">
        <v>2006</v>
      </c>
      <c r="B18" s="359">
        <v>4</v>
      </c>
      <c r="C18" s="337">
        <v>15.78</v>
      </c>
      <c r="D18" s="160">
        <v>15.78</v>
      </c>
      <c r="E18" s="160">
        <v>15.78</v>
      </c>
      <c r="F18" s="160">
        <v>1258.9100000000001</v>
      </c>
      <c r="G18" s="160">
        <v>1258.9100000000001</v>
      </c>
      <c r="H18" s="160">
        <v>1258.9100000000001</v>
      </c>
      <c r="I18" s="160">
        <v>140</v>
      </c>
      <c r="J18" s="160">
        <v>140</v>
      </c>
      <c r="K18" s="160">
        <v>140</v>
      </c>
      <c r="L18" s="160">
        <f>Para2!C16+Para2!E16</f>
        <v>2270.0100000000002</v>
      </c>
      <c r="M18" s="160">
        <v>13.07</v>
      </c>
      <c r="N18" s="160">
        <v>31.94</v>
      </c>
      <c r="O18" s="154">
        <v>29.17</v>
      </c>
      <c r="P18" s="154">
        <v>0</v>
      </c>
      <c r="Q18" s="154">
        <v>0</v>
      </c>
      <c r="R18" s="160">
        <v>0.1</v>
      </c>
      <c r="S18" s="160">
        <v>0</v>
      </c>
    </row>
    <row r="19" spans="1:19" ht="15.95" customHeight="1" x14ac:dyDescent="0.3">
      <c r="A19" s="358">
        <v>2007</v>
      </c>
      <c r="B19" s="359">
        <v>1</v>
      </c>
      <c r="C19" s="337">
        <v>16.100000000000001</v>
      </c>
      <c r="D19" s="160">
        <v>16.100000000000001</v>
      </c>
      <c r="E19" s="160">
        <v>16.100000000000001</v>
      </c>
      <c r="F19" s="160">
        <v>1258.9100000000001</v>
      </c>
      <c r="G19" s="160">
        <v>1258.9100000000001</v>
      </c>
      <c r="H19" s="160">
        <v>1258.9100000000001</v>
      </c>
      <c r="I19" s="160">
        <v>140</v>
      </c>
      <c r="J19" s="160">
        <v>140</v>
      </c>
      <c r="K19" s="160">
        <v>140</v>
      </c>
      <c r="L19" s="160">
        <f>Para2!C17+Para2!E17</f>
        <v>2270.0100000000002</v>
      </c>
      <c r="M19" s="160">
        <v>13.07</v>
      </c>
      <c r="N19" s="160">
        <v>31.94</v>
      </c>
      <c r="O19" s="154">
        <v>29.17</v>
      </c>
      <c r="P19" s="154">
        <v>0</v>
      </c>
      <c r="Q19" s="154">
        <v>0</v>
      </c>
      <c r="R19" s="160">
        <v>0.1</v>
      </c>
      <c r="S19" s="160">
        <v>0</v>
      </c>
    </row>
    <row r="20" spans="1:19" ht="15.95" customHeight="1" x14ac:dyDescent="0.3">
      <c r="A20" s="358">
        <v>2007</v>
      </c>
      <c r="B20" s="359">
        <v>2</v>
      </c>
      <c r="C20" s="337">
        <v>16.100000000000001</v>
      </c>
      <c r="D20" s="160">
        <v>16.100000000000001</v>
      </c>
      <c r="E20" s="160">
        <v>16.100000000000001</v>
      </c>
      <c r="F20" s="160">
        <v>1283.9100000000001</v>
      </c>
      <c r="G20" s="160">
        <v>1283.9100000000001</v>
      </c>
      <c r="H20" s="160">
        <v>1283.9100000000001</v>
      </c>
      <c r="I20" s="160">
        <v>143</v>
      </c>
      <c r="J20" s="160">
        <v>143</v>
      </c>
      <c r="K20" s="160">
        <v>143</v>
      </c>
      <c r="L20" s="160">
        <f>Para2!C18+Para2!E18</f>
        <v>2270.0100000000002</v>
      </c>
      <c r="M20" s="160">
        <v>13.07</v>
      </c>
      <c r="N20" s="160">
        <v>31.95</v>
      </c>
      <c r="O20" s="154">
        <v>29.18</v>
      </c>
      <c r="P20" s="154">
        <v>0</v>
      </c>
      <c r="Q20" s="154">
        <v>0</v>
      </c>
      <c r="R20" s="160">
        <v>0.1</v>
      </c>
      <c r="S20" s="160">
        <v>0</v>
      </c>
    </row>
    <row r="21" spans="1:19" ht="15.95" customHeight="1" x14ac:dyDescent="0.3">
      <c r="A21" s="358">
        <v>2007</v>
      </c>
      <c r="B21" s="359">
        <v>3</v>
      </c>
      <c r="C21" s="337">
        <v>16.100000000000001</v>
      </c>
      <c r="D21" s="160">
        <v>16.100000000000001</v>
      </c>
      <c r="E21" s="160">
        <v>16.100000000000001</v>
      </c>
      <c r="F21" s="160">
        <v>1283.9100000000001</v>
      </c>
      <c r="G21" s="160">
        <v>1283.9100000000001</v>
      </c>
      <c r="H21" s="160">
        <v>1283.9100000000001</v>
      </c>
      <c r="I21" s="160">
        <v>143</v>
      </c>
      <c r="J21" s="160">
        <v>143</v>
      </c>
      <c r="K21" s="160">
        <v>143</v>
      </c>
      <c r="L21" s="160">
        <f>Para2!C19+Para2!E19</f>
        <v>2270.0100000000002</v>
      </c>
      <c r="M21" s="160">
        <v>13.07</v>
      </c>
      <c r="N21" s="160">
        <v>31.95</v>
      </c>
      <c r="O21" s="154">
        <v>29.18</v>
      </c>
      <c r="P21" s="154">
        <v>0</v>
      </c>
      <c r="Q21" s="154">
        <v>0</v>
      </c>
      <c r="R21" s="160">
        <v>0.1</v>
      </c>
      <c r="S21" s="160">
        <v>0</v>
      </c>
    </row>
    <row r="22" spans="1:19" ht="15.95" customHeight="1" x14ac:dyDescent="0.3">
      <c r="A22" s="358">
        <v>2007</v>
      </c>
      <c r="B22" s="359">
        <v>4</v>
      </c>
      <c r="C22" s="337">
        <v>16.100000000000001</v>
      </c>
      <c r="D22" s="160">
        <v>16.100000000000001</v>
      </c>
      <c r="E22" s="160">
        <v>16.100000000000001</v>
      </c>
      <c r="F22" s="160">
        <v>1283.9100000000001</v>
      </c>
      <c r="G22" s="160">
        <v>1283.9100000000001</v>
      </c>
      <c r="H22" s="160">
        <v>1283.9100000000001</v>
      </c>
      <c r="I22" s="160">
        <v>143</v>
      </c>
      <c r="J22" s="160">
        <v>143</v>
      </c>
      <c r="K22" s="160">
        <v>143</v>
      </c>
      <c r="L22" s="160">
        <f>Para2!C20+Para2!E20</f>
        <v>2270.0100000000002</v>
      </c>
      <c r="M22" s="160">
        <v>13.07</v>
      </c>
      <c r="N22" s="160">
        <v>31.99</v>
      </c>
      <c r="O22" s="154">
        <v>29.18</v>
      </c>
      <c r="P22" s="154">
        <v>0</v>
      </c>
      <c r="Q22" s="154">
        <v>0</v>
      </c>
      <c r="R22" s="160">
        <v>0.1</v>
      </c>
      <c r="S22" s="160">
        <v>0</v>
      </c>
    </row>
    <row r="23" spans="1:19" ht="15.95" customHeight="1" x14ac:dyDescent="0.3">
      <c r="A23" s="358">
        <v>2008</v>
      </c>
      <c r="B23" s="359">
        <v>1</v>
      </c>
      <c r="C23" s="337">
        <v>16.420000000000002</v>
      </c>
      <c r="D23" s="160">
        <v>16.420000000000002</v>
      </c>
      <c r="E23" s="160">
        <v>16.420000000000002</v>
      </c>
      <c r="F23" s="160">
        <v>1309.5899999999999</v>
      </c>
      <c r="G23" s="160">
        <v>1309.5899999999999</v>
      </c>
      <c r="H23" s="160">
        <v>1309.5899999999999</v>
      </c>
      <c r="I23" s="160">
        <v>143</v>
      </c>
      <c r="J23" s="160">
        <v>143</v>
      </c>
      <c r="K23" s="160">
        <v>143</v>
      </c>
      <c r="L23" s="160">
        <f>Para2!C21+Para2!E21</f>
        <v>2270.0100000000002</v>
      </c>
      <c r="M23" s="160">
        <v>13.07</v>
      </c>
      <c r="N23" s="160">
        <v>31.99</v>
      </c>
      <c r="O23" s="154">
        <v>29.18</v>
      </c>
      <c r="P23" s="154">
        <v>0</v>
      </c>
      <c r="Q23" s="154">
        <v>0</v>
      </c>
      <c r="R23" s="160">
        <v>0.1</v>
      </c>
      <c r="S23" s="160">
        <v>0</v>
      </c>
    </row>
    <row r="24" spans="1:19" ht="15.95" customHeight="1" x14ac:dyDescent="0.3">
      <c r="A24" s="358">
        <v>2008</v>
      </c>
      <c r="B24" s="359">
        <v>2</v>
      </c>
      <c r="C24" s="337">
        <v>16.420000000000002</v>
      </c>
      <c r="D24" s="160">
        <v>16.420000000000002</v>
      </c>
      <c r="E24" s="160">
        <v>16.420000000000002</v>
      </c>
      <c r="F24" s="160">
        <v>1309.5899999999999</v>
      </c>
      <c r="G24" s="160">
        <v>1335.78</v>
      </c>
      <c r="H24" s="160">
        <v>1335.78</v>
      </c>
      <c r="I24" s="160">
        <v>143</v>
      </c>
      <c r="J24" s="160">
        <v>143</v>
      </c>
      <c r="K24" s="160">
        <v>143</v>
      </c>
      <c r="L24" s="160">
        <f>Para2!C22+Para2!E22</f>
        <v>2270.0100000000002</v>
      </c>
      <c r="M24" s="160">
        <v>13.07</v>
      </c>
      <c r="N24" s="160">
        <v>31.99</v>
      </c>
      <c r="O24" s="154">
        <v>29.18</v>
      </c>
      <c r="P24" s="154">
        <v>0</v>
      </c>
      <c r="Q24" s="154">
        <v>0</v>
      </c>
      <c r="R24" s="160">
        <v>0.1</v>
      </c>
      <c r="S24" s="160">
        <v>0.14000000000000001</v>
      </c>
    </row>
    <row r="25" spans="1:19" ht="15.95" customHeight="1" x14ac:dyDescent="0.3">
      <c r="A25" s="358">
        <v>2008</v>
      </c>
      <c r="B25" s="359">
        <v>3</v>
      </c>
      <c r="C25" s="337">
        <v>16.75</v>
      </c>
      <c r="D25" s="160">
        <v>16.75</v>
      </c>
      <c r="E25" s="160">
        <v>16.75</v>
      </c>
      <c r="F25" s="160">
        <v>1335.78</v>
      </c>
      <c r="G25" s="160">
        <v>1335.78</v>
      </c>
      <c r="H25" s="160">
        <v>1362.49</v>
      </c>
      <c r="I25" s="160">
        <v>143</v>
      </c>
      <c r="J25" s="160">
        <v>143</v>
      </c>
      <c r="K25" s="160">
        <v>143</v>
      </c>
      <c r="L25" s="160">
        <f>Para2!C23+Para2!E23</f>
        <v>2270.0100000000002</v>
      </c>
      <c r="M25" s="160">
        <v>13.07</v>
      </c>
      <c r="N25" s="160">
        <v>31.99</v>
      </c>
      <c r="O25" s="154">
        <v>29.18</v>
      </c>
      <c r="P25" s="154">
        <v>0</v>
      </c>
      <c r="Q25" s="154">
        <v>0</v>
      </c>
      <c r="R25" s="160">
        <v>0.1</v>
      </c>
      <c r="S25" s="160">
        <v>0.14000000000000001</v>
      </c>
    </row>
    <row r="26" spans="1:19" ht="15.95" customHeight="1" x14ac:dyDescent="0.3">
      <c r="A26" s="358">
        <v>2008</v>
      </c>
      <c r="B26" s="359">
        <v>4</v>
      </c>
      <c r="C26" s="337">
        <v>17.079999999999998</v>
      </c>
      <c r="D26" s="160">
        <v>17.079999999999998</v>
      </c>
      <c r="E26" s="160">
        <v>17.079999999999998</v>
      </c>
      <c r="F26" s="160">
        <v>1387.49</v>
      </c>
      <c r="G26" s="160">
        <v>1387.49</v>
      </c>
      <c r="H26" s="160">
        <v>1387.49</v>
      </c>
      <c r="I26" s="160">
        <v>175</v>
      </c>
      <c r="J26" s="160">
        <v>175</v>
      </c>
      <c r="K26" s="160">
        <v>175</v>
      </c>
      <c r="L26" s="160">
        <f>Para2!C24+Para2!E24</f>
        <v>2270.0100000000002</v>
      </c>
      <c r="M26" s="160">
        <v>13.07</v>
      </c>
      <c r="N26" s="160">
        <v>31.95</v>
      </c>
      <c r="O26" s="154">
        <v>29.18</v>
      </c>
      <c r="P26" s="154">
        <v>0</v>
      </c>
      <c r="Q26" s="154">
        <v>0</v>
      </c>
      <c r="R26" s="160">
        <v>0.1</v>
      </c>
      <c r="S26" s="160">
        <v>0</v>
      </c>
    </row>
    <row r="27" spans="1:19" ht="15.95" customHeight="1" x14ac:dyDescent="0.3">
      <c r="A27" s="358">
        <v>2009</v>
      </c>
      <c r="B27" s="359">
        <v>1</v>
      </c>
      <c r="C27" s="337">
        <v>17.079999999999998</v>
      </c>
      <c r="D27" s="160">
        <v>17.079999999999998</v>
      </c>
      <c r="E27" s="160">
        <v>17.079999999999998</v>
      </c>
      <c r="F27" s="160">
        <v>1387.49</v>
      </c>
      <c r="G27" s="160">
        <v>1387.49</v>
      </c>
      <c r="H27" s="160">
        <v>1387.49</v>
      </c>
      <c r="I27" s="160">
        <v>175</v>
      </c>
      <c r="J27" s="160">
        <v>175</v>
      </c>
      <c r="K27" s="160">
        <v>175</v>
      </c>
      <c r="L27" s="160">
        <f>Para2!C25+Para2!E25</f>
        <v>2270.0100000000002</v>
      </c>
      <c r="M27" s="160">
        <v>13.07</v>
      </c>
      <c r="N27" s="160">
        <v>31.97</v>
      </c>
      <c r="O27" s="154">
        <v>29.18</v>
      </c>
      <c r="P27" s="154">
        <v>0</v>
      </c>
      <c r="Q27" s="154">
        <v>0</v>
      </c>
      <c r="R27" s="160">
        <v>0.1</v>
      </c>
      <c r="S27" s="160">
        <v>0.13</v>
      </c>
    </row>
    <row r="28" spans="1:19" ht="15.95" customHeight="1" x14ac:dyDescent="0.3">
      <c r="A28" s="358">
        <v>2009</v>
      </c>
      <c r="B28" s="359">
        <v>2</v>
      </c>
      <c r="C28" s="337">
        <v>17.079999999999998</v>
      </c>
      <c r="D28" s="160">
        <v>17.079999999999998</v>
      </c>
      <c r="E28" s="160">
        <v>17.079999999999998</v>
      </c>
      <c r="F28" s="160">
        <v>1387.49</v>
      </c>
      <c r="G28" s="160">
        <v>1387.49</v>
      </c>
      <c r="H28" s="160">
        <v>1387.49</v>
      </c>
      <c r="I28" s="160">
        <v>175</v>
      </c>
      <c r="J28" s="160">
        <v>175</v>
      </c>
      <c r="K28" s="160">
        <v>175</v>
      </c>
      <c r="L28" s="160">
        <f>Para2!C26+Para2!E26</f>
        <v>2270.0100000000002</v>
      </c>
      <c r="M28" s="160">
        <v>13.07</v>
      </c>
      <c r="N28" s="160">
        <v>31.97</v>
      </c>
      <c r="O28" s="154">
        <v>29.18</v>
      </c>
      <c r="P28" s="154">
        <v>0</v>
      </c>
      <c r="Q28" s="154">
        <v>0</v>
      </c>
      <c r="R28" s="160">
        <v>0.1</v>
      </c>
      <c r="S28" s="160">
        <v>0.13</v>
      </c>
    </row>
    <row r="29" spans="1:19" ht="15.95" customHeight="1" x14ac:dyDescent="0.3">
      <c r="A29" s="358">
        <v>2009</v>
      </c>
      <c r="B29" s="359">
        <v>3</v>
      </c>
      <c r="C29" s="337">
        <v>17.079999999999998</v>
      </c>
      <c r="D29" s="160">
        <v>17.079999999999998</v>
      </c>
      <c r="E29" s="160">
        <v>17.079999999999998</v>
      </c>
      <c r="F29" s="160">
        <v>1387.49</v>
      </c>
      <c r="G29" s="160">
        <v>1387.49</v>
      </c>
      <c r="H29" s="160">
        <v>1387.49</v>
      </c>
      <c r="I29" s="160">
        <v>175</v>
      </c>
      <c r="J29" s="160">
        <v>175</v>
      </c>
      <c r="K29" s="160">
        <v>175</v>
      </c>
      <c r="L29" s="160">
        <f>Para2!C27+Para2!E27</f>
        <v>2270.0100000000002</v>
      </c>
      <c r="M29" s="160">
        <v>13.07</v>
      </c>
      <c r="N29" s="160">
        <v>31.97</v>
      </c>
      <c r="O29" s="154">
        <v>29.18</v>
      </c>
      <c r="P29" s="154">
        <v>0</v>
      </c>
      <c r="Q29" s="154">
        <v>0</v>
      </c>
      <c r="R29" s="160">
        <v>0.1</v>
      </c>
      <c r="S29" s="160">
        <v>0.13</v>
      </c>
    </row>
    <row r="30" spans="1:19" ht="15.95" customHeight="1" x14ac:dyDescent="0.3">
      <c r="A30" s="358">
        <v>2009</v>
      </c>
      <c r="B30" s="359">
        <v>4</v>
      </c>
      <c r="C30" s="337">
        <v>17.079999999999998</v>
      </c>
      <c r="D30" s="160">
        <v>17.079999999999998</v>
      </c>
      <c r="E30" s="160">
        <v>17.079999999999998</v>
      </c>
      <c r="F30" s="160">
        <v>1387.49</v>
      </c>
      <c r="G30" s="160">
        <v>1387.49</v>
      </c>
      <c r="H30" s="160">
        <v>1387.49</v>
      </c>
      <c r="I30" s="160">
        <v>175</v>
      </c>
      <c r="J30" s="160">
        <v>175</v>
      </c>
      <c r="K30" s="160">
        <v>175</v>
      </c>
      <c r="L30" s="160">
        <f>Para2!C28+Para2!E28</f>
        <v>2270.0100000000002</v>
      </c>
      <c r="M30" s="160">
        <v>13.07</v>
      </c>
      <c r="N30" s="160">
        <v>31.96</v>
      </c>
      <c r="O30" s="154">
        <v>29.18</v>
      </c>
      <c r="P30" s="154">
        <v>0</v>
      </c>
      <c r="Q30" s="154">
        <v>0</v>
      </c>
      <c r="R30" s="160">
        <v>0.1</v>
      </c>
      <c r="S30" s="160">
        <v>0.13</v>
      </c>
    </row>
    <row r="31" spans="1:19" ht="15.95" customHeight="1" x14ac:dyDescent="0.3">
      <c r="A31" s="358">
        <v>2010</v>
      </c>
      <c r="B31" s="359">
        <v>1</v>
      </c>
      <c r="C31" s="337">
        <v>17.079999999999998</v>
      </c>
      <c r="D31" s="160">
        <v>17.079999999999998</v>
      </c>
      <c r="E31" s="160">
        <v>17.079999999999998</v>
      </c>
      <c r="F31" s="160">
        <v>1387.49</v>
      </c>
      <c r="G31" s="160">
        <v>1387.49</v>
      </c>
      <c r="H31" s="160">
        <v>1387.49</v>
      </c>
      <c r="I31" s="160">
        <v>175</v>
      </c>
      <c r="J31" s="160">
        <v>175</v>
      </c>
      <c r="K31" s="160">
        <v>175</v>
      </c>
      <c r="L31" s="160">
        <f>Para2!C29+Para2!E29</f>
        <v>2270.0100000000002</v>
      </c>
      <c r="M31" s="160">
        <v>13.07</v>
      </c>
      <c r="N31" s="160">
        <v>31.98</v>
      </c>
      <c r="O31" s="154">
        <v>29.2</v>
      </c>
      <c r="P31" s="154">
        <v>0</v>
      </c>
      <c r="Q31" s="154">
        <v>0</v>
      </c>
      <c r="R31" s="160">
        <v>0.1</v>
      </c>
      <c r="S31" s="160">
        <v>0.05</v>
      </c>
    </row>
    <row r="32" spans="1:19" ht="15.95" customHeight="1" x14ac:dyDescent="0.3">
      <c r="A32" s="358">
        <v>2010</v>
      </c>
      <c r="B32" s="359">
        <v>2</v>
      </c>
      <c r="C32" s="337">
        <v>17.079999999999998</v>
      </c>
      <c r="D32" s="160">
        <v>17.079999999999998</v>
      </c>
      <c r="E32" s="160">
        <v>17.079999999999998</v>
      </c>
      <c r="F32" s="160">
        <v>1387.49</v>
      </c>
      <c r="G32" s="160">
        <v>1387.49</v>
      </c>
      <c r="H32" s="160">
        <v>1387.49</v>
      </c>
      <c r="I32" s="160">
        <v>175</v>
      </c>
      <c r="J32" s="160">
        <v>175</v>
      </c>
      <c r="K32" s="160">
        <v>175</v>
      </c>
      <c r="L32" s="160">
        <f>Para2!C30+Para2!E30</f>
        <v>2270.0100000000002</v>
      </c>
      <c r="M32" s="160">
        <v>13.07</v>
      </c>
      <c r="N32" s="160">
        <v>31.98</v>
      </c>
      <c r="O32" s="154">
        <v>29.2</v>
      </c>
      <c r="P32" s="154">
        <v>0</v>
      </c>
      <c r="Q32" s="154">
        <v>0</v>
      </c>
      <c r="R32" s="160">
        <v>0.1</v>
      </c>
      <c r="S32" s="160">
        <v>0.05</v>
      </c>
    </row>
    <row r="33" spans="1:19" ht="15.95" customHeight="1" x14ac:dyDescent="0.3">
      <c r="A33" s="358">
        <v>2010</v>
      </c>
      <c r="B33" s="359">
        <v>3</v>
      </c>
      <c r="C33" s="337">
        <v>17.079999999999998</v>
      </c>
      <c r="D33" s="160">
        <v>17.079999999999998</v>
      </c>
      <c r="E33" s="160">
        <v>17.079999999999998</v>
      </c>
      <c r="F33" s="160">
        <v>1387.49</v>
      </c>
      <c r="G33" s="160">
        <v>1387.49</v>
      </c>
      <c r="H33" s="160">
        <v>1415.24</v>
      </c>
      <c r="I33" s="160">
        <v>175</v>
      </c>
      <c r="J33" s="160">
        <v>175</v>
      </c>
      <c r="K33" s="160">
        <v>175</v>
      </c>
      <c r="L33" s="160">
        <f>Para2!C31+Para2!E31</f>
        <v>2270.0100000000002</v>
      </c>
      <c r="M33" s="160">
        <v>13.07</v>
      </c>
      <c r="N33" s="160">
        <v>31.98</v>
      </c>
      <c r="O33" s="154">
        <v>29.2</v>
      </c>
      <c r="P33" s="154">
        <v>0</v>
      </c>
      <c r="Q33" s="154">
        <v>0</v>
      </c>
      <c r="R33" s="160">
        <v>0.1</v>
      </c>
      <c r="S33" s="160">
        <v>0.05</v>
      </c>
    </row>
    <row r="34" spans="1:19" ht="15.95" customHeight="1" x14ac:dyDescent="0.3">
      <c r="A34" s="358">
        <v>2010</v>
      </c>
      <c r="B34" s="359">
        <v>4</v>
      </c>
      <c r="C34" s="337">
        <v>17.43</v>
      </c>
      <c r="D34" s="160">
        <v>17.43</v>
      </c>
      <c r="E34" s="160">
        <v>17.43</v>
      </c>
      <c r="F34" s="160">
        <v>1415.24</v>
      </c>
      <c r="G34" s="160">
        <v>1415.24</v>
      </c>
      <c r="H34" s="160">
        <v>1415.24</v>
      </c>
      <c r="I34" s="160">
        <v>175</v>
      </c>
      <c r="J34" s="160">
        <v>175</v>
      </c>
      <c r="K34" s="160">
        <v>175</v>
      </c>
      <c r="L34" s="160">
        <f>Para2!C32+Para2!E32</f>
        <v>2270.0100000000002</v>
      </c>
      <c r="M34" s="160">
        <v>13.07</v>
      </c>
      <c r="N34" s="160">
        <v>31.98</v>
      </c>
      <c r="O34" s="154">
        <v>29.2</v>
      </c>
      <c r="P34" s="154">
        <v>0</v>
      </c>
      <c r="Q34" s="154">
        <v>0</v>
      </c>
      <c r="R34" s="160">
        <v>0.1</v>
      </c>
      <c r="S34" s="160">
        <v>0.05</v>
      </c>
    </row>
    <row r="35" spans="1:19" ht="15.95" customHeight="1" x14ac:dyDescent="0.3">
      <c r="A35" s="358">
        <v>2011</v>
      </c>
      <c r="B35" s="359">
        <v>1</v>
      </c>
      <c r="C35" s="337">
        <v>17.43</v>
      </c>
      <c r="D35" s="160">
        <v>17.43</v>
      </c>
      <c r="E35" s="160">
        <v>17.43</v>
      </c>
      <c r="F35" s="160">
        <v>1415.24</v>
      </c>
      <c r="G35" s="160">
        <v>1415.24</v>
      </c>
      <c r="H35" s="160">
        <v>1415.24</v>
      </c>
      <c r="I35" s="160">
        <v>175</v>
      </c>
      <c r="J35" s="160">
        <v>175</v>
      </c>
      <c r="K35" s="160">
        <v>175</v>
      </c>
      <c r="L35" s="160">
        <f>Para2!C33+Para2!E33</f>
        <v>2270.0100000000002</v>
      </c>
      <c r="M35" s="160">
        <v>13.07</v>
      </c>
      <c r="N35" s="160">
        <v>31.98</v>
      </c>
      <c r="O35" s="154">
        <v>29.2</v>
      </c>
      <c r="P35" s="154">
        <v>0</v>
      </c>
      <c r="Q35" s="154">
        <v>0</v>
      </c>
      <c r="R35" s="160">
        <v>0.1</v>
      </c>
      <c r="S35" s="160">
        <v>0.01</v>
      </c>
    </row>
    <row r="36" spans="1:19" ht="15.95" customHeight="1" x14ac:dyDescent="0.3">
      <c r="A36" s="358">
        <v>2011</v>
      </c>
      <c r="B36" s="359">
        <v>2</v>
      </c>
      <c r="C36" s="337">
        <v>17.43</v>
      </c>
      <c r="D36" s="160">
        <v>17.43</v>
      </c>
      <c r="E36" s="160">
        <v>17.43</v>
      </c>
      <c r="F36" s="160">
        <v>1415.24</v>
      </c>
      <c r="G36" s="160">
        <v>1443.54</v>
      </c>
      <c r="H36" s="160">
        <v>1443.54</v>
      </c>
      <c r="I36" s="160">
        <v>175</v>
      </c>
      <c r="J36" s="160">
        <v>175</v>
      </c>
      <c r="K36" s="160">
        <v>175</v>
      </c>
      <c r="L36" s="160">
        <f>Para2!C34+Para2!E34</f>
        <v>2270.0100000000002</v>
      </c>
      <c r="M36" s="160">
        <v>13.07</v>
      </c>
      <c r="N36" s="160">
        <v>31.98</v>
      </c>
      <c r="O36" s="154">
        <v>29.2</v>
      </c>
      <c r="P36" s="154">
        <v>0</v>
      </c>
      <c r="Q36" s="154">
        <v>0</v>
      </c>
      <c r="R36" s="160">
        <v>0.1</v>
      </c>
      <c r="S36" s="160">
        <v>0.01</v>
      </c>
    </row>
    <row r="37" spans="1:19" ht="15.95" customHeight="1" x14ac:dyDescent="0.3">
      <c r="A37" s="358">
        <v>2011</v>
      </c>
      <c r="B37" s="359">
        <v>3</v>
      </c>
      <c r="C37" s="337">
        <v>17.77</v>
      </c>
      <c r="D37" s="160">
        <v>17.77</v>
      </c>
      <c r="E37" s="160">
        <v>17.77</v>
      </c>
      <c r="F37" s="160">
        <v>1443.54</v>
      </c>
      <c r="G37" s="160">
        <v>1443.54</v>
      </c>
      <c r="H37" s="160">
        <v>1443.54</v>
      </c>
      <c r="I37" s="160">
        <v>175</v>
      </c>
      <c r="J37" s="160">
        <v>175</v>
      </c>
      <c r="K37" s="160">
        <v>175</v>
      </c>
      <c r="L37" s="160">
        <f>Para2!C35+Para2!E35</f>
        <v>2270.0100000000002</v>
      </c>
      <c r="M37" s="160">
        <v>13.07</v>
      </c>
      <c r="N37" s="160">
        <v>31.98</v>
      </c>
      <c r="O37" s="154">
        <v>29.2</v>
      </c>
      <c r="P37" s="154">
        <v>0</v>
      </c>
      <c r="Q37" s="154">
        <v>0</v>
      </c>
      <c r="R37" s="160">
        <v>0.1</v>
      </c>
      <c r="S37" s="160">
        <v>0.01</v>
      </c>
    </row>
    <row r="38" spans="1:19" ht="15.95" customHeight="1" x14ac:dyDescent="0.3">
      <c r="A38" s="358">
        <v>2011</v>
      </c>
      <c r="B38" s="359">
        <v>4</v>
      </c>
      <c r="C38" s="337">
        <v>17.77</v>
      </c>
      <c r="D38" s="160">
        <v>17.77</v>
      </c>
      <c r="E38" s="160">
        <v>17.77</v>
      </c>
      <c r="F38" s="160">
        <v>1443.54</v>
      </c>
      <c r="G38" s="160">
        <v>1443.54</v>
      </c>
      <c r="H38" s="160">
        <v>1443.54</v>
      </c>
      <c r="I38" s="160">
        <v>175</v>
      </c>
      <c r="J38" s="160">
        <v>175</v>
      </c>
      <c r="K38" s="160">
        <v>175</v>
      </c>
      <c r="L38" s="160">
        <f>Para2!C36+Para2!E36</f>
        <v>2270.0100000000002</v>
      </c>
      <c r="M38" s="160">
        <v>13.07</v>
      </c>
      <c r="N38" s="160">
        <v>31.98</v>
      </c>
      <c r="O38" s="154">
        <v>29.2</v>
      </c>
      <c r="P38" s="154">
        <v>0</v>
      </c>
      <c r="Q38" s="154">
        <v>0</v>
      </c>
      <c r="R38" s="160">
        <v>0.1</v>
      </c>
      <c r="S38" s="160">
        <v>0.01</v>
      </c>
    </row>
    <row r="39" spans="1:19" ht="15.95" customHeight="1" x14ac:dyDescent="0.3">
      <c r="A39" s="358">
        <v>2012</v>
      </c>
      <c r="B39" s="359">
        <v>1</v>
      </c>
      <c r="C39" s="337">
        <v>17.77</v>
      </c>
      <c r="D39" s="160">
        <v>17.77</v>
      </c>
      <c r="E39" s="160">
        <v>17.77</v>
      </c>
      <c r="F39" s="160">
        <v>1443.54</v>
      </c>
      <c r="G39" s="160">
        <v>1472.4</v>
      </c>
      <c r="H39" s="160">
        <v>1472.4</v>
      </c>
      <c r="I39" s="160">
        <v>175</v>
      </c>
      <c r="J39" s="160">
        <v>175</v>
      </c>
      <c r="K39" s="160">
        <v>175</v>
      </c>
      <c r="L39" s="160">
        <f>Para2!C37+Para2!E37</f>
        <v>2270.0100000000002</v>
      </c>
      <c r="M39" s="160">
        <v>13.07</v>
      </c>
      <c r="N39" s="160">
        <v>31.98</v>
      </c>
      <c r="O39" s="154">
        <v>29.2</v>
      </c>
      <c r="P39" s="154">
        <v>0</v>
      </c>
      <c r="Q39" s="154">
        <v>0</v>
      </c>
      <c r="R39" s="160">
        <v>0.1</v>
      </c>
      <c r="S39" s="160">
        <v>0.01</v>
      </c>
    </row>
    <row r="40" spans="1:19" ht="15.95" customHeight="1" x14ac:dyDescent="0.3">
      <c r="A40" s="358">
        <v>2012</v>
      </c>
      <c r="B40" s="359">
        <v>2</v>
      </c>
      <c r="C40" s="337">
        <v>18.13</v>
      </c>
      <c r="D40" s="160">
        <v>18.13</v>
      </c>
      <c r="E40" s="160">
        <v>18.13</v>
      </c>
      <c r="F40" s="160">
        <v>1472.4</v>
      </c>
      <c r="G40" s="160">
        <v>1472.4</v>
      </c>
      <c r="H40" s="160">
        <v>1472.4</v>
      </c>
      <c r="I40" s="160">
        <v>175</v>
      </c>
      <c r="J40" s="160">
        <v>175</v>
      </c>
      <c r="K40" s="160">
        <v>175</v>
      </c>
      <c r="L40" s="160">
        <f>Para2!C38+Para2!E38</f>
        <v>2270.0100000000002</v>
      </c>
      <c r="M40" s="160">
        <v>13.07</v>
      </c>
      <c r="N40" s="160">
        <v>31.98</v>
      </c>
      <c r="O40" s="154">
        <v>29.2</v>
      </c>
      <c r="P40" s="154">
        <v>0</v>
      </c>
      <c r="Q40" s="154">
        <v>0</v>
      </c>
      <c r="R40" s="160">
        <v>0.1</v>
      </c>
      <c r="S40" s="160">
        <v>0.01</v>
      </c>
    </row>
    <row r="41" spans="1:19" ht="15.95" customHeight="1" x14ac:dyDescent="0.3">
      <c r="A41" s="358">
        <v>2012</v>
      </c>
      <c r="B41" s="359">
        <v>3</v>
      </c>
      <c r="C41" s="337">
        <v>18.13</v>
      </c>
      <c r="D41" s="160">
        <v>18.13</v>
      </c>
      <c r="E41" s="160">
        <v>18.13</v>
      </c>
      <c r="F41" s="160">
        <v>1472.4</v>
      </c>
      <c r="G41" s="160">
        <v>1472.4</v>
      </c>
      <c r="H41" s="160">
        <v>1472.4</v>
      </c>
      <c r="I41" s="160">
        <v>175</v>
      </c>
      <c r="J41" s="160">
        <v>175</v>
      </c>
      <c r="K41" s="160">
        <v>175</v>
      </c>
      <c r="L41" s="160">
        <f>Para2!C39+Para2!E39</f>
        <v>2270.0100000000002</v>
      </c>
      <c r="M41" s="160">
        <v>13.07</v>
      </c>
      <c r="N41" s="160">
        <v>31.98</v>
      </c>
      <c r="O41" s="154">
        <v>29.2</v>
      </c>
      <c r="P41" s="154">
        <v>0</v>
      </c>
      <c r="Q41" s="154">
        <v>0</v>
      </c>
      <c r="R41" s="160">
        <v>0.1</v>
      </c>
      <c r="S41" s="160">
        <v>0.01</v>
      </c>
    </row>
    <row r="42" spans="1:19" ht="15.95" customHeight="1" x14ac:dyDescent="0.3">
      <c r="A42" s="358">
        <v>2012</v>
      </c>
      <c r="B42" s="359">
        <v>4</v>
      </c>
      <c r="C42" s="337">
        <v>18.13</v>
      </c>
      <c r="D42" s="160">
        <v>18.13</v>
      </c>
      <c r="E42" s="160">
        <v>18.13</v>
      </c>
      <c r="F42" s="160">
        <v>1472.4</v>
      </c>
      <c r="G42" s="160">
        <v>1472.4</v>
      </c>
      <c r="H42" s="160">
        <v>1501.82</v>
      </c>
      <c r="I42" s="160">
        <v>175</v>
      </c>
      <c r="J42" s="160">
        <v>175</v>
      </c>
      <c r="K42" s="160">
        <v>175</v>
      </c>
      <c r="L42" s="160">
        <f>Para2!C40+Para2!E40</f>
        <v>2270.0100000000002</v>
      </c>
      <c r="M42" s="160">
        <v>13.07</v>
      </c>
      <c r="N42" s="160">
        <v>31.98</v>
      </c>
      <c r="O42" s="154">
        <v>29.2</v>
      </c>
      <c r="P42" s="154">
        <v>0</v>
      </c>
      <c r="Q42" s="154">
        <v>0</v>
      </c>
      <c r="R42" s="160">
        <v>0.1</v>
      </c>
      <c r="S42" s="160">
        <v>0.01</v>
      </c>
    </row>
    <row r="43" spans="1:19" ht="15.95" customHeight="1" x14ac:dyDescent="0.3">
      <c r="A43" s="358">
        <v>2013</v>
      </c>
      <c r="B43" s="359">
        <v>1</v>
      </c>
      <c r="C43" s="337">
        <v>18.489999999999998</v>
      </c>
      <c r="D43" s="160">
        <v>18.489999999999998</v>
      </c>
      <c r="E43" s="160">
        <v>18.489999999999998</v>
      </c>
      <c r="F43" s="160">
        <v>1501.82</v>
      </c>
      <c r="G43" s="160">
        <v>1501.82</v>
      </c>
      <c r="H43" s="160">
        <v>1501.82</v>
      </c>
      <c r="I43" s="160">
        <v>175</v>
      </c>
      <c r="J43" s="160">
        <v>175</v>
      </c>
      <c r="K43" s="160">
        <v>175</v>
      </c>
      <c r="L43" s="160">
        <f>Para2!C41+Para2!E41</f>
        <v>2270.0100000000002</v>
      </c>
      <c r="M43" s="160">
        <v>13.07</v>
      </c>
      <c r="N43" s="160">
        <v>31.98</v>
      </c>
      <c r="O43" s="154">
        <v>29.2</v>
      </c>
      <c r="P43" s="154">
        <v>0</v>
      </c>
      <c r="Q43" s="154">
        <v>0</v>
      </c>
      <c r="R43" s="160">
        <v>0.1</v>
      </c>
      <c r="S43" s="160">
        <v>0.01</v>
      </c>
    </row>
    <row r="44" spans="1:19" ht="15.95" customHeight="1" x14ac:dyDescent="0.3">
      <c r="A44" s="358">
        <v>2013</v>
      </c>
      <c r="B44" s="359">
        <v>2</v>
      </c>
      <c r="C44" s="337">
        <v>18.489999999999998</v>
      </c>
      <c r="D44" s="160">
        <v>18.489999999999998</v>
      </c>
      <c r="E44" s="160">
        <v>18.489999999999998</v>
      </c>
      <c r="F44" s="160">
        <v>1501.82</v>
      </c>
      <c r="G44" s="160">
        <v>1501.82</v>
      </c>
      <c r="H44" s="160">
        <v>1501.82</v>
      </c>
      <c r="I44" s="160">
        <v>184</v>
      </c>
      <c r="J44" s="160">
        <v>184</v>
      </c>
      <c r="K44" s="160">
        <v>184</v>
      </c>
      <c r="L44" s="160">
        <f>Para2!C42+Para2!E42</f>
        <v>2270.0100000000002</v>
      </c>
      <c r="M44" s="160">
        <v>13.07</v>
      </c>
      <c r="N44" s="160">
        <v>31.98</v>
      </c>
      <c r="O44" s="154">
        <v>29.2</v>
      </c>
      <c r="P44" s="154">
        <v>0</v>
      </c>
      <c r="Q44" s="154">
        <v>0</v>
      </c>
      <c r="R44" s="160">
        <v>0.1</v>
      </c>
      <c r="S44" s="160">
        <v>0.01</v>
      </c>
    </row>
    <row r="45" spans="1:19" ht="15.95" customHeight="1" x14ac:dyDescent="0.3">
      <c r="A45" s="358">
        <v>2013</v>
      </c>
      <c r="B45" s="359">
        <v>3</v>
      </c>
      <c r="C45" s="337">
        <v>18.489999999999998</v>
      </c>
      <c r="D45" s="160">
        <v>18.489999999999998</v>
      </c>
      <c r="E45" s="160">
        <v>18.489999999999998</v>
      </c>
      <c r="F45" s="160">
        <v>1501.82</v>
      </c>
      <c r="G45" s="160">
        <v>1501.82</v>
      </c>
      <c r="H45" s="160">
        <v>1501.82</v>
      </c>
      <c r="I45" s="160">
        <v>184</v>
      </c>
      <c r="J45" s="160">
        <v>184</v>
      </c>
      <c r="K45" s="160">
        <v>184</v>
      </c>
      <c r="L45" s="160">
        <f>Para2!C43+Para2!E43</f>
        <v>2270.0100000000002</v>
      </c>
      <c r="M45" s="160">
        <v>13.07</v>
      </c>
      <c r="N45" s="160">
        <v>31.98</v>
      </c>
      <c r="O45" s="154">
        <v>29.2</v>
      </c>
      <c r="P45" s="154">
        <v>0</v>
      </c>
      <c r="Q45" s="154">
        <v>0</v>
      </c>
      <c r="R45" s="160">
        <v>0.1</v>
      </c>
      <c r="S45" s="160">
        <v>0.01</v>
      </c>
    </row>
    <row r="46" spans="1:19" ht="15.95" customHeight="1" x14ac:dyDescent="0.3">
      <c r="A46" s="358">
        <v>2013</v>
      </c>
      <c r="B46" s="359">
        <v>4</v>
      </c>
      <c r="C46" s="337">
        <v>18.489999999999998</v>
      </c>
      <c r="D46" s="160">
        <v>18.489999999999998</v>
      </c>
      <c r="E46" s="160">
        <v>18.489999999999998</v>
      </c>
      <c r="F46" s="160">
        <v>1501.82</v>
      </c>
      <c r="G46" s="160">
        <v>1501.82</v>
      </c>
      <c r="H46" s="160">
        <v>1501.82</v>
      </c>
      <c r="I46" s="160">
        <v>184</v>
      </c>
      <c r="J46" s="160">
        <v>184</v>
      </c>
      <c r="K46" s="160">
        <v>184</v>
      </c>
      <c r="L46" s="160">
        <f>Para2!C44+Para2!E44</f>
        <v>2270.0100000000002</v>
      </c>
      <c r="M46" s="160">
        <v>13.07</v>
      </c>
      <c r="N46" s="160">
        <v>31.97</v>
      </c>
      <c r="O46" s="154">
        <v>29.2</v>
      </c>
      <c r="P46" s="154">
        <v>0</v>
      </c>
      <c r="Q46" s="154">
        <v>0</v>
      </c>
      <c r="R46" s="160">
        <v>0.1</v>
      </c>
      <c r="S46" s="160">
        <v>0.01</v>
      </c>
    </row>
    <row r="47" spans="1:19" ht="15.95" customHeight="1" x14ac:dyDescent="0.3">
      <c r="A47" s="358">
        <v>2014</v>
      </c>
      <c r="B47" s="359">
        <v>1</v>
      </c>
      <c r="C47" s="337">
        <v>18.489999999999998</v>
      </c>
      <c r="D47" s="160">
        <v>18.489999999999998</v>
      </c>
      <c r="E47" s="160">
        <v>18.489999999999998</v>
      </c>
      <c r="F47" s="160">
        <v>1501.82</v>
      </c>
      <c r="G47" s="160">
        <v>1501.82</v>
      </c>
      <c r="H47" s="160">
        <v>1501.82</v>
      </c>
      <c r="I47" s="160">
        <v>183.97</v>
      </c>
      <c r="J47" s="160">
        <v>183.97</v>
      </c>
      <c r="K47" s="160">
        <v>183.97</v>
      </c>
      <c r="L47" s="160">
        <f>Para2!C45+Para2!E45</f>
        <v>770</v>
      </c>
      <c r="M47" s="160">
        <v>13.07</v>
      </c>
      <c r="N47" s="160">
        <v>31.97</v>
      </c>
      <c r="O47" s="154">
        <v>29.2</v>
      </c>
      <c r="P47" s="154">
        <v>0</v>
      </c>
      <c r="Q47" s="154">
        <v>0</v>
      </c>
      <c r="R47" s="160">
        <v>0.1</v>
      </c>
      <c r="S47" s="160">
        <v>0.01</v>
      </c>
    </row>
    <row r="48" spans="1:19" ht="15.95" customHeight="1" x14ac:dyDescent="0.3">
      <c r="A48" s="358">
        <v>2014</v>
      </c>
      <c r="B48" s="359">
        <v>2</v>
      </c>
      <c r="C48" s="337">
        <v>18.489999999999998</v>
      </c>
      <c r="D48" s="160">
        <v>18.489999999999998</v>
      </c>
      <c r="E48" s="160">
        <v>18.489999999999998</v>
      </c>
      <c r="F48" s="160">
        <v>1501.82</v>
      </c>
      <c r="G48" s="160">
        <v>1501.82</v>
      </c>
      <c r="H48" s="160">
        <v>1501.82</v>
      </c>
      <c r="I48" s="160">
        <v>183.97</v>
      </c>
      <c r="J48" s="160">
        <v>183.97</v>
      </c>
      <c r="K48" s="160">
        <v>183.97</v>
      </c>
      <c r="L48" s="160">
        <f>Para2!C46+Para2!E46</f>
        <v>770</v>
      </c>
      <c r="M48" s="160">
        <v>13.07</v>
      </c>
      <c r="N48" s="160">
        <v>31.97</v>
      </c>
      <c r="O48" s="154">
        <v>29.2</v>
      </c>
      <c r="P48" s="154">
        <v>0</v>
      </c>
      <c r="Q48" s="154">
        <v>0</v>
      </c>
      <c r="R48" s="160">
        <v>0.1</v>
      </c>
      <c r="S48" s="160">
        <v>0.01</v>
      </c>
    </row>
    <row r="49" spans="1:19" ht="15.95" customHeight="1" x14ac:dyDescent="0.3">
      <c r="A49" s="358">
        <v>2014</v>
      </c>
      <c r="B49" s="359">
        <v>3</v>
      </c>
      <c r="C49" s="337">
        <v>18.489999999999998</v>
      </c>
      <c r="D49" s="160">
        <v>18.489999999999998</v>
      </c>
      <c r="E49" s="160">
        <v>18.489999999999998</v>
      </c>
      <c r="F49" s="160">
        <v>1501.82</v>
      </c>
      <c r="G49" s="160">
        <v>1501.82</v>
      </c>
      <c r="H49" s="160">
        <v>1501.82</v>
      </c>
      <c r="I49" s="160">
        <v>183.97</v>
      </c>
      <c r="J49" s="160">
        <v>183.97</v>
      </c>
      <c r="K49" s="160">
        <v>183.97</v>
      </c>
      <c r="L49" s="160">
        <f>Para2!C47+Para2!E47</f>
        <v>770</v>
      </c>
      <c r="M49" s="160">
        <v>13.07</v>
      </c>
      <c r="N49" s="160">
        <v>31.97</v>
      </c>
      <c r="O49" s="154">
        <v>29.2</v>
      </c>
      <c r="P49" s="154">
        <v>0</v>
      </c>
      <c r="Q49" s="154">
        <v>0</v>
      </c>
      <c r="R49" s="160">
        <v>0.1</v>
      </c>
      <c r="S49" s="160">
        <v>0.01</v>
      </c>
    </row>
    <row r="50" spans="1:19" ht="15.95" customHeight="1" x14ac:dyDescent="0.3">
      <c r="A50" s="358">
        <v>2014</v>
      </c>
      <c r="B50" s="359">
        <v>4</v>
      </c>
      <c r="C50" s="337">
        <v>18.489999999999998</v>
      </c>
      <c r="D50" s="160">
        <v>18.489999999999998</v>
      </c>
      <c r="E50" s="160">
        <v>18.489999999999998</v>
      </c>
      <c r="F50" s="160">
        <v>1501.82</v>
      </c>
      <c r="G50" s="160">
        <v>1501.82</v>
      </c>
      <c r="H50" s="160">
        <v>1501.82</v>
      </c>
      <c r="I50" s="160">
        <v>183.97</v>
      </c>
      <c r="J50" s="160">
        <v>183.97</v>
      </c>
      <c r="K50" s="160">
        <v>183.97</v>
      </c>
      <c r="L50" s="160">
        <f>Para2!C48+Para2!E48</f>
        <v>770</v>
      </c>
      <c r="M50" s="160">
        <v>13.07</v>
      </c>
      <c r="N50" s="160">
        <v>31.98</v>
      </c>
      <c r="O50" s="154">
        <v>29.2</v>
      </c>
      <c r="P50" s="154">
        <v>0</v>
      </c>
      <c r="Q50" s="154">
        <v>0</v>
      </c>
      <c r="R50" s="160">
        <v>0.1</v>
      </c>
      <c r="S50" s="160">
        <v>0.01</v>
      </c>
    </row>
    <row r="51" spans="1:19" ht="15.95" customHeight="1" x14ac:dyDescent="0.3">
      <c r="A51" s="358">
        <v>2015</v>
      </c>
      <c r="B51" s="359">
        <v>1</v>
      </c>
      <c r="C51" s="337">
        <v>18.489999999999998</v>
      </c>
      <c r="D51" s="160">
        <v>18.489999999999998</v>
      </c>
      <c r="E51" s="160">
        <v>18.489999999999998</v>
      </c>
      <c r="F51" s="160">
        <v>1501.82</v>
      </c>
      <c r="G51" s="160">
        <v>1501.82</v>
      </c>
      <c r="H51" s="160">
        <v>1501.82</v>
      </c>
      <c r="I51" s="160">
        <v>183.97</v>
      </c>
      <c r="J51" s="160">
        <v>183.97</v>
      </c>
      <c r="K51" s="160">
        <v>183.97</v>
      </c>
      <c r="L51" s="160">
        <f>Para2!C49+Para2!E49</f>
        <v>770</v>
      </c>
      <c r="M51" s="160">
        <v>13.07</v>
      </c>
      <c r="N51" s="160">
        <v>32.03</v>
      </c>
      <c r="O51" s="154">
        <v>29.2</v>
      </c>
      <c r="P51" s="154">
        <v>0</v>
      </c>
      <c r="Q51" s="154">
        <v>0</v>
      </c>
      <c r="R51" s="160">
        <v>0.1</v>
      </c>
      <c r="S51" s="160">
        <v>0.01</v>
      </c>
    </row>
    <row r="52" spans="1:19" ht="15.95" customHeight="1" x14ac:dyDescent="0.3">
      <c r="A52" s="358">
        <v>2015</v>
      </c>
      <c r="B52" s="359">
        <v>2</v>
      </c>
      <c r="C52" s="337">
        <v>18.489999999999998</v>
      </c>
      <c r="D52" s="160">
        <v>18.489999999999998</v>
      </c>
      <c r="E52" s="160">
        <v>18.489999999999998</v>
      </c>
      <c r="F52" s="160">
        <v>1501.82</v>
      </c>
      <c r="G52" s="160">
        <v>1501.82</v>
      </c>
      <c r="H52" s="160">
        <v>1501.82</v>
      </c>
      <c r="I52" s="160">
        <v>183.97</v>
      </c>
      <c r="J52" s="160">
        <v>183.97</v>
      </c>
      <c r="K52" s="160">
        <v>183.97</v>
      </c>
      <c r="L52" s="160">
        <f>Para2!C50+Para2!E50</f>
        <v>770</v>
      </c>
      <c r="M52" s="160">
        <v>13.07</v>
      </c>
      <c r="N52" s="160">
        <v>32.03</v>
      </c>
      <c r="O52" s="154">
        <v>29.2</v>
      </c>
      <c r="P52" s="154">
        <v>0</v>
      </c>
      <c r="Q52" s="154">
        <v>0</v>
      </c>
      <c r="R52" s="160">
        <v>0.1</v>
      </c>
      <c r="S52" s="160">
        <v>0.01</v>
      </c>
    </row>
    <row r="53" spans="1:19" ht="15.95" customHeight="1" x14ac:dyDescent="0.3">
      <c r="A53" s="358">
        <v>2015</v>
      </c>
      <c r="B53" s="359">
        <v>3</v>
      </c>
      <c r="C53" s="337">
        <v>18.489999999999998</v>
      </c>
      <c r="D53" s="160">
        <v>18.489999999999998</v>
      </c>
      <c r="E53" s="160">
        <v>18.489999999999998</v>
      </c>
      <c r="F53" s="160">
        <v>1501.82</v>
      </c>
      <c r="G53" s="160">
        <v>1501.82</v>
      </c>
      <c r="H53" s="160">
        <v>1501.82</v>
      </c>
      <c r="I53" s="160">
        <v>183.97</v>
      </c>
      <c r="J53" s="160">
        <v>189.98</v>
      </c>
      <c r="K53" s="160">
        <v>189.98</v>
      </c>
      <c r="L53" s="160">
        <f>Para2!C51+Para2!E51</f>
        <v>770</v>
      </c>
      <c r="M53" s="160">
        <v>13.07</v>
      </c>
      <c r="N53" s="160">
        <v>32.03</v>
      </c>
      <c r="O53" s="154">
        <v>29.2</v>
      </c>
      <c r="P53" s="154">
        <v>0</v>
      </c>
      <c r="Q53" s="154">
        <v>0</v>
      </c>
      <c r="R53" s="160">
        <v>0.1</v>
      </c>
      <c r="S53" s="160">
        <v>0.01</v>
      </c>
    </row>
    <row r="54" spans="1:19" ht="15.95" customHeight="1" x14ac:dyDescent="0.3">
      <c r="A54" s="358">
        <v>2015</v>
      </c>
      <c r="B54" s="359">
        <v>4</v>
      </c>
      <c r="C54" s="337">
        <v>18.489999999999998</v>
      </c>
      <c r="D54" s="160">
        <v>18.489999999999998</v>
      </c>
      <c r="E54" s="160">
        <v>18.489999999999998</v>
      </c>
      <c r="F54" s="160">
        <v>1501.82</v>
      </c>
      <c r="G54" s="160">
        <v>1501.82</v>
      </c>
      <c r="H54" s="160">
        <v>1501.82</v>
      </c>
      <c r="I54" s="160">
        <v>189.98</v>
      </c>
      <c r="J54" s="160">
        <v>189.98</v>
      </c>
      <c r="K54" s="160">
        <v>189.98</v>
      </c>
      <c r="L54" s="160">
        <f>Para2!C52+Para2!E52</f>
        <v>770</v>
      </c>
      <c r="M54" s="160">
        <v>13.07</v>
      </c>
      <c r="N54" s="160">
        <v>32.03</v>
      </c>
      <c r="O54" s="154">
        <v>29.2</v>
      </c>
      <c r="P54" s="154">
        <v>0</v>
      </c>
      <c r="Q54" s="154">
        <v>0</v>
      </c>
      <c r="R54" s="160">
        <v>0.1</v>
      </c>
      <c r="S54" s="160">
        <v>0.01</v>
      </c>
    </row>
    <row r="55" spans="1:19" ht="15.95" customHeight="1" x14ac:dyDescent="0.3">
      <c r="A55" s="358">
        <v>2016</v>
      </c>
      <c r="B55" s="359">
        <v>1</v>
      </c>
      <c r="C55" s="337">
        <v>20.34</v>
      </c>
      <c r="D55" s="160">
        <v>20.34</v>
      </c>
      <c r="E55" s="160">
        <v>20.34</v>
      </c>
      <c r="F55" s="160">
        <v>1501.82</v>
      </c>
      <c r="G55" s="160">
        <v>1501.82</v>
      </c>
      <c r="H55" s="160">
        <v>1501.82</v>
      </c>
      <c r="I55" s="160">
        <v>189.98</v>
      </c>
      <c r="J55" s="160">
        <v>189.98</v>
      </c>
      <c r="K55" s="160">
        <v>189.98</v>
      </c>
      <c r="L55" s="160">
        <f>Para2!C53+Para2!E53</f>
        <v>770</v>
      </c>
      <c r="M55" s="160">
        <v>13.07</v>
      </c>
      <c r="N55" s="160">
        <v>32.03</v>
      </c>
      <c r="O55" s="154">
        <v>29.2</v>
      </c>
      <c r="P55" s="154">
        <v>0</v>
      </c>
      <c r="Q55" s="154">
        <v>0</v>
      </c>
      <c r="R55" s="160">
        <v>0.1</v>
      </c>
      <c r="S55" s="160">
        <v>0.02</v>
      </c>
    </row>
    <row r="56" spans="1:19" ht="15.95" customHeight="1" x14ac:dyDescent="0.3">
      <c r="A56" s="358">
        <v>2016</v>
      </c>
      <c r="B56" s="359">
        <v>2</v>
      </c>
      <c r="C56" s="337">
        <v>20.34</v>
      </c>
      <c r="D56" s="160">
        <v>20.34</v>
      </c>
      <c r="E56" s="160">
        <v>20.34</v>
      </c>
      <c r="F56" s="160">
        <v>1501.82</v>
      </c>
      <c r="G56" s="160">
        <v>1501.82</v>
      </c>
      <c r="H56" s="160">
        <v>1531.93</v>
      </c>
      <c r="I56" s="160">
        <v>189.98</v>
      </c>
      <c r="J56" s="160">
        <v>189.98</v>
      </c>
      <c r="K56" s="160">
        <v>193.79</v>
      </c>
      <c r="L56" s="160">
        <f>Para2!C54+Para2!E54</f>
        <v>770</v>
      </c>
      <c r="M56" s="160">
        <v>13.07</v>
      </c>
      <c r="N56" s="160">
        <v>32.03</v>
      </c>
      <c r="O56" s="154">
        <v>29.2</v>
      </c>
      <c r="P56" s="154">
        <v>0</v>
      </c>
      <c r="Q56" s="154">
        <v>0</v>
      </c>
      <c r="R56" s="160">
        <v>0.1</v>
      </c>
      <c r="S56" s="160">
        <v>0.02</v>
      </c>
    </row>
    <row r="57" spans="1:19" ht="15.95" customHeight="1" x14ac:dyDescent="0.3">
      <c r="A57" s="358">
        <v>2016</v>
      </c>
      <c r="B57" s="359">
        <v>3</v>
      </c>
      <c r="C57" s="337">
        <v>20.75</v>
      </c>
      <c r="D57" s="160">
        <v>20.75</v>
      </c>
      <c r="E57" s="160">
        <v>20.75</v>
      </c>
      <c r="F57" s="160">
        <v>1531.93</v>
      </c>
      <c r="G57" s="160">
        <v>1531.93</v>
      </c>
      <c r="H57" s="160">
        <v>1531.93</v>
      </c>
      <c r="I57" s="160">
        <v>193.79</v>
      </c>
      <c r="J57" s="160">
        <v>193.79</v>
      </c>
      <c r="K57" s="160">
        <v>193.79</v>
      </c>
      <c r="L57" s="160">
        <f>Para2!C55+Para2!E55</f>
        <v>770</v>
      </c>
      <c r="M57" s="160">
        <v>13.07</v>
      </c>
      <c r="N57" s="160">
        <v>32.03</v>
      </c>
      <c r="O57" s="154">
        <v>29.2</v>
      </c>
      <c r="P57" s="154">
        <v>0</v>
      </c>
      <c r="Q57" s="154">
        <v>0</v>
      </c>
      <c r="R57" s="160">
        <v>0.1</v>
      </c>
      <c r="S57" s="160">
        <v>0.02</v>
      </c>
    </row>
    <row r="58" spans="1:19" ht="15.95" customHeight="1" x14ac:dyDescent="0.3">
      <c r="A58" s="358">
        <v>2016</v>
      </c>
      <c r="B58" s="359">
        <v>4</v>
      </c>
      <c r="C58" s="337">
        <v>20.75</v>
      </c>
      <c r="D58" s="160">
        <v>20.75</v>
      </c>
      <c r="E58" s="160">
        <v>20.75</v>
      </c>
      <c r="F58" s="160">
        <v>1531.93</v>
      </c>
      <c r="G58" s="160">
        <v>1531.93</v>
      </c>
      <c r="H58" s="160">
        <v>1531.93</v>
      </c>
      <c r="I58" s="160">
        <v>193.79</v>
      </c>
      <c r="J58" s="160">
        <v>193.79</v>
      </c>
      <c r="K58" s="160">
        <v>193.79</v>
      </c>
      <c r="L58" s="160">
        <f>Para2!C56+Para2!E56</f>
        <v>770</v>
      </c>
      <c r="M58" s="160">
        <v>13.07</v>
      </c>
      <c r="N58" s="160">
        <v>32.03</v>
      </c>
      <c r="O58" s="154">
        <v>29.2</v>
      </c>
      <c r="P58" s="154">
        <v>0</v>
      </c>
      <c r="Q58" s="154">
        <v>0</v>
      </c>
      <c r="R58" s="160">
        <v>0.1</v>
      </c>
      <c r="S58" s="160">
        <v>0.02</v>
      </c>
    </row>
    <row r="59" spans="1:19" ht="15.95" customHeight="1" x14ac:dyDescent="0.3">
      <c r="A59" s="358">
        <v>2017</v>
      </c>
      <c r="B59" s="359">
        <v>1</v>
      </c>
      <c r="C59" s="337">
        <v>20.75</v>
      </c>
      <c r="D59" s="160">
        <v>20.75</v>
      </c>
      <c r="E59" s="160">
        <v>20.75</v>
      </c>
      <c r="F59" s="160">
        <v>1531.93</v>
      </c>
      <c r="G59" s="160">
        <v>1531.93</v>
      </c>
      <c r="H59" s="160">
        <v>1531.93</v>
      </c>
      <c r="I59" s="160">
        <v>193.79</v>
      </c>
      <c r="J59" s="160">
        <v>193.79</v>
      </c>
      <c r="K59" s="160">
        <v>193.79</v>
      </c>
      <c r="L59" s="160">
        <f>Para2!C57+Para2!E57</f>
        <v>770</v>
      </c>
      <c r="M59" s="160">
        <v>13.07</v>
      </c>
      <c r="N59" s="160">
        <v>32.03</v>
      </c>
      <c r="O59" s="154">
        <v>30.08</v>
      </c>
      <c r="P59" s="154">
        <v>0</v>
      </c>
      <c r="Q59" s="154">
        <v>0</v>
      </c>
      <c r="R59" s="160">
        <v>0.1</v>
      </c>
      <c r="S59" s="160">
        <v>0.02</v>
      </c>
    </row>
    <row r="60" spans="1:19" ht="15.95" customHeight="1" x14ac:dyDescent="0.3">
      <c r="A60" s="358">
        <v>2017</v>
      </c>
      <c r="B60" s="359">
        <v>2</v>
      </c>
      <c r="C60" s="337">
        <v>20.75</v>
      </c>
      <c r="D60" s="160">
        <v>20.75</v>
      </c>
      <c r="E60" s="160">
        <v>20.75</v>
      </c>
      <c r="F60" s="160">
        <v>1531.93</v>
      </c>
      <c r="G60" s="160">
        <v>1531.93</v>
      </c>
      <c r="H60" s="160">
        <v>1562.59</v>
      </c>
      <c r="I60" s="160">
        <v>193.79</v>
      </c>
      <c r="J60" s="160">
        <v>193.79</v>
      </c>
      <c r="K60" s="160">
        <v>197.67</v>
      </c>
      <c r="L60" s="160">
        <f>Para2!C58+Para2!E58</f>
        <v>770</v>
      </c>
      <c r="M60" s="160">
        <v>13.07</v>
      </c>
      <c r="N60" s="160">
        <v>32.03</v>
      </c>
      <c r="O60" s="154">
        <v>30.08</v>
      </c>
      <c r="P60" s="154">
        <v>0</v>
      </c>
      <c r="Q60" s="154">
        <v>0</v>
      </c>
      <c r="R60" s="160">
        <v>0.1</v>
      </c>
      <c r="S60" s="160">
        <v>0.02</v>
      </c>
    </row>
    <row r="61" spans="1:19" ht="15.95" customHeight="1" x14ac:dyDescent="0.3">
      <c r="A61" s="358">
        <v>2017</v>
      </c>
      <c r="B61" s="359">
        <v>3</v>
      </c>
      <c r="C61" s="337">
        <v>21.16</v>
      </c>
      <c r="D61" s="160">
        <v>21.16</v>
      </c>
      <c r="E61" s="160">
        <v>21.16</v>
      </c>
      <c r="F61" s="160">
        <v>1562.59</v>
      </c>
      <c r="G61" s="160">
        <v>1562.59</v>
      </c>
      <c r="H61" s="160">
        <v>1562.59</v>
      </c>
      <c r="I61" s="160">
        <v>197.67</v>
      </c>
      <c r="J61" s="160">
        <v>197.67</v>
      </c>
      <c r="K61" s="160">
        <v>197.67</v>
      </c>
      <c r="L61" s="160">
        <f>Para2!C59+Para2!E59</f>
        <v>770</v>
      </c>
      <c r="M61" s="160">
        <v>13.07</v>
      </c>
      <c r="N61" s="160">
        <f xml:space="preserve"> IF(NOT(ISBLANK(wg_cat)), IF(user_wg_cat&lt;&gt;wg_cat_rsz_032,32.02,31.92),32.02)</f>
        <v>32.020000000000003</v>
      </c>
      <c r="O61" s="154">
        <v>30.07</v>
      </c>
      <c r="P61" s="154">
        <v>0</v>
      </c>
      <c r="Q61" s="154">
        <v>0</v>
      </c>
      <c r="R61" s="160">
        <v>0.1</v>
      </c>
      <c r="S61" s="160">
        <f t="shared" ref="S61:S67" si="0" xml:space="preserve"> IF(NOT(ISBLANK(wg_cat)), IF(user_wg_cat&lt;&gt;wg_cat_rsz_032,0.02,0),0.02)</f>
        <v>0.02</v>
      </c>
    </row>
    <row r="62" spans="1:19" ht="15.95" customHeight="1" x14ac:dyDescent="0.3">
      <c r="A62" s="358">
        <v>2017</v>
      </c>
      <c r="B62" s="359">
        <v>4</v>
      </c>
      <c r="C62" s="337">
        <v>21.16</v>
      </c>
      <c r="D62" s="160">
        <v>21.16</v>
      </c>
      <c r="E62" s="160">
        <v>21.16</v>
      </c>
      <c r="F62" s="160">
        <v>1562.59</v>
      </c>
      <c r="G62" s="160">
        <v>1562.59</v>
      </c>
      <c r="H62" s="160">
        <v>1562.59</v>
      </c>
      <c r="I62" s="160">
        <v>197.67</v>
      </c>
      <c r="J62" s="160">
        <v>197.67</v>
      </c>
      <c r="K62" s="160">
        <v>197.67</v>
      </c>
      <c r="L62" s="160">
        <f>Para2!C60+Para2!E60</f>
        <v>770</v>
      </c>
      <c r="M62" s="160">
        <v>13.07</v>
      </c>
      <c r="N62" s="160">
        <f xml:space="preserve"> IF(NOT(ISBLANK(wg_cat)), IF(user_wg_cat&lt;&gt;wg_cat_rsz_032,32.02,31.92),32.02)</f>
        <v>32.020000000000003</v>
      </c>
      <c r="O62" s="154">
        <v>30.07</v>
      </c>
      <c r="P62" s="154">
        <v>0</v>
      </c>
      <c r="Q62" s="154">
        <v>0</v>
      </c>
      <c r="R62" s="160">
        <v>0.1</v>
      </c>
      <c r="S62" s="160">
        <f t="shared" si="0"/>
        <v>0.02</v>
      </c>
    </row>
    <row r="63" spans="1:19" ht="15.95" customHeight="1" x14ac:dyDescent="0.3">
      <c r="A63" s="358">
        <v>2018</v>
      </c>
      <c r="B63" s="359">
        <v>1</v>
      </c>
      <c r="C63" s="337">
        <v>21.16</v>
      </c>
      <c r="D63" s="160">
        <v>21.16</v>
      </c>
      <c r="E63" s="160">
        <v>21.16</v>
      </c>
      <c r="F63" s="160">
        <v>1562.59</v>
      </c>
      <c r="G63" s="160">
        <v>1562.59</v>
      </c>
      <c r="H63" s="160">
        <v>1562.59</v>
      </c>
      <c r="I63" s="160">
        <v>197.67</v>
      </c>
      <c r="J63" s="160">
        <v>197.67</v>
      </c>
      <c r="K63" s="160">
        <v>197.67</v>
      </c>
      <c r="L63" s="160">
        <f>Para2!C61+Para2!E61</f>
        <v>770</v>
      </c>
      <c r="M63" s="160">
        <v>13.07</v>
      </c>
      <c r="N63" s="160">
        <f xml:space="preserve"> IF(NOT(ISBLANK(wg_cat)), IF(user_wg_cat&lt;&gt;wg_cat_rsz_032,32.03,31.93),32.03)</f>
        <v>32.03</v>
      </c>
      <c r="O63" s="154">
        <v>30.08</v>
      </c>
      <c r="P63" s="154">
        <v>0</v>
      </c>
      <c r="Q63" s="154">
        <v>0</v>
      </c>
      <c r="R63" s="160">
        <v>0.1</v>
      </c>
      <c r="S63" s="160">
        <f t="shared" si="0"/>
        <v>0.02</v>
      </c>
    </row>
    <row r="64" spans="1:19" ht="15.95" customHeight="1" x14ac:dyDescent="0.3">
      <c r="A64" s="358">
        <v>2018</v>
      </c>
      <c r="B64" s="359">
        <v>2</v>
      </c>
      <c r="C64" s="337">
        <v>21.16</v>
      </c>
      <c r="D64" s="160">
        <v>21.16</v>
      </c>
      <c r="E64" s="160">
        <v>21.16</v>
      </c>
      <c r="F64" s="160">
        <v>1562.59</v>
      </c>
      <c r="G64" s="160">
        <v>1562.59</v>
      </c>
      <c r="H64" s="160">
        <v>1562.59</v>
      </c>
      <c r="I64" s="160">
        <v>197.67</v>
      </c>
      <c r="J64" s="160">
        <v>197.67</v>
      </c>
      <c r="K64" s="160">
        <v>197.67</v>
      </c>
      <c r="L64" s="160">
        <f>Para2!C62+Para2!E62</f>
        <v>770</v>
      </c>
      <c r="M64" s="160">
        <v>13.07</v>
      </c>
      <c r="N64" s="160">
        <v>32.03</v>
      </c>
      <c r="O64" s="154">
        <v>30.08</v>
      </c>
      <c r="P64" s="154">
        <v>0</v>
      </c>
      <c r="Q64" s="154">
        <v>0</v>
      </c>
      <c r="R64" s="160">
        <v>0.1</v>
      </c>
      <c r="S64" s="160">
        <f t="shared" si="0"/>
        <v>0.02</v>
      </c>
    </row>
    <row r="65" spans="1:19" ht="15.95" customHeight="1" x14ac:dyDescent="0.3">
      <c r="A65" s="358">
        <v>2018</v>
      </c>
      <c r="B65" s="359">
        <v>3</v>
      </c>
      <c r="C65" s="337">
        <v>21.16</v>
      </c>
      <c r="D65" s="160">
        <v>21.16</v>
      </c>
      <c r="E65" s="160">
        <v>21.16</v>
      </c>
      <c r="F65" s="160">
        <v>1562.59</v>
      </c>
      <c r="G65" s="160">
        <v>1562.59</v>
      </c>
      <c r="H65" s="160">
        <v>1593.81</v>
      </c>
      <c r="I65" s="160">
        <v>197.67</v>
      </c>
      <c r="J65" s="160">
        <v>197.67</v>
      </c>
      <c r="K65" s="160">
        <v>201.62</v>
      </c>
      <c r="L65" s="160">
        <f>Para2!C63+Para2!E63</f>
        <v>770</v>
      </c>
      <c r="M65" s="160">
        <v>13.07</v>
      </c>
      <c r="N65" s="160">
        <v>32.020000000000003</v>
      </c>
      <c r="O65" s="154">
        <v>30.07</v>
      </c>
      <c r="P65" s="154">
        <v>0</v>
      </c>
      <c r="Q65" s="154">
        <v>0</v>
      </c>
      <c r="R65" s="160">
        <v>0.1</v>
      </c>
      <c r="S65" s="160">
        <f t="shared" si="0"/>
        <v>0.02</v>
      </c>
    </row>
    <row r="66" spans="1:19" ht="15.95" customHeight="1" x14ac:dyDescent="0.3">
      <c r="A66" s="358">
        <v>2018</v>
      </c>
      <c r="B66" s="359">
        <v>4</v>
      </c>
      <c r="C66" s="337">
        <v>21.59</v>
      </c>
      <c r="D66" s="160">
        <v>21.59</v>
      </c>
      <c r="E66" s="160">
        <v>21.59</v>
      </c>
      <c r="F66" s="160">
        <v>1593.81</v>
      </c>
      <c r="G66" s="160">
        <v>1593.81</v>
      </c>
      <c r="H66" s="160">
        <v>1593.81</v>
      </c>
      <c r="I66" s="160">
        <v>201.62</v>
      </c>
      <c r="J66" s="160">
        <v>201.62</v>
      </c>
      <c r="K66" s="160">
        <v>201.62</v>
      </c>
      <c r="L66" s="160">
        <f>Para2!C64+Para2!E64</f>
        <v>770</v>
      </c>
      <c r="M66" s="160">
        <v>13.07</v>
      </c>
      <c r="N66" s="160">
        <v>32.020000000000003</v>
      </c>
      <c r="O66" s="154">
        <v>30.07</v>
      </c>
      <c r="P66" s="154">
        <v>0</v>
      </c>
      <c r="Q66" s="154">
        <v>0</v>
      </c>
      <c r="R66" s="160">
        <v>0.1</v>
      </c>
      <c r="S66" s="160">
        <f t="shared" si="0"/>
        <v>0.02</v>
      </c>
    </row>
    <row r="67" spans="1:19" ht="15.95" customHeight="1" x14ac:dyDescent="0.3">
      <c r="A67" s="358">
        <v>2019</v>
      </c>
      <c r="B67" s="359">
        <v>1</v>
      </c>
      <c r="C67" s="337">
        <v>21.59</v>
      </c>
      <c r="D67" s="160">
        <v>21.59</v>
      </c>
      <c r="E67" s="160">
        <v>21.59</v>
      </c>
      <c r="F67" s="160">
        <v>1593.81</v>
      </c>
      <c r="G67" s="160">
        <v>1593.81</v>
      </c>
      <c r="H67" s="160">
        <v>1593.81</v>
      </c>
      <c r="I67" s="160">
        <v>201.62</v>
      </c>
      <c r="J67" s="160">
        <v>201.62</v>
      </c>
      <c r="K67" s="160">
        <v>201.62</v>
      </c>
      <c r="L67" s="160">
        <f>Para2!C65+Para2!E65</f>
        <v>770</v>
      </c>
      <c r="M67" s="160">
        <v>13.07</v>
      </c>
      <c r="N67" s="160">
        <v>32.03</v>
      </c>
      <c r="O67" s="154">
        <v>30.08</v>
      </c>
      <c r="P67" s="154">
        <v>0</v>
      </c>
      <c r="Q67" s="154">
        <v>0</v>
      </c>
      <c r="R67" s="160">
        <v>0.1</v>
      </c>
      <c r="S67" s="160">
        <f t="shared" si="0"/>
        <v>0.02</v>
      </c>
    </row>
    <row r="68" spans="1:19" ht="15.95" customHeight="1" x14ac:dyDescent="0.3">
      <c r="A68" s="358">
        <v>2019</v>
      </c>
      <c r="B68" s="359">
        <v>2</v>
      </c>
      <c r="C68" s="337">
        <v>21.59</v>
      </c>
      <c r="D68" s="160">
        <v>21.59</v>
      </c>
      <c r="E68" s="160">
        <v>21.59</v>
      </c>
      <c r="F68" s="160">
        <v>1593.81</v>
      </c>
      <c r="G68" s="160">
        <v>1593.81</v>
      </c>
      <c r="H68" s="160">
        <v>1593.81</v>
      </c>
      <c r="I68" s="160">
        <v>201.62</v>
      </c>
      <c r="J68" s="160">
        <v>201.62</v>
      </c>
      <c r="K68" s="160">
        <v>201.62</v>
      </c>
      <c r="L68" s="160">
        <f>Para2!C66+Para2!E66</f>
        <v>770</v>
      </c>
      <c r="M68" s="160">
        <v>13.07</v>
      </c>
      <c r="N68" s="160">
        <v>32.03</v>
      </c>
      <c r="O68" s="154">
        <v>30.08</v>
      </c>
      <c r="P68" s="154">
        <v>0</v>
      </c>
      <c r="Q68" s="154">
        <v>0</v>
      </c>
      <c r="R68" s="160">
        <v>0.1</v>
      </c>
      <c r="S68" s="160">
        <v>0.02</v>
      </c>
    </row>
    <row r="69" spans="1:19" ht="15.95" customHeight="1" x14ac:dyDescent="0.3">
      <c r="A69" s="358">
        <v>2019</v>
      </c>
      <c r="B69" s="359">
        <v>3</v>
      </c>
      <c r="C69" s="337">
        <v>21.59</v>
      </c>
      <c r="D69" s="160">
        <v>21.59</v>
      </c>
      <c r="E69" s="160">
        <v>21.59</v>
      </c>
      <c r="F69" s="160">
        <v>1593.81</v>
      </c>
      <c r="G69" s="160">
        <v>1593.81</v>
      </c>
      <c r="H69" s="160">
        <v>1593.81</v>
      </c>
      <c r="I69" s="160">
        <v>201.62</v>
      </c>
      <c r="J69" s="160">
        <v>201.62</v>
      </c>
      <c r="K69" s="160">
        <v>201.62</v>
      </c>
      <c r="L69" s="160">
        <f>Para2!C67+Para2!E67</f>
        <v>770</v>
      </c>
      <c r="M69" s="160">
        <v>13.07</v>
      </c>
      <c r="N69" s="160">
        <v>32.020000000000003</v>
      </c>
      <c r="O69" s="154">
        <v>30.07</v>
      </c>
      <c r="P69" s="154">
        <v>0</v>
      </c>
      <c r="Q69" s="154">
        <v>0</v>
      </c>
      <c r="R69" s="160">
        <v>0.1</v>
      </c>
      <c r="S69" s="160">
        <v>0.02</v>
      </c>
    </row>
    <row r="70" spans="1:19" ht="15.95" customHeight="1" x14ac:dyDescent="0.3">
      <c r="A70" s="358">
        <v>2019</v>
      </c>
      <c r="B70" s="359">
        <v>4</v>
      </c>
      <c r="C70" s="337">
        <v>21.59</v>
      </c>
      <c r="D70" s="160">
        <v>21.59</v>
      </c>
      <c r="E70" s="160">
        <v>21.59</v>
      </c>
      <c r="F70" s="160">
        <v>1593.81</v>
      </c>
      <c r="G70" s="160">
        <v>1593.81</v>
      </c>
      <c r="H70" s="160">
        <v>1593.81</v>
      </c>
      <c r="I70" s="160">
        <v>201.62</v>
      </c>
      <c r="J70" s="160">
        <v>201.62</v>
      </c>
      <c r="K70" s="160">
        <v>201.62</v>
      </c>
      <c r="L70" s="160">
        <f>Para2!C68+Para2!E68</f>
        <v>770</v>
      </c>
      <c r="M70" s="160">
        <v>13.07</v>
      </c>
      <c r="N70" s="160">
        <v>32.020000000000003</v>
      </c>
      <c r="O70" s="154">
        <v>30.07</v>
      </c>
      <c r="P70" s="154">
        <v>0</v>
      </c>
      <c r="Q70" s="154">
        <v>0</v>
      </c>
      <c r="R70" s="160">
        <v>0.1</v>
      </c>
      <c r="S70" s="160">
        <v>0.02</v>
      </c>
    </row>
    <row r="71" spans="1:19" ht="15.95" customHeight="1" x14ac:dyDescent="0.3">
      <c r="A71" s="358">
        <v>2020</v>
      </c>
      <c r="B71" s="359">
        <v>1</v>
      </c>
      <c r="C71" s="337">
        <v>21.59</v>
      </c>
      <c r="D71" s="160">
        <v>21.59</v>
      </c>
      <c r="E71" s="160">
        <v>21.59</v>
      </c>
      <c r="F71" s="160">
        <v>1593.81</v>
      </c>
      <c r="G71" s="160">
        <v>1593.81</v>
      </c>
      <c r="H71" s="160">
        <v>1625.72</v>
      </c>
      <c r="I71" s="160">
        <f t="shared" ref="I71:I78" si="1">ROUND(F71*werkbonusmaxfactor,2)</f>
        <v>201.62</v>
      </c>
      <c r="J71" s="160">
        <f t="shared" ref="J71:J84" si="2">ROUND(G71*werkbonusmaxfactor,2)</f>
        <v>201.62</v>
      </c>
      <c r="K71" s="160">
        <f t="shared" ref="K71:K84" si="3">ROUND(H71*werkbonusmaxfactor,2)</f>
        <v>205.65</v>
      </c>
      <c r="L71" s="160">
        <f>Para2!C69+Para2!E69</f>
        <v>770</v>
      </c>
      <c r="M71" s="160">
        <v>13.07</v>
      </c>
      <c r="N71" s="160">
        <v>32.03</v>
      </c>
      <c r="O71" s="154">
        <v>30.08</v>
      </c>
      <c r="P71" s="154">
        <v>0</v>
      </c>
      <c r="Q71" s="154">
        <v>0</v>
      </c>
      <c r="R71" s="160">
        <v>0.1</v>
      </c>
      <c r="S71" s="160">
        <v>0.02</v>
      </c>
    </row>
    <row r="72" spans="1:19" ht="15.95" customHeight="1" x14ac:dyDescent="0.3">
      <c r="A72" s="358">
        <v>2020</v>
      </c>
      <c r="B72" s="359">
        <v>2</v>
      </c>
      <c r="C72" s="337">
        <v>22.02</v>
      </c>
      <c r="D72" s="160">
        <v>22.02</v>
      </c>
      <c r="E72" s="160">
        <v>22.02</v>
      </c>
      <c r="F72" s="160">
        <v>1625.72</v>
      </c>
      <c r="G72" s="160">
        <v>1625.72</v>
      </c>
      <c r="H72" s="160">
        <v>1625.72</v>
      </c>
      <c r="I72" s="160">
        <f t="shared" si="1"/>
        <v>205.65</v>
      </c>
      <c r="J72" s="160">
        <f t="shared" si="2"/>
        <v>205.65</v>
      </c>
      <c r="K72" s="160">
        <f t="shared" si="3"/>
        <v>205.65</v>
      </c>
      <c r="L72" s="160">
        <f>Para2!C70+Para2!E70</f>
        <v>770</v>
      </c>
      <c r="M72" s="160">
        <v>13.07</v>
      </c>
      <c r="N72" s="160">
        <v>32.03</v>
      </c>
      <c r="O72" s="154">
        <v>30.08</v>
      </c>
      <c r="P72" s="154">
        <v>0</v>
      </c>
      <c r="Q72" s="154">
        <v>0</v>
      </c>
      <c r="R72" s="160">
        <v>0.1</v>
      </c>
      <c r="S72" s="160">
        <v>0.02</v>
      </c>
    </row>
    <row r="73" spans="1:19" ht="15.95" customHeight="1" x14ac:dyDescent="0.3">
      <c r="A73" s="360">
        <v>2020</v>
      </c>
      <c r="B73" s="361">
        <v>3</v>
      </c>
      <c r="C73" s="337">
        <v>22.02</v>
      </c>
      <c r="D73" s="160">
        <v>22.02</v>
      </c>
      <c r="E73" s="160">
        <v>22.02</v>
      </c>
      <c r="F73" s="160">
        <v>1625.72</v>
      </c>
      <c r="G73" s="160">
        <v>1625.72</v>
      </c>
      <c r="H73" s="160">
        <v>1625.72</v>
      </c>
      <c r="I73" s="160">
        <f t="shared" si="1"/>
        <v>205.65</v>
      </c>
      <c r="J73" s="160">
        <f t="shared" si="2"/>
        <v>205.65</v>
      </c>
      <c r="K73" s="160">
        <f t="shared" si="3"/>
        <v>205.65</v>
      </c>
      <c r="L73" s="160">
        <f>Para2!C71+Para2!E71</f>
        <v>770</v>
      </c>
      <c r="M73" s="160">
        <v>13.07</v>
      </c>
      <c r="N73" s="160">
        <v>32.020000000000003</v>
      </c>
      <c r="O73" s="154">
        <v>30.07</v>
      </c>
      <c r="P73" s="154">
        <v>0</v>
      </c>
      <c r="Q73" s="154">
        <v>0</v>
      </c>
      <c r="R73" s="160">
        <v>0.1</v>
      </c>
      <c r="S73" s="160">
        <v>0.02</v>
      </c>
    </row>
    <row r="74" spans="1:19" ht="15.95" customHeight="1" x14ac:dyDescent="0.3">
      <c r="A74" s="360">
        <v>2020</v>
      </c>
      <c r="B74" s="361">
        <v>4</v>
      </c>
      <c r="C74" s="337">
        <v>22.02</v>
      </c>
      <c r="D74" s="160">
        <v>22.02</v>
      </c>
      <c r="E74" s="160">
        <v>22.02</v>
      </c>
      <c r="F74" s="160">
        <v>1625.72</v>
      </c>
      <c r="G74" s="160">
        <v>1625.72</v>
      </c>
      <c r="H74" s="160">
        <v>1625.72</v>
      </c>
      <c r="I74" s="160">
        <f t="shared" si="1"/>
        <v>205.65</v>
      </c>
      <c r="J74" s="160">
        <f t="shared" si="2"/>
        <v>205.65</v>
      </c>
      <c r="K74" s="160">
        <f t="shared" si="3"/>
        <v>205.65</v>
      </c>
      <c r="L74" s="160">
        <f>Para2!C72+Para2!E72</f>
        <v>770</v>
      </c>
      <c r="M74" s="160">
        <v>13.07</v>
      </c>
      <c r="N74" s="160">
        <v>32.020000000000003</v>
      </c>
      <c r="O74" s="154">
        <v>30.07</v>
      </c>
      <c r="P74" s="154">
        <v>0</v>
      </c>
      <c r="Q74" s="154">
        <v>0</v>
      </c>
      <c r="R74" s="160">
        <v>0.1</v>
      </c>
      <c r="S74" s="160">
        <v>0.02</v>
      </c>
    </row>
    <row r="75" spans="1:19" ht="15.95" customHeight="1" x14ac:dyDescent="0.3">
      <c r="A75" s="362">
        <v>2021</v>
      </c>
      <c r="B75" s="363">
        <v>1</v>
      </c>
      <c r="C75" s="337">
        <v>22.02</v>
      </c>
      <c r="D75" s="160">
        <v>22.02</v>
      </c>
      <c r="E75" s="160">
        <v>22.02</v>
      </c>
      <c r="F75" s="160">
        <v>1625.72</v>
      </c>
      <c r="G75" s="160">
        <v>1625.72</v>
      </c>
      <c r="H75" s="160">
        <v>1625.72</v>
      </c>
      <c r="I75" s="160">
        <f t="shared" si="1"/>
        <v>205.65</v>
      </c>
      <c r="J75" s="160">
        <f t="shared" si="2"/>
        <v>205.65</v>
      </c>
      <c r="K75" s="160">
        <f t="shared" si="3"/>
        <v>205.65</v>
      </c>
      <c r="L75" s="160">
        <f>Para2!C73+Para2!E73</f>
        <v>770</v>
      </c>
      <c r="M75" s="160">
        <v>13.07</v>
      </c>
      <c r="N75" s="160">
        <v>32.03</v>
      </c>
      <c r="O75" s="154">
        <v>30.08</v>
      </c>
      <c r="P75" s="154">
        <v>0</v>
      </c>
      <c r="Q75" s="154">
        <v>0</v>
      </c>
      <c r="R75" s="160">
        <v>0.1</v>
      </c>
      <c r="S75" s="160">
        <v>0.02</v>
      </c>
    </row>
    <row r="76" spans="1:19" ht="15.95" customHeight="1" x14ac:dyDescent="0.3">
      <c r="A76" s="358">
        <v>2021</v>
      </c>
      <c r="B76" s="359">
        <v>2</v>
      </c>
      <c r="C76" s="337">
        <v>22.02</v>
      </c>
      <c r="D76" s="160">
        <v>22.02</v>
      </c>
      <c r="E76" s="160">
        <v>22.02</v>
      </c>
      <c r="F76" s="160">
        <v>1625.72</v>
      </c>
      <c r="G76" s="160">
        <v>1625.72</v>
      </c>
      <c r="H76" s="160">
        <v>1625.72</v>
      </c>
      <c r="I76" s="160">
        <f t="shared" si="1"/>
        <v>205.65</v>
      </c>
      <c r="J76" s="160">
        <f t="shared" si="2"/>
        <v>205.65</v>
      </c>
      <c r="K76" s="160">
        <f t="shared" si="3"/>
        <v>205.65</v>
      </c>
      <c r="L76" s="160">
        <f>Para2!C74+Para2!E74</f>
        <v>770</v>
      </c>
      <c r="M76" s="160">
        <v>13.07</v>
      </c>
      <c r="N76" s="160">
        <v>32.03</v>
      </c>
      <c r="O76" s="154">
        <v>30.08</v>
      </c>
      <c r="P76" s="154">
        <v>0</v>
      </c>
      <c r="Q76" s="154">
        <v>0</v>
      </c>
      <c r="R76" s="160">
        <v>0.1</v>
      </c>
      <c r="S76" s="160">
        <v>0.02</v>
      </c>
    </row>
    <row r="77" spans="1:19" ht="15.95" customHeight="1" x14ac:dyDescent="0.3">
      <c r="A77" s="362">
        <v>2021</v>
      </c>
      <c r="B77" s="363">
        <v>3</v>
      </c>
      <c r="C77" s="337">
        <v>22.02</v>
      </c>
      <c r="D77" s="160">
        <v>22.02</v>
      </c>
      <c r="E77" s="160">
        <v>22.02</v>
      </c>
      <c r="F77" s="160">
        <v>1625.72</v>
      </c>
      <c r="G77" s="160">
        <v>1625.72</v>
      </c>
      <c r="H77" s="160">
        <v>1658.23</v>
      </c>
      <c r="I77" s="160">
        <f t="shared" si="1"/>
        <v>205.65</v>
      </c>
      <c r="J77" s="160">
        <f t="shared" si="2"/>
        <v>205.65</v>
      </c>
      <c r="K77" s="160">
        <f t="shared" si="3"/>
        <v>209.77</v>
      </c>
      <c r="L77" s="160">
        <f>Para2!C75+Para2!E75</f>
        <v>770</v>
      </c>
      <c r="M77" s="160">
        <v>13.07</v>
      </c>
      <c r="N77" s="160">
        <v>32.020000000000003</v>
      </c>
      <c r="O77" s="154">
        <v>30.07</v>
      </c>
      <c r="P77" s="154">
        <v>0</v>
      </c>
      <c r="Q77" s="154">
        <v>0</v>
      </c>
      <c r="R77" s="160">
        <v>0.1</v>
      </c>
      <c r="S77" s="160">
        <v>0.02</v>
      </c>
    </row>
    <row r="78" spans="1:19" ht="15.95" customHeight="1" x14ac:dyDescent="0.3">
      <c r="A78" s="362">
        <v>2021</v>
      </c>
      <c r="B78" s="363">
        <v>4</v>
      </c>
      <c r="C78" s="337">
        <v>22.46</v>
      </c>
      <c r="D78" s="160">
        <v>22.46</v>
      </c>
      <c r="E78" s="160">
        <v>22.46</v>
      </c>
      <c r="F78" s="160">
        <v>1658.23</v>
      </c>
      <c r="G78" s="160">
        <v>1658.23</v>
      </c>
      <c r="H78" s="160">
        <v>1658.23</v>
      </c>
      <c r="I78" s="160">
        <f t="shared" si="1"/>
        <v>209.77</v>
      </c>
      <c r="J78" s="160">
        <f t="shared" si="2"/>
        <v>209.77</v>
      </c>
      <c r="K78" s="160">
        <f t="shared" si="3"/>
        <v>209.77</v>
      </c>
      <c r="L78" s="160">
        <f>Para2!C76+Para2!E76</f>
        <v>770</v>
      </c>
      <c r="M78" s="160">
        <v>13.07</v>
      </c>
      <c r="N78" s="160">
        <v>32.020000000000003</v>
      </c>
      <c r="O78" s="154">
        <v>30.07</v>
      </c>
      <c r="P78" s="154">
        <v>0</v>
      </c>
      <c r="Q78" s="154">
        <v>0</v>
      </c>
      <c r="R78" s="160">
        <v>0.1</v>
      </c>
      <c r="S78" s="160">
        <v>0.02</v>
      </c>
    </row>
    <row r="79" spans="1:19" ht="15.95" customHeight="1" x14ac:dyDescent="0.3">
      <c r="A79" s="362">
        <v>2022</v>
      </c>
      <c r="B79" s="363">
        <v>1</v>
      </c>
      <c r="C79" s="337">
        <v>22.46</v>
      </c>
      <c r="D79" s="160">
        <v>22.46</v>
      </c>
      <c r="E79" s="160">
        <v>22.46</v>
      </c>
      <c r="F79" s="160">
        <v>1691.4</v>
      </c>
      <c r="G79" s="160">
        <v>1691.4</v>
      </c>
      <c r="H79" s="160">
        <v>1725.21</v>
      </c>
      <c r="I79" s="160">
        <f t="shared" ref="I79:I84" si="4">ROUND(F79*werkbonusmaxfactor,2)</f>
        <v>213.96</v>
      </c>
      <c r="J79" s="160">
        <f t="shared" si="2"/>
        <v>213.96</v>
      </c>
      <c r="K79" s="160">
        <f t="shared" si="3"/>
        <v>218.24</v>
      </c>
      <c r="L79" s="160">
        <f>Para2!C77+Para2!E77</f>
        <v>770</v>
      </c>
      <c r="M79" s="160">
        <v>13.07</v>
      </c>
      <c r="N79" s="160">
        <v>32.03</v>
      </c>
      <c r="O79" s="154">
        <v>30.08</v>
      </c>
      <c r="P79" s="154">
        <v>0</v>
      </c>
      <c r="Q79" s="154">
        <v>0</v>
      </c>
      <c r="R79" s="160">
        <v>0.1</v>
      </c>
      <c r="S79" s="160">
        <v>0.02</v>
      </c>
    </row>
    <row r="80" spans="1:19" ht="15.95" customHeight="1" x14ac:dyDescent="0.3">
      <c r="A80" s="362">
        <v>2022</v>
      </c>
      <c r="B80" s="363">
        <v>2</v>
      </c>
      <c r="C80" s="337">
        <v>23.37</v>
      </c>
      <c r="D80" s="160">
        <v>23.37</v>
      </c>
      <c r="E80" s="160">
        <v>23.37</v>
      </c>
      <c r="F80" s="160">
        <v>1806.16</v>
      </c>
      <c r="G80" s="160">
        <v>1842.28</v>
      </c>
      <c r="H80" s="160">
        <v>1842.28</v>
      </c>
      <c r="I80" s="160">
        <f t="shared" si="4"/>
        <v>228.48</v>
      </c>
      <c r="J80" s="160">
        <f t="shared" si="2"/>
        <v>233.05</v>
      </c>
      <c r="K80" s="160">
        <f t="shared" si="3"/>
        <v>233.05</v>
      </c>
      <c r="L80" s="160">
        <f>Para2!C78+Para2!E78</f>
        <v>770</v>
      </c>
      <c r="M80" s="160">
        <v>13.07</v>
      </c>
      <c r="N80" s="160">
        <v>32.03</v>
      </c>
      <c r="O80" s="154">
        <v>30.08</v>
      </c>
      <c r="P80" s="154">
        <v>0</v>
      </c>
      <c r="Q80" s="154">
        <v>0</v>
      </c>
      <c r="R80" s="160">
        <v>0.1</v>
      </c>
      <c r="S80" s="160">
        <v>0.02</v>
      </c>
    </row>
    <row r="81" spans="1:19" ht="15.95" customHeight="1" x14ac:dyDescent="0.3">
      <c r="A81" s="362">
        <v>2022</v>
      </c>
      <c r="B81" s="363">
        <v>3</v>
      </c>
      <c r="C81" s="337">
        <v>23.83</v>
      </c>
      <c r="D81" s="160">
        <v>23.83</v>
      </c>
      <c r="E81" s="160">
        <v>23.83</v>
      </c>
      <c r="F81" s="160">
        <v>1842.28</v>
      </c>
      <c r="G81" s="160">
        <v>1879.13</v>
      </c>
      <c r="H81" s="160">
        <v>1879.13</v>
      </c>
      <c r="I81" s="160">
        <f t="shared" si="4"/>
        <v>233.05</v>
      </c>
      <c r="J81" s="160">
        <f t="shared" si="2"/>
        <v>237.71</v>
      </c>
      <c r="K81" s="160">
        <f t="shared" si="3"/>
        <v>237.71</v>
      </c>
      <c r="L81" s="160">
        <f>Para2!C79+Para2!E79</f>
        <v>770</v>
      </c>
      <c r="M81" s="160">
        <v>13.07</v>
      </c>
      <c r="N81" s="160">
        <v>32.03</v>
      </c>
      <c r="O81" s="154">
        <v>30.08</v>
      </c>
      <c r="P81" s="154">
        <v>0</v>
      </c>
      <c r="Q81" s="154">
        <v>0</v>
      </c>
      <c r="R81" s="160">
        <v>0.1</v>
      </c>
      <c r="S81" s="160">
        <v>0.02</v>
      </c>
    </row>
    <row r="82" spans="1:19" ht="15.95" customHeight="1" x14ac:dyDescent="0.3">
      <c r="A82" s="362">
        <v>2022</v>
      </c>
      <c r="B82" s="363">
        <v>4</v>
      </c>
      <c r="C82" s="337">
        <v>24.31</v>
      </c>
      <c r="D82" s="160">
        <v>24.31</v>
      </c>
      <c r="E82" s="160">
        <v>24.31</v>
      </c>
      <c r="F82" s="160">
        <v>1879.13</v>
      </c>
      <c r="G82" s="160">
        <v>1916.7</v>
      </c>
      <c r="H82" s="160">
        <v>1954.99</v>
      </c>
      <c r="I82" s="160">
        <f t="shared" si="4"/>
        <v>237.71</v>
      </c>
      <c r="J82" s="160">
        <f t="shared" si="2"/>
        <v>242.46</v>
      </c>
      <c r="K82" s="160">
        <f t="shared" si="3"/>
        <v>247.31</v>
      </c>
      <c r="L82" s="160">
        <f>Para2!C80+Para2!E80</f>
        <v>770</v>
      </c>
      <c r="M82" s="160">
        <v>13.07</v>
      </c>
      <c r="N82" s="160">
        <v>32.020000000000003</v>
      </c>
      <c r="O82" s="154">
        <v>30.07</v>
      </c>
      <c r="P82" s="154">
        <v>0</v>
      </c>
      <c r="Q82" s="154">
        <v>0</v>
      </c>
      <c r="R82" s="160">
        <v>0.1</v>
      </c>
      <c r="S82" s="160">
        <v>0.02</v>
      </c>
    </row>
    <row r="83" spans="1:19" ht="15.95" customHeight="1" x14ac:dyDescent="0.3">
      <c r="A83" s="362">
        <v>2023</v>
      </c>
      <c r="B83" s="363">
        <v>1</v>
      </c>
      <c r="C83" s="337">
        <v>25.29</v>
      </c>
      <c r="D83" s="160">
        <v>25.29</v>
      </c>
      <c r="E83" s="160">
        <v>25.29</v>
      </c>
      <c r="F83" s="160">
        <v>1954.99</v>
      </c>
      <c r="G83" s="160">
        <v>1954.99</v>
      </c>
      <c r="H83" s="160">
        <v>1954.99</v>
      </c>
      <c r="I83" s="160">
        <f t="shared" si="4"/>
        <v>247.31</v>
      </c>
      <c r="J83" s="160">
        <f t="shared" si="2"/>
        <v>247.31</v>
      </c>
      <c r="K83" s="160">
        <f t="shared" si="3"/>
        <v>247.31</v>
      </c>
      <c r="L83" s="160">
        <f>Para2!C81+Para2!E81</f>
        <v>770</v>
      </c>
      <c r="M83" s="160">
        <v>13.07</v>
      </c>
      <c r="N83" s="160">
        <v>32.03</v>
      </c>
      <c r="O83" s="154">
        <v>30.08</v>
      </c>
      <c r="P83" s="154">
        <v>0</v>
      </c>
      <c r="Q83" s="154">
        <v>0</v>
      </c>
      <c r="R83" s="160">
        <v>0.1</v>
      </c>
      <c r="S83" s="160">
        <v>0.02</v>
      </c>
    </row>
    <row r="84" spans="1:19" ht="15.95" customHeight="1" x14ac:dyDescent="0.3">
      <c r="A84" s="362">
        <v>2023</v>
      </c>
      <c r="B84" s="363">
        <v>2</v>
      </c>
      <c r="C84" s="337">
        <v>25.29</v>
      </c>
      <c r="D84" s="160">
        <v>25.29</v>
      </c>
      <c r="E84" s="160">
        <v>25.29</v>
      </c>
      <c r="F84" s="160">
        <v>1954.99</v>
      </c>
      <c r="G84" s="160">
        <v>1954.99</v>
      </c>
      <c r="H84" s="160">
        <v>1954.99</v>
      </c>
      <c r="I84" s="160">
        <f t="shared" si="4"/>
        <v>247.31</v>
      </c>
      <c r="J84" s="160">
        <f t="shared" si="2"/>
        <v>247.31</v>
      </c>
      <c r="K84" s="160">
        <f t="shared" si="3"/>
        <v>247.31</v>
      </c>
      <c r="L84" s="160">
        <f>Para2!C82+Para2!E82</f>
        <v>770</v>
      </c>
      <c r="M84" s="160">
        <v>13.07</v>
      </c>
      <c r="N84" s="160">
        <v>32.03</v>
      </c>
      <c r="O84" s="154">
        <v>30.08</v>
      </c>
      <c r="P84" s="154">
        <v>0</v>
      </c>
      <c r="Q84" s="154">
        <v>0</v>
      </c>
      <c r="R84" s="160">
        <v>0.1</v>
      </c>
      <c r="S84" s="160">
        <v>0.02</v>
      </c>
    </row>
    <row r="85" spans="1:19" ht="15.95" customHeight="1" x14ac:dyDescent="0.3">
      <c r="A85" s="362">
        <v>2023</v>
      </c>
      <c r="B85" s="363">
        <v>3</v>
      </c>
      <c r="C85" s="337">
        <v>25.29</v>
      </c>
      <c r="D85" s="160">
        <v>25.29</v>
      </c>
      <c r="E85" s="160">
        <v>25.29</v>
      </c>
      <c r="F85" s="160">
        <v>1954.99</v>
      </c>
      <c r="G85" s="160">
        <v>1954.99</v>
      </c>
      <c r="H85" s="160">
        <v>1954.99</v>
      </c>
      <c r="I85" s="160">
        <f t="shared" ref="I85:K88" si="5">ROUND(F85*werkbonusmaxfactor20230701,2)</f>
        <v>262.16000000000003</v>
      </c>
      <c r="J85" s="160">
        <f t="shared" si="5"/>
        <v>262.16000000000003</v>
      </c>
      <c r="K85" s="160">
        <f t="shared" si="5"/>
        <v>262.16000000000003</v>
      </c>
      <c r="L85" s="160">
        <f>Para2!C83+Para2!E83</f>
        <v>770</v>
      </c>
      <c r="M85" s="160">
        <v>13.07</v>
      </c>
      <c r="N85" s="160">
        <v>32.03</v>
      </c>
      <c r="O85" s="154">
        <v>30.08</v>
      </c>
      <c r="P85" s="154">
        <v>0</v>
      </c>
      <c r="Q85" s="154">
        <v>0</v>
      </c>
      <c r="R85" s="160">
        <v>0.1</v>
      </c>
      <c r="S85" s="160">
        <v>0.02</v>
      </c>
    </row>
    <row r="86" spans="1:19" ht="15.95" customHeight="1" x14ac:dyDescent="0.3">
      <c r="A86" s="362">
        <v>2023</v>
      </c>
      <c r="B86" s="363">
        <v>4</v>
      </c>
      <c r="C86" s="337">
        <v>25.29</v>
      </c>
      <c r="D86" s="160">
        <v>25.29</v>
      </c>
      <c r="E86" s="160">
        <v>25.29</v>
      </c>
      <c r="F86" s="160">
        <v>1954.99</v>
      </c>
      <c r="G86" s="160">
        <v>1994.18</v>
      </c>
      <c r="H86" s="160">
        <v>1994.18</v>
      </c>
      <c r="I86" s="160">
        <f t="shared" si="5"/>
        <v>262.16000000000003</v>
      </c>
      <c r="J86" s="160">
        <f t="shared" si="5"/>
        <v>267.42</v>
      </c>
      <c r="K86" s="160">
        <f t="shared" si="5"/>
        <v>267.42</v>
      </c>
      <c r="L86" s="160">
        <f>Para2!C84+Para2!E84</f>
        <v>770</v>
      </c>
      <c r="M86" s="160">
        <v>13.07</v>
      </c>
      <c r="N86" s="160">
        <v>32.020000000000003</v>
      </c>
      <c r="O86" s="154">
        <v>30.07</v>
      </c>
      <c r="P86" s="154">
        <v>0</v>
      </c>
      <c r="Q86" s="154">
        <v>0</v>
      </c>
      <c r="R86" s="160">
        <v>0.1</v>
      </c>
      <c r="S86" s="160">
        <v>0.02</v>
      </c>
    </row>
    <row r="87" spans="1:19" ht="15.95" customHeight="1" x14ac:dyDescent="0.3">
      <c r="A87" s="364">
        <v>2024</v>
      </c>
      <c r="B87" s="365">
        <v>1</v>
      </c>
      <c r="C87" s="337">
        <v>25.8</v>
      </c>
      <c r="D87" s="160">
        <v>25.8</v>
      </c>
      <c r="E87" s="160">
        <v>25.8</v>
      </c>
      <c r="F87" s="160">
        <v>1994.18</v>
      </c>
      <c r="G87" s="160">
        <v>1994.18</v>
      </c>
      <c r="H87" s="160">
        <v>1994.18</v>
      </c>
      <c r="I87" s="160">
        <f t="shared" si="5"/>
        <v>267.42</v>
      </c>
      <c r="J87" s="160">
        <f t="shared" si="5"/>
        <v>267.42</v>
      </c>
      <c r="K87" s="160">
        <f t="shared" si="5"/>
        <v>267.42</v>
      </c>
      <c r="L87" s="160">
        <f>Para2!C85+Para2!E85</f>
        <v>770</v>
      </c>
      <c r="M87" s="160">
        <v>13.07</v>
      </c>
      <c r="N87" s="160">
        <v>32</v>
      </c>
      <c r="O87" s="154">
        <v>30.05</v>
      </c>
      <c r="P87" s="154">
        <v>0.02</v>
      </c>
      <c r="Q87" s="154">
        <v>0.01</v>
      </c>
      <c r="R87" s="160">
        <v>0.1</v>
      </c>
      <c r="S87" s="160">
        <v>0.01</v>
      </c>
    </row>
    <row r="88" spans="1:19" ht="15.95" customHeight="1" x14ac:dyDescent="0.3">
      <c r="A88" s="364">
        <v>2024</v>
      </c>
      <c r="B88" s="365">
        <v>2</v>
      </c>
      <c r="C88" s="337">
        <v>25.8</v>
      </c>
      <c r="D88" s="160">
        <v>25.8</v>
      </c>
      <c r="E88" s="160">
        <v>25.8</v>
      </c>
      <c r="F88" s="160">
        <v>2029.88</v>
      </c>
      <c r="G88" s="160">
        <v>2070.48</v>
      </c>
      <c r="H88" s="160">
        <v>2070.48</v>
      </c>
      <c r="I88" s="160">
        <f t="shared" si="5"/>
        <v>272.20999999999998</v>
      </c>
      <c r="J88" s="160">
        <f t="shared" si="5"/>
        <v>277.64999999999998</v>
      </c>
      <c r="K88" s="160">
        <f t="shared" si="5"/>
        <v>277.64999999999998</v>
      </c>
      <c r="L88" s="160">
        <f>Para2!C86+Para2!E86</f>
        <v>770</v>
      </c>
      <c r="M88" s="160">
        <v>13.07</v>
      </c>
      <c r="N88" s="160">
        <v>32</v>
      </c>
      <c r="O88" s="154">
        <v>30.05</v>
      </c>
      <c r="P88" s="154">
        <v>0.02</v>
      </c>
      <c r="Q88" s="154">
        <v>0.01</v>
      </c>
      <c r="R88" s="160">
        <v>0.1</v>
      </c>
      <c r="S88" s="160">
        <v>0.01</v>
      </c>
    </row>
    <row r="89" spans="1:19" ht="15.95" customHeight="1" x14ac:dyDescent="0.2"/>
    <row r="90" spans="1:19" ht="15.95" customHeight="1" x14ac:dyDescent="0.2"/>
    <row r="91" spans="1:19" ht="15.95" customHeight="1" x14ac:dyDescent="0.2"/>
    <row r="92" spans="1:19" ht="15.95" customHeight="1" x14ac:dyDescent="0.2"/>
    <row r="93" spans="1:19" ht="15.95" customHeight="1" x14ac:dyDescent="0.2"/>
    <row r="94" spans="1:19" ht="15.95" customHeight="1" x14ac:dyDescent="0.2"/>
    <row r="95" spans="1:19" ht="15.95" customHeight="1" x14ac:dyDescent="0.2"/>
    <row r="96" spans="1:19" ht="15.95" customHeight="1" x14ac:dyDescent="0.2"/>
    <row r="97" ht="15.95" customHeight="1" x14ac:dyDescent="0.2"/>
  </sheetData>
  <sheetProtection algorithmName="SHA-512" hashValue="4av0jDB1nlU/mu6y687TR1M8N8Cez33uHOkovTJRIwz3dZ8sBh45s7ZA2SFk5YsBsjSfJXzHDrPNE4banmDJcg==" saltValue="kd0T58nML2FGAhUUriSUBg==" spinCount="100000" sheet="1" objects="1" scenarios="1"/>
  <conditionalFormatting sqref="M5:S5 M6:O39 R6:S39 P7:Q7 P9:Q9 P11:Q11 P13:Q13 P15:Q15 P17:Q17 P19:Q19 P21:Q21 P23:Q23 P25:Q25 P27:Q27 P29:Q29 P31:Q31 P33:Q33 P35:Q35 P37:Q37 P39:Q39 P41:Q41 P43:Q43 P45:Q45 P47:Q47 P49:Q49 P51:Q51 P53:Q53 P55:Q55 P57:Q57 P59:Q59 P61:Q61 P63:Q63 P65:Q65 P67:Q67 P69:Q69 P71:Q71 P73:Q73 P75:Q75 P77:Q77 P79:Q79 P81:Q81 P83:Q83 P85:Q85 P87:Q87">
    <cfRule type="expression" dxfId="220" priority="150">
      <formula>(M5&lt;&gt;M4)</formula>
    </cfRule>
  </conditionalFormatting>
  <conditionalFormatting sqref="F5:F39 C5:C39 I5:I39">
    <cfRule type="expression" dxfId="219" priority="151">
      <formula>(C5&lt;&gt;E4)</formula>
    </cfRule>
  </conditionalFormatting>
  <conditionalFormatting sqref="J4:K39 D4:E39 G4:H39">
    <cfRule type="expression" dxfId="218" priority="152">
      <formula>(D4&lt;&gt;C4)</formula>
    </cfRule>
  </conditionalFormatting>
  <conditionalFormatting sqref="M40:O40 R40:S40">
    <cfRule type="expression" dxfId="217" priority="153">
      <formula>(M40&lt;&gt;M39)</formula>
    </cfRule>
  </conditionalFormatting>
  <conditionalFormatting sqref="F40 C40 I40">
    <cfRule type="expression" dxfId="216" priority="154">
      <formula>(C40&lt;&gt;E39)</formula>
    </cfRule>
  </conditionalFormatting>
  <conditionalFormatting sqref="J40:K40 D40:E40 G40:H40">
    <cfRule type="expression" dxfId="215" priority="155">
      <formula>(D40&lt;&gt;C40)</formula>
    </cfRule>
  </conditionalFormatting>
  <conditionalFormatting sqref="M41:O41 R41:S41">
    <cfRule type="expression" dxfId="214" priority="156">
      <formula>(M41&lt;&gt;M40)</formula>
    </cfRule>
  </conditionalFormatting>
  <conditionalFormatting sqref="F41 C41 I41">
    <cfRule type="expression" dxfId="213" priority="157">
      <formula>(C41&lt;&gt;E40)</formula>
    </cfRule>
  </conditionalFormatting>
  <conditionalFormatting sqref="J41:K41 D41:E41 G41:H41">
    <cfRule type="expression" dxfId="212" priority="158">
      <formula>(D41&lt;&gt;C41)</formula>
    </cfRule>
  </conditionalFormatting>
  <conditionalFormatting sqref="M42:O42 R42:S42">
    <cfRule type="expression" dxfId="211" priority="159">
      <formula>(M42&lt;&gt;M41)</formula>
    </cfRule>
  </conditionalFormatting>
  <conditionalFormatting sqref="F42 C42 I42">
    <cfRule type="expression" dxfId="210" priority="160">
      <formula>(C42&lt;&gt;E41)</formula>
    </cfRule>
  </conditionalFormatting>
  <conditionalFormatting sqref="J42:K42 D42:E42 G42:H42">
    <cfRule type="expression" dxfId="209" priority="161">
      <formula>(D42&lt;&gt;C42)</formula>
    </cfRule>
  </conditionalFormatting>
  <conditionalFormatting sqref="M43:O43 R43:S43">
    <cfRule type="expression" dxfId="208" priority="162">
      <formula>(M43&lt;&gt;M42)</formula>
    </cfRule>
  </conditionalFormatting>
  <conditionalFormatting sqref="F43 C43 I43">
    <cfRule type="expression" dxfId="207" priority="163">
      <formula>(C43&lt;&gt;E42)</formula>
    </cfRule>
  </conditionalFormatting>
  <conditionalFormatting sqref="J43:K43 D43:E43 G43:H43">
    <cfRule type="expression" dxfId="206" priority="164">
      <formula>(D43&lt;&gt;C43)</formula>
    </cfRule>
  </conditionalFormatting>
  <conditionalFormatting sqref="M44:O44 R44:S44">
    <cfRule type="expression" dxfId="205" priority="165">
      <formula>(M44&lt;&gt;M43)</formula>
    </cfRule>
  </conditionalFormatting>
  <conditionalFormatting sqref="F44 C44 I44">
    <cfRule type="expression" dxfId="204" priority="166">
      <formula>(C44&lt;&gt;E43)</formula>
    </cfRule>
  </conditionalFormatting>
  <conditionalFormatting sqref="J44:K44 D44:E44 G44:H44">
    <cfRule type="expression" dxfId="203" priority="167">
      <formula>(D44&lt;&gt;C44)</formula>
    </cfRule>
  </conditionalFormatting>
  <conditionalFormatting sqref="M45:O45 R45:S45">
    <cfRule type="expression" dxfId="202" priority="168">
      <formula>(M45&lt;&gt;M44)</formula>
    </cfRule>
  </conditionalFormatting>
  <conditionalFormatting sqref="F45 C45 I45">
    <cfRule type="expression" dxfId="201" priority="169">
      <formula>(C45&lt;&gt;E44)</formula>
    </cfRule>
  </conditionalFormatting>
  <conditionalFormatting sqref="J45:K45 D45:E45 G45:H45">
    <cfRule type="expression" dxfId="200" priority="170">
      <formula>(D45&lt;&gt;C45)</formula>
    </cfRule>
  </conditionalFormatting>
  <conditionalFormatting sqref="M46:O46 R46:S46">
    <cfRule type="expression" dxfId="199" priority="171">
      <formula>(M46&lt;&gt;M45)</formula>
    </cfRule>
  </conditionalFormatting>
  <conditionalFormatting sqref="F46 C46 I46">
    <cfRule type="expression" dxfId="198" priority="172">
      <formula>(C46&lt;&gt;E45)</formula>
    </cfRule>
  </conditionalFormatting>
  <conditionalFormatting sqref="J46:K46 D46:E46 G46:H46">
    <cfRule type="expression" dxfId="197" priority="173">
      <formula>(D46&lt;&gt;C46)</formula>
    </cfRule>
  </conditionalFormatting>
  <conditionalFormatting sqref="M47:O47 R47:S47">
    <cfRule type="expression" dxfId="196" priority="174">
      <formula>(M47&lt;&gt;M46)</formula>
    </cfRule>
  </conditionalFormatting>
  <conditionalFormatting sqref="F47 C47 I47">
    <cfRule type="expression" dxfId="195" priority="175">
      <formula>(C47&lt;&gt;E46)</formula>
    </cfRule>
  </conditionalFormatting>
  <conditionalFormatting sqref="J47:K47 D47:E47 G47:H47">
    <cfRule type="expression" dxfId="194" priority="176">
      <formula>(D47&lt;&gt;C47)</formula>
    </cfRule>
  </conditionalFormatting>
  <conditionalFormatting sqref="L5">
    <cfRule type="expression" dxfId="193" priority="177">
      <formula>($L5&lt;&gt;$L4)</formula>
    </cfRule>
  </conditionalFormatting>
  <conditionalFormatting sqref="L6:L47">
    <cfRule type="expression" dxfId="192" priority="178">
      <formula>($L6&lt;&gt;$L5)</formula>
    </cfRule>
  </conditionalFormatting>
  <conditionalFormatting sqref="M48:O48 R48:S48">
    <cfRule type="expression" dxfId="191" priority="179">
      <formula>(M48&lt;&gt;M47)</formula>
    </cfRule>
  </conditionalFormatting>
  <conditionalFormatting sqref="F48 C48 I48">
    <cfRule type="expression" dxfId="190" priority="180">
      <formula>(C48&lt;&gt;E47)</formula>
    </cfRule>
  </conditionalFormatting>
  <conditionalFormatting sqref="J48:K48 D48:E48 G48:H48">
    <cfRule type="expression" dxfId="189" priority="181">
      <formula>(D48&lt;&gt;C48)</formula>
    </cfRule>
  </conditionalFormatting>
  <conditionalFormatting sqref="L48">
    <cfRule type="expression" dxfId="188" priority="182">
      <formula>($L48&lt;&gt;$L47)</formula>
    </cfRule>
  </conditionalFormatting>
  <conditionalFormatting sqref="M49:O49 R49:S49">
    <cfRule type="expression" dxfId="187" priority="183">
      <formula>(M49&lt;&gt;M48)</formula>
    </cfRule>
  </conditionalFormatting>
  <conditionalFormatting sqref="F49 C49 I49">
    <cfRule type="expression" dxfId="186" priority="184">
      <formula>(C49&lt;&gt;E48)</formula>
    </cfRule>
  </conditionalFormatting>
  <conditionalFormatting sqref="J49:K49 D49:E49 G49:H49">
    <cfRule type="expression" dxfId="185" priority="185">
      <formula>(D49&lt;&gt;C49)</formula>
    </cfRule>
  </conditionalFormatting>
  <conditionalFormatting sqref="L49">
    <cfRule type="expression" dxfId="184" priority="186">
      <formula>($L49&lt;&gt;$L48)</formula>
    </cfRule>
  </conditionalFormatting>
  <conditionalFormatting sqref="M50:O50 R50:S50">
    <cfRule type="expression" dxfId="183" priority="187">
      <formula>(M50&lt;&gt;M49)</formula>
    </cfRule>
  </conditionalFormatting>
  <conditionalFormatting sqref="F50 C50 I50">
    <cfRule type="expression" dxfId="182" priority="188">
      <formula>(C50&lt;&gt;E49)</formula>
    </cfRule>
  </conditionalFormatting>
  <conditionalFormatting sqref="J50:K50 D50:E50 G50:H50">
    <cfRule type="expression" dxfId="181" priority="189">
      <formula>(D50&lt;&gt;C50)</formula>
    </cfRule>
  </conditionalFormatting>
  <conditionalFormatting sqref="L50">
    <cfRule type="expression" dxfId="180" priority="190">
      <formula>($L50&lt;&gt;$L49)</formula>
    </cfRule>
  </conditionalFormatting>
  <conditionalFormatting sqref="M51:O51 R51:S51">
    <cfRule type="expression" dxfId="179" priority="191">
      <formula>(M51&lt;&gt;M50)</formula>
    </cfRule>
  </conditionalFormatting>
  <conditionalFormatting sqref="F51 C51 I51">
    <cfRule type="expression" dxfId="178" priority="192">
      <formula>(C51&lt;&gt;E50)</formula>
    </cfRule>
  </conditionalFormatting>
  <conditionalFormatting sqref="J51:K51 D51:E51 G51:H51">
    <cfRule type="expression" dxfId="177" priority="193">
      <formula>(D51&lt;&gt;C51)</formula>
    </cfRule>
  </conditionalFormatting>
  <conditionalFormatting sqref="L51">
    <cfRule type="expression" dxfId="176" priority="194">
      <formula>($L51&lt;&gt;$L50)</formula>
    </cfRule>
  </conditionalFormatting>
  <conditionalFormatting sqref="M52:O52 R52:S52">
    <cfRule type="expression" dxfId="175" priority="195">
      <formula>(M52&lt;&gt;M51)</formula>
    </cfRule>
  </conditionalFormatting>
  <conditionalFormatting sqref="F52 C52 I52">
    <cfRule type="expression" dxfId="174" priority="196">
      <formula>(C52&lt;&gt;E51)</formula>
    </cfRule>
  </conditionalFormatting>
  <conditionalFormatting sqref="J52:K52 D52:E52 G52:H52">
    <cfRule type="expression" dxfId="173" priority="197">
      <formula>(D52&lt;&gt;C52)</formula>
    </cfRule>
  </conditionalFormatting>
  <conditionalFormatting sqref="L52">
    <cfRule type="expression" dxfId="172" priority="198">
      <formula>($L52&lt;&gt;$L51)</formula>
    </cfRule>
  </conditionalFormatting>
  <conditionalFormatting sqref="M53:O53 R53:S53">
    <cfRule type="expression" dxfId="171" priority="199">
      <formula>(M53&lt;&gt;M52)</formula>
    </cfRule>
  </conditionalFormatting>
  <conditionalFormatting sqref="F53 C53 I53">
    <cfRule type="expression" dxfId="170" priority="200">
      <formula>(C53&lt;&gt;E52)</formula>
    </cfRule>
  </conditionalFormatting>
  <conditionalFormatting sqref="J53:K53 D53:E53 G53:H53">
    <cfRule type="expression" dxfId="169" priority="201">
      <formula>(D53&lt;&gt;C53)</formula>
    </cfRule>
  </conditionalFormatting>
  <conditionalFormatting sqref="L53">
    <cfRule type="expression" dxfId="168" priority="202">
      <formula>($L53&lt;&gt;$L52)</formula>
    </cfRule>
  </conditionalFormatting>
  <conditionalFormatting sqref="M54:O54 R54:S54">
    <cfRule type="expression" dxfId="167" priority="203">
      <formula>(M54&lt;&gt;M53)</formula>
    </cfRule>
  </conditionalFormatting>
  <conditionalFormatting sqref="F54 C54 I54">
    <cfRule type="expression" dxfId="166" priority="204">
      <formula>(C54&lt;&gt;E53)</formula>
    </cfRule>
  </conditionalFormatting>
  <conditionalFormatting sqref="J54:K54 D54:E54 G54:H54">
    <cfRule type="expression" dxfId="165" priority="205">
      <formula>(D54&lt;&gt;C54)</formula>
    </cfRule>
  </conditionalFormatting>
  <conditionalFormatting sqref="L54">
    <cfRule type="expression" dxfId="164" priority="206">
      <formula>($L54&lt;&gt;$L53)</formula>
    </cfRule>
  </conditionalFormatting>
  <conditionalFormatting sqref="M55:O55 R55:S55">
    <cfRule type="expression" dxfId="163" priority="207">
      <formula>(M55&lt;&gt;M54)</formula>
    </cfRule>
  </conditionalFormatting>
  <conditionalFormatting sqref="F55 C55 I55">
    <cfRule type="expression" dxfId="162" priority="208">
      <formula>(C55&lt;&gt;E54)</formula>
    </cfRule>
  </conditionalFormatting>
  <conditionalFormatting sqref="J55:K55 D55:E55 G55:H55">
    <cfRule type="expression" dxfId="161" priority="209">
      <formula>(D55&lt;&gt;C55)</formula>
    </cfRule>
  </conditionalFormatting>
  <conditionalFormatting sqref="L55">
    <cfRule type="expression" dxfId="160" priority="210">
      <formula>($L55&lt;&gt;$L54)</formula>
    </cfRule>
  </conditionalFormatting>
  <conditionalFormatting sqref="M56:O56 R56:S56">
    <cfRule type="expression" dxfId="159" priority="211">
      <formula>(M56&lt;&gt;M55)</formula>
    </cfRule>
  </conditionalFormatting>
  <conditionalFormatting sqref="F56 C56 I56">
    <cfRule type="expression" dxfId="158" priority="212">
      <formula>(C56&lt;&gt;E55)</formula>
    </cfRule>
  </conditionalFormatting>
  <conditionalFormatting sqref="J56:K56 D56:E56 G56:H56">
    <cfRule type="expression" dxfId="157" priority="213">
      <formula>(D56&lt;&gt;C56)</formula>
    </cfRule>
  </conditionalFormatting>
  <conditionalFormatting sqref="L56">
    <cfRule type="expression" dxfId="156" priority="214">
      <formula>($L56&lt;&gt;$L55)</formula>
    </cfRule>
  </conditionalFormatting>
  <conditionalFormatting sqref="M57:O57 R57:S57">
    <cfRule type="expression" dxfId="155" priority="215">
      <formula>(M57&lt;&gt;M56)</formula>
    </cfRule>
  </conditionalFormatting>
  <conditionalFormatting sqref="F57 C57 I57">
    <cfRule type="expression" dxfId="154" priority="216">
      <formula>(C57&lt;&gt;E56)</formula>
    </cfRule>
  </conditionalFormatting>
  <conditionalFormatting sqref="J57:K57 D57:E57 G57:H57">
    <cfRule type="expression" dxfId="153" priority="217">
      <formula>(D57&lt;&gt;C57)</formula>
    </cfRule>
  </conditionalFormatting>
  <conditionalFormatting sqref="L57">
    <cfRule type="expression" dxfId="152" priority="218">
      <formula>($L57&lt;&gt;$L56)</formula>
    </cfRule>
  </conditionalFormatting>
  <conditionalFormatting sqref="M58:O58 R58:S58">
    <cfRule type="expression" dxfId="151" priority="219">
      <formula>(M58&lt;&gt;M57)</formula>
    </cfRule>
  </conditionalFormatting>
  <conditionalFormatting sqref="F58 C58 I58">
    <cfRule type="expression" dxfId="150" priority="220">
      <formula>(C58&lt;&gt;E57)</formula>
    </cfRule>
  </conditionalFormatting>
  <conditionalFormatting sqref="J58:K58 D58:E58 G58:H58">
    <cfRule type="expression" dxfId="149" priority="221">
      <formula>(D58&lt;&gt;C58)</formula>
    </cfRule>
  </conditionalFormatting>
  <conditionalFormatting sqref="L58">
    <cfRule type="expression" dxfId="148" priority="222">
      <formula>($L58&lt;&gt;$L57)</formula>
    </cfRule>
  </conditionalFormatting>
  <conditionalFormatting sqref="M59">
    <cfRule type="expression" dxfId="147" priority="223">
      <formula>(M59&lt;&gt;M58)</formula>
    </cfRule>
  </conditionalFormatting>
  <conditionalFormatting sqref="F59 C59 I59">
    <cfRule type="expression" dxfId="146" priority="224">
      <formula>(C59&lt;&gt;E58)</formula>
    </cfRule>
  </conditionalFormatting>
  <conditionalFormatting sqref="J59:K59 D59:E59 G59:H59">
    <cfRule type="expression" dxfId="145" priority="225">
      <formula>(D59&lt;&gt;C59)</formula>
    </cfRule>
  </conditionalFormatting>
  <conditionalFormatting sqref="L59">
    <cfRule type="expression" dxfId="144" priority="226">
      <formula>($L59&lt;&gt;$L58)</formula>
    </cfRule>
  </conditionalFormatting>
  <conditionalFormatting sqref="M60:M61">
    <cfRule type="expression" dxfId="143" priority="227">
      <formula>(M60&lt;&gt;M59)</formula>
    </cfRule>
  </conditionalFormatting>
  <conditionalFormatting sqref="F60:F61 C60:C61 I60:I61">
    <cfRule type="expression" dxfId="142" priority="228">
      <formula>(C60&lt;&gt;E59)</formula>
    </cfRule>
  </conditionalFormatting>
  <conditionalFormatting sqref="J60:K61 D60:E61 G60:H61">
    <cfRule type="expression" dxfId="141" priority="229">
      <formula>(D60&lt;&gt;C60)</formula>
    </cfRule>
  </conditionalFormatting>
  <conditionalFormatting sqref="L60:L61">
    <cfRule type="expression" dxfId="140" priority="230">
      <formula>($L60&lt;&gt;$L59)</formula>
    </cfRule>
  </conditionalFormatting>
  <conditionalFormatting sqref="M62">
    <cfRule type="expression" dxfId="139" priority="231">
      <formula>(M62&lt;&gt;M61)</formula>
    </cfRule>
  </conditionalFormatting>
  <conditionalFormatting sqref="F62 C62 I62">
    <cfRule type="expression" dxfId="138" priority="232">
      <formula>(C62&lt;&gt;E61)</formula>
    </cfRule>
  </conditionalFormatting>
  <conditionalFormatting sqref="J62:K62 D62:E62 G62:H62">
    <cfRule type="expression" dxfId="137" priority="233">
      <formula>(D62&lt;&gt;C62)</formula>
    </cfRule>
  </conditionalFormatting>
  <conditionalFormatting sqref="L62">
    <cfRule type="expression" dxfId="136" priority="234">
      <formula>($L62&lt;&gt;$L61)</formula>
    </cfRule>
  </conditionalFormatting>
  <conditionalFormatting sqref="M66">
    <cfRule type="expression" dxfId="135" priority="134">
      <formula>(M66&lt;&gt;M65)</formula>
    </cfRule>
  </conditionalFormatting>
  <conditionalFormatting sqref="M63">
    <cfRule type="expression" dxfId="134" priority="146">
      <formula>(M63&lt;&gt;M62)</formula>
    </cfRule>
  </conditionalFormatting>
  <conditionalFormatting sqref="F63 C63 I63">
    <cfRule type="expression" dxfId="133" priority="147">
      <formula>(C63&lt;&gt;E62)</formula>
    </cfRule>
  </conditionalFormatting>
  <conditionalFormatting sqref="J63:K63 D63:E63 G63:H63">
    <cfRule type="expression" dxfId="132" priority="148">
      <formula>(D63&lt;&gt;C63)</formula>
    </cfRule>
  </conditionalFormatting>
  <conditionalFormatting sqref="L63">
    <cfRule type="expression" dxfId="131" priority="149">
      <formula>($L63&lt;&gt;$L62)</formula>
    </cfRule>
  </conditionalFormatting>
  <conditionalFormatting sqref="M64">
    <cfRule type="expression" dxfId="130" priority="142">
      <formula>(M64&lt;&gt;M63)</formula>
    </cfRule>
  </conditionalFormatting>
  <conditionalFormatting sqref="F64 C64 I64">
    <cfRule type="expression" dxfId="129" priority="143">
      <formula>(C64&lt;&gt;E63)</formula>
    </cfRule>
  </conditionalFormatting>
  <conditionalFormatting sqref="J64:K64 D64:E64 G64:H64">
    <cfRule type="expression" dxfId="128" priority="144">
      <formula>(D64&lt;&gt;C64)</formula>
    </cfRule>
  </conditionalFormatting>
  <conditionalFormatting sqref="L64">
    <cfRule type="expression" dxfId="127" priority="145">
      <formula>($L64&lt;&gt;$L63)</formula>
    </cfRule>
  </conditionalFormatting>
  <conditionalFormatting sqref="M65">
    <cfRule type="expression" dxfId="126" priority="138">
      <formula>(M65&lt;&gt;M64)</formula>
    </cfRule>
  </conditionalFormatting>
  <conditionalFormatting sqref="F65 C65 I65">
    <cfRule type="expression" dxfId="125" priority="139">
      <formula>(C65&lt;&gt;E64)</formula>
    </cfRule>
  </conditionalFormatting>
  <conditionalFormatting sqref="J65:K65 D65:E65 G65:H65">
    <cfRule type="expression" dxfId="124" priority="140">
      <formula>(D65&lt;&gt;C65)</formula>
    </cfRule>
  </conditionalFormatting>
  <conditionalFormatting sqref="L65">
    <cfRule type="expression" dxfId="123" priority="141">
      <formula>($L65&lt;&gt;$L64)</formula>
    </cfRule>
  </conditionalFormatting>
  <conditionalFormatting sqref="F66 C66 I66">
    <cfRule type="expression" dxfId="122" priority="135">
      <formula>(C66&lt;&gt;E65)</formula>
    </cfRule>
  </conditionalFormatting>
  <conditionalFormatting sqref="J66:K66 D66:E66 G66:H66">
    <cfRule type="expression" dxfId="121" priority="136">
      <formula>(D66&lt;&gt;C66)</formula>
    </cfRule>
  </conditionalFormatting>
  <conditionalFormatting sqref="L66">
    <cfRule type="expression" dxfId="120" priority="137">
      <formula>($L66&lt;&gt;$L65)</formula>
    </cfRule>
  </conditionalFormatting>
  <conditionalFormatting sqref="N59:O66 R59:S66">
    <cfRule type="expression" dxfId="119" priority="117">
      <formula>(N59&lt;&gt;N58)</formula>
    </cfRule>
  </conditionalFormatting>
  <conditionalFormatting sqref="M67">
    <cfRule type="expression" dxfId="118" priority="113">
      <formula>(M67&lt;&gt;M66)</formula>
    </cfRule>
  </conditionalFormatting>
  <conditionalFormatting sqref="F67 C67 I67">
    <cfRule type="expression" dxfId="117" priority="114">
      <formula>(C67&lt;&gt;E66)</formula>
    </cfRule>
  </conditionalFormatting>
  <conditionalFormatting sqref="J67:K67 D67:E67 G67:H67">
    <cfRule type="expression" dxfId="116" priority="115">
      <formula>(D67&lt;&gt;C67)</formula>
    </cfRule>
  </conditionalFormatting>
  <conditionalFormatting sqref="L67">
    <cfRule type="expression" dxfId="115" priority="116">
      <formula>($L67&lt;&gt;$L66)</formula>
    </cfRule>
  </conditionalFormatting>
  <conditionalFormatting sqref="N67:O67 R67:S67">
    <cfRule type="expression" dxfId="114" priority="112">
      <formula>(N67&lt;&gt;N66)</formula>
    </cfRule>
  </conditionalFormatting>
  <conditionalFormatting sqref="M68">
    <cfRule type="expression" dxfId="113" priority="108">
      <formula>(M68&lt;&gt;M67)</formula>
    </cfRule>
  </conditionalFormatting>
  <conditionalFormatting sqref="F68 C68 I68">
    <cfRule type="expression" dxfId="112" priority="109">
      <formula>(C68&lt;&gt;E67)</formula>
    </cfRule>
  </conditionalFormatting>
  <conditionalFormatting sqref="J68:K68 D68:E68 G68:H68">
    <cfRule type="expression" dxfId="111" priority="110">
      <formula>(D68&lt;&gt;C68)</formula>
    </cfRule>
  </conditionalFormatting>
  <conditionalFormatting sqref="L68">
    <cfRule type="expression" dxfId="110" priority="111">
      <formula>($L68&lt;&gt;$L67)</formula>
    </cfRule>
  </conditionalFormatting>
  <conditionalFormatting sqref="N68:O68 R68:S68">
    <cfRule type="expression" dxfId="109" priority="107">
      <formula>(N68&lt;&gt;N67)</formula>
    </cfRule>
  </conditionalFormatting>
  <conditionalFormatting sqref="M69">
    <cfRule type="expression" dxfId="108" priority="103">
      <formula>(M69&lt;&gt;M68)</formula>
    </cfRule>
  </conditionalFormatting>
  <conditionalFormatting sqref="F69 C69 I69">
    <cfRule type="expression" dxfId="107" priority="104">
      <formula>(C69&lt;&gt;E68)</formula>
    </cfRule>
  </conditionalFormatting>
  <conditionalFormatting sqref="J69:K69 D69:E69 G69:H69">
    <cfRule type="expression" dxfId="106" priority="105">
      <formula>(D69&lt;&gt;C69)</formula>
    </cfRule>
  </conditionalFormatting>
  <conditionalFormatting sqref="L69">
    <cfRule type="expression" dxfId="105" priority="106">
      <formula>($L69&lt;&gt;$L68)</formula>
    </cfRule>
  </conditionalFormatting>
  <conditionalFormatting sqref="N69:O69 R69:S69">
    <cfRule type="expression" dxfId="104" priority="102">
      <formula>(N69&lt;&gt;N68)</formula>
    </cfRule>
  </conditionalFormatting>
  <conditionalFormatting sqref="M70">
    <cfRule type="expression" dxfId="103" priority="98">
      <formula>(M70&lt;&gt;M69)</formula>
    </cfRule>
  </conditionalFormatting>
  <conditionalFormatting sqref="F70 C70 I70">
    <cfRule type="expression" dxfId="102" priority="99">
      <formula>(C70&lt;&gt;E69)</formula>
    </cfRule>
  </conditionalFormatting>
  <conditionalFormatting sqref="J70:K70 D70:E70 G70:H70">
    <cfRule type="expression" dxfId="101" priority="100">
      <formula>(D70&lt;&gt;C70)</formula>
    </cfRule>
  </conditionalFormatting>
  <conditionalFormatting sqref="L70">
    <cfRule type="expression" dxfId="100" priority="101">
      <formula>($L70&lt;&gt;$L69)</formula>
    </cfRule>
  </conditionalFormatting>
  <conditionalFormatting sqref="N70:O70 R70:S70">
    <cfRule type="expression" dxfId="99" priority="97">
      <formula>(N70&lt;&gt;N69)</formula>
    </cfRule>
  </conditionalFormatting>
  <conditionalFormatting sqref="M71">
    <cfRule type="expression" dxfId="98" priority="93">
      <formula>(M71&lt;&gt;M70)</formula>
    </cfRule>
  </conditionalFormatting>
  <conditionalFormatting sqref="F71 C71 I71">
    <cfRule type="expression" dxfId="97" priority="94">
      <formula>(C71&lt;&gt;E70)</formula>
    </cfRule>
  </conditionalFormatting>
  <conditionalFormatting sqref="J71:K71 D71:E71 G71:H71">
    <cfRule type="expression" dxfId="96" priority="95">
      <formula>(D71&lt;&gt;C71)</formula>
    </cfRule>
  </conditionalFormatting>
  <conditionalFormatting sqref="L71">
    <cfRule type="expression" dxfId="95" priority="96">
      <formula>($L71&lt;&gt;$L70)</formula>
    </cfRule>
  </conditionalFormatting>
  <conditionalFormatting sqref="N71:O71 R71:S71">
    <cfRule type="expression" dxfId="94" priority="92">
      <formula>(N71&lt;&gt;N70)</formula>
    </cfRule>
  </conditionalFormatting>
  <conditionalFormatting sqref="M72">
    <cfRule type="expression" dxfId="93" priority="88">
      <formula>(M72&lt;&gt;M71)</formula>
    </cfRule>
  </conditionalFormatting>
  <conditionalFormatting sqref="F72 C72 I72">
    <cfRule type="expression" dxfId="92" priority="89">
      <formula>(C72&lt;&gt;E71)</formula>
    </cfRule>
  </conditionalFormatting>
  <conditionalFormatting sqref="J72:K72 D72:E72 G72:H72">
    <cfRule type="expression" dxfId="91" priority="90">
      <formula>(D72&lt;&gt;C72)</formula>
    </cfRule>
  </conditionalFormatting>
  <conditionalFormatting sqref="L72">
    <cfRule type="expression" dxfId="90" priority="91">
      <formula>($L72&lt;&gt;$L71)</formula>
    </cfRule>
  </conditionalFormatting>
  <conditionalFormatting sqref="N72:O72 R72:S72">
    <cfRule type="expression" dxfId="89" priority="87">
      <formula>(N72&lt;&gt;N71)</formula>
    </cfRule>
  </conditionalFormatting>
  <conditionalFormatting sqref="M73">
    <cfRule type="expression" dxfId="88" priority="83">
      <formula>(M73&lt;&gt;M72)</formula>
    </cfRule>
  </conditionalFormatting>
  <conditionalFormatting sqref="F73 C73 I73">
    <cfRule type="expression" dxfId="87" priority="84">
      <formula>(C73&lt;&gt;E72)</formula>
    </cfRule>
  </conditionalFormatting>
  <conditionalFormatting sqref="J73:K73 D73:E73 G73:H73">
    <cfRule type="expression" dxfId="86" priority="85">
      <formula>(D73&lt;&gt;C73)</formula>
    </cfRule>
  </conditionalFormatting>
  <conditionalFormatting sqref="L73">
    <cfRule type="expression" dxfId="85" priority="86">
      <formula>($L73&lt;&gt;$L72)</formula>
    </cfRule>
  </conditionalFormatting>
  <conditionalFormatting sqref="N73:O73 R73:S73">
    <cfRule type="expression" dxfId="84" priority="82">
      <formula>(N73&lt;&gt;N72)</formula>
    </cfRule>
  </conditionalFormatting>
  <conditionalFormatting sqref="M74">
    <cfRule type="expression" dxfId="83" priority="78">
      <formula>(M74&lt;&gt;M73)</formula>
    </cfRule>
  </conditionalFormatting>
  <conditionalFormatting sqref="F74 C74 I74">
    <cfRule type="expression" dxfId="82" priority="79">
      <formula>(C74&lt;&gt;E73)</formula>
    </cfRule>
  </conditionalFormatting>
  <conditionalFormatting sqref="J74:K74 D74:E74 G74:H74">
    <cfRule type="expression" dxfId="81" priority="80">
      <formula>(D74&lt;&gt;C74)</formula>
    </cfRule>
  </conditionalFormatting>
  <conditionalFormatting sqref="L74">
    <cfRule type="expression" dxfId="80" priority="81">
      <formula>($L74&lt;&gt;$L73)</formula>
    </cfRule>
  </conditionalFormatting>
  <conditionalFormatting sqref="N74:O74 R74:S74">
    <cfRule type="expression" dxfId="79" priority="77">
      <formula>(N74&lt;&gt;N73)</formula>
    </cfRule>
  </conditionalFormatting>
  <conditionalFormatting sqref="M75">
    <cfRule type="expression" dxfId="78" priority="73">
      <formula>(M75&lt;&gt;M74)</formula>
    </cfRule>
  </conditionalFormatting>
  <conditionalFormatting sqref="F75 C75 I75">
    <cfRule type="expression" dxfId="77" priority="74">
      <formula>(C75&lt;&gt;E74)</formula>
    </cfRule>
  </conditionalFormatting>
  <conditionalFormatting sqref="J75:K75 D75:E75 G75:H75">
    <cfRule type="expression" dxfId="76" priority="75">
      <formula>(D75&lt;&gt;C75)</formula>
    </cfRule>
  </conditionalFormatting>
  <conditionalFormatting sqref="L75">
    <cfRule type="expression" dxfId="75" priority="76">
      <formula>($L75&lt;&gt;$L74)</formula>
    </cfRule>
  </conditionalFormatting>
  <conditionalFormatting sqref="N75:O75 R75:S75">
    <cfRule type="expression" dxfId="74" priority="72">
      <formula>(N75&lt;&gt;N74)</formula>
    </cfRule>
  </conditionalFormatting>
  <conditionalFormatting sqref="M76">
    <cfRule type="expression" dxfId="73" priority="68">
      <formula>(M76&lt;&gt;M75)</formula>
    </cfRule>
  </conditionalFormatting>
  <conditionalFormatting sqref="F76 C76 I76">
    <cfRule type="expression" dxfId="72" priority="69">
      <formula>(C76&lt;&gt;E75)</formula>
    </cfRule>
  </conditionalFormatting>
  <conditionalFormatting sqref="J76:K76 D76:E76 G76:H76">
    <cfRule type="expression" dxfId="71" priority="70">
      <formula>(D76&lt;&gt;C76)</formula>
    </cfRule>
  </conditionalFormatting>
  <conditionalFormatting sqref="L76">
    <cfRule type="expression" dxfId="70" priority="71">
      <formula>($L76&lt;&gt;$L75)</formula>
    </cfRule>
  </conditionalFormatting>
  <conditionalFormatting sqref="N76:O76 R76:S76">
    <cfRule type="expression" dxfId="69" priority="67">
      <formula>(N76&lt;&gt;N75)</formula>
    </cfRule>
  </conditionalFormatting>
  <conditionalFormatting sqref="M77">
    <cfRule type="expression" dxfId="68" priority="63">
      <formula>(M77&lt;&gt;M76)</formula>
    </cfRule>
  </conditionalFormatting>
  <conditionalFormatting sqref="F77 C77 I77">
    <cfRule type="expression" dxfId="67" priority="64">
      <formula>(C77&lt;&gt;E76)</formula>
    </cfRule>
  </conditionalFormatting>
  <conditionalFormatting sqref="J77:K77 D77:E77 G77:H77">
    <cfRule type="expression" dxfId="66" priority="65">
      <formula>(D77&lt;&gt;C77)</formula>
    </cfRule>
  </conditionalFormatting>
  <conditionalFormatting sqref="L77">
    <cfRule type="expression" dxfId="65" priority="66">
      <formula>($L77&lt;&gt;$L76)</formula>
    </cfRule>
  </conditionalFormatting>
  <conditionalFormatting sqref="N77:O77 R77:S77">
    <cfRule type="expression" dxfId="64" priority="62">
      <formula>(N77&lt;&gt;N76)</formula>
    </cfRule>
  </conditionalFormatting>
  <conditionalFormatting sqref="M78">
    <cfRule type="expression" dxfId="63" priority="58">
      <formula>(M78&lt;&gt;M77)</formula>
    </cfRule>
  </conditionalFormatting>
  <conditionalFormatting sqref="F78 C78 I78">
    <cfRule type="expression" dxfId="62" priority="59">
      <formula>(C78&lt;&gt;E77)</formula>
    </cfRule>
  </conditionalFormatting>
  <conditionalFormatting sqref="J78:K78 D78:E78 G78:H78">
    <cfRule type="expression" dxfId="61" priority="60">
      <formula>(D78&lt;&gt;C78)</formula>
    </cfRule>
  </conditionalFormatting>
  <conditionalFormatting sqref="L78">
    <cfRule type="expression" dxfId="60" priority="61">
      <formula>($L78&lt;&gt;$L77)</formula>
    </cfRule>
  </conditionalFormatting>
  <conditionalFormatting sqref="N78:O78 R78:S78">
    <cfRule type="expression" dxfId="59" priority="57">
      <formula>(N78&lt;&gt;N77)</formula>
    </cfRule>
  </conditionalFormatting>
  <conditionalFormatting sqref="M79">
    <cfRule type="expression" dxfId="58" priority="53">
      <formula>(M79&lt;&gt;M78)</formula>
    </cfRule>
  </conditionalFormatting>
  <conditionalFormatting sqref="F79 C79 I79">
    <cfRule type="expression" dxfId="57" priority="54">
      <formula>(C79&lt;&gt;E78)</formula>
    </cfRule>
  </conditionalFormatting>
  <conditionalFormatting sqref="J79:K79 D79:E79 G79:H79">
    <cfRule type="expression" dxfId="56" priority="55">
      <formula>(D79&lt;&gt;C79)</formula>
    </cfRule>
  </conditionalFormatting>
  <conditionalFormatting sqref="L79">
    <cfRule type="expression" dxfId="55" priority="56">
      <formula>($L79&lt;&gt;$L78)</formula>
    </cfRule>
  </conditionalFormatting>
  <conditionalFormatting sqref="N79:O79 R79:S79">
    <cfRule type="expression" dxfId="54" priority="52">
      <formula>(N79&lt;&gt;N78)</formula>
    </cfRule>
  </conditionalFormatting>
  <conditionalFormatting sqref="M80">
    <cfRule type="expression" dxfId="53" priority="48">
      <formula>(M80&lt;&gt;M79)</formula>
    </cfRule>
  </conditionalFormatting>
  <conditionalFormatting sqref="F80 C80 I80">
    <cfRule type="expression" dxfId="52" priority="49">
      <formula>(C80&lt;&gt;E79)</formula>
    </cfRule>
  </conditionalFormatting>
  <conditionalFormatting sqref="J80:K80 D80:E80 G80:H80">
    <cfRule type="expression" dxfId="51" priority="50">
      <formula>(D80&lt;&gt;C80)</formula>
    </cfRule>
  </conditionalFormatting>
  <conditionalFormatting sqref="L80">
    <cfRule type="expression" dxfId="50" priority="51">
      <formula>($L80&lt;&gt;$L79)</formula>
    </cfRule>
  </conditionalFormatting>
  <conditionalFormatting sqref="N80:O80 R80:S80">
    <cfRule type="expression" dxfId="49" priority="47">
      <formula>(N80&lt;&gt;N79)</formula>
    </cfRule>
  </conditionalFormatting>
  <conditionalFormatting sqref="M81">
    <cfRule type="expression" dxfId="48" priority="43">
      <formula>(M81&lt;&gt;M80)</formula>
    </cfRule>
  </conditionalFormatting>
  <conditionalFormatting sqref="F81 C81 I81">
    <cfRule type="expression" dxfId="47" priority="44">
      <formula>(C81&lt;&gt;E80)</formula>
    </cfRule>
  </conditionalFormatting>
  <conditionalFormatting sqref="J81:K81 D81:E81 G81:H81">
    <cfRule type="expression" dxfId="46" priority="45">
      <formula>(D81&lt;&gt;C81)</formula>
    </cfRule>
  </conditionalFormatting>
  <conditionalFormatting sqref="L81">
    <cfRule type="expression" dxfId="45" priority="46">
      <formula>($L81&lt;&gt;$L80)</formula>
    </cfRule>
  </conditionalFormatting>
  <conditionalFormatting sqref="N81:O81 R81:S81">
    <cfRule type="expression" dxfId="44" priority="42">
      <formula>(N81&lt;&gt;N80)</formula>
    </cfRule>
  </conditionalFormatting>
  <conditionalFormatting sqref="M82">
    <cfRule type="expression" dxfId="43" priority="38">
      <formula>(M82&lt;&gt;M81)</formula>
    </cfRule>
  </conditionalFormatting>
  <conditionalFormatting sqref="F82 C82 I82">
    <cfRule type="expression" dxfId="42" priority="39">
      <formula>(C82&lt;&gt;E81)</formula>
    </cfRule>
  </conditionalFormatting>
  <conditionalFormatting sqref="J82:K82 D82:E82 G82:H82">
    <cfRule type="expression" dxfId="41" priority="40">
      <formula>(D82&lt;&gt;C82)</formula>
    </cfRule>
  </conditionalFormatting>
  <conditionalFormatting sqref="L82">
    <cfRule type="expression" dxfId="40" priority="41">
      <formula>($L82&lt;&gt;$L81)</formula>
    </cfRule>
  </conditionalFormatting>
  <conditionalFormatting sqref="N82:O82 R82:S82">
    <cfRule type="expression" dxfId="39" priority="37">
      <formula>(N82&lt;&gt;N81)</formula>
    </cfRule>
  </conditionalFormatting>
  <conditionalFormatting sqref="M83">
    <cfRule type="expression" dxfId="38" priority="33">
      <formula>(M83&lt;&gt;M82)</formula>
    </cfRule>
  </conditionalFormatting>
  <conditionalFormatting sqref="F83 C83 I83">
    <cfRule type="expression" dxfId="37" priority="34">
      <formula>(C83&lt;&gt;E82)</formula>
    </cfRule>
  </conditionalFormatting>
  <conditionalFormatting sqref="J83:K83 D83:E83 G83:H83">
    <cfRule type="expression" dxfId="36" priority="35">
      <formula>(D83&lt;&gt;C83)</formula>
    </cfRule>
  </conditionalFormatting>
  <conditionalFormatting sqref="L83">
    <cfRule type="expression" dxfId="35" priority="36">
      <formula>($L83&lt;&gt;$L82)</formula>
    </cfRule>
  </conditionalFormatting>
  <conditionalFormatting sqref="N83:O83 R83:S83">
    <cfRule type="expression" dxfId="34" priority="32">
      <formula>(N83&lt;&gt;N82)</formula>
    </cfRule>
  </conditionalFormatting>
  <conditionalFormatting sqref="M84">
    <cfRule type="expression" dxfId="33" priority="28">
      <formula>(M84&lt;&gt;M83)</formula>
    </cfRule>
  </conditionalFormatting>
  <conditionalFormatting sqref="F84 C84 I84">
    <cfRule type="expression" dxfId="32" priority="29">
      <formula>(C84&lt;&gt;E83)</formula>
    </cfRule>
  </conditionalFormatting>
  <conditionalFormatting sqref="J84:K84 D84:E84 G84:H84">
    <cfRule type="expression" dxfId="31" priority="30">
      <formula>(D84&lt;&gt;C84)</formula>
    </cfRule>
  </conditionalFormatting>
  <conditionalFormatting sqref="L84">
    <cfRule type="expression" dxfId="30" priority="31">
      <formula>($L84&lt;&gt;$L83)</formula>
    </cfRule>
  </conditionalFormatting>
  <conditionalFormatting sqref="N84:O84 R84:S84">
    <cfRule type="expression" dxfId="29" priority="27">
      <formula>(N84&lt;&gt;N83)</formula>
    </cfRule>
  </conditionalFormatting>
  <conditionalFormatting sqref="M85">
    <cfRule type="expression" dxfId="28" priority="23">
      <formula>(M85&lt;&gt;M84)</formula>
    </cfRule>
  </conditionalFormatting>
  <conditionalFormatting sqref="F85 C85 I85">
    <cfRule type="expression" dxfId="27" priority="24">
      <formula>(C85&lt;&gt;E84)</formula>
    </cfRule>
  </conditionalFormatting>
  <conditionalFormatting sqref="J85:K85 D85:E85 G85:H85">
    <cfRule type="expression" dxfId="26" priority="25">
      <formula>(D85&lt;&gt;C85)</formula>
    </cfRule>
  </conditionalFormatting>
  <conditionalFormatting sqref="L85">
    <cfRule type="expression" dxfId="25" priority="26">
      <formula>($L85&lt;&gt;$L84)</formula>
    </cfRule>
  </conditionalFormatting>
  <conditionalFormatting sqref="N85:O85 R85:S85">
    <cfRule type="expression" dxfId="24" priority="22">
      <formula>(N85&lt;&gt;N84)</formula>
    </cfRule>
  </conditionalFormatting>
  <conditionalFormatting sqref="M86">
    <cfRule type="expression" dxfId="23" priority="18">
      <formula>(M86&lt;&gt;M85)</formula>
    </cfRule>
  </conditionalFormatting>
  <conditionalFormatting sqref="F86 C86 I86">
    <cfRule type="expression" dxfId="22" priority="19">
      <formula>(C86&lt;&gt;E85)</formula>
    </cfRule>
  </conditionalFormatting>
  <conditionalFormatting sqref="J86:K86 D86:E86 G86:H86">
    <cfRule type="expression" dxfId="21" priority="20">
      <formula>(D86&lt;&gt;C86)</formula>
    </cfRule>
  </conditionalFormatting>
  <conditionalFormatting sqref="L86">
    <cfRule type="expression" dxfId="20" priority="21">
      <formula>($L86&lt;&gt;$L85)</formula>
    </cfRule>
  </conditionalFormatting>
  <conditionalFormatting sqref="N86:O86 R86:S86">
    <cfRule type="expression" dxfId="19" priority="17">
      <formula>(N86&lt;&gt;N85)</formula>
    </cfRule>
  </conditionalFormatting>
  <conditionalFormatting sqref="M87">
    <cfRule type="expression" dxfId="18" priority="13">
      <formula>(M87&lt;&gt;M86)</formula>
    </cfRule>
  </conditionalFormatting>
  <conditionalFormatting sqref="F87 C87 I87">
    <cfRule type="expression" dxfId="17" priority="14">
      <formula>(C87&lt;&gt;E86)</formula>
    </cfRule>
  </conditionalFormatting>
  <conditionalFormatting sqref="J87:K87 D87:E87 G87:H87">
    <cfRule type="expression" dxfId="16" priority="15">
      <formula>(D87&lt;&gt;C87)</formula>
    </cfRule>
  </conditionalFormatting>
  <conditionalFormatting sqref="L87">
    <cfRule type="expression" dxfId="15" priority="16">
      <formula>($L87&lt;&gt;$L86)</formula>
    </cfRule>
  </conditionalFormatting>
  <conditionalFormatting sqref="N87:O87 R87:S87">
    <cfRule type="expression" dxfId="14" priority="12">
      <formula>(N87&lt;&gt;N86)</formula>
    </cfRule>
  </conditionalFormatting>
  <conditionalFormatting sqref="P88:Q88">
    <cfRule type="expression" dxfId="13" priority="11">
      <formula>(P88&lt;&gt;P87)</formula>
    </cfRule>
  </conditionalFormatting>
  <conditionalFormatting sqref="M88">
    <cfRule type="expression" dxfId="12" priority="7">
      <formula>(M88&lt;&gt;M87)</formula>
    </cfRule>
  </conditionalFormatting>
  <conditionalFormatting sqref="F88 C88">
    <cfRule type="expression" dxfId="11" priority="8">
      <formula>(C88&lt;&gt;E87)</formula>
    </cfRule>
  </conditionalFormatting>
  <conditionalFormatting sqref="D88:E88 G88:H88">
    <cfRule type="expression" dxfId="10" priority="9">
      <formula>(D88&lt;&gt;C88)</formula>
    </cfRule>
  </conditionalFormatting>
  <conditionalFormatting sqref="L88">
    <cfRule type="expression" dxfId="9" priority="10">
      <formula>($L88&lt;&gt;$L87)</formula>
    </cfRule>
  </conditionalFormatting>
  <conditionalFormatting sqref="N88:O88 R88:S88">
    <cfRule type="expression" dxfId="8" priority="6">
      <formula>(N88&lt;&gt;N87)</formula>
    </cfRule>
  </conditionalFormatting>
  <conditionalFormatting sqref="I88">
    <cfRule type="expression" dxfId="7" priority="1">
      <formula>(I88&lt;&gt;K87)</formula>
    </cfRule>
  </conditionalFormatting>
  <conditionalFormatting sqref="J88:K88">
    <cfRule type="expression" dxfId="6" priority="3">
      <formula>(J88&lt;&gt;I88)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defaultColWidth="9.33203125" defaultRowHeight="13.5" x14ac:dyDescent="0.3"/>
  <cols>
    <col min="1" max="2" width="20.83203125" style="124" customWidth="1"/>
    <col min="3" max="3" width="20.83203125" customWidth="1"/>
    <col min="4" max="4" width="100.83203125" style="141" customWidth="1"/>
    <col min="5" max="1025" width="8.83203125" customWidth="1"/>
  </cols>
  <sheetData>
    <row r="1" spans="1:4" s="9" customFormat="1" ht="51.95" customHeight="1" x14ac:dyDescent="0.25">
      <c r="A1" s="197" t="s">
        <v>574</v>
      </c>
      <c r="B1" s="197" t="s">
        <v>575</v>
      </c>
      <c r="D1" s="194"/>
    </row>
    <row r="2" spans="1:4" s="10" customFormat="1" ht="51.95" customHeight="1" x14ac:dyDescent="0.25">
      <c r="A2" s="198">
        <v>2</v>
      </c>
      <c r="B2" s="198">
        <v>2024</v>
      </c>
      <c r="D2" s="195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196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algorithmName="SHA-512" hashValue="3DHS/KNUJ4St+IimfLjUSntnQ9k5j4gwEqN+HPcbnKf3mkB3nzYTJItXPSzEuWTkfy3gcA/Mnu1I6IuLVup0AA==" saltValue="+7W5BY/GLppjLId7AmnaBQ==" spinCount="100000" sheet="1" objects="1" scenarios="1" selectLockedCells="1"/>
  <conditionalFormatting sqref="D7">
    <cfRule type="expression" dxfId="5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 xr:uid="{00000000-0002-0000-0300-000000000000}">
      <formula1>2003</formula1>
      <formula2>2038</formula2>
    </dataValidation>
    <dataValidation type="list" showDropDown="1" showErrorMessage="1" errorTitle="Erreur trimestre!" error="Le trimestre doit être égal à 1, 2, 3 ou 4!" sqref="A2" xr:uid="{00000000-0002-0000-0300-000001000000}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AD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30.83203125" style="7" customWidth="1"/>
    <col min="2" max="2" width="14.83203125" style="128" customWidth="1"/>
    <col min="3" max="3" width="18.83203125" style="7" customWidth="1"/>
    <col min="4" max="4" width="16.83203125" style="7" customWidth="1"/>
    <col min="5" max="6" width="14.83203125" style="7" customWidth="1"/>
    <col min="7" max="7" width="22.83203125" style="7" customWidth="1"/>
    <col min="8" max="9" width="18.83203125" style="7" customWidth="1"/>
    <col min="10" max="10" width="8.83203125" style="7" customWidth="1"/>
    <col min="11" max="11" width="10.83203125" style="7" customWidth="1"/>
    <col min="12" max="12" width="22.83203125" style="7" customWidth="1"/>
    <col min="13" max="1024" width="8.83203125" customWidth="1"/>
  </cols>
  <sheetData>
    <row r="1" spans="1:30" s="8" customFormat="1" ht="44.1" customHeight="1" x14ac:dyDescent="0.25">
      <c r="A1" s="130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31"/>
      <c r="C1" s="132" t="s">
        <v>517</v>
      </c>
      <c r="D1" s="357"/>
      <c r="E1" s="298" t="s">
        <v>70</v>
      </c>
      <c r="F1" s="298"/>
      <c r="G1" s="134" t="s">
        <v>516</v>
      </c>
      <c r="H1" s="131"/>
      <c r="I1" s="299"/>
      <c r="J1" s="299"/>
      <c r="K1" s="299"/>
      <c r="L1" s="257" t="s">
        <v>465</v>
      </c>
      <c r="AD1" s="8">
        <v>11</v>
      </c>
    </row>
    <row r="2" spans="1:30" s="8" customFormat="1" ht="18" customHeight="1" x14ac:dyDescent="0.2">
      <c r="A2" s="300" t="s">
        <v>71</v>
      </c>
      <c r="B2" s="301"/>
      <c r="C2" s="301"/>
      <c r="D2" s="302"/>
      <c r="E2" s="298" t="s">
        <v>72</v>
      </c>
      <c r="F2" s="298"/>
      <c r="G2" s="303"/>
      <c r="H2" s="300" t="s">
        <v>515</v>
      </c>
      <c r="I2" s="301"/>
      <c r="J2" s="301"/>
      <c r="K2" s="302"/>
      <c r="L2" s="303"/>
      <c r="AD2" s="8">
        <v>22</v>
      </c>
    </row>
    <row r="3" spans="1:30" s="8" customFormat="1" ht="39.950000000000003" customHeight="1" thickBot="1" x14ac:dyDescent="0.35">
      <c r="A3" s="346" t="s">
        <v>489</v>
      </c>
      <c r="B3" s="346" t="s">
        <v>74</v>
      </c>
      <c r="C3" s="346" t="s">
        <v>490</v>
      </c>
      <c r="D3" s="346" t="s">
        <v>514</v>
      </c>
      <c r="E3" s="347" t="s">
        <v>459</v>
      </c>
      <c r="F3" s="347" t="s">
        <v>460</v>
      </c>
      <c r="G3" s="346" t="s">
        <v>518</v>
      </c>
      <c r="H3" s="346" t="s">
        <v>519</v>
      </c>
      <c r="I3" s="346" t="s">
        <v>520</v>
      </c>
      <c r="J3" s="346" t="s">
        <v>521</v>
      </c>
      <c r="K3" s="346" t="s">
        <v>522</v>
      </c>
      <c r="L3" s="346" t="s">
        <v>523</v>
      </c>
      <c r="AD3" s="8">
        <v>75</v>
      </c>
    </row>
    <row r="4" spans="1:30" ht="14.1" customHeight="1" x14ac:dyDescent="0.3">
      <c r="A4" s="343"/>
      <c r="B4" s="344"/>
      <c r="C4" s="343"/>
      <c r="D4" s="343"/>
      <c r="E4" s="345"/>
      <c r="F4" s="345"/>
      <c r="G4" s="343"/>
      <c r="H4" s="343"/>
      <c r="I4" s="343"/>
      <c r="J4" s="343"/>
      <c r="K4" s="343"/>
      <c r="L4" s="343"/>
      <c r="AD4">
        <v>139</v>
      </c>
    </row>
    <row r="5" spans="1:30" ht="14.1" customHeight="1" x14ac:dyDescent="0.3">
      <c r="A5" s="135"/>
      <c r="B5" s="136"/>
      <c r="C5" s="135"/>
      <c r="D5" s="135"/>
      <c r="E5" s="129"/>
      <c r="F5" s="129"/>
      <c r="G5" s="135"/>
      <c r="H5" s="135"/>
      <c r="I5" s="135"/>
      <c r="J5" s="135"/>
      <c r="K5" s="135"/>
      <c r="L5" s="135"/>
      <c r="AD5">
        <v>322</v>
      </c>
    </row>
    <row r="6" spans="1:30" ht="14.1" customHeight="1" x14ac:dyDescent="0.3">
      <c r="A6" s="135"/>
      <c r="B6" s="136"/>
      <c r="C6" s="135"/>
      <c r="D6" s="135"/>
      <c r="E6" s="129"/>
      <c r="F6" s="129"/>
      <c r="G6" s="135"/>
      <c r="H6" s="135"/>
      <c r="I6" s="135"/>
      <c r="J6" s="135"/>
      <c r="K6" s="135"/>
      <c r="L6" s="135"/>
      <c r="AD6">
        <f>IF(kwnr&lt;76,958,750)</f>
        <v>750</v>
      </c>
    </row>
    <row r="7" spans="1:30" ht="14.1" customHeight="1" x14ac:dyDescent="0.3">
      <c r="A7" s="135"/>
      <c r="B7" s="136"/>
      <c r="C7" s="135"/>
      <c r="D7" s="135"/>
      <c r="E7" s="129"/>
      <c r="F7" s="129"/>
      <c r="G7" s="135"/>
      <c r="H7" s="135"/>
      <c r="I7" s="135"/>
      <c r="J7" s="135"/>
      <c r="K7" s="135"/>
      <c r="L7" s="135"/>
      <c r="AD7">
        <f>IF(kwnr&lt;76,"",751)</f>
        <v>751</v>
      </c>
    </row>
    <row r="8" spans="1:30" ht="14.1" customHeight="1" x14ac:dyDescent="0.3">
      <c r="A8" s="135"/>
      <c r="B8" s="136"/>
      <c r="C8" s="135"/>
      <c r="D8" s="135"/>
      <c r="E8" s="129"/>
      <c r="F8" s="129"/>
      <c r="G8" s="135"/>
      <c r="H8" s="135"/>
      <c r="I8" s="135"/>
      <c r="J8" s="135"/>
      <c r="K8" s="135"/>
      <c r="L8" s="135"/>
      <c r="AD8">
        <f>IF(kwnr&lt;76,"",752)</f>
        <v>752</v>
      </c>
    </row>
    <row r="9" spans="1:30" ht="14.1" customHeight="1" x14ac:dyDescent="0.3">
      <c r="A9" s="135"/>
      <c r="B9" s="136"/>
      <c r="C9" s="135"/>
      <c r="D9" s="135"/>
      <c r="E9" s="129"/>
      <c r="F9" s="129"/>
      <c r="G9" s="135"/>
      <c r="H9" s="135"/>
      <c r="I9" s="135"/>
      <c r="J9" s="135"/>
      <c r="K9" s="135"/>
      <c r="L9" s="135"/>
      <c r="AD9">
        <f>IF(kwnr&lt;76,"",753)</f>
        <v>753</v>
      </c>
    </row>
    <row r="10" spans="1:30" ht="14.1" customHeight="1" x14ac:dyDescent="0.3">
      <c r="A10" s="135"/>
      <c r="B10" s="136"/>
      <c r="C10" s="135"/>
      <c r="D10" s="135"/>
      <c r="E10" s="129"/>
      <c r="F10" s="129"/>
      <c r="G10" s="135"/>
      <c r="H10" s="135"/>
      <c r="I10" s="135"/>
      <c r="J10" s="135"/>
      <c r="K10" s="135"/>
      <c r="L10" s="135"/>
      <c r="AD10">
        <f>IF(kwnr&lt;76,"",755)</f>
        <v>755</v>
      </c>
    </row>
    <row r="11" spans="1:30" ht="14.1" customHeight="1" x14ac:dyDescent="0.3">
      <c r="A11" s="135"/>
      <c r="B11" s="136"/>
      <c r="C11" s="135"/>
      <c r="D11" s="135"/>
      <c r="E11" s="129"/>
      <c r="F11" s="129"/>
      <c r="G11" s="135"/>
      <c r="H11" s="135"/>
      <c r="I11" s="135"/>
      <c r="J11" s="135"/>
      <c r="K11" s="135"/>
      <c r="L11" s="135"/>
      <c r="AD11">
        <f>IF(kwnr&lt;76,"",756)</f>
        <v>756</v>
      </c>
    </row>
    <row r="12" spans="1:30" ht="14.1" customHeight="1" x14ac:dyDescent="0.3">
      <c r="A12" s="135"/>
      <c r="B12" s="136"/>
      <c r="C12" s="135"/>
      <c r="D12" s="135"/>
      <c r="E12" s="129"/>
      <c r="F12" s="129"/>
      <c r="G12" s="135"/>
      <c r="H12" s="135"/>
      <c r="I12" s="135"/>
      <c r="J12" s="135"/>
      <c r="K12" s="135"/>
      <c r="L12" s="135"/>
      <c r="AD12">
        <f>IF(kwnr&lt;76,"",757)</f>
        <v>757</v>
      </c>
    </row>
    <row r="13" spans="1:30" ht="14.1" customHeight="1" x14ac:dyDescent="0.3">
      <c r="A13" s="135"/>
      <c r="B13" s="136"/>
      <c r="C13" s="135"/>
      <c r="D13" s="135"/>
      <c r="E13" s="129"/>
      <c r="F13" s="129"/>
      <c r="G13" s="135"/>
      <c r="H13" s="135"/>
      <c r="I13" s="135"/>
      <c r="J13" s="135"/>
      <c r="K13" s="135"/>
      <c r="L13" s="135"/>
      <c r="AD13">
        <f>IF(kwnr&lt;76,"",758)</f>
        <v>758</v>
      </c>
    </row>
    <row r="14" spans="1:30" ht="14.1" customHeight="1" x14ac:dyDescent="0.3">
      <c r="A14" s="135"/>
      <c r="B14" s="136"/>
      <c r="C14" s="135"/>
      <c r="D14" s="135"/>
      <c r="E14" s="129"/>
      <c r="F14" s="129"/>
      <c r="G14" s="135"/>
      <c r="H14" s="135"/>
      <c r="I14" s="135"/>
      <c r="J14" s="135"/>
      <c r="K14" s="135"/>
      <c r="L14" s="135"/>
    </row>
    <row r="15" spans="1:30" ht="14.1" customHeight="1" x14ac:dyDescent="0.3">
      <c r="A15" s="135"/>
      <c r="B15" s="136"/>
      <c r="C15" s="135"/>
      <c r="D15" s="135"/>
      <c r="E15" s="129"/>
      <c r="F15" s="129"/>
      <c r="G15" s="135"/>
      <c r="H15" s="135"/>
      <c r="I15" s="135"/>
      <c r="J15" s="135"/>
      <c r="K15" s="135"/>
      <c r="L15" s="135"/>
    </row>
    <row r="16" spans="1:30" ht="14.1" customHeight="1" x14ac:dyDescent="0.3">
      <c r="A16" s="135"/>
      <c r="B16" s="136"/>
      <c r="C16" s="135"/>
      <c r="D16" s="135"/>
      <c r="E16" s="129"/>
      <c r="F16" s="129"/>
      <c r="G16" s="135"/>
      <c r="H16" s="135"/>
      <c r="I16" s="135"/>
      <c r="J16" s="135"/>
      <c r="K16" s="135"/>
      <c r="L16" s="135"/>
    </row>
    <row r="17" spans="1:12" ht="14.1" customHeight="1" x14ac:dyDescent="0.3">
      <c r="A17" s="135"/>
      <c r="B17" s="136"/>
      <c r="C17" s="135"/>
      <c r="D17" s="135"/>
      <c r="E17" s="129"/>
      <c r="F17" s="129"/>
      <c r="G17" s="135"/>
      <c r="H17" s="135"/>
      <c r="I17" s="135"/>
      <c r="J17" s="135"/>
      <c r="K17" s="135"/>
      <c r="L17" s="135"/>
    </row>
    <row r="18" spans="1:12" ht="14.1" customHeight="1" x14ac:dyDescent="0.3">
      <c r="A18" s="135"/>
      <c r="B18" s="136"/>
      <c r="C18" s="135"/>
      <c r="D18" s="135"/>
      <c r="E18" s="129"/>
      <c r="F18" s="129"/>
      <c r="G18" s="135"/>
      <c r="H18" s="135"/>
      <c r="I18" s="135"/>
      <c r="J18" s="135"/>
      <c r="K18" s="135"/>
      <c r="L18" s="135"/>
    </row>
    <row r="19" spans="1:12" ht="14.1" customHeight="1" x14ac:dyDescent="0.3">
      <c r="A19" s="135"/>
      <c r="B19" s="136"/>
      <c r="C19" s="135"/>
      <c r="D19" s="135"/>
      <c r="E19" s="129"/>
      <c r="F19" s="129"/>
      <c r="G19" s="135"/>
      <c r="H19" s="135"/>
      <c r="I19" s="135"/>
      <c r="J19" s="135"/>
      <c r="K19" s="135"/>
      <c r="L19" s="135"/>
    </row>
    <row r="20" spans="1:12" ht="14.1" customHeight="1" x14ac:dyDescent="0.3">
      <c r="A20" s="135"/>
      <c r="B20" s="136"/>
      <c r="C20" s="135"/>
      <c r="D20" s="135"/>
      <c r="E20" s="129"/>
      <c r="F20" s="129"/>
      <c r="G20" s="135"/>
      <c r="H20" s="135"/>
      <c r="I20" s="135"/>
      <c r="J20" s="135"/>
      <c r="K20" s="135"/>
      <c r="L20" s="135"/>
    </row>
    <row r="21" spans="1:12" ht="14.1" customHeight="1" x14ac:dyDescent="0.3">
      <c r="A21" s="135"/>
      <c r="B21" s="136"/>
      <c r="C21" s="135"/>
      <c r="D21" s="135"/>
      <c r="E21" s="129"/>
      <c r="F21" s="129"/>
      <c r="G21" s="135"/>
      <c r="H21" s="135"/>
      <c r="I21" s="135"/>
      <c r="J21" s="135"/>
      <c r="K21" s="135"/>
      <c r="L21" s="135"/>
    </row>
    <row r="22" spans="1:12" ht="14.1" customHeight="1" x14ac:dyDescent="0.3">
      <c r="A22" s="135"/>
      <c r="B22" s="136"/>
      <c r="C22" s="135"/>
      <c r="D22" s="135"/>
      <c r="E22" s="129"/>
      <c r="F22" s="129"/>
      <c r="G22" s="135"/>
      <c r="H22" s="135"/>
      <c r="I22" s="135"/>
      <c r="J22" s="135"/>
      <c r="K22" s="135"/>
      <c r="L22" s="135"/>
    </row>
    <row r="23" spans="1:12" ht="14.1" customHeight="1" x14ac:dyDescent="0.3">
      <c r="A23" s="135"/>
      <c r="B23" s="136"/>
      <c r="C23" s="135"/>
      <c r="D23" s="135"/>
      <c r="E23" s="129"/>
      <c r="F23" s="129"/>
      <c r="G23" s="135"/>
      <c r="H23" s="135"/>
      <c r="I23" s="135"/>
      <c r="J23" s="135"/>
      <c r="K23" s="135"/>
      <c r="L23" s="135"/>
    </row>
    <row r="24" spans="1:12" ht="14.1" customHeight="1" x14ac:dyDescent="0.3">
      <c r="A24" s="135"/>
      <c r="B24" s="136"/>
      <c r="C24" s="135"/>
      <c r="D24" s="135"/>
      <c r="E24" s="129"/>
      <c r="F24" s="129"/>
      <c r="G24" s="135"/>
      <c r="H24" s="135"/>
      <c r="I24" s="135"/>
      <c r="J24" s="135"/>
      <c r="K24" s="135"/>
      <c r="L24" s="135"/>
    </row>
    <row r="25" spans="1:12" ht="14.1" customHeight="1" x14ac:dyDescent="0.3">
      <c r="A25" s="135"/>
      <c r="B25" s="136"/>
      <c r="C25" s="135"/>
      <c r="D25" s="135"/>
      <c r="E25" s="129"/>
      <c r="F25" s="129"/>
      <c r="G25" s="135"/>
      <c r="H25" s="135"/>
      <c r="I25" s="135"/>
      <c r="J25" s="135"/>
      <c r="K25" s="135"/>
      <c r="L25" s="135"/>
    </row>
    <row r="26" spans="1:12" ht="14.1" customHeight="1" x14ac:dyDescent="0.3">
      <c r="A26" s="135"/>
      <c r="B26" s="136"/>
      <c r="C26" s="135"/>
      <c r="D26" s="135"/>
      <c r="E26" s="129"/>
      <c r="F26" s="129"/>
      <c r="G26" s="135"/>
      <c r="H26" s="135"/>
      <c r="I26" s="135"/>
      <c r="J26" s="135"/>
      <c r="K26" s="135"/>
      <c r="L26" s="135"/>
    </row>
    <row r="27" spans="1:12" ht="14.1" customHeight="1" x14ac:dyDescent="0.3">
      <c r="A27" s="135"/>
      <c r="B27" s="136"/>
      <c r="C27" s="135"/>
      <c r="D27" s="135"/>
      <c r="E27" s="129"/>
      <c r="F27" s="129"/>
      <c r="G27" s="135"/>
      <c r="H27" s="135"/>
      <c r="I27" s="135"/>
      <c r="J27" s="135"/>
      <c r="K27" s="135"/>
      <c r="L27" s="135"/>
    </row>
    <row r="28" spans="1:12" ht="14.1" customHeight="1" x14ac:dyDescent="0.3">
      <c r="A28" s="135"/>
      <c r="B28" s="136"/>
      <c r="C28" s="135"/>
      <c r="D28" s="135"/>
      <c r="E28" s="129"/>
      <c r="F28" s="129"/>
      <c r="G28" s="135"/>
      <c r="H28" s="135"/>
      <c r="I28" s="135"/>
      <c r="J28" s="135"/>
      <c r="K28" s="135"/>
      <c r="L28" s="135"/>
    </row>
    <row r="29" spans="1:12" ht="14.1" customHeight="1" x14ac:dyDescent="0.3">
      <c r="A29" s="135"/>
      <c r="B29" s="136"/>
      <c r="C29" s="135"/>
      <c r="D29" s="135"/>
      <c r="E29" s="129"/>
      <c r="F29" s="129"/>
      <c r="G29" s="135"/>
      <c r="H29" s="135"/>
      <c r="I29" s="135"/>
      <c r="J29" s="135"/>
      <c r="K29" s="135"/>
      <c r="L29" s="135"/>
    </row>
    <row r="30" spans="1:12" ht="14.1" customHeight="1" x14ac:dyDescent="0.3">
      <c r="A30" s="135"/>
      <c r="B30" s="136"/>
      <c r="C30" s="135"/>
      <c r="D30" s="135"/>
      <c r="E30" s="129"/>
      <c r="F30" s="129"/>
      <c r="G30" s="135"/>
      <c r="H30" s="135"/>
      <c r="I30" s="135"/>
      <c r="J30" s="135"/>
      <c r="K30" s="135"/>
      <c r="L30" s="135"/>
    </row>
    <row r="31" spans="1:12" ht="14.1" customHeight="1" x14ac:dyDescent="0.3">
      <c r="A31" s="135"/>
      <c r="B31" s="136"/>
      <c r="C31" s="135"/>
      <c r="D31" s="135"/>
      <c r="E31" s="129"/>
      <c r="F31" s="129"/>
      <c r="G31" s="135"/>
      <c r="H31" s="135"/>
      <c r="I31" s="135"/>
      <c r="J31" s="135"/>
      <c r="K31" s="135"/>
      <c r="L31" s="135"/>
    </row>
    <row r="32" spans="1:12" ht="14.1" customHeight="1" x14ac:dyDescent="0.3">
      <c r="A32" s="135"/>
      <c r="B32" s="136"/>
      <c r="C32" s="135"/>
      <c r="D32" s="135"/>
      <c r="E32" s="129"/>
      <c r="F32" s="129"/>
      <c r="G32" s="135"/>
      <c r="H32" s="135"/>
      <c r="I32" s="135"/>
      <c r="J32" s="135"/>
      <c r="K32" s="135"/>
      <c r="L32" s="135"/>
    </row>
    <row r="33" spans="1:12" ht="14.1" customHeight="1" x14ac:dyDescent="0.3">
      <c r="A33" s="135"/>
      <c r="B33" s="136"/>
      <c r="C33" s="135"/>
      <c r="D33" s="135"/>
      <c r="E33" s="129"/>
      <c r="F33" s="129"/>
      <c r="G33" s="135"/>
      <c r="H33" s="135"/>
      <c r="I33" s="135"/>
      <c r="J33" s="135"/>
      <c r="K33" s="135"/>
      <c r="L33" s="135"/>
    </row>
    <row r="34" spans="1:12" ht="14.1" customHeight="1" x14ac:dyDescent="0.3">
      <c r="A34" s="135"/>
      <c r="B34" s="136"/>
      <c r="C34" s="135"/>
      <c r="D34" s="135"/>
      <c r="E34" s="129"/>
      <c r="F34" s="129"/>
      <c r="G34" s="135"/>
      <c r="H34" s="135"/>
      <c r="I34" s="135"/>
      <c r="J34" s="135"/>
      <c r="K34" s="135"/>
      <c r="L34" s="135"/>
    </row>
    <row r="35" spans="1:12" ht="14.1" customHeight="1" x14ac:dyDescent="0.3">
      <c r="A35" s="135"/>
      <c r="B35" s="136"/>
      <c r="C35" s="135"/>
      <c r="D35" s="135"/>
      <c r="E35" s="129"/>
      <c r="F35" s="129"/>
      <c r="G35" s="135"/>
      <c r="H35" s="135"/>
      <c r="I35" s="135"/>
      <c r="J35" s="135"/>
      <c r="K35" s="135"/>
      <c r="L35" s="135"/>
    </row>
    <row r="36" spans="1:12" ht="14.1" customHeight="1" x14ac:dyDescent="0.3">
      <c r="A36" s="135"/>
      <c r="B36" s="136"/>
      <c r="C36" s="135"/>
      <c r="D36" s="135"/>
      <c r="E36" s="129"/>
      <c r="F36" s="129"/>
      <c r="G36" s="135"/>
      <c r="H36" s="135"/>
      <c r="I36" s="135"/>
      <c r="J36" s="135"/>
      <c r="K36" s="135"/>
      <c r="L36" s="135"/>
    </row>
    <row r="37" spans="1:12" ht="14.1" customHeight="1" x14ac:dyDescent="0.3">
      <c r="A37" s="135"/>
      <c r="B37" s="136"/>
      <c r="C37" s="135"/>
      <c r="D37" s="135"/>
      <c r="E37" s="129"/>
      <c r="F37" s="129"/>
      <c r="G37" s="135"/>
      <c r="H37" s="135"/>
      <c r="I37" s="135"/>
      <c r="J37" s="135"/>
      <c r="K37" s="135"/>
      <c r="L37" s="135"/>
    </row>
    <row r="38" spans="1:12" ht="14.1" customHeight="1" x14ac:dyDescent="0.3">
      <c r="A38" s="135"/>
      <c r="B38" s="136"/>
      <c r="C38" s="135"/>
      <c r="D38" s="135"/>
      <c r="E38" s="129"/>
      <c r="F38" s="129"/>
      <c r="G38" s="135"/>
      <c r="H38" s="135"/>
      <c r="I38" s="135"/>
      <c r="J38" s="135"/>
      <c r="K38" s="135"/>
      <c r="L38" s="135"/>
    </row>
    <row r="39" spans="1:12" ht="14.1" customHeight="1" x14ac:dyDescent="0.3">
      <c r="A39" s="135"/>
      <c r="B39" s="136"/>
      <c r="C39" s="135"/>
      <c r="D39" s="135"/>
      <c r="E39" s="129"/>
      <c r="F39" s="129"/>
      <c r="G39" s="135"/>
      <c r="H39" s="135"/>
      <c r="I39" s="135"/>
      <c r="J39" s="135"/>
      <c r="K39" s="135"/>
      <c r="L39" s="135"/>
    </row>
    <row r="40" spans="1:12" ht="14.1" customHeight="1" x14ac:dyDescent="0.3">
      <c r="A40" s="135"/>
      <c r="B40" s="136"/>
      <c r="C40" s="135"/>
      <c r="D40" s="135"/>
      <c r="E40" s="129"/>
      <c r="F40" s="129"/>
      <c r="G40" s="135"/>
      <c r="H40" s="135"/>
      <c r="I40" s="135"/>
      <c r="J40" s="135"/>
      <c r="K40" s="135"/>
      <c r="L40" s="135"/>
    </row>
    <row r="41" spans="1:12" ht="14.1" customHeight="1" x14ac:dyDescent="0.3">
      <c r="A41" s="135"/>
      <c r="B41" s="136"/>
      <c r="C41" s="135"/>
      <c r="D41" s="135"/>
      <c r="E41" s="129"/>
      <c r="F41" s="129"/>
      <c r="G41" s="135"/>
      <c r="H41" s="135"/>
      <c r="I41" s="135"/>
      <c r="J41" s="135"/>
      <c r="K41" s="135"/>
      <c r="L41" s="135"/>
    </row>
    <row r="42" spans="1:12" ht="14.1" customHeight="1" x14ac:dyDescent="0.3">
      <c r="A42" s="135"/>
      <c r="B42" s="136"/>
      <c r="C42" s="135"/>
      <c r="D42" s="135"/>
      <c r="E42" s="129"/>
      <c r="F42" s="129"/>
      <c r="G42" s="135"/>
      <c r="H42" s="135"/>
      <c r="I42" s="135"/>
      <c r="J42" s="135"/>
      <c r="K42" s="135"/>
      <c r="L42" s="135"/>
    </row>
    <row r="43" spans="1:12" ht="14.1" customHeight="1" x14ac:dyDescent="0.3">
      <c r="A43" s="135"/>
      <c r="B43" s="136"/>
      <c r="C43" s="135"/>
      <c r="D43" s="135"/>
      <c r="E43" s="129"/>
      <c r="F43" s="129"/>
      <c r="G43" s="135"/>
      <c r="H43" s="135"/>
      <c r="I43" s="135"/>
      <c r="J43" s="135"/>
      <c r="K43" s="135"/>
      <c r="L43" s="135"/>
    </row>
    <row r="44" spans="1:12" ht="14.1" customHeight="1" x14ac:dyDescent="0.3">
      <c r="A44" s="135"/>
      <c r="B44" s="136"/>
      <c r="C44" s="135"/>
      <c r="D44" s="135"/>
      <c r="E44" s="129"/>
      <c r="F44" s="129"/>
      <c r="G44" s="135"/>
      <c r="H44" s="135"/>
      <c r="I44" s="135"/>
      <c r="J44" s="135"/>
      <c r="K44" s="135"/>
      <c r="L44" s="135"/>
    </row>
    <row r="45" spans="1:12" ht="14.1" customHeight="1" x14ac:dyDescent="0.3">
      <c r="A45" s="135"/>
      <c r="B45" s="136"/>
      <c r="C45" s="135"/>
      <c r="D45" s="135"/>
      <c r="E45" s="129"/>
      <c r="F45" s="129"/>
      <c r="G45" s="135"/>
      <c r="H45" s="135"/>
      <c r="I45" s="135"/>
      <c r="J45" s="135"/>
      <c r="K45" s="135"/>
      <c r="L45" s="135"/>
    </row>
    <row r="46" spans="1:12" ht="14.1" customHeight="1" x14ac:dyDescent="0.3">
      <c r="A46" s="135"/>
      <c r="B46" s="136"/>
      <c r="C46" s="135"/>
      <c r="D46" s="135"/>
      <c r="E46" s="129"/>
      <c r="F46" s="129"/>
      <c r="G46" s="135"/>
      <c r="H46" s="135"/>
      <c r="I46" s="135"/>
      <c r="J46" s="135"/>
      <c r="K46" s="135"/>
      <c r="L46" s="135"/>
    </row>
    <row r="47" spans="1:12" ht="14.1" customHeight="1" x14ac:dyDescent="0.3">
      <c r="A47" s="135"/>
      <c r="B47" s="136"/>
      <c r="C47" s="135"/>
      <c r="D47" s="135"/>
      <c r="E47" s="129"/>
      <c r="F47" s="129"/>
      <c r="G47" s="135"/>
      <c r="H47" s="135"/>
      <c r="I47" s="135"/>
      <c r="J47" s="135"/>
      <c r="K47" s="135"/>
      <c r="L47" s="135"/>
    </row>
    <row r="48" spans="1:12" ht="14.1" customHeight="1" x14ac:dyDescent="0.3">
      <c r="A48" s="135"/>
      <c r="B48" s="136"/>
      <c r="C48" s="135"/>
      <c r="D48" s="135"/>
      <c r="E48" s="129"/>
      <c r="F48" s="129"/>
      <c r="G48" s="135"/>
      <c r="H48" s="135"/>
      <c r="I48" s="135"/>
      <c r="J48" s="135"/>
      <c r="K48" s="135"/>
      <c r="L48" s="135"/>
    </row>
    <row r="49" spans="1:12" ht="14.1" customHeight="1" x14ac:dyDescent="0.3">
      <c r="A49" s="135"/>
      <c r="B49" s="136"/>
      <c r="C49" s="135"/>
      <c r="D49" s="135"/>
      <c r="E49" s="129"/>
      <c r="F49" s="129"/>
      <c r="G49" s="135"/>
      <c r="H49" s="135"/>
      <c r="I49" s="135"/>
      <c r="J49" s="135"/>
      <c r="K49" s="135"/>
      <c r="L49" s="135"/>
    </row>
    <row r="50" spans="1:12" ht="14.1" customHeight="1" x14ac:dyDescent="0.3">
      <c r="A50" s="135"/>
      <c r="B50" s="136"/>
      <c r="C50" s="135"/>
      <c r="D50" s="135"/>
      <c r="E50" s="129"/>
      <c r="F50" s="129"/>
      <c r="G50" s="135"/>
      <c r="H50" s="135"/>
      <c r="I50" s="135"/>
      <c r="J50" s="135"/>
      <c r="K50" s="135"/>
      <c r="L50" s="135"/>
    </row>
    <row r="51" spans="1:12" ht="14.1" customHeight="1" x14ac:dyDescent="0.3">
      <c r="A51" s="135"/>
      <c r="B51" s="136"/>
      <c r="C51" s="135"/>
      <c r="D51" s="135"/>
      <c r="E51" s="129"/>
      <c r="F51" s="129"/>
      <c r="G51" s="135"/>
      <c r="H51" s="135"/>
      <c r="I51" s="135"/>
      <c r="J51" s="135"/>
      <c r="K51" s="135"/>
      <c r="L51" s="135"/>
    </row>
    <row r="52" spans="1:12" ht="14.1" customHeight="1" x14ac:dyDescent="0.3">
      <c r="A52" s="135"/>
      <c r="B52" s="136"/>
      <c r="C52" s="135"/>
      <c r="D52" s="135"/>
      <c r="E52" s="129"/>
      <c r="F52" s="129"/>
      <c r="G52" s="135"/>
      <c r="H52" s="135"/>
      <c r="I52" s="135"/>
      <c r="J52" s="135"/>
      <c r="K52" s="135"/>
      <c r="L52" s="135"/>
    </row>
    <row r="53" spans="1:12" ht="14.1" customHeight="1" x14ac:dyDescent="0.3">
      <c r="A53" s="135"/>
      <c r="B53" s="136"/>
      <c r="C53" s="135"/>
      <c r="D53" s="135"/>
      <c r="E53" s="129"/>
      <c r="F53" s="129"/>
      <c r="G53" s="135"/>
      <c r="H53" s="135"/>
      <c r="I53" s="135"/>
      <c r="J53" s="135"/>
      <c r="K53" s="135"/>
      <c r="L53" s="135"/>
    </row>
    <row r="54" spans="1:12" ht="14.1" customHeight="1" x14ac:dyDescent="0.3">
      <c r="A54" s="135"/>
      <c r="B54" s="136"/>
      <c r="C54" s="135"/>
      <c r="D54" s="135"/>
      <c r="E54" s="129"/>
      <c r="F54" s="129"/>
      <c r="G54" s="135"/>
      <c r="H54" s="135"/>
      <c r="I54" s="135"/>
      <c r="J54" s="135"/>
      <c r="K54" s="135"/>
      <c r="L54" s="135"/>
    </row>
    <row r="55" spans="1:12" ht="14.1" customHeight="1" x14ac:dyDescent="0.3">
      <c r="A55" s="135"/>
      <c r="B55" s="136"/>
      <c r="C55" s="135"/>
      <c r="D55" s="135"/>
      <c r="E55" s="129"/>
      <c r="F55" s="129"/>
      <c r="G55" s="135"/>
      <c r="H55" s="135"/>
      <c r="I55" s="135"/>
      <c r="J55" s="135"/>
      <c r="K55" s="135"/>
      <c r="L55" s="135"/>
    </row>
    <row r="56" spans="1:12" ht="14.1" customHeight="1" x14ac:dyDescent="0.3">
      <c r="A56" s="135"/>
      <c r="B56" s="136"/>
      <c r="C56" s="135"/>
      <c r="D56" s="135"/>
      <c r="E56" s="129"/>
      <c r="F56" s="129"/>
      <c r="G56" s="135"/>
      <c r="H56" s="135"/>
      <c r="I56" s="135"/>
      <c r="J56" s="135"/>
      <c r="K56" s="135"/>
      <c r="L56" s="135"/>
    </row>
    <row r="57" spans="1:12" ht="14.1" customHeight="1" x14ac:dyDescent="0.3">
      <c r="A57" s="135"/>
      <c r="B57" s="136"/>
      <c r="C57" s="135"/>
      <c r="D57" s="135"/>
      <c r="E57" s="129"/>
      <c r="F57" s="129"/>
      <c r="G57" s="135"/>
      <c r="H57" s="135"/>
      <c r="I57" s="135"/>
      <c r="J57" s="135"/>
      <c r="K57" s="135"/>
      <c r="L57" s="135"/>
    </row>
    <row r="58" spans="1:12" ht="14.1" customHeight="1" x14ac:dyDescent="0.3">
      <c r="A58" s="135"/>
      <c r="B58" s="136"/>
      <c r="C58" s="135"/>
      <c r="D58" s="135"/>
      <c r="E58" s="129"/>
      <c r="F58" s="129"/>
      <c r="G58" s="135"/>
      <c r="H58" s="135"/>
      <c r="I58" s="135"/>
      <c r="J58" s="135"/>
      <c r="K58" s="135"/>
      <c r="L58" s="135"/>
    </row>
    <row r="59" spans="1:12" ht="14.1" customHeight="1" x14ac:dyDescent="0.3">
      <c r="A59" s="135"/>
      <c r="B59" s="136"/>
      <c r="C59" s="135"/>
      <c r="D59" s="135"/>
      <c r="E59" s="129"/>
      <c r="F59" s="129"/>
      <c r="G59" s="135"/>
      <c r="H59" s="135"/>
      <c r="I59" s="135"/>
      <c r="J59" s="135"/>
      <c r="K59" s="135"/>
      <c r="L59" s="135"/>
    </row>
    <row r="60" spans="1:12" ht="14.1" customHeight="1" x14ac:dyDescent="0.3">
      <c r="A60" s="135"/>
      <c r="B60" s="136"/>
      <c r="C60" s="135"/>
      <c r="D60" s="135"/>
      <c r="E60" s="129"/>
      <c r="F60" s="129"/>
      <c r="G60" s="135"/>
      <c r="H60" s="135"/>
      <c r="I60" s="135"/>
      <c r="J60" s="135"/>
      <c r="K60" s="135"/>
      <c r="L60" s="135"/>
    </row>
    <row r="61" spans="1:12" ht="14.1" customHeight="1" x14ac:dyDescent="0.3">
      <c r="A61" s="135"/>
      <c r="B61" s="136"/>
      <c r="C61" s="135"/>
      <c r="D61" s="135"/>
      <c r="E61" s="129"/>
      <c r="F61" s="129"/>
      <c r="G61" s="135"/>
      <c r="H61" s="135"/>
      <c r="I61" s="135"/>
      <c r="J61" s="135"/>
      <c r="K61" s="135"/>
      <c r="L61" s="135"/>
    </row>
    <row r="62" spans="1:12" ht="14.1" customHeight="1" x14ac:dyDescent="0.3">
      <c r="A62" s="135"/>
      <c r="B62" s="136"/>
      <c r="C62" s="135"/>
      <c r="D62" s="135"/>
      <c r="E62" s="129"/>
      <c r="F62" s="129"/>
      <c r="G62" s="135"/>
      <c r="H62" s="135"/>
      <c r="I62" s="135"/>
      <c r="J62" s="135"/>
      <c r="K62" s="135"/>
      <c r="L62" s="135"/>
    </row>
    <row r="63" spans="1:12" ht="14.1" customHeight="1" x14ac:dyDescent="0.3">
      <c r="A63" s="135"/>
      <c r="B63" s="136"/>
      <c r="C63" s="135"/>
      <c r="D63" s="135"/>
      <c r="E63" s="129"/>
      <c r="F63" s="129"/>
      <c r="G63" s="135"/>
      <c r="H63" s="135"/>
      <c r="I63" s="135"/>
      <c r="J63" s="135"/>
      <c r="K63" s="135"/>
      <c r="L63" s="135"/>
    </row>
    <row r="64" spans="1:12" ht="14.1" customHeight="1" x14ac:dyDescent="0.3">
      <c r="A64" s="135"/>
      <c r="B64" s="136"/>
      <c r="C64" s="135"/>
      <c r="D64" s="135"/>
      <c r="E64" s="129"/>
      <c r="F64" s="129"/>
      <c r="G64" s="135"/>
      <c r="H64" s="135"/>
      <c r="I64" s="135"/>
      <c r="J64" s="135"/>
      <c r="K64" s="135"/>
      <c r="L64" s="135"/>
    </row>
    <row r="65" spans="1:12" ht="14.1" customHeight="1" x14ac:dyDescent="0.3">
      <c r="A65" s="135"/>
      <c r="B65" s="136"/>
      <c r="C65" s="135"/>
      <c r="D65" s="135"/>
      <c r="E65" s="129"/>
      <c r="F65" s="129"/>
      <c r="G65" s="135"/>
      <c r="H65" s="135"/>
      <c r="I65" s="135"/>
      <c r="J65" s="135"/>
      <c r="K65" s="135"/>
      <c r="L65" s="135"/>
    </row>
    <row r="66" spans="1:12" ht="14.1" customHeight="1" x14ac:dyDescent="0.3">
      <c r="A66" s="135"/>
      <c r="B66" s="136"/>
      <c r="C66" s="135"/>
      <c r="D66" s="135"/>
      <c r="E66" s="129"/>
      <c r="F66" s="129"/>
      <c r="G66" s="135"/>
      <c r="H66" s="135"/>
      <c r="I66" s="135"/>
      <c r="J66" s="135"/>
      <c r="K66" s="135"/>
      <c r="L66" s="135"/>
    </row>
    <row r="67" spans="1:12" ht="14.1" customHeight="1" x14ac:dyDescent="0.3">
      <c r="A67" s="135"/>
      <c r="B67" s="136"/>
      <c r="C67" s="135"/>
      <c r="D67" s="135"/>
      <c r="E67" s="129"/>
      <c r="F67" s="129"/>
      <c r="G67" s="135"/>
      <c r="H67" s="135"/>
      <c r="I67" s="135"/>
      <c r="J67" s="135"/>
      <c r="K67" s="135"/>
      <c r="L67" s="135"/>
    </row>
    <row r="68" spans="1:12" ht="14.1" customHeight="1" x14ac:dyDescent="0.3">
      <c r="A68" s="135"/>
      <c r="B68" s="136"/>
      <c r="C68" s="135"/>
      <c r="D68" s="135"/>
      <c r="E68" s="129"/>
      <c r="F68" s="129"/>
      <c r="G68" s="135"/>
      <c r="H68" s="135"/>
      <c r="I68" s="135"/>
      <c r="J68" s="135"/>
      <c r="K68" s="135"/>
      <c r="L68" s="135"/>
    </row>
    <row r="69" spans="1:12" ht="14.1" customHeight="1" x14ac:dyDescent="0.3">
      <c r="A69" s="135"/>
      <c r="B69" s="136"/>
      <c r="C69" s="135"/>
      <c r="D69" s="135"/>
      <c r="E69" s="129"/>
      <c r="F69" s="129"/>
      <c r="G69" s="135"/>
      <c r="H69" s="135"/>
      <c r="I69" s="135"/>
      <c r="J69" s="135"/>
      <c r="K69" s="135"/>
      <c r="L69" s="135"/>
    </row>
    <row r="70" spans="1:12" ht="14.1" customHeight="1" x14ac:dyDescent="0.3">
      <c r="A70" s="135"/>
      <c r="B70" s="136"/>
      <c r="C70" s="135"/>
      <c r="D70" s="135"/>
      <c r="E70" s="129"/>
      <c r="F70" s="129"/>
      <c r="G70" s="135"/>
      <c r="H70" s="135"/>
      <c r="I70" s="135"/>
      <c r="J70" s="135"/>
      <c r="K70" s="135"/>
      <c r="L70" s="135"/>
    </row>
    <row r="71" spans="1:12" ht="14.1" customHeight="1" x14ac:dyDescent="0.3">
      <c r="A71" s="135"/>
      <c r="B71" s="136"/>
      <c r="C71" s="135"/>
      <c r="D71" s="135"/>
      <c r="E71" s="129"/>
      <c r="F71" s="129"/>
      <c r="G71" s="135"/>
      <c r="H71" s="135"/>
      <c r="I71" s="135"/>
      <c r="J71" s="135"/>
      <c r="K71" s="135"/>
      <c r="L71" s="135"/>
    </row>
    <row r="72" spans="1:12" ht="14.1" customHeight="1" x14ac:dyDescent="0.3">
      <c r="A72" s="135"/>
      <c r="B72" s="136"/>
      <c r="C72" s="135"/>
      <c r="D72" s="135"/>
      <c r="E72" s="129"/>
      <c r="F72" s="129"/>
      <c r="G72" s="135"/>
      <c r="H72" s="135"/>
      <c r="I72" s="135"/>
      <c r="J72" s="135"/>
      <c r="K72" s="135"/>
      <c r="L72" s="135"/>
    </row>
    <row r="73" spans="1:12" ht="14.1" customHeight="1" x14ac:dyDescent="0.3">
      <c r="A73" s="135"/>
      <c r="B73" s="136"/>
      <c r="C73" s="135"/>
      <c r="D73" s="135"/>
      <c r="E73" s="129"/>
      <c r="F73" s="129"/>
      <c r="G73" s="135"/>
      <c r="H73" s="135"/>
      <c r="I73" s="135"/>
      <c r="J73" s="135"/>
      <c r="K73" s="135"/>
      <c r="L73" s="135"/>
    </row>
    <row r="74" spans="1:12" ht="14.1" customHeight="1" x14ac:dyDescent="0.3">
      <c r="A74" s="135"/>
      <c r="B74" s="136"/>
      <c r="C74" s="135"/>
      <c r="D74" s="135"/>
      <c r="E74" s="129"/>
      <c r="F74" s="129"/>
      <c r="G74" s="135"/>
      <c r="H74" s="135"/>
      <c r="I74" s="135"/>
      <c r="J74" s="135"/>
      <c r="K74" s="135"/>
      <c r="L74" s="135"/>
    </row>
    <row r="75" spans="1:12" ht="14.1" customHeight="1" x14ac:dyDescent="0.3">
      <c r="A75" s="135"/>
      <c r="B75" s="136"/>
      <c r="C75" s="135"/>
      <c r="D75" s="135"/>
      <c r="E75" s="129"/>
      <c r="F75" s="129"/>
      <c r="G75" s="135"/>
      <c r="H75" s="135"/>
      <c r="I75" s="135"/>
      <c r="J75" s="135"/>
      <c r="K75" s="135"/>
      <c r="L75" s="135"/>
    </row>
    <row r="76" spans="1:12" ht="14.1" customHeight="1" x14ac:dyDescent="0.3">
      <c r="A76" s="135"/>
      <c r="B76" s="136"/>
      <c r="C76" s="135"/>
      <c r="D76" s="135"/>
      <c r="E76" s="129"/>
      <c r="F76" s="129"/>
      <c r="G76" s="135"/>
      <c r="H76" s="135"/>
      <c r="I76" s="135"/>
      <c r="J76" s="135"/>
      <c r="K76" s="135"/>
      <c r="L76" s="135"/>
    </row>
    <row r="77" spans="1:12" ht="14.1" customHeight="1" x14ac:dyDescent="0.3">
      <c r="A77" s="135"/>
      <c r="B77" s="136"/>
      <c r="C77" s="135"/>
      <c r="D77" s="135"/>
      <c r="E77" s="129"/>
      <c r="F77" s="129"/>
      <c r="G77" s="135"/>
      <c r="H77" s="135"/>
      <c r="I77" s="135"/>
      <c r="J77" s="135"/>
      <c r="K77" s="135"/>
      <c r="L77" s="135"/>
    </row>
    <row r="78" spans="1:12" ht="14.1" customHeight="1" x14ac:dyDescent="0.3">
      <c r="A78" s="135"/>
      <c r="B78" s="136"/>
      <c r="C78" s="135"/>
      <c r="D78" s="135"/>
      <c r="E78" s="129"/>
      <c r="F78" s="129"/>
      <c r="G78" s="135"/>
      <c r="H78" s="135"/>
      <c r="I78" s="135"/>
      <c r="J78" s="135"/>
      <c r="K78" s="135"/>
      <c r="L78" s="135"/>
    </row>
    <row r="79" spans="1:12" ht="14.1" customHeight="1" x14ac:dyDescent="0.3">
      <c r="A79" s="135"/>
      <c r="B79" s="136"/>
      <c r="C79" s="135"/>
      <c r="D79" s="135"/>
      <c r="E79" s="129"/>
      <c r="F79" s="129"/>
      <c r="G79" s="135"/>
      <c r="H79" s="135"/>
      <c r="I79" s="135"/>
      <c r="J79" s="135"/>
      <c r="K79" s="135"/>
      <c r="L79" s="135"/>
    </row>
    <row r="80" spans="1:12" ht="14.1" customHeight="1" x14ac:dyDescent="0.3">
      <c r="A80" s="135"/>
      <c r="B80" s="136"/>
      <c r="C80" s="135"/>
      <c r="D80" s="135"/>
      <c r="E80" s="129"/>
      <c r="F80" s="129"/>
      <c r="G80" s="135"/>
      <c r="H80" s="135"/>
      <c r="I80" s="135"/>
      <c r="J80" s="135"/>
      <c r="K80" s="135"/>
      <c r="L80" s="135"/>
    </row>
    <row r="81" spans="1:12" ht="14.1" customHeight="1" x14ac:dyDescent="0.3">
      <c r="A81" s="135"/>
      <c r="B81" s="136"/>
      <c r="C81" s="135"/>
      <c r="D81" s="135"/>
      <c r="E81" s="129"/>
      <c r="F81" s="129"/>
      <c r="G81" s="135"/>
      <c r="H81" s="135"/>
      <c r="I81" s="135"/>
      <c r="J81" s="135"/>
      <c r="K81" s="135"/>
      <c r="L81" s="135"/>
    </row>
    <row r="82" spans="1:12" ht="14.1" customHeight="1" x14ac:dyDescent="0.3">
      <c r="A82" s="135"/>
      <c r="B82" s="136"/>
      <c r="C82" s="135"/>
      <c r="D82" s="135"/>
      <c r="E82" s="129"/>
      <c r="F82" s="129"/>
      <c r="G82" s="135"/>
      <c r="H82" s="135"/>
      <c r="I82" s="135"/>
      <c r="J82" s="135"/>
      <c r="K82" s="135"/>
      <c r="L82" s="135"/>
    </row>
    <row r="83" spans="1:12" ht="14.1" customHeight="1" x14ac:dyDescent="0.3">
      <c r="A83" s="135"/>
      <c r="B83" s="136"/>
      <c r="C83" s="135"/>
      <c r="D83" s="135"/>
      <c r="E83" s="129"/>
      <c r="F83" s="129"/>
      <c r="G83" s="135"/>
      <c r="H83" s="135"/>
      <c r="I83" s="135"/>
      <c r="J83" s="135"/>
      <c r="K83" s="135"/>
      <c r="L83" s="135"/>
    </row>
    <row r="84" spans="1:12" ht="14.1" customHeight="1" x14ac:dyDescent="0.3">
      <c r="A84" s="135"/>
      <c r="B84" s="136"/>
      <c r="C84" s="135"/>
      <c r="D84" s="135"/>
      <c r="E84" s="129"/>
      <c r="F84" s="129"/>
      <c r="G84" s="135"/>
      <c r="H84" s="135"/>
      <c r="I84" s="135"/>
      <c r="J84" s="135"/>
      <c r="K84" s="135"/>
      <c r="L84" s="135"/>
    </row>
    <row r="85" spans="1:12" ht="14.1" customHeight="1" x14ac:dyDescent="0.3">
      <c r="A85" s="135"/>
      <c r="B85" s="136"/>
      <c r="C85" s="135"/>
      <c r="D85" s="135"/>
      <c r="E85" s="129"/>
      <c r="F85" s="129"/>
      <c r="G85" s="135"/>
      <c r="H85" s="135"/>
      <c r="I85" s="135"/>
      <c r="J85" s="135"/>
      <c r="K85" s="135"/>
      <c r="L85" s="135"/>
    </row>
    <row r="86" spans="1:12" ht="14.1" customHeight="1" x14ac:dyDescent="0.3">
      <c r="A86" s="135"/>
      <c r="B86" s="136"/>
      <c r="C86" s="135"/>
      <c r="D86" s="135"/>
      <c r="E86" s="129"/>
      <c r="F86" s="129"/>
      <c r="G86" s="135"/>
      <c r="H86" s="135"/>
      <c r="I86" s="135"/>
      <c r="J86" s="135"/>
      <c r="K86" s="135"/>
      <c r="L86" s="135"/>
    </row>
    <row r="87" spans="1:12" ht="14.1" customHeight="1" x14ac:dyDescent="0.3">
      <c r="A87" s="135"/>
      <c r="B87" s="136"/>
      <c r="C87" s="135"/>
      <c r="D87" s="135"/>
      <c r="E87" s="129"/>
      <c r="F87" s="129"/>
      <c r="G87" s="135"/>
      <c r="H87" s="135"/>
      <c r="I87" s="135"/>
      <c r="J87" s="135"/>
      <c r="K87" s="135"/>
      <c r="L87" s="135"/>
    </row>
    <row r="88" spans="1:12" ht="14.1" customHeight="1" x14ac:dyDescent="0.3">
      <c r="A88" s="135"/>
      <c r="B88" s="136"/>
      <c r="C88" s="135"/>
      <c r="D88" s="135"/>
      <c r="E88" s="129"/>
      <c r="F88" s="129"/>
      <c r="G88" s="135"/>
      <c r="H88" s="135"/>
      <c r="I88" s="135"/>
      <c r="J88" s="135"/>
      <c r="K88" s="135"/>
      <c r="L88" s="135"/>
    </row>
    <row r="89" spans="1:12" ht="14.1" customHeight="1" x14ac:dyDescent="0.3">
      <c r="A89" s="135"/>
      <c r="B89" s="136"/>
      <c r="C89" s="135"/>
      <c r="D89" s="135"/>
      <c r="E89" s="129"/>
      <c r="F89" s="129"/>
      <c r="G89" s="135"/>
      <c r="H89" s="135"/>
      <c r="I89" s="135"/>
      <c r="J89" s="135"/>
      <c r="K89" s="135"/>
      <c r="L89" s="135"/>
    </row>
    <row r="90" spans="1:12" ht="14.1" customHeight="1" x14ac:dyDescent="0.3">
      <c r="A90" s="135"/>
      <c r="B90" s="136"/>
      <c r="C90" s="135"/>
      <c r="D90" s="135"/>
      <c r="E90" s="129"/>
      <c r="F90" s="129"/>
      <c r="G90" s="135"/>
      <c r="H90" s="135"/>
      <c r="I90" s="135"/>
      <c r="J90" s="135"/>
      <c r="K90" s="135"/>
      <c r="L90" s="135"/>
    </row>
    <row r="91" spans="1:12" ht="14.1" customHeight="1" x14ac:dyDescent="0.3">
      <c r="A91" s="135"/>
      <c r="B91" s="136"/>
      <c r="C91" s="135"/>
      <c r="D91" s="135"/>
      <c r="E91" s="129"/>
      <c r="F91" s="129"/>
      <c r="G91" s="135"/>
      <c r="H91" s="135"/>
      <c r="I91" s="135"/>
      <c r="J91" s="135"/>
      <c r="K91" s="135"/>
      <c r="L91" s="135"/>
    </row>
    <row r="92" spans="1:12" ht="14.1" customHeight="1" x14ac:dyDescent="0.3">
      <c r="A92" s="135"/>
      <c r="B92" s="136"/>
      <c r="C92" s="135"/>
      <c r="D92" s="135"/>
      <c r="E92" s="129"/>
      <c r="F92" s="129"/>
      <c r="G92" s="135"/>
      <c r="H92" s="135"/>
      <c r="I92" s="135"/>
      <c r="J92" s="135"/>
      <c r="K92" s="135"/>
      <c r="L92" s="135"/>
    </row>
    <row r="93" spans="1:12" ht="14.1" customHeight="1" x14ac:dyDescent="0.3">
      <c r="A93" s="135"/>
      <c r="B93" s="136"/>
      <c r="C93" s="135"/>
      <c r="D93" s="135"/>
      <c r="E93" s="129"/>
      <c r="F93" s="129"/>
      <c r="G93" s="135"/>
      <c r="H93" s="135"/>
      <c r="I93" s="135"/>
      <c r="J93" s="135"/>
      <c r="K93" s="135"/>
      <c r="L93" s="135"/>
    </row>
    <row r="94" spans="1:12" ht="14.1" customHeight="1" x14ac:dyDescent="0.3">
      <c r="A94" s="135"/>
      <c r="B94" s="136"/>
      <c r="C94" s="135"/>
      <c r="D94" s="135"/>
      <c r="E94" s="129"/>
      <c r="F94" s="129"/>
      <c r="G94" s="135"/>
      <c r="H94" s="135"/>
      <c r="I94" s="135"/>
      <c r="J94" s="135"/>
      <c r="K94" s="135"/>
      <c r="L94" s="135"/>
    </row>
    <row r="95" spans="1:12" ht="14.1" customHeight="1" x14ac:dyDescent="0.3">
      <c r="A95" s="135"/>
      <c r="B95" s="136"/>
      <c r="C95" s="135"/>
      <c r="D95" s="135"/>
      <c r="E95" s="129"/>
      <c r="F95" s="129"/>
      <c r="G95" s="135"/>
      <c r="H95" s="135"/>
      <c r="I95" s="135"/>
      <c r="J95" s="135"/>
      <c r="K95" s="135"/>
      <c r="L95" s="135"/>
    </row>
    <row r="96" spans="1:12" ht="14.1" customHeight="1" x14ac:dyDescent="0.3">
      <c r="A96" s="135"/>
      <c r="B96" s="136"/>
      <c r="C96" s="135"/>
      <c r="D96" s="135"/>
      <c r="E96" s="129"/>
      <c r="F96" s="129"/>
      <c r="G96" s="135"/>
      <c r="H96" s="135"/>
      <c r="I96" s="135"/>
      <c r="J96" s="135"/>
      <c r="K96" s="135"/>
      <c r="L96" s="135"/>
    </row>
    <row r="97" spans="1:12" ht="14.1" customHeight="1" x14ac:dyDescent="0.3">
      <c r="A97" s="135"/>
      <c r="B97" s="136"/>
      <c r="C97" s="135"/>
      <c r="D97" s="135"/>
      <c r="E97" s="129"/>
      <c r="F97" s="129"/>
      <c r="G97" s="135"/>
      <c r="H97" s="135"/>
      <c r="I97" s="135"/>
      <c r="J97" s="135"/>
      <c r="K97" s="135"/>
      <c r="L97" s="135"/>
    </row>
    <row r="98" spans="1:12" ht="14.1" customHeight="1" x14ac:dyDescent="0.3">
      <c r="A98" s="135"/>
      <c r="B98" s="136"/>
      <c r="C98" s="135"/>
      <c r="D98" s="135"/>
      <c r="E98" s="129"/>
      <c r="F98" s="129"/>
      <c r="G98" s="135"/>
      <c r="H98" s="135"/>
      <c r="I98" s="135"/>
      <c r="J98" s="135"/>
      <c r="K98" s="135"/>
      <c r="L98" s="135"/>
    </row>
    <row r="99" spans="1:12" ht="14.1" customHeight="1" x14ac:dyDescent="0.3">
      <c r="A99" s="135"/>
      <c r="B99" s="136"/>
      <c r="C99" s="135"/>
      <c r="D99" s="135"/>
      <c r="E99" s="129"/>
      <c r="F99" s="129"/>
      <c r="G99" s="135"/>
      <c r="H99" s="135"/>
      <c r="I99" s="135"/>
      <c r="J99" s="135"/>
      <c r="K99" s="135"/>
      <c r="L99" s="135"/>
    </row>
    <row r="100" spans="1:12" ht="14.1" customHeight="1" x14ac:dyDescent="0.3">
      <c r="A100" s="135"/>
      <c r="B100" s="136"/>
      <c r="C100" s="135"/>
      <c r="D100" s="135"/>
      <c r="E100" s="129"/>
      <c r="F100" s="129"/>
      <c r="G100" s="135"/>
      <c r="H100" s="135"/>
      <c r="I100" s="135"/>
      <c r="J100" s="135"/>
      <c r="K100" s="135"/>
      <c r="L100" s="135"/>
    </row>
    <row r="101" spans="1:12" ht="14.1" customHeight="1" x14ac:dyDescent="0.3">
      <c r="A101" s="135"/>
      <c r="B101" s="136"/>
      <c r="C101" s="135"/>
      <c r="D101" s="135"/>
      <c r="E101" s="129"/>
      <c r="F101" s="129"/>
      <c r="G101" s="135"/>
      <c r="H101" s="135"/>
      <c r="I101" s="135"/>
      <c r="J101" s="135"/>
      <c r="K101" s="135"/>
      <c r="L101" s="135"/>
    </row>
    <row r="102" spans="1:12" ht="14.1" customHeight="1" x14ac:dyDescent="0.3">
      <c r="A102" s="135"/>
      <c r="B102" s="136"/>
      <c r="C102" s="135"/>
      <c r="D102" s="135"/>
      <c r="E102" s="129"/>
      <c r="F102" s="129"/>
      <c r="G102" s="135"/>
      <c r="H102" s="135"/>
      <c r="I102" s="135"/>
      <c r="J102" s="135"/>
      <c r="K102" s="135"/>
      <c r="L102" s="135"/>
    </row>
    <row r="103" spans="1:12" ht="14.1" customHeight="1" x14ac:dyDescent="0.3">
      <c r="A103" s="135"/>
      <c r="B103" s="136"/>
      <c r="C103" s="135"/>
      <c r="D103" s="135"/>
      <c r="E103" s="129"/>
      <c r="F103" s="129"/>
      <c r="G103" s="135"/>
      <c r="H103" s="135"/>
      <c r="I103" s="135"/>
      <c r="J103" s="135"/>
      <c r="K103" s="135"/>
      <c r="L103" s="135"/>
    </row>
    <row r="104" spans="1:12" ht="14.1" customHeight="1" x14ac:dyDescent="0.3">
      <c r="A104" s="135"/>
      <c r="B104" s="136"/>
      <c r="C104" s="135"/>
      <c r="D104" s="135"/>
      <c r="E104" s="129"/>
      <c r="F104" s="129"/>
      <c r="G104" s="135"/>
      <c r="H104" s="135"/>
      <c r="I104" s="135"/>
      <c r="J104" s="135"/>
      <c r="K104" s="135"/>
      <c r="L104" s="135"/>
    </row>
    <row r="105" spans="1:12" ht="14.1" customHeight="1" x14ac:dyDescent="0.3">
      <c r="A105" s="135"/>
      <c r="B105" s="136"/>
      <c r="C105" s="135"/>
      <c r="D105" s="135"/>
      <c r="E105" s="129"/>
      <c r="F105" s="129"/>
      <c r="G105" s="135"/>
      <c r="H105" s="135"/>
      <c r="I105" s="135"/>
      <c r="J105" s="135"/>
      <c r="K105" s="135"/>
      <c r="L105" s="135"/>
    </row>
    <row r="106" spans="1:12" ht="14.1" customHeight="1" x14ac:dyDescent="0.3">
      <c r="A106" s="135"/>
      <c r="B106" s="136"/>
      <c r="C106" s="135"/>
      <c r="D106" s="135"/>
      <c r="E106" s="129"/>
      <c r="F106" s="129"/>
      <c r="G106" s="135"/>
      <c r="H106" s="135"/>
      <c r="I106" s="135"/>
      <c r="J106" s="135"/>
      <c r="K106" s="135"/>
      <c r="L106" s="135"/>
    </row>
    <row r="107" spans="1:12" ht="14.1" customHeight="1" x14ac:dyDescent="0.3">
      <c r="A107" s="135"/>
      <c r="B107" s="136"/>
      <c r="C107" s="135"/>
      <c r="D107" s="135"/>
      <c r="E107" s="129"/>
      <c r="F107" s="129"/>
      <c r="G107" s="135"/>
      <c r="H107" s="135"/>
      <c r="I107" s="135"/>
      <c r="J107" s="135"/>
      <c r="K107" s="135"/>
      <c r="L107" s="135"/>
    </row>
    <row r="108" spans="1:12" ht="14.1" customHeight="1" x14ac:dyDescent="0.3">
      <c r="A108" s="135"/>
      <c r="B108" s="136"/>
      <c r="C108" s="135"/>
      <c r="D108" s="135"/>
      <c r="E108" s="129"/>
      <c r="F108" s="129"/>
      <c r="G108" s="135"/>
      <c r="H108" s="135"/>
      <c r="I108" s="135"/>
      <c r="J108" s="135"/>
      <c r="K108" s="135"/>
      <c r="L108" s="135"/>
    </row>
    <row r="109" spans="1:12" ht="14.1" customHeight="1" x14ac:dyDescent="0.3">
      <c r="A109" s="135"/>
      <c r="B109" s="136"/>
      <c r="C109" s="135"/>
      <c r="D109" s="135"/>
      <c r="E109" s="129"/>
      <c r="F109" s="129"/>
      <c r="G109" s="135"/>
      <c r="H109" s="135"/>
      <c r="I109" s="135"/>
      <c r="J109" s="135"/>
      <c r="K109" s="135"/>
      <c r="L109" s="135"/>
    </row>
    <row r="110" spans="1:12" ht="14.1" customHeight="1" x14ac:dyDescent="0.3">
      <c r="A110" s="135"/>
      <c r="B110" s="136"/>
      <c r="C110" s="135"/>
      <c r="D110" s="135"/>
      <c r="E110" s="129"/>
      <c r="F110" s="129"/>
      <c r="G110" s="135"/>
      <c r="H110" s="135"/>
      <c r="I110" s="135"/>
      <c r="J110" s="135"/>
      <c r="K110" s="135"/>
      <c r="L110" s="135"/>
    </row>
    <row r="111" spans="1:12" ht="14.1" customHeight="1" x14ac:dyDescent="0.3">
      <c r="A111" s="135"/>
      <c r="B111" s="136"/>
      <c r="C111" s="135"/>
      <c r="D111" s="135"/>
      <c r="E111" s="129"/>
      <c r="F111" s="129"/>
      <c r="G111" s="135"/>
      <c r="H111" s="135"/>
      <c r="I111" s="135"/>
      <c r="J111" s="135"/>
      <c r="K111" s="135"/>
      <c r="L111" s="135"/>
    </row>
    <row r="112" spans="1:12" ht="14.1" customHeight="1" x14ac:dyDescent="0.3">
      <c r="A112" s="135"/>
      <c r="B112" s="136"/>
      <c r="C112" s="135"/>
      <c r="D112" s="135"/>
      <c r="E112" s="129"/>
      <c r="F112" s="129"/>
      <c r="G112" s="135"/>
      <c r="H112" s="135"/>
      <c r="I112" s="135"/>
      <c r="J112" s="135"/>
      <c r="K112" s="135"/>
      <c r="L112" s="135"/>
    </row>
    <row r="113" spans="1:12" ht="14.1" customHeight="1" x14ac:dyDescent="0.3">
      <c r="A113" s="135"/>
      <c r="B113" s="136"/>
      <c r="C113" s="135"/>
      <c r="D113" s="135"/>
      <c r="E113" s="129"/>
      <c r="F113" s="129"/>
      <c r="G113" s="135"/>
      <c r="H113" s="135"/>
      <c r="I113" s="135"/>
      <c r="J113" s="135"/>
      <c r="K113" s="135"/>
      <c r="L113" s="135"/>
    </row>
    <row r="114" spans="1:12" ht="14.1" customHeight="1" x14ac:dyDescent="0.3">
      <c r="A114" s="135"/>
      <c r="B114" s="136"/>
      <c r="C114" s="135"/>
      <c r="D114" s="135"/>
      <c r="E114" s="129"/>
      <c r="F114" s="129"/>
      <c r="G114" s="135"/>
      <c r="H114" s="135"/>
      <c r="I114" s="135"/>
      <c r="J114" s="135"/>
      <c r="K114" s="135"/>
      <c r="L114" s="135"/>
    </row>
    <row r="115" spans="1:12" ht="14.1" customHeight="1" x14ac:dyDescent="0.3">
      <c r="A115" s="135"/>
      <c r="B115" s="136"/>
      <c r="C115" s="135"/>
      <c r="D115" s="135"/>
      <c r="E115" s="129"/>
      <c r="F115" s="129"/>
      <c r="G115" s="135"/>
      <c r="H115" s="135"/>
      <c r="I115" s="135"/>
      <c r="J115" s="135"/>
      <c r="K115" s="135"/>
      <c r="L115" s="135"/>
    </row>
    <row r="116" spans="1:12" ht="14.1" customHeight="1" x14ac:dyDescent="0.3">
      <c r="A116" s="135"/>
      <c r="B116" s="136"/>
      <c r="C116" s="135"/>
      <c r="D116" s="135"/>
      <c r="E116" s="129"/>
      <c r="F116" s="129"/>
      <c r="G116" s="135"/>
      <c r="H116" s="135"/>
      <c r="I116" s="135"/>
      <c r="J116" s="135"/>
      <c r="K116" s="135"/>
      <c r="L116" s="135"/>
    </row>
    <row r="117" spans="1:12" ht="14.1" customHeight="1" x14ac:dyDescent="0.3">
      <c r="A117" s="135"/>
      <c r="B117" s="136"/>
      <c r="C117" s="135"/>
      <c r="D117" s="135"/>
      <c r="E117" s="129"/>
      <c r="F117" s="129"/>
      <c r="G117" s="135"/>
      <c r="H117" s="135"/>
      <c r="I117" s="135"/>
      <c r="J117" s="135"/>
      <c r="K117" s="135"/>
      <c r="L117" s="135"/>
    </row>
    <row r="118" spans="1:12" ht="14.1" customHeight="1" x14ac:dyDescent="0.3">
      <c r="A118" s="135"/>
      <c r="B118" s="136"/>
      <c r="C118" s="135"/>
      <c r="D118" s="135"/>
      <c r="E118" s="129"/>
      <c r="F118" s="129"/>
      <c r="G118" s="135"/>
      <c r="H118" s="135"/>
      <c r="I118" s="135"/>
      <c r="J118" s="135"/>
      <c r="K118" s="135"/>
      <c r="L118" s="135"/>
    </row>
    <row r="119" spans="1:12" ht="14.1" customHeight="1" x14ac:dyDescent="0.3">
      <c r="A119" s="135"/>
      <c r="B119" s="136"/>
      <c r="C119" s="135"/>
      <c r="D119" s="135"/>
      <c r="E119" s="129"/>
      <c r="F119" s="129"/>
      <c r="G119" s="135"/>
      <c r="H119" s="135"/>
      <c r="I119" s="135"/>
      <c r="J119" s="135"/>
      <c r="K119" s="135"/>
      <c r="L119" s="135"/>
    </row>
    <row r="120" spans="1:12" ht="14.1" customHeight="1" x14ac:dyDescent="0.3">
      <c r="A120" s="135"/>
      <c r="B120" s="136"/>
      <c r="C120" s="135"/>
      <c r="D120" s="135"/>
      <c r="E120" s="129"/>
      <c r="F120" s="129"/>
      <c r="G120" s="135"/>
      <c r="H120" s="135"/>
      <c r="I120" s="135"/>
      <c r="J120" s="135"/>
      <c r="K120" s="135"/>
      <c r="L120" s="135"/>
    </row>
    <row r="121" spans="1:12" ht="14.1" customHeight="1" x14ac:dyDescent="0.3">
      <c r="A121" s="135"/>
      <c r="B121" s="136"/>
      <c r="C121" s="135"/>
      <c r="D121" s="135"/>
      <c r="E121" s="129"/>
      <c r="F121" s="129"/>
      <c r="G121" s="135"/>
      <c r="H121" s="135"/>
      <c r="I121" s="135"/>
      <c r="J121" s="135"/>
      <c r="K121" s="135"/>
      <c r="L121" s="135"/>
    </row>
    <row r="122" spans="1:12" ht="14.1" customHeight="1" x14ac:dyDescent="0.3">
      <c r="A122" s="135"/>
      <c r="B122" s="136"/>
      <c r="C122" s="135"/>
      <c r="D122" s="135"/>
      <c r="E122" s="129"/>
      <c r="F122" s="129"/>
      <c r="G122" s="135"/>
      <c r="H122" s="135"/>
      <c r="I122" s="135"/>
      <c r="J122" s="135"/>
      <c r="K122" s="135"/>
      <c r="L122" s="135"/>
    </row>
    <row r="123" spans="1:12" ht="14.1" customHeight="1" x14ac:dyDescent="0.3">
      <c r="A123" s="135"/>
      <c r="B123" s="136"/>
      <c r="C123" s="135"/>
      <c r="D123" s="135"/>
      <c r="E123" s="129"/>
      <c r="F123" s="129"/>
      <c r="G123" s="135"/>
      <c r="H123" s="135"/>
      <c r="I123" s="135"/>
      <c r="J123" s="135"/>
      <c r="K123" s="135"/>
      <c r="L123" s="135"/>
    </row>
    <row r="124" spans="1:12" ht="14.1" customHeight="1" x14ac:dyDescent="0.3">
      <c r="A124" s="135"/>
      <c r="B124" s="136"/>
      <c r="C124" s="135"/>
      <c r="D124" s="135"/>
      <c r="E124" s="129"/>
      <c r="F124" s="129"/>
      <c r="G124" s="135"/>
      <c r="H124" s="135"/>
      <c r="I124" s="135"/>
      <c r="J124" s="135"/>
      <c r="K124" s="135"/>
      <c r="L124" s="135"/>
    </row>
    <row r="125" spans="1:12" ht="14.1" customHeight="1" x14ac:dyDescent="0.3">
      <c r="A125" s="135"/>
      <c r="B125" s="136"/>
      <c r="C125" s="135"/>
      <c r="D125" s="135"/>
      <c r="E125" s="129"/>
      <c r="F125" s="129"/>
      <c r="G125" s="135"/>
      <c r="H125" s="135"/>
      <c r="I125" s="135"/>
      <c r="J125" s="135"/>
      <c r="K125" s="135"/>
      <c r="L125" s="135"/>
    </row>
    <row r="126" spans="1:12" ht="14.1" customHeight="1" x14ac:dyDescent="0.3">
      <c r="A126" s="135"/>
      <c r="B126" s="136"/>
      <c r="C126" s="135"/>
      <c r="D126" s="135"/>
      <c r="E126" s="129"/>
      <c r="F126" s="129"/>
      <c r="G126" s="135"/>
      <c r="H126" s="135"/>
      <c r="I126" s="135"/>
      <c r="J126" s="135"/>
      <c r="K126" s="135"/>
      <c r="L126" s="135"/>
    </row>
    <row r="127" spans="1:12" ht="14.1" customHeight="1" x14ac:dyDescent="0.3">
      <c r="A127" s="135"/>
      <c r="B127" s="136"/>
      <c r="C127" s="135"/>
      <c r="D127" s="135"/>
      <c r="E127" s="129"/>
      <c r="F127" s="129"/>
      <c r="G127" s="135"/>
      <c r="H127" s="135"/>
      <c r="I127" s="135"/>
      <c r="J127" s="135"/>
      <c r="K127" s="135"/>
      <c r="L127" s="135"/>
    </row>
    <row r="128" spans="1:12" ht="14.1" customHeight="1" x14ac:dyDescent="0.3">
      <c r="A128" s="135"/>
      <c r="B128" s="136"/>
      <c r="C128" s="135"/>
      <c r="D128" s="135"/>
      <c r="E128" s="129"/>
      <c r="F128" s="129"/>
      <c r="G128" s="135"/>
      <c r="H128" s="135"/>
      <c r="I128" s="135"/>
      <c r="J128" s="135"/>
      <c r="K128" s="135"/>
      <c r="L128" s="135"/>
    </row>
    <row r="129" spans="1:12" ht="14.1" customHeight="1" x14ac:dyDescent="0.3">
      <c r="A129" s="135"/>
      <c r="B129" s="136"/>
      <c r="C129" s="135"/>
      <c r="D129" s="135"/>
      <c r="E129" s="129"/>
      <c r="F129" s="129"/>
      <c r="G129" s="135"/>
      <c r="H129" s="135"/>
      <c r="I129" s="135"/>
      <c r="J129" s="135"/>
      <c r="K129" s="135"/>
      <c r="L129" s="135"/>
    </row>
    <row r="130" spans="1:12" ht="14.1" customHeight="1" x14ac:dyDescent="0.3">
      <c r="A130" s="135"/>
      <c r="B130" s="136"/>
      <c r="C130" s="135"/>
      <c r="D130" s="135"/>
      <c r="E130" s="129"/>
      <c r="F130" s="129"/>
      <c r="G130" s="135"/>
      <c r="H130" s="135"/>
      <c r="I130" s="135"/>
      <c r="J130" s="135"/>
      <c r="K130" s="135"/>
      <c r="L130" s="135"/>
    </row>
    <row r="131" spans="1:12" ht="14.1" customHeight="1" x14ac:dyDescent="0.3">
      <c r="A131" s="135"/>
      <c r="B131" s="136"/>
      <c r="C131" s="135"/>
      <c r="D131" s="135"/>
      <c r="E131" s="129"/>
      <c r="F131" s="129"/>
      <c r="G131" s="135"/>
      <c r="H131" s="135"/>
      <c r="I131" s="135"/>
      <c r="J131" s="135"/>
      <c r="K131" s="135"/>
      <c r="L131" s="135"/>
    </row>
    <row r="132" spans="1:12" ht="14.1" customHeight="1" x14ac:dyDescent="0.3">
      <c r="A132" s="135"/>
      <c r="B132" s="136"/>
      <c r="C132" s="135"/>
      <c r="D132" s="135"/>
      <c r="E132" s="129"/>
      <c r="F132" s="129"/>
      <c r="G132" s="135"/>
      <c r="H132" s="135"/>
      <c r="I132" s="135"/>
      <c r="J132" s="135"/>
      <c r="K132" s="135"/>
      <c r="L132" s="135"/>
    </row>
    <row r="133" spans="1:12" ht="14.1" customHeight="1" x14ac:dyDescent="0.3">
      <c r="A133" s="135"/>
      <c r="B133" s="136"/>
      <c r="C133" s="135"/>
      <c r="D133" s="135"/>
      <c r="E133" s="129"/>
      <c r="F133" s="129"/>
      <c r="G133" s="135"/>
      <c r="H133" s="135"/>
      <c r="I133" s="135"/>
      <c r="J133" s="135"/>
      <c r="K133" s="135"/>
      <c r="L133" s="135"/>
    </row>
    <row r="134" spans="1:12" ht="14.1" customHeight="1" x14ac:dyDescent="0.3">
      <c r="A134" s="135"/>
      <c r="B134" s="136"/>
      <c r="C134" s="135"/>
      <c r="D134" s="135"/>
      <c r="E134" s="129"/>
      <c r="F134" s="129"/>
      <c r="G134" s="135"/>
      <c r="H134" s="135"/>
      <c r="I134" s="135"/>
      <c r="J134" s="135"/>
      <c r="K134" s="135"/>
      <c r="L134" s="135"/>
    </row>
    <row r="135" spans="1:12" ht="14.1" customHeight="1" x14ac:dyDescent="0.3">
      <c r="A135" s="135"/>
      <c r="B135" s="136"/>
      <c r="C135" s="135"/>
      <c r="D135" s="135"/>
      <c r="E135" s="129"/>
      <c r="F135" s="129"/>
      <c r="G135" s="135"/>
      <c r="H135" s="135"/>
      <c r="I135" s="135"/>
      <c r="J135" s="135"/>
      <c r="K135" s="135"/>
      <c r="L135" s="135"/>
    </row>
    <row r="136" spans="1:12" ht="14.1" customHeight="1" x14ac:dyDescent="0.3">
      <c r="A136" s="135"/>
      <c r="B136" s="136"/>
      <c r="C136" s="135"/>
      <c r="D136" s="135"/>
      <c r="E136" s="129"/>
      <c r="F136" s="129"/>
      <c r="G136" s="135"/>
      <c r="H136" s="135"/>
      <c r="I136" s="135"/>
      <c r="J136" s="135"/>
      <c r="K136" s="135"/>
      <c r="L136" s="135"/>
    </row>
    <row r="137" spans="1:12" ht="14.1" customHeight="1" x14ac:dyDescent="0.3">
      <c r="A137" s="135"/>
      <c r="B137" s="136"/>
      <c r="C137" s="135"/>
      <c r="D137" s="135"/>
      <c r="E137" s="129"/>
      <c r="F137" s="129"/>
      <c r="G137" s="135"/>
      <c r="H137" s="135"/>
      <c r="I137" s="135"/>
      <c r="J137" s="135"/>
      <c r="K137" s="135"/>
      <c r="L137" s="135"/>
    </row>
    <row r="138" spans="1:12" ht="14.1" customHeight="1" x14ac:dyDescent="0.3">
      <c r="A138" s="135"/>
      <c r="B138" s="136"/>
      <c r="C138" s="135"/>
      <c r="D138" s="135"/>
      <c r="E138" s="129"/>
      <c r="F138" s="129"/>
      <c r="G138" s="135"/>
      <c r="H138" s="135"/>
      <c r="I138" s="135"/>
      <c r="J138" s="135"/>
      <c r="K138" s="135"/>
      <c r="L138" s="135"/>
    </row>
    <row r="139" spans="1:12" ht="14.1" customHeight="1" x14ac:dyDescent="0.3">
      <c r="A139" s="135"/>
      <c r="B139" s="136"/>
      <c r="C139" s="135"/>
      <c r="D139" s="135"/>
      <c r="E139" s="129"/>
      <c r="F139" s="129"/>
      <c r="G139" s="135"/>
      <c r="H139" s="135"/>
      <c r="I139" s="135"/>
      <c r="J139" s="135"/>
      <c r="K139" s="135"/>
      <c r="L139" s="135"/>
    </row>
    <row r="140" spans="1:12" ht="14.1" customHeight="1" x14ac:dyDescent="0.3">
      <c r="A140" s="135"/>
      <c r="B140" s="136"/>
      <c r="C140" s="135"/>
      <c r="D140" s="135"/>
      <c r="E140" s="129"/>
      <c r="F140" s="129"/>
      <c r="G140" s="135"/>
      <c r="H140" s="135"/>
      <c r="I140" s="135"/>
      <c r="J140" s="135"/>
      <c r="K140" s="135"/>
      <c r="L140" s="135"/>
    </row>
    <row r="141" spans="1:12" ht="14.1" customHeight="1" x14ac:dyDescent="0.3">
      <c r="A141" s="135"/>
      <c r="B141" s="136"/>
      <c r="C141" s="135"/>
      <c r="D141" s="135"/>
      <c r="E141" s="129"/>
      <c r="F141" s="129"/>
      <c r="G141" s="135"/>
      <c r="H141" s="135"/>
      <c r="I141" s="135"/>
      <c r="J141" s="135"/>
      <c r="K141" s="135"/>
      <c r="L141" s="135"/>
    </row>
    <row r="142" spans="1:12" ht="14.1" customHeight="1" x14ac:dyDescent="0.3">
      <c r="A142" s="135"/>
      <c r="B142" s="136"/>
      <c r="C142" s="135"/>
      <c r="D142" s="135"/>
      <c r="E142" s="129"/>
      <c r="F142" s="129"/>
      <c r="G142" s="135"/>
      <c r="H142" s="135"/>
      <c r="I142" s="135"/>
      <c r="J142" s="135"/>
      <c r="K142" s="135"/>
      <c r="L142" s="135"/>
    </row>
    <row r="143" spans="1:12" ht="14.1" customHeight="1" x14ac:dyDescent="0.3">
      <c r="A143" s="135"/>
      <c r="B143" s="136"/>
      <c r="C143" s="135"/>
      <c r="D143" s="135"/>
      <c r="E143" s="129"/>
      <c r="F143" s="129"/>
      <c r="G143" s="135"/>
      <c r="H143" s="135"/>
      <c r="I143" s="135"/>
      <c r="J143" s="135"/>
      <c r="K143" s="135"/>
      <c r="L143" s="135"/>
    </row>
    <row r="144" spans="1:12" ht="14.1" customHeight="1" x14ac:dyDescent="0.3">
      <c r="A144" s="135"/>
      <c r="B144" s="136"/>
      <c r="C144" s="135"/>
      <c r="D144" s="135"/>
      <c r="E144" s="129"/>
      <c r="F144" s="129"/>
      <c r="G144" s="135"/>
      <c r="H144" s="135"/>
      <c r="I144" s="135"/>
      <c r="J144" s="135"/>
      <c r="K144" s="135"/>
      <c r="L144" s="135"/>
    </row>
    <row r="145" spans="1:12" ht="14.1" customHeight="1" x14ac:dyDescent="0.3">
      <c r="A145" s="135"/>
      <c r="B145" s="136"/>
      <c r="C145" s="135"/>
      <c r="D145" s="135"/>
      <c r="E145" s="129"/>
      <c r="F145" s="129"/>
      <c r="G145" s="135"/>
      <c r="H145" s="135"/>
      <c r="I145" s="135"/>
      <c r="J145" s="135"/>
      <c r="K145" s="135"/>
      <c r="L145" s="135"/>
    </row>
    <row r="146" spans="1:12" ht="14.1" customHeight="1" x14ac:dyDescent="0.3">
      <c r="A146" s="135"/>
      <c r="B146" s="136"/>
      <c r="C146" s="135"/>
      <c r="D146" s="135"/>
      <c r="E146" s="129"/>
      <c r="F146" s="129"/>
      <c r="G146" s="135"/>
      <c r="H146" s="135"/>
      <c r="I146" s="135"/>
      <c r="J146" s="135"/>
      <c r="K146" s="135"/>
      <c r="L146" s="135"/>
    </row>
    <row r="147" spans="1:12" ht="14.1" customHeight="1" x14ac:dyDescent="0.3">
      <c r="A147" s="135"/>
      <c r="B147" s="136"/>
      <c r="C147" s="135"/>
      <c r="D147" s="135"/>
      <c r="E147" s="129"/>
      <c r="F147" s="129"/>
      <c r="G147" s="135"/>
      <c r="H147" s="135"/>
      <c r="I147" s="135"/>
      <c r="J147" s="135"/>
      <c r="K147" s="135"/>
      <c r="L147" s="135"/>
    </row>
    <row r="148" spans="1:12" ht="14.1" customHeight="1" x14ac:dyDescent="0.3">
      <c r="A148" s="135"/>
      <c r="B148" s="136"/>
      <c r="C148" s="135"/>
      <c r="D148" s="135"/>
      <c r="E148" s="129"/>
      <c r="F148" s="129"/>
      <c r="G148" s="135"/>
      <c r="H148" s="135"/>
      <c r="I148" s="135"/>
      <c r="J148" s="135"/>
      <c r="K148" s="135"/>
      <c r="L148" s="135"/>
    </row>
    <row r="149" spans="1:12" ht="14.1" customHeight="1" x14ac:dyDescent="0.3">
      <c r="A149" s="135"/>
      <c r="B149" s="136"/>
      <c r="C149" s="135"/>
      <c r="D149" s="135"/>
      <c r="E149" s="129"/>
      <c r="F149" s="129"/>
      <c r="G149" s="135"/>
      <c r="H149" s="135"/>
      <c r="I149" s="135"/>
      <c r="J149" s="135"/>
      <c r="K149" s="135"/>
      <c r="L149" s="135"/>
    </row>
    <row r="150" spans="1:12" ht="14.1" customHeight="1" x14ac:dyDescent="0.3">
      <c r="A150" s="135"/>
      <c r="B150" s="136"/>
      <c r="C150" s="135"/>
      <c r="D150" s="135"/>
      <c r="E150" s="129"/>
      <c r="F150" s="129"/>
      <c r="G150" s="135"/>
      <c r="H150" s="135"/>
      <c r="I150" s="135"/>
      <c r="J150" s="135"/>
      <c r="K150" s="135"/>
      <c r="L150" s="135"/>
    </row>
    <row r="151" spans="1:12" ht="14.1" customHeight="1" x14ac:dyDescent="0.3">
      <c r="A151" s="135"/>
      <c r="B151" s="136"/>
      <c r="C151" s="135"/>
      <c r="D151" s="135"/>
      <c r="E151" s="129"/>
      <c r="F151" s="129"/>
      <c r="G151" s="135"/>
      <c r="H151" s="135"/>
      <c r="I151" s="135"/>
      <c r="J151" s="135"/>
      <c r="K151" s="135"/>
      <c r="L151" s="135"/>
    </row>
    <row r="152" spans="1:12" ht="14.1" customHeight="1" x14ac:dyDescent="0.3">
      <c r="A152" s="135"/>
      <c r="B152" s="136"/>
      <c r="C152" s="135"/>
      <c r="D152" s="135"/>
      <c r="E152" s="129"/>
      <c r="F152" s="129"/>
      <c r="G152" s="135"/>
      <c r="H152" s="135"/>
      <c r="I152" s="135"/>
      <c r="J152" s="135"/>
      <c r="K152" s="135"/>
      <c r="L152" s="135"/>
    </row>
    <row r="153" spans="1:12" ht="14.1" customHeight="1" x14ac:dyDescent="0.3">
      <c r="A153" s="135"/>
      <c r="B153" s="136"/>
      <c r="C153" s="135"/>
      <c r="D153" s="135"/>
      <c r="E153" s="129"/>
      <c r="F153" s="129"/>
      <c r="G153" s="135"/>
      <c r="H153" s="135"/>
      <c r="I153" s="135"/>
      <c r="J153" s="135"/>
      <c r="K153" s="135"/>
      <c r="L153" s="135"/>
    </row>
    <row r="154" spans="1:12" ht="14.1" customHeight="1" x14ac:dyDescent="0.3">
      <c r="A154" s="135"/>
      <c r="B154" s="136"/>
      <c r="C154" s="135"/>
      <c r="D154" s="135"/>
      <c r="E154" s="129"/>
      <c r="F154" s="129"/>
      <c r="G154" s="135"/>
      <c r="H154" s="135"/>
      <c r="I154" s="135"/>
      <c r="J154" s="135"/>
      <c r="K154" s="135"/>
      <c r="L154" s="135"/>
    </row>
    <row r="155" spans="1:12" ht="14.1" customHeight="1" x14ac:dyDescent="0.3">
      <c r="A155" s="135"/>
      <c r="B155" s="136"/>
      <c r="C155" s="135"/>
      <c r="D155" s="135"/>
      <c r="E155" s="129"/>
      <c r="F155" s="129"/>
      <c r="G155" s="135"/>
      <c r="H155" s="135"/>
      <c r="I155" s="135"/>
      <c r="J155" s="135"/>
      <c r="K155" s="135"/>
      <c r="L155" s="135"/>
    </row>
    <row r="156" spans="1:12" ht="14.1" customHeight="1" x14ac:dyDescent="0.3">
      <c r="A156" s="135"/>
      <c r="B156" s="136"/>
      <c r="C156" s="135"/>
      <c r="D156" s="135"/>
      <c r="E156" s="129"/>
      <c r="F156" s="129"/>
      <c r="G156" s="135"/>
      <c r="H156" s="135"/>
      <c r="I156" s="135"/>
      <c r="J156" s="135"/>
      <c r="K156" s="135"/>
      <c r="L156" s="135"/>
    </row>
    <row r="157" spans="1:12" ht="14.1" customHeight="1" x14ac:dyDescent="0.3">
      <c r="A157" s="135"/>
      <c r="B157" s="136"/>
      <c r="C157" s="135"/>
      <c r="D157" s="135"/>
      <c r="E157" s="129"/>
      <c r="F157" s="129"/>
      <c r="G157" s="135"/>
      <c r="H157" s="135"/>
      <c r="I157" s="135"/>
      <c r="J157" s="135"/>
      <c r="K157" s="135"/>
      <c r="L157" s="135"/>
    </row>
    <row r="158" spans="1:12" ht="14.1" customHeight="1" x14ac:dyDescent="0.3">
      <c r="A158" s="135"/>
      <c r="B158" s="136"/>
      <c r="C158" s="135"/>
      <c r="D158" s="135"/>
      <c r="E158" s="129"/>
      <c r="F158" s="129"/>
      <c r="G158" s="135"/>
      <c r="H158" s="135"/>
      <c r="I158" s="135"/>
      <c r="J158" s="135"/>
      <c r="K158" s="135"/>
      <c r="L158" s="135"/>
    </row>
    <row r="159" spans="1:12" ht="14.1" customHeight="1" x14ac:dyDescent="0.3">
      <c r="A159" s="135"/>
      <c r="B159" s="136"/>
      <c r="C159" s="135"/>
      <c r="D159" s="135"/>
      <c r="E159" s="129"/>
      <c r="F159" s="129"/>
      <c r="G159" s="135"/>
      <c r="H159" s="135"/>
      <c r="I159" s="135"/>
      <c r="J159" s="135"/>
      <c r="K159" s="135"/>
      <c r="L159" s="135"/>
    </row>
    <row r="160" spans="1:12" ht="14.1" customHeight="1" x14ac:dyDescent="0.3">
      <c r="A160" s="135"/>
      <c r="B160" s="136"/>
      <c r="C160" s="135"/>
      <c r="D160" s="135"/>
      <c r="E160" s="129"/>
      <c r="F160" s="129"/>
      <c r="G160" s="135"/>
      <c r="H160" s="135"/>
      <c r="I160" s="135"/>
      <c r="J160" s="135"/>
      <c r="K160" s="135"/>
      <c r="L160" s="135"/>
    </row>
    <row r="161" spans="1:12" ht="14.1" customHeight="1" x14ac:dyDescent="0.3">
      <c r="A161" s="135"/>
      <c r="B161" s="136"/>
      <c r="C161" s="135"/>
      <c r="D161" s="135"/>
      <c r="E161" s="129"/>
      <c r="F161" s="129"/>
      <c r="G161" s="135"/>
      <c r="H161" s="135"/>
      <c r="I161" s="135"/>
      <c r="J161" s="135"/>
      <c r="K161" s="135"/>
      <c r="L161" s="135"/>
    </row>
    <row r="162" spans="1:12" ht="14.1" customHeight="1" x14ac:dyDescent="0.3">
      <c r="A162" s="135"/>
      <c r="B162" s="136"/>
      <c r="C162" s="135"/>
      <c r="D162" s="135"/>
      <c r="E162" s="129"/>
      <c r="F162" s="129"/>
      <c r="G162" s="135"/>
      <c r="H162" s="135"/>
      <c r="I162" s="135"/>
      <c r="J162" s="135"/>
      <c r="K162" s="135"/>
      <c r="L162" s="135"/>
    </row>
    <row r="163" spans="1:12" ht="14.1" customHeight="1" x14ac:dyDescent="0.3">
      <c r="A163" s="135"/>
      <c r="B163" s="136"/>
      <c r="C163" s="135"/>
      <c r="D163" s="135"/>
      <c r="E163" s="129"/>
      <c r="F163" s="129"/>
      <c r="G163" s="135"/>
      <c r="H163" s="135"/>
      <c r="I163" s="135"/>
      <c r="J163" s="135"/>
      <c r="K163" s="135"/>
      <c r="L163" s="135"/>
    </row>
    <row r="164" spans="1:12" ht="14.1" customHeight="1" x14ac:dyDescent="0.3">
      <c r="A164" s="135"/>
      <c r="B164" s="136"/>
      <c r="C164" s="135"/>
      <c r="D164" s="135"/>
      <c r="E164" s="129"/>
      <c r="F164" s="129"/>
      <c r="G164" s="135"/>
      <c r="H164" s="135"/>
      <c r="I164" s="135"/>
      <c r="J164" s="135"/>
      <c r="K164" s="135"/>
      <c r="L164" s="135"/>
    </row>
    <row r="165" spans="1:12" ht="14.1" customHeight="1" x14ac:dyDescent="0.3">
      <c r="A165" s="135"/>
      <c r="B165" s="136"/>
      <c r="C165" s="135"/>
      <c r="D165" s="135"/>
      <c r="E165" s="129"/>
      <c r="F165" s="129"/>
      <c r="G165" s="135"/>
      <c r="H165" s="135"/>
      <c r="I165" s="135"/>
      <c r="J165" s="135"/>
      <c r="K165" s="135"/>
      <c r="L165" s="135"/>
    </row>
    <row r="166" spans="1:12" ht="14.1" customHeight="1" x14ac:dyDescent="0.3">
      <c r="A166" s="135"/>
      <c r="B166" s="136"/>
      <c r="C166" s="135"/>
      <c r="D166" s="135"/>
      <c r="E166" s="129"/>
      <c r="F166" s="129"/>
      <c r="G166" s="135"/>
      <c r="H166" s="135"/>
      <c r="I166" s="135"/>
      <c r="J166" s="135"/>
      <c r="K166" s="135"/>
      <c r="L166" s="135"/>
    </row>
    <row r="167" spans="1:12" ht="14.1" customHeight="1" x14ac:dyDescent="0.3">
      <c r="A167" s="135"/>
      <c r="B167" s="136"/>
      <c r="C167" s="135"/>
      <c r="D167" s="135"/>
      <c r="E167" s="129"/>
      <c r="F167" s="129"/>
      <c r="G167" s="135"/>
      <c r="H167" s="135"/>
      <c r="I167" s="135"/>
      <c r="J167" s="135"/>
      <c r="K167" s="135"/>
      <c r="L167" s="135"/>
    </row>
    <row r="168" spans="1:12" ht="14.1" customHeight="1" x14ac:dyDescent="0.3">
      <c r="A168" s="135"/>
      <c r="B168" s="136"/>
      <c r="C168" s="135"/>
      <c r="D168" s="135"/>
      <c r="E168" s="129"/>
      <c r="F168" s="129"/>
      <c r="G168" s="135"/>
      <c r="H168" s="135"/>
      <c r="I168" s="135"/>
      <c r="J168" s="135"/>
      <c r="K168" s="135"/>
      <c r="L168" s="135"/>
    </row>
    <row r="169" spans="1:12" ht="14.1" customHeight="1" x14ac:dyDescent="0.3">
      <c r="A169" s="135"/>
      <c r="B169" s="136"/>
      <c r="C169" s="135"/>
      <c r="D169" s="135"/>
      <c r="E169" s="129"/>
      <c r="F169" s="129"/>
      <c r="G169" s="135"/>
      <c r="H169" s="135"/>
      <c r="I169" s="135"/>
      <c r="J169" s="135"/>
      <c r="K169" s="135"/>
      <c r="L169" s="135"/>
    </row>
    <row r="170" spans="1:12" ht="14.1" customHeight="1" x14ac:dyDescent="0.3">
      <c r="A170" s="135"/>
      <c r="B170" s="136"/>
      <c r="C170" s="135"/>
      <c r="D170" s="135"/>
      <c r="E170" s="129"/>
      <c r="F170" s="129"/>
      <c r="G170" s="135"/>
      <c r="H170" s="135"/>
      <c r="I170" s="135"/>
      <c r="J170" s="135"/>
      <c r="K170" s="135"/>
      <c r="L170" s="135"/>
    </row>
    <row r="171" spans="1:12" ht="14.1" customHeight="1" x14ac:dyDescent="0.3">
      <c r="A171" s="135"/>
      <c r="B171" s="136"/>
      <c r="C171" s="135"/>
      <c r="D171" s="135"/>
      <c r="E171" s="129"/>
      <c r="F171" s="129"/>
      <c r="G171" s="135"/>
      <c r="H171" s="135"/>
      <c r="I171" s="135"/>
      <c r="J171" s="135"/>
      <c r="K171" s="135"/>
      <c r="L171" s="135"/>
    </row>
    <row r="172" spans="1:12" ht="14.1" customHeight="1" x14ac:dyDescent="0.3">
      <c r="A172" s="135"/>
      <c r="B172" s="136"/>
      <c r="C172" s="135"/>
      <c r="D172" s="135"/>
      <c r="E172" s="129"/>
      <c r="F172" s="129"/>
      <c r="G172" s="135"/>
      <c r="H172" s="135"/>
      <c r="I172" s="135"/>
      <c r="J172" s="135"/>
      <c r="K172" s="135"/>
      <c r="L172" s="135"/>
    </row>
    <row r="173" spans="1:12" ht="14.1" customHeight="1" x14ac:dyDescent="0.3">
      <c r="A173" s="135"/>
      <c r="B173" s="136"/>
      <c r="C173" s="135"/>
      <c r="D173" s="135"/>
      <c r="E173" s="129"/>
      <c r="F173" s="129"/>
      <c r="G173" s="135"/>
      <c r="H173" s="135"/>
      <c r="I173" s="135"/>
      <c r="J173" s="135"/>
      <c r="K173" s="135"/>
      <c r="L173" s="135"/>
    </row>
    <row r="174" spans="1:12" ht="14.1" customHeight="1" x14ac:dyDescent="0.3">
      <c r="A174" s="135"/>
      <c r="B174" s="136"/>
      <c r="C174" s="135"/>
      <c r="D174" s="135"/>
      <c r="E174" s="129"/>
      <c r="F174" s="129"/>
      <c r="G174" s="135"/>
      <c r="H174" s="135"/>
      <c r="I174" s="135"/>
      <c r="J174" s="135"/>
      <c r="K174" s="135"/>
      <c r="L174" s="135"/>
    </row>
    <row r="175" spans="1:12" ht="14.1" customHeight="1" x14ac:dyDescent="0.3">
      <c r="A175" s="135"/>
      <c r="B175" s="136"/>
      <c r="C175" s="135"/>
      <c r="D175" s="135"/>
      <c r="E175" s="129"/>
      <c r="F175" s="129"/>
      <c r="G175" s="135"/>
      <c r="H175" s="135"/>
      <c r="I175" s="135"/>
      <c r="J175" s="135"/>
      <c r="K175" s="135"/>
      <c r="L175" s="135"/>
    </row>
    <row r="176" spans="1:12" ht="14.1" customHeight="1" x14ac:dyDescent="0.3">
      <c r="A176" s="135"/>
      <c r="B176" s="136"/>
      <c r="C176" s="135"/>
      <c r="D176" s="135"/>
      <c r="E176" s="129"/>
      <c r="F176" s="129"/>
      <c r="G176" s="135"/>
      <c r="H176" s="135"/>
      <c r="I176" s="135"/>
      <c r="J176" s="135"/>
      <c r="K176" s="135"/>
      <c r="L176" s="135"/>
    </row>
    <row r="177" spans="1:12" ht="14.1" customHeight="1" x14ac:dyDescent="0.3">
      <c r="A177" s="135"/>
      <c r="B177" s="136"/>
      <c r="C177" s="135"/>
      <c r="D177" s="135"/>
      <c r="E177" s="129"/>
      <c r="F177" s="129"/>
      <c r="G177" s="135"/>
      <c r="H177" s="135"/>
      <c r="I177" s="135"/>
      <c r="J177" s="135"/>
      <c r="K177" s="135"/>
      <c r="L177" s="135"/>
    </row>
    <row r="178" spans="1:12" ht="14.1" customHeight="1" x14ac:dyDescent="0.3">
      <c r="A178" s="135"/>
      <c r="B178" s="136"/>
      <c r="C178" s="135"/>
      <c r="D178" s="135"/>
      <c r="E178" s="129"/>
      <c r="F178" s="129"/>
      <c r="G178" s="135"/>
      <c r="H178" s="135"/>
      <c r="I178" s="135"/>
      <c r="J178" s="135"/>
      <c r="K178" s="135"/>
      <c r="L178" s="135"/>
    </row>
    <row r="179" spans="1:12" ht="14.1" customHeight="1" x14ac:dyDescent="0.3">
      <c r="A179" s="135"/>
      <c r="B179" s="136"/>
      <c r="C179" s="135"/>
      <c r="D179" s="135"/>
      <c r="E179" s="129"/>
      <c r="F179" s="129"/>
      <c r="G179" s="135"/>
      <c r="H179" s="135"/>
      <c r="I179" s="135"/>
      <c r="J179" s="135"/>
      <c r="K179" s="135"/>
      <c r="L179" s="135"/>
    </row>
    <row r="180" spans="1:12" ht="14.1" customHeight="1" x14ac:dyDescent="0.3">
      <c r="A180" s="135"/>
      <c r="B180" s="136"/>
      <c r="C180" s="135"/>
      <c r="D180" s="135"/>
      <c r="E180" s="129"/>
      <c r="F180" s="129"/>
      <c r="G180" s="135"/>
      <c r="H180" s="135"/>
      <c r="I180" s="135"/>
      <c r="J180" s="135"/>
      <c r="K180" s="135"/>
      <c r="L180" s="135"/>
    </row>
    <row r="181" spans="1:12" ht="14.1" customHeight="1" x14ac:dyDescent="0.3">
      <c r="A181" s="135"/>
      <c r="B181" s="136"/>
      <c r="C181" s="135"/>
      <c r="D181" s="135"/>
      <c r="E181" s="129"/>
      <c r="F181" s="129"/>
      <c r="G181" s="135"/>
      <c r="H181" s="135"/>
      <c r="I181" s="135"/>
      <c r="J181" s="135"/>
      <c r="K181" s="135"/>
      <c r="L181" s="135"/>
    </row>
    <row r="182" spans="1:12" ht="14.1" customHeight="1" x14ac:dyDescent="0.3">
      <c r="A182" s="135"/>
      <c r="B182" s="136"/>
      <c r="C182" s="135"/>
      <c r="D182" s="135"/>
      <c r="E182" s="129"/>
      <c r="F182" s="129"/>
      <c r="G182" s="135"/>
      <c r="H182" s="135"/>
      <c r="I182" s="135"/>
      <c r="J182" s="135"/>
      <c r="K182" s="135"/>
      <c r="L182" s="135"/>
    </row>
    <row r="183" spans="1:12" ht="14.1" customHeight="1" x14ac:dyDescent="0.3">
      <c r="A183" s="135"/>
      <c r="B183" s="136"/>
      <c r="C183" s="135"/>
      <c r="D183" s="135"/>
      <c r="E183" s="129"/>
      <c r="F183" s="129"/>
      <c r="G183" s="135"/>
      <c r="H183" s="135"/>
      <c r="I183" s="135"/>
      <c r="J183" s="135"/>
      <c r="K183" s="135"/>
      <c r="L183" s="135"/>
    </row>
    <row r="184" spans="1:12" ht="14.1" customHeight="1" x14ac:dyDescent="0.3">
      <c r="A184" s="135"/>
      <c r="B184" s="136"/>
      <c r="C184" s="135"/>
      <c r="D184" s="135"/>
      <c r="E184" s="129"/>
      <c r="F184" s="129"/>
      <c r="G184" s="135"/>
      <c r="H184" s="135"/>
      <c r="I184" s="135"/>
      <c r="J184" s="135"/>
      <c r="K184" s="135"/>
      <c r="L184" s="135"/>
    </row>
    <row r="185" spans="1:12" ht="14.1" customHeight="1" x14ac:dyDescent="0.3">
      <c r="A185" s="135"/>
      <c r="B185" s="136"/>
      <c r="C185" s="135"/>
      <c r="D185" s="135"/>
      <c r="E185" s="129"/>
      <c r="F185" s="129"/>
      <c r="G185" s="135"/>
      <c r="H185" s="135"/>
      <c r="I185" s="135"/>
      <c r="J185" s="135"/>
      <c r="K185" s="135"/>
      <c r="L185" s="135"/>
    </row>
    <row r="186" spans="1:12" ht="14.1" customHeight="1" x14ac:dyDescent="0.3">
      <c r="A186" s="135"/>
      <c r="B186" s="136"/>
      <c r="C186" s="135"/>
      <c r="D186" s="135"/>
      <c r="E186" s="129"/>
      <c r="F186" s="129"/>
      <c r="G186" s="135"/>
      <c r="H186" s="135"/>
      <c r="I186" s="135"/>
      <c r="J186" s="135"/>
      <c r="K186" s="135"/>
      <c r="L186" s="135"/>
    </row>
    <row r="187" spans="1:12" ht="14.1" customHeight="1" x14ac:dyDescent="0.3">
      <c r="A187" s="135"/>
      <c r="B187" s="136"/>
      <c r="C187" s="135"/>
      <c r="D187" s="135"/>
      <c r="E187" s="129"/>
      <c r="F187" s="129"/>
      <c r="G187" s="135"/>
      <c r="H187" s="135"/>
      <c r="I187" s="135"/>
      <c r="J187" s="135"/>
      <c r="K187" s="135"/>
      <c r="L187" s="135"/>
    </row>
    <row r="188" spans="1:12" ht="14.1" customHeight="1" x14ac:dyDescent="0.3">
      <c r="A188" s="135"/>
      <c r="B188" s="136"/>
      <c r="C188" s="135"/>
      <c r="D188" s="135"/>
      <c r="E188" s="129"/>
      <c r="F188" s="129"/>
      <c r="G188" s="135"/>
      <c r="H188" s="135"/>
      <c r="I188" s="135"/>
      <c r="J188" s="135"/>
      <c r="K188" s="135"/>
      <c r="L188" s="135"/>
    </row>
    <row r="189" spans="1:12" ht="14.1" customHeight="1" x14ac:dyDescent="0.3">
      <c r="A189" s="135"/>
      <c r="B189" s="136"/>
      <c r="C189" s="135"/>
      <c r="D189" s="135"/>
      <c r="E189" s="129"/>
      <c r="F189" s="129"/>
      <c r="G189" s="135"/>
      <c r="H189" s="135"/>
      <c r="I189" s="135"/>
      <c r="J189" s="135"/>
      <c r="K189" s="135"/>
      <c r="L189" s="135"/>
    </row>
    <row r="190" spans="1:12" ht="14.1" customHeight="1" x14ac:dyDescent="0.3">
      <c r="A190" s="135"/>
      <c r="B190" s="136"/>
      <c r="C190" s="135"/>
      <c r="D190" s="135"/>
      <c r="E190" s="129"/>
      <c r="F190" s="129"/>
      <c r="G190" s="135"/>
      <c r="H190" s="135"/>
      <c r="I190" s="135"/>
      <c r="J190" s="135"/>
      <c r="K190" s="135"/>
      <c r="L190" s="135"/>
    </row>
    <row r="191" spans="1:12" ht="14.1" customHeight="1" x14ac:dyDescent="0.3">
      <c r="A191" s="135"/>
      <c r="B191" s="136"/>
      <c r="C191" s="135"/>
      <c r="D191" s="135"/>
      <c r="E191" s="129"/>
      <c r="F191" s="129"/>
      <c r="G191" s="135"/>
      <c r="H191" s="135"/>
      <c r="I191" s="135"/>
      <c r="J191" s="135"/>
      <c r="K191" s="135"/>
      <c r="L191" s="135"/>
    </row>
    <row r="192" spans="1:12" ht="14.1" customHeight="1" x14ac:dyDescent="0.3">
      <c r="A192" s="135"/>
      <c r="B192" s="136"/>
      <c r="C192" s="135"/>
      <c r="D192" s="135"/>
      <c r="E192" s="129"/>
      <c r="F192" s="129"/>
      <c r="G192" s="135"/>
      <c r="H192" s="135"/>
      <c r="I192" s="135"/>
      <c r="J192" s="135"/>
      <c r="K192" s="135"/>
      <c r="L192" s="135"/>
    </row>
    <row r="193" spans="1:12" ht="14.1" customHeight="1" x14ac:dyDescent="0.3">
      <c r="A193" s="135"/>
      <c r="B193" s="136"/>
      <c r="C193" s="135"/>
      <c r="D193" s="135"/>
      <c r="E193" s="129"/>
      <c r="F193" s="129"/>
      <c r="G193" s="135"/>
      <c r="H193" s="135"/>
      <c r="I193" s="135"/>
      <c r="J193" s="135"/>
      <c r="K193" s="135"/>
      <c r="L193" s="135"/>
    </row>
    <row r="194" spans="1:12" ht="14.1" customHeight="1" x14ac:dyDescent="0.3">
      <c r="A194" s="135"/>
      <c r="B194" s="136"/>
      <c r="C194" s="135"/>
      <c r="D194" s="135"/>
      <c r="E194" s="129"/>
      <c r="F194" s="129"/>
      <c r="G194" s="135"/>
      <c r="H194" s="135"/>
      <c r="I194" s="135"/>
      <c r="J194" s="135"/>
      <c r="K194" s="135"/>
      <c r="L194" s="135"/>
    </row>
    <row r="195" spans="1:12" ht="14.1" customHeight="1" x14ac:dyDescent="0.3">
      <c r="A195" s="135"/>
      <c r="B195" s="136"/>
      <c r="C195" s="135"/>
      <c r="D195" s="135"/>
      <c r="E195" s="129"/>
      <c r="F195" s="129"/>
      <c r="G195" s="135"/>
      <c r="H195" s="135"/>
      <c r="I195" s="135"/>
      <c r="J195" s="135"/>
      <c r="K195" s="135"/>
      <c r="L195" s="135"/>
    </row>
    <row r="196" spans="1:12" ht="14.1" customHeight="1" x14ac:dyDescent="0.3">
      <c r="A196" s="135"/>
      <c r="B196" s="136"/>
      <c r="C196" s="135"/>
      <c r="D196" s="135"/>
      <c r="E196" s="129"/>
      <c r="F196" s="129"/>
      <c r="G196" s="135"/>
      <c r="H196" s="135"/>
      <c r="I196" s="135"/>
      <c r="J196" s="135"/>
      <c r="K196" s="135"/>
      <c r="L196" s="135"/>
    </row>
    <row r="197" spans="1:12" ht="14.1" customHeight="1" x14ac:dyDescent="0.3">
      <c r="A197" s="135"/>
      <c r="B197" s="136"/>
      <c r="C197" s="135"/>
      <c r="D197" s="135"/>
      <c r="E197" s="129"/>
      <c r="F197" s="129"/>
      <c r="G197" s="135"/>
      <c r="H197" s="135"/>
      <c r="I197" s="135"/>
      <c r="J197" s="135"/>
      <c r="K197" s="135"/>
      <c r="L197" s="135"/>
    </row>
    <row r="198" spans="1:12" ht="14.1" customHeight="1" x14ac:dyDescent="0.3">
      <c r="A198" s="135"/>
      <c r="B198" s="136"/>
      <c r="C198" s="135"/>
      <c r="D198" s="135"/>
      <c r="E198" s="129"/>
      <c r="F198" s="129"/>
      <c r="G198" s="135"/>
      <c r="H198" s="135"/>
      <c r="I198" s="135"/>
      <c r="J198" s="135"/>
      <c r="K198" s="135"/>
      <c r="L198" s="135"/>
    </row>
    <row r="199" spans="1:12" ht="14.1" customHeight="1" x14ac:dyDescent="0.3">
      <c r="A199" s="135"/>
      <c r="B199" s="136"/>
      <c r="C199" s="135"/>
      <c r="D199" s="135"/>
      <c r="E199" s="129"/>
      <c r="F199" s="129"/>
      <c r="G199" s="135"/>
      <c r="H199" s="135"/>
      <c r="I199" s="135"/>
      <c r="J199" s="135"/>
      <c r="K199" s="135"/>
      <c r="L199" s="135"/>
    </row>
    <row r="200" spans="1:12" ht="14.1" customHeight="1" x14ac:dyDescent="0.3">
      <c r="A200" s="135"/>
      <c r="B200" s="136"/>
      <c r="C200" s="135"/>
      <c r="D200" s="135"/>
      <c r="E200" s="129"/>
      <c r="F200" s="129"/>
      <c r="G200" s="135"/>
      <c r="H200" s="135"/>
      <c r="I200" s="135"/>
      <c r="J200" s="135"/>
      <c r="K200" s="135"/>
      <c r="L200" s="135"/>
    </row>
    <row r="201" spans="1:12" ht="14.1" customHeight="1" x14ac:dyDescent="0.3">
      <c r="A201" s="135"/>
      <c r="B201" s="136"/>
      <c r="C201" s="135"/>
      <c r="D201" s="135"/>
      <c r="E201" s="129"/>
      <c r="F201" s="129"/>
      <c r="G201" s="135"/>
      <c r="H201" s="135"/>
      <c r="I201" s="135"/>
      <c r="J201" s="135"/>
      <c r="K201" s="135"/>
      <c r="L201" s="135"/>
    </row>
    <row r="202" spans="1:12" ht="14.1" customHeight="1" x14ac:dyDescent="0.3">
      <c r="A202" s="135"/>
      <c r="B202" s="136"/>
      <c r="C202" s="135"/>
      <c r="D202" s="135"/>
      <c r="E202" s="129"/>
      <c r="F202" s="129"/>
      <c r="G202" s="135"/>
      <c r="H202" s="135"/>
      <c r="I202" s="135"/>
      <c r="J202" s="135"/>
      <c r="K202" s="135"/>
      <c r="L202" s="135"/>
    </row>
    <row r="203" spans="1:12" ht="14.1" customHeight="1" x14ac:dyDescent="0.3">
      <c r="A203" s="135"/>
      <c r="B203" s="136"/>
      <c r="C203" s="135"/>
      <c r="D203" s="135"/>
      <c r="E203" s="129"/>
      <c r="F203" s="129"/>
      <c r="G203" s="135"/>
      <c r="H203" s="135"/>
      <c r="I203" s="135"/>
      <c r="J203" s="135"/>
      <c r="K203" s="135"/>
      <c r="L203" s="135"/>
    </row>
    <row r="204" spans="1:12" ht="14.1" customHeight="1" x14ac:dyDescent="0.3">
      <c r="A204" s="135"/>
      <c r="B204" s="136"/>
      <c r="C204" s="135"/>
      <c r="D204" s="135"/>
      <c r="E204" s="129"/>
      <c r="F204" s="129"/>
      <c r="G204" s="135"/>
      <c r="H204" s="135"/>
      <c r="I204" s="135"/>
      <c r="J204" s="135"/>
      <c r="K204" s="135"/>
      <c r="L204" s="135"/>
    </row>
    <row r="205" spans="1:12" ht="14.1" customHeight="1" x14ac:dyDescent="0.3">
      <c r="A205" s="135"/>
      <c r="B205" s="136"/>
      <c r="C205" s="135"/>
      <c r="D205" s="135"/>
      <c r="E205" s="129"/>
      <c r="F205" s="129"/>
      <c r="G205" s="135"/>
      <c r="H205" s="135"/>
      <c r="I205" s="135"/>
      <c r="J205" s="135"/>
      <c r="K205" s="135"/>
      <c r="L205" s="135"/>
    </row>
    <row r="206" spans="1:12" ht="14.1" customHeight="1" x14ac:dyDescent="0.3">
      <c r="A206" s="135"/>
      <c r="B206" s="136"/>
      <c r="C206" s="135"/>
      <c r="D206" s="135"/>
      <c r="E206" s="129"/>
      <c r="F206" s="129"/>
      <c r="G206" s="135"/>
      <c r="H206" s="135"/>
      <c r="I206" s="135"/>
      <c r="J206" s="135"/>
      <c r="K206" s="135"/>
      <c r="L206" s="135"/>
    </row>
    <row r="207" spans="1:12" ht="14.1" customHeight="1" x14ac:dyDescent="0.3">
      <c r="A207" s="135"/>
      <c r="B207" s="136"/>
      <c r="C207" s="135"/>
      <c r="D207" s="135"/>
      <c r="E207" s="129"/>
      <c r="F207" s="129"/>
      <c r="G207" s="135"/>
      <c r="H207" s="135"/>
      <c r="I207" s="135"/>
      <c r="J207" s="135"/>
      <c r="K207" s="135"/>
      <c r="L207" s="135"/>
    </row>
    <row r="208" spans="1:12" ht="14.1" customHeight="1" x14ac:dyDescent="0.3">
      <c r="A208" s="135"/>
      <c r="B208" s="136"/>
      <c r="C208" s="135"/>
      <c r="D208" s="135"/>
      <c r="E208" s="129"/>
      <c r="F208" s="129"/>
      <c r="G208" s="135"/>
      <c r="H208" s="135"/>
      <c r="I208" s="135"/>
      <c r="J208" s="135"/>
      <c r="K208" s="135"/>
      <c r="L208" s="135"/>
    </row>
    <row r="209" spans="1:12" ht="14.1" customHeight="1" x14ac:dyDescent="0.3">
      <c r="A209" s="135"/>
      <c r="B209" s="136"/>
      <c r="C209" s="135"/>
      <c r="D209" s="135"/>
      <c r="E209" s="129"/>
      <c r="F209" s="129"/>
      <c r="G209" s="135"/>
      <c r="H209" s="135"/>
      <c r="I209" s="135"/>
      <c r="J209" s="135"/>
      <c r="K209" s="135"/>
      <c r="L209" s="135"/>
    </row>
    <row r="210" spans="1:12" ht="14.1" customHeight="1" x14ac:dyDescent="0.3">
      <c r="A210" s="135"/>
      <c r="B210" s="136"/>
      <c r="C210" s="135"/>
      <c r="D210" s="135"/>
      <c r="E210" s="129"/>
      <c r="F210" s="129"/>
      <c r="G210" s="135"/>
      <c r="H210" s="135"/>
      <c r="I210" s="135"/>
      <c r="J210" s="135"/>
      <c r="K210" s="135"/>
      <c r="L210" s="135"/>
    </row>
    <row r="211" spans="1:12" ht="14.1" customHeight="1" x14ac:dyDescent="0.3">
      <c r="A211" s="135"/>
      <c r="B211" s="136"/>
      <c r="C211" s="135"/>
      <c r="D211" s="135"/>
      <c r="E211" s="129"/>
      <c r="F211" s="129"/>
      <c r="G211" s="135"/>
      <c r="H211" s="135"/>
      <c r="I211" s="135"/>
      <c r="J211" s="135"/>
      <c r="K211" s="135"/>
      <c r="L211" s="135"/>
    </row>
    <row r="212" spans="1:12" ht="14.1" customHeight="1" x14ac:dyDescent="0.3">
      <c r="A212" s="135"/>
      <c r="B212" s="136"/>
      <c r="C212" s="135"/>
      <c r="D212" s="135"/>
      <c r="E212" s="129"/>
      <c r="F212" s="129"/>
      <c r="G212" s="135"/>
      <c r="H212" s="135"/>
      <c r="I212" s="135"/>
      <c r="J212" s="135"/>
      <c r="K212" s="135"/>
      <c r="L212" s="135"/>
    </row>
    <row r="213" spans="1:12" ht="14.1" customHeight="1" x14ac:dyDescent="0.3">
      <c r="A213" s="135"/>
      <c r="B213" s="136"/>
      <c r="C213" s="135"/>
      <c r="D213" s="135"/>
      <c r="E213" s="129"/>
      <c r="F213" s="129"/>
      <c r="G213" s="135"/>
      <c r="H213" s="135"/>
      <c r="I213" s="135"/>
      <c r="J213" s="135"/>
      <c r="K213" s="135"/>
      <c r="L213" s="135"/>
    </row>
    <row r="214" spans="1:12" ht="14.1" customHeight="1" x14ac:dyDescent="0.3">
      <c r="A214" s="135"/>
      <c r="B214" s="136"/>
      <c r="C214" s="135"/>
      <c r="D214" s="135"/>
      <c r="E214" s="129"/>
      <c r="F214" s="129"/>
      <c r="G214" s="135"/>
      <c r="H214" s="135"/>
      <c r="I214" s="135"/>
      <c r="J214" s="135"/>
      <c r="K214" s="135"/>
      <c r="L214" s="135"/>
    </row>
    <row r="215" spans="1:12" ht="14.1" customHeight="1" x14ac:dyDescent="0.3">
      <c r="A215" s="135"/>
      <c r="B215" s="136"/>
      <c r="C215" s="135"/>
      <c r="D215" s="135"/>
      <c r="E215" s="129"/>
      <c r="F215" s="129"/>
      <c r="G215" s="135"/>
      <c r="H215" s="135"/>
      <c r="I215" s="135"/>
      <c r="J215" s="135"/>
      <c r="K215" s="135"/>
      <c r="L215" s="135"/>
    </row>
    <row r="216" spans="1:12" ht="14.1" customHeight="1" x14ac:dyDescent="0.3">
      <c r="A216" s="135"/>
      <c r="B216" s="136"/>
      <c r="C216" s="135"/>
      <c r="D216" s="135"/>
      <c r="E216" s="129"/>
      <c r="F216" s="129"/>
      <c r="G216" s="135"/>
      <c r="H216" s="135"/>
      <c r="I216" s="135"/>
      <c r="J216" s="135"/>
      <c r="K216" s="135"/>
      <c r="L216" s="135"/>
    </row>
    <row r="217" spans="1:12" ht="14.1" customHeight="1" x14ac:dyDescent="0.3">
      <c r="A217" s="135"/>
      <c r="B217" s="136"/>
      <c r="C217" s="135"/>
      <c r="D217" s="135"/>
      <c r="E217" s="129"/>
      <c r="F217" s="129"/>
      <c r="G217" s="135"/>
      <c r="H217" s="135"/>
      <c r="I217" s="135"/>
      <c r="J217" s="135"/>
      <c r="K217" s="135"/>
      <c r="L217" s="135"/>
    </row>
    <row r="218" spans="1:12" ht="14.1" customHeight="1" x14ac:dyDescent="0.3">
      <c r="A218" s="135"/>
      <c r="B218" s="136"/>
      <c r="C218" s="135"/>
      <c r="D218" s="135"/>
      <c r="E218" s="129"/>
      <c r="F218" s="129"/>
      <c r="G218" s="135"/>
      <c r="H218" s="135"/>
      <c r="I218" s="135"/>
      <c r="J218" s="135"/>
      <c r="K218" s="135"/>
      <c r="L218" s="135"/>
    </row>
    <row r="219" spans="1:12" ht="14.1" customHeight="1" x14ac:dyDescent="0.3">
      <c r="A219" s="135"/>
      <c r="B219" s="136"/>
      <c r="C219" s="135"/>
      <c r="D219" s="135"/>
      <c r="E219" s="129"/>
      <c r="F219" s="129"/>
      <c r="G219" s="135"/>
      <c r="H219" s="135"/>
      <c r="I219" s="135"/>
      <c r="J219" s="135"/>
      <c r="K219" s="135"/>
      <c r="L219" s="135"/>
    </row>
    <row r="220" spans="1:12" ht="14.1" customHeight="1" x14ac:dyDescent="0.3">
      <c r="A220" s="135"/>
      <c r="B220" s="136"/>
      <c r="C220" s="135"/>
      <c r="D220" s="135"/>
      <c r="E220" s="129"/>
      <c r="F220" s="129"/>
      <c r="G220" s="135"/>
      <c r="H220" s="135"/>
      <c r="I220" s="135"/>
      <c r="J220" s="135"/>
      <c r="K220" s="135"/>
      <c r="L220" s="135"/>
    </row>
    <row r="221" spans="1:12" ht="14.1" customHeight="1" x14ac:dyDescent="0.3">
      <c r="A221" s="135"/>
      <c r="B221" s="136"/>
      <c r="C221" s="135"/>
      <c r="D221" s="135"/>
      <c r="E221" s="129"/>
      <c r="F221" s="129"/>
      <c r="G221" s="135"/>
      <c r="H221" s="135"/>
      <c r="I221" s="135"/>
      <c r="J221" s="135"/>
      <c r="K221" s="135"/>
      <c r="L221" s="135"/>
    </row>
    <row r="222" spans="1:12" ht="14.1" customHeight="1" x14ac:dyDescent="0.3">
      <c r="A222" s="135"/>
      <c r="B222" s="136"/>
      <c r="C222" s="135"/>
      <c r="D222" s="135"/>
      <c r="E222" s="129"/>
      <c r="F222" s="129"/>
      <c r="G222" s="135"/>
      <c r="H222" s="135"/>
      <c r="I222" s="135"/>
      <c r="J222" s="135"/>
      <c r="K222" s="135"/>
      <c r="L222" s="135"/>
    </row>
    <row r="223" spans="1:12" ht="14.1" customHeight="1" x14ac:dyDescent="0.3">
      <c r="A223" s="135"/>
      <c r="B223" s="136"/>
      <c r="C223" s="135"/>
      <c r="D223" s="135"/>
      <c r="E223" s="129"/>
      <c r="F223" s="129"/>
      <c r="G223" s="135"/>
      <c r="H223" s="135"/>
      <c r="I223" s="135"/>
      <c r="J223" s="135"/>
      <c r="K223" s="135"/>
      <c r="L223" s="135"/>
    </row>
    <row r="224" spans="1:12" ht="14.1" customHeight="1" x14ac:dyDescent="0.3">
      <c r="A224" s="135"/>
      <c r="B224" s="136"/>
      <c r="C224" s="135"/>
      <c r="D224" s="135"/>
      <c r="E224" s="129"/>
      <c r="F224" s="129"/>
      <c r="G224" s="135"/>
      <c r="H224" s="135"/>
      <c r="I224" s="135"/>
      <c r="J224" s="135"/>
      <c r="K224" s="135"/>
      <c r="L224" s="135"/>
    </row>
    <row r="225" spans="1:12" ht="14.1" customHeight="1" x14ac:dyDescent="0.3">
      <c r="A225" s="135"/>
      <c r="B225" s="136"/>
      <c r="C225" s="135"/>
      <c r="D225" s="135"/>
      <c r="E225" s="129"/>
      <c r="F225" s="129"/>
      <c r="G225" s="135"/>
      <c r="H225" s="135"/>
      <c r="I225" s="135"/>
      <c r="J225" s="135"/>
      <c r="K225" s="135"/>
      <c r="L225" s="135"/>
    </row>
    <row r="226" spans="1:12" ht="14.1" customHeight="1" x14ac:dyDescent="0.3">
      <c r="A226" s="135"/>
      <c r="B226" s="136"/>
      <c r="C226" s="135"/>
      <c r="D226" s="135"/>
      <c r="E226" s="129"/>
      <c r="F226" s="129"/>
      <c r="G226" s="135"/>
      <c r="H226" s="135"/>
      <c r="I226" s="135"/>
      <c r="J226" s="135"/>
      <c r="K226" s="135"/>
      <c r="L226" s="135"/>
    </row>
    <row r="227" spans="1:12" ht="14.1" customHeight="1" x14ac:dyDescent="0.3">
      <c r="A227" s="135"/>
      <c r="B227" s="136"/>
      <c r="C227" s="135"/>
      <c r="D227" s="135"/>
      <c r="E227" s="129"/>
      <c r="F227" s="129"/>
      <c r="G227" s="135"/>
      <c r="H227" s="135"/>
      <c r="I227" s="135"/>
      <c r="J227" s="135"/>
      <c r="K227" s="135"/>
      <c r="L227" s="135"/>
    </row>
    <row r="228" spans="1:12" ht="14.1" customHeight="1" x14ac:dyDescent="0.3">
      <c r="A228" s="135"/>
      <c r="B228" s="136"/>
      <c r="C228" s="135"/>
      <c r="D228" s="135"/>
      <c r="E228" s="129"/>
      <c r="F228" s="129"/>
      <c r="G228" s="135"/>
      <c r="H228" s="135"/>
      <c r="I228" s="135"/>
      <c r="J228" s="135"/>
      <c r="K228" s="135"/>
      <c r="L228" s="135"/>
    </row>
    <row r="229" spans="1:12" ht="14.1" customHeight="1" x14ac:dyDescent="0.3">
      <c r="A229" s="135"/>
      <c r="B229" s="136"/>
      <c r="C229" s="135"/>
      <c r="D229" s="135"/>
      <c r="E229" s="129"/>
      <c r="F229" s="129"/>
      <c r="G229" s="135"/>
      <c r="H229" s="135"/>
      <c r="I229" s="135"/>
      <c r="J229" s="135"/>
      <c r="K229" s="135"/>
      <c r="L229" s="135"/>
    </row>
    <row r="230" spans="1:12" ht="14.1" customHeight="1" x14ac:dyDescent="0.3">
      <c r="A230" s="135"/>
      <c r="B230" s="136"/>
      <c r="C230" s="135"/>
      <c r="D230" s="135"/>
      <c r="E230" s="129"/>
      <c r="F230" s="129"/>
      <c r="G230" s="135"/>
      <c r="H230" s="135"/>
      <c r="I230" s="135"/>
      <c r="J230" s="135"/>
      <c r="K230" s="135"/>
      <c r="L230" s="135"/>
    </row>
    <row r="231" spans="1:12" ht="14.1" customHeight="1" x14ac:dyDescent="0.3">
      <c r="A231" s="135"/>
      <c r="B231" s="136"/>
      <c r="C231" s="135"/>
      <c r="D231" s="135"/>
      <c r="E231" s="129"/>
      <c r="F231" s="129"/>
      <c r="G231" s="135"/>
      <c r="H231" s="135"/>
      <c r="I231" s="135"/>
      <c r="J231" s="135"/>
      <c r="K231" s="135"/>
      <c r="L231" s="135"/>
    </row>
    <row r="232" spans="1:12" ht="14.1" customHeight="1" x14ac:dyDescent="0.3">
      <c r="A232" s="135"/>
      <c r="B232" s="136"/>
      <c r="C232" s="135"/>
      <c r="D232" s="135"/>
      <c r="E232" s="129"/>
      <c r="F232" s="129"/>
      <c r="G232" s="135"/>
      <c r="H232" s="135"/>
      <c r="I232" s="135"/>
      <c r="J232" s="135"/>
      <c r="K232" s="135"/>
      <c r="L232" s="135"/>
    </row>
    <row r="233" spans="1:12" ht="14.1" customHeight="1" x14ac:dyDescent="0.3">
      <c r="A233" s="135"/>
      <c r="B233" s="136"/>
      <c r="C233" s="135"/>
      <c r="D233" s="135"/>
      <c r="E233" s="129"/>
      <c r="F233" s="129"/>
      <c r="G233" s="135"/>
      <c r="H233" s="135"/>
      <c r="I233" s="135"/>
      <c r="J233" s="135"/>
      <c r="K233" s="135"/>
      <c r="L233" s="135"/>
    </row>
    <row r="234" spans="1:12" ht="14.1" customHeight="1" x14ac:dyDescent="0.3">
      <c r="A234" s="135"/>
      <c r="B234" s="136"/>
      <c r="C234" s="135"/>
      <c r="D234" s="135"/>
      <c r="E234" s="129"/>
      <c r="F234" s="129"/>
      <c r="G234" s="135"/>
      <c r="H234" s="135"/>
      <c r="I234" s="135"/>
      <c r="J234" s="135"/>
      <c r="K234" s="135"/>
      <c r="L234" s="135"/>
    </row>
    <row r="235" spans="1:12" ht="14.1" customHeight="1" x14ac:dyDescent="0.3">
      <c r="A235" s="135"/>
      <c r="B235" s="136"/>
      <c r="C235" s="135"/>
      <c r="D235" s="135"/>
      <c r="E235" s="129"/>
      <c r="F235" s="129"/>
      <c r="G235" s="135"/>
      <c r="H235" s="135"/>
      <c r="I235" s="135"/>
      <c r="J235" s="135"/>
      <c r="K235" s="135"/>
      <c r="L235" s="135"/>
    </row>
    <row r="236" spans="1:12" ht="14.1" customHeight="1" x14ac:dyDescent="0.3">
      <c r="A236" s="135"/>
      <c r="B236" s="136"/>
      <c r="C236" s="135"/>
      <c r="D236" s="135"/>
      <c r="E236" s="129"/>
      <c r="F236" s="129"/>
      <c r="G236" s="135"/>
      <c r="H236" s="135"/>
      <c r="I236" s="135"/>
      <c r="J236" s="135"/>
      <c r="K236" s="135"/>
      <c r="L236" s="135"/>
    </row>
    <row r="237" spans="1:12" ht="14.1" customHeight="1" x14ac:dyDescent="0.3">
      <c r="A237" s="135"/>
      <c r="B237" s="136"/>
      <c r="C237" s="135"/>
      <c r="D237" s="135"/>
      <c r="E237" s="129"/>
      <c r="F237" s="129"/>
      <c r="G237" s="135"/>
      <c r="H237" s="135"/>
      <c r="I237" s="135"/>
      <c r="J237" s="135"/>
      <c r="K237" s="135"/>
      <c r="L237" s="135"/>
    </row>
    <row r="238" spans="1:12" ht="14.1" customHeight="1" x14ac:dyDescent="0.3">
      <c r="A238" s="135"/>
      <c r="B238" s="136"/>
      <c r="C238" s="135"/>
      <c r="D238" s="135"/>
      <c r="E238" s="129"/>
      <c r="F238" s="129"/>
      <c r="G238" s="135"/>
      <c r="H238" s="135"/>
      <c r="I238" s="135"/>
      <c r="J238" s="135"/>
      <c r="K238" s="135"/>
      <c r="L238" s="135"/>
    </row>
    <row r="239" spans="1:12" ht="14.1" customHeight="1" x14ac:dyDescent="0.3">
      <c r="A239" s="135"/>
      <c r="B239" s="136"/>
      <c r="C239" s="135"/>
      <c r="D239" s="135"/>
      <c r="E239" s="129"/>
      <c r="F239" s="129"/>
      <c r="G239" s="135"/>
      <c r="H239" s="135"/>
      <c r="I239" s="135"/>
      <c r="J239" s="135"/>
      <c r="K239" s="135"/>
      <c r="L239" s="135"/>
    </row>
    <row r="240" spans="1:12" ht="14.1" customHeight="1" x14ac:dyDescent="0.3">
      <c r="A240" s="135"/>
      <c r="B240" s="136"/>
      <c r="C240" s="135"/>
      <c r="D240" s="135"/>
      <c r="E240" s="129"/>
      <c r="F240" s="129"/>
      <c r="G240" s="135"/>
      <c r="H240" s="135"/>
      <c r="I240" s="135"/>
      <c r="J240" s="135"/>
      <c r="K240" s="135"/>
      <c r="L240" s="135"/>
    </row>
    <row r="241" spans="1:12" ht="14.1" customHeight="1" x14ac:dyDescent="0.3">
      <c r="A241" s="135"/>
      <c r="B241" s="136"/>
      <c r="C241" s="135"/>
      <c r="D241" s="135"/>
      <c r="E241" s="129"/>
      <c r="F241" s="129"/>
      <c r="G241" s="135"/>
      <c r="H241" s="135"/>
      <c r="I241" s="135"/>
      <c r="J241" s="135"/>
      <c r="K241" s="135"/>
      <c r="L241" s="135"/>
    </row>
    <row r="242" spans="1:12" ht="14.1" customHeight="1" x14ac:dyDescent="0.3">
      <c r="A242" s="135"/>
      <c r="B242" s="136"/>
      <c r="C242" s="135"/>
      <c r="D242" s="135"/>
      <c r="E242" s="129"/>
      <c r="F242" s="129"/>
      <c r="G242" s="135"/>
      <c r="H242" s="135"/>
      <c r="I242" s="135"/>
      <c r="J242" s="135"/>
      <c r="K242" s="135"/>
      <c r="L242" s="135"/>
    </row>
    <row r="243" spans="1:12" ht="14.1" customHeight="1" x14ac:dyDescent="0.3">
      <c r="A243" s="135"/>
      <c r="B243" s="136"/>
      <c r="C243" s="135"/>
      <c r="D243" s="135"/>
      <c r="E243" s="129"/>
      <c r="F243" s="129"/>
      <c r="G243" s="135"/>
      <c r="H243" s="135"/>
      <c r="I243" s="135"/>
      <c r="J243" s="135"/>
      <c r="K243" s="135"/>
      <c r="L243" s="135"/>
    </row>
    <row r="244" spans="1:12" ht="14.1" customHeight="1" x14ac:dyDescent="0.3">
      <c r="A244" s="135"/>
      <c r="B244" s="136"/>
      <c r="C244" s="135"/>
      <c r="D244" s="135"/>
      <c r="E244" s="129"/>
      <c r="F244" s="129"/>
      <c r="G244" s="135"/>
      <c r="H244" s="135"/>
      <c r="I244" s="135"/>
      <c r="J244" s="135"/>
      <c r="K244" s="135"/>
      <c r="L244" s="135"/>
    </row>
    <row r="245" spans="1:12" ht="14.1" customHeight="1" x14ac:dyDescent="0.3">
      <c r="A245" s="135"/>
      <c r="B245" s="136"/>
      <c r="C245" s="135"/>
      <c r="D245" s="135"/>
      <c r="E245" s="129"/>
      <c r="F245" s="129"/>
      <c r="G245" s="135"/>
      <c r="H245" s="135"/>
      <c r="I245" s="135"/>
      <c r="J245" s="135"/>
      <c r="K245" s="135"/>
      <c r="L245" s="135"/>
    </row>
    <row r="246" spans="1:12" ht="14.1" customHeight="1" x14ac:dyDescent="0.3">
      <c r="A246" s="135"/>
      <c r="B246" s="136"/>
      <c r="C246" s="135"/>
      <c r="D246" s="135"/>
      <c r="E246" s="129"/>
      <c r="F246" s="129"/>
      <c r="G246" s="135"/>
      <c r="H246" s="135"/>
      <c r="I246" s="135"/>
      <c r="J246" s="135"/>
      <c r="K246" s="135"/>
      <c r="L246" s="135"/>
    </row>
    <row r="247" spans="1:12" ht="14.1" customHeight="1" x14ac:dyDescent="0.3">
      <c r="A247" s="135"/>
      <c r="B247" s="136"/>
      <c r="C247" s="135"/>
      <c r="D247" s="135"/>
      <c r="E247" s="129"/>
      <c r="F247" s="129"/>
      <c r="G247" s="135"/>
      <c r="H247" s="135"/>
      <c r="I247" s="135"/>
      <c r="J247" s="135"/>
      <c r="K247" s="135"/>
      <c r="L247" s="135"/>
    </row>
    <row r="248" spans="1:12" ht="14.1" customHeight="1" x14ac:dyDescent="0.3">
      <c r="A248" s="135"/>
      <c r="B248" s="136"/>
      <c r="C248" s="135"/>
      <c r="D248" s="135"/>
      <c r="E248" s="129"/>
      <c r="F248" s="129"/>
      <c r="G248" s="135"/>
      <c r="H248" s="135"/>
      <c r="I248" s="135"/>
      <c r="J248" s="135"/>
      <c r="K248" s="135"/>
      <c r="L248" s="135"/>
    </row>
    <row r="249" spans="1:12" ht="14.1" customHeight="1" x14ac:dyDescent="0.3">
      <c r="A249" s="135"/>
      <c r="B249" s="136"/>
      <c r="C249" s="135"/>
      <c r="D249" s="135"/>
      <c r="E249" s="129"/>
      <c r="F249" s="129"/>
      <c r="G249" s="135"/>
      <c r="H249" s="135"/>
      <c r="I249" s="135"/>
      <c r="J249" s="135"/>
      <c r="K249" s="135"/>
      <c r="L249" s="135"/>
    </row>
    <row r="250" spans="1:12" ht="14.1" customHeight="1" x14ac:dyDescent="0.3">
      <c r="A250" s="135"/>
      <c r="B250" s="136"/>
      <c r="C250" s="135"/>
      <c r="D250" s="135"/>
      <c r="E250" s="129"/>
      <c r="F250" s="129"/>
      <c r="G250" s="135"/>
      <c r="H250" s="135"/>
      <c r="I250" s="135"/>
      <c r="J250" s="135"/>
      <c r="K250" s="135"/>
      <c r="L250" s="135"/>
    </row>
  </sheetData>
  <conditionalFormatting sqref="B1">
    <cfRule type="expression" dxfId="4" priority="4">
      <formula>(controlnbr_user&lt;&gt;controlnbr_calculated)</formula>
    </cfRule>
  </conditionalFormatting>
  <conditionalFormatting sqref="D1">
    <cfRule type="cellIs" dxfId="3" priority="2" operator="notBetween">
      <formula>0</formula>
      <formula>999</formula>
    </cfRule>
    <cfRule type="expression" dxfId="2" priority="3">
      <formula>AND($D$1=958,kwnr&gt;=76)</formula>
    </cfRule>
  </conditionalFormatting>
  <conditionalFormatting sqref="A1:C1">
    <cfRule type="expression" dxfId="1" priority="1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 xr:uid="{00000000-0002-0000-0400-000000000000}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2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style="13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65" t="str">
        <f>Ident!A1</f>
        <v>N° ONSS:</v>
      </c>
      <c r="B1" s="266" t="e">
        <f>TEXT(user_nummer_rsz_ppo,"0000000-00")</f>
        <v>#VALUE!</v>
      </c>
      <c r="C1" s="265" t="str">
        <f>Ident!C1</f>
        <v>CATÉGORIE D'EMPLOYEUR:</v>
      </c>
      <c r="D1" s="267" t="e">
        <f>TEXT(user_wg_cat,"000")</f>
        <v>#VALUE!</v>
      </c>
      <c r="E1" s="190"/>
      <c r="F1" s="220" t="s">
        <v>541</v>
      </c>
      <c r="G1" s="209"/>
      <c r="H1" s="209"/>
      <c r="I1" s="209"/>
      <c r="J1" s="209"/>
      <c r="K1" s="209"/>
      <c r="L1" s="209"/>
      <c r="M1" s="177" t="s">
        <v>542</v>
      </c>
      <c r="N1" s="199" t="s">
        <v>543</v>
      </c>
      <c r="O1" s="199"/>
      <c r="P1" s="199"/>
      <c r="Q1" s="199"/>
      <c r="R1" s="199"/>
      <c r="S1" s="190"/>
      <c r="T1" s="199" t="s">
        <v>544</v>
      </c>
      <c r="U1" s="199"/>
      <c r="V1" s="199"/>
      <c r="W1" s="199"/>
      <c r="X1" s="191"/>
      <c r="Y1" s="206" t="s">
        <v>545</v>
      </c>
      <c r="Z1" s="207"/>
      <c r="AA1" s="207"/>
      <c r="AB1" s="208"/>
      <c r="AC1" s="192"/>
      <c r="AD1" s="210" t="s">
        <v>546</v>
      </c>
      <c r="AE1" s="211"/>
      <c r="AF1" s="211"/>
      <c r="AG1" s="211"/>
      <c r="AH1" s="211"/>
      <c r="AI1" s="211"/>
      <c r="AJ1" s="211"/>
      <c r="AK1" s="212"/>
    </row>
    <row r="2" spans="1:37" ht="18" customHeight="1" x14ac:dyDescent="0.2">
      <c r="A2" s="322" t="s">
        <v>77</v>
      </c>
      <c r="B2" s="322"/>
      <c r="C2" s="322"/>
      <c r="D2" s="322"/>
      <c r="E2" s="270"/>
      <c r="F2" s="279"/>
      <c r="G2" s="280"/>
      <c r="H2" s="280"/>
      <c r="I2" s="280"/>
      <c r="J2" s="280"/>
      <c r="K2" s="280"/>
      <c r="L2" s="281"/>
      <c r="M2" s="282"/>
      <c r="N2" s="283" t="s">
        <v>78</v>
      </c>
      <c r="O2" s="282"/>
      <c r="P2" s="199" t="s">
        <v>79</v>
      </c>
      <c r="Q2" s="199"/>
      <c r="R2" s="199"/>
      <c r="S2" s="270"/>
      <c r="T2" s="284"/>
      <c r="U2" s="285"/>
      <c r="V2" s="285"/>
      <c r="W2" s="286"/>
      <c r="X2" s="287"/>
      <c r="Y2" s="220" t="s">
        <v>80</v>
      </c>
      <c r="Z2" s="220"/>
      <c r="AA2" s="220" t="s">
        <v>81</v>
      </c>
      <c r="AB2" s="220"/>
      <c r="AC2" s="288"/>
      <c r="AD2" s="289"/>
      <c r="AE2" s="290"/>
      <c r="AF2" s="290"/>
      <c r="AG2" s="290"/>
      <c r="AH2" s="290"/>
      <c r="AI2" s="290"/>
      <c r="AJ2" s="291"/>
      <c r="AK2" s="292"/>
    </row>
    <row r="3" spans="1:37" ht="60" customHeight="1" x14ac:dyDescent="0.3">
      <c r="A3" s="176" t="s">
        <v>489</v>
      </c>
      <c r="B3" s="176" t="s">
        <v>74</v>
      </c>
      <c r="C3" s="176" t="s">
        <v>490</v>
      </c>
      <c r="D3" s="176" t="s">
        <v>514</v>
      </c>
      <c r="E3" s="173"/>
      <c r="F3" s="133" t="s">
        <v>526</v>
      </c>
      <c r="G3" s="133" t="s">
        <v>527</v>
      </c>
      <c r="H3" s="133" t="s">
        <v>528</v>
      </c>
      <c r="I3" s="133" t="s">
        <v>529</v>
      </c>
      <c r="J3" s="133" t="s">
        <v>530</v>
      </c>
      <c r="K3" s="133" t="s">
        <v>531</v>
      </c>
      <c r="L3" s="133" t="s">
        <v>532</v>
      </c>
      <c r="N3" s="201"/>
      <c r="O3" s="175"/>
      <c r="P3" s="204" t="s">
        <v>533</v>
      </c>
      <c r="Q3" s="204" t="s">
        <v>534</v>
      </c>
      <c r="R3" s="217" t="s">
        <v>535</v>
      </c>
      <c r="S3" s="173"/>
      <c r="T3" s="178" t="s">
        <v>82</v>
      </c>
      <c r="U3" s="204" t="s">
        <v>536</v>
      </c>
      <c r="V3" s="217" t="s">
        <v>538</v>
      </c>
      <c r="W3" s="178" t="s">
        <v>83</v>
      </c>
      <c r="X3" s="174"/>
      <c r="Y3" s="133" t="s">
        <v>539</v>
      </c>
      <c r="Z3" s="133" t="s">
        <v>540</v>
      </c>
      <c r="AA3" s="133" t="s">
        <v>539</v>
      </c>
      <c r="AB3" s="133" t="s">
        <v>540</v>
      </c>
      <c r="AC3" s="179"/>
      <c r="AD3" s="214" t="s">
        <v>470</v>
      </c>
      <c r="AE3" s="214" t="s">
        <v>524</v>
      </c>
      <c r="AF3" s="214" t="s">
        <v>525</v>
      </c>
      <c r="AG3" s="214" t="s">
        <v>471</v>
      </c>
      <c r="AH3" s="214" t="s">
        <v>472</v>
      </c>
      <c r="AI3" s="214" t="s">
        <v>473</v>
      </c>
      <c r="AJ3" s="215" t="s">
        <v>474</v>
      </c>
      <c r="AK3" s="219" t="s">
        <v>537</v>
      </c>
    </row>
    <row r="4" spans="1:37" ht="14.1" customHeight="1" x14ac:dyDescent="0.3">
      <c r="A4" s="180">
        <f>Ident!A4</f>
        <v>0</v>
      </c>
      <c r="B4" s="180">
        <f>Ident!B4</f>
        <v>0</v>
      </c>
      <c r="C4" s="180">
        <f>Ident!C4</f>
        <v>0</v>
      </c>
      <c r="D4" s="180">
        <f>Ident!D4</f>
        <v>0</v>
      </c>
      <c r="E4" s="141"/>
      <c r="F4" s="135"/>
      <c r="G4" s="135"/>
      <c r="H4" s="135"/>
      <c r="I4" s="135"/>
      <c r="J4" s="135"/>
      <c r="K4" s="135"/>
      <c r="L4" s="135"/>
      <c r="M4" s="181">
        <f>BerM1!E4</f>
        <v>0</v>
      </c>
      <c r="N4" s="202"/>
      <c r="O4" s="141"/>
      <c r="P4" s="202"/>
      <c r="Q4" s="205"/>
      <c r="R4" s="222" t="str">
        <f>BerM1!G4</f>
        <v>OK</v>
      </c>
      <c r="S4" s="141"/>
      <c r="T4" s="180">
        <f>BerM1!P4</f>
        <v>0</v>
      </c>
      <c r="U4" s="202"/>
      <c r="V4" s="221" t="str">
        <f>BerM1!R4</f>
        <v>OK</v>
      </c>
      <c r="W4" s="180">
        <f>BerM1!S4</f>
        <v>0</v>
      </c>
      <c r="X4" s="143"/>
      <c r="Y4" s="135"/>
      <c r="Z4" s="135"/>
      <c r="AA4" s="135"/>
      <c r="AB4" s="135"/>
      <c r="AC4" s="182"/>
      <c r="AD4" s="216"/>
      <c r="AE4" s="216"/>
      <c r="AF4" s="216"/>
      <c r="AG4" s="216"/>
      <c r="AH4" s="216"/>
      <c r="AI4" s="216"/>
      <c r="AJ4" s="216"/>
      <c r="AK4" s="221" t="str">
        <f>BerM1!U4</f>
        <v>OK</v>
      </c>
    </row>
    <row r="5" spans="1:37" ht="14.1" customHeight="1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141"/>
      <c r="F5" s="135"/>
      <c r="G5" s="135"/>
      <c r="H5" s="135"/>
      <c r="I5" s="135"/>
      <c r="J5" s="135"/>
      <c r="K5" s="135"/>
      <c r="L5" s="135"/>
      <c r="M5" s="181">
        <f>BerM1!E5</f>
        <v>0</v>
      </c>
      <c r="N5" s="202"/>
      <c r="O5" s="141"/>
      <c r="P5" s="202"/>
      <c r="Q5" s="205"/>
      <c r="R5" s="222" t="str">
        <f>BerM1!G5</f>
        <v>OK</v>
      </c>
      <c r="S5" s="141"/>
      <c r="T5" s="180">
        <f>BerM1!P5</f>
        <v>0</v>
      </c>
      <c r="U5" s="202"/>
      <c r="V5" s="221" t="str">
        <f>BerM1!R5</f>
        <v>OK</v>
      </c>
      <c r="W5" s="180">
        <f>BerM1!S5</f>
        <v>0</v>
      </c>
      <c r="X5" s="143"/>
      <c r="Y5" s="135"/>
      <c r="Z5" s="135"/>
      <c r="AA5" s="135"/>
      <c r="AB5" s="135"/>
      <c r="AC5" s="182"/>
      <c r="AD5" s="216"/>
      <c r="AE5" s="216"/>
      <c r="AF5" s="216"/>
      <c r="AG5" s="216"/>
      <c r="AH5" s="216"/>
      <c r="AI5" s="216"/>
      <c r="AJ5" s="216"/>
      <c r="AK5" s="221" t="str">
        <f>BerM1!U5</f>
        <v>OK</v>
      </c>
    </row>
    <row r="6" spans="1:37" ht="14.1" customHeight="1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141"/>
      <c r="F6" s="135"/>
      <c r="G6" s="135"/>
      <c r="H6" s="135"/>
      <c r="I6" s="135"/>
      <c r="J6" s="135"/>
      <c r="K6" s="135"/>
      <c r="L6" s="135"/>
      <c r="M6" s="181">
        <f>BerM1!E6</f>
        <v>0</v>
      </c>
      <c r="N6" s="202"/>
      <c r="O6" s="141"/>
      <c r="P6" s="202"/>
      <c r="Q6" s="205"/>
      <c r="R6" s="222" t="str">
        <f>BerM1!G6</f>
        <v>OK</v>
      </c>
      <c r="S6" s="141"/>
      <c r="T6" s="180">
        <f>BerM1!P6</f>
        <v>0</v>
      </c>
      <c r="U6" s="202"/>
      <c r="V6" s="221" t="str">
        <f>BerM1!R6</f>
        <v>OK</v>
      </c>
      <c r="W6" s="180">
        <f>BerM1!S6</f>
        <v>0</v>
      </c>
      <c r="X6" s="143"/>
      <c r="Y6" s="135"/>
      <c r="Z6" s="135"/>
      <c r="AA6" s="135"/>
      <c r="AB6" s="135"/>
      <c r="AC6" s="182"/>
      <c r="AD6" s="216"/>
      <c r="AE6" s="216"/>
      <c r="AF6" s="216"/>
      <c r="AG6" s="216"/>
      <c r="AH6" s="216"/>
      <c r="AI6" s="216"/>
      <c r="AJ6" s="216"/>
      <c r="AK6" s="221" t="str">
        <f>BerM1!U6</f>
        <v>OK</v>
      </c>
    </row>
    <row r="7" spans="1:37" ht="14.1" customHeight="1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141"/>
      <c r="F7" s="135"/>
      <c r="G7" s="135"/>
      <c r="H7" s="135"/>
      <c r="I7" s="135"/>
      <c r="J7" s="135"/>
      <c r="K7" s="135"/>
      <c r="L7" s="135"/>
      <c r="M7" s="181">
        <f>BerM1!E7</f>
        <v>0</v>
      </c>
      <c r="N7" s="202"/>
      <c r="O7" s="141"/>
      <c r="P7" s="202"/>
      <c r="Q7" s="205"/>
      <c r="R7" s="222" t="str">
        <f>BerM1!G7</f>
        <v>OK</v>
      </c>
      <c r="S7" s="141"/>
      <c r="T7" s="180">
        <f>BerM1!P7</f>
        <v>0</v>
      </c>
      <c r="U7" s="202"/>
      <c r="V7" s="221" t="str">
        <f>BerM1!R7</f>
        <v>OK</v>
      </c>
      <c r="W7" s="180">
        <f>BerM1!S7</f>
        <v>0</v>
      </c>
      <c r="X7" s="143"/>
      <c r="Y7" s="135"/>
      <c r="Z7" s="135"/>
      <c r="AA7" s="135"/>
      <c r="AB7" s="135"/>
      <c r="AC7" s="182"/>
      <c r="AD7" s="216"/>
      <c r="AE7" s="216"/>
      <c r="AF7" s="216"/>
      <c r="AG7" s="216"/>
      <c r="AH7" s="216"/>
      <c r="AI7" s="216"/>
      <c r="AJ7" s="216"/>
      <c r="AK7" s="221" t="str">
        <f>BerM1!U7</f>
        <v>OK</v>
      </c>
    </row>
    <row r="8" spans="1:37" ht="14.1" customHeight="1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141"/>
      <c r="F8" s="135"/>
      <c r="G8" s="135"/>
      <c r="H8" s="135"/>
      <c r="I8" s="135"/>
      <c r="J8" s="135"/>
      <c r="K8" s="135"/>
      <c r="L8" s="135"/>
      <c r="M8" s="181">
        <f>BerM1!E8</f>
        <v>0</v>
      </c>
      <c r="N8" s="202"/>
      <c r="O8" s="141"/>
      <c r="P8" s="202"/>
      <c r="Q8" s="205"/>
      <c r="R8" s="222" t="str">
        <f>BerM1!G8</f>
        <v>OK</v>
      </c>
      <c r="S8" s="141"/>
      <c r="T8" s="180">
        <f>BerM1!P8</f>
        <v>0</v>
      </c>
      <c r="U8" s="202"/>
      <c r="V8" s="221" t="str">
        <f>BerM1!R8</f>
        <v>OK</v>
      </c>
      <c r="W8" s="180">
        <f>BerM1!S8</f>
        <v>0</v>
      </c>
      <c r="X8" s="143"/>
      <c r="Y8" s="135"/>
      <c r="Z8" s="135"/>
      <c r="AA8" s="135"/>
      <c r="AB8" s="135"/>
      <c r="AC8" s="182"/>
      <c r="AD8" s="216"/>
      <c r="AE8" s="216"/>
      <c r="AF8" s="216"/>
      <c r="AG8" s="216"/>
      <c r="AH8" s="216"/>
      <c r="AI8" s="216"/>
      <c r="AJ8" s="216"/>
      <c r="AK8" s="221" t="str">
        <f>BerM1!U8</f>
        <v>OK</v>
      </c>
    </row>
    <row r="9" spans="1:37" ht="14.1" customHeight="1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141"/>
      <c r="F9" s="135"/>
      <c r="G9" s="135"/>
      <c r="H9" s="135"/>
      <c r="I9" s="135"/>
      <c r="J9" s="135"/>
      <c r="K9" s="135"/>
      <c r="L9" s="135"/>
      <c r="M9" s="181">
        <f>BerM1!E9</f>
        <v>0</v>
      </c>
      <c r="N9" s="202"/>
      <c r="O9" s="141"/>
      <c r="P9" s="202"/>
      <c r="Q9" s="205"/>
      <c r="R9" s="222" t="str">
        <f>BerM1!G9</f>
        <v>OK</v>
      </c>
      <c r="S9" s="141"/>
      <c r="T9" s="180">
        <f>BerM1!P9</f>
        <v>0</v>
      </c>
      <c r="U9" s="202"/>
      <c r="V9" s="221" t="str">
        <f>BerM1!R9</f>
        <v>OK</v>
      </c>
      <c r="W9" s="180">
        <f>BerM1!S9</f>
        <v>0</v>
      </c>
      <c r="X9" s="143"/>
      <c r="Y9" s="135"/>
      <c r="Z9" s="135"/>
      <c r="AA9" s="135"/>
      <c r="AB9" s="135"/>
      <c r="AC9" s="182"/>
      <c r="AD9" s="216"/>
      <c r="AE9" s="216"/>
      <c r="AF9" s="216"/>
      <c r="AG9" s="216"/>
      <c r="AH9" s="216"/>
      <c r="AI9" s="216"/>
      <c r="AJ9" s="216"/>
      <c r="AK9" s="221" t="str">
        <f>BerM1!U9</f>
        <v>OK</v>
      </c>
    </row>
    <row r="10" spans="1:37" ht="14.1" customHeight="1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141"/>
      <c r="F10" s="135"/>
      <c r="G10" s="135"/>
      <c r="H10" s="135"/>
      <c r="I10" s="135"/>
      <c r="J10" s="135"/>
      <c r="K10" s="135"/>
      <c r="L10" s="135"/>
      <c r="M10" s="181">
        <f>BerM1!E10</f>
        <v>0</v>
      </c>
      <c r="N10" s="202"/>
      <c r="O10" s="141"/>
      <c r="P10" s="202"/>
      <c r="Q10" s="205"/>
      <c r="R10" s="222" t="str">
        <f>BerM1!G10</f>
        <v>OK</v>
      </c>
      <c r="S10" s="141"/>
      <c r="T10" s="180">
        <f>BerM1!P10</f>
        <v>0</v>
      </c>
      <c r="U10" s="202"/>
      <c r="V10" s="221" t="str">
        <f>BerM1!R10</f>
        <v>OK</v>
      </c>
      <c r="W10" s="180">
        <f>BerM1!S10</f>
        <v>0</v>
      </c>
      <c r="X10" s="143"/>
      <c r="Y10" s="135"/>
      <c r="Z10" s="135"/>
      <c r="AA10" s="135"/>
      <c r="AB10" s="135"/>
      <c r="AC10" s="182"/>
      <c r="AD10" s="216"/>
      <c r="AE10" s="216"/>
      <c r="AF10" s="216"/>
      <c r="AG10" s="216"/>
      <c r="AH10" s="216"/>
      <c r="AI10" s="216"/>
      <c r="AJ10" s="216"/>
      <c r="AK10" s="221" t="str">
        <f>BerM1!U10</f>
        <v>OK</v>
      </c>
    </row>
    <row r="11" spans="1:37" ht="14.1" customHeight="1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141"/>
      <c r="F11" s="135"/>
      <c r="G11" s="135"/>
      <c r="H11" s="135"/>
      <c r="I11" s="135"/>
      <c r="J11" s="135"/>
      <c r="K11" s="135"/>
      <c r="L11" s="135"/>
      <c r="M11" s="181">
        <f>BerM1!E11</f>
        <v>0</v>
      </c>
      <c r="N11" s="202"/>
      <c r="O11" s="141"/>
      <c r="P11" s="202"/>
      <c r="Q11" s="205"/>
      <c r="R11" s="222" t="str">
        <f>BerM1!G11</f>
        <v>OK</v>
      </c>
      <c r="S11" s="141"/>
      <c r="T11" s="180">
        <f>BerM1!P11</f>
        <v>0</v>
      </c>
      <c r="U11" s="202"/>
      <c r="V11" s="221" t="str">
        <f>BerM1!R11</f>
        <v>OK</v>
      </c>
      <c r="W11" s="180">
        <f>BerM1!S11</f>
        <v>0</v>
      </c>
      <c r="X11" s="143"/>
      <c r="Y11" s="135"/>
      <c r="Z11" s="135"/>
      <c r="AA11" s="135"/>
      <c r="AB11" s="135"/>
      <c r="AC11" s="182"/>
      <c r="AD11" s="216"/>
      <c r="AE11" s="216"/>
      <c r="AF11" s="216"/>
      <c r="AG11" s="216"/>
      <c r="AH11" s="216"/>
      <c r="AI11" s="216"/>
      <c r="AJ11" s="216"/>
      <c r="AK11" s="221" t="str">
        <f>BerM1!U11</f>
        <v>OK</v>
      </c>
    </row>
    <row r="12" spans="1:37" ht="14.1" customHeight="1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141"/>
      <c r="F12" s="135"/>
      <c r="G12" s="135"/>
      <c r="H12" s="135"/>
      <c r="I12" s="135"/>
      <c r="J12" s="135"/>
      <c r="K12" s="135"/>
      <c r="L12" s="135"/>
      <c r="M12" s="181">
        <f>BerM1!E12</f>
        <v>0</v>
      </c>
      <c r="N12" s="202"/>
      <c r="O12" s="141"/>
      <c r="P12" s="202"/>
      <c r="Q12" s="205"/>
      <c r="R12" s="222" t="str">
        <f>BerM1!G12</f>
        <v>OK</v>
      </c>
      <c r="S12" s="141"/>
      <c r="T12" s="180">
        <f>BerM1!P12</f>
        <v>0</v>
      </c>
      <c r="U12" s="202"/>
      <c r="V12" s="221" t="str">
        <f>BerM1!R12</f>
        <v>OK</v>
      </c>
      <c r="W12" s="180">
        <f>BerM1!S12</f>
        <v>0</v>
      </c>
      <c r="X12" s="143"/>
      <c r="Y12" s="135"/>
      <c r="Z12" s="135"/>
      <c r="AA12" s="135"/>
      <c r="AB12" s="135"/>
      <c r="AC12" s="182"/>
      <c r="AD12" s="216"/>
      <c r="AE12" s="216"/>
      <c r="AF12" s="216"/>
      <c r="AG12" s="216"/>
      <c r="AH12" s="216"/>
      <c r="AI12" s="216"/>
      <c r="AJ12" s="216"/>
      <c r="AK12" s="221" t="str">
        <f>BerM1!U12</f>
        <v>OK</v>
      </c>
    </row>
    <row r="13" spans="1:37" ht="14.1" customHeight="1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141"/>
      <c r="F13" s="135"/>
      <c r="G13" s="135"/>
      <c r="H13" s="135"/>
      <c r="I13" s="135"/>
      <c r="J13" s="135"/>
      <c r="K13" s="135"/>
      <c r="L13" s="135"/>
      <c r="M13" s="181">
        <f>BerM1!E13</f>
        <v>0</v>
      </c>
      <c r="N13" s="202"/>
      <c r="O13" s="141"/>
      <c r="P13" s="202"/>
      <c r="Q13" s="205"/>
      <c r="R13" s="222" t="str">
        <f>BerM1!G13</f>
        <v>OK</v>
      </c>
      <c r="S13" s="141"/>
      <c r="T13" s="180">
        <f>BerM1!P13</f>
        <v>0</v>
      </c>
      <c r="U13" s="202"/>
      <c r="V13" s="221" t="str">
        <f>BerM1!R13</f>
        <v>OK</v>
      </c>
      <c r="W13" s="180">
        <f>BerM1!S13</f>
        <v>0</v>
      </c>
      <c r="X13" s="143"/>
      <c r="Y13" s="135"/>
      <c r="Z13" s="135"/>
      <c r="AA13" s="135"/>
      <c r="AB13" s="135"/>
      <c r="AC13" s="182"/>
      <c r="AD13" s="216"/>
      <c r="AE13" s="216"/>
      <c r="AF13" s="216"/>
      <c r="AG13" s="216"/>
      <c r="AH13" s="216"/>
      <c r="AI13" s="216"/>
      <c r="AJ13" s="216"/>
      <c r="AK13" s="221" t="str">
        <f>BerM1!U13</f>
        <v>OK</v>
      </c>
    </row>
    <row r="14" spans="1:37" ht="14.1" customHeight="1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141"/>
      <c r="F14" s="135"/>
      <c r="G14" s="135"/>
      <c r="H14" s="135"/>
      <c r="I14" s="135"/>
      <c r="J14" s="135"/>
      <c r="K14" s="135"/>
      <c r="L14" s="135"/>
      <c r="M14" s="181">
        <f>BerM1!E14</f>
        <v>0</v>
      </c>
      <c r="N14" s="202"/>
      <c r="O14" s="141"/>
      <c r="P14" s="202"/>
      <c r="Q14" s="205"/>
      <c r="R14" s="222" t="str">
        <f>BerM1!G14</f>
        <v>OK</v>
      </c>
      <c r="S14" s="141"/>
      <c r="T14" s="180">
        <f>BerM1!P14</f>
        <v>0</v>
      </c>
      <c r="U14" s="202"/>
      <c r="V14" s="221" t="str">
        <f>BerM1!R14</f>
        <v>OK</v>
      </c>
      <c r="W14" s="180">
        <f>BerM1!S14</f>
        <v>0</v>
      </c>
      <c r="X14" s="143"/>
      <c r="Y14" s="135"/>
      <c r="Z14" s="135"/>
      <c r="AA14" s="135"/>
      <c r="AB14" s="135"/>
      <c r="AC14" s="182"/>
      <c r="AD14" s="216"/>
      <c r="AE14" s="216"/>
      <c r="AF14" s="216"/>
      <c r="AG14" s="216"/>
      <c r="AH14" s="216"/>
      <c r="AI14" s="216"/>
      <c r="AJ14" s="216"/>
      <c r="AK14" s="221" t="str">
        <f>BerM1!U14</f>
        <v>OK</v>
      </c>
    </row>
    <row r="15" spans="1:37" ht="14.1" customHeight="1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141"/>
      <c r="F15" s="135"/>
      <c r="G15" s="135"/>
      <c r="H15" s="135"/>
      <c r="I15" s="135"/>
      <c r="J15" s="135"/>
      <c r="K15" s="135"/>
      <c r="L15" s="135"/>
      <c r="M15" s="181">
        <f>BerM1!E15</f>
        <v>0</v>
      </c>
      <c r="N15" s="202"/>
      <c r="O15" s="141"/>
      <c r="P15" s="202"/>
      <c r="Q15" s="205"/>
      <c r="R15" s="222" t="str">
        <f>BerM1!G15</f>
        <v>OK</v>
      </c>
      <c r="S15" s="141"/>
      <c r="T15" s="180">
        <f>BerM1!P15</f>
        <v>0</v>
      </c>
      <c r="U15" s="202"/>
      <c r="V15" s="221" t="str">
        <f>BerM1!R15</f>
        <v>OK</v>
      </c>
      <c r="W15" s="180">
        <f>BerM1!S15</f>
        <v>0</v>
      </c>
      <c r="X15" s="143"/>
      <c r="Y15" s="135"/>
      <c r="Z15" s="135"/>
      <c r="AA15" s="135"/>
      <c r="AB15" s="135"/>
      <c r="AC15" s="182"/>
      <c r="AD15" s="216"/>
      <c r="AE15" s="216"/>
      <c r="AF15" s="216"/>
      <c r="AG15" s="216"/>
      <c r="AH15" s="216"/>
      <c r="AI15" s="216"/>
      <c r="AJ15" s="216"/>
      <c r="AK15" s="221" t="str">
        <f>BerM1!U15</f>
        <v>OK</v>
      </c>
    </row>
    <row r="16" spans="1:37" ht="14.1" customHeight="1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141"/>
      <c r="F16" s="135"/>
      <c r="G16" s="135"/>
      <c r="H16" s="135"/>
      <c r="I16" s="135"/>
      <c r="J16" s="135"/>
      <c r="K16" s="135"/>
      <c r="L16" s="135"/>
      <c r="M16" s="181">
        <f>BerM1!E16</f>
        <v>0</v>
      </c>
      <c r="N16" s="202"/>
      <c r="O16" s="141"/>
      <c r="P16" s="202"/>
      <c r="Q16" s="205"/>
      <c r="R16" s="222" t="str">
        <f>BerM1!G16</f>
        <v>OK</v>
      </c>
      <c r="S16" s="141"/>
      <c r="T16" s="180">
        <f>BerM1!P16</f>
        <v>0</v>
      </c>
      <c r="U16" s="202"/>
      <c r="V16" s="221" t="str">
        <f>BerM1!R16</f>
        <v>OK</v>
      </c>
      <c r="W16" s="180">
        <f>BerM1!S16</f>
        <v>0</v>
      </c>
      <c r="X16" s="143"/>
      <c r="Y16" s="135"/>
      <c r="Z16" s="135"/>
      <c r="AA16" s="135"/>
      <c r="AB16" s="135"/>
      <c r="AC16" s="182"/>
      <c r="AD16" s="216"/>
      <c r="AE16" s="216"/>
      <c r="AF16" s="216"/>
      <c r="AG16" s="216"/>
      <c r="AH16" s="216"/>
      <c r="AI16" s="216"/>
      <c r="AJ16" s="216"/>
      <c r="AK16" s="221" t="str">
        <f>BerM1!U16</f>
        <v>OK</v>
      </c>
    </row>
    <row r="17" spans="1:37" ht="14.1" customHeight="1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141"/>
      <c r="F17" s="135"/>
      <c r="G17" s="135"/>
      <c r="H17" s="135"/>
      <c r="I17" s="135"/>
      <c r="J17" s="135"/>
      <c r="K17" s="135"/>
      <c r="L17" s="135"/>
      <c r="M17" s="181">
        <f>BerM1!E17</f>
        <v>0</v>
      </c>
      <c r="N17" s="202"/>
      <c r="O17" s="141"/>
      <c r="P17" s="202"/>
      <c r="Q17" s="205"/>
      <c r="R17" s="222" t="str">
        <f>BerM1!G17</f>
        <v>OK</v>
      </c>
      <c r="S17" s="141"/>
      <c r="T17" s="180">
        <f>BerM1!P17</f>
        <v>0</v>
      </c>
      <c r="U17" s="202"/>
      <c r="V17" s="221" t="str">
        <f>BerM1!R17</f>
        <v>OK</v>
      </c>
      <c r="W17" s="180">
        <f>BerM1!S17</f>
        <v>0</v>
      </c>
      <c r="X17" s="143"/>
      <c r="Y17" s="135"/>
      <c r="Z17" s="135"/>
      <c r="AA17" s="135"/>
      <c r="AB17" s="135"/>
      <c r="AC17" s="182"/>
      <c r="AD17" s="216"/>
      <c r="AE17" s="216"/>
      <c r="AF17" s="216"/>
      <c r="AG17" s="216"/>
      <c r="AH17" s="216"/>
      <c r="AI17" s="216"/>
      <c r="AJ17" s="216"/>
      <c r="AK17" s="221" t="str">
        <f>BerM1!U17</f>
        <v>OK</v>
      </c>
    </row>
    <row r="18" spans="1:37" ht="14.1" customHeight="1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141"/>
      <c r="F18" s="135"/>
      <c r="G18" s="135"/>
      <c r="H18" s="135"/>
      <c r="I18" s="135"/>
      <c r="J18" s="135"/>
      <c r="K18" s="135"/>
      <c r="L18" s="135"/>
      <c r="M18" s="181">
        <f>BerM1!E18</f>
        <v>0</v>
      </c>
      <c r="N18" s="202"/>
      <c r="O18" s="141"/>
      <c r="P18" s="202"/>
      <c r="Q18" s="205"/>
      <c r="R18" s="222" t="str">
        <f>BerM1!G18</f>
        <v>OK</v>
      </c>
      <c r="S18" s="141"/>
      <c r="T18" s="180">
        <f>BerM1!P18</f>
        <v>0</v>
      </c>
      <c r="U18" s="202"/>
      <c r="V18" s="221" t="str">
        <f>BerM1!R18</f>
        <v>OK</v>
      </c>
      <c r="W18" s="180">
        <f>BerM1!S18</f>
        <v>0</v>
      </c>
      <c r="X18" s="143"/>
      <c r="Y18" s="135"/>
      <c r="Z18" s="135"/>
      <c r="AA18" s="135"/>
      <c r="AB18" s="135"/>
      <c r="AC18" s="182"/>
      <c r="AD18" s="216"/>
      <c r="AE18" s="216"/>
      <c r="AF18" s="216"/>
      <c r="AG18" s="216"/>
      <c r="AH18" s="216"/>
      <c r="AI18" s="216"/>
      <c r="AJ18" s="216"/>
      <c r="AK18" s="221" t="str">
        <f>BerM1!U18</f>
        <v>OK</v>
      </c>
    </row>
    <row r="19" spans="1:37" ht="14.1" customHeight="1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141"/>
      <c r="F19" s="135"/>
      <c r="G19" s="135"/>
      <c r="H19" s="135"/>
      <c r="I19" s="135"/>
      <c r="J19" s="135"/>
      <c r="K19" s="135"/>
      <c r="L19" s="135"/>
      <c r="M19" s="181">
        <f>BerM1!E19</f>
        <v>0</v>
      </c>
      <c r="N19" s="202"/>
      <c r="O19" s="141"/>
      <c r="P19" s="202"/>
      <c r="Q19" s="205"/>
      <c r="R19" s="222" t="str">
        <f>BerM1!G19</f>
        <v>OK</v>
      </c>
      <c r="S19" s="141"/>
      <c r="T19" s="180">
        <f>BerM1!P19</f>
        <v>0</v>
      </c>
      <c r="U19" s="202"/>
      <c r="V19" s="221" t="str">
        <f>BerM1!R19</f>
        <v>OK</v>
      </c>
      <c r="W19" s="180">
        <f>BerM1!S19</f>
        <v>0</v>
      </c>
      <c r="X19" s="143"/>
      <c r="Y19" s="135"/>
      <c r="Z19" s="135"/>
      <c r="AA19" s="135"/>
      <c r="AB19" s="135"/>
      <c r="AC19" s="182"/>
      <c r="AD19" s="216"/>
      <c r="AE19" s="216"/>
      <c r="AF19" s="216"/>
      <c r="AG19" s="216"/>
      <c r="AH19" s="216"/>
      <c r="AI19" s="216"/>
      <c r="AJ19" s="216"/>
      <c r="AK19" s="221" t="str">
        <f>BerM1!U19</f>
        <v>OK</v>
      </c>
    </row>
    <row r="20" spans="1:37" ht="14.1" customHeight="1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141"/>
      <c r="F20" s="135"/>
      <c r="G20" s="135"/>
      <c r="H20" s="135"/>
      <c r="I20" s="135"/>
      <c r="J20" s="135"/>
      <c r="K20" s="135"/>
      <c r="L20" s="135"/>
      <c r="M20" s="181">
        <f>BerM1!E20</f>
        <v>0</v>
      </c>
      <c r="N20" s="202"/>
      <c r="O20" s="141"/>
      <c r="P20" s="202"/>
      <c r="Q20" s="205"/>
      <c r="R20" s="222" t="str">
        <f>BerM1!G20</f>
        <v>OK</v>
      </c>
      <c r="S20" s="141"/>
      <c r="T20" s="180">
        <f>BerM1!P20</f>
        <v>0</v>
      </c>
      <c r="U20" s="202"/>
      <c r="V20" s="221" t="str">
        <f>BerM1!R20</f>
        <v>OK</v>
      </c>
      <c r="W20" s="180">
        <f>BerM1!S20</f>
        <v>0</v>
      </c>
      <c r="X20" s="143"/>
      <c r="Y20" s="135"/>
      <c r="Z20" s="135"/>
      <c r="AA20" s="135"/>
      <c r="AB20" s="135"/>
      <c r="AC20" s="182"/>
      <c r="AD20" s="216"/>
      <c r="AE20" s="216"/>
      <c r="AF20" s="216"/>
      <c r="AG20" s="216"/>
      <c r="AH20" s="216"/>
      <c r="AI20" s="216"/>
      <c r="AJ20" s="216"/>
      <c r="AK20" s="221" t="str">
        <f>BerM1!U20</f>
        <v>OK</v>
      </c>
    </row>
    <row r="21" spans="1:37" ht="14.1" customHeight="1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141"/>
      <c r="F21" s="135"/>
      <c r="G21" s="135"/>
      <c r="H21" s="135"/>
      <c r="I21" s="135"/>
      <c r="J21" s="135"/>
      <c r="K21" s="135"/>
      <c r="L21" s="135"/>
      <c r="M21" s="181">
        <f>BerM1!E21</f>
        <v>0</v>
      </c>
      <c r="N21" s="202"/>
      <c r="O21" s="141"/>
      <c r="P21" s="202"/>
      <c r="Q21" s="205"/>
      <c r="R21" s="222" t="str">
        <f>BerM1!G21</f>
        <v>OK</v>
      </c>
      <c r="S21" s="141"/>
      <c r="T21" s="180">
        <f>BerM1!P21</f>
        <v>0</v>
      </c>
      <c r="U21" s="202"/>
      <c r="V21" s="221" t="str">
        <f>BerM1!R21</f>
        <v>OK</v>
      </c>
      <c r="W21" s="180">
        <f>BerM1!S21</f>
        <v>0</v>
      </c>
      <c r="X21" s="143"/>
      <c r="Y21" s="135"/>
      <c r="Z21" s="135"/>
      <c r="AA21" s="135"/>
      <c r="AB21" s="135"/>
      <c r="AC21" s="182"/>
      <c r="AD21" s="216"/>
      <c r="AE21" s="216"/>
      <c r="AF21" s="216"/>
      <c r="AG21" s="216"/>
      <c r="AH21" s="216"/>
      <c r="AI21" s="216"/>
      <c r="AJ21" s="216"/>
      <c r="AK21" s="221" t="str">
        <f>BerM1!U21</f>
        <v>OK</v>
      </c>
    </row>
    <row r="22" spans="1:37" ht="14.1" customHeight="1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141"/>
      <c r="F22" s="135"/>
      <c r="G22" s="135"/>
      <c r="H22" s="135"/>
      <c r="I22" s="135"/>
      <c r="J22" s="135"/>
      <c r="K22" s="135"/>
      <c r="L22" s="135"/>
      <c r="M22" s="181">
        <f>BerM1!E22</f>
        <v>0</v>
      </c>
      <c r="N22" s="202"/>
      <c r="O22" s="141"/>
      <c r="P22" s="202"/>
      <c r="Q22" s="205"/>
      <c r="R22" s="222" t="str">
        <f>BerM1!G22</f>
        <v>OK</v>
      </c>
      <c r="S22" s="141"/>
      <c r="T22" s="180">
        <f>BerM1!P22</f>
        <v>0</v>
      </c>
      <c r="U22" s="202"/>
      <c r="V22" s="221" t="str">
        <f>BerM1!R22</f>
        <v>OK</v>
      </c>
      <c r="W22" s="180">
        <f>BerM1!S22</f>
        <v>0</v>
      </c>
      <c r="X22" s="143"/>
      <c r="Y22" s="135"/>
      <c r="Z22" s="135"/>
      <c r="AA22" s="135"/>
      <c r="AB22" s="135"/>
      <c r="AC22" s="182"/>
      <c r="AD22" s="216"/>
      <c r="AE22" s="216"/>
      <c r="AF22" s="216"/>
      <c r="AG22" s="216"/>
      <c r="AH22" s="216"/>
      <c r="AI22" s="216"/>
      <c r="AJ22" s="216"/>
      <c r="AK22" s="221" t="str">
        <f>BerM1!U22</f>
        <v>OK</v>
      </c>
    </row>
    <row r="23" spans="1:37" ht="14.1" customHeight="1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141"/>
      <c r="F23" s="135"/>
      <c r="G23" s="135"/>
      <c r="H23" s="135"/>
      <c r="I23" s="135"/>
      <c r="J23" s="135"/>
      <c r="K23" s="135"/>
      <c r="L23" s="135"/>
      <c r="M23" s="181">
        <f>BerM1!E23</f>
        <v>0</v>
      </c>
      <c r="N23" s="202"/>
      <c r="O23" s="141"/>
      <c r="P23" s="202"/>
      <c r="Q23" s="205"/>
      <c r="R23" s="222" t="str">
        <f>BerM1!G23</f>
        <v>OK</v>
      </c>
      <c r="S23" s="141"/>
      <c r="T23" s="180">
        <f>BerM1!P23</f>
        <v>0</v>
      </c>
      <c r="U23" s="202"/>
      <c r="V23" s="221" t="str">
        <f>BerM1!R23</f>
        <v>OK</v>
      </c>
      <c r="W23" s="180">
        <f>BerM1!S23</f>
        <v>0</v>
      </c>
      <c r="X23" s="143"/>
      <c r="Y23" s="135"/>
      <c r="Z23" s="135"/>
      <c r="AA23" s="135"/>
      <c r="AB23" s="135"/>
      <c r="AC23" s="182"/>
      <c r="AD23" s="216"/>
      <c r="AE23" s="216"/>
      <c r="AF23" s="216"/>
      <c r="AG23" s="216"/>
      <c r="AH23" s="216"/>
      <c r="AI23" s="216"/>
      <c r="AJ23" s="216"/>
      <c r="AK23" s="221" t="str">
        <f>BerM1!U23</f>
        <v>OK</v>
      </c>
    </row>
    <row r="24" spans="1:37" ht="14.1" customHeight="1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141"/>
      <c r="F24" s="135"/>
      <c r="G24" s="135"/>
      <c r="H24" s="135"/>
      <c r="I24" s="135"/>
      <c r="J24" s="135"/>
      <c r="K24" s="135"/>
      <c r="L24" s="135"/>
      <c r="M24" s="181">
        <f>BerM1!E24</f>
        <v>0</v>
      </c>
      <c r="N24" s="202"/>
      <c r="O24" s="141"/>
      <c r="P24" s="202"/>
      <c r="Q24" s="205"/>
      <c r="R24" s="222" t="str">
        <f>BerM1!G24</f>
        <v>OK</v>
      </c>
      <c r="S24" s="141"/>
      <c r="T24" s="180">
        <f>BerM1!P24</f>
        <v>0</v>
      </c>
      <c r="U24" s="202"/>
      <c r="V24" s="221" t="str">
        <f>BerM1!R24</f>
        <v>OK</v>
      </c>
      <c r="W24" s="180">
        <f>BerM1!S24</f>
        <v>0</v>
      </c>
      <c r="X24" s="143"/>
      <c r="Y24" s="135"/>
      <c r="Z24" s="135"/>
      <c r="AA24" s="135"/>
      <c r="AB24" s="135"/>
      <c r="AC24" s="182"/>
      <c r="AD24" s="216"/>
      <c r="AE24" s="216"/>
      <c r="AF24" s="216"/>
      <c r="AG24" s="216"/>
      <c r="AH24" s="216"/>
      <c r="AI24" s="216"/>
      <c r="AJ24" s="216"/>
      <c r="AK24" s="221" t="str">
        <f>BerM1!U24</f>
        <v>OK</v>
      </c>
    </row>
    <row r="25" spans="1:37" ht="14.1" customHeight="1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141"/>
      <c r="F25" s="135"/>
      <c r="G25" s="135"/>
      <c r="H25" s="135"/>
      <c r="I25" s="135"/>
      <c r="J25" s="135"/>
      <c r="K25" s="135"/>
      <c r="L25" s="135"/>
      <c r="M25" s="181">
        <f>BerM1!E25</f>
        <v>0</v>
      </c>
      <c r="N25" s="202"/>
      <c r="O25" s="141"/>
      <c r="P25" s="202"/>
      <c r="Q25" s="205"/>
      <c r="R25" s="222" t="str">
        <f>BerM1!G25</f>
        <v>OK</v>
      </c>
      <c r="S25" s="141"/>
      <c r="T25" s="180">
        <f>BerM1!P25</f>
        <v>0</v>
      </c>
      <c r="U25" s="202"/>
      <c r="V25" s="221" t="str">
        <f>BerM1!R25</f>
        <v>OK</v>
      </c>
      <c r="W25" s="180">
        <f>BerM1!S25</f>
        <v>0</v>
      </c>
      <c r="X25" s="143"/>
      <c r="Y25" s="135"/>
      <c r="Z25" s="135"/>
      <c r="AA25" s="135"/>
      <c r="AB25" s="135"/>
      <c r="AC25" s="182"/>
      <c r="AD25" s="216"/>
      <c r="AE25" s="216"/>
      <c r="AF25" s="216"/>
      <c r="AG25" s="216"/>
      <c r="AH25" s="216"/>
      <c r="AI25" s="216"/>
      <c r="AJ25" s="216"/>
      <c r="AK25" s="221" t="str">
        <f>BerM1!U25</f>
        <v>OK</v>
      </c>
    </row>
    <row r="26" spans="1:37" ht="14.1" customHeight="1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141"/>
      <c r="F26" s="135"/>
      <c r="G26" s="135"/>
      <c r="H26" s="135"/>
      <c r="I26" s="135"/>
      <c r="J26" s="135"/>
      <c r="K26" s="135"/>
      <c r="L26" s="135"/>
      <c r="M26" s="181">
        <f>BerM1!E26</f>
        <v>0</v>
      </c>
      <c r="N26" s="202"/>
      <c r="O26" s="141"/>
      <c r="P26" s="202"/>
      <c r="Q26" s="205"/>
      <c r="R26" s="222" t="str">
        <f>BerM1!G26</f>
        <v>OK</v>
      </c>
      <c r="S26" s="141"/>
      <c r="T26" s="180">
        <f>BerM1!P26</f>
        <v>0</v>
      </c>
      <c r="U26" s="202"/>
      <c r="V26" s="221" t="str">
        <f>BerM1!R26</f>
        <v>OK</v>
      </c>
      <c r="W26" s="180">
        <f>BerM1!S26</f>
        <v>0</v>
      </c>
      <c r="X26" s="143"/>
      <c r="Y26" s="135"/>
      <c r="Z26" s="135"/>
      <c r="AA26" s="135"/>
      <c r="AB26" s="135"/>
      <c r="AC26" s="182"/>
      <c r="AD26" s="216"/>
      <c r="AE26" s="216"/>
      <c r="AF26" s="216"/>
      <c r="AG26" s="216"/>
      <c r="AH26" s="216"/>
      <c r="AI26" s="216"/>
      <c r="AJ26" s="216"/>
      <c r="AK26" s="221" t="str">
        <f>BerM1!U26</f>
        <v>OK</v>
      </c>
    </row>
    <row r="27" spans="1:37" ht="14.1" customHeight="1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141"/>
      <c r="F27" s="135"/>
      <c r="G27" s="135"/>
      <c r="H27" s="135"/>
      <c r="I27" s="135"/>
      <c r="J27" s="135"/>
      <c r="K27" s="135"/>
      <c r="L27" s="135"/>
      <c r="M27" s="181">
        <f>BerM1!E27</f>
        <v>0</v>
      </c>
      <c r="N27" s="202"/>
      <c r="O27" s="141"/>
      <c r="P27" s="202"/>
      <c r="Q27" s="205"/>
      <c r="R27" s="222" t="str">
        <f>BerM1!G27</f>
        <v>OK</v>
      </c>
      <c r="S27" s="141"/>
      <c r="T27" s="180">
        <f>BerM1!P27</f>
        <v>0</v>
      </c>
      <c r="U27" s="202"/>
      <c r="V27" s="221" t="str">
        <f>BerM1!R27</f>
        <v>OK</v>
      </c>
      <c r="W27" s="180">
        <f>BerM1!S27</f>
        <v>0</v>
      </c>
      <c r="X27" s="143"/>
      <c r="Y27" s="135"/>
      <c r="Z27" s="135"/>
      <c r="AA27" s="135"/>
      <c r="AB27" s="135"/>
      <c r="AC27" s="182"/>
      <c r="AD27" s="216"/>
      <c r="AE27" s="216"/>
      <c r="AF27" s="216"/>
      <c r="AG27" s="216"/>
      <c r="AH27" s="216"/>
      <c r="AI27" s="216"/>
      <c r="AJ27" s="216"/>
      <c r="AK27" s="221" t="str">
        <f>BerM1!U27</f>
        <v>OK</v>
      </c>
    </row>
    <row r="28" spans="1:37" ht="14.1" customHeight="1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141"/>
      <c r="F28" s="135"/>
      <c r="G28" s="135"/>
      <c r="H28" s="135"/>
      <c r="I28" s="135"/>
      <c r="J28" s="135"/>
      <c r="K28" s="135"/>
      <c r="L28" s="135"/>
      <c r="M28" s="181">
        <f>BerM1!E28</f>
        <v>0</v>
      </c>
      <c r="N28" s="202"/>
      <c r="O28" s="141"/>
      <c r="P28" s="202"/>
      <c r="Q28" s="205"/>
      <c r="R28" s="222" t="str">
        <f>BerM1!G28</f>
        <v>OK</v>
      </c>
      <c r="S28" s="141"/>
      <c r="T28" s="180">
        <f>BerM1!P28</f>
        <v>0</v>
      </c>
      <c r="U28" s="202"/>
      <c r="V28" s="221" t="str">
        <f>BerM1!R28</f>
        <v>OK</v>
      </c>
      <c r="W28" s="180">
        <f>BerM1!S28</f>
        <v>0</v>
      </c>
      <c r="X28" s="143"/>
      <c r="Y28" s="135"/>
      <c r="Z28" s="135"/>
      <c r="AA28" s="135"/>
      <c r="AB28" s="135"/>
      <c r="AC28" s="182"/>
      <c r="AD28" s="216"/>
      <c r="AE28" s="216"/>
      <c r="AF28" s="216"/>
      <c r="AG28" s="216"/>
      <c r="AH28" s="216"/>
      <c r="AI28" s="216"/>
      <c r="AJ28" s="216"/>
      <c r="AK28" s="221" t="str">
        <f>BerM1!U28</f>
        <v>OK</v>
      </c>
    </row>
    <row r="29" spans="1:37" ht="14.1" customHeight="1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141"/>
      <c r="F29" s="135"/>
      <c r="G29" s="135"/>
      <c r="H29" s="135"/>
      <c r="I29" s="135"/>
      <c r="J29" s="135"/>
      <c r="K29" s="135"/>
      <c r="L29" s="135"/>
      <c r="M29" s="181">
        <f>BerM1!E29</f>
        <v>0</v>
      </c>
      <c r="N29" s="202"/>
      <c r="O29" s="141"/>
      <c r="P29" s="202"/>
      <c r="Q29" s="205"/>
      <c r="R29" s="222" t="str">
        <f>BerM1!G29</f>
        <v>OK</v>
      </c>
      <c r="S29" s="141"/>
      <c r="T29" s="180">
        <f>BerM1!P29</f>
        <v>0</v>
      </c>
      <c r="U29" s="202"/>
      <c r="V29" s="221" t="str">
        <f>BerM1!R29</f>
        <v>OK</v>
      </c>
      <c r="W29" s="180">
        <f>BerM1!S29</f>
        <v>0</v>
      </c>
      <c r="X29" s="143"/>
      <c r="Y29" s="135"/>
      <c r="Z29" s="135"/>
      <c r="AA29" s="135"/>
      <c r="AB29" s="135"/>
      <c r="AC29" s="182"/>
      <c r="AD29" s="216"/>
      <c r="AE29" s="216"/>
      <c r="AF29" s="216"/>
      <c r="AG29" s="216"/>
      <c r="AH29" s="216"/>
      <c r="AI29" s="216"/>
      <c r="AJ29" s="216"/>
      <c r="AK29" s="221" t="str">
        <f>BerM1!U29</f>
        <v>OK</v>
      </c>
    </row>
    <row r="30" spans="1:37" ht="14.1" customHeight="1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141"/>
      <c r="F30" s="135"/>
      <c r="G30" s="135"/>
      <c r="H30" s="135"/>
      <c r="I30" s="135"/>
      <c r="J30" s="135"/>
      <c r="K30" s="135"/>
      <c r="L30" s="135"/>
      <c r="M30" s="181">
        <f>BerM1!E30</f>
        <v>0</v>
      </c>
      <c r="N30" s="202"/>
      <c r="O30" s="141"/>
      <c r="P30" s="202"/>
      <c r="Q30" s="205"/>
      <c r="R30" s="222" t="str">
        <f>BerM1!G30</f>
        <v>OK</v>
      </c>
      <c r="S30" s="141"/>
      <c r="T30" s="180">
        <f>BerM1!P30</f>
        <v>0</v>
      </c>
      <c r="U30" s="202"/>
      <c r="V30" s="221" t="str">
        <f>BerM1!R30</f>
        <v>OK</v>
      </c>
      <c r="W30" s="180">
        <f>BerM1!S30</f>
        <v>0</v>
      </c>
      <c r="X30" s="143"/>
      <c r="Y30" s="135"/>
      <c r="Z30" s="135"/>
      <c r="AA30" s="135"/>
      <c r="AB30" s="135"/>
      <c r="AC30" s="182"/>
      <c r="AD30" s="216"/>
      <c r="AE30" s="216"/>
      <c r="AF30" s="216"/>
      <c r="AG30" s="216"/>
      <c r="AH30" s="216"/>
      <c r="AI30" s="216"/>
      <c r="AJ30" s="216"/>
      <c r="AK30" s="221" t="str">
        <f>BerM1!U30</f>
        <v>OK</v>
      </c>
    </row>
    <row r="31" spans="1:37" ht="14.1" customHeight="1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141"/>
      <c r="F31" s="135"/>
      <c r="G31" s="135"/>
      <c r="H31" s="135"/>
      <c r="I31" s="135"/>
      <c r="J31" s="135"/>
      <c r="K31" s="135"/>
      <c r="L31" s="135"/>
      <c r="M31" s="181">
        <f>BerM1!E31</f>
        <v>0</v>
      </c>
      <c r="N31" s="202"/>
      <c r="O31" s="141"/>
      <c r="P31" s="202"/>
      <c r="Q31" s="205"/>
      <c r="R31" s="222" t="str">
        <f>BerM1!G31</f>
        <v>OK</v>
      </c>
      <c r="S31" s="141"/>
      <c r="T31" s="180">
        <f>BerM1!P31</f>
        <v>0</v>
      </c>
      <c r="U31" s="202"/>
      <c r="V31" s="221" t="str">
        <f>BerM1!R31</f>
        <v>OK</v>
      </c>
      <c r="W31" s="180">
        <f>BerM1!S31</f>
        <v>0</v>
      </c>
      <c r="X31" s="143"/>
      <c r="Y31" s="135"/>
      <c r="Z31" s="135"/>
      <c r="AA31" s="135"/>
      <c r="AB31" s="135"/>
      <c r="AC31" s="182"/>
      <c r="AD31" s="216"/>
      <c r="AE31" s="216"/>
      <c r="AF31" s="216"/>
      <c r="AG31" s="216"/>
      <c r="AH31" s="216"/>
      <c r="AI31" s="216"/>
      <c r="AJ31" s="216"/>
      <c r="AK31" s="221" t="str">
        <f>BerM1!U31</f>
        <v>OK</v>
      </c>
    </row>
    <row r="32" spans="1:37" ht="14.1" customHeight="1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141"/>
      <c r="F32" s="135"/>
      <c r="G32" s="135"/>
      <c r="H32" s="135"/>
      <c r="I32" s="135"/>
      <c r="J32" s="135"/>
      <c r="K32" s="135"/>
      <c r="L32" s="135"/>
      <c r="M32" s="181">
        <f>BerM1!E32</f>
        <v>0</v>
      </c>
      <c r="N32" s="202"/>
      <c r="O32" s="141"/>
      <c r="P32" s="202"/>
      <c r="Q32" s="205"/>
      <c r="R32" s="222" t="str">
        <f>BerM1!G32</f>
        <v>OK</v>
      </c>
      <c r="S32" s="141"/>
      <c r="T32" s="180">
        <f>BerM1!P32</f>
        <v>0</v>
      </c>
      <c r="U32" s="202"/>
      <c r="V32" s="221" t="str">
        <f>BerM1!R32</f>
        <v>OK</v>
      </c>
      <c r="W32" s="180">
        <f>BerM1!S32</f>
        <v>0</v>
      </c>
      <c r="X32" s="143"/>
      <c r="Y32" s="135"/>
      <c r="Z32" s="135"/>
      <c r="AA32" s="135"/>
      <c r="AB32" s="135"/>
      <c r="AC32" s="182"/>
      <c r="AD32" s="216"/>
      <c r="AE32" s="216"/>
      <c r="AF32" s="216"/>
      <c r="AG32" s="216"/>
      <c r="AH32" s="216"/>
      <c r="AI32" s="216"/>
      <c r="AJ32" s="216"/>
      <c r="AK32" s="221" t="str">
        <f>BerM1!U32</f>
        <v>OK</v>
      </c>
    </row>
    <row r="33" spans="1:37" ht="14.1" customHeight="1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141"/>
      <c r="F33" s="135"/>
      <c r="G33" s="135"/>
      <c r="H33" s="135"/>
      <c r="I33" s="135"/>
      <c r="J33" s="135"/>
      <c r="K33" s="135"/>
      <c r="L33" s="135"/>
      <c r="M33" s="181">
        <f>BerM1!E33</f>
        <v>0</v>
      </c>
      <c r="N33" s="202"/>
      <c r="O33" s="141"/>
      <c r="P33" s="202"/>
      <c r="Q33" s="205"/>
      <c r="R33" s="222" t="str">
        <f>BerM1!G33</f>
        <v>OK</v>
      </c>
      <c r="S33" s="141"/>
      <c r="T33" s="180">
        <f>BerM1!P33</f>
        <v>0</v>
      </c>
      <c r="U33" s="202"/>
      <c r="V33" s="221" t="str">
        <f>BerM1!R33</f>
        <v>OK</v>
      </c>
      <c r="W33" s="180">
        <f>BerM1!S33</f>
        <v>0</v>
      </c>
      <c r="X33" s="143"/>
      <c r="Y33" s="135"/>
      <c r="Z33" s="135"/>
      <c r="AA33" s="135"/>
      <c r="AB33" s="135"/>
      <c r="AC33" s="182"/>
      <c r="AD33" s="216"/>
      <c r="AE33" s="216"/>
      <c r="AF33" s="216"/>
      <c r="AG33" s="216"/>
      <c r="AH33" s="216"/>
      <c r="AI33" s="216"/>
      <c r="AJ33" s="216"/>
      <c r="AK33" s="221" t="str">
        <f>BerM1!U33</f>
        <v>OK</v>
      </c>
    </row>
    <row r="34" spans="1:37" ht="14.1" customHeight="1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141"/>
      <c r="F34" s="135"/>
      <c r="G34" s="135"/>
      <c r="H34" s="135"/>
      <c r="I34" s="135"/>
      <c r="J34" s="135"/>
      <c r="K34" s="135"/>
      <c r="L34" s="135"/>
      <c r="M34" s="181">
        <f>BerM1!E34</f>
        <v>0</v>
      </c>
      <c r="N34" s="202"/>
      <c r="O34" s="141"/>
      <c r="P34" s="202"/>
      <c r="Q34" s="205"/>
      <c r="R34" s="222" t="str">
        <f>BerM1!G34</f>
        <v>OK</v>
      </c>
      <c r="S34" s="141"/>
      <c r="T34" s="180">
        <f>BerM1!P34</f>
        <v>0</v>
      </c>
      <c r="U34" s="202"/>
      <c r="V34" s="221" t="str">
        <f>BerM1!R34</f>
        <v>OK</v>
      </c>
      <c r="W34" s="180">
        <f>BerM1!S34</f>
        <v>0</v>
      </c>
      <c r="X34" s="143"/>
      <c r="Y34" s="135"/>
      <c r="Z34" s="135"/>
      <c r="AA34" s="135"/>
      <c r="AB34" s="135"/>
      <c r="AC34" s="182"/>
      <c r="AD34" s="216"/>
      <c r="AE34" s="216"/>
      <c r="AF34" s="216"/>
      <c r="AG34" s="216"/>
      <c r="AH34" s="216"/>
      <c r="AI34" s="216"/>
      <c r="AJ34" s="216"/>
      <c r="AK34" s="221" t="str">
        <f>BerM1!U34</f>
        <v>OK</v>
      </c>
    </row>
    <row r="35" spans="1:37" ht="14.1" customHeight="1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141"/>
      <c r="F35" s="135"/>
      <c r="G35" s="135"/>
      <c r="H35" s="135"/>
      <c r="I35" s="135"/>
      <c r="J35" s="135"/>
      <c r="K35" s="135"/>
      <c r="L35" s="135"/>
      <c r="M35" s="181">
        <f>BerM1!E35</f>
        <v>0</v>
      </c>
      <c r="N35" s="202"/>
      <c r="O35" s="141"/>
      <c r="P35" s="202"/>
      <c r="Q35" s="205"/>
      <c r="R35" s="222" t="str">
        <f>BerM1!G35</f>
        <v>OK</v>
      </c>
      <c r="S35" s="141"/>
      <c r="T35" s="180">
        <f>BerM1!P35</f>
        <v>0</v>
      </c>
      <c r="U35" s="202"/>
      <c r="V35" s="221" t="str">
        <f>BerM1!R35</f>
        <v>OK</v>
      </c>
      <c r="W35" s="180">
        <f>BerM1!S35</f>
        <v>0</v>
      </c>
      <c r="X35" s="143"/>
      <c r="Y35" s="135"/>
      <c r="Z35" s="135"/>
      <c r="AA35" s="135"/>
      <c r="AB35" s="135"/>
      <c r="AC35" s="182"/>
      <c r="AD35" s="216"/>
      <c r="AE35" s="216"/>
      <c r="AF35" s="216"/>
      <c r="AG35" s="216"/>
      <c r="AH35" s="216"/>
      <c r="AI35" s="216"/>
      <c r="AJ35" s="216"/>
      <c r="AK35" s="221" t="str">
        <f>BerM1!U35</f>
        <v>OK</v>
      </c>
    </row>
    <row r="36" spans="1:37" ht="14.1" customHeight="1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141"/>
      <c r="F36" s="135"/>
      <c r="G36" s="135"/>
      <c r="H36" s="135"/>
      <c r="I36" s="135"/>
      <c r="J36" s="135"/>
      <c r="K36" s="135"/>
      <c r="L36" s="135"/>
      <c r="M36" s="181">
        <f>BerM1!E36</f>
        <v>0</v>
      </c>
      <c r="N36" s="202"/>
      <c r="O36" s="141"/>
      <c r="P36" s="202"/>
      <c r="Q36" s="205"/>
      <c r="R36" s="222" t="str">
        <f>BerM1!G36</f>
        <v>OK</v>
      </c>
      <c r="S36" s="141"/>
      <c r="T36" s="180">
        <f>BerM1!P36</f>
        <v>0</v>
      </c>
      <c r="U36" s="202"/>
      <c r="V36" s="221" t="str">
        <f>BerM1!R36</f>
        <v>OK</v>
      </c>
      <c r="W36" s="180">
        <f>BerM1!S36</f>
        <v>0</v>
      </c>
      <c r="X36" s="143"/>
      <c r="Y36" s="135"/>
      <c r="Z36" s="135"/>
      <c r="AA36" s="135"/>
      <c r="AB36" s="135"/>
      <c r="AC36" s="182"/>
      <c r="AD36" s="216"/>
      <c r="AE36" s="216"/>
      <c r="AF36" s="216"/>
      <c r="AG36" s="216"/>
      <c r="AH36" s="216"/>
      <c r="AI36" s="216"/>
      <c r="AJ36" s="216"/>
      <c r="AK36" s="221" t="str">
        <f>BerM1!U36</f>
        <v>OK</v>
      </c>
    </row>
    <row r="37" spans="1:37" ht="14.1" customHeight="1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141"/>
      <c r="F37" s="135"/>
      <c r="G37" s="135"/>
      <c r="H37" s="135"/>
      <c r="I37" s="135"/>
      <c r="J37" s="135"/>
      <c r="K37" s="135"/>
      <c r="L37" s="135"/>
      <c r="M37" s="181">
        <f>BerM1!E37</f>
        <v>0</v>
      </c>
      <c r="N37" s="202"/>
      <c r="O37" s="141"/>
      <c r="P37" s="202"/>
      <c r="Q37" s="205"/>
      <c r="R37" s="222" t="str">
        <f>BerM1!G37</f>
        <v>OK</v>
      </c>
      <c r="S37" s="141"/>
      <c r="T37" s="180">
        <f>BerM1!P37</f>
        <v>0</v>
      </c>
      <c r="U37" s="202"/>
      <c r="V37" s="221" t="str">
        <f>BerM1!R37</f>
        <v>OK</v>
      </c>
      <c r="W37" s="180">
        <f>BerM1!S37</f>
        <v>0</v>
      </c>
      <c r="X37" s="143"/>
      <c r="Y37" s="135"/>
      <c r="Z37" s="135"/>
      <c r="AA37" s="135"/>
      <c r="AB37" s="135"/>
      <c r="AC37" s="182"/>
      <c r="AD37" s="216"/>
      <c r="AE37" s="216"/>
      <c r="AF37" s="216"/>
      <c r="AG37" s="216"/>
      <c r="AH37" s="216"/>
      <c r="AI37" s="216"/>
      <c r="AJ37" s="216"/>
      <c r="AK37" s="221" t="str">
        <f>BerM1!U37</f>
        <v>OK</v>
      </c>
    </row>
    <row r="38" spans="1:37" ht="14.1" customHeight="1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141"/>
      <c r="F38" s="135"/>
      <c r="G38" s="135"/>
      <c r="H38" s="135"/>
      <c r="I38" s="135"/>
      <c r="J38" s="135"/>
      <c r="K38" s="135"/>
      <c r="L38" s="135"/>
      <c r="M38" s="181">
        <f>BerM1!E38</f>
        <v>0</v>
      </c>
      <c r="N38" s="202"/>
      <c r="O38" s="141"/>
      <c r="P38" s="202"/>
      <c r="Q38" s="205"/>
      <c r="R38" s="222" t="str">
        <f>BerM1!G38</f>
        <v>OK</v>
      </c>
      <c r="S38" s="141"/>
      <c r="T38" s="180">
        <f>BerM1!P38</f>
        <v>0</v>
      </c>
      <c r="U38" s="202"/>
      <c r="V38" s="221" t="str">
        <f>BerM1!R38</f>
        <v>OK</v>
      </c>
      <c r="W38" s="180">
        <f>BerM1!S38</f>
        <v>0</v>
      </c>
      <c r="X38" s="143"/>
      <c r="Y38" s="135"/>
      <c r="Z38" s="135"/>
      <c r="AA38" s="135"/>
      <c r="AB38" s="135"/>
      <c r="AC38" s="182"/>
      <c r="AD38" s="216"/>
      <c r="AE38" s="216"/>
      <c r="AF38" s="216"/>
      <c r="AG38" s="216"/>
      <c r="AH38" s="216"/>
      <c r="AI38" s="216"/>
      <c r="AJ38" s="216"/>
      <c r="AK38" s="221" t="str">
        <f>BerM1!U38</f>
        <v>OK</v>
      </c>
    </row>
    <row r="39" spans="1:37" ht="14.1" customHeight="1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141"/>
      <c r="F39" s="135"/>
      <c r="G39" s="135"/>
      <c r="H39" s="135"/>
      <c r="I39" s="135"/>
      <c r="J39" s="135"/>
      <c r="K39" s="135"/>
      <c r="L39" s="135"/>
      <c r="M39" s="181">
        <f>BerM1!E39</f>
        <v>0</v>
      </c>
      <c r="N39" s="202"/>
      <c r="O39" s="141"/>
      <c r="P39" s="202"/>
      <c r="Q39" s="205"/>
      <c r="R39" s="222" t="str">
        <f>BerM1!G39</f>
        <v>OK</v>
      </c>
      <c r="S39" s="141"/>
      <c r="T39" s="180">
        <f>BerM1!P39</f>
        <v>0</v>
      </c>
      <c r="U39" s="202"/>
      <c r="V39" s="221" t="str">
        <f>BerM1!R39</f>
        <v>OK</v>
      </c>
      <c r="W39" s="180">
        <f>BerM1!S39</f>
        <v>0</v>
      </c>
      <c r="X39" s="143"/>
      <c r="Y39" s="135"/>
      <c r="Z39" s="135"/>
      <c r="AA39" s="135"/>
      <c r="AB39" s="135"/>
      <c r="AC39" s="182"/>
      <c r="AD39" s="216"/>
      <c r="AE39" s="216"/>
      <c r="AF39" s="216"/>
      <c r="AG39" s="216"/>
      <c r="AH39" s="216"/>
      <c r="AI39" s="216"/>
      <c r="AJ39" s="216"/>
      <c r="AK39" s="221" t="str">
        <f>BerM1!U39</f>
        <v>OK</v>
      </c>
    </row>
    <row r="40" spans="1:37" ht="14.1" customHeight="1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141"/>
      <c r="F40" s="135"/>
      <c r="G40" s="135"/>
      <c r="H40" s="135"/>
      <c r="I40" s="135"/>
      <c r="J40" s="135"/>
      <c r="K40" s="135"/>
      <c r="L40" s="135"/>
      <c r="M40" s="181">
        <f>BerM1!E40</f>
        <v>0</v>
      </c>
      <c r="N40" s="202"/>
      <c r="O40" s="141"/>
      <c r="P40" s="202"/>
      <c r="Q40" s="205"/>
      <c r="R40" s="222" t="str">
        <f>BerM1!G40</f>
        <v>OK</v>
      </c>
      <c r="S40" s="141"/>
      <c r="T40" s="180">
        <f>BerM1!P40</f>
        <v>0</v>
      </c>
      <c r="U40" s="202"/>
      <c r="V40" s="221" t="str">
        <f>BerM1!R40</f>
        <v>OK</v>
      </c>
      <c r="W40" s="180">
        <f>BerM1!S40</f>
        <v>0</v>
      </c>
      <c r="X40" s="143"/>
      <c r="Y40" s="135"/>
      <c r="Z40" s="135"/>
      <c r="AA40" s="135"/>
      <c r="AB40" s="135"/>
      <c r="AC40" s="182"/>
      <c r="AD40" s="216"/>
      <c r="AE40" s="216"/>
      <c r="AF40" s="216"/>
      <c r="AG40" s="216"/>
      <c r="AH40" s="216"/>
      <c r="AI40" s="216"/>
      <c r="AJ40" s="216"/>
      <c r="AK40" s="221" t="str">
        <f>BerM1!U40</f>
        <v>OK</v>
      </c>
    </row>
    <row r="41" spans="1:37" ht="14.1" customHeight="1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141"/>
      <c r="F41" s="135"/>
      <c r="G41" s="135"/>
      <c r="H41" s="135"/>
      <c r="I41" s="135"/>
      <c r="J41" s="135"/>
      <c r="K41" s="135"/>
      <c r="L41" s="135"/>
      <c r="M41" s="181">
        <f>BerM1!E41</f>
        <v>0</v>
      </c>
      <c r="N41" s="202"/>
      <c r="O41" s="141"/>
      <c r="P41" s="202"/>
      <c r="Q41" s="205"/>
      <c r="R41" s="222" t="str">
        <f>BerM1!G41</f>
        <v>OK</v>
      </c>
      <c r="S41" s="141"/>
      <c r="T41" s="180">
        <f>BerM1!P41</f>
        <v>0</v>
      </c>
      <c r="U41" s="202"/>
      <c r="V41" s="221" t="str">
        <f>BerM1!R41</f>
        <v>OK</v>
      </c>
      <c r="W41" s="180">
        <f>BerM1!S41</f>
        <v>0</v>
      </c>
      <c r="X41" s="143"/>
      <c r="Y41" s="135"/>
      <c r="Z41" s="135"/>
      <c r="AA41" s="135"/>
      <c r="AB41" s="135"/>
      <c r="AC41" s="182"/>
      <c r="AD41" s="216"/>
      <c r="AE41" s="216"/>
      <c r="AF41" s="216"/>
      <c r="AG41" s="216"/>
      <c r="AH41" s="216"/>
      <c r="AI41" s="216"/>
      <c r="AJ41" s="216"/>
      <c r="AK41" s="221" t="str">
        <f>BerM1!U41</f>
        <v>OK</v>
      </c>
    </row>
    <row r="42" spans="1:37" ht="14.1" customHeight="1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141"/>
      <c r="F42" s="135"/>
      <c r="G42" s="135"/>
      <c r="H42" s="135"/>
      <c r="I42" s="135"/>
      <c r="J42" s="135"/>
      <c r="K42" s="135"/>
      <c r="L42" s="135"/>
      <c r="M42" s="181">
        <f>BerM1!E42</f>
        <v>0</v>
      </c>
      <c r="N42" s="202"/>
      <c r="O42" s="141"/>
      <c r="P42" s="202"/>
      <c r="Q42" s="205"/>
      <c r="R42" s="222" t="str">
        <f>BerM1!G42</f>
        <v>OK</v>
      </c>
      <c r="S42" s="141"/>
      <c r="T42" s="180">
        <f>BerM1!P42</f>
        <v>0</v>
      </c>
      <c r="U42" s="202"/>
      <c r="V42" s="221" t="str">
        <f>BerM1!R42</f>
        <v>OK</v>
      </c>
      <c r="W42" s="180">
        <f>BerM1!S42</f>
        <v>0</v>
      </c>
      <c r="X42" s="143"/>
      <c r="Y42" s="135"/>
      <c r="Z42" s="135"/>
      <c r="AA42" s="135"/>
      <c r="AB42" s="135"/>
      <c r="AC42" s="182"/>
      <c r="AD42" s="216"/>
      <c r="AE42" s="216"/>
      <c r="AF42" s="216"/>
      <c r="AG42" s="216"/>
      <c r="AH42" s="216"/>
      <c r="AI42" s="216"/>
      <c r="AJ42" s="216"/>
      <c r="AK42" s="221" t="str">
        <f>BerM1!U42</f>
        <v>OK</v>
      </c>
    </row>
    <row r="43" spans="1:37" ht="14.1" customHeight="1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141"/>
      <c r="F43" s="135"/>
      <c r="G43" s="135"/>
      <c r="H43" s="135"/>
      <c r="I43" s="135"/>
      <c r="J43" s="135"/>
      <c r="K43" s="135"/>
      <c r="L43" s="135"/>
      <c r="M43" s="181">
        <f>BerM1!E43</f>
        <v>0</v>
      </c>
      <c r="N43" s="202"/>
      <c r="O43" s="141"/>
      <c r="P43" s="202"/>
      <c r="Q43" s="205"/>
      <c r="R43" s="222" t="str">
        <f>BerM1!G43</f>
        <v>OK</v>
      </c>
      <c r="S43" s="141"/>
      <c r="T43" s="180">
        <f>BerM1!P43</f>
        <v>0</v>
      </c>
      <c r="U43" s="202"/>
      <c r="V43" s="221" t="str">
        <f>BerM1!R43</f>
        <v>OK</v>
      </c>
      <c r="W43" s="180">
        <f>BerM1!S43</f>
        <v>0</v>
      </c>
      <c r="X43" s="143"/>
      <c r="Y43" s="135"/>
      <c r="Z43" s="135"/>
      <c r="AA43" s="135"/>
      <c r="AB43" s="135"/>
      <c r="AC43" s="182"/>
      <c r="AD43" s="216"/>
      <c r="AE43" s="216"/>
      <c r="AF43" s="216"/>
      <c r="AG43" s="216"/>
      <c r="AH43" s="216"/>
      <c r="AI43" s="216"/>
      <c r="AJ43" s="216"/>
      <c r="AK43" s="221" t="str">
        <f>BerM1!U43</f>
        <v>OK</v>
      </c>
    </row>
    <row r="44" spans="1:37" ht="14.1" customHeight="1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141"/>
      <c r="F44" s="135"/>
      <c r="G44" s="135"/>
      <c r="H44" s="135"/>
      <c r="I44" s="135"/>
      <c r="J44" s="135"/>
      <c r="K44" s="135"/>
      <c r="L44" s="135"/>
      <c r="M44" s="181">
        <f>BerM1!E44</f>
        <v>0</v>
      </c>
      <c r="N44" s="202"/>
      <c r="O44" s="141"/>
      <c r="P44" s="202"/>
      <c r="Q44" s="205"/>
      <c r="R44" s="222" t="str">
        <f>BerM1!G44</f>
        <v>OK</v>
      </c>
      <c r="S44" s="141"/>
      <c r="T44" s="180">
        <f>BerM1!P44</f>
        <v>0</v>
      </c>
      <c r="U44" s="202"/>
      <c r="V44" s="221" t="str">
        <f>BerM1!R44</f>
        <v>OK</v>
      </c>
      <c r="W44" s="180">
        <f>BerM1!S44</f>
        <v>0</v>
      </c>
      <c r="X44" s="143"/>
      <c r="Y44" s="135"/>
      <c r="Z44" s="135"/>
      <c r="AA44" s="135"/>
      <c r="AB44" s="135"/>
      <c r="AC44" s="182"/>
      <c r="AD44" s="216"/>
      <c r="AE44" s="216"/>
      <c r="AF44" s="216"/>
      <c r="AG44" s="216"/>
      <c r="AH44" s="216"/>
      <c r="AI44" s="216"/>
      <c r="AJ44" s="216"/>
      <c r="AK44" s="221" t="str">
        <f>BerM1!U44</f>
        <v>OK</v>
      </c>
    </row>
    <row r="45" spans="1:37" ht="14.1" customHeight="1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141"/>
      <c r="F45" s="135"/>
      <c r="G45" s="135"/>
      <c r="H45" s="135"/>
      <c r="I45" s="135"/>
      <c r="J45" s="135"/>
      <c r="K45" s="135"/>
      <c r="L45" s="135"/>
      <c r="M45" s="181">
        <f>BerM1!E45</f>
        <v>0</v>
      </c>
      <c r="N45" s="202"/>
      <c r="O45" s="141"/>
      <c r="P45" s="202"/>
      <c r="Q45" s="205"/>
      <c r="R45" s="222" t="str">
        <f>BerM1!G45</f>
        <v>OK</v>
      </c>
      <c r="S45" s="141"/>
      <c r="T45" s="180">
        <f>BerM1!P45</f>
        <v>0</v>
      </c>
      <c r="U45" s="202"/>
      <c r="V45" s="221" t="str">
        <f>BerM1!R45</f>
        <v>OK</v>
      </c>
      <c r="W45" s="180">
        <f>BerM1!S45</f>
        <v>0</v>
      </c>
      <c r="X45" s="143"/>
      <c r="Y45" s="135"/>
      <c r="Z45" s="135"/>
      <c r="AA45" s="135"/>
      <c r="AB45" s="135"/>
      <c r="AC45" s="182"/>
      <c r="AD45" s="216"/>
      <c r="AE45" s="216"/>
      <c r="AF45" s="216"/>
      <c r="AG45" s="216"/>
      <c r="AH45" s="216"/>
      <c r="AI45" s="216"/>
      <c r="AJ45" s="216"/>
      <c r="AK45" s="221" t="str">
        <f>BerM1!U45</f>
        <v>OK</v>
      </c>
    </row>
    <row r="46" spans="1:37" ht="14.1" customHeight="1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141"/>
      <c r="F46" s="135"/>
      <c r="G46" s="135"/>
      <c r="H46" s="135"/>
      <c r="I46" s="135"/>
      <c r="J46" s="135"/>
      <c r="K46" s="135"/>
      <c r="L46" s="135"/>
      <c r="M46" s="181">
        <f>BerM1!E46</f>
        <v>0</v>
      </c>
      <c r="N46" s="202"/>
      <c r="O46" s="141"/>
      <c r="P46" s="202"/>
      <c r="Q46" s="205"/>
      <c r="R46" s="222" t="str">
        <f>BerM1!G46</f>
        <v>OK</v>
      </c>
      <c r="S46" s="141"/>
      <c r="T46" s="180">
        <f>BerM1!P46</f>
        <v>0</v>
      </c>
      <c r="U46" s="202"/>
      <c r="V46" s="221" t="str">
        <f>BerM1!R46</f>
        <v>OK</v>
      </c>
      <c r="W46" s="180">
        <f>BerM1!S46</f>
        <v>0</v>
      </c>
      <c r="X46" s="143"/>
      <c r="Y46" s="135"/>
      <c r="Z46" s="135"/>
      <c r="AA46" s="135"/>
      <c r="AB46" s="135"/>
      <c r="AC46" s="182"/>
      <c r="AD46" s="216"/>
      <c r="AE46" s="216"/>
      <c r="AF46" s="216"/>
      <c r="AG46" s="216"/>
      <c r="AH46" s="216"/>
      <c r="AI46" s="216"/>
      <c r="AJ46" s="216"/>
      <c r="AK46" s="221" t="str">
        <f>BerM1!U46</f>
        <v>OK</v>
      </c>
    </row>
    <row r="47" spans="1:37" ht="14.1" customHeight="1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141"/>
      <c r="F47" s="135"/>
      <c r="G47" s="135"/>
      <c r="H47" s="135"/>
      <c r="I47" s="135"/>
      <c r="J47" s="135"/>
      <c r="K47" s="135"/>
      <c r="L47" s="135"/>
      <c r="M47" s="181">
        <f>BerM1!E47</f>
        <v>0</v>
      </c>
      <c r="N47" s="202"/>
      <c r="O47" s="141"/>
      <c r="P47" s="202"/>
      <c r="Q47" s="205"/>
      <c r="R47" s="222" t="str">
        <f>BerM1!G47</f>
        <v>OK</v>
      </c>
      <c r="S47" s="141"/>
      <c r="T47" s="180">
        <f>BerM1!P47</f>
        <v>0</v>
      </c>
      <c r="U47" s="202"/>
      <c r="V47" s="221" t="str">
        <f>BerM1!R47</f>
        <v>OK</v>
      </c>
      <c r="W47" s="180">
        <f>BerM1!S47</f>
        <v>0</v>
      </c>
      <c r="X47" s="143"/>
      <c r="Y47" s="135"/>
      <c r="Z47" s="135"/>
      <c r="AA47" s="135"/>
      <c r="AB47" s="135"/>
      <c r="AC47" s="182"/>
      <c r="AD47" s="216"/>
      <c r="AE47" s="216"/>
      <c r="AF47" s="216"/>
      <c r="AG47" s="216"/>
      <c r="AH47" s="216"/>
      <c r="AI47" s="216"/>
      <c r="AJ47" s="216"/>
      <c r="AK47" s="221" t="str">
        <f>BerM1!U47</f>
        <v>OK</v>
      </c>
    </row>
    <row r="48" spans="1:37" ht="14.1" customHeight="1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141"/>
      <c r="F48" s="135"/>
      <c r="G48" s="135"/>
      <c r="H48" s="135"/>
      <c r="I48" s="135"/>
      <c r="J48" s="135"/>
      <c r="K48" s="135"/>
      <c r="L48" s="135"/>
      <c r="M48" s="181">
        <f>BerM1!E48</f>
        <v>0</v>
      </c>
      <c r="N48" s="202"/>
      <c r="O48" s="141"/>
      <c r="P48" s="202"/>
      <c r="Q48" s="205"/>
      <c r="R48" s="222" t="str">
        <f>BerM1!G48</f>
        <v>OK</v>
      </c>
      <c r="S48" s="141"/>
      <c r="T48" s="180">
        <f>BerM1!P48</f>
        <v>0</v>
      </c>
      <c r="U48" s="202"/>
      <c r="V48" s="221" t="str">
        <f>BerM1!R48</f>
        <v>OK</v>
      </c>
      <c r="W48" s="180">
        <f>BerM1!S48</f>
        <v>0</v>
      </c>
      <c r="X48" s="143"/>
      <c r="Y48" s="135"/>
      <c r="Z48" s="135"/>
      <c r="AA48" s="135"/>
      <c r="AB48" s="135"/>
      <c r="AC48" s="182"/>
      <c r="AD48" s="216"/>
      <c r="AE48" s="216"/>
      <c r="AF48" s="216"/>
      <c r="AG48" s="216"/>
      <c r="AH48" s="216"/>
      <c r="AI48" s="216"/>
      <c r="AJ48" s="216"/>
      <c r="AK48" s="221" t="str">
        <f>BerM1!U48</f>
        <v>OK</v>
      </c>
    </row>
    <row r="49" spans="1:37" ht="14.1" customHeight="1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141"/>
      <c r="F49" s="135"/>
      <c r="G49" s="135"/>
      <c r="H49" s="135"/>
      <c r="I49" s="135"/>
      <c r="J49" s="135"/>
      <c r="K49" s="135"/>
      <c r="L49" s="135"/>
      <c r="M49" s="181">
        <f>BerM1!E49</f>
        <v>0</v>
      </c>
      <c r="N49" s="202"/>
      <c r="O49" s="141"/>
      <c r="P49" s="202"/>
      <c r="Q49" s="205"/>
      <c r="R49" s="222" t="str">
        <f>BerM1!G49</f>
        <v>OK</v>
      </c>
      <c r="S49" s="141"/>
      <c r="T49" s="180">
        <f>BerM1!P49</f>
        <v>0</v>
      </c>
      <c r="U49" s="202"/>
      <c r="V49" s="221" t="str">
        <f>BerM1!R49</f>
        <v>OK</v>
      </c>
      <c r="W49" s="180">
        <f>BerM1!S49</f>
        <v>0</v>
      </c>
      <c r="X49" s="143"/>
      <c r="Y49" s="135"/>
      <c r="Z49" s="135"/>
      <c r="AA49" s="135"/>
      <c r="AB49" s="135"/>
      <c r="AC49" s="182"/>
      <c r="AD49" s="216"/>
      <c r="AE49" s="216"/>
      <c r="AF49" s="216"/>
      <c r="AG49" s="216"/>
      <c r="AH49" s="216"/>
      <c r="AI49" s="216"/>
      <c r="AJ49" s="216"/>
      <c r="AK49" s="221" t="str">
        <f>BerM1!U49</f>
        <v>OK</v>
      </c>
    </row>
    <row r="50" spans="1:37" ht="14.1" customHeight="1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141"/>
      <c r="F50" s="135"/>
      <c r="G50" s="135"/>
      <c r="H50" s="135"/>
      <c r="I50" s="135"/>
      <c r="J50" s="135"/>
      <c r="K50" s="135"/>
      <c r="L50" s="135"/>
      <c r="M50" s="181">
        <f>BerM1!E50</f>
        <v>0</v>
      </c>
      <c r="N50" s="202"/>
      <c r="O50" s="141"/>
      <c r="P50" s="202"/>
      <c r="Q50" s="205"/>
      <c r="R50" s="222" t="str">
        <f>BerM1!G50</f>
        <v>OK</v>
      </c>
      <c r="S50" s="141"/>
      <c r="T50" s="180">
        <f>BerM1!P50</f>
        <v>0</v>
      </c>
      <c r="U50" s="202"/>
      <c r="V50" s="221" t="str">
        <f>BerM1!R50</f>
        <v>OK</v>
      </c>
      <c r="W50" s="180">
        <f>BerM1!S50</f>
        <v>0</v>
      </c>
      <c r="X50" s="143"/>
      <c r="Y50" s="135"/>
      <c r="Z50" s="135"/>
      <c r="AA50" s="135"/>
      <c r="AB50" s="135"/>
      <c r="AC50" s="182"/>
      <c r="AD50" s="216"/>
      <c r="AE50" s="216"/>
      <c r="AF50" s="216"/>
      <c r="AG50" s="216"/>
      <c r="AH50" s="216"/>
      <c r="AI50" s="216"/>
      <c r="AJ50" s="216"/>
      <c r="AK50" s="221" t="str">
        <f>BerM1!U50</f>
        <v>OK</v>
      </c>
    </row>
    <row r="51" spans="1:37" ht="14.1" customHeight="1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141"/>
      <c r="F51" s="135"/>
      <c r="G51" s="135"/>
      <c r="H51" s="135"/>
      <c r="I51" s="135"/>
      <c r="J51" s="135"/>
      <c r="K51" s="135"/>
      <c r="L51" s="135"/>
      <c r="M51" s="181">
        <f>BerM1!E51</f>
        <v>0</v>
      </c>
      <c r="N51" s="202"/>
      <c r="O51" s="141"/>
      <c r="P51" s="202"/>
      <c r="Q51" s="205"/>
      <c r="R51" s="222" t="str">
        <f>BerM1!G51</f>
        <v>OK</v>
      </c>
      <c r="S51" s="141"/>
      <c r="T51" s="180">
        <f>BerM1!P51</f>
        <v>0</v>
      </c>
      <c r="U51" s="202"/>
      <c r="V51" s="221" t="str">
        <f>BerM1!R51</f>
        <v>OK</v>
      </c>
      <c r="W51" s="180">
        <f>BerM1!S51</f>
        <v>0</v>
      </c>
      <c r="X51" s="143"/>
      <c r="Y51" s="135"/>
      <c r="Z51" s="135"/>
      <c r="AA51" s="135"/>
      <c r="AB51" s="135"/>
      <c r="AC51" s="182"/>
      <c r="AD51" s="216"/>
      <c r="AE51" s="216"/>
      <c r="AF51" s="216"/>
      <c r="AG51" s="216"/>
      <c r="AH51" s="216"/>
      <c r="AI51" s="216"/>
      <c r="AJ51" s="216"/>
      <c r="AK51" s="221" t="str">
        <f>BerM1!U51</f>
        <v>OK</v>
      </c>
    </row>
    <row r="52" spans="1:37" ht="14.1" customHeight="1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141"/>
      <c r="F52" s="135"/>
      <c r="G52" s="135"/>
      <c r="H52" s="135"/>
      <c r="I52" s="135"/>
      <c r="J52" s="135"/>
      <c r="K52" s="135"/>
      <c r="L52" s="135"/>
      <c r="M52" s="181">
        <f>BerM1!E52</f>
        <v>0</v>
      </c>
      <c r="N52" s="202"/>
      <c r="O52" s="141"/>
      <c r="P52" s="202"/>
      <c r="Q52" s="205"/>
      <c r="R52" s="222" t="str">
        <f>BerM1!G52</f>
        <v>OK</v>
      </c>
      <c r="S52" s="141"/>
      <c r="T52" s="180">
        <f>BerM1!P52</f>
        <v>0</v>
      </c>
      <c r="U52" s="202"/>
      <c r="V52" s="221" t="str">
        <f>BerM1!R52</f>
        <v>OK</v>
      </c>
      <c r="W52" s="180">
        <f>BerM1!S52</f>
        <v>0</v>
      </c>
      <c r="X52" s="143"/>
      <c r="Y52" s="135"/>
      <c r="Z52" s="135"/>
      <c r="AA52" s="135"/>
      <c r="AB52" s="135"/>
      <c r="AC52" s="182"/>
      <c r="AD52" s="216"/>
      <c r="AE52" s="216"/>
      <c r="AF52" s="216"/>
      <c r="AG52" s="216"/>
      <c r="AH52" s="216"/>
      <c r="AI52" s="216"/>
      <c r="AJ52" s="216"/>
      <c r="AK52" s="221" t="str">
        <f>BerM1!U52</f>
        <v>OK</v>
      </c>
    </row>
    <row r="53" spans="1:37" ht="14.1" customHeight="1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141"/>
      <c r="F53" s="135"/>
      <c r="G53" s="135"/>
      <c r="H53" s="135"/>
      <c r="I53" s="135"/>
      <c r="J53" s="135"/>
      <c r="K53" s="135"/>
      <c r="L53" s="135"/>
      <c r="M53" s="181">
        <f>BerM1!E53</f>
        <v>0</v>
      </c>
      <c r="N53" s="202"/>
      <c r="O53" s="141"/>
      <c r="P53" s="202"/>
      <c r="Q53" s="205"/>
      <c r="R53" s="222" t="str">
        <f>BerM1!G53</f>
        <v>OK</v>
      </c>
      <c r="S53" s="141"/>
      <c r="T53" s="180">
        <f>BerM1!P53</f>
        <v>0</v>
      </c>
      <c r="U53" s="202"/>
      <c r="V53" s="221" t="str">
        <f>BerM1!R53</f>
        <v>OK</v>
      </c>
      <c r="W53" s="180">
        <f>BerM1!S53</f>
        <v>0</v>
      </c>
      <c r="X53" s="143"/>
      <c r="Y53" s="135"/>
      <c r="Z53" s="135"/>
      <c r="AA53" s="135"/>
      <c r="AB53" s="135"/>
      <c r="AC53" s="182"/>
      <c r="AD53" s="216"/>
      <c r="AE53" s="216"/>
      <c r="AF53" s="216"/>
      <c r="AG53" s="216"/>
      <c r="AH53" s="216"/>
      <c r="AI53" s="216"/>
      <c r="AJ53" s="216"/>
      <c r="AK53" s="221" t="str">
        <f>BerM1!U53</f>
        <v>OK</v>
      </c>
    </row>
    <row r="54" spans="1:37" ht="14.1" customHeight="1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141"/>
      <c r="F54" s="135"/>
      <c r="G54" s="135"/>
      <c r="H54" s="135"/>
      <c r="I54" s="135"/>
      <c r="J54" s="135"/>
      <c r="K54" s="135"/>
      <c r="L54" s="135"/>
      <c r="M54" s="181">
        <f>BerM1!E54</f>
        <v>0</v>
      </c>
      <c r="N54" s="202"/>
      <c r="O54" s="141"/>
      <c r="P54" s="202"/>
      <c r="Q54" s="205"/>
      <c r="R54" s="222" t="str">
        <f>BerM1!G54</f>
        <v>OK</v>
      </c>
      <c r="S54" s="141"/>
      <c r="T54" s="180">
        <f>BerM1!P54</f>
        <v>0</v>
      </c>
      <c r="U54" s="202"/>
      <c r="V54" s="221" t="str">
        <f>BerM1!R54</f>
        <v>OK</v>
      </c>
      <c r="W54" s="180">
        <f>BerM1!S54</f>
        <v>0</v>
      </c>
      <c r="X54" s="143"/>
      <c r="Y54" s="135"/>
      <c r="Z54" s="135"/>
      <c r="AA54" s="135"/>
      <c r="AB54" s="135"/>
      <c r="AC54" s="182"/>
      <c r="AD54" s="216"/>
      <c r="AE54" s="216"/>
      <c r="AF54" s="216"/>
      <c r="AG54" s="216"/>
      <c r="AH54" s="216"/>
      <c r="AI54" s="216"/>
      <c r="AJ54" s="216"/>
      <c r="AK54" s="221" t="str">
        <f>BerM1!U54</f>
        <v>OK</v>
      </c>
    </row>
    <row r="55" spans="1:37" ht="14.1" customHeight="1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141"/>
      <c r="F55" s="135"/>
      <c r="G55" s="135"/>
      <c r="H55" s="135"/>
      <c r="I55" s="135"/>
      <c r="J55" s="135"/>
      <c r="K55" s="135"/>
      <c r="L55" s="135"/>
      <c r="M55" s="181">
        <f>BerM1!E55</f>
        <v>0</v>
      </c>
      <c r="N55" s="202"/>
      <c r="O55" s="141"/>
      <c r="P55" s="202"/>
      <c r="Q55" s="205"/>
      <c r="R55" s="222" t="str">
        <f>BerM1!G55</f>
        <v>OK</v>
      </c>
      <c r="S55" s="141"/>
      <c r="T55" s="180">
        <f>BerM1!P55</f>
        <v>0</v>
      </c>
      <c r="U55" s="202"/>
      <c r="V55" s="221" t="str">
        <f>BerM1!R55</f>
        <v>OK</v>
      </c>
      <c r="W55" s="180">
        <f>BerM1!S55</f>
        <v>0</v>
      </c>
      <c r="X55" s="143"/>
      <c r="Y55" s="135"/>
      <c r="Z55" s="135"/>
      <c r="AA55" s="135"/>
      <c r="AB55" s="135"/>
      <c r="AC55" s="182"/>
      <c r="AD55" s="216"/>
      <c r="AE55" s="216"/>
      <c r="AF55" s="216"/>
      <c r="AG55" s="216"/>
      <c r="AH55" s="216"/>
      <c r="AI55" s="216"/>
      <c r="AJ55" s="216"/>
      <c r="AK55" s="221" t="str">
        <f>BerM1!U55</f>
        <v>OK</v>
      </c>
    </row>
    <row r="56" spans="1:37" ht="14.1" customHeight="1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141"/>
      <c r="F56" s="135"/>
      <c r="G56" s="135"/>
      <c r="H56" s="135"/>
      <c r="I56" s="135"/>
      <c r="J56" s="135"/>
      <c r="K56" s="135"/>
      <c r="L56" s="135"/>
      <c r="M56" s="181">
        <f>BerM1!E56</f>
        <v>0</v>
      </c>
      <c r="N56" s="202"/>
      <c r="O56" s="141"/>
      <c r="P56" s="202"/>
      <c r="Q56" s="205"/>
      <c r="R56" s="222" t="str">
        <f>BerM1!G56</f>
        <v>OK</v>
      </c>
      <c r="S56" s="141"/>
      <c r="T56" s="180">
        <f>BerM1!P56</f>
        <v>0</v>
      </c>
      <c r="U56" s="202"/>
      <c r="V56" s="221" t="str">
        <f>BerM1!R56</f>
        <v>OK</v>
      </c>
      <c r="W56" s="180">
        <f>BerM1!S56</f>
        <v>0</v>
      </c>
      <c r="X56" s="143"/>
      <c r="Y56" s="135"/>
      <c r="Z56" s="135"/>
      <c r="AA56" s="135"/>
      <c r="AB56" s="135"/>
      <c r="AC56" s="182"/>
      <c r="AD56" s="216"/>
      <c r="AE56" s="216"/>
      <c r="AF56" s="216"/>
      <c r="AG56" s="216"/>
      <c r="AH56" s="216"/>
      <c r="AI56" s="216"/>
      <c r="AJ56" s="216"/>
      <c r="AK56" s="221" t="str">
        <f>BerM1!U56</f>
        <v>OK</v>
      </c>
    </row>
    <row r="57" spans="1:37" ht="14.1" customHeight="1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141"/>
      <c r="F57" s="135"/>
      <c r="G57" s="135"/>
      <c r="H57" s="135"/>
      <c r="I57" s="135"/>
      <c r="J57" s="135"/>
      <c r="K57" s="135"/>
      <c r="L57" s="135"/>
      <c r="M57" s="181">
        <f>BerM1!E57</f>
        <v>0</v>
      </c>
      <c r="N57" s="202"/>
      <c r="O57" s="141"/>
      <c r="P57" s="202"/>
      <c r="Q57" s="205"/>
      <c r="R57" s="222" t="str">
        <f>BerM1!G57</f>
        <v>OK</v>
      </c>
      <c r="S57" s="141"/>
      <c r="T57" s="180">
        <f>BerM1!P57</f>
        <v>0</v>
      </c>
      <c r="U57" s="202"/>
      <c r="V57" s="221" t="str">
        <f>BerM1!R57</f>
        <v>OK</v>
      </c>
      <c r="W57" s="180">
        <f>BerM1!S57</f>
        <v>0</v>
      </c>
      <c r="X57" s="143"/>
      <c r="Y57" s="135"/>
      <c r="Z57" s="135"/>
      <c r="AA57" s="135"/>
      <c r="AB57" s="135"/>
      <c r="AC57" s="182"/>
      <c r="AD57" s="216"/>
      <c r="AE57" s="216"/>
      <c r="AF57" s="216"/>
      <c r="AG57" s="216"/>
      <c r="AH57" s="216"/>
      <c r="AI57" s="216"/>
      <c r="AJ57" s="216"/>
      <c r="AK57" s="221" t="str">
        <f>BerM1!U57</f>
        <v>OK</v>
      </c>
    </row>
    <row r="58" spans="1:37" ht="14.1" customHeight="1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141"/>
      <c r="F58" s="135"/>
      <c r="G58" s="135"/>
      <c r="H58" s="135"/>
      <c r="I58" s="135"/>
      <c r="J58" s="135"/>
      <c r="K58" s="135"/>
      <c r="L58" s="135"/>
      <c r="M58" s="181">
        <f>BerM1!E58</f>
        <v>0</v>
      </c>
      <c r="N58" s="202"/>
      <c r="O58" s="141"/>
      <c r="P58" s="202"/>
      <c r="Q58" s="205"/>
      <c r="R58" s="222" t="str">
        <f>BerM1!G58</f>
        <v>OK</v>
      </c>
      <c r="S58" s="141"/>
      <c r="T58" s="180">
        <f>BerM1!P58</f>
        <v>0</v>
      </c>
      <c r="U58" s="202"/>
      <c r="V58" s="221" t="str">
        <f>BerM1!R58</f>
        <v>OK</v>
      </c>
      <c r="W58" s="180">
        <f>BerM1!S58</f>
        <v>0</v>
      </c>
      <c r="X58" s="143"/>
      <c r="Y58" s="135"/>
      <c r="Z58" s="135"/>
      <c r="AA58" s="135"/>
      <c r="AB58" s="135"/>
      <c r="AC58" s="182"/>
      <c r="AD58" s="216"/>
      <c r="AE58" s="216"/>
      <c r="AF58" s="216"/>
      <c r="AG58" s="216"/>
      <c r="AH58" s="216"/>
      <c r="AI58" s="216"/>
      <c r="AJ58" s="216"/>
      <c r="AK58" s="221" t="str">
        <f>BerM1!U58</f>
        <v>OK</v>
      </c>
    </row>
    <row r="59" spans="1:37" ht="14.1" customHeight="1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141"/>
      <c r="F59" s="135"/>
      <c r="G59" s="135"/>
      <c r="H59" s="135"/>
      <c r="I59" s="135"/>
      <c r="J59" s="135"/>
      <c r="K59" s="135"/>
      <c r="L59" s="135"/>
      <c r="M59" s="181">
        <f>BerM1!E59</f>
        <v>0</v>
      </c>
      <c r="N59" s="202"/>
      <c r="O59" s="141"/>
      <c r="P59" s="202"/>
      <c r="Q59" s="205"/>
      <c r="R59" s="222" t="str">
        <f>BerM1!G59</f>
        <v>OK</v>
      </c>
      <c r="S59" s="141"/>
      <c r="T59" s="180">
        <f>BerM1!P59</f>
        <v>0</v>
      </c>
      <c r="U59" s="202"/>
      <c r="V59" s="221" t="str">
        <f>BerM1!R59</f>
        <v>OK</v>
      </c>
      <c r="W59" s="180">
        <f>BerM1!S59</f>
        <v>0</v>
      </c>
      <c r="X59" s="143"/>
      <c r="Y59" s="135"/>
      <c r="Z59" s="135"/>
      <c r="AA59" s="135"/>
      <c r="AB59" s="135"/>
      <c r="AC59" s="182"/>
      <c r="AD59" s="216"/>
      <c r="AE59" s="216"/>
      <c r="AF59" s="216"/>
      <c r="AG59" s="216"/>
      <c r="AH59" s="216"/>
      <c r="AI59" s="216"/>
      <c r="AJ59" s="216"/>
      <c r="AK59" s="221" t="str">
        <f>BerM1!U59</f>
        <v>OK</v>
      </c>
    </row>
    <row r="60" spans="1:37" ht="14.1" customHeight="1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141"/>
      <c r="F60" s="135"/>
      <c r="G60" s="135"/>
      <c r="H60" s="135"/>
      <c r="I60" s="135"/>
      <c r="J60" s="135"/>
      <c r="K60" s="135"/>
      <c r="L60" s="135"/>
      <c r="M60" s="181">
        <f>BerM1!E60</f>
        <v>0</v>
      </c>
      <c r="N60" s="202"/>
      <c r="O60" s="141"/>
      <c r="P60" s="202"/>
      <c r="Q60" s="205"/>
      <c r="R60" s="222" t="str">
        <f>BerM1!G60</f>
        <v>OK</v>
      </c>
      <c r="S60" s="141"/>
      <c r="T60" s="180">
        <f>BerM1!P60</f>
        <v>0</v>
      </c>
      <c r="U60" s="202"/>
      <c r="V60" s="221" t="str">
        <f>BerM1!R60</f>
        <v>OK</v>
      </c>
      <c r="W60" s="180">
        <f>BerM1!S60</f>
        <v>0</v>
      </c>
      <c r="X60" s="143"/>
      <c r="Y60" s="135"/>
      <c r="Z60" s="135"/>
      <c r="AA60" s="135"/>
      <c r="AB60" s="135"/>
      <c r="AC60" s="182"/>
      <c r="AD60" s="216"/>
      <c r="AE60" s="216"/>
      <c r="AF60" s="216"/>
      <c r="AG60" s="216"/>
      <c r="AH60" s="216"/>
      <c r="AI60" s="216"/>
      <c r="AJ60" s="216"/>
      <c r="AK60" s="221" t="str">
        <f>BerM1!U60</f>
        <v>OK</v>
      </c>
    </row>
    <row r="61" spans="1:37" ht="14.1" customHeight="1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141"/>
      <c r="F61" s="135"/>
      <c r="G61" s="135"/>
      <c r="H61" s="135"/>
      <c r="I61" s="135"/>
      <c r="J61" s="135"/>
      <c r="K61" s="135"/>
      <c r="L61" s="135"/>
      <c r="M61" s="181">
        <f>BerM1!E61</f>
        <v>0</v>
      </c>
      <c r="N61" s="202"/>
      <c r="O61" s="141"/>
      <c r="P61" s="202"/>
      <c r="Q61" s="205"/>
      <c r="R61" s="222" t="str">
        <f>BerM1!G61</f>
        <v>OK</v>
      </c>
      <c r="S61" s="141"/>
      <c r="T61" s="180">
        <f>BerM1!P61</f>
        <v>0</v>
      </c>
      <c r="U61" s="202"/>
      <c r="V61" s="221" t="str">
        <f>BerM1!R61</f>
        <v>OK</v>
      </c>
      <c r="W61" s="180">
        <f>BerM1!S61</f>
        <v>0</v>
      </c>
      <c r="X61" s="143"/>
      <c r="Y61" s="135"/>
      <c r="Z61" s="135"/>
      <c r="AA61" s="135"/>
      <c r="AB61" s="135"/>
      <c r="AC61" s="182"/>
      <c r="AD61" s="216"/>
      <c r="AE61" s="216"/>
      <c r="AF61" s="216"/>
      <c r="AG61" s="216"/>
      <c r="AH61" s="216"/>
      <c r="AI61" s="216"/>
      <c r="AJ61" s="216"/>
      <c r="AK61" s="221" t="str">
        <f>BerM1!U61</f>
        <v>OK</v>
      </c>
    </row>
    <row r="62" spans="1:37" ht="14.1" customHeight="1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141"/>
      <c r="F62" s="135"/>
      <c r="G62" s="135"/>
      <c r="H62" s="135"/>
      <c r="I62" s="135"/>
      <c r="J62" s="135"/>
      <c r="K62" s="135"/>
      <c r="L62" s="135"/>
      <c r="M62" s="181">
        <f>BerM1!E62</f>
        <v>0</v>
      </c>
      <c r="N62" s="202"/>
      <c r="O62" s="141"/>
      <c r="P62" s="202"/>
      <c r="Q62" s="205"/>
      <c r="R62" s="222" t="str">
        <f>BerM1!G62</f>
        <v>OK</v>
      </c>
      <c r="S62" s="141"/>
      <c r="T62" s="180">
        <f>BerM1!P62</f>
        <v>0</v>
      </c>
      <c r="U62" s="202"/>
      <c r="V62" s="221" t="str">
        <f>BerM1!R62</f>
        <v>OK</v>
      </c>
      <c r="W62" s="180">
        <f>BerM1!S62</f>
        <v>0</v>
      </c>
      <c r="X62" s="143"/>
      <c r="Y62" s="135"/>
      <c r="Z62" s="135"/>
      <c r="AA62" s="135"/>
      <c r="AB62" s="135"/>
      <c r="AC62" s="182"/>
      <c r="AD62" s="216"/>
      <c r="AE62" s="216"/>
      <c r="AF62" s="216"/>
      <c r="AG62" s="216"/>
      <c r="AH62" s="216"/>
      <c r="AI62" s="216"/>
      <c r="AJ62" s="216"/>
      <c r="AK62" s="221" t="str">
        <f>BerM1!U62</f>
        <v>OK</v>
      </c>
    </row>
    <row r="63" spans="1:37" ht="14.1" customHeight="1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141"/>
      <c r="F63" s="135"/>
      <c r="G63" s="135"/>
      <c r="H63" s="135"/>
      <c r="I63" s="135"/>
      <c r="J63" s="135"/>
      <c r="K63" s="135"/>
      <c r="L63" s="135"/>
      <c r="M63" s="181">
        <f>BerM1!E63</f>
        <v>0</v>
      </c>
      <c r="N63" s="202"/>
      <c r="O63" s="141"/>
      <c r="P63" s="202"/>
      <c r="Q63" s="205"/>
      <c r="R63" s="222" t="str">
        <f>BerM1!G63</f>
        <v>OK</v>
      </c>
      <c r="S63" s="141"/>
      <c r="T63" s="180">
        <f>BerM1!P63</f>
        <v>0</v>
      </c>
      <c r="U63" s="202"/>
      <c r="V63" s="221" t="str">
        <f>BerM1!R63</f>
        <v>OK</v>
      </c>
      <c r="W63" s="180">
        <f>BerM1!S63</f>
        <v>0</v>
      </c>
      <c r="X63" s="143"/>
      <c r="Y63" s="135"/>
      <c r="Z63" s="135"/>
      <c r="AA63" s="135"/>
      <c r="AB63" s="135"/>
      <c r="AC63" s="182"/>
      <c r="AD63" s="216"/>
      <c r="AE63" s="216"/>
      <c r="AF63" s="216"/>
      <c r="AG63" s="216"/>
      <c r="AH63" s="216"/>
      <c r="AI63" s="216"/>
      <c r="AJ63" s="216"/>
      <c r="AK63" s="221" t="str">
        <f>BerM1!U63</f>
        <v>OK</v>
      </c>
    </row>
    <row r="64" spans="1:37" ht="14.1" customHeight="1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141"/>
      <c r="F64" s="135"/>
      <c r="G64" s="135"/>
      <c r="H64" s="135"/>
      <c r="I64" s="135"/>
      <c r="J64" s="135"/>
      <c r="K64" s="135"/>
      <c r="L64" s="135"/>
      <c r="M64" s="181">
        <f>BerM1!E64</f>
        <v>0</v>
      </c>
      <c r="N64" s="202"/>
      <c r="O64" s="141"/>
      <c r="P64" s="202"/>
      <c r="Q64" s="205"/>
      <c r="R64" s="222" t="str">
        <f>BerM1!G64</f>
        <v>OK</v>
      </c>
      <c r="S64" s="141"/>
      <c r="T64" s="180">
        <f>BerM1!P64</f>
        <v>0</v>
      </c>
      <c r="U64" s="202"/>
      <c r="V64" s="221" t="str">
        <f>BerM1!R64</f>
        <v>OK</v>
      </c>
      <c r="W64" s="180">
        <f>BerM1!S64</f>
        <v>0</v>
      </c>
      <c r="X64" s="143"/>
      <c r="Y64" s="135"/>
      <c r="Z64" s="135"/>
      <c r="AA64" s="135"/>
      <c r="AB64" s="135"/>
      <c r="AC64" s="182"/>
      <c r="AD64" s="216"/>
      <c r="AE64" s="216"/>
      <c r="AF64" s="216"/>
      <c r="AG64" s="216"/>
      <c r="AH64" s="216"/>
      <c r="AI64" s="216"/>
      <c r="AJ64" s="216"/>
      <c r="AK64" s="221" t="str">
        <f>BerM1!U64</f>
        <v>OK</v>
      </c>
    </row>
    <row r="65" spans="1:37" ht="14.1" customHeight="1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141"/>
      <c r="F65" s="135"/>
      <c r="G65" s="135"/>
      <c r="H65" s="135"/>
      <c r="I65" s="135"/>
      <c r="J65" s="135"/>
      <c r="K65" s="135"/>
      <c r="L65" s="135"/>
      <c r="M65" s="181">
        <f>BerM1!E65</f>
        <v>0</v>
      </c>
      <c r="N65" s="202"/>
      <c r="O65" s="141"/>
      <c r="P65" s="202"/>
      <c r="Q65" s="205"/>
      <c r="R65" s="222" t="str">
        <f>BerM1!G65</f>
        <v>OK</v>
      </c>
      <c r="S65" s="141"/>
      <c r="T65" s="180">
        <f>BerM1!P65</f>
        <v>0</v>
      </c>
      <c r="U65" s="202"/>
      <c r="V65" s="221" t="str">
        <f>BerM1!R65</f>
        <v>OK</v>
      </c>
      <c r="W65" s="180">
        <f>BerM1!S65</f>
        <v>0</v>
      </c>
      <c r="X65" s="143"/>
      <c r="Y65" s="135"/>
      <c r="Z65" s="135"/>
      <c r="AA65" s="135"/>
      <c r="AB65" s="135"/>
      <c r="AC65" s="182"/>
      <c r="AD65" s="216"/>
      <c r="AE65" s="216"/>
      <c r="AF65" s="216"/>
      <c r="AG65" s="216"/>
      <c r="AH65" s="216"/>
      <c r="AI65" s="216"/>
      <c r="AJ65" s="216"/>
      <c r="AK65" s="221" t="str">
        <f>BerM1!U65</f>
        <v>OK</v>
      </c>
    </row>
    <row r="66" spans="1:37" ht="14.1" customHeight="1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141"/>
      <c r="F66" s="135"/>
      <c r="G66" s="135"/>
      <c r="H66" s="135"/>
      <c r="I66" s="135"/>
      <c r="J66" s="135"/>
      <c r="K66" s="135"/>
      <c r="L66" s="135"/>
      <c r="M66" s="181">
        <f>BerM1!E66</f>
        <v>0</v>
      </c>
      <c r="N66" s="202"/>
      <c r="O66" s="141"/>
      <c r="P66" s="202"/>
      <c r="Q66" s="205"/>
      <c r="R66" s="222" t="str">
        <f>BerM1!G66</f>
        <v>OK</v>
      </c>
      <c r="S66" s="141"/>
      <c r="T66" s="180">
        <f>BerM1!P66</f>
        <v>0</v>
      </c>
      <c r="U66" s="202"/>
      <c r="V66" s="221" t="str">
        <f>BerM1!R66</f>
        <v>OK</v>
      </c>
      <c r="W66" s="180">
        <f>BerM1!S66</f>
        <v>0</v>
      </c>
      <c r="X66" s="143"/>
      <c r="Y66" s="135"/>
      <c r="Z66" s="135"/>
      <c r="AA66" s="135"/>
      <c r="AB66" s="135"/>
      <c r="AC66" s="182"/>
      <c r="AD66" s="216"/>
      <c r="AE66" s="216"/>
      <c r="AF66" s="216"/>
      <c r="AG66" s="216"/>
      <c r="AH66" s="216"/>
      <c r="AI66" s="216"/>
      <c r="AJ66" s="216"/>
      <c r="AK66" s="221" t="str">
        <f>BerM1!U66</f>
        <v>OK</v>
      </c>
    </row>
    <row r="67" spans="1:37" ht="14.1" customHeight="1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141"/>
      <c r="F67" s="135"/>
      <c r="G67" s="135"/>
      <c r="H67" s="135"/>
      <c r="I67" s="135"/>
      <c r="J67" s="135"/>
      <c r="K67" s="135"/>
      <c r="L67" s="135"/>
      <c r="M67" s="181">
        <f>BerM1!E67</f>
        <v>0</v>
      </c>
      <c r="N67" s="202"/>
      <c r="O67" s="141"/>
      <c r="P67" s="202"/>
      <c r="Q67" s="205"/>
      <c r="R67" s="222" t="str">
        <f>BerM1!G67</f>
        <v>OK</v>
      </c>
      <c r="S67" s="141"/>
      <c r="T67" s="180">
        <f>BerM1!P67</f>
        <v>0</v>
      </c>
      <c r="U67" s="202"/>
      <c r="V67" s="221" t="str">
        <f>BerM1!R67</f>
        <v>OK</v>
      </c>
      <c r="W67" s="180">
        <f>BerM1!S67</f>
        <v>0</v>
      </c>
      <c r="X67" s="143"/>
      <c r="Y67" s="135"/>
      <c r="Z67" s="135"/>
      <c r="AA67" s="135"/>
      <c r="AB67" s="135"/>
      <c r="AC67" s="182"/>
      <c r="AD67" s="216"/>
      <c r="AE67" s="216"/>
      <c r="AF67" s="216"/>
      <c r="AG67" s="216"/>
      <c r="AH67" s="216"/>
      <c r="AI67" s="216"/>
      <c r="AJ67" s="216"/>
      <c r="AK67" s="221" t="str">
        <f>BerM1!U67</f>
        <v>OK</v>
      </c>
    </row>
    <row r="68" spans="1:37" ht="14.1" customHeight="1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141"/>
      <c r="F68" s="135"/>
      <c r="G68" s="135"/>
      <c r="H68" s="135"/>
      <c r="I68" s="135"/>
      <c r="J68" s="135"/>
      <c r="K68" s="135"/>
      <c r="L68" s="135"/>
      <c r="M68" s="181">
        <f>BerM1!E68</f>
        <v>0</v>
      </c>
      <c r="N68" s="202"/>
      <c r="O68" s="141"/>
      <c r="P68" s="202"/>
      <c r="Q68" s="205"/>
      <c r="R68" s="222" t="str">
        <f>BerM1!G68</f>
        <v>OK</v>
      </c>
      <c r="S68" s="141"/>
      <c r="T68" s="180">
        <f>BerM1!P68</f>
        <v>0</v>
      </c>
      <c r="U68" s="202"/>
      <c r="V68" s="221" t="str">
        <f>BerM1!R68</f>
        <v>OK</v>
      </c>
      <c r="W68" s="180">
        <f>BerM1!S68</f>
        <v>0</v>
      </c>
      <c r="X68" s="143"/>
      <c r="Y68" s="135"/>
      <c r="Z68" s="135"/>
      <c r="AA68" s="135"/>
      <c r="AB68" s="135"/>
      <c r="AC68" s="182"/>
      <c r="AD68" s="216"/>
      <c r="AE68" s="216"/>
      <c r="AF68" s="216"/>
      <c r="AG68" s="216"/>
      <c r="AH68" s="216"/>
      <c r="AI68" s="216"/>
      <c r="AJ68" s="216"/>
      <c r="AK68" s="221" t="str">
        <f>BerM1!U68</f>
        <v>OK</v>
      </c>
    </row>
    <row r="69" spans="1:37" ht="14.1" customHeight="1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141"/>
      <c r="F69" s="135"/>
      <c r="G69" s="135"/>
      <c r="H69" s="135"/>
      <c r="I69" s="135"/>
      <c r="J69" s="135"/>
      <c r="K69" s="135"/>
      <c r="L69" s="135"/>
      <c r="M69" s="181">
        <f>BerM1!E69</f>
        <v>0</v>
      </c>
      <c r="N69" s="202"/>
      <c r="O69" s="141"/>
      <c r="P69" s="202"/>
      <c r="Q69" s="205"/>
      <c r="R69" s="222" t="str">
        <f>BerM1!G69</f>
        <v>OK</v>
      </c>
      <c r="S69" s="141"/>
      <c r="T69" s="180">
        <f>BerM1!P69</f>
        <v>0</v>
      </c>
      <c r="U69" s="202"/>
      <c r="V69" s="221" t="str">
        <f>BerM1!R69</f>
        <v>OK</v>
      </c>
      <c r="W69" s="180">
        <f>BerM1!S69</f>
        <v>0</v>
      </c>
      <c r="X69" s="143"/>
      <c r="Y69" s="135"/>
      <c r="Z69" s="135"/>
      <c r="AA69" s="135"/>
      <c r="AB69" s="135"/>
      <c r="AC69" s="182"/>
      <c r="AD69" s="216"/>
      <c r="AE69" s="216"/>
      <c r="AF69" s="216"/>
      <c r="AG69" s="216"/>
      <c r="AH69" s="216"/>
      <c r="AI69" s="216"/>
      <c r="AJ69" s="216"/>
      <c r="AK69" s="221" t="str">
        <f>BerM1!U69</f>
        <v>OK</v>
      </c>
    </row>
    <row r="70" spans="1:37" ht="14.1" customHeight="1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141"/>
      <c r="F70" s="135"/>
      <c r="G70" s="135"/>
      <c r="H70" s="135"/>
      <c r="I70" s="135"/>
      <c r="J70" s="135"/>
      <c r="K70" s="135"/>
      <c r="L70" s="135"/>
      <c r="M70" s="181">
        <f>BerM1!E70</f>
        <v>0</v>
      </c>
      <c r="N70" s="202"/>
      <c r="O70" s="141"/>
      <c r="P70" s="202"/>
      <c r="Q70" s="205"/>
      <c r="R70" s="222" t="str">
        <f>BerM1!G70</f>
        <v>OK</v>
      </c>
      <c r="S70" s="141"/>
      <c r="T70" s="180">
        <f>BerM1!P70</f>
        <v>0</v>
      </c>
      <c r="U70" s="202"/>
      <c r="V70" s="221" t="str">
        <f>BerM1!R70</f>
        <v>OK</v>
      </c>
      <c r="W70" s="180">
        <f>BerM1!S70</f>
        <v>0</v>
      </c>
      <c r="X70" s="143"/>
      <c r="Y70" s="135"/>
      <c r="Z70" s="135"/>
      <c r="AA70" s="135"/>
      <c r="AB70" s="135"/>
      <c r="AC70" s="182"/>
      <c r="AD70" s="216"/>
      <c r="AE70" s="216"/>
      <c r="AF70" s="216"/>
      <c r="AG70" s="216"/>
      <c r="AH70" s="216"/>
      <c r="AI70" s="216"/>
      <c r="AJ70" s="216"/>
      <c r="AK70" s="221" t="str">
        <f>BerM1!U70</f>
        <v>OK</v>
      </c>
    </row>
    <row r="71" spans="1:37" ht="14.1" customHeight="1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141"/>
      <c r="F71" s="135"/>
      <c r="G71" s="135"/>
      <c r="H71" s="135"/>
      <c r="I71" s="135"/>
      <c r="J71" s="135"/>
      <c r="K71" s="135"/>
      <c r="L71" s="135"/>
      <c r="M71" s="181">
        <f>BerM1!E71</f>
        <v>0</v>
      </c>
      <c r="N71" s="202"/>
      <c r="O71" s="141"/>
      <c r="P71" s="202"/>
      <c r="Q71" s="205"/>
      <c r="R71" s="222" t="str">
        <f>BerM1!G71</f>
        <v>OK</v>
      </c>
      <c r="S71" s="141"/>
      <c r="T71" s="180">
        <f>BerM1!P71</f>
        <v>0</v>
      </c>
      <c r="U71" s="202"/>
      <c r="V71" s="221" t="str">
        <f>BerM1!R71</f>
        <v>OK</v>
      </c>
      <c r="W71" s="180">
        <f>BerM1!S71</f>
        <v>0</v>
      </c>
      <c r="X71" s="143"/>
      <c r="Y71" s="135"/>
      <c r="Z71" s="135"/>
      <c r="AA71" s="135"/>
      <c r="AB71" s="135"/>
      <c r="AC71" s="182"/>
      <c r="AD71" s="216"/>
      <c r="AE71" s="216"/>
      <c r="AF71" s="216"/>
      <c r="AG71" s="216"/>
      <c r="AH71" s="216"/>
      <c r="AI71" s="216"/>
      <c r="AJ71" s="216"/>
      <c r="AK71" s="221" t="str">
        <f>BerM1!U71</f>
        <v>OK</v>
      </c>
    </row>
    <row r="72" spans="1:37" ht="14.1" customHeight="1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141"/>
      <c r="F72" s="135"/>
      <c r="G72" s="135"/>
      <c r="H72" s="135"/>
      <c r="I72" s="135"/>
      <c r="J72" s="135"/>
      <c r="K72" s="135"/>
      <c r="L72" s="135"/>
      <c r="M72" s="181">
        <f>BerM1!E72</f>
        <v>0</v>
      </c>
      <c r="N72" s="202"/>
      <c r="O72" s="141"/>
      <c r="P72" s="202"/>
      <c r="Q72" s="205"/>
      <c r="R72" s="222" t="str">
        <f>BerM1!G72</f>
        <v>OK</v>
      </c>
      <c r="S72" s="141"/>
      <c r="T72" s="180">
        <f>BerM1!P72</f>
        <v>0</v>
      </c>
      <c r="U72" s="202"/>
      <c r="V72" s="221" t="str">
        <f>BerM1!R72</f>
        <v>OK</v>
      </c>
      <c r="W72" s="180">
        <f>BerM1!S72</f>
        <v>0</v>
      </c>
      <c r="X72" s="143"/>
      <c r="Y72" s="135"/>
      <c r="Z72" s="135"/>
      <c r="AA72" s="135"/>
      <c r="AB72" s="135"/>
      <c r="AC72" s="182"/>
      <c r="AD72" s="216"/>
      <c r="AE72" s="216"/>
      <c r="AF72" s="216"/>
      <c r="AG72" s="216"/>
      <c r="AH72" s="216"/>
      <c r="AI72" s="216"/>
      <c r="AJ72" s="216"/>
      <c r="AK72" s="221" t="str">
        <f>BerM1!U72</f>
        <v>OK</v>
      </c>
    </row>
    <row r="73" spans="1:37" ht="14.1" customHeight="1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141"/>
      <c r="F73" s="135"/>
      <c r="G73" s="135"/>
      <c r="H73" s="135"/>
      <c r="I73" s="135"/>
      <c r="J73" s="135"/>
      <c r="K73" s="135"/>
      <c r="L73" s="135"/>
      <c r="M73" s="181">
        <f>BerM1!E73</f>
        <v>0</v>
      </c>
      <c r="N73" s="202"/>
      <c r="O73" s="141"/>
      <c r="P73" s="202"/>
      <c r="Q73" s="205"/>
      <c r="R73" s="222" t="str">
        <f>BerM1!G73</f>
        <v>OK</v>
      </c>
      <c r="S73" s="141"/>
      <c r="T73" s="180">
        <f>BerM1!P73</f>
        <v>0</v>
      </c>
      <c r="U73" s="202"/>
      <c r="V73" s="221" t="str">
        <f>BerM1!R73</f>
        <v>OK</v>
      </c>
      <c r="W73" s="180">
        <f>BerM1!S73</f>
        <v>0</v>
      </c>
      <c r="X73" s="143"/>
      <c r="Y73" s="135"/>
      <c r="Z73" s="135"/>
      <c r="AA73" s="135"/>
      <c r="AB73" s="135"/>
      <c r="AC73" s="182"/>
      <c r="AD73" s="216"/>
      <c r="AE73" s="216"/>
      <c r="AF73" s="216"/>
      <c r="AG73" s="216"/>
      <c r="AH73" s="216"/>
      <c r="AI73" s="216"/>
      <c r="AJ73" s="216"/>
      <c r="AK73" s="221" t="str">
        <f>BerM1!U73</f>
        <v>OK</v>
      </c>
    </row>
    <row r="74" spans="1:37" ht="14.1" customHeight="1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141"/>
      <c r="F74" s="135"/>
      <c r="G74" s="135"/>
      <c r="H74" s="135"/>
      <c r="I74" s="135"/>
      <c r="J74" s="135"/>
      <c r="K74" s="135"/>
      <c r="L74" s="135"/>
      <c r="M74" s="181">
        <f>BerM1!E74</f>
        <v>0</v>
      </c>
      <c r="N74" s="202"/>
      <c r="O74" s="141"/>
      <c r="P74" s="202"/>
      <c r="Q74" s="205"/>
      <c r="R74" s="222" t="str">
        <f>BerM1!G74</f>
        <v>OK</v>
      </c>
      <c r="S74" s="141"/>
      <c r="T74" s="180">
        <f>BerM1!P74</f>
        <v>0</v>
      </c>
      <c r="U74" s="202"/>
      <c r="V74" s="221" t="str">
        <f>BerM1!R74</f>
        <v>OK</v>
      </c>
      <c r="W74" s="180">
        <f>BerM1!S74</f>
        <v>0</v>
      </c>
      <c r="X74" s="143"/>
      <c r="Y74" s="135"/>
      <c r="Z74" s="135"/>
      <c r="AA74" s="135"/>
      <c r="AB74" s="135"/>
      <c r="AC74" s="182"/>
      <c r="AD74" s="216"/>
      <c r="AE74" s="216"/>
      <c r="AF74" s="216"/>
      <c r="AG74" s="216"/>
      <c r="AH74" s="216"/>
      <c r="AI74" s="216"/>
      <c r="AJ74" s="216"/>
      <c r="AK74" s="221" t="str">
        <f>BerM1!U74</f>
        <v>OK</v>
      </c>
    </row>
    <row r="75" spans="1:37" ht="14.1" customHeight="1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141"/>
      <c r="F75" s="135"/>
      <c r="G75" s="135"/>
      <c r="H75" s="135"/>
      <c r="I75" s="135"/>
      <c r="J75" s="135"/>
      <c r="K75" s="135"/>
      <c r="L75" s="135"/>
      <c r="M75" s="181">
        <f>BerM1!E75</f>
        <v>0</v>
      </c>
      <c r="N75" s="202"/>
      <c r="O75" s="141"/>
      <c r="P75" s="202"/>
      <c r="Q75" s="205"/>
      <c r="R75" s="222" t="str">
        <f>BerM1!G75</f>
        <v>OK</v>
      </c>
      <c r="S75" s="141"/>
      <c r="T75" s="180">
        <f>BerM1!P75</f>
        <v>0</v>
      </c>
      <c r="U75" s="202"/>
      <c r="V75" s="221" t="str">
        <f>BerM1!R75</f>
        <v>OK</v>
      </c>
      <c r="W75" s="180">
        <f>BerM1!S75</f>
        <v>0</v>
      </c>
      <c r="X75" s="143"/>
      <c r="Y75" s="135"/>
      <c r="Z75" s="135"/>
      <c r="AA75" s="135"/>
      <c r="AB75" s="135"/>
      <c r="AC75" s="182"/>
      <c r="AD75" s="216"/>
      <c r="AE75" s="216"/>
      <c r="AF75" s="216"/>
      <c r="AG75" s="216"/>
      <c r="AH75" s="216"/>
      <c r="AI75" s="216"/>
      <c r="AJ75" s="216"/>
      <c r="AK75" s="221" t="str">
        <f>BerM1!U75</f>
        <v>OK</v>
      </c>
    </row>
    <row r="76" spans="1:37" ht="14.1" customHeight="1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141"/>
      <c r="F76" s="135"/>
      <c r="G76" s="135"/>
      <c r="H76" s="135"/>
      <c r="I76" s="135"/>
      <c r="J76" s="135"/>
      <c r="K76" s="135"/>
      <c r="L76" s="135"/>
      <c r="M76" s="181">
        <f>BerM1!E76</f>
        <v>0</v>
      </c>
      <c r="N76" s="202"/>
      <c r="O76" s="141"/>
      <c r="P76" s="202"/>
      <c r="Q76" s="205"/>
      <c r="R76" s="222" t="str">
        <f>BerM1!G76</f>
        <v>OK</v>
      </c>
      <c r="S76" s="141"/>
      <c r="T76" s="180">
        <f>BerM1!P76</f>
        <v>0</v>
      </c>
      <c r="U76" s="202"/>
      <c r="V76" s="221" t="str">
        <f>BerM1!R76</f>
        <v>OK</v>
      </c>
      <c r="W76" s="180">
        <f>BerM1!S76</f>
        <v>0</v>
      </c>
      <c r="X76" s="143"/>
      <c r="Y76" s="135"/>
      <c r="Z76" s="135"/>
      <c r="AA76" s="135"/>
      <c r="AB76" s="135"/>
      <c r="AC76" s="182"/>
      <c r="AD76" s="216"/>
      <c r="AE76" s="216"/>
      <c r="AF76" s="216"/>
      <c r="AG76" s="216"/>
      <c r="AH76" s="216"/>
      <c r="AI76" s="216"/>
      <c r="AJ76" s="216"/>
      <c r="AK76" s="221" t="str">
        <f>BerM1!U76</f>
        <v>OK</v>
      </c>
    </row>
    <row r="77" spans="1:37" ht="14.1" customHeight="1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141"/>
      <c r="F77" s="135"/>
      <c r="G77" s="135"/>
      <c r="H77" s="135"/>
      <c r="I77" s="135"/>
      <c r="J77" s="135"/>
      <c r="K77" s="135"/>
      <c r="L77" s="135"/>
      <c r="M77" s="181">
        <f>BerM1!E77</f>
        <v>0</v>
      </c>
      <c r="N77" s="202"/>
      <c r="O77" s="141"/>
      <c r="P77" s="202"/>
      <c r="Q77" s="205"/>
      <c r="R77" s="222" t="str">
        <f>BerM1!G77</f>
        <v>OK</v>
      </c>
      <c r="S77" s="141"/>
      <c r="T77" s="180">
        <f>BerM1!P77</f>
        <v>0</v>
      </c>
      <c r="U77" s="202"/>
      <c r="V77" s="221" t="str">
        <f>BerM1!R77</f>
        <v>OK</v>
      </c>
      <c r="W77" s="180">
        <f>BerM1!S77</f>
        <v>0</v>
      </c>
      <c r="X77" s="143"/>
      <c r="Y77" s="135"/>
      <c r="Z77" s="135"/>
      <c r="AA77" s="135"/>
      <c r="AB77" s="135"/>
      <c r="AC77" s="182"/>
      <c r="AD77" s="216"/>
      <c r="AE77" s="216"/>
      <c r="AF77" s="216"/>
      <c r="AG77" s="216"/>
      <c r="AH77" s="216"/>
      <c r="AI77" s="216"/>
      <c r="AJ77" s="216"/>
      <c r="AK77" s="221" t="str">
        <f>BerM1!U77</f>
        <v>OK</v>
      </c>
    </row>
    <row r="78" spans="1:37" ht="14.1" customHeight="1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141"/>
      <c r="F78" s="135"/>
      <c r="G78" s="135"/>
      <c r="H78" s="135"/>
      <c r="I78" s="135"/>
      <c r="J78" s="135"/>
      <c r="K78" s="135"/>
      <c r="L78" s="135"/>
      <c r="M78" s="181">
        <f>BerM1!E78</f>
        <v>0</v>
      </c>
      <c r="N78" s="202"/>
      <c r="O78" s="141"/>
      <c r="P78" s="202"/>
      <c r="Q78" s="205"/>
      <c r="R78" s="222" t="str">
        <f>BerM1!G78</f>
        <v>OK</v>
      </c>
      <c r="S78" s="141"/>
      <c r="T78" s="180">
        <f>BerM1!P78</f>
        <v>0</v>
      </c>
      <c r="U78" s="202"/>
      <c r="V78" s="221" t="str">
        <f>BerM1!R78</f>
        <v>OK</v>
      </c>
      <c r="W78" s="180">
        <f>BerM1!S78</f>
        <v>0</v>
      </c>
      <c r="X78" s="143"/>
      <c r="Y78" s="135"/>
      <c r="Z78" s="135"/>
      <c r="AA78" s="135"/>
      <c r="AB78" s="135"/>
      <c r="AC78" s="182"/>
      <c r="AD78" s="216"/>
      <c r="AE78" s="216"/>
      <c r="AF78" s="216"/>
      <c r="AG78" s="216"/>
      <c r="AH78" s="216"/>
      <c r="AI78" s="216"/>
      <c r="AJ78" s="216"/>
      <c r="AK78" s="221" t="str">
        <f>BerM1!U78</f>
        <v>OK</v>
      </c>
    </row>
    <row r="79" spans="1:37" ht="14.1" customHeight="1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141"/>
      <c r="F79" s="135"/>
      <c r="G79" s="135"/>
      <c r="H79" s="135"/>
      <c r="I79" s="135"/>
      <c r="J79" s="135"/>
      <c r="K79" s="135"/>
      <c r="L79" s="135"/>
      <c r="M79" s="181">
        <f>BerM1!E79</f>
        <v>0</v>
      </c>
      <c r="N79" s="202"/>
      <c r="O79" s="141"/>
      <c r="P79" s="202"/>
      <c r="Q79" s="205"/>
      <c r="R79" s="222" t="str">
        <f>BerM1!G79</f>
        <v>OK</v>
      </c>
      <c r="S79" s="141"/>
      <c r="T79" s="180">
        <f>BerM1!P79</f>
        <v>0</v>
      </c>
      <c r="U79" s="202"/>
      <c r="V79" s="221" t="str">
        <f>BerM1!R79</f>
        <v>OK</v>
      </c>
      <c r="W79" s="180">
        <f>BerM1!S79</f>
        <v>0</v>
      </c>
      <c r="X79" s="143"/>
      <c r="Y79" s="135"/>
      <c r="Z79" s="135"/>
      <c r="AA79" s="135"/>
      <c r="AB79" s="135"/>
      <c r="AC79" s="182"/>
      <c r="AD79" s="216"/>
      <c r="AE79" s="216"/>
      <c r="AF79" s="216"/>
      <c r="AG79" s="216"/>
      <c r="AH79" s="216"/>
      <c r="AI79" s="216"/>
      <c r="AJ79" s="216"/>
      <c r="AK79" s="221" t="str">
        <f>BerM1!U79</f>
        <v>OK</v>
      </c>
    </row>
    <row r="80" spans="1:37" ht="14.1" customHeight="1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141"/>
      <c r="F80" s="135"/>
      <c r="G80" s="135"/>
      <c r="H80" s="135"/>
      <c r="I80" s="135"/>
      <c r="J80" s="135"/>
      <c r="K80" s="135"/>
      <c r="L80" s="135"/>
      <c r="M80" s="181">
        <f>BerM1!E80</f>
        <v>0</v>
      </c>
      <c r="N80" s="202"/>
      <c r="O80" s="141"/>
      <c r="P80" s="202"/>
      <c r="Q80" s="205"/>
      <c r="R80" s="222" t="str">
        <f>BerM1!G80</f>
        <v>OK</v>
      </c>
      <c r="S80" s="141"/>
      <c r="T80" s="180">
        <f>BerM1!P80</f>
        <v>0</v>
      </c>
      <c r="U80" s="202"/>
      <c r="V80" s="221" t="str">
        <f>BerM1!R80</f>
        <v>OK</v>
      </c>
      <c r="W80" s="180">
        <f>BerM1!S80</f>
        <v>0</v>
      </c>
      <c r="X80" s="143"/>
      <c r="Y80" s="135"/>
      <c r="Z80" s="135"/>
      <c r="AA80" s="135"/>
      <c r="AB80" s="135"/>
      <c r="AC80" s="182"/>
      <c r="AD80" s="216"/>
      <c r="AE80" s="216"/>
      <c r="AF80" s="216"/>
      <c r="AG80" s="216"/>
      <c r="AH80" s="216"/>
      <c r="AI80" s="216"/>
      <c r="AJ80" s="216"/>
      <c r="AK80" s="221" t="str">
        <f>BerM1!U80</f>
        <v>OK</v>
      </c>
    </row>
    <row r="81" spans="1:37" ht="14.1" customHeight="1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141"/>
      <c r="F81" s="135"/>
      <c r="G81" s="135"/>
      <c r="H81" s="135"/>
      <c r="I81" s="135"/>
      <c r="J81" s="135"/>
      <c r="K81" s="135"/>
      <c r="L81" s="135"/>
      <c r="M81" s="181">
        <f>BerM1!E81</f>
        <v>0</v>
      </c>
      <c r="N81" s="202"/>
      <c r="O81" s="141"/>
      <c r="P81" s="202"/>
      <c r="Q81" s="205"/>
      <c r="R81" s="222" t="str">
        <f>BerM1!G81</f>
        <v>OK</v>
      </c>
      <c r="S81" s="141"/>
      <c r="T81" s="180">
        <f>BerM1!P81</f>
        <v>0</v>
      </c>
      <c r="U81" s="202"/>
      <c r="V81" s="221" t="str">
        <f>BerM1!R81</f>
        <v>OK</v>
      </c>
      <c r="W81" s="180">
        <f>BerM1!S81</f>
        <v>0</v>
      </c>
      <c r="X81" s="143"/>
      <c r="Y81" s="135"/>
      <c r="Z81" s="135"/>
      <c r="AA81" s="135"/>
      <c r="AB81" s="135"/>
      <c r="AC81" s="182"/>
      <c r="AD81" s="216"/>
      <c r="AE81" s="216"/>
      <c r="AF81" s="216"/>
      <c r="AG81" s="216"/>
      <c r="AH81" s="216"/>
      <c r="AI81" s="216"/>
      <c r="AJ81" s="216"/>
      <c r="AK81" s="221" t="str">
        <f>BerM1!U81</f>
        <v>OK</v>
      </c>
    </row>
    <row r="82" spans="1:37" ht="14.1" customHeight="1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141"/>
      <c r="F82" s="135"/>
      <c r="G82" s="135"/>
      <c r="H82" s="135"/>
      <c r="I82" s="135"/>
      <c r="J82" s="135"/>
      <c r="K82" s="135"/>
      <c r="L82" s="135"/>
      <c r="M82" s="181">
        <f>BerM1!E82</f>
        <v>0</v>
      </c>
      <c r="N82" s="202"/>
      <c r="O82" s="141"/>
      <c r="P82" s="202"/>
      <c r="Q82" s="205"/>
      <c r="R82" s="222" t="str">
        <f>BerM1!G82</f>
        <v>OK</v>
      </c>
      <c r="S82" s="141"/>
      <c r="T82" s="180">
        <f>BerM1!P82</f>
        <v>0</v>
      </c>
      <c r="U82" s="202"/>
      <c r="V82" s="221" t="str">
        <f>BerM1!R82</f>
        <v>OK</v>
      </c>
      <c r="W82" s="180">
        <f>BerM1!S82</f>
        <v>0</v>
      </c>
      <c r="X82" s="143"/>
      <c r="Y82" s="135"/>
      <c r="Z82" s="135"/>
      <c r="AA82" s="135"/>
      <c r="AB82" s="135"/>
      <c r="AC82" s="182"/>
      <c r="AD82" s="216"/>
      <c r="AE82" s="216"/>
      <c r="AF82" s="216"/>
      <c r="AG82" s="216"/>
      <c r="AH82" s="216"/>
      <c r="AI82" s="216"/>
      <c r="AJ82" s="216"/>
      <c r="AK82" s="221" t="str">
        <f>BerM1!U82</f>
        <v>OK</v>
      </c>
    </row>
    <row r="83" spans="1:37" ht="14.1" customHeight="1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141"/>
      <c r="F83" s="135"/>
      <c r="G83" s="135"/>
      <c r="H83" s="135"/>
      <c r="I83" s="135"/>
      <c r="J83" s="135"/>
      <c r="K83" s="135"/>
      <c r="L83" s="135"/>
      <c r="M83" s="181">
        <f>BerM1!E83</f>
        <v>0</v>
      </c>
      <c r="N83" s="202"/>
      <c r="O83" s="141"/>
      <c r="P83" s="202"/>
      <c r="Q83" s="205"/>
      <c r="R83" s="222" t="str">
        <f>BerM1!G83</f>
        <v>OK</v>
      </c>
      <c r="S83" s="141"/>
      <c r="T83" s="180">
        <f>BerM1!P83</f>
        <v>0</v>
      </c>
      <c r="U83" s="202"/>
      <c r="V83" s="221" t="str">
        <f>BerM1!R83</f>
        <v>OK</v>
      </c>
      <c r="W83" s="180">
        <f>BerM1!S83</f>
        <v>0</v>
      </c>
      <c r="X83" s="143"/>
      <c r="Y83" s="135"/>
      <c r="Z83" s="135"/>
      <c r="AA83" s="135"/>
      <c r="AB83" s="135"/>
      <c r="AC83" s="182"/>
      <c r="AD83" s="216"/>
      <c r="AE83" s="216"/>
      <c r="AF83" s="216"/>
      <c r="AG83" s="216"/>
      <c r="AH83" s="216"/>
      <c r="AI83" s="216"/>
      <c r="AJ83" s="216"/>
      <c r="AK83" s="221" t="str">
        <f>BerM1!U83</f>
        <v>OK</v>
      </c>
    </row>
    <row r="84" spans="1:37" ht="14.1" customHeight="1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141"/>
      <c r="F84" s="135"/>
      <c r="G84" s="135"/>
      <c r="H84" s="135"/>
      <c r="I84" s="135"/>
      <c r="J84" s="135"/>
      <c r="K84" s="135"/>
      <c r="L84" s="135"/>
      <c r="M84" s="181">
        <f>BerM1!E84</f>
        <v>0</v>
      </c>
      <c r="N84" s="202"/>
      <c r="O84" s="141"/>
      <c r="P84" s="202"/>
      <c r="Q84" s="205"/>
      <c r="R84" s="222" t="str">
        <f>BerM1!G84</f>
        <v>OK</v>
      </c>
      <c r="S84" s="141"/>
      <c r="T84" s="180">
        <f>BerM1!P84</f>
        <v>0</v>
      </c>
      <c r="U84" s="202"/>
      <c r="V84" s="221" t="str">
        <f>BerM1!R84</f>
        <v>OK</v>
      </c>
      <c r="W84" s="180">
        <f>BerM1!S84</f>
        <v>0</v>
      </c>
      <c r="X84" s="143"/>
      <c r="Y84" s="135"/>
      <c r="Z84" s="135"/>
      <c r="AA84" s="135"/>
      <c r="AB84" s="135"/>
      <c r="AC84" s="182"/>
      <c r="AD84" s="216"/>
      <c r="AE84" s="216"/>
      <c r="AF84" s="216"/>
      <c r="AG84" s="216"/>
      <c r="AH84" s="216"/>
      <c r="AI84" s="216"/>
      <c r="AJ84" s="216"/>
      <c r="AK84" s="221" t="str">
        <f>BerM1!U84</f>
        <v>OK</v>
      </c>
    </row>
    <row r="85" spans="1:37" ht="14.1" customHeight="1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141"/>
      <c r="F85" s="135"/>
      <c r="G85" s="135"/>
      <c r="H85" s="135"/>
      <c r="I85" s="135"/>
      <c r="J85" s="135"/>
      <c r="K85" s="135"/>
      <c r="L85" s="135"/>
      <c r="M85" s="181">
        <f>BerM1!E85</f>
        <v>0</v>
      </c>
      <c r="N85" s="202"/>
      <c r="O85" s="141"/>
      <c r="P85" s="202"/>
      <c r="Q85" s="205"/>
      <c r="R85" s="222" t="str">
        <f>BerM1!G85</f>
        <v>OK</v>
      </c>
      <c r="S85" s="141"/>
      <c r="T85" s="180">
        <f>BerM1!P85</f>
        <v>0</v>
      </c>
      <c r="U85" s="202"/>
      <c r="V85" s="221" t="str">
        <f>BerM1!R85</f>
        <v>OK</v>
      </c>
      <c r="W85" s="180">
        <f>BerM1!S85</f>
        <v>0</v>
      </c>
      <c r="X85" s="143"/>
      <c r="Y85" s="135"/>
      <c r="Z85" s="135"/>
      <c r="AA85" s="135"/>
      <c r="AB85" s="135"/>
      <c r="AC85" s="182"/>
      <c r="AD85" s="216"/>
      <c r="AE85" s="216"/>
      <c r="AF85" s="216"/>
      <c r="AG85" s="216"/>
      <c r="AH85" s="216"/>
      <c r="AI85" s="216"/>
      <c r="AJ85" s="216"/>
      <c r="AK85" s="221" t="str">
        <f>BerM1!U85</f>
        <v>OK</v>
      </c>
    </row>
    <row r="86" spans="1:37" ht="14.1" customHeight="1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141"/>
      <c r="F86" s="135"/>
      <c r="G86" s="135"/>
      <c r="H86" s="135"/>
      <c r="I86" s="135"/>
      <c r="J86" s="135"/>
      <c r="K86" s="135"/>
      <c r="L86" s="135"/>
      <c r="M86" s="181">
        <f>BerM1!E86</f>
        <v>0</v>
      </c>
      <c r="N86" s="202"/>
      <c r="O86" s="141"/>
      <c r="P86" s="202"/>
      <c r="Q86" s="205"/>
      <c r="R86" s="222" t="str">
        <f>BerM1!G86</f>
        <v>OK</v>
      </c>
      <c r="S86" s="141"/>
      <c r="T86" s="180">
        <f>BerM1!P86</f>
        <v>0</v>
      </c>
      <c r="U86" s="202"/>
      <c r="V86" s="221" t="str">
        <f>BerM1!R86</f>
        <v>OK</v>
      </c>
      <c r="W86" s="180">
        <f>BerM1!S86</f>
        <v>0</v>
      </c>
      <c r="X86" s="143"/>
      <c r="Y86" s="135"/>
      <c r="Z86" s="135"/>
      <c r="AA86" s="135"/>
      <c r="AB86" s="135"/>
      <c r="AC86" s="182"/>
      <c r="AD86" s="216"/>
      <c r="AE86" s="216"/>
      <c r="AF86" s="216"/>
      <c r="AG86" s="216"/>
      <c r="AH86" s="216"/>
      <c r="AI86" s="216"/>
      <c r="AJ86" s="216"/>
      <c r="AK86" s="221" t="str">
        <f>BerM1!U86</f>
        <v>OK</v>
      </c>
    </row>
    <row r="87" spans="1:37" ht="14.1" customHeight="1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141"/>
      <c r="F87" s="135"/>
      <c r="G87" s="135"/>
      <c r="H87" s="135"/>
      <c r="I87" s="135"/>
      <c r="J87" s="135"/>
      <c r="K87" s="135"/>
      <c r="L87" s="135"/>
      <c r="M87" s="181">
        <f>BerM1!E87</f>
        <v>0</v>
      </c>
      <c r="N87" s="202"/>
      <c r="O87" s="141"/>
      <c r="P87" s="202"/>
      <c r="Q87" s="205"/>
      <c r="R87" s="222" t="str">
        <f>BerM1!G87</f>
        <v>OK</v>
      </c>
      <c r="S87" s="141"/>
      <c r="T87" s="180">
        <f>BerM1!P87</f>
        <v>0</v>
      </c>
      <c r="U87" s="202"/>
      <c r="V87" s="221" t="str">
        <f>BerM1!R87</f>
        <v>OK</v>
      </c>
      <c r="W87" s="180">
        <f>BerM1!S87</f>
        <v>0</v>
      </c>
      <c r="X87" s="143"/>
      <c r="Y87" s="135"/>
      <c r="Z87" s="135"/>
      <c r="AA87" s="135"/>
      <c r="AB87" s="135"/>
      <c r="AC87" s="182"/>
      <c r="AD87" s="216"/>
      <c r="AE87" s="216"/>
      <c r="AF87" s="216"/>
      <c r="AG87" s="216"/>
      <c r="AH87" s="216"/>
      <c r="AI87" s="216"/>
      <c r="AJ87" s="216"/>
      <c r="AK87" s="221" t="str">
        <f>BerM1!U87</f>
        <v>OK</v>
      </c>
    </row>
    <row r="88" spans="1:37" ht="14.1" customHeight="1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141"/>
      <c r="F88" s="135"/>
      <c r="G88" s="135"/>
      <c r="H88" s="135"/>
      <c r="I88" s="135"/>
      <c r="J88" s="135"/>
      <c r="K88" s="135"/>
      <c r="L88" s="135"/>
      <c r="M88" s="181">
        <f>BerM1!E88</f>
        <v>0</v>
      </c>
      <c r="N88" s="202"/>
      <c r="O88" s="141"/>
      <c r="P88" s="202"/>
      <c r="Q88" s="205"/>
      <c r="R88" s="222" t="str">
        <f>BerM1!G88</f>
        <v>OK</v>
      </c>
      <c r="S88" s="141"/>
      <c r="T88" s="180">
        <f>BerM1!P88</f>
        <v>0</v>
      </c>
      <c r="U88" s="202"/>
      <c r="V88" s="221" t="str">
        <f>BerM1!R88</f>
        <v>OK</v>
      </c>
      <c r="W88" s="180">
        <f>BerM1!S88</f>
        <v>0</v>
      </c>
      <c r="X88" s="143"/>
      <c r="Y88" s="135"/>
      <c r="Z88" s="135"/>
      <c r="AA88" s="135"/>
      <c r="AB88" s="135"/>
      <c r="AC88" s="182"/>
      <c r="AD88" s="216"/>
      <c r="AE88" s="216"/>
      <c r="AF88" s="216"/>
      <c r="AG88" s="216"/>
      <c r="AH88" s="216"/>
      <c r="AI88" s="216"/>
      <c r="AJ88" s="216"/>
      <c r="AK88" s="221" t="str">
        <f>BerM1!U88</f>
        <v>OK</v>
      </c>
    </row>
    <row r="89" spans="1:37" ht="14.1" customHeight="1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141"/>
      <c r="F89" s="135"/>
      <c r="G89" s="135"/>
      <c r="H89" s="135"/>
      <c r="I89" s="135"/>
      <c r="J89" s="135"/>
      <c r="K89" s="135"/>
      <c r="L89" s="135"/>
      <c r="M89" s="181">
        <f>BerM1!E89</f>
        <v>0</v>
      </c>
      <c r="N89" s="202"/>
      <c r="O89" s="141"/>
      <c r="P89" s="202"/>
      <c r="Q89" s="205"/>
      <c r="R89" s="222" t="str">
        <f>BerM1!G89</f>
        <v>OK</v>
      </c>
      <c r="S89" s="141"/>
      <c r="T89" s="180">
        <f>BerM1!P89</f>
        <v>0</v>
      </c>
      <c r="U89" s="202"/>
      <c r="V89" s="221" t="str">
        <f>BerM1!R89</f>
        <v>OK</v>
      </c>
      <c r="W89" s="180">
        <f>BerM1!S89</f>
        <v>0</v>
      </c>
      <c r="X89" s="143"/>
      <c r="Y89" s="135"/>
      <c r="Z89" s="135"/>
      <c r="AA89" s="135"/>
      <c r="AB89" s="135"/>
      <c r="AC89" s="182"/>
      <c r="AD89" s="216"/>
      <c r="AE89" s="216"/>
      <c r="AF89" s="216"/>
      <c r="AG89" s="216"/>
      <c r="AH89" s="216"/>
      <c r="AI89" s="216"/>
      <c r="AJ89" s="216"/>
      <c r="AK89" s="221" t="str">
        <f>BerM1!U89</f>
        <v>OK</v>
      </c>
    </row>
    <row r="90" spans="1:37" ht="14.1" customHeight="1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141"/>
      <c r="F90" s="135"/>
      <c r="G90" s="135"/>
      <c r="H90" s="135"/>
      <c r="I90" s="135"/>
      <c r="J90" s="135"/>
      <c r="K90" s="135"/>
      <c r="L90" s="135"/>
      <c r="M90" s="181">
        <f>BerM1!E90</f>
        <v>0</v>
      </c>
      <c r="N90" s="202"/>
      <c r="O90" s="141"/>
      <c r="P90" s="202"/>
      <c r="Q90" s="205"/>
      <c r="R90" s="222" t="str">
        <f>BerM1!G90</f>
        <v>OK</v>
      </c>
      <c r="S90" s="141"/>
      <c r="T90" s="180">
        <f>BerM1!P90</f>
        <v>0</v>
      </c>
      <c r="U90" s="202"/>
      <c r="V90" s="221" t="str">
        <f>BerM1!R90</f>
        <v>OK</v>
      </c>
      <c r="W90" s="180">
        <f>BerM1!S90</f>
        <v>0</v>
      </c>
      <c r="X90" s="143"/>
      <c r="Y90" s="135"/>
      <c r="Z90" s="135"/>
      <c r="AA90" s="135"/>
      <c r="AB90" s="135"/>
      <c r="AC90" s="182"/>
      <c r="AD90" s="216"/>
      <c r="AE90" s="216"/>
      <c r="AF90" s="216"/>
      <c r="AG90" s="216"/>
      <c r="AH90" s="216"/>
      <c r="AI90" s="216"/>
      <c r="AJ90" s="216"/>
      <c r="AK90" s="221" t="str">
        <f>BerM1!U90</f>
        <v>OK</v>
      </c>
    </row>
    <row r="91" spans="1:37" ht="14.1" customHeight="1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141"/>
      <c r="F91" s="135"/>
      <c r="G91" s="135"/>
      <c r="H91" s="135"/>
      <c r="I91" s="135"/>
      <c r="J91" s="135"/>
      <c r="K91" s="135"/>
      <c r="L91" s="135"/>
      <c r="M91" s="181">
        <f>BerM1!E91</f>
        <v>0</v>
      </c>
      <c r="N91" s="202"/>
      <c r="O91" s="141"/>
      <c r="P91" s="202"/>
      <c r="Q91" s="205"/>
      <c r="R91" s="222" t="str">
        <f>BerM1!G91</f>
        <v>OK</v>
      </c>
      <c r="S91" s="141"/>
      <c r="T91" s="180">
        <f>BerM1!P91</f>
        <v>0</v>
      </c>
      <c r="U91" s="202"/>
      <c r="V91" s="221" t="str">
        <f>BerM1!R91</f>
        <v>OK</v>
      </c>
      <c r="W91" s="180">
        <f>BerM1!S91</f>
        <v>0</v>
      </c>
      <c r="X91" s="143"/>
      <c r="Y91" s="135"/>
      <c r="Z91" s="135"/>
      <c r="AA91" s="135"/>
      <c r="AB91" s="135"/>
      <c r="AC91" s="182"/>
      <c r="AD91" s="216"/>
      <c r="AE91" s="216"/>
      <c r="AF91" s="216"/>
      <c r="AG91" s="216"/>
      <c r="AH91" s="216"/>
      <c r="AI91" s="216"/>
      <c r="AJ91" s="216"/>
      <c r="AK91" s="221" t="str">
        <f>BerM1!U91</f>
        <v>OK</v>
      </c>
    </row>
    <row r="92" spans="1:37" ht="14.1" customHeight="1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141"/>
      <c r="F92" s="135"/>
      <c r="G92" s="135"/>
      <c r="H92" s="135"/>
      <c r="I92" s="135"/>
      <c r="J92" s="135"/>
      <c r="K92" s="135"/>
      <c r="L92" s="135"/>
      <c r="M92" s="181">
        <f>BerM1!E92</f>
        <v>0</v>
      </c>
      <c r="N92" s="202"/>
      <c r="O92" s="141"/>
      <c r="P92" s="202"/>
      <c r="Q92" s="205"/>
      <c r="R92" s="222" t="str">
        <f>BerM1!G92</f>
        <v>OK</v>
      </c>
      <c r="S92" s="141"/>
      <c r="T92" s="180">
        <f>BerM1!P92</f>
        <v>0</v>
      </c>
      <c r="U92" s="202"/>
      <c r="V92" s="221" t="str">
        <f>BerM1!R92</f>
        <v>OK</v>
      </c>
      <c r="W92" s="180">
        <f>BerM1!S92</f>
        <v>0</v>
      </c>
      <c r="X92" s="143"/>
      <c r="Y92" s="135"/>
      <c r="Z92" s="135"/>
      <c r="AA92" s="135"/>
      <c r="AB92" s="135"/>
      <c r="AC92" s="182"/>
      <c r="AD92" s="216"/>
      <c r="AE92" s="216"/>
      <c r="AF92" s="216"/>
      <c r="AG92" s="216"/>
      <c r="AH92" s="216"/>
      <c r="AI92" s="216"/>
      <c r="AJ92" s="216"/>
      <c r="AK92" s="221" t="str">
        <f>BerM1!U92</f>
        <v>OK</v>
      </c>
    </row>
    <row r="93" spans="1:37" ht="14.1" customHeight="1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141"/>
      <c r="F93" s="135"/>
      <c r="G93" s="135"/>
      <c r="H93" s="135"/>
      <c r="I93" s="135"/>
      <c r="J93" s="135"/>
      <c r="K93" s="135"/>
      <c r="L93" s="135"/>
      <c r="M93" s="181">
        <f>BerM1!E93</f>
        <v>0</v>
      </c>
      <c r="N93" s="202"/>
      <c r="O93" s="141"/>
      <c r="P93" s="202"/>
      <c r="Q93" s="205"/>
      <c r="R93" s="222" t="str">
        <f>BerM1!G93</f>
        <v>OK</v>
      </c>
      <c r="S93" s="141"/>
      <c r="T93" s="180">
        <f>BerM1!P93</f>
        <v>0</v>
      </c>
      <c r="U93" s="202"/>
      <c r="V93" s="221" t="str">
        <f>BerM1!R93</f>
        <v>OK</v>
      </c>
      <c r="W93" s="180">
        <f>BerM1!S93</f>
        <v>0</v>
      </c>
      <c r="X93" s="143"/>
      <c r="Y93" s="135"/>
      <c r="Z93" s="135"/>
      <c r="AA93" s="135"/>
      <c r="AB93" s="135"/>
      <c r="AC93" s="182"/>
      <c r="AD93" s="216"/>
      <c r="AE93" s="216"/>
      <c r="AF93" s="216"/>
      <c r="AG93" s="216"/>
      <c r="AH93" s="216"/>
      <c r="AI93" s="216"/>
      <c r="AJ93" s="216"/>
      <c r="AK93" s="221" t="str">
        <f>BerM1!U93</f>
        <v>OK</v>
      </c>
    </row>
    <row r="94" spans="1:37" ht="14.1" customHeight="1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141"/>
      <c r="F94" s="135"/>
      <c r="G94" s="135"/>
      <c r="H94" s="135"/>
      <c r="I94" s="135"/>
      <c r="J94" s="135"/>
      <c r="K94" s="135"/>
      <c r="L94" s="135"/>
      <c r="M94" s="181">
        <f>BerM1!E94</f>
        <v>0</v>
      </c>
      <c r="N94" s="202"/>
      <c r="O94" s="141"/>
      <c r="P94" s="202"/>
      <c r="Q94" s="205"/>
      <c r="R94" s="222" t="str">
        <f>BerM1!G94</f>
        <v>OK</v>
      </c>
      <c r="S94" s="141"/>
      <c r="T94" s="180">
        <f>BerM1!P94</f>
        <v>0</v>
      </c>
      <c r="U94" s="202"/>
      <c r="V94" s="221" t="str">
        <f>BerM1!R94</f>
        <v>OK</v>
      </c>
      <c r="W94" s="180">
        <f>BerM1!S94</f>
        <v>0</v>
      </c>
      <c r="X94" s="143"/>
      <c r="Y94" s="135"/>
      <c r="Z94" s="135"/>
      <c r="AA94" s="135"/>
      <c r="AB94" s="135"/>
      <c r="AC94" s="182"/>
      <c r="AD94" s="216"/>
      <c r="AE94" s="216"/>
      <c r="AF94" s="216"/>
      <c r="AG94" s="216"/>
      <c r="AH94" s="216"/>
      <c r="AI94" s="216"/>
      <c r="AJ94" s="216"/>
      <c r="AK94" s="221" t="str">
        <f>BerM1!U94</f>
        <v>OK</v>
      </c>
    </row>
    <row r="95" spans="1:37" ht="14.1" customHeight="1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141"/>
      <c r="F95" s="135"/>
      <c r="G95" s="135"/>
      <c r="H95" s="135"/>
      <c r="I95" s="135"/>
      <c r="J95" s="135"/>
      <c r="K95" s="135"/>
      <c r="L95" s="135"/>
      <c r="M95" s="181">
        <f>BerM1!E95</f>
        <v>0</v>
      </c>
      <c r="N95" s="202"/>
      <c r="O95" s="141"/>
      <c r="P95" s="202"/>
      <c r="Q95" s="205"/>
      <c r="R95" s="222" t="str">
        <f>BerM1!G95</f>
        <v>OK</v>
      </c>
      <c r="S95" s="141"/>
      <c r="T95" s="180">
        <f>BerM1!P95</f>
        <v>0</v>
      </c>
      <c r="U95" s="202"/>
      <c r="V95" s="221" t="str">
        <f>BerM1!R95</f>
        <v>OK</v>
      </c>
      <c r="W95" s="180">
        <f>BerM1!S95</f>
        <v>0</v>
      </c>
      <c r="X95" s="143"/>
      <c r="Y95" s="135"/>
      <c r="Z95" s="135"/>
      <c r="AA95" s="135"/>
      <c r="AB95" s="135"/>
      <c r="AC95" s="182"/>
      <c r="AD95" s="216"/>
      <c r="AE95" s="216"/>
      <c r="AF95" s="216"/>
      <c r="AG95" s="216"/>
      <c r="AH95" s="216"/>
      <c r="AI95" s="216"/>
      <c r="AJ95" s="216"/>
      <c r="AK95" s="221" t="str">
        <f>BerM1!U95</f>
        <v>OK</v>
      </c>
    </row>
    <row r="96" spans="1:37" ht="14.1" customHeight="1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141"/>
      <c r="F96" s="135"/>
      <c r="G96" s="135"/>
      <c r="H96" s="135"/>
      <c r="I96" s="135"/>
      <c r="J96" s="135"/>
      <c r="K96" s="135"/>
      <c r="L96" s="135"/>
      <c r="M96" s="181">
        <f>BerM1!E96</f>
        <v>0</v>
      </c>
      <c r="N96" s="202"/>
      <c r="O96" s="141"/>
      <c r="P96" s="202"/>
      <c r="Q96" s="205"/>
      <c r="R96" s="222" t="str">
        <f>BerM1!G96</f>
        <v>OK</v>
      </c>
      <c r="S96" s="141"/>
      <c r="T96" s="180">
        <f>BerM1!P96</f>
        <v>0</v>
      </c>
      <c r="U96" s="202"/>
      <c r="V96" s="221" t="str">
        <f>BerM1!R96</f>
        <v>OK</v>
      </c>
      <c r="W96" s="180">
        <f>BerM1!S96</f>
        <v>0</v>
      </c>
      <c r="X96" s="143"/>
      <c r="Y96" s="135"/>
      <c r="Z96" s="135"/>
      <c r="AA96" s="135"/>
      <c r="AB96" s="135"/>
      <c r="AC96" s="182"/>
      <c r="AD96" s="216"/>
      <c r="AE96" s="216"/>
      <c r="AF96" s="216"/>
      <c r="AG96" s="216"/>
      <c r="AH96" s="216"/>
      <c r="AI96" s="216"/>
      <c r="AJ96" s="216"/>
      <c r="AK96" s="221" t="str">
        <f>BerM1!U96</f>
        <v>OK</v>
      </c>
    </row>
    <row r="97" spans="1:37" ht="14.1" customHeight="1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141"/>
      <c r="F97" s="135"/>
      <c r="G97" s="135"/>
      <c r="H97" s="135"/>
      <c r="I97" s="135"/>
      <c r="J97" s="135"/>
      <c r="K97" s="135"/>
      <c r="L97" s="135"/>
      <c r="M97" s="181">
        <f>BerM1!E97</f>
        <v>0</v>
      </c>
      <c r="N97" s="202"/>
      <c r="O97" s="141"/>
      <c r="P97" s="202"/>
      <c r="Q97" s="205"/>
      <c r="R97" s="222" t="str">
        <f>BerM1!G97</f>
        <v>OK</v>
      </c>
      <c r="S97" s="141"/>
      <c r="T97" s="180">
        <f>BerM1!P97</f>
        <v>0</v>
      </c>
      <c r="U97" s="202"/>
      <c r="V97" s="221" t="str">
        <f>BerM1!R97</f>
        <v>OK</v>
      </c>
      <c r="W97" s="180">
        <f>BerM1!S97</f>
        <v>0</v>
      </c>
      <c r="X97" s="143"/>
      <c r="Y97" s="135"/>
      <c r="Z97" s="135"/>
      <c r="AA97" s="135"/>
      <c r="AB97" s="135"/>
      <c r="AC97" s="182"/>
      <c r="AD97" s="216"/>
      <c r="AE97" s="216"/>
      <c r="AF97" s="216"/>
      <c r="AG97" s="216"/>
      <c r="AH97" s="216"/>
      <c r="AI97" s="216"/>
      <c r="AJ97" s="216"/>
      <c r="AK97" s="221" t="str">
        <f>BerM1!U97</f>
        <v>OK</v>
      </c>
    </row>
    <row r="98" spans="1:37" ht="14.1" customHeight="1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141"/>
      <c r="F98" s="135"/>
      <c r="G98" s="135"/>
      <c r="H98" s="135"/>
      <c r="I98" s="135"/>
      <c r="J98" s="135"/>
      <c r="K98" s="135"/>
      <c r="L98" s="135"/>
      <c r="M98" s="181">
        <f>BerM1!E98</f>
        <v>0</v>
      </c>
      <c r="N98" s="202"/>
      <c r="O98" s="141"/>
      <c r="P98" s="202"/>
      <c r="Q98" s="205"/>
      <c r="R98" s="222" t="str">
        <f>BerM1!G98</f>
        <v>OK</v>
      </c>
      <c r="S98" s="141"/>
      <c r="T98" s="180">
        <f>BerM1!P98</f>
        <v>0</v>
      </c>
      <c r="U98" s="202"/>
      <c r="V98" s="221" t="str">
        <f>BerM1!R98</f>
        <v>OK</v>
      </c>
      <c r="W98" s="180">
        <f>BerM1!S98</f>
        <v>0</v>
      </c>
      <c r="X98" s="143"/>
      <c r="Y98" s="135"/>
      <c r="Z98" s="135"/>
      <c r="AA98" s="135"/>
      <c r="AB98" s="135"/>
      <c r="AC98" s="182"/>
      <c r="AD98" s="216"/>
      <c r="AE98" s="216"/>
      <c r="AF98" s="216"/>
      <c r="AG98" s="216"/>
      <c r="AH98" s="216"/>
      <c r="AI98" s="216"/>
      <c r="AJ98" s="216"/>
      <c r="AK98" s="221" t="str">
        <f>BerM1!U98</f>
        <v>OK</v>
      </c>
    </row>
    <row r="99" spans="1:37" ht="14.1" customHeight="1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141"/>
      <c r="F99" s="135"/>
      <c r="G99" s="135"/>
      <c r="H99" s="135"/>
      <c r="I99" s="135"/>
      <c r="J99" s="135"/>
      <c r="K99" s="135"/>
      <c r="L99" s="135"/>
      <c r="M99" s="181">
        <f>BerM1!E99</f>
        <v>0</v>
      </c>
      <c r="N99" s="202"/>
      <c r="O99" s="141"/>
      <c r="P99" s="202"/>
      <c r="Q99" s="205"/>
      <c r="R99" s="222" t="str">
        <f>BerM1!G99</f>
        <v>OK</v>
      </c>
      <c r="S99" s="141"/>
      <c r="T99" s="180">
        <f>BerM1!P99</f>
        <v>0</v>
      </c>
      <c r="U99" s="202"/>
      <c r="V99" s="221" t="str">
        <f>BerM1!R99</f>
        <v>OK</v>
      </c>
      <c r="W99" s="180">
        <f>BerM1!S99</f>
        <v>0</v>
      </c>
      <c r="X99" s="143"/>
      <c r="Y99" s="135"/>
      <c r="Z99" s="135"/>
      <c r="AA99" s="135"/>
      <c r="AB99" s="135"/>
      <c r="AC99" s="182"/>
      <c r="AD99" s="216"/>
      <c r="AE99" s="216"/>
      <c r="AF99" s="216"/>
      <c r="AG99" s="216"/>
      <c r="AH99" s="216"/>
      <c r="AI99" s="216"/>
      <c r="AJ99" s="216"/>
      <c r="AK99" s="221" t="str">
        <f>BerM1!U99</f>
        <v>OK</v>
      </c>
    </row>
    <row r="100" spans="1:37" ht="14.1" customHeight="1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141"/>
      <c r="F100" s="135"/>
      <c r="G100" s="135"/>
      <c r="H100" s="135"/>
      <c r="I100" s="135"/>
      <c r="J100" s="135"/>
      <c r="K100" s="135"/>
      <c r="L100" s="135"/>
      <c r="M100" s="181">
        <f>BerM1!E100</f>
        <v>0</v>
      </c>
      <c r="N100" s="202"/>
      <c r="O100" s="141"/>
      <c r="P100" s="202"/>
      <c r="Q100" s="205"/>
      <c r="R100" s="222" t="str">
        <f>BerM1!G100</f>
        <v>OK</v>
      </c>
      <c r="S100" s="141"/>
      <c r="T100" s="180">
        <f>BerM1!P100</f>
        <v>0</v>
      </c>
      <c r="U100" s="202"/>
      <c r="V100" s="221" t="str">
        <f>BerM1!R100</f>
        <v>OK</v>
      </c>
      <c r="W100" s="180">
        <f>BerM1!S100</f>
        <v>0</v>
      </c>
      <c r="X100" s="143"/>
      <c r="Y100" s="135"/>
      <c r="Z100" s="135"/>
      <c r="AA100" s="135"/>
      <c r="AB100" s="135"/>
      <c r="AC100" s="182"/>
      <c r="AD100" s="216"/>
      <c r="AE100" s="216"/>
      <c r="AF100" s="216"/>
      <c r="AG100" s="216"/>
      <c r="AH100" s="216"/>
      <c r="AI100" s="216"/>
      <c r="AJ100" s="216"/>
      <c r="AK100" s="221" t="str">
        <f>BerM1!U100</f>
        <v>OK</v>
      </c>
    </row>
    <row r="101" spans="1:37" ht="14.1" customHeight="1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141"/>
      <c r="F101" s="135"/>
      <c r="G101" s="135"/>
      <c r="H101" s="135"/>
      <c r="I101" s="135"/>
      <c r="J101" s="135"/>
      <c r="K101" s="135"/>
      <c r="L101" s="135"/>
      <c r="M101" s="181">
        <f>BerM1!E101</f>
        <v>0</v>
      </c>
      <c r="N101" s="202"/>
      <c r="O101" s="141"/>
      <c r="P101" s="202"/>
      <c r="Q101" s="205"/>
      <c r="R101" s="222" t="str">
        <f>BerM1!G101</f>
        <v>OK</v>
      </c>
      <c r="S101" s="141"/>
      <c r="T101" s="180">
        <f>BerM1!P101</f>
        <v>0</v>
      </c>
      <c r="U101" s="202"/>
      <c r="V101" s="221" t="str">
        <f>BerM1!R101</f>
        <v>OK</v>
      </c>
      <c r="W101" s="180">
        <f>BerM1!S101</f>
        <v>0</v>
      </c>
      <c r="X101" s="143"/>
      <c r="Y101" s="135"/>
      <c r="Z101" s="135"/>
      <c r="AA101" s="135"/>
      <c r="AB101" s="135"/>
      <c r="AC101" s="182"/>
      <c r="AD101" s="216"/>
      <c r="AE101" s="216"/>
      <c r="AF101" s="216"/>
      <c r="AG101" s="216"/>
      <c r="AH101" s="216"/>
      <c r="AI101" s="216"/>
      <c r="AJ101" s="216"/>
      <c r="AK101" s="221" t="str">
        <f>BerM1!U101</f>
        <v>OK</v>
      </c>
    </row>
    <row r="102" spans="1:37" ht="14.1" customHeight="1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141"/>
      <c r="F102" s="135"/>
      <c r="G102" s="135"/>
      <c r="H102" s="135"/>
      <c r="I102" s="135"/>
      <c r="J102" s="135"/>
      <c r="K102" s="135"/>
      <c r="L102" s="135"/>
      <c r="M102" s="181">
        <f>BerM1!E102</f>
        <v>0</v>
      </c>
      <c r="N102" s="202"/>
      <c r="O102" s="141"/>
      <c r="P102" s="202"/>
      <c r="Q102" s="205"/>
      <c r="R102" s="222" t="str">
        <f>BerM1!G102</f>
        <v>OK</v>
      </c>
      <c r="S102" s="141"/>
      <c r="T102" s="180">
        <f>BerM1!P102</f>
        <v>0</v>
      </c>
      <c r="U102" s="202"/>
      <c r="V102" s="221" t="str">
        <f>BerM1!R102</f>
        <v>OK</v>
      </c>
      <c r="W102" s="180">
        <f>BerM1!S102</f>
        <v>0</v>
      </c>
      <c r="X102" s="143"/>
      <c r="Y102" s="135"/>
      <c r="Z102" s="135"/>
      <c r="AA102" s="135"/>
      <c r="AB102" s="135"/>
      <c r="AC102" s="182"/>
      <c r="AD102" s="216"/>
      <c r="AE102" s="216"/>
      <c r="AF102" s="216"/>
      <c r="AG102" s="216"/>
      <c r="AH102" s="216"/>
      <c r="AI102" s="216"/>
      <c r="AJ102" s="216"/>
      <c r="AK102" s="221" t="str">
        <f>BerM1!U102</f>
        <v>OK</v>
      </c>
    </row>
    <row r="103" spans="1:37" ht="14.1" customHeight="1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141"/>
      <c r="F103" s="135"/>
      <c r="G103" s="135"/>
      <c r="H103" s="135"/>
      <c r="I103" s="135"/>
      <c r="J103" s="135"/>
      <c r="K103" s="135"/>
      <c r="L103" s="135"/>
      <c r="M103" s="181">
        <f>BerM1!E103</f>
        <v>0</v>
      </c>
      <c r="N103" s="202"/>
      <c r="O103" s="141"/>
      <c r="P103" s="202"/>
      <c r="Q103" s="205"/>
      <c r="R103" s="222" t="str">
        <f>BerM1!G103</f>
        <v>OK</v>
      </c>
      <c r="S103" s="141"/>
      <c r="T103" s="180">
        <f>BerM1!P103</f>
        <v>0</v>
      </c>
      <c r="U103" s="202"/>
      <c r="V103" s="221" t="str">
        <f>BerM1!R103</f>
        <v>OK</v>
      </c>
      <c r="W103" s="180">
        <f>BerM1!S103</f>
        <v>0</v>
      </c>
      <c r="X103" s="143"/>
      <c r="Y103" s="135"/>
      <c r="Z103" s="135"/>
      <c r="AA103" s="135"/>
      <c r="AB103" s="135"/>
      <c r="AC103" s="182"/>
      <c r="AD103" s="216"/>
      <c r="AE103" s="216"/>
      <c r="AF103" s="216"/>
      <c r="AG103" s="216"/>
      <c r="AH103" s="216"/>
      <c r="AI103" s="216"/>
      <c r="AJ103" s="216"/>
      <c r="AK103" s="221" t="str">
        <f>BerM1!U103</f>
        <v>OK</v>
      </c>
    </row>
    <row r="104" spans="1:37" ht="14.1" customHeight="1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141"/>
      <c r="F104" s="135"/>
      <c r="G104" s="135"/>
      <c r="H104" s="135"/>
      <c r="I104" s="135"/>
      <c r="J104" s="135"/>
      <c r="K104" s="135"/>
      <c r="L104" s="135"/>
      <c r="M104" s="181">
        <f>BerM1!E104</f>
        <v>0</v>
      </c>
      <c r="N104" s="202"/>
      <c r="O104" s="141"/>
      <c r="P104" s="202"/>
      <c r="Q104" s="205"/>
      <c r="R104" s="222" t="str">
        <f>BerM1!G104</f>
        <v>OK</v>
      </c>
      <c r="S104" s="141"/>
      <c r="T104" s="180">
        <f>BerM1!P104</f>
        <v>0</v>
      </c>
      <c r="U104" s="202"/>
      <c r="V104" s="221" t="str">
        <f>BerM1!R104</f>
        <v>OK</v>
      </c>
      <c r="W104" s="180">
        <f>BerM1!S104</f>
        <v>0</v>
      </c>
      <c r="X104" s="143"/>
      <c r="Y104" s="135"/>
      <c r="Z104" s="135"/>
      <c r="AA104" s="135"/>
      <c r="AB104" s="135"/>
      <c r="AC104" s="182"/>
      <c r="AD104" s="216"/>
      <c r="AE104" s="216"/>
      <c r="AF104" s="216"/>
      <c r="AG104" s="216"/>
      <c r="AH104" s="216"/>
      <c r="AI104" s="216"/>
      <c r="AJ104" s="216"/>
      <c r="AK104" s="221" t="str">
        <f>BerM1!U104</f>
        <v>OK</v>
      </c>
    </row>
    <row r="105" spans="1:37" ht="14.1" customHeight="1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141"/>
      <c r="F105" s="135"/>
      <c r="G105" s="135"/>
      <c r="H105" s="135"/>
      <c r="I105" s="135"/>
      <c r="J105" s="135"/>
      <c r="K105" s="135"/>
      <c r="L105" s="135"/>
      <c r="M105" s="181">
        <f>BerM1!E105</f>
        <v>0</v>
      </c>
      <c r="N105" s="202"/>
      <c r="O105" s="141"/>
      <c r="P105" s="202"/>
      <c r="Q105" s="205"/>
      <c r="R105" s="222" t="str">
        <f>BerM1!G105</f>
        <v>OK</v>
      </c>
      <c r="S105" s="141"/>
      <c r="T105" s="180">
        <f>BerM1!P105</f>
        <v>0</v>
      </c>
      <c r="U105" s="202"/>
      <c r="V105" s="221" t="str">
        <f>BerM1!R105</f>
        <v>OK</v>
      </c>
      <c r="W105" s="180">
        <f>BerM1!S105</f>
        <v>0</v>
      </c>
      <c r="X105" s="143"/>
      <c r="Y105" s="135"/>
      <c r="Z105" s="135"/>
      <c r="AA105" s="135"/>
      <c r="AB105" s="135"/>
      <c r="AC105" s="182"/>
      <c r="AD105" s="216"/>
      <c r="AE105" s="216"/>
      <c r="AF105" s="216"/>
      <c r="AG105" s="216"/>
      <c r="AH105" s="216"/>
      <c r="AI105" s="216"/>
      <c r="AJ105" s="216"/>
      <c r="AK105" s="221" t="str">
        <f>BerM1!U105</f>
        <v>OK</v>
      </c>
    </row>
    <row r="106" spans="1:37" ht="14.1" customHeight="1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141"/>
      <c r="F106" s="135"/>
      <c r="G106" s="135"/>
      <c r="H106" s="135"/>
      <c r="I106" s="135"/>
      <c r="J106" s="135"/>
      <c r="K106" s="135"/>
      <c r="L106" s="135"/>
      <c r="M106" s="181">
        <f>BerM1!E106</f>
        <v>0</v>
      </c>
      <c r="N106" s="202"/>
      <c r="O106" s="141"/>
      <c r="P106" s="202"/>
      <c r="Q106" s="205"/>
      <c r="R106" s="222" t="str">
        <f>BerM1!G106</f>
        <v>OK</v>
      </c>
      <c r="S106" s="141"/>
      <c r="T106" s="180">
        <f>BerM1!P106</f>
        <v>0</v>
      </c>
      <c r="U106" s="202"/>
      <c r="V106" s="221" t="str">
        <f>BerM1!R106</f>
        <v>OK</v>
      </c>
      <c r="W106" s="180">
        <f>BerM1!S106</f>
        <v>0</v>
      </c>
      <c r="X106" s="143"/>
      <c r="Y106" s="135"/>
      <c r="Z106" s="135"/>
      <c r="AA106" s="135"/>
      <c r="AB106" s="135"/>
      <c r="AC106" s="182"/>
      <c r="AD106" s="216"/>
      <c r="AE106" s="216"/>
      <c r="AF106" s="216"/>
      <c r="AG106" s="216"/>
      <c r="AH106" s="216"/>
      <c r="AI106" s="216"/>
      <c r="AJ106" s="216"/>
      <c r="AK106" s="221" t="str">
        <f>BerM1!U106</f>
        <v>OK</v>
      </c>
    </row>
    <row r="107" spans="1:37" ht="14.1" customHeight="1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141"/>
      <c r="F107" s="135"/>
      <c r="G107" s="135"/>
      <c r="H107" s="135"/>
      <c r="I107" s="135"/>
      <c r="J107" s="135"/>
      <c r="K107" s="135"/>
      <c r="L107" s="135"/>
      <c r="M107" s="181">
        <f>BerM1!E107</f>
        <v>0</v>
      </c>
      <c r="N107" s="202"/>
      <c r="O107" s="141"/>
      <c r="P107" s="202"/>
      <c r="Q107" s="205"/>
      <c r="R107" s="222" t="str">
        <f>BerM1!G107</f>
        <v>OK</v>
      </c>
      <c r="S107" s="141"/>
      <c r="T107" s="180">
        <f>BerM1!P107</f>
        <v>0</v>
      </c>
      <c r="U107" s="202"/>
      <c r="V107" s="221" t="str">
        <f>BerM1!R107</f>
        <v>OK</v>
      </c>
      <c r="W107" s="180">
        <f>BerM1!S107</f>
        <v>0</v>
      </c>
      <c r="X107" s="143"/>
      <c r="Y107" s="135"/>
      <c r="Z107" s="135"/>
      <c r="AA107" s="135"/>
      <c r="AB107" s="135"/>
      <c r="AC107" s="182"/>
      <c r="AD107" s="216"/>
      <c r="AE107" s="216"/>
      <c r="AF107" s="216"/>
      <c r="AG107" s="216"/>
      <c r="AH107" s="216"/>
      <c r="AI107" s="216"/>
      <c r="AJ107" s="216"/>
      <c r="AK107" s="221" t="str">
        <f>BerM1!U107</f>
        <v>OK</v>
      </c>
    </row>
    <row r="108" spans="1:37" ht="14.1" customHeight="1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141"/>
      <c r="F108" s="135"/>
      <c r="G108" s="135"/>
      <c r="H108" s="135"/>
      <c r="I108" s="135"/>
      <c r="J108" s="135"/>
      <c r="K108" s="135"/>
      <c r="L108" s="135"/>
      <c r="M108" s="181">
        <f>BerM1!E108</f>
        <v>0</v>
      </c>
      <c r="N108" s="202"/>
      <c r="O108" s="141"/>
      <c r="P108" s="202"/>
      <c r="Q108" s="205"/>
      <c r="R108" s="222" t="str">
        <f>BerM1!G108</f>
        <v>OK</v>
      </c>
      <c r="S108" s="141"/>
      <c r="T108" s="180">
        <f>BerM1!P108</f>
        <v>0</v>
      </c>
      <c r="U108" s="202"/>
      <c r="V108" s="221" t="str">
        <f>BerM1!R108</f>
        <v>OK</v>
      </c>
      <c r="W108" s="180">
        <f>BerM1!S108</f>
        <v>0</v>
      </c>
      <c r="X108" s="143"/>
      <c r="Y108" s="135"/>
      <c r="Z108" s="135"/>
      <c r="AA108" s="135"/>
      <c r="AB108" s="135"/>
      <c r="AC108" s="182"/>
      <c r="AD108" s="216"/>
      <c r="AE108" s="216"/>
      <c r="AF108" s="216"/>
      <c r="AG108" s="216"/>
      <c r="AH108" s="216"/>
      <c r="AI108" s="216"/>
      <c r="AJ108" s="216"/>
      <c r="AK108" s="221" t="str">
        <f>BerM1!U108</f>
        <v>OK</v>
      </c>
    </row>
    <row r="109" spans="1:37" ht="14.1" customHeight="1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141"/>
      <c r="F109" s="135"/>
      <c r="G109" s="135"/>
      <c r="H109" s="135"/>
      <c r="I109" s="135"/>
      <c r="J109" s="135"/>
      <c r="K109" s="135"/>
      <c r="L109" s="135"/>
      <c r="M109" s="181">
        <f>BerM1!E109</f>
        <v>0</v>
      </c>
      <c r="N109" s="202"/>
      <c r="O109" s="141"/>
      <c r="P109" s="202"/>
      <c r="Q109" s="205"/>
      <c r="R109" s="222" t="str">
        <f>BerM1!G109</f>
        <v>OK</v>
      </c>
      <c r="S109" s="141"/>
      <c r="T109" s="180">
        <f>BerM1!P109</f>
        <v>0</v>
      </c>
      <c r="U109" s="202"/>
      <c r="V109" s="221" t="str">
        <f>BerM1!R109</f>
        <v>OK</v>
      </c>
      <c r="W109" s="180">
        <f>BerM1!S109</f>
        <v>0</v>
      </c>
      <c r="X109" s="143"/>
      <c r="Y109" s="135"/>
      <c r="Z109" s="135"/>
      <c r="AA109" s="135"/>
      <c r="AB109" s="135"/>
      <c r="AC109" s="182"/>
      <c r="AD109" s="216"/>
      <c r="AE109" s="216"/>
      <c r="AF109" s="216"/>
      <c r="AG109" s="216"/>
      <c r="AH109" s="216"/>
      <c r="AI109" s="216"/>
      <c r="AJ109" s="216"/>
      <c r="AK109" s="221" t="str">
        <f>BerM1!U109</f>
        <v>OK</v>
      </c>
    </row>
    <row r="110" spans="1:37" ht="14.1" customHeight="1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141"/>
      <c r="F110" s="135"/>
      <c r="G110" s="135"/>
      <c r="H110" s="135"/>
      <c r="I110" s="135"/>
      <c r="J110" s="135"/>
      <c r="K110" s="135"/>
      <c r="L110" s="135"/>
      <c r="M110" s="181">
        <f>BerM1!E110</f>
        <v>0</v>
      </c>
      <c r="N110" s="202"/>
      <c r="O110" s="141"/>
      <c r="P110" s="202"/>
      <c r="Q110" s="205"/>
      <c r="R110" s="222" t="str">
        <f>BerM1!G110</f>
        <v>OK</v>
      </c>
      <c r="S110" s="141"/>
      <c r="T110" s="180">
        <f>BerM1!P110</f>
        <v>0</v>
      </c>
      <c r="U110" s="202"/>
      <c r="V110" s="221" t="str">
        <f>BerM1!R110</f>
        <v>OK</v>
      </c>
      <c r="W110" s="180">
        <f>BerM1!S110</f>
        <v>0</v>
      </c>
      <c r="X110" s="143"/>
      <c r="Y110" s="135"/>
      <c r="Z110" s="135"/>
      <c r="AA110" s="135"/>
      <c r="AB110" s="135"/>
      <c r="AC110" s="182"/>
      <c r="AD110" s="216"/>
      <c r="AE110" s="216"/>
      <c r="AF110" s="216"/>
      <c r="AG110" s="216"/>
      <c r="AH110" s="216"/>
      <c r="AI110" s="216"/>
      <c r="AJ110" s="216"/>
      <c r="AK110" s="221" t="str">
        <f>BerM1!U110</f>
        <v>OK</v>
      </c>
    </row>
    <row r="111" spans="1:37" ht="14.1" customHeight="1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141"/>
      <c r="F111" s="135"/>
      <c r="G111" s="135"/>
      <c r="H111" s="135"/>
      <c r="I111" s="135"/>
      <c r="J111" s="135"/>
      <c r="K111" s="135"/>
      <c r="L111" s="135"/>
      <c r="M111" s="181">
        <f>BerM1!E111</f>
        <v>0</v>
      </c>
      <c r="N111" s="202"/>
      <c r="O111" s="141"/>
      <c r="P111" s="202"/>
      <c r="Q111" s="205"/>
      <c r="R111" s="222" t="str">
        <f>BerM1!G111</f>
        <v>OK</v>
      </c>
      <c r="S111" s="141"/>
      <c r="T111" s="180">
        <f>BerM1!P111</f>
        <v>0</v>
      </c>
      <c r="U111" s="202"/>
      <c r="V111" s="221" t="str">
        <f>BerM1!R111</f>
        <v>OK</v>
      </c>
      <c r="W111" s="180">
        <f>BerM1!S111</f>
        <v>0</v>
      </c>
      <c r="X111" s="143"/>
      <c r="Y111" s="135"/>
      <c r="Z111" s="135"/>
      <c r="AA111" s="135"/>
      <c r="AB111" s="135"/>
      <c r="AC111" s="182"/>
      <c r="AD111" s="216"/>
      <c r="AE111" s="216"/>
      <c r="AF111" s="216"/>
      <c r="AG111" s="216"/>
      <c r="AH111" s="216"/>
      <c r="AI111" s="216"/>
      <c r="AJ111" s="216"/>
      <c r="AK111" s="221" t="str">
        <f>BerM1!U111</f>
        <v>OK</v>
      </c>
    </row>
    <row r="112" spans="1:37" ht="14.1" customHeight="1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141"/>
      <c r="F112" s="135"/>
      <c r="G112" s="135"/>
      <c r="H112" s="135"/>
      <c r="I112" s="135"/>
      <c r="J112" s="135"/>
      <c r="K112" s="135"/>
      <c r="L112" s="135"/>
      <c r="M112" s="181">
        <f>BerM1!E112</f>
        <v>0</v>
      </c>
      <c r="N112" s="202"/>
      <c r="O112" s="141"/>
      <c r="P112" s="202"/>
      <c r="Q112" s="205"/>
      <c r="R112" s="222" t="str">
        <f>BerM1!G112</f>
        <v>OK</v>
      </c>
      <c r="S112" s="141"/>
      <c r="T112" s="180">
        <f>BerM1!P112</f>
        <v>0</v>
      </c>
      <c r="U112" s="202"/>
      <c r="V112" s="221" t="str">
        <f>BerM1!R112</f>
        <v>OK</v>
      </c>
      <c r="W112" s="180">
        <f>BerM1!S112</f>
        <v>0</v>
      </c>
      <c r="X112" s="143"/>
      <c r="Y112" s="135"/>
      <c r="Z112" s="135"/>
      <c r="AA112" s="135"/>
      <c r="AB112" s="135"/>
      <c r="AC112" s="182"/>
      <c r="AD112" s="216"/>
      <c r="AE112" s="216"/>
      <c r="AF112" s="216"/>
      <c r="AG112" s="216"/>
      <c r="AH112" s="216"/>
      <c r="AI112" s="216"/>
      <c r="AJ112" s="216"/>
      <c r="AK112" s="221" t="str">
        <f>BerM1!U112</f>
        <v>OK</v>
      </c>
    </row>
    <row r="113" spans="1:37" ht="14.1" customHeight="1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141"/>
      <c r="F113" s="135"/>
      <c r="G113" s="135"/>
      <c r="H113" s="135"/>
      <c r="I113" s="135"/>
      <c r="J113" s="135"/>
      <c r="K113" s="135"/>
      <c r="L113" s="135"/>
      <c r="M113" s="181">
        <f>BerM1!E113</f>
        <v>0</v>
      </c>
      <c r="N113" s="202"/>
      <c r="O113" s="141"/>
      <c r="P113" s="202"/>
      <c r="Q113" s="205"/>
      <c r="R113" s="222" t="str">
        <f>BerM1!G113</f>
        <v>OK</v>
      </c>
      <c r="S113" s="141"/>
      <c r="T113" s="180">
        <f>BerM1!P113</f>
        <v>0</v>
      </c>
      <c r="U113" s="202"/>
      <c r="V113" s="221" t="str">
        <f>BerM1!R113</f>
        <v>OK</v>
      </c>
      <c r="W113" s="180">
        <f>BerM1!S113</f>
        <v>0</v>
      </c>
      <c r="X113" s="143"/>
      <c r="Y113" s="135"/>
      <c r="Z113" s="135"/>
      <c r="AA113" s="135"/>
      <c r="AB113" s="135"/>
      <c r="AC113" s="182"/>
      <c r="AD113" s="216"/>
      <c r="AE113" s="216"/>
      <c r="AF113" s="216"/>
      <c r="AG113" s="216"/>
      <c r="AH113" s="216"/>
      <c r="AI113" s="216"/>
      <c r="AJ113" s="216"/>
      <c r="AK113" s="221" t="str">
        <f>BerM1!U113</f>
        <v>OK</v>
      </c>
    </row>
    <row r="114" spans="1:37" ht="14.1" customHeight="1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141"/>
      <c r="F114" s="135"/>
      <c r="G114" s="135"/>
      <c r="H114" s="135"/>
      <c r="I114" s="135"/>
      <c r="J114" s="135"/>
      <c r="K114" s="135"/>
      <c r="L114" s="135"/>
      <c r="M114" s="181">
        <f>BerM1!E114</f>
        <v>0</v>
      </c>
      <c r="N114" s="202"/>
      <c r="O114" s="141"/>
      <c r="P114" s="202"/>
      <c r="Q114" s="205"/>
      <c r="R114" s="222" t="str">
        <f>BerM1!G114</f>
        <v>OK</v>
      </c>
      <c r="S114" s="141"/>
      <c r="T114" s="180">
        <f>BerM1!P114</f>
        <v>0</v>
      </c>
      <c r="U114" s="202"/>
      <c r="V114" s="221" t="str">
        <f>BerM1!R114</f>
        <v>OK</v>
      </c>
      <c r="W114" s="180">
        <f>BerM1!S114</f>
        <v>0</v>
      </c>
      <c r="X114" s="143"/>
      <c r="Y114" s="135"/>
      <c r="Z114" s="135"/>
      <c r="AA114" s="135"/>
      <c r="AB114" s="135"/>
      <c r="AC114" s="182"/>
      <c r="AD114" s="216"/>
      <c r="AE114" s="216"/>
      <c r="AF114" s="216"/>
      <c r="AG114" s="216"/>
      <c r="AH114" s="216"/>
      <c r="AI114" s="216"/>
      <c r="AJ114" s="216"/>
      <c r="AK114" s="221" t="str">
        <f>BerM1!U114</f>
        <v>OK</v>
      </c>
    </row>
    <row r="115" spans="1:37" ht="14.1" customHeight="1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141"/>
      <c r="F115" s="135"/>
      <c r="G115" s="135"/>
      <c r="H115" s="135"/>
      <c r="I115" s="135"/>
      <c r="J115" s="135"/>
      <c r="K115" s="135"/>
      <c r="L115" s="135"/>
      <c r="M115" s="181">
        <f>BerM1!E115</f>
        <v>0</v>
      </c>
      <c r="N115" s="202"/>
      <c r="O115" s="141"/>
      <c r="P115" s="202"/>
      <c r="Q115" s="205"/>
      <c r="R115" s="222" t="str">
        <f>BerM1!G115</f>
        <v>OK</v>
      </c>
      <c r="S115" s="141"/>
      <c r="T115" s="180">
        <f>BerM1!P115</f>
        <v>0</v>
      </c>
      <c r="U115" s="202"/>
      <c r="V115" s="221" t="str">
        <f>BerM1!R115</f>
        <v>OK</v>
      </c>
      <c r="W115" s="180">
        <f>BerM1!S115</f>
        <v>0</v>
      </c>
      <c r="X115" s="143"/>
      <c r="Y115" s="135"/>
      <c r="Z115" s="135"/>
      <c r="AA115" s="135"/>
      <c r="AB115" s="135"/>
      <c r="AC115" s="182"/>
      <c r="AD115" s="216"/>
      <c r="AE115" s="216"/>
      <c r="AF115" s="216"/>
      <c r="AG115" s="216"/>
      <c r="AH115" s="216"/>
      <c r="AI115" s="216"/>
      <c r="AJ115" s="216"/>
      <c r="AK115" s="221" t="str">
        <f>BerM1!U115</f>
        <v>OK</v>
      </c>
    </row>
    <row r="116" spans="1:37" ht="14.1" customHeight="1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141"/>
      <c r="F116" s="135"/>
      <c r="G116" s="135"/>
      <c r="H116" s="135"/>
      <c r="I116" s="135"/>
      <c r="J116" s="135"/>
      <c r="K116" s="135"/>
      <c r="L116" s="135"/>
      <c r="M116" s="181">
        <f>BerM1!E116</f>
        <v>0</v>
      </c>
      <c r="N116" s="202"/>
      <c r="O116" s="141"/>
      <c r="P116" s="202"/>
      <c r="Q116" s="205"/>
      <c r="R116" s="222" t="str">
        <f>BerM1!G116</f>
        <v>OK</v>
      </c>
      <c r="S116" s="141"/>
      <c r="T116" s="180">
        <f>BerM1!P116</f>
        <v>0</v>
      </c>
      <c r="U116" s="202"/>
      <c r="V116" s="221" t="str">
        <f>BerM1!R116</f>
        <v>OK</v>
      </c>
      <c r="W116" s="180">
        <f>BerM1!S116</f>
        <v>0</v>
      </c>
      <c r="X116" s="143"/>
      <c r="Y116" s="135"/>
      <c r="Z116" s="135"/>
      <c r="AA116" s="135"/>
      <c r="AB116" s="135"/>
      <c r="AC116" s="182"/>
      <c r="AD116" s="216"/>
      <c r="AE116" s="216"/>
      <c r="AF116" s="216"/>
      <c r="AG116" s="216"/>
      <c r="AH116" s="216"/>
      <c r="AI116" s="216"/>
      <c r="AJ116" s="216"/>
      <c r="AK116" s="221" t="str">
        <f>BerM1!U116</f>
        <v>OK</v>
      </c>
    </row>
    <row r="117" spans="1:37" ht="14.1" customHeight="1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141"/>
      <c r="F117" s="135"/>
      <c r="G117" s="135"/>
      <c r="H117" s="135"/>
      <c r="I117" s="135"/>
      <c r="J117" s="135"/>
      <c r="K117" s="135"/>
      <c r="L117" s="135"/>
      <c r="M117" s="181">
        <f>BerM1!E117</f>
        <v>0</v>
      </c>
      <c r="N117" s="202"/>
      <c r="O117" s="141"/>
      <c r="P117" s="202"/>
      <c r="Q117" s="205"/>
      <c r="R117" s="222" t="str">
        <f>BerM1!G117</f>
        <v>OK</v>
      </c>
      <c r="S117" s="141"/>
      <c r="T117" s="180">
        <f>BerM1!P117</f>
        <v>0</v>
      </c>
      <c r="U117" s="202"/>
      <c r="V117" s="221" t="str">
        <f>BerM1!R117</f>
        <v>OK</v>
      </c>
      <c r="W117" s="180">
        <f>BerM1!S117</f>
        <v>0</v>
      </c>
      <c r="X117" s="143"/>
      <c r="Y117" s="135"/>
      <c r="Z117" s="135"/>
      <c r="AA117" s="135"/>
      <c r="AB117" s="135"/>
      <c r="AC117" s="182"/>
      <c r="AD117" s="216"/>
      <c r="AE117" s="216"/>
      <c r="AF117" s="216"/>
      <c r="AG117" s="216"/>
      <c r="AH117" s="216"/>
      <c r="AI117" s="216"/>
      <c r="AJ117" s="216"/>
      <c r="AK117" s="221" t="str">
        <f>BerM1!U117</f>
        <v>OK</v>
      </c>
    </row>
    <row r="118" spans="1:37" ht="14.1" customHeight="1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141"/>
      <c r="F118" s="135"/>
      <c r="G118" s="135"/>
      <c r="H118" s="135"/>
      <c r="I118" s="135"/>
      <c r="J118" s="135"/>
      <c r="K118" s="135"/>
      <c r="L118" s="135"/>
      <c r="M118" s="181">
        <f>BerM1!E118</f>
        <v>0</v>
      </c>
      <c r="N118" s="202"/>
      <c r="O118" s="141"/>
      <c r="P118" s="202"/>
      <c r="Q118" s="205"/>
      <c r="R118" s="222" t="str">
        <f>BerM1!G118</f>
        <v>OK</v>
      </c>
      <c r="S118" s="141"/>
      <c r="T118" s="180">
        <f>BerM1!P118</f>
        <v>0</v>
      </c>
      <c r="U118" s="202"/>
      <c r="V118" s="221" t="str">
        <f>BerM1!R118</f>
        <v>OK</v>
      </c>
      <c r="W118" s="180">
        <f>BerM1!S118</f>
        <v>0</v>
      </c>
      <c r="X118" s="143"/>
      <c r="Y118" s="135"/>
      <c r="Z118" s="135"/>
      <c r="AA118" s="135"/>
      <c r="AB118" s="135"/>
      <c r="AC118" s="182"/>
      <c r="AD118" s="216"/>
      <c r="AE118" s="216"/>
      <c r="AF118" s="216"/>
      <c r="AG118" s="216"/>
      <c r="AH118" s="216"/>
      <c r="AI118" s="216"/>
      <c r="AJ118" s="216"/>
      <c r="AK118" s="221" t="str">
        <f>BerM1!U118</f>
        <v>OK</v>
      </c>
    </row>
    <row r="119" spans="1:37" ht="14.1" customHeight="1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141"/>
      <c r="F119" s="135"/>
      <c r="G119" s="135"/>
      <c r="H119" s="135"/>
      <c r="I119" s="135"/>
      <c r="J119" s="135"/>
      <c r="K119" s="135"/>
      <c r="L119" s="135"/>
      <c r="M119" s="181">
        <f>BerM1!E119</f>
        <v>0</v>
      </c>
      <c r="N119" s="202"/>
      <c r="O119" s="141"/>
      <c r="P119" s="202"/>
      <c r="Q119" s="205"/>
      <c r="R119" s="222" t="str">
        <f>BerM1!G119</f>
        <v>OK</v>
      </c>
      <c r="S119" s="141"/>
      <c r="T119" s="180">
        <f>BerM1!P119</f>
        <v>0</v>
      </c>
      <c r="U119" s="202"/>
      <c r="V119" s="221" t="str">
        <f>BerM1!R119</f>
        <v>OK</v>
      </c>
      <c r="W119" s="180">
        <f>BerM1!S119</f>
        <v>0</v>
      </c>
      <c r="X119" s="143"/>
      <c r="Y119" s="135"/>
      <c r="Z119" s="135"/>
      <c r="AA119" s="135"/>
      <c r="AB119" s="135"/>
      <c r="AC119" s="182"/>
      <c r="AD119" s="216"/>
      <c r="AE119" s="216"/>
      <c r="AF119" s="216"/>
      <c r="AG119" s="216"/>
      <c r="AH119" s="216"/>
      <c r="AI119" s="216"/>
      <c r="AJ119" s="216"/>
      <c r="AK119" s="221" t="str">
        <f>BerM1!U119</f>
        <v>OK</v>
      </c>
    </row>
    <row r="120" spans="1:37" ht="14.1" customHeight="1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141"/>
      <c r="F120" s="135"/>
      <c r="G120" s="135"/>
      <c r="H120" s="135"/>
      <c r="I120" s="135"/>
      <c r="J120" s="135"/>
      <c r="K120" s="135"/>
      <c r="L120" s="135"/>
      <c r="M120" s="181">
        <f>BerM1!E120</f>
        <v>0</v>
      </c>
      <c r="N120" s="202"/>
      <c r="O120" s="141"/>
      <c r="P120" s="202"/>
      <c r="Q120" s="205"/>
      <c r="R120" s="222" t="str">
        <f>BerM1!G120</f>
        <v>OK</v>
      </c>
      <c r="S120" s="141"/>
      <c r="T120" s="180">
        <f>BerM1!P120</f>
        <v>0</v>
      </c>
      <c r="U120" s="202"/>
      <c r="V120" s="221" t="str">
        <f>BerM1!R120</f>
        <v>OK</v>
      </c>
      <c r="W120" s="180">
        <f>BerM1!S120</f>
        <v>0</v>
      </c>
      <c r="X120" s="143"/>
      <c r="Y120" s="135"/>
      <c r="Z120" s="135"/>
      <c r="AA120" s="135"/>
      <c r="AB120" s="135"/>
      <c r="AC120" s="182"/>
      <c r="AD120" s="216"/>
      <c r="AE120" s="216"/>
      <c r="AF120" s="216"/>
      <c r="AG120" s="216"/>
      <c r="AH120" s="216"/>
      <c r="AI120" s="216"/>
      <c r="AJ120" s="216"/>
      <c r="AK120" s="221" t="str">
        <f>BerM1!U120</f>
        <v>OK</v>
      </c>
    </row>
    <row r="121" spans="1:37" ht="14.1" customHeight="1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141"/>
      <c r="F121" s="135"/>
      <c r="G121" s="135"/>
      <c r="H121" s="135"/>
      <c r="I121" s="135"/>
      <c r="J121" s="135"/>
      <c r="K121" s="135"/>
      <c r="L121" s="135"/>
      <c r="M121" s="181">
        <f>BerM1!E121</f>
        <v>0</v>
      </c>
      <c r="N121" s="202"/>
      <c r="O121" s="141"/>
      <c r="P121" s="202"/>
      <c r="Q121" s="205"/>
      <c r="R121" s="222" t="str">
        <f>BerM1!G121</f>
        <v>OK</v>
      </c>
      <c r="S121" s="141"/>
      <c r="T121" s="180">
        <f>BerM1!P121</f>
        <v>0</v>
      </c>
      <c r="U121" s="202"/>
      <c r="V121" s="221" t="str">
        <f>BerM1!R121</f>
        <v>OK</v>
      </c>
      <c r="W121" s="180">
        <f>BerM1!S121</f>
        <v>0</v>
      </c>
      <c r="X121" s="143"/>
      <c r="Y121" s="135"/>
      <c r="Z121" s="135"/>
      <c r="AA121" s="135"/>
      <c r="AB121" s="135"/>
      <c r="AC121" s="182"/>
      <c r="AD121" s="216"/>
      <c r="AE121" s="216"/>
      <c r="AF121" s="216"/>
      <c r="AG121" s="216"/>
      <c r="AH121" s="216"/>
      <c r="AI121" s="216"/>
      <c r="AJ121" s="216"/>
      <c r="AK121" s="221" t="str">
        <f>BerM1!U121</f>
        <v>OK</v>
      </c>
    </row>
    <row r="122" spans="1:37" ht="14.1" customHeight="1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141"/>
      <c r="F122" s="135"/>
      <c r="G122" s="135"/>
      <c r="H122" s="135"/>
      <c r="I122" s="135"/>
      <c r="J122" s="135"/>
      <c r="K122" s="135"/>
      <c r="L122" s="135"/>
      <c r="M122" s="181">
        <f>BerM1!E122</f>
        <v>0</v>
      </c>
      <c r="N122" s="202"/>
      <c r="O122" s="141"/>
      <c r="P122" s="202"/>
      <c r="Q122" s="205"/>
      <c r="R122" s="222" t="str">
        <f>BerM1!G122</f>
        <v>OK</v>
      </c>
      <c r="S122" s="141"/>
      <c r="T122" s="180">
        <f>BerM1!P122</f>
        <v>0</v>
      </c>
      <c r="U122" s="202"/>
      <c r="V122" s="221" t="str">
        <f>BerM1!R122</f>
        <v>OK</v>
      </c>
      <c r="W122" s="180">
        <f>BerM1!S122</f>
        <v>0</v>
      </c>
      <c r="X122" s="143"/>
      <c r="Y122" s="135"/>
      <c r="Z122" s="135"/>
      <c r="AA122" s="135"/>
      <c r="AB122" s="135"/>
      <c r="AC122" s="182"/>
      <c r="AD122" s="216"/>
      <c r="AE122" s="216"/>
      <c r="AF122" s="216"/>
      <c r="AG122" s="216"/>
      <c r="AH122" s="216"/>
      <c r="AI122" s="216"/>
      <c r="AJ122" s="216"/>
      <c r="AK122" s="221" t="str">
        <f>BerM1!U122</f>
        <v>OK</v>
      </c>
    </row>
    <row r="123" spans="1:37" ht="14.1" customHeight="1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141"/>
      <c r="F123" s="135"/>
      <c r="G123" s="135"/>
      <c r="H123" s="135"/>
      <c r="I123" s="135"/>
      <c r="J123" s="135"/>
      <c r="K123" s="135"/>
      <c r="L123" s="135"/>
      <c r="M123" s="181">
        <f>BerM1!E123</f>
        <v>0</v>
      </c>
      <c r="N123" s="202"/>
      <c r="O123" s="141"/>
      <c r="P123" s="202"/>
      <c r="Q123" s="205"/>
      <c r="R123" s="222" t="str">
        <f>BerM1!G123</f>
        <v>OK</v>
      </c>
      <c r="S123" s="141"/>
      <c r="T123" s="180">
        <f>BerM1!P123</f>
        <v>0</v>
      </c>
      <c r="U123" s="202"/>
      <c r="V123" s="221" t="str">
        <f>BerM1!R123</f>
        <v>OK</v>
      </c>
      <c r="W123" s="180">
        <f>BerM1!S123</f>
        <v>0</v>
      </c>
      <c r="X123" s="143"/>
      <c r="Y123" s="135"/>
      <c r="Z123" s="135"/>
      <c r="AA123" s="135"/>
      <c r="AB123" s="135"/>
      <c r="AC123" s="182"/>
      <c r="AD123" s="216"/>
      <c r="AE123" s="216"/>
      <c r="AF123" s="216"/>
      <c r="AG123" s="216"/>
      <c r="AH123" s="216"/>
      <c r="AI123" s="216"/>
      <c r="AJ123" s="216"/>
      <c r="AK123" s="221" t="str">
        <f>BerM1!U123</f>
        <v>OK</v>
      </c>
    </row>
    <row r="124" spans="1:37" ht="14.1" customHeight="1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141"/>
      <c r="F124" s="135"/>
      <c r="G124" s="135"/>
      <c r="H124" s="135"/>
      <c r="I124" s="135"/>
      <c r="J124" s="135"/>
      <c r="K124" s="135"/>
      <c r="L124" s="135"/>
      <c r="M124" s="181">
        <f>BerM1!E124</f>
        <v>0</v>
      </c>
      <c r="N124" s="202"/>
      <c r="O124" s="141"/>
      <c r="P124" s="202"/>
      <c r="Q124" s="205"/>
      <c r="R124" s="222" t="str">
        <f>BerM1!G124</f>
        <v>OK</v>
      </c>
      <c r="S124" s="141"/>
      <c r="T124" s="180">
        <f>BerM1!P124</f>
        <v>0</v>
      </c>
      <c r="U124" s="202"/>
      <c r="V124" s="221" t="str">
        <f>BerM1!R124</f>
        <v>OK</v>
      </c>
      <c r="W124" s="180">
        <f>BerM1!S124</f>
        <v>0</v>
      </c>
      <c r="X124" s="143"/>
      <c r="Y124" s="135"/>
      <c r="Z124" s="135"/>
      <c r="AA124" s="135"/>
      <c r="AB124" s="135"/>
      <c r="AC124" s="182"/>
      <c r="AD124" s="216"/>
      <c r="AE124" s="216"/>
      <c r="AF124" s="216"/>
      <c r="AG124" s="216"/>
      <c r="AH124" s="216"/>
      <c r="AI124" s="216"/>
      <c r="AJ124" s="216"/>
      <c r="AK124" s="221" t="str">
        <f>BerM1!U124</f>
        <v>OK</v>
      </c>
    </row>
    <row r="125" spans="1:37" ht="14.1" customHeight="1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141"/>
      <c r="F125" s="135"/>
      <c r="G125" s="135"/>
      <c r="H125" s="135"/>
      <c r="I125" s="135"/>
      <c r="J125" s="135"/>
      <c r="K125" s="135"/>
      <c r="L125" s="135"/>
      <c r="M125" s="181">
        <f>BerM1!E125</f>
        <v>0</v>
      </c>
      <c r="N125" s="202"/>
      <c r="O125" s="141"/>
      <c r="P125" s="202"/>
      <c r="Q125" s="205"/>
      <c r="R125" s="222" t="str">
        <f>BerM1!G125</f>
        <v>OK</v>
      </c>
      <c r="S125" s="141"/>
      <c r="T125" s="180">
        <f>BerM1!P125</f>
        <v>0</v>
      </c>
      <c r="U125" s="202"/>
      <c r="V125" s="221" t="str">
        <f>BerM1!R125</f>
        <v>OK</v>
      </c>
      <c r="W125" s="180">
        <f>BerM1!S125</f>
        <v>0</v>
      </c>
      <c r="X125" s="143"/>
      <c r="Y125" s="135"/>
      <c r="Z125" s="135"/>
      <c r="AA125" s="135"/>
      <c r="AB125" s="135"/>
      <c r="AC125" s="182"/>
      <c r="AD125" s="216"/>
      <c r="AE125" s="216"/>
      <c r="AF125" s="216"/>
      <c r="AG125" s="216"/>
      <c r="AH125" s="216"/>
      <c r="AI125" s="216"/>
      <c r="AJ125" s="216"/>
      <c r="AK125" s="221" t="str">
        <f>BerM1!U125</f>
        <v>OK</v>
      </c>
    </row>
    <row r="126" spans="1:37" ht="14.1" customHeight="1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141"/>
      <c r="F126" s="135"/>
      <c r="G126" s="135"/>
      <c r="H126" s="135"/>
      <c r="I126" s="135"/>
      <c r="J126" s="135"/>
      <c r="K126" s="135"/>
      <c r="L126" s="135"/>
      <c r="M126" s="181">
        <f>BerM1!E126</f>
        <v>0</v>
      </c>
      <c r="N126" s="202"/>
      <c r="O126" s="141"/>
      <c r="P126" s="202"/>
      <c r="Q126" s="205"/>
      <c r="R126" s="222" t="str">
        <f>BerM1!G126</f>
        <v>OK</v>
      </c>
      <c r="S126" s="141"/>
      <c r="T126" s="180">
        <f>BerM1!P126</f>
        <v>0</v>
      </c>
      <c r="U126" s="202"/>
      <c r="V126" s="221" t="str">
        <f>BerM1!R126</f>
        <v>OK</v>
      </c>
      <c r="W126" s="180">
        <f>BerM1!S126</f>
        <v>0</v>
      </c>
      <c r="X126" s="143"/>
      <c r="Y126" s="135"/>
      <c r="Z126" s="135"/>
      <c r="AA126" s="135"/>
      <c r="AB126" s="135"/>
      <c r="AC126" s="182"/>
      <c r="AD126" s="216"/>
      <c r="AE126" s="216"/>
      <c r="AF126" s="216"/>
      <c r="AG126" s="216"/>
      <c r="AH126" s="216"/>
      <c r="AI126" s="216"/>
      <c r="AJ126" s="216"/>
      <c r="AK126" s="221" t="str">
        <f>BerM1!U126</f>
        <v>OK</v>
      </c>
    </row>
    <row r="127" spans="1:37" ht="14.1" customHeight="1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141"/>
      <c r="F127" s="135"/>
      <c r="G127" s="135"/>
      <c r="H127" s="135"/>
      <c r="I127" s="135"/>
      <c r="J127" s="135"/>
      <c r="K127" s="135"/>
      <c r="L127" s="135"/>
      <c r="M127" s="181">
        <f>BerM1!E127</f>
        <v>0</v>
      </c>
      <c r="N127" s="202"/>
      <c r="O127" s="141"/>
      <c r="P127" s="202"/>
      <c r="Q127" s="205"/>
      <c r="R127" s="222" t="str">
        <f>BerM1!G127</f>
        <v>OK</v>
      </c>
      <c r="S127" s="141"/>
      <c r="T127" s="180">
        <f>BerM1!P127</f>
        <v>0</v>
      </c>
      <c r="U127" s="202"/>
      <c r="V127" s="221" t="str">
        <f>BerM1!R127</f>
        <v>OK</v>
      </c>
      <c r="W127" s="180">
        <f>BerM1!S127</f>
        <v>0</v>
      </c>
      <c r="X127" s="143"/>
      <c r="Y127" s="135"/>
      <c r="Z127" s="135"/>
      <c r="AA127" s="135"/>
      <c r="AB127" s="135"/>
      <c r="AC127" s="182"/>
      <c r="AD127" s="216"/>
      <c r="AE127" s="216"/>
      <c r="AF127" s="216"/>
      <c r="AG127" s="216"/>
      <c r="AH127" s="216"/>
      <c r="AI127" s="216"/>
      <c r="AJ127" s="216"/>
      <c r="AK127" s="221" t="str">
        <f>BerM1!U127</f>
        <v>OK</v>
      </c>
    </row>
    <row r="128" spans="1:37" ht="14.1" customHeight="1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141"/>
      <c r="F128" s="135"/>
      <c r="G128" s="135"/>
      <c r="H128" s="135"/>
      <c r="I128" s="135"/>
      <c r="J128" s="135"/>
      <c r="K128" s="135"/>
      <c r="L128" s="135"/>
      <c r="M128" s="181">
        <f>BerM1!E128</f>
        <v>0</v>
      </c>
      <c r="N128" s="202"/>
      <c r="O128" s="141"/>
      <c r="P128" s="202"/>
      <c r="Q128" s="205"/>
      <c r="R128" s="222" t="str">
        <f>BerM1!G128</f>
        <v>OK</v>
      </c>
      <c r="S128" s="141"/>
      <c r="T128" s="180">
        <f>BerM1!P128</f>
        <v>0</v>
      </c>
      <c r="U128" s="202"/>
      <c r="V128" s="221" t="str">
        <f>BerM1!R128</f>
        <v>OK</v>
      </c>
      <c r="W128" s="180">
        <f>BerM1!S128</f>
        <v>0</v>
      </c>
      <c r="X128" s="143"/>
      <c r="Y128" s="135"/>
      <c r="Z128" s="135"/>
      <c r="AA128" s="135"/>
      <c r="AB128" s="135"/>
      <c r="AC128" s="182"/>
      <c r="AD128" s="216"/>
      <c r="AE128" s="216"/>
      <c r="AF128" s="216"/>
      <c r="AG128" s="216"/>
      <c r="AH128" s="216"/>
      <c r="AI128" s="216"/>
      <c r="AJ128" s="216"/>
      <c r="AK128" s="221" t="str">
        <f>BerM1!U128</f>
        <v>OK</v>
      </c>
    </row>
    <row r="129" spans="1:37" ht="14.1" customHeight="1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141"/>
      <c r="F129" s="135"/>
      <c r="G129" s="135"/>
      <c r="H129" s="135"/>
      <c r="I129" s="135"/>
      <c r="J129" s="135"/>
      <c r="K129" s="135"/>
      <c r="L129" s="135"/>
      <c r="M129" s="181">
        <f>BerM1!E129</f>
        <v>0</v>
      </c>
      <c r="N129" s="202"/>
      <c r="O129" s="141"/>
      <c r="P129" s="202"/>
      <c r="Q129" s="205"/>
      <c r="R129" s="222" t="str">
        <f>BerM1!G129</f>
        <v>OK</v>
      </c>
      <c r="S129" s="141"/>
      <c r="T129" s="180">
        <f>BerM1!P129</f>
        <v>0</v>
      </c>
      <c r="U129" s="202"/>
      <c r="V129" s="221" t="str">
        <f>BerM1!R129</f>
        <v>OK</v>
      </c>
      <c r="W129" s="180">
        <f>BerM1!S129</f>
        <v>0</v>
      </c>
      <c r="X129" s="143"/>
      <c r="Y129" s="135"/>
      <c r="Z129" s="135"/>
      <c r="AA129" s="135"/>
      <c r="AB129" s="135"/>
      <c r="AC129" s="182"/>
      <c r="AD129" s="216"/>
      <c r="AE129" s="216"/>
      <c r="AF129" s="216"/>
      <c r="AG129" s="216"/>
      <c r="AH129" s="216"/>
      <c r="AI129" s="216"/>
      <c r="AJ129" s="216"/>
      <c r="AK129" s="221" t="str">
        <f>BerM1!U129</f>
        <v>OK</v>
      </c>
    </row>
    <row r="130" spans="1:37" ht="14.1" customHeight="1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141"/>
      <c r="F130" s="135"/>
      <c r="G130" s="135"/>
      <c r="H130" s="135"/>
      <c r="I130" s="135"/>
      <c r="J130" s="135"/>
      <c r="K130" s="135"/>
      <c r="L130" s="135"/>
      <c r="M130" s="181">
        <f>BerM1!E130</f>
        <v>0</v>
      </c>
      <c r="N130" s="202"/>
      <c r="O130" s="141"/>
      <c r="P130" s="202"/>
      <c r="Q130" s="205"/>
      <c r="R130" s="222" t="str">
        <f>BerM1!G130</f>
        <v>OK</v>
      </c>
      <c r="S130" s="141"/>
      <c r="T130" s="180">
        <f>BerM1!P130</f>
        <v>0</v>
      </c>
      <c r="U130" s="202"/>
      <c r="V130" s="221" t="str">
        <f>BerM1!R130</f>
        <v>OK</v>
      </c>
      <c r="W130" s="180">
        <f>BerM1!S130</f>
        <v>0</v>
      </c>
      <c r="X130" s="143"/>
      <c r="Y130" s="135"/>
      <c r="Z130" s="135"/>
      <c r="AA130" s="135"/>
      <c r="AB130" s="135"/>
      <c r="AC130" s="182"/>
      <c r="AD130" s="216"/>
      <c r="AE130" s="216"/>
      <c r="AF130" s="216"/>
      <c r="AG130" s="216"/>
      <c r="AH130" s="216"/>
      <c r="AI130" s="216"/>
      <c r="AJ130" s="216"/>
      <c r="AK130" s="221" t="str">
        <f>BerM1!U130</f>
        <v>OK</v>
      </c>
    </row>
    <row r="131" spans="1:37" ht="14.1" customHeight="1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141"/>
      <c r="F131" s="135"/>
      <c r="G131" s="135"/>
      <c r="H131" s="135"/>
      <c r="I131" s="135"/>
      <c r="J131" s="135"/>
      <c r="K131" s="135"/>
      <c r="L131" s="135"/>
      <c r="M131" s="181">
        <f>BerM1!E131</f>
        <v>0</v>
      </c>
      <c r="N131" s="202"/>
      <c r="O131" s="141"/>
      <c r="P131" s="202"/>
      <c r="Q131" s="205"/>
      <c r="R131" s="222" t="str">
        <f>BerM1!G131</f>
        <v>OK</v>
      </c>
      <c r="S131" s="141"/>
      <c r="T131" s="180">
        <f>BerM1!P131</f>
        <v>0</v>
      </c>
      <c r="U131" s="202"/>
      <c r="V131" s="221" t="str">
        <f>BerM1!R131</f>
        <v>OK</v>
      </c>
      <c r="W131" s="180">
        <f>BerM1!S131</f>
        <v>0</v>
      </c>
      <c r="X131" s="143"/>
      <c r="Y131" s="135"/>
      <c r="Z131" s="135"/>
      <c r="AA131" s="135"/>
      <c r="AB131" s="135"/>
      <c r="AC131" s="182"/>
      <c r="AD131" s="216"/>
      <c r="AE131" s="216"/>
      <c r="AF131" s="216"/>
      <c r="AG131" s="216"/>
      <c r="AH131" s="216"/>
      <c r="AI131" s="216"/>
      <c r="AJ131" s="216"/>
      <c r="AK131" s="221" t="str">
        <f>BerM1!U131</f>
        <v>OK</v>
      </c>
    </row>
    <row r="132" spans="1:37" ht="14.1" customHeight="1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141"/>
      <c r="F132" s="135"/>
      <c r="G132" s="135"/>
      <c r="H132" s="135"/>
      <c r="I132" s="135"/>
      <c r="J132" s="135"/>
      <c r="K132" s="135"/>
      <c r="L132" s="135"/>
      <c r="M132" s="181">
        <f>BerM1!E132</f>
        <v>0</v>
      </c>
      <c r="N132" s="202"/>
      <c r="O132" s="141"/>
      <c r="P132" s="202"/>
      <c r="Q132" s="205"/>
      <c r="R132" s="222" t="str">
        <f>BerM1!G132</f>
        <v>OK</v>
      </c>
      <c r="S132" s="141"/>
      <c r="T132" s="180">
        <f>BerM1!P132</f>
        <v>0</v>
      </c>
      <c r="U132" s="202"/>
      <c r="V132" s="221" t="str">
        <f>BerM1!R132</f>
        <v>OK</v>
      </c>
      <c r="W132" s="180">
        <f>BerM1!S132</f>
        <v>0</v>
      </c>
      <c r="X132" s="143"/>
      <c r="Y132" s="135"/>
      <c r="Z132" s="135"/>
      <c r="AA132" s="135"/>
      <c r="AB132" s="135"/>
      <c r="AC132" s="182"/>
      <c r="AD132" s="216"/>
      <c r="AE132" s="216"/>
      <c r="AF132" s="216"/>
      <c r="AG132" s="216"/>
      <c r="AH132" s="216"/>
      <c r="AI132" s="216"/>
      <c r="AJ132" s="216"/>
      <c r="AK132" s="221" t="str">
        <f>BerM1!U132</f>
        <v>OK</v>
      </c>
    </row>
    <row r="133" spans="1:37" ht="14.1" customHeight="1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141"/>
      <c r="F133" s="135"/>
      <c r="G133" s="135"/>
      <c r="H133" s="135"/>
      <c r="I133" s="135"/>
      <c r="J133" s="135"/>
      <c r="K133" s="135"/>
      <c r="L133" s="135"/>
      <c r="M133" s="181">
        <f>BerM1!E133</f>
        <v>0</v>
      </c>
      <c r="N133" s="202"/>
      <c r="O133" s="141"/>
      <c r="P133" s="202"/>
      <c r="Q133" s="205"/>
      <c r="R133" s="222" t="str">
        <f>BerM1!G133</f>
        <v>OK</v>
      </c>
      <c r="S133" s="141"/>
      <c r="T133" s="180">
        <f>BerM1!P133</f>
        <v>0</v>
      </c>
      <c r="U133" s="202"/>
      <c r="V133" s="221" t="str">
        <f>BerM1!R133</f>
        <v>OK</v>
      </c>
      <c r="W133" s="180">
        <f>BerM1!S133</f>
        <v>0</v>
      </c>
      <c r="X133" s="143"/>
      <c r="Y133" s="135"/>
      <c r="Z133" s="135"/>
      <c r="AA133" s="135"/>
      <c r="AB133" s="135"/>
      <c r="AC133" s="182"/>
      <c r="AD133" s="216"/>
      <c r="AE133" s="216"/>
      <c r="AF133" s="216"/>
      <c r="AG133" s="216"/>
      <c r="AH133" s="216"/>
      <c r="AI133" s="216"/>
      <c r="AJ133" s="216"/>
      <c r="AK133" s="221" t="str">
        <f>BerM1!U133</f>
        <v>OK</v>
      </c>
    </row>
    <row r="134" spans="1:37" ht="14.1" customHeight="1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141"/>
      <c r="F134" s="135"/>
      <c r="G134" s="135"/>
      <c r="H134" s="135"/>
      <c r="I134" s="135"/>
      <c r="J134" s="135"/>
      <c r="K134" s="135"/>
      <c r="L134" s="135"/>
      <c r="M134" s="181">
        <f>BerM1!E134</f>
        <v>0</v>
      </c>
      <c r="N134" s="202"/>
      <c r="O134" s="141"/>
      <c r="P134" s="202"/>
      <c r="Q134" s="205"/>
      <c r="R134" s="222" t="str">
        <f>BerM1!G134</f>
        <v>OK</v>
      </c>
      <c r="S134" s="141"/>
      <c r="T134" s="180">
        <f>BerM1!P134</f>
        <v>0</v>
      </c>
      <c r="U134" s="202"/>
      <c r="V134" s="221" t="str">
        <f>BerM1!R134</f>
        <v>OK</v>
      </c>
      <c r="W134" s="180">
        <f>BerM1!S134</f>
        <v>0</v>
      </c>
      <c r="X134" s="143"/>
      <c r="Y134" s="135"/>
      <c r="Z134" s="135"/>
      <c r="AA134" s="135"/>
      <c r="AB134" s="135"/>
      <c r="AC134" s="182"/>
      <c r="AD134" s="216"/>
      <c r="AE134" s="216"/>
      <c r="AF134" s="216"/>
      <c r="AG134" s="216"/>
      <c r="AH134" s="216"/>
      <c r="AI134" s="216"/>
      <c r="AJ134" s="216"/>
      <c r="AK134" s="221" t="str">
        <f>BerM1!U134</f>
        <v>OK</v>
      </c>
    </row>
    <row r="135" spans="1:37" ht="14.1" customHeight="1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141"/>
      <c r="F135" s="135"/>
      <c r="G135" s="135"/>
      <c r="H135" s="135"/>
      <c r="I135" s="135"/>
      <c r="J135" s="135"/>
      <c r="K135" s="135"/>
      <c r="L135" s="135"/>
      <c r="M135" s="181">
        <f>BerM1!E135</f>
        <v>0</v>
      </c>
      <c r="N135" s="202"/>
      <c r="O135" s="141"/>
      <c r="P135" s="202"/>
      <c r="Q135" s="205"/>
      <c r="R135" s="222" t="str">
        <f>BerM1!G135</f>
        <v>OK</v>
      </c>
      <c r="S135" s="141"/>
      <c r="T135" s="180">
        <f>BerM1!P135</f>
        <v>0</v>
      </c>
      <c r="U135" s="202"/>
      <c r="V135" s="221" t="str">
        <f>BerM1!R135</f>
        <v>OK</v>
      </c>
      <c r="W135" s="180">
        <f>BerM1!S135</f>
        <v>0</v>
      </c>
      <c r="X135" s="143"/>
      <c r="Y135" s="135"/>
      <c r="Z135" s="135"/>
      <c r="AA135" s="135"/>
      <c r="AB135" s="135"/>
      <c r="AC135" s="182"/>
      <c r="AD135" s="216"/>
      <c r="AE135" s="216"/>
      <c r="AF135" s="216"/>
      <c r="AG135" s="216"/>
      <c r="AH135" s="216"/>
      <c r="AI135" s="216"/>
      <c r="AJ135" s="216"/>
      <c r="AK135" s="221" t="str">
        <f>BerM1!U135</f>
        <v>OK</v>
      </c>
    </row>
    <row r="136" spans="1:37" ht="14.1" customHeight="1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141"/>
      <c r="F136" s="135"/>
      <c r="G136" s="135"/>
      <c r="H136" s="135"/>
      <c r="I136" s="135"/>
      <c r="J136" s="135"/>
      <c r="K136" s="135"/>
      <c r="L136" s="135"/>
      <c r="M136" s="181">
        <f>BerM1!E136</f>
        <v>0</v>
      </c>
      <c r="N136" s="202"/>
      <c r="O136" s="141"/>
      <c r="P136" s="202"/>
      <c r="Q136" s="205"/>
      <c r="R136" s="222" t="str">
        <f>BerM1!G136</f>
        <v>OK</v>
      </c>
      <c r="S136" s="141"/>
      <c r="T136" s="180">
        <f>BerM1!P136</f>
        <v>0</v>
      </c>
      <c r="U136" s="202"/>
      <c r="V136" s="221" t="str">
        <f>BerM1!R136</f>
        <v>OK</v>
      </c>
      <c r="W136" s="180">
        <f>BerM1!S136</f>
        <v>0</v>
      </c>
      <c r="X136" s="143"/>
      <c r="Y136" s="135"/>
      <c r="Z136" s="135"/>
      <c r="AA136" s="135"/>
      <c r="AB136" s="135"/>
      <c r="AC136" s="182"/>
      <c r="AD136" s="216"/>
      <c r="AE136" s="216"/>
      <c r="AF136" s="216"/>
      <c r="AG136" s="216"/>
      <c r="AH136" s="216"/>
      <c r="AI136" s="216"/>
      <c r="AJ136" s="216"/>
      <c r="AK136" s="221" t="str">
        <f>BerM1!U136</f>
        <v>OK</v>
      </c>
    </row>
    <row r="137" spans="1:37" ht="14.1" customHeight="1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141"/>
      <c r="F137" s="135"/>
      <c r="G137" s="135"/>
      <c r="H137" s="135"/>
      <c r="I137" s="135"/>
      <c r="J137" s="135"/>
      <c r="K137" s="135"/>
      <c r="L137" s="135"/>
      <c r="M137" s="181">
        <f>BerM1!E137</f>
        <v>0</v>
      </c>
      <c r="N137" s="202"/>
      <c r="O137" s="141"/>
      <c r="P137" s="202"/>
      <c r="Q137" s="205"/>
      <c r="R137" s="222" t="str">
        <f>BerM1!G137</f>
        <v>OK</v>
      </c>
      <c r="S137" s="141"/>
      <c r="T137" s="180">
        <f>BerM1!P137</f>
        <v>0</v>
      </c>
      <c r="U137" s="202"/>
      <c r="V137" s="221" t="str">
        <f>BerM1!R137</f>
        <v>OK</v>
      </c>
      <c r="W137" s="180">
        <f>BerM1!S137</f>
        <v>0</v>
      </c>
      <c r="X137" s="143"/>
      <c r="Y137" s="135"/>
      <c r="Z137" s="135"/>
      <c r="AA137" s="135"/>
      <c r="AB137" s="135"/>
      <c r="AC137" s="182"/>
      <c r="AD137" s="216"/>
      <c r="AE137" s="216"/>
      <c r="AF137" s="216"/>
      <c r="AG137" s="216"/>
      <c r="AH137" s="216"/>
      <c r="AI137" s="216"/>
      <c r="AJ137" s="216"/>
      <c r="AK137" s="221" t="str">
        <f>BerM1!U137</f>
        <v>OK</v>
      </c>
    </row>
    <row r="138" spans="1:37" ht="14.1" customHeight="1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141"/>
      <c r="F138" s="135"/>
      <c r="G138" s="135"/>
      <c r="H138" s="135"/>
      <c r="I138" s="135"/>
      <c r="J138" s="135"/>
      <c r="K138" s="135"/>
      <c r="L138" s="135"/>
      <c r="M138" s="181">
        <f>BerM1!E138</f>
        <v>0</v>
      </c>
      <c r="N138" s="202"/>
      <c r="O138" s="141"/>
      <c r="P138" s="202"/>
      <c r="Q138" s="205"/>
      <c r="R138" s="222" t="str">
        <f>BerM1!G138</f>
        <v>OK</v>
      </c>
      <c r="S138" s="141"/>
      <c r="T138" s="180">
        <f>BerM1!P138</f>
        <v>0</v>
      </c>
      <c r="U138" s="202"/>
      <c r="V138" s="221" t="str">
        <f>BerM1!R138</f>
        <v>OK</v>
      </c>
      <c r="W138" s="180">
        <f>BerM1!S138</f>
        <v>0</v>
      </c>
      <c r="X138" s="143"/>
      <c r="Y138" s="135"/>
      <c r="Z138" s="135"/>
      <c r="AA138" s="135"/>
      <c r="AB138" s="135"/>
      <c r="AC138" s="182"/>
      <c r="AD138" s="216"/>
      <c r="AE138" s="216"/>
      <c r="AF138" s="216"/>
      <c r="AG138" s="216"/>
      <c r="AH138" s="216"/>
      <c r="AI138" s="216"/>
      <c r="AJ138" s="216"/>
      <c r="AK138" s="221" t="str">
        <f>BerM1!U138</f>
        <v>OK</v>
      </c>
    </row>
    <row r="139" spans="1:37" ht="14.1" customHeight="1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141"/>
      <c r="F139" s="135"/>
      <c r="G139" s="135"/>
      <c r="H139" s="135"/>
      <c r="I139" s="135"/>
      <c r="J139" s="135"/>
      <c r="K139" s="135"/>
      <c r="L139" s="135"/>
      <c r="M139" s="181">
        <f>BerM1!E139</f>
        <v>0</v>
      </c>
      <c r="N139" s="202"/>
      <c r="O139" s="141"/>
      <c r="P139" s="202"/>
      <c r="Q139" s="205"/>
      <c r="R139" s="222" t="str">
        <f>BerM1!G139</f>
        <v>OK</v>
      </c>
      <c r="S139" s="141"/>
      <c r="T139" s="180">
        <f>BerM1!P139</f>
        <v>0</v>
      </c>
      <c r="U139" s="202"/>
      <c r="V139" s="221" t="str">
        <f>BerM1!R139</f>
        <v>OK</v>
      </c>
      <c r="W139" s="180">
        <f>BerM1!S139</f>
        <v>0</v>
      </c>
      <c r="X139" s="143"/>
      <c r="Y139" s="135"/>
      <c r="Z139" s="135"/>
      <c r="AA139" s="135"/>
      <c r="AB139" s="135"/>
      <c r="AC139" s="182"/>
      <c r="AD139" s="216"/>
      <c r="AE139" s="216"/>
      <c r="AF139" s="216"/>
      <c r="AG139" s="216"/>
      <c r="AH139" s="216"/>
      <c r="AI139" s="216"/>
      <c r="AJ139" s="216"/>
      <c r="AK139" s="221" t="str">
        <f>BerM1!U139</f>
        <v>OK</v>
      </c>
    </row>
    <row r="140" spans="1:37" ht="14.1" customHeight="1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141"/>
      <c r="F140" s="135"/>
      <c r="G140" s="135"/>
      <c r="H140" s="135"/>
      <c r="I140" s="135"/>
      <c r="J140" s="135"/>
      <c r="K140" s="135"/>
      <c r="L140" s="135"/>
      <c r="M140" s="181">
        <f>BerM1!E140</f>
        <v>0</v>
      </c>
      <c r="N140" s="202"/>
      <c r="O140" s="141"/>
      <c r="P140" s="202"/>
      <c r="Q140" s="205"/>
      <c r="R140" s="222" t="str">
        <f>BerM1!G140</f>
        <v>OK</v>
      </c>
      <c r="S140" s="141"/>
      <c r="T140" s="180">
        <f>BerM1!P140</f>
        <v>0</v>
      </c>
      <c r="U140" s="202"/>
      <c r="V140" s="221" t="str">
        <f>BerM1!R140</f>
        <v>OK</v>
      </c>
      <c r="W140" s="180">
        <f>BerM1!S140</f>
        <v>0</v>
      </c>
      <c r="X140" s="143"/>
      <c r="Y140" s="135"/>
      <c r="Z140" s="135"/>
      <c r="AA140" s="135"/>
      <c r="AB140" s="135"/>
      <c r="AC140" s="182"/>
      <c r="AD140" s="216"/>
      <c r="AE140" s="216"/>
      <c r="AF140" s="216"/>
      <c r="AG140" s="216"/>
      <c r="AH140" s="216"/>
      <c r="AI140" s="216"/>
      <c r="AJ140" s="216"/>
      <c r="AK140" s="221" t="str">
        <f>BerM1!U140</f>
        <v>OK</v>
      </c>
    </row>
    <row r="141" spans="1:37" ht="14.1" customHeight="1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141"/>
      <c r="F141" s="135"/>
      <c r="G141" s="135"/>
      <c r="H141" s="135"/>
      <c r="I141" s="135"/>
      <c r="J141" s="135"/>
      <c r="K141" s="135"/>
      <c r="L141" s="135"/>
      <c r="M141" s="181">
        <f>BerM1!E141</f>
        <v>0</v>
      </c>
      <c r="N141" s="202"/>
      <c r="O141" s="141"/>
      <c r="P141" s="202"/>
      <c r="Q141" s="205"/>
      <c r="R141" s="222" t="str">
        <f>BerM1!G141</f>
        <v>OK</v>
      </c>
      <c r="S141" s="141"/>
      <c r="T141" s="180">
        <f>BerM1!P141</f>
        <v>0</v>
      </c>
      <c r="U141" s="202"/>
      <c r="V141" s="221" t="str">
        <f>BerM1!R141</f>
        <v>OK</v>
      </c>
      <c r="W141" s="180">
        <f>BerM1!S141</f>
        <v>0</v>
      </c>
      <c r="X141" s="143"/>
      <c r="Y141" s="135"/>
      <c r="Z141" s="135"/>
      <c r="AA141" s="135"/>
      <c r="AB141" s="135"/>
      <c r="AC141" s="182"/>
      <c r="AD141" s="216"/>
      <c r="AE141" s="216"/>
      <c r="AF141" s="216"/>
      <c r="AG141" s="216"/>
      <c r="AH141" s="216"/>
      <c r="AI141" s="216"/>
      <c r="AJ141" s="216"/>
      <c r="AK141" s="221" t="str">
        <f>BerM1!U141</f>
        <v>OK</v>
      </c>
    </row>
    <row r="142" spans="1:37" ht="14.1" customHeight="1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141"/>
      <c r="F142" s="135"/>
      <c r="G142" s="135"/>
      <c r="H142" s="135"/>
      <c r="I142" s="135"/>
      <c r="J142" s="135"/>
      <c r="K142" s="135"/>
      <c r="L142" s="135"/>
      <c r="M142" s="181">
        <f>BerM1!E142</f>
        <v>0</v>
      </c>
      <c r="N142" s="202"/>
      <c r="O142" s="141"/>
      <c r="P142" s="202"/>
      <c r="Q142" s="205"/>
      <c r="R142" s="222" t="str">
        <f>BerM1!G142</f>
        <v>OK</v>
      </c>
      <c r="S142" s="141"/>
      <c r="T142" s="180">
        <f>BerM1!P142</f>
        <v>0</v>
      </c>
      <c r="U142" s="202"/>
      <c r="V142" s="221" t="str">
        <f>BerM1!R142</f>
        <v>OK</v>
      </c>
      <c r="W142" s="180">
        <f>BerM1!S142</f>
        <v>0</v>
      </c>
      <c r="X142" s="143"/>
      <c r="Y142" s="135"/>
      <c r="Z142" s="135"/>
      <c r="AA142" s="135"/>
      <c r="AB142" s="135"/>
      <c r="AC142" s="182"/>
      <c r="AD142" s="216"/>
      <c r="AE142" s="216"/>
      <c r="AF142" s="216"/>
      <c r="AG142" s="216"/>
      <c r="AH142" s="216"/>
      <c r="AI142" s="216"/>
      <c r="AJ142" s="216"/>
      <c r="AK142" s="221" t="str">
        <f>BerM1!U142</f>
        <v>OK</v>
      </c>
    </row>
    <row r="143" spans="1:37" ht="14.1" customHeight="1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141"/>
      <c r="F143" s="135"/>
      <c r="G143" s="135"/>
      <c r="H143" s="135"/>
      <c r="I143" s="135"/>
      <c r="J143" s="135"/>
      <c r="K143" s="135"/>
      <c r="L143" s="135"/>
      <c r="M143" s="181">
        <f>BerM1!E143</f>
        <v>0</v>
      </c>
      <c r="N143" s="202"/>
      <c r="O143" s="141"/>
      <c r="P143" s="202"/>
      <c r="Q143" s="205"/>
      <c r="R143" s="222" t="str">
        <f>BerM1!G143</f>
        <v>OK</v>
      </c>
      <c r="S143" s="141"/>
      <c r="T143" s="180">
        <f>BerM1!P143</f>
        <v>0</v>
      </c>
      <c r="U143" s="202"/>
      <c r="V143" s="221" t="str">
        <f>BerM1!R143</f>
        <v>OK</v>
      </c>
      <c r="W143" s="180">
        <f>BerM1!S143</f>
        <v>0</v>
      </c>
      <c r="X143" s="143"/>
      <c r="Y143" s="135"/>
      <c r="Z143" s="135"/>
      <c r="AA143" s="135"/>
      <c r="AB143" s="135"/>
      <c r="AC143" s="182"/>
      <c r="AD143" s="216"/>
      <c r="AE143" s="216"/>
      <c r="AF143" s="216"/>
      <c r="AG143" s="216"/>
      <c r="AH143" s="216"/>
      <c r="AI143" s="216"/>
      <c r="AJ143" s="216"/>
      <c r="AK143" s="221" t="str">
        <f>BerM1!U143</f>
        <v>OK</v>
      </c>
    </row>
    <row r="144" spans="1:37" ht="14.1" customHeight="1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141"/>
      <c r="F144" s="135"/>
      <c r="G144" s="135"/>
      <c r="H144" s="135"/>
      <c r="I144" s="135"/>
      <c r="J144" s="135"/>
      <c r="K144" s="135"/>
      <c r="L144" s="135"/>
      <c r="M144" s="181">
        <f>BerM1!E144</f>
        <v>0</v>
      </c>
      <c r="N144" s="202"/>
      <c r="O144" s="141"/>
      <c r="P144" s="202"/>
      <c r="Q144" s="205"/>
      <c r="R144" s="222" t="str">
        <f>BerM1!G144</f>
        <v>OK</v>
      </c>
      <c r="S144" s="141"/>
      <c r="T144" s="180">
        <f>BerM1!P144</f>
        <v>0</v>
      </c>
      <c r="U144" s="202"/>
      <c r="V144" s="221" t="str">
        <f>BerM1!R144</f>
        <v>OK</v>
      </c>
      <c r="W144" s="180">
        <f>BerM1!S144</f>
        <v>0</v>
      </c>
      <c r="X144" s="143"/>
      <c r="Y144" s="135"/>
      <c r="Z144" s="135"/>
      <c r="AA144" s="135"/>
      <c r="AB144" s="135"/>
      <c r="AC144" s="182"/>
      <c r="AD144" s="216"/>
      <c r="AE144" s="216"/>
      <c r="AF144" s="216"/>
      <c r="AG144" s="216"/>
      <c r="AH144" s="216"/>
      <c r="AI144" s="216"/>
      <c r="AJ144" s="216"/>
      <c r="AK144" s="221" t="str">
        <f>BerM1!U144</f>
        <v>OK</v>
      </c>
    </row>
    <row r="145" spans="1:37" ht="14.1" customHeight="1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141"/>
      <c r="F145" s="135"/>
      <c r="G145" s="135"/>
      <c r="H145" s="135"/>
      <c r="I145" s="135"/>
      <c r="J145" s="135"/>
      <c r="K145" s="135"/>
      <c r="L145" s="135"/>
      <c r="M145" s="181">
        <f>BerM1!E145</f>
        <v>0</v>
      </c>
      <c r="N145" s="202"/>
      <c r="O145" s="141"/>
      <c r="P145" s="202"/>
      <c r="Q145" s="205"/>
      <c r="R145" s="222" t="str">
        <f>BerM1!G145</f>
        <v>OK</v>
      </c>
      <c r="S145" s="141"/>
      <c r="T145" s="180">
        <f>BerM1!P145</f>
        <v>0</v>
      </c>
      <c r="U145" s="202"/>
      <c r="V145" s="221" t="str">
        <f>BerM1!R145</f>
        <v>OK</v>
      </c>
      <c r="W145" s="180">
        <f>BerM1!S145</f>
        <v>0</v>
      </c>
      <c r="X145" s="143"/>
      <c r="Y145" s="135"/>
      <c r="Z145" s="135"/>
      <c r="AA145" s="135"/>
      <c r="AB145" s="135"/>
      <c r="AC145" s="182"/>
      <c r="AD145" s="216"/>
      <c r="AE145" s="216"/>
      <c r="AF145" s="216"/>
      <c r="AG145" s="216"/>
      <c r="AH145" s="216"/>
      <c r="AI145" s="216"/>
      <c r="AJ145" s="216"/>
      <c r="AK145" s="221" t="str">
        <f>BerM1!U145</f>
        <v>OK</v>
      </c>
    </row>
    <row r="146" spans="1:37" ht="14.1" customHeight="1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141"/>
      <c r="F146" s="135"/>
      <c r="G146" s="135"/>
      <c r="H146" s="135"/>
      <c r="I146" s="135"/>
      <c r="J146" s="135"/>
      <c r="K146" s="135"/>
      <c r="L146" s="135"/>
      <c r="M146" s="181">
        <f>BerM1!E146</f>
        <v>0</v>
      </c>
      <c r="N146" s="202"/>
      <c r="O146" s="141"/>
      <c r="P146" s="202"/>
      <c r="Q146" s="205"/>
      <c r="R146" s="222" t="str">
        <f>BerM1!G146</f>
        <v>OK</v>
      </c>
      <c r="S146" s="141"/>
      <c r="T146" s="180">
        <f>BerM1!P146</f>
        <v>0</v>
      </c>
      <c r="U146" s="202"/>
      <c r="V146" s="221" t="str">
        <f>BerM1!R146</f>
        <v>OK</v>
      </c>
      <c r="W146" s="180">
        <f>BerM1!S146</f>
        <v>0</v>
      </c>
      <c r="X146" s="143"/>
      <c r="Y146" s="135"/>
      <c r="Z146" s="135"/>
      <c r="AA146" s="135"/>
      <c r="AB146" s="135"/>
      <c r="AC146" s="182"/>
      <c r="AD146" s="216"/>
      <c r="AE146" s="216"/>
      <c r="AF146" s="216"/>
      <c r="AG146" s="216"/>
      <c r="AH146" s="216"/>
      <c r="AI146" s="216"/>
      <c r="AJ146" s="216"/>
      <c r="AK146" s="221" t="str">
        <f>BerM1!U146</f>
        <v>OK</v>
      </c>
    </row>
    <row r="147" spans="1:37" ht="14.1" customHeight="1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141"/>
      <c r="F147" s="135"/>
      <c r="G147" s="135"/>
      <c r="H147" s="135"/>
      <c r="I147" s="135"/>
      <c r="J147" s="135"/>
      <c r="K147" s="135"/>
      <c r="L147" s="135"/>
      <c r="M147" s="181">
        <f>BerM1!E147</f>
        <v>0</v>
      </c>
      <c r="N147" s="202"/>
      <c r="O147" s="141"/>
      <c r="P147" s="202"/>
      <c r="Q147" s="205"/>
      <c r="R147" s="222" t="str">
        <f>BerM1!G147</f>
        <v>OK</v>
      </c>
      <c r="S147" s="141"/>
      <c r="T147" s="180">
        <f>BerM1!P147</f>
        <v>0</v>
      </c>
      <c r="U147" s="202"/>
      <c r="V147" s="221" t="str">
        <f>BerM1!R147</f>
        <v>OK</v>
      </c>
      <c r="W147" s="180">
        <f>BerM1!S147</f>
        <v>0</v>
      </c>
      <c r="X147" s="143"/>
      <c r="Y147" s="135"/>
      <c r="Z147" s="135"/>
      <c r="AA147" s="135"/>
      <c r="AB147" s="135"/>
      <c r="AC147" s="182"/>
      <c r="AD147" s="216"/>
      <c r="AE147" s="216"/>
      <c r="AF147" s="216"/>
      <c r="AG147" s="216"/>
      <c r="AH147" s="216"/>
      <c r="AI147" s="216"/>
      <c r="AJ147" s="216"/>
      <c r="AK147" s="221" t="str">
        <f>BerM1!U147</f>
        <v>OK</v>
      </c>
    </row>
    <row r="148" spans="1:37" ht="14.1" customHeight="1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141"/>
      <c r="F148" s="135"/>
      <c r="G148" s="135"/>
      <c r="H148" s="135"/>
      <c r="I148" s="135"/>
      <c r="J148" s="135"/>
      <c r="K148" s="135"/>
      <c r="L148" s="135"/>
      <c r="M148" s="181">
        <f>BerM1!E148</f>
        <v>0</v>
      </c>
      <c r="N148" s="202"/>
      <c r="O148" s="141"/>
      <c r="P148" s="202"/>
      <c r="Q148" s="205"/>
      <c r="R148" s="222" t="str">
        <f>BerM1!G148</f>
        <v>OK</v>
      </c>
      <c r="S148" s="141"/>
      <c r="T148" s="180">
        <f>BerM1!P148</f>
        <v>0</v>
      </c>
      <c r="U148" s="202"/>
      <c r="V148" s="221" t="str">
        <f>BerM1!R148</f>
        <v>OK</v>
      </c>
      <c r="W148" s="180">
        <f>BerM1!S148</f>
        <v>0</v>
      </c>
      <c r="X148" s="143"/>
      <c r="Y148" s="135"/>
      <c r="Z148" s="135"/>
      <c r="AA148" s="135"/>
      <c r="AB148" s="135"/>
      <c r="AC148" s="182"/>
      <c r="AD148" s="216"/>
      <c r="AE148" s="216"/>
      <c r="AF148" s="216"/>
      <c r="AG148" s="216"/>
      <c r="AH148" s="216"/>
      <c r="AI148" s="216"/>
      <c r="AJ148" s="216"/>
      <c r="AK148" s="221" t="str">
        <f>BerM1!U148</f>
        <v>OK</v>
      </c>
    </row>
    <row r="149" spans="1:37" ht="14.1" customHeight="1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141"/>
      <c r="F149" s="135"/>
      <c r="G149" s="135"/>
      <c r="H149" s="135"/>
      <c r="I149" s="135"/>
      <c r="J149" s="135"/>
      <c r="K149" s="135"/>
      <c r="L149" s="135"/>
      <c r="M149" s="181">
        <f>BerM1!E149</f>
        <v>0</v>
      </c>
      <c r="N149" s="202"/>
      <c r="O149" s="141"/>
      <c r="P149" s="202"/>
      <c r="Q149" s="205"/>
      <c r="R149" s="222" t="str">
        <f>BerM1!G149</f>
        <v>OK</v>
      </c>
      <c r="S149" s="141"/>
      <c r="T149" s="180">
        <f>BerM1!P149</f>
        <v>0</v>
      </c>
      <c r="U149" s="202"/>
      <c r="V149" s="221" t="str">
        <f>BerM1!R149</f>
        <v>OK</v>
      </c>
      <c r="W149" s="180">
        <f>BerM1!S149</f>
        <v>0</v>
      </c>
      <c r="X149" s="143"/>
      <c r="Y149" s="135"/>
      <c r="Z149" s="135"/>
      <c r="AA149" s="135"/>
      <c r="AB149" s="135"/>
      <c r="AC149" s="182"/>
      <c r="AD149" s="216"/>
      <c r="AE149" s="216"/>
      <c r="AF149" s="216"/>
      <c r="AG149" s="216"/>
      <c r="AH149" s="216"/>
      <c r="AI149" s="216"/>
      <c r="AJ149" s="216"/>
      <c r="AK149" s="221" t="str">
        <f>BerM1!U149</f>
        <v>OK</v>
      </c>
    </row>
    <row r="150" spans="1:37" ht="14.1" customHeight="1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141"/>
      <c r="F150" s="135"/>
      <c r="G150" s="135"/>
      <c r="H150" s="135"/>
      <c r="I150" s="135"/>
      <c r="J150" s="135"/>
      <c r="K150" s="135"/>
      <c r="L150" s="135"/>
      <c r="M150" s="181">
        <f>BerM1!E150</f>
        <v>0</v>
      </c>
      <c r="N150" s="202"/>
      <c r="O150" s="141"/>
      <c r="P150" s="202"/>
      <c r="Q150" s="205"/>
      <c r="R150" s="222" t="str">
        <f>BerM1!G150</f>
        <v>OK</v>
      </c>
      <c r="S150" s="141"/>
      <c r="T150" s="180">
        <f>BerM1!P150</f>
        <v>0</v>
      </c>
      <c r="U150" s="202"/>
      <c r="V150" s="221" t="str">
        <f>BerM1!R150</f>
        <v>OK</v>
      </c>
      <c r="W150" s="180">
        <f>BerM1!S150</f>
        <v>0</v>
      </c>
      <c r="X150" s="143"/>
      <c r="Y150" s="135"/>
      <c r="Z150" s="135"/>
      <c r="AA150" s="135"/>
      <c r="AB150" s="135"/>
      <c r="AC150" s="182"/>
      <c r="AD150" s="216"/>
      <c r="AE150" s="216"/>
      <c r="AF150" s="216"/>
      <c r="AG150" s="216"/>
      <c r="AH150" s="216"/>
      <c r="AI150" s="216"/>
      <c r="AJ150" s="216"/>
      <c r="AK150" s="221" t="str">
        <f>BerM1!U150</f>
        <v>OK</v>
      </c>
    </row>
    <row r="151" spans="1:37" ht="14.1" customHeight="1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141"/>
      <c r="F151" s="135"/>
      <c r="G151" s="135"/>
      <c r="H151" s="135"/>
      <c r="I151" s="135"/>
      <c r="J151" s="135"/>
      <c r="K151" s="135"/>
      <c r="L151" s="135"/>
      <c r="M151" s="181">
        <f>BerM1!E151</f>
        <v>0</v>
      </c>
      <c r="N151" s="202"/>
      <c r="O151" s="141"/>
      <c r="P151" s="202"/>
      <c r="Q151" s="205"/>
      <c r="R151" s="222" t="str">
        <f>BerM1!G151</f>
        <v>OK</v>
      </c>
      <c r="S151" s="141"/>
      <c r="T151" s="180">
        <f>BerM1!P151</f>
        <v>0</v>
      </c>
      <c r="U151" s="202"/>
      <c r="V151" s="221" t="str">
        <f>BerM1!R151</f>
        <v>OK</v>
      </c>
      <c r="W151" s="180">
        <f>BerM1!S151</f>
        <v>0</v>
      </c>
      <c r="X151" s="143"/>
      <c r="Y151" s="135"/>
      <c r="Z151" s="135"/>
      <c r="AA151" s="135"/>
      <c r="AB151" s="135"/>
      <c r="AC151" s="182"/>
      <c r="AD151" s="216"/>
      <c r="AE151" s="216"/>
      <c r="AF151" s="216"/>
      <c r="AG151" s="216"/>
      <c r="AH151" s="216"/>
      <c r="AI151" s="216"/>
      <c r="AJ151" s="216"/>
      <c r="AK151" s="221" t="str">
        <f>BerM1!U151</f>
        <v>OK</v>
      </c>
    </row>
    <row r="152" spans="1:37" ht="14.1" customHeight="1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141"/>
      <c r="F152" s="135"/>
      <c r="G152" s="135"/>
      <c r="H152" s="135"/>
      <c r="I152" s="135"/>
      <c r="J152" s="135"/>
      <c r="K152" s="135"/>
      <c r="L152" s="135"/>
      <c r="M152" s="181">
        <f>BerM1!E152</f>
        <v>0</v>
      </c>
      <c r="N152" s="202"/>
      <c r="O152" s="141"/>
      <c r="P152" s="202"/>
      <c r="Q152" s="205"/>
      <c r="R152" s="222" t="str">
        <f>BerM1!G152</f>
        <v>OK</v>
      </c>
      <c r="S152" s="141"/>
      <c r="T152" s="180">
        <f>BerM1!P152</f>
        <v>0</v>
      </c>
      <c r="U152" s="202"/>
      <c r="V152" s="221" t="str">
        <f>BerM1!R152</f>
        <v>OK</v>
      </c>
      <c r="W152" s="180">
        <f>BerM1!S152</f>
        <v>0</v>
      </c>
      <c r="X152" s="143"/>
      <c r="Y152" s="135"/>
      <c r="Z152" s="135"/>
      <c r="AA152" s="135"/>
      <c r="AB152" s="135"/>
      <c r="AC152" s="182"/>
      <c r="AD152" s="216"/>
      <c r="AE152" s="216"/>
      <c r="AF152" s="216"/>
      <c r="AG152" s="216"/>
      <c r="AH152" s="216"/>
      <c r="AI152" s="216"/>
      <c r="AJ152" s="216"/>
      <c r="AK152" s="221" t="str">
        <f>BerM1!U152</f>
        <v>OK</v>
      </c>
    </row>
    <row r="153" spans="1:37" ht="14.1" customHeight="1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141"/>
      <c r="F153" s="135"/>
      <c r="G153" s="135"/>
      <c r="H153" s="135"/>
      <c r="I153" s="135"/>
      <c r="J153" s="135"/>
      <c r="K153" s="135"/>
      <c r="L153" s="135"/>
      <c r="M153" s="181">
        <f>BerM1!E153</f>
        <v>0</v>
      </c>
      <c r="N153" s="202"/>
      <c r="O153" s="141"/>
      <c r="P153" s="202"/>
      <c r="Q153" s="205"/>
      <c r="R153" s="222" t="str">
        <f>BerM1!G153</f>
        <v>OK</v>
      </c>
      <c r="S153" s="141"/>
      <c r="T153" s="180">
        <f>BerM1!P153</f>
        <v>0</v>
      </c>
      <c r="U153" s="202"/>
      <c r="V153" s="221" t="str">
        <f>BerM1!R153</f>
        <v>OK</v>
      </c>
      <c r="W153" s="180">
        <f>BerM1!S153</f>
        <v>0</v>
      </c>
      <c r="X153" s="143"/>
      <c r="Y153" s="135"/>
      <c r="Z153" s="135"/>
      <c r="AA153" s="135"/>
      <c r="AB153" s="135"/>
      <c r="AC153" s="182"/>
      <c r="AD153" s="216"/>
      <c r="AE153" s="216"/>
      <c r="AF153" s="216"/>
      <c r="AG153" s="216"/>
      <c r="AH153" s="216"/>
      <c r="AI153" s="216"/>
      <c r="AJ153" s="216"/>
      <c r="AK153" s="221" t="str">
        <f>BerM1!U153</f>
        <v>OK</v>
      </c>
    </row>
    <row r="154" spans="1:37" ht="14.1" customHeight="1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141"/>
      <c r="F154" s="135"/>
      <c r="G154" s="135"/>
      <c r="H154" s="135"/>
      <c r="I154" s="135"/>
      <c r="J154" s="135"/>
      <c r="K154" s="135"/>
      <c r="L154" s="135"/>
      <c r="M154" s="181">
        <f>BerM1!E154</f>
        <v>0</v>
      </c>
      <c r="N154" s="202"/>
      <c r="O154" s="141"/>
      <c r="P154" s="202"/>
      <c r="Q154" s="205"/>
      <c r="R154" s="222" t="str">
        <f>BerM1!G154</f>
        <v>OK</v>
      </c>
      <c r="S154" s="141"/>
      <c r="T154" s="180">
        <f>BerM1!P154</f>
        <v>0</v>
      </c>
      <c r="U154" s="202"/>
      <c r="V154" s="221" t="str">
        <f>BerM1!R154</f>
        <v>OK</v>
      </c>
      <c r="W154" s="180">
        <f>BerM1!S154</f>
        <v>0</v>
      </c>
      <c r="X154" s="143"/>
      <c r="Y154" s="135"/>
      <c r="Z154" s="135"/>
      <c r="AA154" s="135"/>
      <c r="AB154" s="135"/>
      <c r="AC154" s="182"/>
      <c r="AD154" s="216"/>
      <c r="AE154" s="216"/>
      <c r="AF154" s="216"/>
      <c r="AG154" s="216"/>
      <c r="AH154" s="216"/>
      <c r="AI154" s="216"/>
      <c r="AJ154" s="216"/>
      <c r="AK154" s="221" t="str">
        <f>BerM1!U154</f>
        <v>OK</v>
      </c>
    </row>
    <row r="155" spans="1:37" ht="14.1" customHeight="1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141"/>
      <c r="F155" s="135"/>
      <c r="G155" s="135"/>
      <c r="H155" s="135"/>
      <c r="I155" s="135"/>
      <c r="J155" s="135"/>
      <c r="K155" s="135"/>
      <c r="L155" s="135"/>
      <c r="M155" s="181">
        <f>BerM1!E155</f>
        <v>0</v>
      </c>
      <c r="N155" s="202"/>
      <c r="O155" s="141"/>
      <c r="P155" s="202"/>
      <c r="Q155" s="205"/>
      <c r="R155" s="222" t="str">
        <f>BerM1!G155</f>
        <v>OK</v>
      </c>
      <c r="S155" s="141"/>
      <c r="T155" s="180">
        <f>BerM1!P155</f>
        <v>0</v>
      </c>
      <c r="U155" s="202"/>
      <c r="V155" s="221" t="str">
        <f>BerM1!R155</f>
        <v>OK</v>
      </c>
      <c r="W155" s="180">
        <f>BerM1!S155</f>
        <v>0</v>
      </c>
      <c r="X155" s="143"/>
      <c r="Y155" s="135"/>
      <c r="Z155" s="135"/>
      <c r="AA155" s="135"/>
      <c r="AB155" s="135"/>
      <c r="AC155" s="182"/>
      <c r="AD155" s="216"/>
      <c r="AE155" s="216"/>
      <c r="AF155" s="216"/>
      <c r="AG155" s="216"/>
      <c r="AH155" s="216"/>
      <c r="AI155" s="216"/>
      <c r="AJ155" s="216"/>
      <c r="AK155" s="221" t="str">
        <f>BerM1!U155</f>
        <v>OK</v>
      </c>
    </row>
    <row r="156" spans="1:37" ht="14.1" customHeight="1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141"/>
      <c r="F156" s="135"/>
      <c r="G156" s="135"/>
      <c r="H156" s="135"/>
      <c r="I156" s="135"/>
      <c r="J156" s="135"/>
      <c r="K156" s="135"/>
      <c r="L156" s="135"/>
      <c r="M156" s="181">
        <f>BerM1!E156</f>
        <v>0</v>
      </c>
      <c r="N156" s="202"/>
      <c r="O156" s="141"/>
      <c r="P156" s="202"/>
      <c r="Q156" s="205"/>
      <c r="R156" s="222" t="str">
        <f>BerM1!G156</f>
        <v>OK</v>
      </c>
      <c r="S156" s="141"/>
      <c r="T156" s="180">
        <f>BerM1!P156</f>
        <v>0</v>
      </c>
      <c r="U156" s="202"/>
      <c r="V156" s="221" t="str">
        <f>BerM1!R156</f>
        <v>OK</v>
      </c>
      <c r="W156" s="180">
        <f>BerM1!S156</f>
        <v>0</v>
      </c>
      <c r="X156" s="143"/>
      <c r="Y156" s="135"/>
      <c r="Z156" s="135"/>
      <c r="AA156" s="135"/>
      <c r="AB156" s="135"/>
      <c r="AC156" s="182"/>
      <c r="AD156" s="216"/>
      <c r="AE156" s="216"/>
      <c r="AF156" s="216"/>
      <c r="AG156" s="216"/>
      <c r="AH156" s="216"/>
      <c r="AI156" s="216"/>
      <c r="AJ156" s="216"/>
      <c r="AK156" s="221" t="str">
        <f>BerM1!U156</f>
        <v>OK</v>
      </c>
    </row>
    <row r="157" spans="1:37" ht="14.1" customHeight="1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141"/>
      <c r="F157" s="135"/>
      <c r="G157" s="135"/>
      <c r="H157" s="135"/>
      <c r="I157" s="135"/>
      <c r="J157" s="135"/>
      <c r="K157" s="135"/>
      <c r="L157" s="135"/>
      <c r="M157" s="181">
        <f>BerM1!E157</f>
        <v>0</v>
      </c>
      <c r="N157" s="202"/>
      <c r="O157" s="141"/>
      <c r="P157" s="202"/>
      <c r="Q157" s="205"/>
      <c r="R157" s="222" t="str">
        <f>BerM1!G157</f>
        <v>OK</v>
      </c>
      <c r="S157" s="141"/>
      <c r="T157" s="180">
        <f>BerM1!P157</f>
        <v>0</v>
      </c>
      <c r="U157" s="202"/>
      <c r="V157" s="221" t="str">
        <f>BerM1!R157</f>
        <v>OK</v>
      </c>
      <c r="W157" s="180">
        <f>BerM1!S157</f>
        <v>0</v>
      </c>
      <c r="X157" s="143"/>
      <c r="Y157" s="135"/>
      <c r="Z157" s="135"/>
      <c r="AA157" s="135"/>
      <c r="AB157" s="135"/>
      <c r="AC157" s="182"/>
      <c r="AD157" s="216"/>
      <c r="AE157" s="216"/>
      <c r="AF157" s="216"/>
      <c r="AG157" s="216"/>
      <c r="AH157" s="216"/>
      <c r="AI157" s="216"/>
      <c r="AJ157" s="216"/>
      <c r="AK157" s="221" t="str">
        <f>BerM1!U157</f>
        <v>OK</v>
      </c>
    </row>
    <row r="158" spans="1:37" ht="14.1" customHeight="1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141"/>
      <c r="F158" s="135"/>
      <c r="G158" s="135"/>
      <c r="H158" s="135"/>
      <c r="I158" s="135"/>
      <c r="J158" s="135"/>
      <c r="K158" s="135"/>
      <c r="L158" s="135"/>
      <c r="M158" s="181">
        <f>BerM1!E158</f>
        <v>0</v>
      </c>
      <c r="N158" s="202"/>
      <c r="O158" s="141"/>
      <c r="P158" s="202"/>
      <c r="Q158" s="205"/>
      <c r="R158" s="222" t="str">
        <f>BerM1!G158</f>
        <v>OK</v>
      </c>
      <c r="S158" s="141"/>
      <c r="T158" s="180">
        <f>BerM1!P158</f>
        <v>0</v>
      </c>
      <c r="U158" s="202"/>
      <c r="V158" s="221" t="str">
        <f>BerM1!R158</f>
        <v>OK</v>
      </c>
      <c r="W158" s="180">
        <f>BerM1!S158</f>
        <v>0</v>
      </c>
      <c r="X158" s="143"/>
      <c r="Y158" s="135"/>
      <c r="Z158" s="135"/>
      <c r="AA158" s="135"/>
      <c r="AB158" s="135"/>
      <c r="AC158" s="182"/>
      <c r="AD158" s="216"/>
      <c r="AE158" s="216"/>
      <c r="AF158" s="216"/>
      <c r="AG158" s="216"/>
      <c r="AH158" s="216"/>
      <c r="AI158" s="216"/>
      <c r="AJ158" s="216"/>
      <c r="AK158" s="221" t="str">
        <f>BerM1!U158</f>
        <v>OK</v>
      </c>
    </row>
    <row r="159" spans="1:37" ht="14.1" customHeight="1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141"/>
      <c r="F159" s="135"/>
      <c r="G159" s="135"/>
      <c r="H159" s="135"/>
      <c r="I159" s="135"/>
      <c r="J159" s="135"/>
      <c r="K159" s="135"/>
      <c r="L159" s="135"/>
      <c r="M159" s="181">
        <f>BerM1!E159</f>
        <v>0</v>
      </c>
      <c r="N159" s="202"/>
      <c r="O159" s="141"/>
      <c r="P159" s="202"/>
      <c r="Q159" s="205"/>
      <c r="R159" s="222" t="str">
        <f>BerM1!G159</f>
        <v>OK</v>
      </c>
      <c r="S159" s="141"/>
      <c r="T159" s="180">
        <f>BerM1!P159</f>
        <v>0</v>
      </c>
      <c r="U159" s="202"/>
      <c r="V159" s="221" t="str">
        <f>BerM1!R159</f>
        <v>OK</v>
      </c>
      <c r="W159" s="180">
        <f>BerM1!S159</f>
        <v>0</v>
      </c>
      <c r="X159" s="143"/>
      <c r="Y159" s="135"/>
      <c r="Z159" s="135"/>
      <c r="AA159" s="135"/>
      <c r="AB159" s="135"/>
      <c r="AC159" s="182"/>
      <c r="AD159" s="216"/>
      <c r="AE159" s="216"/>
      <c r="AF159" s="216"/>
      <c r="AG159" s="216"/>
      <c r="AH159" s="216"/>
      <c r="AI159" s="216"/>
      <c r="AJ159" s="216"/>
      <c r="AK159" s="221" t="str">
        <f>BerM1!U159</f>
        <v>OK</v>
      </c>
    </row>
    <row r="160" spans="1:37" ht="14.1" customHeight="1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141"/>
      <c r="F160" s="135"/>
      <c r="G160" s="135"/>
      <c r="H160" s="135"/>
      <c r="I160" s="135"/>
      <c r="J160" s="135"/>
      <c r="K160" s="135"/>
      <c r="L160" s="135"/>
      <c r="M160" s="181">
        <f>BerM1!E160</f>
        <v>0</v>
      </c>
      <c r="N160" s="202"/>
      <c r="O160" s="141"/>
      <c r="P160" s="202"/>
      <c r="Q160" s="205"/>
      <c r="R160" s="222" t="str">
        <f>BerM1!G160</f>
        <v>OK</v>
      </c>
      <c r="S160" s="141"/>
      <c r="T160" s="180">
        <f>BerM1!P160</f>
        <v>0</v>
      </c>
      <c r="U160" s="202"/>
      <c r="V160" s="221" t="str">
        <f>BerM1!R160</f>
        <v>OK</v>
      </c>
      <c r="W160" s="180">
        <f>BerM1!S160</f>
        <v>0</v>
      </c>
      <c r="X160" s="143"/>
      <c r="Y160" s="135"/>
      <c r="Z160" s="135"/>
      <c r="AA160" s="135"/>
      <c r="AB160" s="135"/>
      <c r="AC160" s="182"/>
      <c r="AD160" s="216"/>
      <c r="AE160" s="216"/>
      <c r="AF160" s="216"/>
      <c r="AG160" s="216"/>
      <c r="AH160" s="216"/>
      <c r="AI160" s="216"/>
      <c r="AJ160" s="216"/>
      <c r="AK160" s="221" t="str">
        <f>BerM1!U160</f>
        <v>OK</v>
      </c>
    </row>
    <row r="161" spans="1:37" ht="14.1" customHeight="1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141"/>
      <c r="F161" s="135"/>
      <c r="G161" s="135"/>
      <c r="H161" s="135"/>
      <c r="I161" s="135"/>
      <c r="J161" s="135"/>
      <c r="K161" s="135"/>
      <c r="L161" s="135"/>
      <c r="M161" s="181">
        <f>BerM1!E161</f>
        <v>0</v>
      </c>
      <c r="N161" s="202"/>
      <c r="O161" s="141"/>
      <c r="P161" s="202"/>
      <c r="Q161" s="205"/>
      <c r="R161" s="222" t="str">
        <f>BerM1!G161</f>
        <v>OK</v>
      </c>
      <c r="S161" s="141"/>
      <c r="T161" s="180">
        <f>BerM1!P161</f>
        <v>0</v>
      </c>
      <c r="U161" s="202"/>
      <c r="V161" s="221" t="str">
        <f>BerM1!R161</f>
        <v>OK</v>
      </c>
      <c r="W161" s="180">
        <f>BerM1!S161</f>
        <v>0</v>
      </c>
      <c r="X161" s="143"/>
      <c r="Y161" s="135"/>
      <c r="Z161" s="135"/>
      <c r="AA161" s="135"/>
      <c r="AB161" s="135"/>
      <c r="AC161" s="182"/>
      <c r="AD161" s="216"/>
      <c r="AE161" s="216"/>
      <c r="AF161" s="216"/>
      <c r="AG161" s="216"/>
      <c r="AH161" s="216"/>
      <c r="AI161" s="216"/>
      <c r="AJ161" s="216"/>
      <c r="AK161" s="221" t="str">
        <f>BerM1!U161</f>
        <v>OK</v>
      </c>
    </row>
    <row r="162" spans="1:37" ht="14.1" customHeight="1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141"/>
      <c r="F162" s="135"/>
      <c r="G162" s="135"/>
      <c r="H162" s="135"/>
      <c r="I162" s="135"/>
      <c r="J162" s="135"/>
      <c r="K162" s="135"/>
      <c r="L162" s="135"/>
      <c r="M162" s="181">
        <f>BerM1!E162</f>
        <v>0</v>
      </c>
      <c r="N162" s="202"/>
      <c r="O162" s="141"/>
      <c r="P162" s="202"/>
      <c r="Q162" s="205"/>
      <c r="R162" s="222" t="str">
        <f>BerM1!G162</f>
        <v>OK</v>
      </c>
      <c r="S162" s="141"/>
      <c r="T162" s="180">
        <f>BerM1!P162</f>
        <v>0</v>
      </c>
      <c r="U162" s="202"/>
      <c r="V162" s="221" t="str">
        <f>BerM1!R162</f>
        <v>OK</v>
      </c>
      <c r="W162" s="180">
        <f>BerM1!S162</f>
        <v>0</v>
      </c>
      <c r="X162" s="143"/>
      <c r="Y162" s="135"/>
      <c r="Z162" s="135"/>
      <c r="AA162" s="135"/>
      <c r="AB162" s="135"/>
      <c r="AC162" s="182"/>
      <c r="AD162" s="216"/>
      <c r="AE162" s="216"/>
      <c r="AF162" s="216"/>
      <c r="AG162" s="216"/>
      <c r="AH162" s="216"/>
      <c r="AI162" s="216"/>
      <c r="AJ162" s="216"/>
      <c r="AK162" s="221" t="str">
        <f>BerM1!U162</f>
        <v>OK</v>
      </c>
    </row>
    <row r="163" spans="1:37" ht="14.1" customHeight="1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141"/>
      <c r="F163" s="135"/>
      <c r="G163" s="135"/>
      <c r="H163" s="135"/>
      <c r="I163" s="135"/>
      <c r="J163" s="135"/>
      <c r="K163" s="135"/>
      <c r="L163" s="135"/>
      <c r="M163" s="181">
        <f>BerM1!E163</f>
        <v>0</v>
      </c>
      <c r="N163" s="202"/>
      <c r="O163" s="141"/>
      <c r="P163" s="202"/>
      <c r="Q163" s="205"/>
      <c r="R163" s="222" t="str">
        <f>BerM1!G163</f>
        <v>OK</v>
      </c>
      <c r="S163" s="141"/>
      <c r="T163" s="180">
        <f>BerM1!P163</f>
        <v>0</v>
      </c>
      <c r="U163" s="202"/>
      <c r="V163" s="221" t="str">
        <f>BerM1!R163</f>
        <v>OK</v>
      </c>
      <c r="W163" s="180">
        <f>BerM1!S163</f>
        <v>0</v>
      </c>
      <c r="X163" s="143"/>
      <c r="Y163" s="135"/>
      <c r="Z163" s="135"/>
      <c r="AA163" s="135"/>
      <c r="AB163" s="135"/>
      <c r="AC163" s="182"/>
      <c r="AD163" s="216"/>
      <c r="AE163" s="216"/>
      <c r="AF163" s="216"/>
      <c r="AG163" s="216"/>
      <c r="AH163" s="216"/>
      <c r="AI163" s="216"/>
      <c r="AJ163" s="216"/>
      <c r="AK163" s="221" t="str">
        <f>BerM1!U163</f>
        <v>OK</v>
      </c>
    </row>
    <row r="164" spans="1:37" ht="14.1" customHeight="1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141"/>
      <c r="F164" s="135"/>
      <c r="G164" s="135"/>
      <c r="H164" s="135"/>
      <c r="I164" s="135"/>
      <c r="J164" s="135"/>
      <c r="K164" s="135"/>
      <c r="L164" s="135"/>
      <c r="M164" s="181">
        <f>BerM1!E164</f>
        <v>0</v>
      </c>
      <c r="N164" s="202"/>
      <c r="O164" s="141"/>
      <c r="P164" s="202"/>
      <c r="Q164" s="205"/>
      <c r="R164" s="222" t="str">
        <f>BerM1!G164</f>
        <v>OK</v>
      </c>
      <c r="S164" s="141"/>
      <c r="T164" s="180">
        <f>BerM1!P164</f>
        <v>0</v>
      </c>
      <c r="U164" s="202"/>
      <c r="V164" s="221" t="str">
        <f>BerM1!R164</f>
        <v>OK</v>
      </c>
      <c r="W164" s="180">
        <f>BerM1!S164</f>
        <v>0</v>
      </c>
      <c r="X164" s="143"/>
      <c r="Y164" s="135"/>
      <c r="Z164" s="135"/>
      <c r="AA164" s="135"/>
      <c r="AB164" s="135"/>
      <c r="AC164" s="182"/>
      <c r="AD164" s="216"/>
      <c r="AE164" s="216"/>
      <c r="AF164" s="216"/>
      <c r="AG164" s="216"/>
      <c r="AH164" s="216"/>
      <c r="AI164" s="216"/>
      <c r="AJ164" s="216"/>
      <c r="AK164" s="221" t="str">
        <f>BerM1!U164</f>
        <v>OK</v>
      </c>
    </row>
    <row r="165" spans="1:37" ht="14.1" customHeight="1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141"/>
      <c r="F165" s="135"/>
      <c r="G165" s="135"/>
      <c r="H165" s="135"/>
      <c r="I165" s="135"/>
      <c r="J165" s="135"/>
      <c r="K165" s="135"/>
      <c r="L165" s="135"/>
      <c r="M165" s="181">
        <f>BerM1!E165</f>
        <v>0</v>
      </c>
      <c r="N165" s="202"/>
      <c r="O165" s="141"/>
      <c r="P165" s="202"/>
      <c r="Q165" s="205"/>
      <c r="R165" s="222" t="str">
        <f>BerM1!G165</f>
        <v>OK</v>
      </c>
      <c r="S165" s="141"/>
      <c r="T165" s="180">
        <f>BerM1!P165</f>
        <v>0</v>
      </c>
      <c r="U165" s="202"/>
      <c r="V165" s="221" t="str">
        <f>BerM1!R165</f>
        <v>OK</v>
      </c>
      <c r="W165" s="180">
        <f>BerM1!S165</f>
        <v>0</v>
      </c>
      <c r="X165" s="143"/>
      <c r="Y165" s="135"/>
      <c r="Z165" s="135"/>
      <c r="AA165" s="135"/>
      <c r="AB165" s="135"/>
      <c r="AC165" s="182"/>
      <c r="AD165" s="216"/>
      <c r="AE165" s="216"/>
      <c r="AF165" s="216"/>
      <c r="AG165" s="216"/>
      <c r="AH165" s="216"/>
      <c r="AI165" s="216"/>
      <c r="AJ165" s="216"/>
      <c r="AK165" s="221" t="str">
        <f>BerM1!U165</f>
        <v>OK</v>
      </c>
    </row>
    <row r="166" spans="1:37" ht="14.1" customHeight="1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141"/>
      <c r="F166" s="135"/>
      <c r="G166" s="135"/>
      <c r="H166" s="135"/>
      <c r="I166" s="135"/>
      <c r="J166" s="135"/>
      <c r="K166" s="135"/>
      <c r="L166" s="135"/>
      <c r="M166" s="181">
        <f>BerM1!E166</f>
        <v>0</v>
      </c>
      <c r="N166" s="202"/>
      <c r="O166" s="141"/>
      <c r="P166" s="202"/>
      <c r="Q166" s="205"/>
      <c r="R166" s="222" t="str">
        <f>BerM1!G166</f>
        <v>OK</v>
      </c>
      <c r="S166" s="141"/>
      <c r="T166" s="180">
        <f>BerM1!P166</f>
        <v>0</v>
      </c>
      <c r="U166" s="202"/>
      <c r="V166" s="221" t="str">
        <f>BerM1!R166</f>
        <v>OK</v>
      </c>
      <c r="W166" s="180">
        <f>BerM1!S166</f>
        <v>0</v>
      </c>
      <c r="X166" s="143"/>
      <c r="Y166" s="135"/>
      <c r="Z166" s="135"/>
      <c r="AA166" s="135"/>
      <c r="AB166" s="135"/>
      <c r="AC166" s="182"/>
      <c r="AD166" s="216"/>
      <c r="AE166" s="216"/>
      <c r="AF166" s="216"/>
      <c r="AG166" s="216"/>
      <c r="AH166" s="216"/>
      <c r="AI166" s="216"/>
      <c r="AJ166" s="216"/>
      <c r="AK166" s="221" t="str">
        <f>BerM1!U166</f>
        <v>OK</v>
      </c>
    </row>
    <row r="167" spans="1:37" ht="14.1" customHeight="1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141"/>
      <c r="F167" s="135"/>
      <c r="G167" s="135"/>
      <c r="H167" s="135"/>
      <c r="I167" s="135"/>
      <c r="J167" s="135"/>
      <c r="K167" s="135"/>
      <c r="L167" s="135"/>
      <c r="M167" s="181">
        <f>BerM1!E167</f>
        <v>0</v>
      </c>
      <c r="N167" s="202"/>
      <c r="O167" s="141"/>
      <c r="P167" s="202"/>
      <c r="Q167" s="205"/>
      <c r="R167" s="222" t="str">
        <f>BerM1!G167</f>
        <v>OK</v>
      </c>
      <c r="S167" s="141"/>
      <c r="T167" s="180">
        <f>BerM1!P167</f>
        <v>0</v>
      </c>
      <c r="U167" s="202"/>
      <c r="V167" s="221" t="str">
        <f>BerM1!R167</f>
        <v>OK</v>
      </c>
      <c r="W167" s="180">
        <f>BerM1!S167</f>
        <v>0</v>
      </c>
      <c r="X167" s="143"/>
      <c r="Y167" s="135"/>
      <c r="Z167" s="135"/>
      <c r="AA167" s="135"/>
      <c r="AB167" s="135"/>
      <c r="AC167" s="182"/>
      <c r="AD167" s="216"/>
      <c r="AE167" s="216"/>
      <c r="AF167" s="216"/>
      <c r="AG167" s="216"/>
      <c r="AH167" s="216"/>
      <c r="AI167" s="216"/>
      <c r="AJ167" s="216"/>
      <c r="AK167" s="221" t="str">
        <f>BerM1!U167</f>
        <v>OK</v>
      </c>
    </row>
    <row r="168" spans="1:37" ht="14.1" customHeight="1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141"/>
      <c r="F168" s="135"/>
      <c r="G168" s="135"/>
      <c r="H168" s="135"/>
      <c r="I168" s="135"/>
      <c r="J168" s="135"/>
      <c r="K168" s="135"/>
      <c r="L168" s="135"/>
      <c r="M168" s="181">
        <f>BerM1!E168</f>
        <v>0</v>
      </c>
      <c r="N168" s="202"/>
      <c r="O168" s="141"/>
      <c r="P168" s="202"/>
      <c r="Q168" s="205"/>
      <c r="R168" s="222" t="str">
        <f>BerM1!G168</f>
        <v>OK</v>
      </c>
      <c r="S168" s="141"/>
      <c r="T168" s="180">
        <f>BerM1!P168</f>
        <v>0</v>
      </c>
      <c r="U168" s="202"/>
      <c r="V168" s="221" t="str">
        <f>BerM1!R168</f>
        <v>OK</v>
      </c>
      <c r="W168" s="180">
        <f>BerM1!S168</f>
        <v>0</v>
      </c>
      <c r="X168" s="143"/>
      <c r="Y168" s="135"/>
      <c r="Z168" s="135"/>
      <c r="AA168" s="135"/>
      <c r="AB168" s="135"/>
      <c r="AC168" s="182"/>
      <c r="AD168" s="216"/>
      <c r="AE168" s="216"/>
      <c r="AF168" s="216"/>
      <c r="AG168" s="216"/>
      <c r="AH168" s="216"/>
      <c r="AI168" s="216"/>
      <c r="AJ168" s="216"/>
      <c r="AK168" s="221" t="str">
        <f>BerM1!U168</f>
        <v>OK</v>
      </c>
    </row>
    <row r="169" spans="1:37" ht="14.1" customHeight="1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141"/>
      <c r="F169" s="135"/>
      <c r="G169" s="135"/>
      <c r="H169" s="135"/>
      <c r="I169" s="135"/>
      <c r="J169" s="135"/>
      <c r="K169" s="135"/>
      <c r="L169" s="135"/>
      <c r="M169" s="181">
        <f>BerM1!E169</f>
        <v>0</v>
      </c>
      <c r="N169" s="202"/>
      <c r="O169" s="141"/>
      <c r="P169" s="202"/>
      <c r="Q169" s="205"/>
      <c r="R169" s="222" t="str">
        <f>BerM1!G169</f>
        <v>OK</v>
      </c>
      <c r="S169" s="141"/>
      <c r="T169" s="180">
        <f>BerM1!P169</f>
        <v>0</v>
      </c>
      <c r="U169" s="202"/>
      <c r="V169" s="221" t="str">
        <f>BerM1!R169</f>
        <v>OK</v>
      </c>
      <c r="W169" s="180">
        <f>BerM1!S169</f>
        <v>0</v>
      </c>
      <c r="X169" s="143"/>
      <c r="Y169" s="135"/>
      <c r="Z169" s="135"/>
      <c r="AA169" s="135"/>
      <c r="AB169" s="135"/>
      <c r="AC169" s="182"/>
      <c r="AD169" s="216"/>
      <c r="AE169" s="216"/>
      <c r="AF169" s="216"/>
      <c r="AG169" s="216"/>
      <c r="AH169" s="216"/>
      <c r="AI169" s="216"/>
      <c r="AJ169" s="216"/>
      <c r="AK169" s="221" t="str">
        <f>BerM1!U169</f>
        <v>OK</v>
      </c>
    </row>
    <row r="170" spans="1:37" ht="14.1" customHeight="1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141"/>
      <c r="F170" s="135"/>
      <c r="G170" s="135"/>
      <c r="H170" s="135"/>
      <c r="I170" s="135"/>
      <c r="J170" s="135"/>
      <c r="K170" s="135"/>
      <c r="L170" s="135"/>
      <c r="M170" s="181">
        <f>BerM1!E170</f>
        <v>0</v>
      </c>
      <c r="N170" s="202"/>
      <c r="O170" s="141"/>
      <c r="P170" s="202"/>
      <c r="Q170" s="205"/>
      <c r="R170" s="222" t="str">
        <f>BerM1!G170</f>
        <v>OK</v>
      </c>
      <c r="S170" s="141"/>
      <c r="T170" s="180">
        <f>BerM1!P170</f>
        <v>0</v>
      </c>
      <c r="U170" s="202"/>
      <c r="V170" s="221" t="str">
        <f>BerM1!R170</f>
        <v>OK</v>
      </c>
      <c r="W170" s="180">
        <f>BerM1!S170</f>
        <v>0</v>
      </c>
      <c r="X170" s="143"/>
      <c r="Y170" s="135"/>
      <c r="Z170" s="135"/>
      <c r="AA170" s="135"/>
      <c r="AB170" s="135"/>
      <c r="AC170" s="182"/>
      <c r="AD170" s="216"/>
      <c r="AE170" s="216"/>
      <c r="AF170" s="216"/>
      <c r="AG170" s="216"/>
      <c r="AH170" s="216"/>
      <c r="AI170" s="216"/>
      <c r="AJ170" s="216"/>
      <c r="AK170" s="221" t="str">
        <f>BerM1!U170</f>
        <v>OK</v>
      </c>
    </row>
    <row r="171" spans="1:37" ht="14.1" customHeight="1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141"/>
      <c r="F171" s="135"/>
      <c r="G171" s="135"/>
      <c r="H171" s="135"/>
      <c r="I171" s="135"/>
      <c r="J171" s="135"/>
      <c r="K171" s="135"/>
      <c r="L171" s="135"/>
      <c r="M171" s="181">
        <f>BerM1!E171</f>
        <v>0</v>
      </c>
      <c r="N171" s="202"/>
      <c r="O171" s="141"/>
      <c r="P171" s="202"/>
      <c r="Q171" s="205"/>
      <c r="R171" s="222" t="str">
        <f>BerM1!G171</f>
        <v>OK</v>
      </c>
      <c r="S171" s="141"/>
      <c r="T171" s="180">
        <f>BerM1!P171</f>
        <v>0</v>
      </c>
      <c r="U171" s="202"/>
      <c r="V171" s="221" t="str">
        <f>BerM1!R171</f>
        <v>OK</v>
      </c>
      <c r="W171" s="180">
        <f>BerM1!S171</f>
        <v>0</v>
      </c>
      <c r="X171" s="143"/>
      <c r="Y171" s="135"/>
      <c r="Z171" s="135"/>
      <c r="AA171" s="135"/>
      <c r="AB171" s="135"/>
      <c r="AC171" s="182"/>
      <c r="AD171" s="216"/>
      <c r="AE171" s="216"/>
      <c r="AF171" s="216"/>
      <c r="AG171" s="216"/>
      <c r="AH171" s="216"/>
      <c r="AI171" s="216"/>
      <c r="AJ171" s="216"/>
      <c r="AK171" s="221" t="str">
        <f>BerM1!U171</f>
        <v>OK</v>
      </c>
    </row>
    <row r="172" spans="1:37" ht="14.1" customHeight="1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141"/>
      <c r="F172" s="135"/>
      <c r="G172" s="135"/>
      <c r="H172" s="135"/>
      <c r="I172" s="135"/>
      <c r="J172" s="135"/>
      <c r="K172" s="135"/>
      <c r="L172" s="135"/>
      <c r="M172" s="181">
        <f>BerM1!E172</f>
        <v>0</v>
      </c>
      <c r="N172" s="202"/>
      <c r="O172" s="141"/>
      <c r="P172" s="202"/>
      <c r="Q172" s="205"/>
      <c r="R172" s="222" t="str">
        <f>BerM1!G172</f>
        <v>OK</v>
      </c>
      <c r="S172" s="141"/>
      <c r="T172" s="180">
        <f>BerM1!P172</f>
        <v>0</v>
      </c>
      <c r="U172" s="202"/>
      <c r="V172" s="221" t="str">
        <f>BerM1!R172</f>
        <v>OK</v>
      </c>
      <c r="W172" s="180">
        <f>BerM1!S172</f>
        <v>0</v>
      </c>
      <c r="X172" s="143"/>
      <c r="Y172" s="135"/>
      <c r="Z172" s="135"/>
      <c r="AA172" s="135"/>
      <c r="AB172" s="135"/>
      <c r="AC172" s="182"/>
      <c r="AD172" s="216"/>
      <c r="AE172" s="216"/>
      <c r="AF172" s="216"/>
      <c r="AG172" s="216"/>
      <c r="AH172" s="216"/>
      <c r="AI172" s="216"/>
      <c r="AJ172" s="216"/>
      <c r="AK172" s="221" t="str">
        <f>BerM1!U172</f>
        <v>OK</v>
      </c>
    </row>
    <row r="173" spans="1:37" ht="14.1" customHeight="1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141"/>
      <c r="F173" s="135"/>
      <c r="G173" s="135"/>
      <c r="H173" s="135"/>
      <c r="I173" s="135"/>
      <c r="J173" s="135"/>
      <c r="K173" s="135"/>
      <c r="L173" s="135"/>
      <c r="M173" s="181">
        <f>BerM1!E173</f>
        <v>0</v>
      </c>
      <c r="N173" s="202"/>
      <c r="O173" s="141"/>
      <c r="P173" s="202"/>
      <c r="Q173" s="205"/>
      <c r="R173" s="222" t="str">
        <f>BerM1!G173</f>
        <v>OK</v>
      </c>
      <c r="S173" s="141"/>
      <c r="T173" s="180">
        <f>BerM1!P173</f>
        <v>0</v>
      </c>
      <c r="U173" s="202"/>
      <c r="V173" s="221" t="str">
        <f>BerM1!R173</f>
        <v>OK</v>
      </c>
      <c r="W173" s="180">
        <f>BerM1!S173</f>
        <v>0</v>
      </c>
      <c r="X173" s="143"/>
      <c r="Y173" s="135"/>
      <c r="Z173" s="135"/>
      <c r="AA173" s="135"/>
      <c r="AB173" s="135"/>
      <c r="AC173" s="182"/>
      <c r="AD173" s="216"/>
      <c r="AE173" s="216"/>
      <c r="AF173" s="216"/>
      <c r="AG173" s="216"/>
      <c r="AH173" s="216"/>
      <c r="AI173" s="216"/>
      <c r="AJ173" s="216"/>
      <c r="AK173" s="221" t="str">
        <f>BerM1!U173</f>
        <v>OK</v>
      </c>
    </row>
    <row r="174" spans="1:37" ht="14.1" customHeight="1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141"/>
      <c r="F174" s="135"/>
      <c r="G174" s="135"/>
      <c r="H174" s="135"/>
      <c r="I174" s="135"/>
      <c r="J174" s="135"/>
      <c r="K174" s="135"/>
      <c r="L174" s="135"/>
      <c r="M174" s="181">
        <f>BerM1!E174</f>
        <v>0</v>
      </c>
      <c r="N174" s="202"/>
      <c r="O174" s="141"/>
      <c r="P174" s="202"/>
      <c r="Q174" s="205"/>
      <c r="R174" s="222" t="str">
        <f>BerM1!G174</f>
        <v>OK</v>
      </c>
      <c r="S174" s="141"/>
      <c r="T174" s="180">
        <f>BerM1!P174</f>
        <v>0</v>
      </c>
      <c r="U174" s="202"/>
      <c r="V174" s="221" t="str">
        <f>BerM1!R174</f>
        <v>OK</v>
      </c>
      <c r="W174" s="180">
        <f>BerM1!S174</f>
        <v>0</v>
      </c>
      <c r="X174" s="143"/>
      <c r="Y174" s="135"/>
      <c r="Z174" s="135"/>
      <c r="AA174" s="135"/>
      <c r="AB174" s="135"/>
      <c r="AC174" s="182"/>
      <c r="AD174" s="216"/>
      <c r="AE174" s="216"/>
      <c r="AF174" s="216"/>
      <c r="AG174" s="216"/>
      <c r="AH174" s="216"/>
      <c r="AI174" s="216"/>
      <c r="AJ174" s="216"/>
      <c r="AK174" s="221" t="str">
        <f>BerM1!U174</f>
        <v>OK</v>
      </c>
    </row>
    <row r="175" spans="1:37" ht="14.1" customHeight="1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141"/>
      <c r="F175" s="135"/>
      <c r="G175" s="135"/>
      <c r="H175" s="135"/>
      <c r="I175" s="135"/>
      <c r="J175" s="135"/>
      <c r="K175" s="135"/>
      <c r="L175" s="135"/>
      <c r="M175" s="181">
        <f>BerM1!E175</f>
        <v>0</v>
      </c>
      <c r="N175" s="202"/>
      <c r="O175" s="141"/>
      <c r="P175" s="202"/>
      <c r="Q175" s="205"/>
      <c r="R175" s="222" t="str">
        <f>BerM1!G175</f>
        <v>OK</v>
      </c>
      <c r="S175" s="141"/>
      <c r="T175" s="180">
        <f>BerM1!P175</f>
        <v>0</v>
      </c>
      <c r="U175" s="202"/>
      <c r="V175" s="221" t="str">
        <f>BerM1!R175</f>
        <v>OK</v>
      </c>
      <c r="W175" s="180">
        <f>BerM1!S175</f>
        <v>0</v>
      </c>
      <c r="X175" s="143"/>
      <c r="Y175" s="135"/>
      <c r="Z175" s="135"/>
      <c r="AA175" s="135"/>
      <c r="AB175" s="135"/>
      <c r="AC175" s="182"/>
      <c r="AD175" s="216"/>
      <c r="AE175" s="216"/>
      <c r="AF175" s="216"/>
      <c r="AG175" s="216"/>
      <c r="AH175" s="216"/>
      <c r="AI175" s="216"/>
      <c r="AJ175" s="216"/>
      <c r="AK175" s="221" t="str">
        <f>BerM1!U175</f>
        <v>OK</v>
      </c>
    </row>
    <row r="176" spans="1:37" ht="14.1" customHeight="1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141"/>
      <c r="F176" s="135"/>
      <c r="G176" s="135"/>
      <c r="H176" s="135"/>
      <c r="I176" s="135"/>
      <c r="J176" s="135"/>
      <c r="K176" s="135"/>
      <c r="L176" s="135"/>
      <c r="M176" s="181">
        <f>BerM1!E176</f>
        <v>0</v>
      </c>
      <c r="N176" s="202"/>
      <c r="O176" s="141"/>
      <c r="P176" s="202"/>
      <c r="Q176" s="205"/>
      <c r="R176" s="222" t="str">
        <f>BerM1!G176</f>
        <v>OK</v>
      </c>
      <c r="S176" s="141"/>
      <c r="T176" s="180">
        <f>BerM1!P176</f>
        <v>0</v>
      </c>
      <c r="U176" s="202"/>
      <c r="V176" s="221" t="str">
        <f>BerM1!R176</f>
        <v>OK</v>
      </c>
      <c r="W176" s="180">
        <f>BerM1!S176</f>
        <v>0</v>
      </c>
      <c r="X176" s="143"/>
      <c r="Y176" s="135"/>
      <c r="Z176" s="135"/>
      <c r="AA176" s="135"/>
      <c r="AB176" s="135"/>
      <c r="AC176" s="182"/>
      <c r="AD176" s="216"/>
      <c r="AE176" s="216"/>
      <c r="AF176" s="216"/>
      <c r="AG176" s="216"/>
      <c r="AH176" s="216"/>
      <c r="AI176" s="216"/>
      <c r="AJ176" s="216"/>
      <c r="AK176" s="221" t="str">
        <f>BerM1!U176</f>
        <v>OK</v>
      </c>
    </row>
    <row r="177" spans="1:37" ht="14.1" customHeight="1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141"/>
      <c r="F177" s="135"/>
      <c r="G177" s="135"/>
      <c r="H177" s="135"/>
      <c r="I177" s="135"/>
      <c r="J177" s="135"/>
      <c r="K177" s="135"/>
      <c r="L177" s="135"/>
      <c r="M177" s="181">
        <f>BerM1!E177</f>
        <v>0</v>
      </c>
      <c r="N177" s="202"/>
      <c r="O177" s="141"/>
      <c r="P177" s="202"/>
      <c r="Q177" s="205"/>
      <c r="R177" s="222" t="str">
        <f>BerM1!G177</f>
        <v>OK</v>
      </c>
      <c r="S177" s="141"/>
      <c r="T177" s="180">
        <f>BerM1!P177</f>
        <v>0</v>
      </c>
      <c r="U177" s="202"/>
      <c r="V177" s="221" t="str">
        <f>BerM1!R177</f>
        <v>OK</v>
      </c>
      <c r="W177" s="180">
        <f>BerM1!S177</f>
        <v>0</v>
      </c>
      <c r="X177" s="143"/>
      <c r="Y177" s="135"/>
      <c r="Z177" s="135"/>
      <c r="AA177" s="135"/>
      <c r="AB177" s="135"/>
      <c r="AC177" s="182"/>
      <c r="AD177" s="216"/>
      <c r="AE177" s="216"/>
      <c r="AF177" s="216"/>
      <c r="AG177" s="216"/>
      <c r="AH177" s="216"/>
      <c r="AI177" s="216"/>
      <c r="AJ177" s="216"/>
      <c r="AK177" s="221" t="str">
        <f>BerM1!U177</f>
        <v>OK</v>
      </c>
    </row>
    <row r="178" spans="1:37" ht="14.1" customHeight="1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141"/>
      <c r="F178" s="135"/>
      <c r="G178" s="135"/>
      <c r="H178" s="135"/>
      <c r="I178" s="135"/>
      <c r="J178" s="135"/>
      <c r="K178" s="135"/>
      <c r="L178" s="135"/>
      <c r="M178" s="181">
        <f>BerM1!E178</f>
        <v>0</v>
      </c>
      <c r="N178" s="202"/>
      <c r="O178" s="141"/>
      <c r="P178" s="202"/>
      <c r="Q178" s="205"/>
      <c r="R178" s="222" t="str">
        <f>BerM1!G178</f>
        <v>OK</v>
      </c>
      <c r="S178" s="141"/>
      <c r="T178" s="180">
        <f>BerM1!P178</f>
        <v>0</v>
      </c>
      <c r="U178" s="202"/>
      <c r="V178" s="221" t="str">
        <f>BerM1!R178</f>
        <v>OK</v>
      </c>
      <c r="W178" s="180">
        <f>BerM1!S178</f>
        <v>0</v>
      </c>
      <c r="X178" s="143"/>
      <c r="Y178" s="135"/>
      <c r="Z178" s="135"/>
      <c r="AA178" s="135"/>
      <c r="AB178" s="135"/>
      <c r="AC178" s="182"/>
      <c r="AD178" s="216"/>
      <c r="AE178" s="216"/>
      <c r="AF178" s="216"/>
      <c r="AG178" s="216"/>
      <c r="AH178" s="216"/>
      <c r="AI178" s="216"/>
      <c r="AJ178" s="216"/>
      <c r="AK178" s="221" t="str">
        <f>BerM1!U178</f>
        <v>OK</v>
      </c>
    </row>
    <row r="179" spans="1:37" ht="14.1" customHeight="1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141"/>
      <c r="F179" s="135"/>
      <c r="G179" s="135"/>
      <c r="H179" s="135"/>
      <c r="I179" s="135"/>
      <c r="J179" s="135"/>
      <c r="K179" s="135"/>
      <c r="L179" s="135"/>
      <c r="M179" s="181">
        <f>BerM1!E179</f>
        <v>0</v>
      </c>
      <c r="N179" s="202"/>
      <c r="O179" s="141"/>
      <c r="P179" s="202"/>
      <c r="Q179" s="205"/>
      <c r="R179" s="222" t="str">
        <f>BerM1!G179</f>
        <v>OK</v>
      </c>
      <c r="S179" s="141"/>
      <c r="T179" s="180">
        <f>BerM1!P179</f>
        <v>0</v>
      </c>
      <c r="U179" s="202"/>
      <c r="V179" s="221" t="str">
        <f>BerM1!R179</f>
        <v>OK</v>
      </c>
      <c r="W179" s="180">
        <f>BerM1!S179</f>
        <v>0</v>
      </c>
      <c r="X179" s="143"/>
      <c r="Y179" s="135"/>
      <c r="Z179" s="135"/>
      <c r="AA179" s="135"/>
      <c r="AB179" s="135"/>
      <c r="AC179" s="182"/>
      <c r="AD179" s="216"/>
      <c r="AE179" s="216"/>
      <c r="AF179" s="216"/>
      <c r="AG179" s="216"/>
      <c r="AH179" s="216"/>
      <c r="AI179" s="216"/>
      <c r="AJ179" s="216"/>
      <c r="AK179" s="221" t="str">
        <f>BerM1!U179</f>
        <v>OK</v>
      </c>
    </row>
    <row r="180" spans="1:37" ht="14.1" customHeight="1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141"/>
      <c r="F180" s="135"/>
      <c r="G180" s="135"/>
      <c r="H180" s="135"/>
      <c r="I180" s="135"/>
      <c r="J180" s="135"/>
      <c r="K180" s="135"/>
      <c r="L180" s="135"/>
      <c r="M180" s="181">
        <f>BerM1!E180</f>
        <v>0</v>
      </c>
      <c r="N180" s="202"/>
      <c r="O180" s="141"/>
      <c r="P180" s="202"/>
      <c r="Q180" s="205"/>
      <c r="R180" s="222" t="str">
        <f>BerM1!G180</f>
        <v>OK</v>
      </c>
      <c r="S180" s="141"/>
      <c r="T180" s="180">
        <f>BerM1!P180</f>
        <v>0</v>
      </c>
      <c r="U180" s="202"/>
      <c r="V180" s="221" t="str">
        <f>BerM1!R180</f>
        <v>OK</v>
      </c>
      <c r="W180" s="180">
        <f>BerM1!S180</f>
        <v>0</v>
      </c>
      <c r="X180" s="143"/>
      <c r="Y180" s="135"/>
      <c r="Z180" s="135"/>
      <c r="AA180" s="135"/>
      <c r="AB180" s="135"/>
      <c r="AC180" s="182"/>
      <c r="AD180" s="216"/>
      <c r="AE180" s="216"/>
      <c r="AF180" s="216"/>
      <c r="AG180" s="216"/>
      <c r="AH180" s="216"/>
      <c r="AI180" s="216"/>
      <c r="AJ180" s="216"/>
      <c r="AK180" s="221" t="str">
        <f>BerM1!U180</f>
        <v>OK</v>
      </c>
    </row>
    <row r="181" spans="1:37" ht="14.1" customHeight="1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141"/>
      <c r="F181" s="135"/>
      <c r="G181" s="135"/>
      <c r="H181" s="135"/>
      <c r="I181" s="135"/>
      <c r="J181" s="135"/>
      <c r="K181" s="135"/>
      <c r="L181" s="135"/>
      <c r="M181" s="181">
        <f>BerM1!E181</f>
        <v>0</v>
      </c>
      <c r="N181" s="202"/>
      <c r="O181" s="141"/>
      <c r="P181" s="202"/>
      <c r="Q181" s="205"/>
      <c r="R181" s="222" t="str">
        <f>BerM1!G181</f>
        <v>OK</v>
      </c>
      <c r="S181" s="141"/>
      <c r="T181" s="180">
        <f>BerM1!P181</f>
        <v>0</v>
      </c>
      <c r="U181" s="202"/>
      <c r="V181" s="221" t="str">
        <f>BerM1!R181</f>
        <v>OK</v>
      </c>
      <c r="W181" s="180">
        <f>BerM1!S181</f>
        <v>0</v>
      </c>
      <c r="X181" s="143"/>
      <c r="Y181" s="135"/>
      <c r="Z181" s="135"/>
      <c r="AA181" s="135"/>
      <c r="AB181" s="135"/>
      <c r="AC181" s="182"/>
      <c r="AD181" s="216"/>
      <c r="AE181" s="216"/>
      <c r="AF181" s="216"/>
      <c r="AG181" s="216"/>
      <c r="AH181" s="216"/>
      <c r="AI181" s="216"/>
      <c r="AJ181" s="216"/>
      <c r="AK181" s="221" t="str">
        <f>BerM1!U181</f>
        <v>OK</v>
      </c>
    </row>
    <row r="182" spans="1:37" ht="14.1" customHeight="1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141"/>
      <c r="F182" s="135"/>
      <c r="G182" s="135"/>
      <c r="H182" s="135"/>
      <c r="I182" s="135"/>
      <c r="J182" s="135"/>
      <c r="K182" s="135"/>
      <c r="L182" s="135"/>
      <c r="M182" s="181">
        <f>BerM1!E182</f>
        <v>0</v>
      </c>
      <c r="N182" s="202"/>
      <c r="O182" s="141"/>
      <c r="P182" s="202"/>
      <c r="Q182" s="205"/>
      <c r="R182" s="222" t="str">
        <f>BerM1!G182</f>
        <v>OK</v>
      </c>
      <c r="S182" s="141"/>
      <c r="T182" s="180">
        <f>BerM1!P182</f>
        <v>0</v>
      </c>
      <c r="U182" s="202"/>
      <c r="V182" s="221" t="str">
        <f>BerM1!R182</f>
        <v>OK</v>
      </c>
      <c r="W182" s="180">
        <f>BerM1!S182</f>
        <v>0</v>
      </c>
      <c r="X182" s="143"/>
      <c r="Y182" s="135"/>
      <c r="Z182" s="135"/>
      <c r="AA182" s="135"/>
      <c r="AB182" s="135"/>
      <c r="AC182" s="182"/>
      <c r="AD182" s="216"/>
      <c r="AE182" s="216"/>
      <c r="AF182" s="216"/>
      <c r="AG182" s="216"/>
      <c r="AH182" s="216"/>
      <c r="AI182" s="216"/>
      <c r="AJ182" s="216"/>
      <c r="AK182" s="221" t="str">
        <f>BerM1!U182</f>
        <v>OK</v>
      </c>
    </row>
    <row r="183" spans="1:37" ht="14.1" customHeight="1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141"/>
      <c r="F183" s="135"/>
      <c r="G183" s="135"/>
      <c r="H183" s="135"/>
      <c r="I183" s="135"/>
      <c r="J183" s="135"/>
      <c r="K183" s="135"/>
      <c r="L183" s="135"/>
      <c r="M183" s="181">
        <f>BerM1!E183</f>
        <v>0</v>
      </c>
      <c r="N183" s="202"/>
      <c r="O183" s="141"/>
      <c r="P183" s="202"/>
      <c r="Q183" s="205"/>
      <c r="R183" s="222" t="str">
        <f>BerM1!G183</f>
        <v>OK</v>
      </c>
      <c r="S183" s="141"/>
      <c r="T183" s="180">
        <f>BerM1!P183</f>
        <v>0</v>
      </c>
      <c r="U183" s="202"/>
      <c r="V183" s="221" t="str">
        <f>BerM1!R183</f>
        <v>OK</v>
      </c>
      <c r="W183" s="180">
        <f>BerM1!S183</f>
        <v>0</v>
      </c>
      <c r="X183" s="143"/>
      <c r="Y183" s="135"/>
      <c r="Z183" s="135"/>
      <c r="AA183" s="135"/>
      <c r="AB183" s="135"/>
      <c r="AC183" s="182"/>
      <c r="AD183" s="216"/>
      <c r="AE183" s="216"/>
      <c r="AF183" s="216"/>
      <c r="AG183" s="216"/>
      <c r="AH183" s="216"/>
      <c r="AI183" s="216"/>
      <c r="AJ183" s="216"/>
      <c r="AK183" s="221" t="str">
        <f>BerM1!U183</f>
        <v>OK</v>
      </c>
    </row>
    <row r="184" spans="1:37" ht="14.1" customHeight="1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141"/>
      <c r="F184" s="135"/>
      <c r="G184" s="135"/>
      <c r="H184" s="135"/>
      <c r="I184" s="135"/>
      <c r="J184" s="135"/>
      <c r="K184" s="135"/>
      <c r="L184" s="135"/>
      <c r="M184" s="181">
        <f>BerM1!E184</f>
        <v>0</v>
      </c>
      <c r="N184" s="202"/>
      <c r="O184" s="141"/>
      <c r="P184" s="202"/>
      <c r="Q184" s="205"/>
      <c r="R184" s="222" t="str">
        <f>BerM1!G184</f>
        <v>OK</v>
      </c>
      <c r="S184" s="141"/>
      <c r="T184" s="180">
        <f>BerM1!P184</f>
        <v>0</v>
      </c>
      <c r="U184" s="202"/>
      <c r="V184" s="221" t="str">
        <f>BerM1!R184</f>
        <v>OK</v>
      </c>
      <c r="W184" s="180">
        <f>BerM1!S184</f>
        <v>0</v>
      </c>
      <c r="X184" s="143"/>
      <c r="Y184" s="135"/>
      <c r="Z184" s="135"/>
      <c r="AA184" s="135"/>
      <c r="AB184" s="135"/>
      <c r="AC184" s="182"/>
      <c r="AD184" s="216"/>
      <c r="AE184" s="216"/>
      <c r="AF184" s="216"/>
      <c r="AG184" s="216"/>
      <c r="AH184" s="216"/>
      <c r="AI184" s="216"/>
      <c r="AJ184" s="216"/>
      <c r="AK184" s="221" t="str">
        <f>BerM1!U184</f>
        <v>OK</v>
      </c>
    </row>
    <row r="185" spans="1:37" ht="14.1" customHeight="1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141"/>
      <c r="F185" s="135"/>
      <c r="G185" s="135"/>
      <c r="H185" s="135"/>
      <c r="I185" s="135"/>
      <c r="J185" s="135"/>
      <c r="K185" s="135"/>
      <c r="L185" s="135"/>
      <c r="M185" s="181">
        <f>BerM1!E185</f>
        <v>0</v>
      </c>
      <c r="N185" s="202"/>
      <c r="O185" s="141"/>
      <c r="P185" s="202"/>
      <c r="Q185" s="205"/>
      <c r="R185" s="222" t="str">
        <f>BerM1!G185</f>
        <v>OK</v>
      </c>
      <c r="S185" s="141"/>
      <c r="T185" s="180">
        <f>BerM1!P185</f>
        <v>0</v>
      </c>
      <c r="U185" s="202"/>
      <c r="V185" s="221" t="str">
        <f>BerM1!R185</f>
        <v>OK</v>
      </c>
      <c r="W185" s="180">
        <f>BerM1!S185</f>
        <v>0</v>
      </c>
      <c r="X185" s="143"/>
      <c r="Y185" s="135"/>
      <c r="Z185" s="135"/>
      <c r="AA185" s="135"/>
      <c r="AB185" s="135"/>
      <c r="AC185" s="182"/>
      <c r="AD185" s="216"/>
      <c r="AE185" s="216"/>
      <c r="AF185" s="216"/>
      <c r="AG185" s="216"/>
      <c r="AH185" s="216"/>
      <c r="AI185" s="216"/>
      <c r="AJ185" s="216"/>
      <c r="AK185" s="221" t="str">
        <f>BerM1!U185</f>
        <v>OK</v>
      </c>
    </row>
    <row r="186" spans="1:37" ht="14.1" customHeight="1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141"/>
      <c r="F186" s="135"/>
      <c r="G186" s="135"/>
      <c r="H186" s="135"/>
      <c r="I186" s="135"/>
      <c r="J186" s="135"/>
      <c r="K186" s="135"/>
      <c r="L186" s="135"/>
      <c r="M186" s="181">
        <f>BerM1!E186</f>
        <v>0</v>
      </c>
      <c r="N186" s="202"/>
      <c r="O186" s="141"/>
      <c r="P186" s="202"/>
      <c r="Q186" s="205"/>
      <c r="R186" s="222" t="str">
        <f>BerM1!G186</f>
        <v>OK</v>
      </c>
      <c r="S186" s="141"/>
      <c r="T186" s="180">
        <f>BerM1!P186</f>
        <v>0</v>
      </c>
      <c r="U186" s="202"/>
      <c r="V186" s="221" t="str">
        <f>BerM1!R186</f>
        <v>OK</v>
      </c>
      <c r="W186" s="180">
        <f>BerM1!S186</f>
        <v>0</v>
      </c>
      <c r="X186" s="143"/>
      <c r="Y186" s="135"/>
      <c r="Z186" s="135"/>
      <c r="AA186" s="135"/>
      <c r="AB186" s="135"/>
      <c r="AC186" s="182"/>
      <c r="AD186" s="216"/>
      <c r="AE186" s="216"/>
      <c r="AF186" s="216"/>
      <c r="AG186" s="216"/>
      <c r="AH186" s="216"/>
      <c r="AI186" s="216"/>
      <c r="AJ186" s="216"/>
      <c r="AK186" s="221" t="str">
        <f>BerM1!U186</f>
        <v>OK</v>
      </c>
    </row>
    <row r="187" spans="1:37" ht="14.1" customHeight="1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141"/>
      <c r="F187" s="135"/>
      <c r="G187" s="135"/>
      <c r="H187" s="135"/>
      <c r="I187" s="135"/>
      <c r="J187" s="135"/>
      <c r="K187" s="135"/>
      <c r="L187" s="135"/>
      <c r="M187" s="181">
        <f>BerM1!E187</f>
        <v>0</v>
      </c>
      <c r="N187" s="202"/>
      <c r="O187" s="141"/>
      <c r="P187" s="202"/>
      <c r="Q187" s="205"/>
      <c r="R187" s="222" t="str">
        <f>BerM1!G187</f>
        <v>OK</v>
      </c>
      <c r="S187" s="141"/>
      <c r="T187" s="180">
        <f>BerM1!P187</f>
        <v>0</v>
      </c>
      <c r="U187" s="202"/>
      <c r="V187" s="221" t="str">
        <f>BerM1!R187</f>
        <v>OK</v>
      </c>
      <c r="W187" s="180">
        <f>BerM1!S187</f>
        <v>0</v>
      </c>
      <c r="X187" s="143"/>
      <c r="Y187" s="135"/>
      <c r="Z187" s="135"/>
      <c r="AA187" s="135"/>
      <c r="AB187" s="135"/>
      <c r="AC187" s="182"/>
      <c r="AD187" s="216"/>
      <c r="AE187" s="216"/>
      <c r="AF187" s="216"/>
      <c r="AG187" s="216"/>
      <c r="AH187" s="216"/>
      <c r="AI187" s="216"/>
      <c r="AJ187" s="216"/>
      <c r="AK187" s="221" t="str">
        <f>BerM1!U187</f>
        <v>OK</v>
      </c>
    </row>
    <row r="188" spans="1:37" ht="14.1" customHeight="1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141"/>
      <c r="F188" s="135"/>
      <c r="G188" s="135"/>
      <c r="H188" s="135"/>
      <c r="I188" s="135"/>
      <c r="J188" s="135"/>
      <c r="K188" s="135"/>
      <c r="L188" s="135"/>
      <c r="M188" s="181">
        <f>BerM1!E188</f>
        <v>0</v>
      </c>
      <c r="N188" s="202"/>
      <c r="O188" s="141"/>
      <c r="P188" s="202"/>
      <c r="Q188" s="205"/>
      <c r="R188" s="222" t="str">
        <f>BerM1!G188</f>
        <v>OK</v>
      </c>
      <c r="S188" s="141"/>
      <c r="T188" s="180">
        <f>BerM1!P188</f>
        <v>0</v>
      </c>
      <c r="U188" s="202"/>
      <c r="V188" s="221" t="str">
        <f>BerM1!R188</f>
        <v>OK</v>
      </c>
      <c r="W188" s="180">
        <f>BerM1!S188</f>
        <v>0</v>
      </c>
      <c r="X188" s="143"/>
      <c r="Y188" s="135"/>
      <c r="Z188" s="135"/>
      <c r="AA188" s="135"/>
      <c r="AB188" s="135"/>
      <c r="AC188" s="182"/>
      <c r="AD188" s="216"/>
      <c r="AE188" s="216"/>
      <c r="AF188" s="216"/>
      <c r="AG188" s="216"/>
      <c r="AH188" s="216"/>
      <c r="AI188" s="216"/>
      <c r="AJ188" s="216"/>
      <c r="AK188" s="221" t="str">
        <f>BerM1!U188</f>
        <v>OK</v>
      </c>
    </row>
    <row r="189" spans="1:37" ht="14.1" customHeight="1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141"/>
      <c r="F189" s="135"/>
      <c r="G189" s="135"/>
      <c r="H189" s="135"/>
      <c r="I189" s="135"/>
      <c r="J189" s="135"/>
      <c r="K189" s="135"/>
      <c r="L189" s="135"/>
      <c r="M189" s="181">
        <f>BerM1!E189</f>
        <v>0</v>
      </c>
      <c r="N189" s="202"/>
      <c r="O189" s="141"/>
      <c r="P189" s="202"/>
      <c r="Q189" s="205"/>
      <c r="R189" s="222" t="str">
        <f>BerM1!G189</f>
        <v>OK</v>
      </c>
      <c r="S189" s="141"/>
      <c r="T189" s="180">
        <f>BerM1!P189</f>
        <v>0</v>
      </c>
      <c r="U189" s="202"/>
      <c r="V189" s="221" t="str">
        <f>BerM1!R189</f>
        <v>OK</v>
      </c>
      <c r="W189" s="180">
        <f>BerM1!S189</f>
        <v>0</v>
      </c>
      <c r="X189" s="143"/>
      <c r="Y189" s="135"/>
      <c r="Z189" s="135"/>
      <c r="AA189" s="135"/>
      <c r="AB189" s="135"/>
      <c r="AC189" s="182"/>
      <c r="AD189" s="216"/>
      <c r="AE189" s="216"/>
      <c r="AF189" s="216"/>
      <c r="AG189" s="216"/>
      <c r="AH189" s="216"/>
      <c r="AI189" s="216"/>
      <c r="AJ189" s="216"/>
      <c r="AK189" s="221" t="str">
        <f>BerM1!U189</f>
        <v>OK</v>
      </c>
    </row>
    <row r="190" spans="1:37" ht="14.1" customHeight="1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141"/>
      <c r="F190" s="135"/>
      <c r="G190" s="135"/>
      <c r="H190" s="135"/>
      <c r="I190" s="135"/>
      <c r="J190" s="135"/>
      <c r="K190" s="135"/>
      <c r="L190" s="135"/>
      <c r="M190" s="181">
        <f>BerM1!E190</f>
        <v>0</v>
      </c>
      <c r="N190" s="202"/>
      <c r="O190" s="141"/>
      <c r="P190" s="202"/>
      <c r="Q190" s="205"/>
      <c r="R190" s="222" t="str">
        <f>BerM1!G190</f>
        <v>OK</v>
      </c>
      <c r="S190" s="141"/>
      <c r="T190" s="180">
        <f>BerM1!P190</f>
        <v>0</v>
      </c>
      <c r="U190" s="202"/>
      <c r="V190" s="221" t="str">
        <f>BerM1!R190</f>
        <v>OK</v>
      </c>
      <c r="W190" s="180">
        <f>BerM1!S190</f>
        <v>0</v>
      </c>
      <c r="X190" s="143"/>
      <c r="Y190" s="135"/>
      <c r="Z190" s="135"/>
      <c r="AA190" s="135"/>
      <c r="AB190" s="135"/>
      <c r="AC190" s="182"/>
      <c r="AD190" s="216"/>
      <c r="AE190" s="216"/>
      <c r="AF190" s="216"/>
      <c r="AG190" s="216"/>
      <c r="AH190" s="216"/>
      <c r="AI190" s="216"/>
      <c r="AJ190" s="216"/>
      <c r="AK190" s="221" t="str">
        <f>BerM1!U190</f>
        <v>OK</v>
      </c>
    </row>
    <row r="191" spans="1:37" ht="14.1" customHeight="1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141"/>
      <c r="F191" s="135"/>
      <c r="G191" s="135"/>
      <c r="H191" s="135"/>
      <c r="I191" s="135"/>
      <c r="J191" s="135"/>
      <c r="K191" s="135"/>
      <c r="L191" s="135"/>
      <c r="M191" s="181">
        <f>BerM1!E191</f>
        <v>0</v>
      </c>
      <c r="N191" s="202"/>
      <c r="O191" s="141"/>
      <c r="P191" s="202"/>
      <c r="Q191" s="205"/>
      <c r="R191" s="222" t="str">
        <f>BerM1!G191</f>
        <v>OK</v>
      </c>
      <c r="S191" s="141"/>
      <c r="T191" s="180">
        <f>BerM1!P191</f>
        <v>0</v>
      </c>
      <c r="U191" s="202"/>
      <c r="V191" s="221" t="str">
        <f>BerM1!R191</f>
        <v>OK</v>
      </c>
      <c r="W191" s="180">
        <f>BerM1!S191</f>
        <v>0</v>
      </c>
      <c r="X191" s="143"/>
      <c r="Y191" s="135"/>
      <c r="Z191" s="135"/>
      <c r="AA191" s="135"/>
      <c r="AB191" s="135"/>
      <c r="AC191" s="182"/>
      <c r="AD191" s="216"/>
      <c r="AE191" s="216"/>
      <c r="AF191" s="216"/>
      <c r="AG191" s="216"/>
      <c r="AH191" s="216"/>
      <c r="AI191" s="216"/>
      <c r="AJ191" s="216"/>
      <c r="AK191" s="221" t="str">
        <f>BerM1!U191</f>
        <v>OK</v>
      </c>
    </row>
    <row r="192" spans="1:37" ht="14.1" customHeight="1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141"/>
      <c r="F192" s="135"/>
      <c r="G192" s="135"/>
      <c r="H192" s="135"/>
      <c r="I192" s="135"/>
      <c r="J192" s="135"/>
      <c r="K192" s="135"/>
      <c r="L192" s="135"/>
      <c r="M192" s="181">
        <f>BerM1!E192</f>
        <v>0</v>
      </c>
      <c r="N192" s="202"/>
      <c r="O192" s="141"/>
      <c r="P192" s="202"/>
      <c r="Q192" s="205"/>
      <c r="R192" s="222" t="str">
        <f>BerM1!G192</f>
        <v>OK</v>
      </c>
      <c r="S192" s="141"/>
      <c r="T192" s="180">
        <f>BerM1!P192</f>
        <v>0</v>
      </c>
      <c r="U192" s="202"/>
      <c r="V192" s="221" t="str">
        <f>BerM1!R192</f>
        <v>OK</v>
      </c>
      <c r="W192" s="180">
        <f>BerM1!S192</f>
        <v>0</v>
      </c>
      <c r="X192" s="143"/>
      <c r="Y192" s="135"/>
      <c r="Z192" s="135"/>
      <c r="AA192" s="135"/>
      <c r="AB192" s="135"/>
      <c r="AC192" s="182"/>
      <c r="AD192" s="216"/>
      <c r="AE192" s="216"/>
      <c r="AF192" s="216"/>
      <c r="AG192" s="216"/>
      <c r="AH192" s="216"/>
      <c r="AI192" s="216"/>
      <c r="AJ192" s="216"/>
      <c r="AK192" s="221" t="str">
        <f>BerM1!U192</f>
        <v>OK</v>
      </c>
    </row>
    <row r="193" spans="1:37" ht="14.1" customHeight="1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141"/>
      <c r="F193" s="135"/>
      <c r="G193" s="135"/>
      <c r="H193" s="135"/>
      <c r="I193" s="135"/>
      <c r="J193" s="135"/>
      <c r="K193" s="135"/>
      <c r="L193" s="135"/>
      <c r="M193" s="181">
        <f>BerM1!E193</f>
        <v>0</v>
      </c>
      <c r="N193" s="202"/>
      <c r="O193" s="141"/>
      <c r="P193" s="202"/>
      <c r="Q193" s="205"/>
      <c r="R193" s="222" t="str">
        <f>BerM1!G193</f>
        <v>OK</v>
      </c>
      <c r="S193" s="141"/>
      <c r="T193" s="180">
        <f>BerM1!P193</f>
        <v>0</v>
      </c>
      <c r="U193" s="202"/>
      <c r="V193" s="221" t="str">
        <f>BerM1!R193</f>
        <v>OK</v>
      </c>
      <c r="W193" s="180">
        <f>BerM1!S193</f>
        <v>0</v>
      </c>
      <c r="X193" s="143"/>
      <c r="Y193" s="135"/>
      <c r="Z193" s="135"/>
      <c r="AA193" s="135"/>
      <c r="AB193" s="135"/>
      <c r="AC193" s="182"/>
      <c r="AD193" s="216"/>
      <c r="AE193" s="216"/>
      <c r="AF193" s="216"/>
      <c r="AG193" s="216"/>
      <c r="AH193" s="216"/>
      <c r="AI193" s="216"/>
      <c r="AJ193" s="216"/>
      <c r="AK193" s="221" t="str">
        <f>BerM1!U193</f>
        <v>OK</v>
      </c>
    </row>
    <row r="194" spans="1:37" ht="14.1" customHeight="1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141"/>
      <c r="F194" s="135"/>
      <c r="G194" s="135"/>
      <c r="H194" s="135"/>
      <c r="I194" s="135"/>
      <c r="J194" s="135"/>
      <c r="K194" s="135"/>
      <c r="L194" s="135"/>
      <c r="M194" s="181">
        <f>BerM1!E194</f>
        <v>0</v>
      </c>
      <c r="N194" s="202"/>
      <c r="O194" s="141"/>
      <c r="P194" s="202"/>
      <c r="Q194" s="205"/>
      <c r="R194" s="222" t="str">
        <f>BerM1!G194</f>
        <v>OK</v>
      </c>
      <c r="S194" s="141"/>
      <c r="T194" s="180">
        <f>BerM1!P194</f>
        <v>0</v>
      </c>
      <c r="U194" s="202"/>
      <c r="V194" s="221" t="str">
        <f>BerM1!R194</f>
        <v>OK</v>
      </c>
      <c r="W194" s="180">
        <f>BerM1!S194</f>
        <v>0</v>
      </c>
      <c r="X194" s="143"/>
      <c r="Y194" s="135"/>
      <c r="Z194" s="135"/>
      <c r="AA194" s="135"/>
      <c r="AB194" s="135"/>
      <c r="AC194" s="182"/>
      <c r="AD194" s="216"/>
      <c r="AE194" s="216"/>
      <c r="AF194" s="216"/>
      <c r="AG194" s="216"/>
      <c r="AH194" s="216"/>
      <c r="AI194" s="216"/>
      <c r="AJ194" s="216"/>
      <c r="AK194" s="221" t="str">
        <f>BerM1!U194</f>
        <v>OK</v>
      </c>
    </row>
    <row r="195" spans="1:37" ht="14.1" customHeight="1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141"/>
      <c r="F195" s="135"/>
      <c r="G195" s="135"/>
      <c r="H195" s="135"/>
      <c r="I195" s="135"/>
      <c r="J195" s="135"/>
      <c r="K195" s="135"/>
      <c r="L195" s="135"/>
      <c r="M195" s="181">
        <f>BerM1!E195</f>
        <v>0</v>
      </c>
      <c r="N195" s="202"/>
      <c r="O195" s="141"/>
      <c r="P195" s="202"/>
      <c r="Q195" s="205"/>
      <c r="R195" s="222" t="str">
        <f>BerM1!G195</f>
        <v>OK</v>
      </c>
      <c r="S195" s="141"/>
      <c r="T195" s="180">
        <f>BerM1!P195</f>
        <v>0</v>
      </c>
      <c r="U195" s="202"/>
      <c r="V195" s="221" t="str">
        <f>BerM1!R195</f>
        <v>OK</v>
      </c>
      <c r="W195" s="180">
        <f>BerM1!S195</f>
        <v>0</v>
      </c>
      <c r="X195" s="143"/>
      <c r="Y195" s="135"/>
      <c r="Z195" s="135"/>
      <c r="AA195" s="135"/>
      <c r="AB195" s="135"/>
      <c r="AC195" s="182"/>
      <c r="AD195" s="216"/>
      <c r="AE195" s="216"/>
      <c r="AF195" s="216"/>
      <c r="AG195" s="216"/>
      <c r="AH195" s="216"/>
      <c r="AI195" s="216"/>
      <c r="AJ195" s="216"/>
      <c r="AK195" s="221" t="str">
        <f>BerM1!U195</f>
        <v>OK</v>
      </c>
    </row>
    <row r="196" spans="1:37" ht="14.1" customHeight="1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141"/>
      <c r="F196" s="135"/>
      <c r="G196" s="135"/>
      <c r="H196" s="135"/>
      <c r="I196" s="135"/>
      <c r="J196" s="135"/>
      <c r="K196" s="135"/>
      <c r="L196" s="135"/>
      <c r="M196" s="181">
        <f>BerM1!E196</f>
        <v>0</v>
      </c>
      <c r="N196" s="202"/>
      <c r="O196" s="141"/>
      <c r="P196" s="202"/>
      <c r="Q196" s="205"/>
      <c r="R196" s="222" t="str">
        <f>BerM1!G196</f>
        <v>OK</v>
      </c>
      <c r="S196" s="141"/>
      <c r="T196" s="180">
        <f>BerM1!P196</f>
        <v>0</v>
      </c>
      <c r="U196" s="202"/>
      <c r="V196" s="221" t="str">
        <f>BerM1!R196</f>
        <v>OK</v>
      </c>
      <c r="W196" s="180">
        <f>BerM1!S196</f>
        <v>0</v>
      </c>
      <c r="X196" s="143"/>
      <c r="Y196" s="135"/>
      <c r="Z196" s="135"/>
      <c r="AA196" s="135"/>
      <c r="AB196" s="135"/>
      <c r="AC196" s="182"/>
      <c r="AD196" s="216"/>
      <c r="AE196" s="216"/>
      <c r="AF196" s="216"/>
      <c r="AG196" s="216"/>
      <c r="AH196" s="216"/>
      <c r="AI196" s="216"/>
      <c r="AJ196" s="216"/>
      <c r="AK196" s="221" t="str">
        <f>BerM1!U196</f>
        <v>OK</v>
      </c>
    </row>
    <row r="197" spans="1:37" ht="14.1" customHeight="1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141"/>
      <c r="F197" s="135"/>
      <c r="G197" s="135"/>
      <c r="H197" s="135"/>
      <c r="I197" s="135"/>
      <c r="J197" s="135"/>
      <c r="K197" s="135"/>
      <c r="L197" s="135"/>
      <c r="M197" s="181">
        <f>BerM1!E197</f>
        <v>0</v>
      </c>
      <c r="N197" s="202"/>
      <c r="O197" s="141"/>
      <c r="P197" s="202"/>
      <c r="Q197" s="205"/>
      <c r="R197" s="222" t="str">
        <f>BerM1!G197</f>
        <v>OK</v>
      </c>
      <c r="S197" s="141"/>
      <c r="T197" s="180">
        <f>BerM1!P197</f>
        <v>0</v>
      </c>
      <c r="U197" s="202"/>
      <c r="V197" s="221" t="str">
        <f>BerM1!R197</f>
        <v>OK</v>
      </c>
      <c r="W197" s="180">
        <f>BerM1!S197</f>
        <v>0</v>
      </c>
      <c r="X197" s="143"/>
      <c r="Y197" s="135"/>
      <c r="Z197" s="135"/>
      <c r="AA197" s="135"/>
      <c r="AB197" s="135"/>
      <c r="AC197" s="182"/>
      <c r="AD197" s="216"/>
      <c r="AE197" s="216"/>
      <c r="AF197" s="216"/>
      <c r="AG197" s="216"/>
      <c r="AH197" s="216"/>
      <c r="AI197" s="216"/>
      <c r="AJ197" s="216"/>
      <c r="AK197" s="221" t="str">
        <f>BerM1!U197</f>
        <v>OK</v>
      </c>
    </row>
    <row r="198" spans="1:37" ht="14.1" customHeight="1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141"/>
      <c r="F198" s="135"/>
      <c r="G198" s="135"/>
      <c r="H198" s="135"/>
      <c r="I198" s="135"/>
      <c r="J198" s="135"/>
      <c r="K198" s="135"/>
      <c r="L198" s="135"/>
      <c r="M198" s="181">
        <f>BerM1!E198</f>
        <v>0</v>
      </c>
      <c r="N198" s="202"/>
      <c r="O198" s="141"/>
      <c r="P198" s="202"/>
      <c r="Q198" s="205"/>
      <c r="R198" s="222" t="str">
        <f>BerM1!G198</f>
        <v>OK</v>
      </c>
      <c r="S198" s="141"/>
      <c r="T198" s="180">
        <f>BerM1!P198</f>
        <v>0</v>
      </c>
      <c r="U198" s="202"/>
      <c r="V198" s="221" t="str">
        <f>BerM1!R198</f>
        <v>OK</v>
      </c>
      <c r="W198" s="180">
        <f>BerM1!S198</f>
        <v>0</v>
      </c>
      <c r="X198" s="143"/>
      <c r="Y198" s="135"/>
      <c r="Z198" s="135"/>
      <c r="AA198" s="135"/>
      <c r="AB198" s="135"/>
      <c r="AC198" s="182"/>
      <c r="AD198" s="216"/>
      <c r="AE198" s="216"/>
      <c r="AF198" s="216"/>
      <c r="AG198" s="216"/>
      <c r="AH198" s="216"/>
      <c r="AI198" s="216"/>
      <c r="AJ198" s="216"/>
      <c r="AK198" s="221" t="str">
        <f>BerM1!U198</f>
        <v>OK</v>
      </c>
    </row>
    <row r="199" spans="1:37" ht="14.1" customHeight="1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141"/>
      <c r="F199" s="135"/>
      <c r="G199" s="135"/>
      <c r="H199" s="135"/>
      <c r="I199" s="135"/>
      <c r="J199" s="135"/>
      <c r="K199" s="135"/>
      <c r="L199" s="135"/>
      <c r="M199" s="181">
        <f>BerM1!E199</f>
        <v>0</v>
      </c>
      <c r="N199" s="202"/>
      <c r="O199" s="141"/>
      <c r="P199" s="202"/>
      <c r="Q199" s="205"/>
      <c r="R199" s="222" t="str">
        <f>BerM1!G199</f>
        <v>OK</v>
      </c>
      <c r="S199" s="141"/>
      <c r="T199" s="180">
        <f>BerM1!P199</f>
        <v>0</v>
      </c>
      <c r="U199" s="202"/>
      <c r="V199" s="221" t="str">
        <f>BerM1!R199</f>
        <v>OK</v>
      </c>
      <c r="W199" s="180">
        <f>BerM1!S199</f>
        <v>0</v>
      </c>
      <c r="X199" s="143"/>
      <c r="Y199" s="135"/>
      <c r="Z199" s="135"/>
      <c r="AA199" s="135"/>
      <c r="AB199" s="135"/>
      <c r="AC199" s="182"/>
      <c r="AD199" s="216"/>
      <c r="AE199" s="216"/>
      <c r="AF199" s="216"/>
      <c r="AG199" s="216"/>
      <c r="AH199" s="216"/>
      <c r="AI199" s="216"/>
      <c r="AJ199" s="216"/>
      <c r="AK199" s="221" t="str">
        <f>BerM1!U199</f>
        <v>OK</v>
      </c>
    </row>
    <row r="200" spans="1:37" ht="14.1" customHeight="1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141"/>
      <c r="F200" s="135"/>
      <c r="G200" s="135"/>
      <c r="H200" s="135"/>
      <c r="I200" s="135"/>
      <c r="J200" s="135"/>
      <c r="K200" s="135"/>
      <c r="L200" s="135"/>
      <c r="M200" s="181">
        <f>BerM1!E200</f>
        <v>0</v>
      </c>
      <c r="N200" s="202"/>
      <c r="O200" s="141"/>
      <c r="P200" s="202"/>
      <c r="Q200" s="205"/>
      <c r="R200" s="222" t="str">
        <f>BerM1!G200</f>
        <v>OK</v>
      </c>
      <c r="S200" s="141"/>
      <c r="T200" s="180">
        <f>BerM1!P200</f>
        <v>0</v>
      </c>
      <c r="U200" s="202"/>
      <c r="V200" s="221" t="str">
        <f>BerM1!R200</f>
        <v>OK</v>
      </c>
      <c r="W200" s="180">
        <f>BerM1!S200</f>
        <v>0</v>
      </c>
      <c r="X200" s="143"/>
      <c r="Y200" s="135"/>
      <c r="Z200" s="135"/>
      <c r="AA200" s="135"/>
      <c r="AB200" s="135"/>
      <c r="AC200" s="182"/>
      <c r="AD200" s="216"/>
      <c r="AE200" s="216"/>
      <c r="AF200" s="216"/>
      <c r="AG200" s="216"/>
      <c r="AH200" s="216"/>
      <c r="AI200" s="216"/>
      <c r="AJ200" s="216"/>
      <c r="AK200" s="221" t="str">
        <f>BerM1!U200</f>
        <v>OK</v>
      </c>
    </row>
    <row r="201" spans="1:37" ht="14.1" customHeight="1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141"/>
      <c r="F201" s="135"/>
      <c r="G201" s="135"/>
      <c r="H201" s="135"/>
      <c r="I201" s="135"/>
      <c r="J201" s="135"/>
      <c r="K201" s="135"/>
      <c r="L201" s="135"/>
      <c r="M201" s="181">
        <f>BerM1!E201</f>
        <v>0</v>
      </c>
      <c r="N201" s="202"/>
      <c r="O201" s="141"/>
      <c r="P201" s="202"/>
      <c r="Q201" s="205"/>
      <c r="R201" s="222" t="str">
        <f>BerM1!G201</f>
        <v>OK</v>
      </c>
      <c r="S201" s="141"/>
      <c r="T201" s="180">
        <f>BerM1!P201</f>
        <v>0</v>
      </c>
      <c r="U201" s="202"/>
      <c r="V201" s="221" t="str">
        <f>BerM1!R201</f>
        <v>OK</v>
      </c>
      <c r="W201" s="180">
        <f>BerM1!S201</f>
        <v>0</v>
      </c>
      <c r="X201" s="143"/>
      <c r="Y201" s="135"/>
      <c r="Z201" s="135"/>
      <c r="AA201" s="135"/>
      <c r="AB201" s="135"/>
      <c r="AC201" s="182"/>
      <c r="AD201" s="216"/>
      <c r="AE201" s="216"/>
      <c r="AF201" s="216"/>
      <c r="AG201" s="216"/>
      <c r="AH201" s="216"/>
      <c r="AI201" s="216"/>
      <c r="AJ201" s="216"/>
      <c r="AK201" s="221" t="str">
        <f>BerM1!U201</f>
        <v>OK</v>
      </c>
    </row>
    <row r="202" spans="1:37" ht="14.1" customHeight="1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141"/>
      <c r="F202" s="135"/>
      <c r="G202" s="135"/>
      <c r="H202" s="135"/>
      <c r="I202" s="135"/>
      <c r="J202" s="135"/>
      <c r="K202" s="135"/>
      <c r="L202" s="135"/>
      <c r="M202" s="181">
        <f>BerM1!E202</f>
        <v>0</v>
      </c>
      <c r="N202" s="202"/>
      <c r="O202" s="141"/>
      <c r="P202" s="202"/>
      <c r="Q202" s="205"/>
      <c r="R202" s="222" t="str">
        <f>BerM1!G202</f>
        <v>OK</v>
      </c>
      <c r="S202" s="141"/>
      <c r="T202" s="180">
        <f>BerM1!P202</f>
        <v>0</v>
      </c>
      <c r="U202" s="202"/>
      <c r="V202" s="221" t="str">
        <f>BerM1!R202</f>
        <v>OK</v>
      </c>
      <c r="W202" s="180">
        <f>BerM1!S202</f>
        <v>0</v>
      </c>
      <c r="X202" s="143"/>
      <c r="Y202" s="135"/>
      <c r="Z202" s="135"/>
      <c r="AA202" s="135"/>
      <c r="AB202" s="135"/>
      <c r="AC202" s="182"/>
      <c r="AD202" s="216"/>
      <c r="AE202" s="216"/>
      <c r="AF202" s="216"/>
      <c r="AG202" s="216"/>
      <c r="AH202" s="216"/>
      <c r="AI202" s="216"/>
      <c r="AJ202" s="216"/>
      <c r="AK202" s="221" t="str">
        <f>BerM1!U202</f>
        <v>OK</v>
      </c>
    </row>
    <row r="203" spans="1:37" ht="14.1" customHeight="1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141"/>
      <c r="F203" s="135"/>
      <c r="G203" s="135"/>
      <c r="H203" s="135"/>
      <c r="I203" s="135"/>
      <c r="J203" s="135"/>
      <c r="K203" s="135"/>
      <c r="L203" s="135"/>
      <c r="M203" s="181">
        <f>BerM1!E203</f>
        <v>0</v>
      </c>
      <c r="N203" s="202"/>
      <c r="O203" s="141"/>
      <c r="P203" s="202"/>
      <c r="Q203" s="205"/>
      <c r="R203" s="222" t="str">
        <f>BerM1!G203</f>
        <v>OK</v>
      </c>
      <c r="S203" s="141"/>
      <c r="T203" s="180">
        <f>BerM1!P203</f>
        <v>0</v>
      </c>
      <c r="U203" s="202"/>
      <c r="V203" s="221" t="str">
        <f>BerM1!R203</f>
        <v>OK</v>
      </c>
      <c r="W203" s="180">
        <f>BerM1!S203</f>
        <v>0</v>
      </c>
      <c r="X203" s="143"/>
      <c r="Y203" s="135"/>
      <c r="Z203" s="135"/>
      <c r="AA203" s="135"/>
      <c r="AB203" s="135"/>
      <c r="AC203" s="182"/>
      <c r="AD203" s="216"/>
      <c r="AE203" s="216"/>
      <c r="AF203" s="216"/>
      <c r="AG203" s="216"/>
      <c r="AH203" s="216"/>
      <c r="AI203" s="216"/>
      <c r="AJ203" s="216"/>
      <c r="AK203" s="221" t="str">
        <f>BerM1!U203</f>
        <v>OK</v>
      </c>
    </row>
    <row r="204" spans="1:37" ht="14.1" customHeight="1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141"/>
      <c r="F204" s="135"/>
      <c r="G204" s="135"/>
      <c r="H204" s="135"/>
      <c r="I204" s="135"/>
      <c r="J204" s="135"/>
      <c r="K204" s="135"/>
      <c r="L204" s="135"/>
      <c r="M204" s="181">
        <f>BerM1!E204</f>
        <v>0</v>
      </c>
      <c r="N204" s="202"/>
      <c r="O204" s="141"/>
      <c r="P204" s="202"/>
      <c r="Q204" s="205"/>
      <c r="R204" s="222" t="str">
        <f>BerM1!G204</f>
        <v>OK</v>
      </c>
      <c r="S204" s="141"/>
      <c r="T204" s="180">
        <f>BerM1!P204</f>
        <v>0</v>
      </c>
      <c r="U204" s="202"/>
      <c r="V204" s="221" t="str">
        <f>BerM1!R204</f>
        <v>OK</v>
      </c>
      <c r="W204" s="180">
        <f>BerM1!S204</f>
        <v>0</v>
      </c>
      <c r="X204" s="143"/>
      <c r="Y204" s="135"/>
      <c r="Z204" s="135"/>
      <c r="AA204" s="135"/>
      <c r="AB204" s="135"/>
      <c r="AC204" s="182"/>
      <c r="AD204" s="216"/>
      <c r="AE204" s="216"/>
      <c r="AF204" s="216"/>
      <c r="AG204" s="216"/>
      <c r="AH204" s="216"/>
      <c r="AI204" s="216"/>
      <c r="AJ204" s="216"/>
      <c r="AK204" s="221" t="str">
        <f>BerM1!U204</f>
        <v>OK</v>
      </c>
    </row>
    <row r="205" spans="1:37" ht="14.1" customHeight="1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141"/>
      <c r="F205" s="135"/>
      <c r="G205" s="135"/>
      <c r="H205" s="135"/>
      <c r="I205" s="135"/>
      <c r="J205" s="135"/>
      <c r="K205" s="135"/>
      <c r="L205" s="135"/>
      <c r="M205" s="181">
        <f>BerM1!E205</f>
        <v>0</v>
      </c>
      <c r="N205" s="202"/>
      <c r="O205" s="141"/>
      <c r="P205" s="202"/>
      <c r="Q205" s="205"/>
      <c r="R205" s="222" t="str">
        <f>BerM1!G205</f>
        <v>OK</v>
      </c>
      <c r="S205" s="141"/>
      <c r="T205" s="180">
        <f>BerM1!P205</f>
        <v>0</v>
      </c>
      <c r="U205" s="202"/>
      <c r="V205" s="221" t="str">
        <f>BerM1!R205</f>
        <v>OK</v>
      </c>
      <c r="W205" s="180">
        <f>BerM1!S205</f>
        <v>0</v>
      </c>
      <c r="X205" s="143"/>
      <c r="Y205" s="135"/>
      <c r="Z205" s="135"/>
      <c r="AA205" s="135"/>
      <c r="AB205" s="135"/>
      <c r="AC205" s="182"/>
      <c r="AD205" s="216"/>
      <c r="AE205" s="216"/>
      <c r="AF205" s="216"/>
      <c r="AG205" s="216"/>
      <c r="AH205" s="216"/>
      <c r="AI205" s="216"/>
      <c r="AJ205" s="216"/>
      <c r="AK205" s="221" t="str">
        <f>BerM1!U205</f>
        <v>OK</v>
      </c>
    </row>
    <row r="206" spans="1:37" ht="14.1" customHeight="1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141"/>
      <c r="F206" s="135"/>
      <c r="G206" s="135"/>
      <c r="H206" s="135"/>
      <c r="I206" s="135"/>
      <c r="J206" s="135"/>
      <c r="K206" s="135"/>
      <c r="L206" s="135"/>
      <c r="M206" s="181">
        <f>BerM1!E206</f>
        <v>0</v>
      </c>
      <c r="N206" s="202"/>
      <c r="O206" s="141"/>
      <c r="P206" s="202"/>
      <c r="Q206" s="205"/>
      <c r="R206" s="222" t="str">
        <f>BerM1!G206</f>
        <v>OK</v>
      </c>
      <c r="S206" s="141"/>
      <c r="T206" s="180">
        <f>BerM1!P206</f>
        <v>0</v>
      </c>
      <c r="U206" s="202"/>
      <c r="V206" s="221" t="str">
        <f>BerM1!R206</f>
        <v>OK</v>
      </c>
      <c r="W206" s="180">
        <f>BerM1!S206</f>
        <v>0</v>
      </c>
      <c r="X206" s="143"/>
      <c r="Y206" s="135"/>
      <c r="Z206" s="135"/>
      <c r="AA206" s="135"/>
      <c r="AB206" s="135"/>
      <c r="AC206" s="182"/>
      <c r="AD206" s="216"/>
      <c r="AE206" s="216"/>
      <c r="AF206" s="216"/>
      <c r="AG206" s="216"/>
      <c r="AH206" s="216"/>
      <c r="AI206" s="216"/>
      <c r="AJ206" s="216"/>
      <c r="AK206" s="221" t="str">
        <f>BerM1!U206</f>
        <v>OK</v>
      </c>
    </row>
    <row r="207" spans="1:37" ht="14.1" customHeight="1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141"/>
      <c r="F207" s="135"/>
      <c r="G207" s="135"/>
      <c r="H207" s="135"/>
      <c r="I207" s="135"/>
      <c r="J207" s="135"/>
      <c r="K207" s="135"/>
      <c r="L207" s="135"/>
      <c r="M207" s="181">
        <f>BerM1!E207</f>
        <v>0</v>
      </c>
      <c r="N207" s="202"/>
      <c r="O207" s="141"/>
      <c r="P207" s="202"/>
      <c r="Q207" s="205"/>
      <c r="R207" s="222" t="str">
        <f>BerM1!G207</f>
        <v>OK</v>
      </c>
      <c r="S207" s="141"/>
      <c r="T207" s="180">
        <f>BerM1!P207</f>
        <v>0</v>
      </c>
      <c r="U207" s="202"/>
      <c r="V207" s="221" t="str">
        <f>BerM1!R207</f>
        <v>OK</v>
      </c>
      <c r="W207" s="180">
        <f>BerM1!S207</f>
        <v>0</v>
      </c>
      <c r="X207" s="143"/>
      <c r="Y207" s="135"/>
      <c r="Z207" s="135"/>
      <c r="AA207" s="135"/>
      <c r="AB207" s="135"/>
      <c r="AC207" s="182"/>
      <c r="AD207" s="216"/>
      <c r="AE207" s="216"/>
      <c r="AF207" s="216"/>
      <c r="AG207" s="216"/>
      <c r="AH207" s="216"/>
      <c r="AI207" s="216"/>
      <c r="AJ207" s="216"/>
      <c r="AK207" s="221" t="str">
        <f>BerM1!U207</f>
        <v>OK</v>
      </c>
    </row>
    <row r="208" spans="1:37" ht="14.1" customHeight="1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141"/>
      <c r="F208" s="135"/>
      <c r="G208" s="135"/>
      <c r="H208" s="135"/>
      <c r="I208" s="135"/>
      <c r="J208" s="135"/>
      <c r="K208" s="135"/>
      <c r="L208" s="135"/>
      <c r="M208" s="181">
        <f>BerM1!E208</f>
        <v>0</v>
      </c>
      <c r="N208" s="202"/>
      <c r="O208" s="141"/>
      <c r="P208" s="202"/>
      <c r="Q208" s="205"/>
      <c r="R208" s="222" t="str">
        <f>BerM1!G208</f>
        <v>OK</v>
      </c>
      <c r="S208" s="141"/>
      <c r="T208" s="180">
        <f>BerM1!P208</f>
        <v>0</v>
      </c>
      <c r="U208" s="202"/>
      <c r="V208" s="221" t="str">
        <f>BerM1!R208</f>
        <v>OK</v>
      </c>
      <c r="W208" s="180">
        <f>BerM1!S208</f>
        <v>0</v>
      </c>
      <c r="X208" s="143"/>
      <c r="Y208" s="135"/>
      <c r="Z208" s="135"/>
      <c r="AA208" s="135"/>
      <c r="AB208" s="135"/>
      <c r="AC208" s="182"/>
      <c r="AD208" s="216"/>
      <c r="AE208" s="216"/>
      <c r="AF208" s="216"/>
      <c r="AG208" s="216"/>
      <c r="AH208" s="216"/>
      <c r="AI208" s="216"/>
      <c r="AJ208" s="216"/>
      <c r="AK208" s="221" t="str">
        <f>BerM1!U208</f>
        <v>OK</v>
      </c>
    </row>
    <row r="209" spans="1:37" ht="14.1" customHeight="1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141"/>
      <c r="F209" s="135"/>
      <c r="G209" s="135"/>
      <c r="H209" s="135"/>
      <c r="I209" s="135"/>
      <c r="J209" s="135"/>
      <c r="K209" s="135"/>
      <c r="L209" s="135"/>
      <c r="M209" s="181">
        <f>BerM1!E209</f>
        <v>0</v>
      </c>
      <c r="N209" s="202"/>
      <c r="O209" s="141"/>
      <c r="P209" s="202"/>
      <c r="Q209" s="205"/>
      <c r="R209" s="222" t="str">
        <f>BerM1!G209</f>
        <v>OK</v>
      </c>
      <c r="S209" s="141"/>
      <c r="T209" s="180">
        <f>BerM1!P209</f>
        <v>0</v>
      </c>
      <c r="U209" s="202"/>
      <c r="V209" s="221" t="str">
        <f>BerM1!R209</f>
        <v>OK</v>
      </c>
      <c r="W209" s="180">
        <f>BerM1!S209</f>
        <v>0</v>
      </c>
      <c r="X209" s="143"/>
      <c r="Y209" s="135"/>
      <c r="Z209" s="135"/>
      <c r="AA209" s="135"/>
      <c r="AB209" s="135"/>
      <c r="AC209" s="182"/>
      <c r="AD209" s="216"/>
      <c r="AE209" s="216"/>
      <c r="AF209" s="216"/>
      <c r="AG209" s="216"/>
      <c r="AH209" s="216"/>
      <c r="AI209" s="216"/>
      <c r="AJ209" s="216"/>
      <c r="AK209" s="221" t="str">
        <f>BerM1!U209</f>
        <v>OK</v>
      </c>
    </row>
    <row r="210" spans="1:37" ht="14.1" customHeight="1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141"/>
      <c r="F210" s="135"/>
      <c r="G210" s="135"/>
      <c r="H210" s="135"/>
      <c r="I210" s="135"/>
      <c r="J210" s="135"/>
      <c r="K210" s="135"/>
      <c r="L210" s="135"/>
      <c r="M210" s="181">
        <f>BerM1!E210</f>
        <v>0</v>
      </c>
      <c r="N210" s="202"/>
      <c r="O210" s="141"/>
      <c r="P210" s="202"/>
      <c r="Q210" s="205"/>
      <c r="R210" s="222" t="str">
        <f>BerM1!G210</f>
        <v>OK</v>
      </c>
      <c r="S210" s="141"/>
      <c r="T210" s="180">
        <f>BerM1!P210</f>
        <v>0</v>
      </c>
      <c r="U210" s="202"/>
      <c r="V210" s="221" t="str">
        <f>BerM1!R210</f>
        <v>OK</v>
      </c>
      <c r="W210" s="180">
        <f>BerM1!S210</f>
        <v>0</v>
      </c>
      <c r="X210" s="143"/>
      <c r="Y210" s="135"/>
      <c r="Z210" s="135"/>
      <c r="AA210" s="135"/>
      <c r="AB210" s="135"/>
      <c r="AC210" s="182"/>
      <c r="AD210" s="216"/>
      <c r="AE210" s="216"/>
      <c r="AF210" s="216"/>
      <c r="AG210" s="216"/>
      <c r="AH210" s="216"/>
      <c r="AI210" s="216"/>
      <c r="AJ210" s="216"/>
      <c r="AK210" s="221" t="str">
        <f>BerM1!U210</f>
        <v>OK</v>
      </c>
    </row>
    <row r="211" spans="1:37" ht="14.1" customHeight="1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141"/>
      <c r="F211" s="135"/>
      <c r="G211" s="135"/>
      <c r="H211" s="135"/>
      <c r="I211" s="135"/>
      <c r="J211" s="135"/>
      <c r="K211" s="135"/>
      <c r="L211" s="135"/>
      <c r="M211" s="181">
        <f>BerM1!E211</f>
        <v>0</v>
      </c>
      <c r="N211" s="202"/>
      <c r="O211" s="141"/>
      <c r="P211" s="202"/>
      <c r="Q211" s="205"/>
      <c r="R211" s="222" t="str">
        <f>BerM1!G211</f>
        <v>OK</v>
      </c>
      <c r="S211" s="141"/>
      <c r="T211" s="180">
        <f>BerM1!P211</f>
        <v>0</v>
      </c>
      <c r="U211" s="202"/>
      <c r="V211" s="221" t="str">
        <f>BerM1!R211</f>
        <v>OK</v>
      </c>
      <c r="W211" s="180">
        <f>BerM1!S211</f>
        <v>0</v>
      </c>
      <c r="X211" s="143"/>
      <c r="Y211" s="135"/>
      <c r="Z211" s="135"/>
      <c r="AA211" s="135"/>
      <c r="AB211" s="135"/>
      <c r="AC211" s="182"/>
      <c r="AD211" s="216"/>
      <c r="AE211" s="216"/>
      <c r="AF211" s="216"/>
      <c r="AG211" s="216"/>
      <c r="AH211" s="216"/>
      <c r="AI211" s="216"/>
      <c r="AJ211" s="216"/>
      <c r="AK211" s="221" t="str">
        <f>BerM1!U211</f>
        <v>OK</v>
      </c>
    </row>
    <row r="212" spans="1:37" ht="14.1" customHeight="1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141"/>
      <c r="F212" s="135"/>
      <c r="G212" s="135"/>
      <c r="H212" s="135"/>
      <c r="I212" s="135"/>
      <c r="J212" s="135"/>
      <c r="K212" s="135"/>
      <c r="L212" s="135"/>
      <c r="M212" s="181">
        <f>BerM1!E212</f>
        <v>0</v>
      </c>
      <c r="N212" s="202"/>
      <c r="O212" s="141"/>
      <c r="P212" s="202"/>
      <c r="Q212" s="205"/>
      <c r="R212" s="222" t="str">
        <f>BerM1!G212</f>
        <v>OK</v>
      </c>
      <c r="S212" s="141"/>
      <c r="T212" s="180">
        <f>BerM1!P212</f>
        <v>0</v>
      </c>
      <c r="U212" s="202"/>
      <c r="V212" s="221" t="str">
        <f>BerM1!R212</f>
        <v>OK</v>
      </c>
      <c r="W212" s="180">
        <f>BerM1!S212</f>
        <v>0</v>
      </c>
      <c r="X212" s="143"/>
      <c r="Y212" s="135"/>
      <c r="Z212" s="135"/>
      <c r="AA212" s="135"/>
      <c r="AB212" s="135"/>
      <c r="AC212" s="182"/>
      <c r="AD212" s="216"/>
      <c r="AE212" s="216"/>
      <c r="AF212" s="216"/>
      <c r="AG212" s="216"/>
      <c r="AH212" s="216"/>
      <c r="AI212" s="216"/>
      <c r="AJ212" s="216"/>
      <c r="AK212" s="221" t="str">
        <f>BerM1!U212</f>
        <v>OK</v>
      </c>
    </row>
    <row r="213" spans="1:37" ht="14.1" customHeight="1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141"/>
      <c r="F213" s="135"/>
      <c r="G213" s="135"/>
      <c r="H213" s="135"/>
      <c r="I213" s="135"/>
      <c r="J213" s="135"/>
      <c r="K213" s="135"/>
      <c r="L213" s="135"/>
      <c r="M213" s="181">
        <f>BerM1!E213</f>
        <v>0</v>
      </c>
      <c r="N213" s="202"/>
      <c r="O213" s="141"/>
      <c r="P213" s="202"/>
      <c r="Q213" s="205"/>
      <c r="R213" s="222" t="str">
        <f>BerM1!G213</f>
        <v>OK</v>
      </c>
      <c r="S213" s="141"/>
      <c r="T213" s="180">
        <f>BerM1!P213</f>
        <v>0</v>
      </c>
      <c r="U213" s="202"/>
      <c r="V213" s="221" t="str">
        <f>BerM1!R213</f>
        <v>OK</v>
      </c>
      <c r="W213" s="180">
        <f>BerM1!S213</f>
        <v>0</v>
      </c>
      <c r="X213" s="143"/>
      <c r="Y213" s="135"/>
      <c r="Z213" s="135"/>
      <c r="AA213" s="135"/>
      <c r="AB213" s="135"/>
      <c r="AC213" s="182"/>
      <c r="AD213" s="216"/>
      <c r="AE213" s="216"/>
      <c r="AF213" s="216"/>
      <c r="AG213" s="216"/>
      <c r="AH213" s="216"/>
      <c r="AI213" s="216"/>
      <c r="AJ213" s="216"/>
      <c r="AK213" s="221" t="str">
        <f>BerM1!U213</f>
        <v>OK</v>
      </c>
    </row>
    <row r="214" spans="1:37" ht="14.1" customHeight="1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141"/>
      <c r="F214" s="135"/>
      <c r="G214" s="135"/>
      <c r="H214" s="135"/>
      <c r="I214" s="135"/>
      <c r="J214" s="135"/>
      <c r="K214" s="135"/>
      <c r="L214" s="135"/>
      <c r="M214" s="181">
        <f>BerM1!E214</f>
        <v>0</v>
      </c>
      <c r="N214" s="202"/>
      <c r="O214" s="141"/>
      <c r="P214" s="202"/>
      <c r="Q214" s="205"/>
      <c r="R214" s="222" t="str">
        <f>BerM1!G214</f>
        <v>OK</v>
      </c>
      <c r="S214" s="141"/>
      <c r="T214" s="180">
        <f>BerM1!P214</f>
        <v>0</v>
      </c>
      <c r="U214" s="202"/>
      <c r="V214" s="221" t="str">
        <f>BerM1!R214</f>
        <v>OK</v>
      </c>
      <c r="W214" s="180">
        <f>BerM1!S214</f>
        <v>0</v>
      </c>
      <c r="X214" s="143"/>
      <c r="Y214" s="135"/>
      <c r="Z214" s="135"/>
      <c r="AA214" s="135"/>
      <c r="AB214" s="135"/>
      <c r="AC214" s="182"/>
      <c r="AD214" s="216"/>
      <c r="AE214" s="216"/>
      <c r="AF214" s="216"/>
      <c r="AG214" s="216"/>
      <c r="AH214" s="216"/>
      <c r="AI214" s="216"/>
      <c r="AJ214" s="216"/>
      <c r="AK214" s="221" t="str">
        <f>BerM1!U214</f>
        <v>OK</v>
      </c>
    </row>
    <row r="215" spans="1:37" ht="14.1" customHeight="1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141"/>
      <c r="F215" s="135"/>
      <c r="G215" s="135"/>
      <c r="H215" s="135"/>
      <c r="I215" s="135"/>
      <c r="J215" s="135"/>
      <c r="K215" s="135"/>
      <c r="L215" s="135"/>
      <c r="M215" s="181">
        <f>BerM1!E215</f>
        <v>0</v>
      </c>
      <c r="N215" s="202"/>
      <c r="O215" s="141"/>
      <c r="P215" s="202"/>
      <c r="Q215" s="205"/>
      <c r="R215" s="222" t="str">
        <f>BerM1!G215</f>
        <v>OK</v>
      </c>
      <c r="S215" s="141"/>
      <c r="T215" s="180">
        <f>BerM1!P215</f>
        <v>0</v>
      </c>
      <c r="U215" s="202"/>
      <c r="V215" s="221" t="str">
        <f>BerM1!R215</f>
        <v>OK</v>
      </c>
      <c r="W215" s="180">
        <f>BerM1!S215</f>
        <v>0</v>
      </c>
      <c r="X215" s="143"/>
      <c r="Y215" s="135"/>
      <c r="Z215" s="135"/>
      <c r="AA215" s="135"/>
      <c r="AB215" s="135"/>
      <c r="AC215" s="182"/>
      <c r="AD215" s="216"/>
      <c r="AE215" s="216"/>
      <c r="AF215" s="216"/>
      <c r="AG215" s="216"/>
      <c r="AH215" s="216"/>
      <c r="AI215" s="216"/>
      <c r="AJ215" s="216"/>
      <c r="AK215" s="221" t="str">
        <f>BerM1!U215</f>
        <v>OK</v>
      </c>
    </row>
    <row r="216" spans="1:37" ht="14.1" customHeight="1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141"/>
      <c r="F216" s="135"/>
      <c r="G216" s="135"/>
      <c r="H216" s="135"/>
      <c r="I216" s="135"/>
      <c r="J216" s="135"/>
      <c r="K216" s="135"/>
      <c r="L216" s="135"/>
      <c r="M216" s="181">
        <f>BerM1!E216</f>
        <v>0</v>
      </c>
      <c r="N216" s="202"/>
      <c r="O216" s="141"/>
      <c r="P216" s="202"/>
      <c r="Q216" s="205"/>
      <c r="R216" s="222" t="str">
        <f>BerM1!G216</f>
        <v>OK</v>
      </c>
      <c r="S216" s="141"/>
      <c r="T216" s="180">
        <f>BerM1!P216</f>
        <v>0</v>
      </c>
      <c r="U216" s="202"/>
      <c r="V216" s="221" t="str">
        <f>BerM1!R216</f>
        <v>OK</v>
      </c>
      <c r="W216" s="180">
        <f>BerM1!S216</f>
        <v>0</v>
      </c>
      <c r="X216" s="143"/>
      <c r="Y216" s="135"/>
      <c r="Z216" s="135"/>
      <c r="AA216" s="135"/>
      <c r="AB216" s="135"/>
      <c r="AC216" s="182"/>
      <c r="AD216" s="216"/>
      <c r="AE216" s="216"/>
      <c r="AF216" s="216"/>
      <c r="AG216" s="216"/>
      <c r="AH216" s="216"/>
      <c r="AI216" s="216"/>
      <c r="AJ216" s="216"/>
      <c r="AK216" s="221" t="str">
        <f>BerM1!U216</f>
        <v>OK</v>
      </c>
    </row>
    <row r="217" spans="1:37" ht="14.1" customHeight="1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141"/>
      <c r="F217" s="135"/>
      <c r="G217" s="135"/>
      <c r="H217" s="135"/>
      <c r="I217" s="135"/>
      <c r="J217" s="135"/>
      <c r="K217" s="135"/>
      <c r="L217" s="135"/>
      <c r="M217" s="181">
        <f>BerM1!E217</f>
        <v>0</v>
      </c>
      <c r="N217" s="202"/>
      <c r="O217" s="141"/>
      <c r="P217" s="202"/>
      <c r="Q217" s="205"/>
      <c r="R217" s="222" t="str">
        <f>BerM1!G217</f>
        <v>OK</v>
      </c>
      <c r="S217" s="141"/>
      <c r="T217" s="180">
        <f>BerM1!P217</f>
        <v>0</v>
      </c>
      <c r="U217" s="202"/>
      <c r="V217" s="221" t="str">
        <f>BerM1!R217</f>
        <v>OK</v>
      </c>
      <c r="W217" s="180">
        <f>BerM1!S217</f>
        <v>0</v>
      </c>
      <c r="X217" s="143"/>
      <c r="Y217" s="135"/>
      <c r="Z217" s="135"/>
      <c r="AA217" s="135"/>
      <c r="AB217" s="135"/>
      <c r="AC217" s="182"/>
      <c r="AD217" s="216"/>
      <c r="AE217" s="216"/>
      <c r="AF217" s="216"/>
      <c r="AG217" s="216"/>
      <c r="AH217" s="216"/>
      <c r="AI217" s="216"/>
      <c r="AJ217" s="216"/>
      <c r="AK217" s="221" t="str">
        <f>BerM1!U217</f>
        <v>OK</v>
      </c>
    </row>
    <row r="218" spans="1:37" ht="14.1" customHeight="1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141"/>
      <c r="F218" s="135"/>
      <c r="G218" s="135"/>
      <c r="H218" s="135"/>
      <c r="I218" s="135"/>
      <c r="J218" s="135"/>
      <c r="K218" s="135"/>
      <c r="L218" s="135"/>
      <c r="M218" s="181">
        <f>BerM1!E218</f>
        <v>0</v>
      </c>
      <c r="N218" s="202"/>
      <c r="O218" s="141"/>
      <c r="P218" s="202"/>
      <c r="Q218" s="205"/>
      <c r="R218" s="222" t="str">
        <f>BerM1!G218</f>
        <v>OK</v>
      </c>
      <c r="S218" s="141"/>
      <c r="T218" s="180">
        <f>BerM1!P218</f>
        <v>0</v>
      </c>
      <c r="U218" s="202"/>
      <c r="V218" s="221" t="str">
        <f>BerM1!R218</f>
        <v>OK</v>
      </c>
      <c r="W218" s="180">
        <f>BerM1!S218</f>
        <v>0</v>
      </c>
      <c r="X218" s="143"/>
      <c r="Y218" s="135"/>
      <c r="Z218" s="135"/>
      <c r="AA218" s="135"/>
      <c r="AB218" s="135"/>
      <c r="AC218" s="182"/>
      <c r="AD218" s="216"/>
      <c r="AE218" s="216"/>
      <c r="AF218" s="216"/>
      <c r="AG218" s="216"/>
      <c r="AH218" s="216"/>
      <c r="AI218" s="216"/>
      <c r="AJ218" s="216"/>
      <c r="AK218" s="221" t="str">
        <f>BerM1!U218</f>
        <v>OK</v>
      </c>
    </row>
    <row r="219" spans="1:37" ht="14.1" customHeight="1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141"/>
      <c r="F219" s="135"/>
      <c r="G219" s="135"/>
      <c r="H219" s="135"/>
      <c r="I219" s="135"/>
      <c r="J219" s="135"/>
      <c r="K219" s="135"/>
      <c r="L219" s="135"/>
      <c r="M219" s="181">
        <f>BerM1!E219</f>
        <v>0</v>
      </c>
      <c r="N219" s="202"/>
      <c r="O219" s="141"/>
      <c r="P219" s="202"/>
      <c r="Q219" s="205"/>
      <c r="R219" s="222" t="str">
        <f>BerM1!G219</f>
        <v>OK</v>
      </c>
      <c r="S219" s="141"/>
      <c r="T219" s="180">
        <f>BerM1!P219</f>
        <v>0</v>
      </c>
      <c r="U219" s="202"/>
      <c r="V219" s="221" t="str">
        <f>BerM1!R219</f>
        <v>OK</v>
      </c>
      <c r="W219" s="180">
        <f>BerM1!S219</f>
        <v>0</v>
      </c>
      <c r="X219" s="143"/>
      <c r="Y219" s="135"/>
      <c r="Z219" s="135"/>
      <c r="AA219" s="135"/>
      <c r="AB219" s="135"/>
      <c r="AC219" s="182"/>
      <c r="AD219" s="216"/>
      <c r="AE219" s="216"/>
      <c r="AF219" s="216"/>
      <c r="AG219" s="216"/>
      <c r="AH219" s="216"/>
      <c r="AI219" s="216"/>
      <c r="AJ219" s="216"/>
      <c r="AK219" s="221" t="str">
        <f>BerM1!U219</f>
        <v>OK</v>
      </c>
    </row>
    <row r="220" spans="1:37" ht="14.1" customHeight="1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141"/>
      <c r="F220" s="135"/>
      <c r="G220" s="135"/>
      <c r="H220" s="135"/>
      <c r="I220" s="135"/>
      <c r="J220" s="135"/>
      <c r="K220" s="135"/>
      <c r="L220" s="135"/>
      <c r="M220" s="181">
        <f>BerM1!E220</f>
        <v>0</v>
      </c>
      <c r="N220" s="202"/>
      <c r="O220" s="141"/>
      <c r="P220" s="202"/>
      <c r="Q220" s="205"/>
      <c r="R220" s="222" t="str">
        <f>BerM1!G220</f>
        <v>OK</v>
      </c>
      <c r="S220" s="141"/>
      <c r="T220" s="180">
        <f>BerM1!P220</f>
        <v>0</v>
      </c>
      <c r="U220" s="202"/>
      <c r="V220" s="221" t="str">
        <f>BerM1!R220</f>
        <v>OK</v>
      </c>
      <c r="W220" s="180">
        <f>BerM1!S220</f>
        <v>0</v>
      </c>
      <c r="X220" s="143"/>
      <c r="Y220" s="135"/>
      <c r="Z220" s="135"/>
      <c r="AA220" s="135"/>
      <c r="AB220" s="135"/>
      <c r="AC220" s="182"/>
      <c r="AD220" s="216"/>
      <c r="AE220" s="216"/>
      <c r="AF220" s="216"/>
      <c r="AG220" s="216"/>
      <c r="AH220" s="216"/>
      <c r="AI220" s="216"/>
      <c r="AJ220" s="216"/>
      <c r="AK220" s="221" t="str">
        <f>BerM1!U220</f>
        <v>OK</v>
      </c>
    </row>
    <row r="221" spans="1:37" ht="14.1" customHeight="1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141"/>
      <c r="F221" s="135"/>
      <c r="G221" s="135"/>
      <c r="H221" s="135"/>
      <c r="I221" s="135"/>
      <c r="J221" s="135"/>
      <c r="K221" s="135"/>
      <c r="L221" s="135"/>
      <c r="M221" s="181">
        <f>BerM1!E221</f>
        <v>0</v>
      </c>
      <c r="N221" s="202"/>
      <c r="O221" s="141"/>
      <c r="P221" s="202"/>
      <c r="Q221" s="205"/>
      <c r="R221" s="222" t="str">
        <f>BerM1!G221</f>
        <v>OK</v>
      </c>
      <c r="S221" s="141"/>
      <c r="T221" s="180">
        <f>BerM1!P221</f>
        <v>0</v>
      </c>
      <c r="U221" s="202"/>
      <c r="V221" s="221" t="str">
        <f>BerM1!R221</f>
        <v>OK</v>
      </c>
      <c r="W221" s="180">
        <f>BerM1!S221</f>
        <v>0</v>
      </c>
      <c r="X221" s="143"/>
      <c r="Y221" s="135"/>
      <c r="Z221" s="135"/>
      <c r="AA221" s="135"/>
      <c r="AB221" s="135"/>
      <c r="AC221" s="182"/>
      <c r="AD221" s="216"/>
      <c r="AE221" s="216"/>
      <c r="AF221" s="216"/>
      <c r="AG221" s="216"/>
      <c r="AH221" s="216"/>
      <c r="AI221" s="216"/>
      <c r="AJ221" s="216"/>
      <c r="AK221" s="221" t="str">
        <f>BerM1!U221</f>
        <v>OK</v>
      </c>
    </row>
    <row r="222" spans="1:37" ht="14.1" customHeight="1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141"/>
      <c r="F222" s="135"/>
      <c r="G222" s="135"/>
      <c r="H222" s="135"/>
      <c r="I222" s="135"/>
      <c r="J222" s="135"/>
      <c r="K222" s="135"/>
      <c r="L222" s="135"/>
      <c r="M222" s="181">
        <f>BerM1!E222</f>
        <v>0</v>
      </c>
      <c r="N222" s="202"/>
      <c r="O222" s="141"/>
      <c r="P222" s="202"/>
      <c r="Q222" s="205"/>
      <c r="R222" s="222" t="str">
        <f>BerM1!G222</f>
        <v>OK</v>
      </c>
      <c r="S222" s="141"/>
      <c r="T222" s="180">
        <f>BerM1!P222</f>
        <v>0</v>
      </c>
      <c r="U222" s="202"/>
      <c r="V222" s="221" t="str">
        <f>BerM1!R222</f>
        <v>OK</v>
      </c>
      <c r="W222" s="180">
        <f>BerM1!S222</f>
        <v>0</v>
      </c>
      <c r="X222" s="143"/>
      <c r="Y222" s="135"/>
      <c r="Z222" s="135"/>
      <c r="AA222" s="135"/>
      <c r="AB222" s="135"/>
      <c r="AC222" s="182"/>
      <c r="AD222" s="216"/>
      <c r="AE222" s="216"/>
      <c r="AF222" s="216"/>
      <c r="AG222" s="216"/>
      <c r="AH222" s="216"/>
      <c r="AI222" s="216"/>
      <c r="AJ222" s="216"/>
      <c r="AK222" s="221" t="str">
        <f>BerM1!U222</f>
        <v>OK</v>
      </c>
    </row>
    <row r="223" spans="1:37" ht="14.1" customHeight="1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141"/>
      <c r="F223" s="135"/>
      <c r="G223" s="135"/>
      <c r="H223" s="135"/>
      <c r="I223" s="135"/>
      <c r="J223" s="135"/>
      <c r="K223" s="135"/>
      <c r="L223" s="135"/>
      <c r="M223" s="181">
        <f>BerM1!E223</f>
        <v>0</v>
      </c>
      <c r="N223" s="202"/>
      <c r="O223" s="141"/>
      <c r="P223" s="202"/>
      <c r="Q223" s="205"/>
      <c r="R223" s="222" t="str">
        <f>BerM1!G223</f>
        <v>OK</v>
      </c>
      <c r="S223" s="141"/>
      <c r="T223" s="180">
        <f>BerM1!P223</f>
        <v>0</v>
      </c>
      <c r="U223" s="202"/>
      <c r="V223" s="221" t="str">
        <f>BerM1!R223</f>
        <v>OK</v>
      </c>
      <c r="W223" s="180">
        <f>BerM1!S223</f>
        <v>0</v>
      </c>
      <c r="X223" s="143"/>
      <c r="Y223" s="135"/>
      <c r="Z223" s="135"/>
      <c r="AA223" s="135"/>
      <c r="AB223" s="135"/>
      <c r="AC223" s="182"/>
      <c r="AD223" s="216"/>
      <c r="AE223" s="216"/>
      <c r="AF223" s="216"/>
      <c r="AG223" s="216"/>
      <c r="AH223" s="216"/>
      <c r="AI223" s="216"/>
      <c r="AJ223" s="216"/>
      <c r="AK223" s="221" t="str">
        <f>BerM1!U223</f>
        <v>OK</v>
      </c>
    </row>
    <row r="224" spans="1:37" ht="14.1" customHeight="1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141"/>
      <c r="F224" s="135"/>
      <c r="G224" s="135"/>
      <c r="H224" s="135"/>
      <c r="I224" s="135"/>
      <c r="J224" s="135"/>
      <c r="K224" s="135"/>
      <c r="L224" s="135"/>
      <c r="M224" s="181">
        <f>BerM1!E224</f>
        <v>0</v>
      </c>
      <c r="N224" s="202"/>
      <c r="O224" s="141"/>
      <c r="P224" s="202"/>
      <c r="Q224" s="205"/>
      <c r="R224" s="222" t="str">
        <f>BerM1!G224</f>
        <v>OK</v>
      </c>
      <c r="S224" s="141"/>
      <c r="T224" s="180">
        <f>BerM1!P224</f>
        <v>0</v>
      </c>
      <c r="U224" s="202"/>
      <c r="V224" s="221" t="str">
        <f>BerM1!R224</f>
        <v>OK</v>
      </c>
      <c r="W224" s="180">
        <f>BerM1!S224</f>
        <v>0</v>
      </c>
      <c r="X224" s="143"/>
      <c r="Y224" s="135"/>
      <c r="Z224" s="135"/>
      <c r="AA224" s="135"/>
      <c r="AB224" s="135"/>
      <c r="AC224" s="182"/>
      <c r="AD224" s="216"/>
      <c r="AE224" s="216"/>
      <c r="AF224" s="216"/>
      <c r="AG224" s="216"/>
      <c r="AH224" s="216"/>
      <c r="AI224" s="216"/>
      <c r="AJ224" s="216"/>
      <c r="AK224" s="221" t="str">
        <f>BerM1!U224</f>
        <v>OK</v>
      </c>
    </row>
    <row r="225" spans="1:37" ht="14.1" customHeight="1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141"/>
      <c r="F225" s="135"/>
      <c r="G225" s="135"/>
      <c r="H225" s="135"/>
      <c r="I225" s="135"/>
      <c r="J225" s="135"/>
      <c r="K225" s="135"/>
      <c r="L225" s="135"/>
      <c r="M225" s="181">
        <f>BerM1!E225</f>
        <v>0</v>
      </c>
      <c r="N225" s="202"/>
      <c r="O225" s="141"/>
      <c r="P225" s="202"/>
      <c r="Q225" s="205"/>
      <c r="R225" s="222" t="str">
        <f>BerM1!G225</f>
        <v>OK</v>
      </c>
      <c r="S225" s="141"/>
      <c r="T225" s="180">
        <f>BerM1!P225</f>
        <v>0</v>
      </c>
      <c r="U225" s="202"/>
      <c r="V225" s="221" t="str">
        <f>BerM1!R225</f>
        <v>OK</v>
      </c>
      <c r="W225" s="180">
        <f>BerM1!S225</f>
        <v>0</v>
      </c>
      <c r="X225" s="143"/>
      <c r="Y225" s="135"/>
      <c r="Z225" s="135"/>
      <c r="AA225" s="135"/>
      <c r="AB225" s="135"/>
      <c r="AC225" s="182"/>
      <c r="AD225" s="216"/>
      <c r="AE225" s="216"/>
      <c r="AF225" s="216"/>
      <c r="AG225" s="216"/>
      <c r="AH225" s="216"/>
      <c r="AI225" s="216"/>
      <c r="AJ225" s="216"/>
      <c r="AK225" s="221" t="str">
        <f>BerM1!U225</f>
        <v>OK</v>
      </c>
    </row>
    <row r="226" spans="1:37" ht="14.1" customHeight="1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141"/>
      <c r="F226" s="135"/>
      <c r="G226" s="135"/>
      <c r="H226" s="135"/>
      <c r="I226" s="135"/>
      <c r="J226" s="135"/>
      <c r="K226" s="135"/>
      <c r="L226" s="135"/>
      <c r="M226" s="181">
        <f>BerM1!E226</f>
        <v>0</v>
      </c>
      <c r="N226" s="202"/>
      <c r="O226" s="141"/>
      <c r="P226" s="202"/>
      <c r="Q226" s="205"/>
      <c r="R226" s="222" t="str">
        <f>BerM1!G226</f>
        <v>OK</v>
      </c>
      <c r="S226" s="141"/>
      <c r="T226" s="180">
        <f>BerM1!P226</f>
        <v>0</v>
      </c>
      <c r="U226" s="202"/>
      <c r="V226" s="221" t="str">
        <f>BerM1!R226</f>
        <v>OK</v>
      </c>
      <c r="W226" s="180">
        <f>BerM1!S226</f>
        <v>0</v>
      </c>
      <c r="X226" s="143"/>
      <c r="Y226" s="135"/>
      <c r="Z226" s="135"/>
      <c r="AA226" s="135"/>
      <c r="AB226" s="135"/>
      <c r="AC226" s="182"/>
      <c r="AD226" s="216"/>
      <c r="AE226" s="216"/>
      <c r="AF226" s="216"/>
      <c r="AG226" s="216"/>
      <c r="AH226" s="216"/>
      <c r="AI226" s="216"/>
      <c r="AJ226" s="216"/>
      <c r="AK226" s="221" t="str">
        <f>BerM1!U226</f>
        <v>OK</v>
      </c>
    </row>
    <row r="227" spans="1:37" ht="14.1" customHeight="1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141"/>
      <c r="F227" s="135"/>
      <c r="G227" s="135"/>
      <c r="H227" s="135"/>
      <c r="I227" s="135"/>
      <c r="J227" s="135"/>
      <c r="K227" s="135"/>
      <c r="L227" s="135"/>
      <c r="M227" s="181">
        <f>BerM1!E227</f>
        <v>0</v>
      </c>
      <c r="N227" s="202"/>
      <c r="O227" s="141"/>
      <c r="P227" s="202"/>
      <c r="Q227" s="205"/>
      <c r="R227" s="222" t="str">
        <f>BerM1!G227</f>
        <v>OK</v>
      </c>
      <c r="S227" s="141"/>
      <c r="T227" s="180">
        <f>BerM1!P227</f>
        <v>0</v>
      </c>
      <c r="U227" s="202"/>
      <c r="V227" s="221" t="str">
        <f>BerM1!R227</f>
        <v>OK</v>
      </c>
      <c r="W227" s="180">
        <f>BerM1!S227</f>
        <v>0</v>
      </c>
      <c r="X227" s="143"/>
      <c r="Y227" s="135"/>
      <c r="Z227" s="135"/>
      <c r="AA227" s="135"/>
      <c r="AB227" s="135"/>
      <c r="AC227" s="182"/>
      <c r="AD227" s="216"/>
      <c r="AE227" s="216"/>
      <c r="AF227" s="216"/>
      <c r="AG227" s="216"/>
      <c r="AH227" s="216"/>
      <c r="AI227" s="216"/>
      <c r="AJ227" s="216"/>
      <c r="AK227" s="221" t="str">
        <f>BerM1!U227</f>
        <v>OK</v>
      </c>
    </row>
    <row r="228" spans="1:37" ht="14.1" customHeight="1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141"/>
      <c r="F228" s="135"/>
      <c r="G228" s="135"/>
      <c r="H228" s="135"/>
      <c r="I228" s="135"/>
      <c r="J228" s="135"/>
      <c r="K228" s="135"/>
      <c r="L228" s="135"/>
      <c r="M228" s="181">
        <f>BerM1!E228</f>
        <v>0</v>
      </c>
      <c r="N228" s="202"/>
      <c r="O228" s="141"/>
      <c r="P228" s="202"/>
      <c r="Q228" s="205"/>
      <c r="R228" s="222" t="str">
        <f>BerM1!G228</f>
        <v>OK</v>
      </c>
      <c r="S228" s="141"/>
      <c r="T228" s="180">
        <f>BerM1!P228</f>
        <v>0</v>
      </c>
      <c r="U228" s="202"/>
      <c r="V228" s="221" t="str">
        <f>BerM1!R228</f>
        <v>OK</v>
      </c>
      <c r="W228" s="180">
        <f>BerM1!S228</f>
        <v>0</v>
      </c>
      <c r="X228" s="143"/>
      <c r="Y228" s="135"/>
      <c r="Z228" s="135"/>
      <c r="AA228" s="135"/>
      <c r="AB228" s="135"/>
      <c r="AC228" s="182"/>
      <c r="AD228" s="216"/>
      <c r="AE228" s="216"/>
      <c r="AF228" s="216"/>
      <c r="AG228" s="216"/>
      <c r="AH228" s="216"/>
      <c r="AI228" s="216"/>
      <c r="AJ228" s="216"/>
      <c r="AK228" s="221" t="str">
        <f>BerM1!U228</f>
        <v>OK</v>
      </c>
    </row>
    <row r="229" spans="1:37" ht="14.1" customHeight="1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141"/>
      <c r="F229" s="135"/>
      <c r="G229" s="135"/>
      <c r="H229" s="135"/>
      <c r="I229" s="135"/>
      <c r="J229" s="135"/>
      <c r="K229" s="135"/>
      <c r="L229" s="135"/>
      <c r="M229" s="181">
        <f>BerM1!E229</f>
        <v>0</v>
      </c>
      <c r="N229" s="202"/>
      <c r="O229" s="141"/>
      <c r="P229" s="202"/>
      <c r="Q229" s="205"/>
      <c r="R229" s="222" t="str">
        <f>BerM1!G229</f>
        <v>OK</v>
      </c>
      <c r="S229" s="141"/>
      <c r="T229" s="180">
        <f>BerM1!P229</f>
        <v>0</v>
      </c>
      <c r="U229" s="202"/>
      <c r="V229" s="221" t="str">
        <f>BerM1!R229</f>
        <v>OK</v>
      </c>
      <c r="W229" s="180">
        <f>BerM1!S229</f>
        <v>0</v>
      </c>
      <c r="X229" s="143"/>
      <c r="Y229" s="135"/>
      <c r="Z229" s="135"/>
      <c r="AA229" s="135"/>
      <c r="AB229" s="135"/>
      <c r="AC229" s="182"/>
      <c r="AD229" s="216"/>
      <c r="AE229" s="216"/>
      <c r="AF229" s="216"/>
      <c r="AG229" s="216"/>
      <c r="AH229" s="216"/>
      <c r="AI229" s="216"/>
      <c r="AJ229" s="216"/>
      <c r="AK229" s="221" t="str">
        <f>BerM1!U229</f>
        <v>OK</v>
      </c>
    </row>
    <row r="230" spans="1:37" ht="14.1" customHeight="1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141"/>
      <c r="F230" s="135"/>
      <c r="G230" s="135"/>
      <c r="H230" s="135"/>
      <c r="I230" s="135"/>
      <c r="J230" s="135"/>
      <c r="K230" s="135"/>
      <c r="L230" s="135"/>
      <c r="M230" s="181">
        <f>BerM1!E230</f>
        <v>0</v>
      </c>
      <c r="N230" s="202"/>
      <c r="O230" s="141"/>
      <c r="P230" s="202"/>
      <c r="Q230" s="205"/>
      <c r="R230" s="222" t="str">
        <f>BerM1!G230</f>
        <v>OK</v>
      </c>
      <c r="S230" s="141"/>
      <c r="T230" s="180">
        <f>BerM1!P230</f>
        <v>0</v>
      </c>
      <c r="U230" s="202"/>
      <c r="V230" s="221" t="str">
        <f>BerM1!R230</f>
        <v>OK</v>
      </c>
      <c r="W230" s="180">
        <f>BerM1!S230</f>
        <v>0</v>
      </c>
      <c r="X230" s="143"/>
      <c r="Y230" s="135"/>
      <c r="Z230" s="135"/>
      <c r="AA230" s="135"/>
      <c r="AB230" s="135"/>
      <c r="AC230" s="182"/>
      <c r="AD230" s="216"/>
      <c r="AE230" s="216"/>
      <c r="AF230" s="216"/>
      <c r="AG230" s="216"/>
      <c r="AH230" s="216"/>
      <c r="AI230" s="216"/>
      <c r="AJ230" s="216"/>
      <c r="AK230" s="221" t="str">
        <f>BerM1!U230</f>
        <v>OK</v>
      </c>
    </row>
    <row r="231" spans="1:37" ht="14.1" customHeight="1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141"/>
      <c r="F231" s="135"/>
      <c r="G231" s="135"/>
      <c r="H231" s="135"/>
      <c r="I231" s="135"/>
      <c r="J231" s="135"/>
      <c r="K231" s="135"/>
      <c r="L231" s="135"/>
      <c r="M231" s="181">
        <f>BerM1!E231</f>
        <v>0</v>
      </c>
      <c r="N231" s="202"/>
      <c r="O231" s="141"/>
      <c r="P231" s="202"/>
      <c r="Q231" s="205"/>
      <c r="R231" s="222" t="str">
        <f>BerM1!G231</f>
        <v>OK</v>
      </c>
      <c r="S231" s="141"/>
      <c r="T231" s="180">
        <f>BerM1!P231</f>
        <v>0</v>
      </c>
      <c r="U231" s="202"/>
      <c r="V231" s="221" t="str">
        <f>BerM1!R231</f>
        <v>OK</v>
      </c>
      <c r="W231" s="180">
        <f>BerM1!S231</f>
        <v>0</v>
      </c>
      <c r="X231" s="143"/>
      <c r="Y231" s="135"/>
      <c r="Z231" s="135"/>
      <c r="AA231" s="135"/>
      <c r="AB231" s="135"/>
      <c r="AC231" s="182"/>
      <c r="AD231" s="216"/>
      <c r="AE231" s="216"/>
      <c r="AF231" s="216"/>
      <c r="AG231" s="216"/>
      <c r="AH231" s="216"/>
      <c r="AI231" s="216"/>
      <c r="AJ231" s="216"/>
      <c r="AK231" s="221" t="str">
        <f>BerM1!U231</f>
        <v>OK</v>
      </c>
    </row>
    <row r="232" spans="1:37" ht="14.1" customHeight="1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141"/>
      <c r="F232" s="135"/>
      <c r="G232" s="135"/>
      <c r="H232" s="135"/>
      <c r="I232" s="135"/>
      <c r="J232" s="135"/>
      <c r="K232" s="135"/>
      <c r="L232" s="135"/>
      <c r="M232" s="181">
        <f>BerM1!E232</f>
        <v>0</v>
      </c>
      <c r="N232" s="202"/>
      <c r="O232" s="141"/>
      <c r="P232" s="202"/>
      <c r="Q232" s="205"/>
      <c r="R232" s="222" t="str">
        <f>BerM1!G232</f>
        <v>OK</v>
      </c>
      <c r="S232" s="141"/>
      <c r="T232" s="180">
        <f>BerM1!P232</f>
        <v>0</v>
      </c>
      <c r="U232" s="202"/>
      <c r="V232" s="221" t="str">
        <f>BerM1!R232</f>
        <v>OK</v>
      </c>
      <c r="W232" s="180">
        <f>BerM1!S232</f>
        <v>0</v>
      </c>
      <c r="X232" s="143"/>
      <c r="Y232" s="135"/>
      <c r="Z232" s="135"/>
      <c r="AA232" s="135"/>
      <c r="AB232" s="135"/>
      <c r="AC232" s="182"/>
      <c r="AD232" s="216"/>
      <c r="AE232" s="216"/>
      <c r="AF232" s="216"/>
      <c r="AG232" s="216"/>
      <c r="AH232" s="216"/>
      <c r="AI232" s="216"/>
      <c r="AJ232" s="216"/>
      <c r="AK232" s="221" t="str">
        <f>BerM1!U232</f>
        <v>OK</v>
      </c>
    </row>
    <row r="233" spans="1:37" ht="14.1" customHeight="1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141"/>
      <c r="F233" s="135"/>
      <c r="G233" s="135"/>
      <c r="H233" s="135"/>
      <c r="I233" s="135"/>
      <c r="J233" s="135"/>
      <c r="K233" s="135"/>
      <c r="L233" s="135"/>
      <c r="M233" s="181">
        <f>BerM1!E233</f>
        <v>0</v>
      </c>
      <c r="N233" s="202"/>
      <c r="O233" s="141"/>
      <c r="P233" s="202"/>
      <c r="Q233" s="205"/>
      <c r="R233" s="222" t="str">
        <f>BerM1!G233</f>
        <v>OK</v>
      </c>
      <c r="S233" s="141"/>
      <c r="T233" s="180">
        <f>BerM1!P233</f>
        <v>0</v>
      </c>
      <c r="U233" s="202"/>
      <c r="V233" s="221" t="str">
        <f>BerM1!R233</f>
        <v>OK</v>
      </c>
      <c r="W233" s="180">
        <f>BerM1!S233</f>
        <v>0</v>
      </c>
      <c r="X233" s="143"/>
      <c r="Y233" s="135"/>
      <c r="Z233" s="135"/>
      <c r="AA233" s="135"/>
      <c r="AB233" s="135"/>
      <c r="AC233" s="182"/>
      <c r="AD233" s="216"/>
      <c r="AE233" s="216"/>
      <c r="AF233" s="216"/>
      <c r="AG233" s="216"/>
      <c r="AH233" s="216"/>
      <c r="AI233" s="216"/>
      <c r="AJ233" s="216"/>
      <c r="AK233" s="221" t="str">
        <f>BerM1!U233</f>
        <v>OK</v>
      </c>
    </row>
    <row r="234" spans="1:37" ht="14.1" customHeight="1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141"/>
      <c r="F234" s="135"/>
      <c r="G234" s="135"/>
      <c r="H234" s="135"/>
      <c r="I234" s="135"/>
      <c r="J234" s="135"/>
      <c r="K234" s="135"/>
      <c r="L234" s="135"/>
      <c r="M234" s="181">
        <f>BerM1!E234</f>
        <v>0</v>
      </c>
      <c r="N234" s="202"/>
      <c r="O234" s="141"/>
      <c r="P234" s="202"/>
      <c r="Q234" s="205"/>
      <c r="R234" s="222" t="str">
        <f>BerM1!G234</f>
        <v>OK</v>
      </c>
      <c r="S234" s="141"/>
      <c r="T234" s="180">
        <f>BerM1!P234</f>
        <v>0</v>
      </c>
      <c r="U234" s="202"/>
      <c r="V234" s="221" t="str">
        <f>BerM1!R234</f>
        <v>OK</v>
      </c>
      <c r="W234" s="180">
        <f>BerM1!S234</f>
        <v>0</v>
      </c>
      <c r="X234" s="143"/>
      <c r="Y234" s="135"/>
      <c r="Z234" s="135"/>
      <c r="AA234" s="135"/>
      <c r="AB234" s="135"/>
      <c r="AC234" s="182"/>
      <c r="AD234" s="216"/>
      <c r="AE234" s="216"/>
      <c r="AF234" s="216"/>
      <c r="AG234" s="216"/>
      <c r="AH234" s="216"/>
      <c r="AI234" s="216"/>
      <c r="AJ234" s="216"/>
      <c r="AK234" s="221" t="str">
        <f>BerM1!U234</f>
        <v>OK</v>
      </c>
    </row>
    <row r="235" spans="1:37" ht="14.1" customHeight="1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141"/>
      <c r="F235" s="135"/>
      <c r="G235" s="135"/>
      <c r="H235" s="135"/>
      <c r="I235" s="135"/>
      <c r="J235" s="135"/>
      <c r="K235" s="135"/>
      <c r="L235" s="135"/>
      <c r="M235" s="181">
        <f>BerM1!E235</f>
        <v>0</v>
      </c>
      <c r="N235" s="202"/>
      <c r="O235" s="141"/>
      <c r="P235" s="202"/>
      <c r="Q235" s="205"/>
      <c r="R235" s="222" t="str">
        <f>BerM1!G235</f>
        <v>OK</v>
      </c>
      <c r="S235" s="141"/>
      <c r="T235" s="180">
        <f>BerM1!P235</f>
        <v>0</v>
      </c>
      <c r="U235" s="202"/>
      <c r="V235" s="221" t="str">
        <f>BerM1!R235</f>
        <v>OK</v>
      </c>
      <c r="W235" s="180">
        <f>BerM1!S235</f>
        <v>0</v>
      </c>
      <c r="X235" s="143"/>
      <c r="Y235" s="135"/>
      <c r="Z235" s="135"/>
      <c r="AA235" s="135"/>
      <c r="AB235" s="135"/>
      <c r="AC235" s="182"/>
      <c r="AD235" s="216"/>
      <c r="AE235" s="216"/>
      <c r="AF235" s="216"/>
      <c r="AG235" s="216"/>
      <c r="AH235" s="216"/>
      <c r="AI235" s="216"/>
      <c r="AJ235" s="216"/>
      <c r="AK235" s="221" t="str">
        <f>BerM1!U235</f>
        <v>OK</v>
      </c>
    </row>
    <row r="236" spans="1:37" ht="14.1" customHeight="1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141"/>
      <c r="F236" s="135"/>
      <c r="G236" s="135"/>
      <c r="H236" s="135"/>
      <c r="I236" s="135"/>
      <c r="J236" s="135"/>
      <c r="K236" s="135"/>
      <c r="L236" s="135"/>
      <c r="M236" s="181">
        <f>BerM1!E236</f>
        <v>0</v>
      </c>
      <c r="N236" s="202"/>
      <c r="O236" s="141"/>
      <c r="P236" s="202"/>
      <c r="Q236" s="205"/>
      <c r="R236" s="222" t="str">
        <f>BerM1!G236</f>
        <v>OK</v>
      </c>
      <c r="S236" s="141"/>
      <c r="T236" s="180">
        <f>BerM1!P236</f>
        <v>0</v>
      </c>
      <c r="U236" s="202"/>
      <c r="V236" s="221" t="str">
        <f>BerM1!R236</f>
        <v>OK</v>
      </c>
      <c r="W236" s="180">
        <f>BerM1!S236</f>
        <v>0</v>
      </c>
      <c r="X236" s="143"/>
      <c r="Y236" s="135"/>
      <c r="Z236" s="135"/>
      <c r="AA236" s="135"/>
      <c r="AB236" s="135"/>
      <c r="AC236" s="182"/>
      <c r="AD236" s="216"/>
      <c r="AE236" s="216"/>
      <c r="AF236" s="216"/>
      <c r="AG236" s="216"/>
      <c r="AH236" s="216"/>
      <c r="AI236" s="216"/>
      <c r="AJ236" s="216"/>
      <c r="AK236" s="221" t="str">
        <f>BerM1!U236</f>
        <v>OK</v>
      </c>
    </row>
    <row r="237" spans="1:37" ht="14.1" customHeight="1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141"/>
      <c r="F237" s="135"/>
      <c r="G237" s="135"/>
      <c r="H237" s="135"/>
      <c r="I237" s="135"/>
      <c r="J237" s="135"/>
      <c r="K237" s="135"/>
      <c r="L237" s="135"/>
      <c r="M237" s="181">
        <f>BerM1!E237</f>
        <v>0</v>
      </c>
      <c r="N237" s="202"/>
      <c r="O237" s="141"/>
      <c r="P237" s="202"/>
      <c r="Q237" s="205"/>
      <c r="R237" s="222" t="str">
        <f>BerM1!G237</f>
        <v>OK</v>
      </c>
      <c r="S237" s="141"/>
      <c r="T237" s="180">
        <f>BerM1!P237</f>
        <v>0</v>
      </c>
      <c r="U237" s="202"/>
      <c r="V237" s="221" t="str">
        <f>BerM1!R237</f>
        <v>OK</v>
      </c>
      <c r="W237" s="180">
        <f>BerM1!S237</f>
        <v>0</v>
      </c>
      <c r="X237" s="143"/>
      <c r="Y237" s="135"/>
      <c r="Z237" s="135"/>
      <c r="AA237" s="135"/>
      <c r="AB237" s="135"/>
      <c r="AC237" s="182"/>
      <c r="AD237" s="216"/>
      <c r="AE237" s="216"/>
      <c r="AF237" s="216"/>
      <c r="AG237" s="216"/>
      <c r="AH237" s="216"/>
      <c r="AI237" s="216"/>
      <c r="AJ237" s="216"/>
      <c r="AK237" s="221" t="str">
        <f>BerM1!U237</f>
        <v>OK</v>
      </c>
    </row>
    <row r="238" spans="1:37" ht="14.1" customHeight="1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141"/>
      <c r="F238" s="135"/>
      <c r="G238" s="135"/>
      <c r="H238" s="135"/>
      <c r="I238" s="135"/>
      <c r="J238" s="135"/>
      <c r="K238" s="135"/>
      <c r="L238" s="135"/>
      <c r="M238" s="181">
        <f>BerM1!E238</f>
        <v>0</v>
      </c>
      <c r="N238" s="202"/>
      <c r="O238" s="141"/>
      <c r="P238" s="202"/>
      <c r="Q238" s="205"/>
      <c r="R238" s="222" t="str">
        <f>BerM1!G238</f>
        <v>OK</v>
      </c>
      <c r="S238" s="141"/>
      <c r="T238" s="180">
        <f>BerM1!P238</f>
        <v>0</v>
      </c>
      <c r="U238" s="202"/>
      <c r="V238" s="221" t="str">
        <f>BerM1!R238</f>
        <v>OK</v>
      </c>
      <c r="W238" s="180">
        <f>BerM1!S238</f>
        <v>0</v>
      </c>
      <c r="X238" s="143"/>
      <c r="Y238" s="135"/>
      <c r="Z238" s="135"/>
      <c r="AA238" s="135"/>
      <c r="AB238" s="135"/>
      <c r="AC238" s="182"/>
      <c r="AD238" s="216"/>
      <c r="AE238" s="216"/>
      <c r="AF238" s="216"/>
      <c r="AG238" s="216"/>
      <c r="AH238" s="216"/>
      <c r="AI238" s="216"/>
      <c r="AJ238" s="216"/>
      <c r="AK238" s="221" t="str">
        <f>BerM1!U238</f>
        <v>OK</v>
      </c>
    </row>
    <row r="239" spans="1:37" ht="14.1" customHeight="1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141"/>
      <c r="F239" s="135"/>
      <c r="G239" s="135"/>
      <c r="H239" s="135"/>
      <c r="I239" s="135"/>
      <c r="J239" s="135"/>
      <c r="K239" s="135"/>
      <c r="L239" s="135"/>
      <c r="M239" s="181">
        <f>BerM1!E239</f>
        <v>0</v>
      </c>
      <c r="N239" s="202"/>
      <c r="O239" s="141"/>
      <c r="P239" s="202"/>
      <c r="Q239" s="205"/>
      <c r="R239" s="222" t="str">
        <f>BerM1!G239</f>
        <v>OK</v>
      </c>
      <c r="S239" s="141"/>
      <c r="T239" s="180">
        <f>BerM1!P239</f>
        <v>0</v>
      </c>
      <c r="U239" s="202"/>
      <c r="V239" s="221" t="str">
        <f>BerM1!R239</f>
        <v>OK</v>
      </c>
      <c r="W239" s="180">
        <f>BerM1!S239</f>
        <v>0</v>
      </c>
      <c r="X239" s="143"/>
      <c r="Y239" s="135"/>
      <c r="Z239" s="135"/>
      <c r="AA239" s="135"/>
      <c r="AB239" s="135"/>
      <c r="AC239" s="182"/>
      <c r="AD239" s="216"/>
      <c r="AE239" s="216"/>
      <c r="AF239" s="216"/>
      <c r="AG239" s="216"/>
      <c r="AH239" s="216"/>
      <c r="AI239" s="216"/>
      <c r="AJ239" s="216"/>
      <c r="AK239" s="221" t="str">
        <f>BerM1!U239</f>
        <v>OK</v>
      </c>
    </row>
    <row r="240" spans="1:37" ht="14.1" customHeight="1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141"/>
      <c r="F240" s="135"/>
      <c r="G240" s="135"/>
      <c r="H240" s="135"/>
      <c r="I240" s="135"/>
      <c r="J240" s="135"/>
      <c r="K240" s="135"/>
      <c r="L240" s="135"/>
      <c r="M240" s="181">
        <f>BerM1!E240</f>
        <v>0</v>
      </c>
      <c r="N240" s="202"/>
      <c r="O240" s="141"/>
      <c r="P240" s="202"/>
      <c r="Q240" s="205"/>
      <c r="R240" s="222" t="str">
        <f>BerM1!G240</f>
        <v>OK</v>
      </c>
      <c r="S240" s="141"/>
      <c r="T240" s="180">
        <f>BerM1!P240</f>
        <v>0</v>
      </c>
      <c r="U240" s="202"/>
      <c r="V240" s="221" t="str">
        <f>BerM1!R240</f>
        <v>OK</v>
      </c>
      <c r="W240" s="180">
        <f>BerM1!S240</f>
        <v>0</v>
      </c>
      <c r="X240" s="143"/>
      <c r="Y240" s="135"/>
      <c r="Z240" s="135"/>
      <c r="AA240" s="135"/>
      <c r="AB240" s="135"/>
      <c r="AC240" s="182"/>
      <c r="AD240" s="216"/>
      <c r="AE240" s="216"/>
      <c r="AF240" s="216"/>
      <c r="AG240" s="216"/>
      <c r="AH240" s="216"/>
      <c r="AI240" s="216"/>
      <c r="AJ240" s="216"/>
      <c r="AK240" s="221" t="str">
        <f>BerM1!U240</f>
        <v>OK</v>
      </c>
    </row>
    <row r="241" spans="1:37" ht="14.1" customHeight="1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141"/>
      <c r="F241" s="135"/>
      <c r="G241" s="135"/>
      <c r="H241" s="135"/>
      <c r="I241" s="135"/>
      <c r="J241" s="135"/>
      <c r="K241" s="135"/>
      <c r="L241" s="135"/>
      <c r="M241" s="181">
        <f>BerM1!E241</f>
        <v>0</v>
      </c>
      <c r="N241" s="202"/>
      <c r="O241" s="141"/>
      <c r="P241" s="202"/>
      <c r="Q241" s="205"/>
      <c r="R241" s="222" t="str">
        <f>BerM1!G241</f>
        <v>OK</v>
      </c>
      <c r="S241" s="141"/>
      <c r="T241" s="180">
        <f>BerM1!P241</f>
        <v>0</v>
      </c>
      <c r="U241" s="202"/>
      <c r="V241" s="221" t="str">
        <f>BerM1!R241</f>
        <v>OK</v>
      </c>
      <c r="W241" s="180">
        <f>BerM1!S241</f>
        <v>0</v>
      </c>
      <c r="X241" s="143"/>
      <c r="Y241" s="135"/>
      <c r="Z241" s="135"/>
      <c r="AA241" s="135"/>
      <c r="AB241" s="135"/>
      <c r="AC241" s="182"/>
      <c r="AD241" s="216"/>
      <c r="AE241" s="216"/>
      <c r="AF241" s="216"/>
      <c r="AG241" s="216"/>
      <c r="AH241" s="216"/>
      <c r="AI241" s="216"/>
      <c r="AJ241" s="216"/>
      <c r="AK241" s="221" t="str">
        <f>BerM1!U241</f>
        <v>OK</v>
      </c>
    </row>
    <row r="242" spans="1:37" ht="14.1" customHeight="1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141"/>
      <c r="F242" s="135"/>
      <c r="G242" s="135"/>
      <c r="H242" s="135"/>
      <c r="I242" s="135"/>
      <c r="J242" s="135"/>
      <c r="K242" s="135"/>
      <c r="L242" s="135"/>
      <c r="M242" s="181">
        <f>BerM1!E242</f>
        <v>0</v>
      </c>
      <c r="N242" s="202"/>
      <c r="O242" s="141"/>
      <c r="P242" s="202"/>
      <c r="Q242" s="205"/>
      <c r="R242" s="222" t="str">
        <f>BerM1!G242</f>
        <v>OK</v>
      </c>
      <c r="S242" s="141"/>
      <c r="T242" s="180">
        <f>BerM1!P242</f>
        <v>0</v>
      </c>
      <c r="U242" s="202"/>
      <c r="V242" s="221" t="str">
        <f>BerM1!R242</f>
        <v>OK</v>
      </c>
      <c r="W242" s="180">
        <f>BerM1!S242</f>
        <v>0</v>
      </c>
      <c r="X242" s="143"/>
      <c r="Y242" s="135"/>
      <c r="Z242" s="135"/>
      <c r="AA242" s="135"/>
      <c r="AB242" s="135"/>
      <c r="AC242" s="182"/>
      <c r="AD242" s="216"/>
      <c r="AE242" s="216"/>
      <c r="AF242" s="216"/>
      <c r="AG242" s="216"/>
      <c r="AH242" s="216"/>
      <c r="AI242" s="216"/>
      <c r="AJ242" s="216"/>
      <c r="AK242" s="221" t="str">
        <f>BerM1!U242</f>
        <v>OK</v>
      </c>
    </row>
    <row r="243" spans="1:37" ht="14.1" customHeight="1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141"/>
      <c r="F243" s="135"/>
      <c r="G243" s="135"/>
      <c r="H243" s="135"/>
      <c r="I243" s="135"/>
      <c r="J243" s="135"/>
      <c r="K243" s="135"/>
      <c r="L243" s="135"/>
      <c r="M243" s="181">
        <f>BerM1!E243</f>
        <v>0</v>
      </c>
      <c r="N243" s="202"/>
      <c r="O243" s="141"/>
      <c r="P243" s="202"/>
      <c r="Q243" s="205"/>
      <c r="R243" s="222" t="str">
        <f>BerM1!G243</f>
        <v>OK</v>
      </c>
      <c r="S243" s="141"/>
      <c r="T243" s="180">
        <f>BerM1!P243</f>
        <v>0</v>
      </c>
      <c r="U243" s="202"/>
      <c r="V243" s="221" t="str">
        <f>BerM1!R243</f>
        <v>OK</v>
      </c>
      <c r="W243" s="180">
        <f>BerM1!S243</f>
        <v>0</v>
      </c>
      <c r="X243" s="143"/>
      <c r="Y243" s="135"/>
      <c r="Z243" s="135"/>
      <c r="AA243" s="135"/>
      <c r="AB243" s="135"/>
      <c r="AC243" s="182"/>
      <c r="AD243" s="216"/>
      <c r="AE243" s="216"/>
      <c r="AF243" s="216"/>
      <c r="AG243" s="216"/>
      <c r="AH243" s="216"/>
      <c r="AI243" s="216"/>
      <c r="AJ243" s="216"/>
      <c r="AK243" s="221" t="str">
        <f>BerM1!U243</f>
        <v>OK</v>
      </c>
    </row>
    <row r="244" spans="1:37" ht="14.1" customHeight="1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141"/>
      <c r="F244" s="135"/>
      <c r="G244" s="135"/>
      <c r="H244" s="135"/>
      <c r="I244" s="135"/>
      <c r="J244" s="135"/>
      <c r="K244" s="135"/>
      <c r="L244" s="135"/>
      <c r="M244" s="181">
        <f>BerM1!E244</f>
        <v>0</v>
      </c>
      <c r="N244" s="202"/>
      <c r="O244" s="141"/>
      <c r="P244" s="202"/>
      <c r="Q244" s="205"/>
      <c r="R244" s="222" t="str">
        <f>BerM1!G244</f>
        <v>OK</v>
      </c>
      <c r="S244" s="141"/>
      <c r="T244" s="180">
        <f>BerM1!P244</f>
        <v>0</v>
      </c>
      <c r="U244" s="202"/>
      <c r="V244" s="221" t="str">
        <f>BerM1!R244</f>
        <v>OK</v>
      </c>
      <c r="W244" s="180">
        <f>BerM1!S244</f>
        <v>0</v>
      </c>
      <c r="X244" s="143"/>
      <c r="Y244" s="135"/>
      <c r="Z244" s="135"/>
      <c r="AA244" s="135"/>
      <c r="AB244" s="135"/>
      <c r="AC244" s="182"/>
      <c r="AD244" s="216"/>
      <c r="AE244" s="216"/>
      <c r="AF244" s="216"/>
      <c r="AG244" s="216"/>
      <c r="AH244" s="216"/>
      <c r="AI244" s="216"/>
      <c r="AJ244" s="216"/>
      <c r="AK244" s="221" t="str">
        <f>BerM1!U244</f>
        <v>OK</v>
      </c>
    </row>
    <row r="245" spans="1:37" ht="14.1" customHeight="1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141"/>
      <c r="F245" s="135"/>
      <c r="G245" s="135"/>
      <c r="H245" s="135"/>
      <c r="I245" s="135"/>
      <c r="J245" s="135"/>
      <c r="K245" s="135"/>
      <c r="L245" s="135"/>
      <c r="M245" s="181">
        <f>BerM1!E245</f>
        <v>0</v>
      </c>
      <c r="N245" s="202"/>
      <c r="O245" s="141"/>
      <c r="P245" s="202"/>
      <c r="Q245" s="205"/>
      <c r="R245" s="222" t="str">
        <f>BerM1!G245</f>
        <v>OK</v>
      </c>
      <c r="S245" s="141"/>
      <c r="T245" s="180">
        <f>BerM1!P245</f>
        <v>0</v>
      </c>
      <c r="U245" s="202"/>
      <c r="V245" s="221" t="str">
        <f>BerM1!R245</f>
        <v>OK</v>
      </c>
      <c r="W245" s="180">
        <f>BerM1!S245</f>
        <v>0</v>
      </c>
      <c r="X245" s="143"/>
      <c r="Y245" s="135"/>
      <c r="Z245" s="135"/>
      <c r="AA245" s="135"/>
      <c r="AB245" s="135"/>
      <c r="AC245" s="182"/>
      <c r="AD245" s="216"/>
      <c r="AE245" s="216"/>
      <c r="AF245" s="216"/>
      <c r="AG245" s="216"/>
      <c r="AH245" s="216"/>
      <c r="AI245" s="216"/>
      <c r="AJ245" s="216"/>
      <c r="AK245" s="221" t="str">
        <f>BerM1!U245</f>
        <v>OK</v>
      </c>
    </row>
    <row r="246" spans="1:37" ht="14.1" customHeight="1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141"/>
      <c r="F246" s="135"/>
      <c r="G246" s="135"/>
      <c r="H246" s="135"/>
      <c r="I246" s="135"/>
      <c r="J246" s="135"/>
      <c r="K246" s="135"/>
      <c r="L246" s="135"/>
      <c r="M246" s="181">
        <f>BerM1!E246</f>
        <v>0</v>
      </c>
      <c r="N246" s="202"/>
      <c r="O246" s="141"/>
      <c r="P246" s="202"/>
      <c r="Q246" s="205"/>
      <c r="R246" s="222" t="str">
        <f>BerM1!G246</f>
        <v>OK</v>
      </c>
      <c r="S246" s="141"/>
      <c r="T246" s="180">
        <f>BerM1!P246</f>
        <v>0</v>
      </c>
      <c r="U246" s="202"/>
      <c r="V246" s="221" t="str">
        <f>BerM1!R246</f>
        <v>OK</v>
      </c>
      <c r="W246" s="180">
        <f>BerM1!S246</f>
        <v>0</v>
      </c>
      <c r="X246" s="143"/>
      <c r="Y246" s="135"/>
      <c r="Z246" s="135"/>
      <c r="AA246" s="135"/>
      <c r="AB246" s="135"/>
      <c r="AC246" s="182"/>
      <c r="AD246" s="216"/>
      <c r="AE246" s="216"/>
      <c r="AF246" s="216"/>
      <c r="AG246" s="216"/>
      <c r="AH246" s="216"/>
      <c r="AI246" s="216"/>
      <c r="AJ246" s="216"/>
      <c r="AK246" s="221" t="str">
        <f>BerM1!U246</f>
        <v>OK</v>
      </c>
    </row>
    <row r="247" spans="1:37" ht="14.1" customHeight="1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141"/>
      <c r="F247" s="135"/>
      <c r="G247" s="135"/>
      <c r="H247" s="135"/>
      <c r="I247" s="135"/>
      <c r="J247" s="135"/>
      <c r="K247" s="135"/>
      <c r="L247" s="135"/>
      <c r="M247" s="181">
        <f>BerM1!E247</f>
        <v>0</v>
      </c>
      <c r="N247" s="202"/>
      <c r="O247" s="141"/>
      <c r="P247" s="202"/>
      <c r="Q247" s="205"/>
      <c r="R247" s="222" t="str">
        <f>BerM1!G247</f>
        <v>OK</v>
      </c>
      <c r="S247" s="141"/>
      <c r="T247" s="180">
        <f>BerM1!P247</f>
        <v>0</v>
      </c>
      <c r="U247" s="202"/>
      <c r="V247" s="221" t="str">
        <f>BerM1!R247</f>
        <v>OK</v>
      </c>
      <c r="W247" s="180">
        <f>BerM1!S247</f>
        <v>0</v>
      </c>
      <c r="X247" s="143"/>
      <c r="Y247" s="135"/>
      <c r="Z247" s="135"/>
      <c r="AA247" s="135"/>
      <c r="AB247" s="135"/>
      <c r="AC247" s="182"/>
      <c r="AD247" s="216"/>
      <c r="AE247" s="216"/>
      <c r="AF247" s="216"/>
      <c r="AG247" s="216"/>
      <c r="AH247" s="216"/>
      <c r="AI247" s="216"/>
      <c r="AJ247" s="216"/>
      <c r="AK247" s="221" t="str">
        <f>BerM1!U247</f>
        <v>OK</v>
      </c>
    </row>
    <row r="248" spans="1:37" ht="14.1" customHeight="1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141"/>
      <c r="F248" s="135"/>
      <c r="G248" s="135"/>
      <c r="H248" s="135"/>
      <c r="I248" s="135"/>
      <c r="J248" s="135"/>
      <c r="K248" s="135"/>
      <c r="L248" s="135"/>
      <c r="M248" s="181">
        <f>BerM1!E248</f>
        <v>0</v>
      </c>
      <c r="N248" s="202"/>
      <c r="O248" s="141"/>
      <c r="P248" s="202"/>
      <c r="Q248" s="205"/>
      <c r="R248" s="222" t="str">
        <f>BerM1!G248</f>
        <v>OK</v>
      </c>
      <c r="S248" s="141"/>
      <c r="T248" s="180">
        <f>BerM1!P248</f>
        <v>0</v>
      </c>
      <c r="U248" s="202"/>
      <c r="V248" s="221" t="str">
        <f>BerM1!R248</f>
        <v>OK</v>
      </c>
      <c r="W248" s="180">
        <f>BerM1!S248</f>
        <v>0</v>
      </c>
      <c r="X248" s="143"/>
      <c r="Y248" s="135"/>
      <c r="Z248" s="135"/>
      <c r="AA248" s="135"/>
      <c r="AB248" s="135"/>
      <c r="AC248" s="182"/>
      <c r="AD248" s="216"/>
      <c r="AE248" s="216"/>
      <c r="AF248" s="216"/>
      <c r="AG248" s="216"/>
      <c r="AH248" s="216"/>
      <c r="AI248" s="216"/>
      <c r="AJ248" s="216"/>
      <c r="AK248" s="221" t="str">
        <f>BerM1!U248</f>
        <v>OK</v>
      </c>
    </row>
    <row r="249" spans="1:37" ht="14.1" customHeight="1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141"/>
      <c r="F249" s="135"/>
      <c r="G249" s="135"/>
      <c r="H249" s="135"/>
      <c r="I249" s="135"/>
      <c r="J249" s="135"/>
      <c r="K249" s="135"/>
      <c r="L249" s="135"/>
      <c r="M249" s="181">
        <f>BerM1!E249</f>
        <v>0</v>
      </c>
      <c r="N249" s="202"/>
      <c r="O249" s="141"/>
      <c r="P249" s="202"/>
      <c r="Q249" s="205"/>
      <c r="R249" s="222" t="str">
        <f>BerM1!G249</f>
        <v>OK</v>
      </c>
      <c r="S249" s="141"/>
      <c r="T249" s="180">
        <f>BerM1!P249</f>
        <v>0</v>
      </c>
      <c r="U249" s="202"/>
      <c r="V249" s="221" t="str">
        <f>BerM1!R249</f>
        <v>OK</v>
      </c>
      <c r="W249" s="180">
        <f>BerM1!S249</f>
        <v>0</v>
      </c>
      <c r="X249" s="143"/>
      <c r="Y249" s="135"/>
      <c r="Z249" s="135"/>
      <c r="AA249" s="135"/>
      <c r="AB249" s="135"/>
      <c r="AC249" s="182"/>
      <c r="AD249" s="216"/>
      <c r="AE249" s="216"/>
      <c r="AF249" s="216"/>
      <c r="AG249" s="216"/>
      <c r="AH249" s="216"/>
      <c r="AI249" s="216"/>
      <c r="AJ249" s="216"/>
      <c r="AK249" s="221" t="str">
        <f>BerM1!U249</f>
        <v>OK</v>
      </c>
    </row>
    <row r="250" spans="1:37" ht="14.1" customHeight="1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141"/>
      <c r="F250" s="135"/>
      <c r="G250" s="135"/>
      <c r="H250" s="135"/>
      <c r="I250" s="135"/>
      <c r="J250" s="135"/>
      <c r="K250" s="135"/>
      <c r="L250" s="135"/>
      <c r="M250" s="181">
        <f>BerM1!E250</f>
        <v>0</v>
      </c>
      <c r="N250" s="202"/>
      <c r="O250" s="141"/>
      <c r="P250" s="202"/>
      <c r="Q250" s="205"/>
      <c r="R250" s="222" t="str">
        <f>BerM1!G250</f>
        <v>OK</v>
      </c>
      <c r="S250" s="141"/>
      <c r="T250" s="180">
        <f>BerM1!P250</f>
        <v>0</v>
      </c>
      <c r="U250" s="202"/>
      <c r="V250" s="221" t="str">
        <f>BerM1!R250</f>
        <v>OK</v>
      </c>
      <c r="W250" s="180">
        <f>BerM1!S250</f>
        <v>0</v>
      </c>
      <c r="X250" s="143"/>
      <c r="Y250" s="135"/>
      <c r="Z250" s="135"/>
      <c r="AA250" s="135"/>
      <c r="AB250" s="135"/>
      <c r="AC250" s="182"/>
      <c r="AD250" s="216"/>
      <c r="AE250" s="216"/>
      <c r="AF250" s="216"/>
      <c r="AG250" s="216"/>
      <c r="AH250" s="216"/>
      <c r="AI250" s="216"/>
      <c r="AJ250" s="216"/>
      <c r="AK250" s="221" t="str">
        <f>BerM1!U250</f>
        <v>OK</v>
      </c>
    </row>
    <row r="251" spans="1:37" ht="14.1" customHeight="1" x14ac:dyDescent="0.3">
      <c r="A251" s="180">
        <f>Ident!A251</f>
        <v>0</v>
      </c>
      <c r="B251" s="180">
        <f>Ident!B251</f>
        <v>0</v>
      </c>
      <c r="C251" s="180">
        <f>Ident!C251</f>
        <v>0</v>
      </c>
      <c r="D251" s="180">
        <f>Ident!D251</f>
        <v>0</v>
      </c>
      <c r="E251" s="141"/>
      <c r="F251" s="135"/>
      <c r="G251" s="135"/>
      <c r="H251" s="135"/>
      <c r="I251" s="135"/>
      <c r="J251" s="135"/>
      <c r="K251" s="135"/>
      <c r="L251" s="135"/>
      <c r="M251" s="181">
        <f>BerM1!E251</f>
        <v>0</v>
      </c>
      <c r="N251" s="202"/>
      <c r="O251" s="141"/>
      <c r="P251" s="202"/>
      <c r="Q251" s="205"/>
      <c r="R251" s="222" t="str">
        <f>BerM1!G251</f>
        <v>OK</v>
      </c>
      <c r="S251" s="141"/>
      <c r="T251" s="180">
        <f>BerM1!P251</f>
        <v>0</v>
      </c>
      <c r="U251" s="202"/>
      <c r="V251" s="221" t="str">
        <f>BerM1!R251</f>
        <v>OK</v>
      </c>
      <c r="W251" s="180">
        <f>BerM1!S251</f>
        <v>0</v>
      </c>
      <c r="X251" s="143"/>
      <c r="Y251" s="135"/>
      <c r="Z251" s="135"/>
      <c r="AA251" s="135"/>
      <c r="AB251" s="135"/>
      <c r="AC251" s="182"/>
      <c r="AD251" s="216"/>
      <c r="AE251" s="216"/>
      <c r="AF251" s="216"/>
      <c r="AG251" s="216"/>
      <c r="AH251" s="216"/>
      <c r="AI251" s="216"/>
      <c r="AJ251" s="216"/>
      <c r="AK251" s="221" t="str">
        <f>BerM1!U251</f>
        <v>OK</v>
      </c>
    </row>
    <row r="252" spans="1:37" ht="14.1" customHeight="1" x14ac:dyDescent="0.3">
      <c r="A252" s="180">
        <f>Ident!A252</f>
        <v>0</v>
      </c>
      <c r="B252" s="180">
        <f>Ident!B252</f>
        <v>0</v>
      </c>
      <c r="C252" s="180">
        <f>Ident!C252</f>
        <v>0</v>
      </c>
      <c r="D252" s="180">
        <f>Ident!D252</f>
        <v>0</v>
      </c>
      <c r="E252" s="141"/>
      <c r="F252" s="135"/>
      <c r="G252" s="135"/>
      <c r="H252" s="135"/>
      <c r="I252" s="135"/>
      <c r="J252" s="135"/>
      <c r="K252" s="135"/>
      <c r="L252" s="135"/>
      <c r="M252" s="181">
        <f>BerM1!E252</f>
        <v>0</v>
      </c>
      <c r="N252" s="202"/>
      <c r="O252" s="141"/>
      <c r="P252" s="202"/>
      <c r="Q252" s="205"/>
      <c r="R252" s="222" t="str">
        <f>BerM1!G252</f>
        <v>OK</v>
      </c>
      <c r="S252" s="141"/>
      <c r="T252" s="180">
        <f>BerM1!P252</f>
        <v>0</v>
      </c>
      <c r="U252" s="202"/>
      <c r="V252" s="221" t="str">
        <f>BerM1!R252</f>
        <v>OK</v>
      </c>
      <c r="W252" s="180">
        <f>BerM1!S252</f>
        <v>0</v>
      </c>
      <c r="X252" s="143"/>
      <c r="Y252" s="135"/>
      <c r="Z252" s="135"/>
      <c r="AA252" s="135"/>
      <c r="AB252" s="135"/>
      <c r="AC252" s="182"/>
      <c r="AD252" s="216"/>
      <c r="AE252" s="216"/>
      <c r="AF252" s="216"/>
      <c r="AG252" s="216"/>
      <c r="AH252" s="216"/>
      <c r="AI252" s="216"/>
      <c r="AJ252" s="216"/>
      <c r="AK252" s="221" t="str">
        <f>BerM1!U252</f>
        <v>OK</v>
      </c>
    </row>
    <row r="253" spans="1:37" ht="14.1" customHeight="1" x14ac:dyDescent="0.3">
      <c r="A253" s="180">
        <f>Ident!A253</f>
        <v>0</v>
      </c>
      <c r="B253" s="180">
        <f>Ident!B253</f>
        <v>0</v>
      </c>
      <c r="C253" s="180">
        <f>Ident!C253</f>
        <v>0</v>
      </c>
      <c r="D253" s="180">
        <f>Ident!D253</f>
        <v>0</v>
      </c>
      <c r="E253" s="141"/>
      <c r="F253" s="135"/>
      <c r="G253" s="135"/>
      <c r="H253" s="135"/>
      <c r="I253" s="135"/>
      <c r="J253" s="135"/>
      <c r="K253" s="135"/>
      <c r="L253" s="135"/>
      <c r="M253" s="181">
        <f>BerM1!E253</f>
        <v>0</v>
      </c>
      <c r="N253" s="202"/>
      <c r="O253" s="141"/>
      <c r="P253" s="202"/>
      <c r="Q253" s="205"/>
      <c r="R253" s="222" t="str">
        <f>BerM1!G253</f>
        <v>OK</v>
      </c>
      <c r="S253" s="141"/>
      <c r="T253" s="180">
        <f>BerM1!P253</f>
        <v>0</v>
      </c>
      <c r="U253" s="202"/>
      <c r="V253" s="221" t="str">
        <f>BerM1!R253</f>
        <v>OK</v>
      </c>
      <c r="W253" s="180">
        <f>BerM1!S253</f>
        <v>0</v>
      </c>
      <c r="X253" s="143"/>
      <c r="Y253" s="135"/>
      <c r="Z253" s="135"/>
      <c r="AA253" s="135"/>
      <c r="AB253" s="135"/>
      <c r="AC253" s="182"/>
      <c r="AD253" s="216"/>
      <c r="AE253" s="216"/>
      <c r="AF253" s="216"/>
      <c r="AG253" s="216"/>
      <c r="AH253" s="216"/>
      <c r="AI253" s="216"/>
      <c r="AJ253" s="216"/>
      <c r="AK253" s="221" t="str">
        <f>BerM1!U253</f>
        <v>OK</v>
      </c>
    </row>
    <row r="254" spans="1:37" ht="14.1" customHeight="1" x14ac:dyDescent="0.3">
      <c r="A254" s="180">
        <f>Ident!A254</f>
        <v>0</v>
      </c>
      <c r="B254" s="180">
        <f>Ident!B254</f>
        <v>0</v>
      </c>
      <c r="C254" s="180">
        <f>Ident!C254</f>
        <v>0</v>
      </c>
      <c r="D254" s="180">
        <f>Ident!D254</f>
        <v>0</v>
      </c>
      <c r="E254" s="141"/>
      <c r="F254" s="135"/>
      <c r="G254" s="135"/>
      <c r="H254" s="135"/>
      <c r="I254" s="135"/>
      <c r="J254" s="135"/>
      <c r="K254" s="135"/>
      <c r="L254" s="135"/>
      <c r="M254" s="181">
        <f>BerM1!E254</f>
        <v>0</v>
      </c>
      <c r="N254" s="202"/>
      <c r="O254" s="141"/>
      <c r="P254" s="202"/>
      <c r="Q254" s="205"/>
      <c r="R254" s="222" t="str">
        <f>BerM1!G254</f>
        <v>OK</v>
      </c>
      <c r="S254" s="141"/>
      <c r="T254" s="180">
        <f>BerM1!P254</f>
        <v>0</v>
      </c>
      <c r="U254" s="202"/>
      <c r="V254" s="221" t="str">
        <f>BerM1!R254</f>
        <v>OK</v>
      </c>
      <c r="W254" s="180">
        <f>BerM1!S254</f>
        <v>0</v>
      </c>
      <c r="X254" s="143"/>
      <c r="Y254" s="135"/>
      <c r="Z254" s="135"/>
      <c r="AA254" s="135"/>
      <c r="AB254" s="135"/>
      <c r="AC254" s="182"/>
      <c r="AD254" s="216"/>
      <c r="AE254" s="216"/>
      <c r="AF254" s="216"/>
      <c r="AG254" s="216"/>
      <c r="AH254" s="216"/>
      <c r="AI254" s="216"/>
      <c r="AJ254" s="216"/>
      <c r="AK254" s="221" t="str">
        <f>BerM1!U254</f>
        <v>OK</v>
      </c>
    </row>
    <row r="255" spans="1:37" ht="14.1" customHeight="1" x14ac:dyDescent="0.3">
      <c r="A255" s="180">
        <f>Ident!A255</f>
        <v>0</v>
      </c>
      <c r="B255" s="180">
        <f>Ident!B255</f>
        <v>0</v>
      </c>
      <c r="C255" s="180">
        <f>Ident!C255</f>
        <v>0</v>
      </c>
      <c r="D255" s="180">
        <f>Ident!D255</f>
        <v>0</v>
      </c>
      <c r="E255" s="141"/>
      <c r="F255" s="135"/>
      <c r="G255" s="135"/>
      <c r="H255" s="135"/>
      <c r="I255" s="135"/>
      <c r="J255" s="135"/>
      <c r="K255" s="135"/>
      <c r="L255" s="135"/>
      <c r="M255" s="181">
        <f>BerM1!E255</f>
        <v>0</v>
      </c>
      <c r="N255" s="202"/>
      <c r="O255" s="141"/>
      <c r="P255" s="202"/>
      <c r="Q255" s="205"/>
      <c r="R255" s="222" t="str">
        <f>BerM1!G255</f>
        <v>OK</v>
      </c>
      <c r="S255" s="141"/>
      <c r="T255" s="180">
        <f>BerM1!P255</f>
        <v>0</v>
      </c>
      <c r="U255" s="202"/>
      <c r="V255" s="221" t="str">
        <f>BerM1!R255</f>
        <v>OK</v>
      </c>
      <c r="W255" s="180">
        <f>BerM1!S255</f>
        <v>0</v>
      </c>
      <c r="X255" s="143"/>
      <c r="Y255" s="135"/>
      <c r="Z255" s="135"/>
      <c r="AA255" s="135"/>
      <c r="AB255" s="135"/>
      <c r="AC255" s="182"/>
      <c r="AD255" s="216"/>
      <c r="AE255" s="216"/>
      <c r="AF255" s="216"/>
      <c r="AG255" s="216"/>
      <c r="AH255" s="216"/>
      <c r="AI255" s="216"/>
      <c r="AJ255" s="216"/>
      <c r="AK255" s="221" t="str">
        <f>BerM1!U255</f>
        <v>OK</v>
      </c>
    </row>
    <row r="256" spans="1:37" ht="14.1" customHeight="1" x14ac:dyDescent="0.3">
      <c r="A256" s="180">
        <f>Ident!A256</f>
        <v>0</v>
      </c>
      <c r="B256" s="180">
        <f>Ident!B256</f>
        <v>0</v>
      </c>
      <c r="C256" s="180">
        <f>Ident!C256</f>
        <v>0</v>
      </c>
      <c r="D256" s="180">
        <f>Ident!D256</f>
        <v>0</v>
      </c>
      <c r="E256" s="141"/>
      <c r="F256" s="135"/>
      <c r="G256" s="135"/>
      <c r="H256" s="135"/>
      <c r="I256" s="135"/>
      <c r="J256" s="135"/>
      <c r="K256" s="135"/>
      <c r="L256" s="135"/>
      <c r="M256" s="181">
        <f>BerM1!E256</f>
        <v>0</v>
      </c>
      <c r="N256" s="202"/>
      <c r="O256" s="141"/>
      <c r="P256" s="202"/>
      <c r="Q256" s="205"/>
      <c r="R256" s="222" t="str">
        <f>BerM1!G256</f>
        <v>OK</v>
      </c>
      <c r="S256" s="141"/>
      <c r="T256" s="180">
        <f>BerM1!P256</f>
        <v>0</v>
      </c>
      <c r="U256" s="202"/>
      <c r="V256" s="221" t="str">
        <f>BerM1!R256</f>
        <v>OK</v>
      </c>
      <c r="W256" s="180">
        <f>BerM1!S256</f>
        <v>0</v>
      </c>
      <c r="X256" s="143"/>
      <c r="Y256" s="135"/>
      <c r="Z256" s="135"/>
      <c r="AA256" s="135"/>
      <c r="AB256" s="135"/>
      <c r="AC256" s="182"/>
      <c r="AD256" s="216"/>
      <c r="AE256" s="216"/>
      <c r="AF256" s="216"/>
      <c r="AG256" s="216"/>
      <c r="AH256" s="216"/>
      <c r="AI256" s="216"/>
      <c r="AJ256" s="216"/>
      <c r="AK256" s="221" t="str">
        <f>BerM1!U256</f>
        <v>OK</v>
      </c>
    </row>
    <row r="257" spans="1:37" ht="14.1" customHeight="1" x14ac:dyDescent="0.3">
      <c r="A257" s="180">
        <f>Ident!A257</f>
        <v>0</v>
      </c>
      <c r="B257" s="180">
        <f>Ident!B257</f>
        <v>0</v>
      </c>
      <c r="C257" s="180">
        <f>Ident!C257</f>
        <v>0</v>
      </c>
      <c r="D257" s="180">
        <f>Ident!D257</f>
        <v>0</v>
      </c>
      <c r="E257" s="141"/>
      <c r="F257" s="135"/>
      <c r="G257" s="135"/>
      <c r="H257" s="135"/>
      <c r="I257" s="135"/>
      <c r="J257" s="135"/>
      <c r="K257" s="135"/>
      <c r="L257" s="135"/>
      <c r="M257" s="181">
        <f>BerM1!E257</f>
        <v>0</v>
      </c>
      <c r="N257" s="202"/>
      <c r="O257" s="141"/>
      <c r="P257" s="202"/>
      <c r="Q257" s="205"/>
      <c r="R257" s="222" t="str">
        <f>BerM1!G257</f>
        <v>OK</v>
      </c>
      <c r="S257" s="141"/>
      <c r="T257" s="180">
        <f>BerM1!P257</f>
        <v>0</v>
      </c>
      <c r="U257" s="202"/>
      <c r="V257" s="221" t="str">
        <f>BerM1!R257</f>
        <v>OK</v>
      </c>
      <c r="W257" s="180">
        <f>BerM1!S257</f>
        <v>0</v>
      </c>
      <c r="X257" s="143"/>
      <c r="Y257" s="135"/>
      <c r="Z257" s="135"/>
      <c r="AA257" s="135"/>
      <c r="AB257" s="135"/>
      <c r="AC257" s="182"/>
      <c r="AD257" s="216"/>
      <c r="AE257" s="216"/>
      <c r="AF257" s="216"/>
      <c r="AG257" s="216"/>
      <c r="AH257" s="216"/>
      <c r="AI257" s="216"/>
      <c r="AJ257" s="216"/>
      <c r="AK257" s="221" t="str">
        <f>BerM1!U257</f>
        <v>OK</v>
      </c>
    </row>
    <row r="258" spans="1:37" ht="14.1" customHeight="1" x14ac:dyDescent="0.3">
      <c r="A258" s="180">
        <f>Ident!A258</f>
        <v>0</v>
      </c>
      <c r="B258" s="180">
        <f>Ident!B258</f>
        <v>0</v>
      </c>
      <c r="C258" s="180">
        <f>Ident!C258</f>
        <v>0</v>
      </c>
      <c r="D258" s="180">
        <f>Ident!D258</f>
        <v>0</v>
      </c>
      <c r="E258" s="141"/>
      <c r="F258" s="135"/>
      <c r="G258" s="135"/>
      <c r="H258" s="135"/>
      <c r="I258" s="135"/>
      <c r="J258" s="135"/>
      <c r="K258" s="135"/>
      <c r="L258" s="135"/>
      <c r="M258" s="181">
        <f>BerM1!E258</f>
        <v>0</v>
      </c>
      <c r="N258" s="202"/>
      <c r="O258" s="141"/>
      <c r="P258" s="202"/>
      <c r="Q258" s="205"/>
      <c r="R258" s="222" t="str">
        <f>BerM1!G258</f>
        <v>OK</v>
      </c>
      <c r="S258" s="141"/>
      <c r="T258" s="180">
        <f>BerM1!P258</f>
        <v>0</v>
      </c>
      <c r="U258" s="202"/>
      <c r="V258" s="221" t="str">
        <f>BerM1!R258</f>
        <v>OK</v>
      </c>
      <c r="W258" s="180">
        <f>BerM1!S258</f>
        <v>0</v>
      </c>
      <c r="X258" s="143"/>
      <c r="Y258" s="135"/>
      <c r="Z258" s="135"/>
      <c r="AA258" s="135"/>
      <c r="AB258" s="135"/>
      <c r="AC258" s="182"/>
      <c r="AD258" s="216"/>
      <c r="AE258" s="216"/>
      <c r="AF258" s="216"/>
      <c r="AG258" s="216"/>
      <c r="AH258" s="216"/>
      <c r="AI258" s="216"/>
      <c r="AJ258" s="216"/>
      <c r="AK258" s="221" t="str">
        <f>BerM1!U258</f>
        <v>OK</v>
      </c>
    </row>
    <row r="259" spans="1:37" ht="14.1" customHeight="1" x14ac:dyDescent="0.3">
      <c r="A259" s="180">
        <f>Ident!A259</f>
        <v>0</v>
      </c>
      <c r="B259" s="180">
        <f>Ident!B259</f>
        <v>0</v>
      </c>
      <c r="C259" s="180">
        <f>Ident!C259</f>
        <v>0</v>
      </c>
      <c r="D259" s="180">
        <f>Ident!D259</f>
        <v>0</v>
      </c>
      <c r="E259" s="141"/>
      <c r="F259" s="135"/>
      <c r="G259" s="135"/>
      <c r="H259" s="135"/>
      <c r="I259" s="135"/>
      <c r="J259" s="135"/>
      <c r="K259" s="135"/>
      <c r="L259" s="135"/>
      <c r="M259" s="181">
        <f>BerM1!E259</f>
        <v>0</v>
      </c>
      <c r="N259" s="202"/>
      <c r="O259" s="141"/>
      <c r="P259" s="202"/>
      <c r="Q259" s="205"/>
      <c r="R259" s="222" t="str">
        <f>BerM1!G259</f>
        <v>OK</v>
      </c>
      <c r="S259" s="141"/>
      <c r="T259" s="180">
        <f>BerM1!P259</f>
        <v>0</v>
      </c>
      <c r="U259" s="202"/>
      <c r="V259" s="221" t="str">
        <f>BerM1!R259</f>
        <v>OK</v>
      </c>
      <c r="W259" s="180">
        <f>BerM1!S259</f>
        <v>0</v>
      </c>
      <c r="X259" s="143"/>
      <c r="Y259" s="135"/>
      <c r="Z259" s="135"/>
      <c r="AA259" s="135"/>
      <c r="AB259" s="135"/>
      <c r="AC259" s="182"/>
      <c r="AD259" s="216"/>
      <c r="AE259" s="216"/>
      <c r="AF259" s="216"/>
      <c r="AG259" s="216"/>
      <c r="AH259" s="216"/>
      <c r="AI259" s="216"/>
      <c r="AJ259" s="216"/>
      <c r="AK259" s="221" t="str">
        <f>BerM1!U259</f>
        <v>OK</v>
      </c>
    </row>
    <row r="260" spans="1:37" ht="14.1" customHeight="1" x14ac:dyDescent="0.3">
      <c r="A260" s="180">
        <f>Ident!A260</f>
        <v>0</v>
      </c>
      <c r="B260" s="180">
        <f>Ident!B260</f>
        <v>0</v>
      </c>
      <c r="C260" s="180">
        <f>Ident!C260</f>
        <v>0</v>
      </c>
      <c r="D260" s="180">
        <f>Ident!D260</f>
        <v>0</v>
      </c>
      <c r="E260" s="141"/>
      <c r="F260" s="135"/>
      <c r="G260" s="135"/>
      <c r="H260" s="135"/>
      <c r="I260" s="135"/>
      <c r="J260" s="135"/>
      <c r="K260" s="135"/>
      <c r="L260" s="135"/>
      <c r="M260" s="181">
        <f>BerM1!E260</f>
        <v>0</v>
      </c>
      <c r="N260" s="202"/>
      <c r="O260" s="141"/>
      <c r="P260" s="202"/>
      <c r="Q260" s="205"/>
      <c r="R260" s="222" t="str">
        <f>BerM1!G260</f>
        <v>OK</v>
      </c>
      <c r="S260" s="141"/>
      <c r="T260" s="180">
        <f>BerM1!P260</f>
        <v>0</v>
      </c>
      <c r="U260" s="202"/>
      <c r="V260" s="221" t="str">
        <f>BerM1!R260</f>
        <v>OK</v>
      </c>
      <c r="W260" s="180">
        <f>BerM1!S260</f>
        <v>0</v>
      </c>
      <c r="X260" s="143"/>
      <c r="Y260" s="135"/>
      <c r="Z260" s="135"/>
      <c r="AA260" s="135"/>
      <c r="AB260" s="135"/>
      <c r="AC260" s="182"/>
      <c r="AD260" s="216"/>
      <c r="AE260" s="216"/>
      <c r="AF260" s="216"/>
      <c r="AG260" s="216"/>
      <c r="AH260" s="216"/>
      <c r="AI260" s="216"/>
      <c r="AJ260" s="216"/>
      <c r="AK260" s="221" t="str">
        <f>BerM1!U260</f>
        <v>OK</v>
      </c>
    </row>
    <row r="261" spans="1:37" ht="14.1" customHeight="1" x14ac:dyDescent="0.3">
      <c r="A261" s="180">
        <f>Ident!A261</f>
        <v>0</v>
      </c>
      <c r="B261" s="180">
        <f>Ident!B261</f>
        <v>0</v>
      </c>
      <c r="C261" s="180">
        <f>Ident!C261</f>
        <v>0</v>
      </c>
      <c r="D261" s="180">
        <f>Ident!D261</f>
        <v>0</v>
      </c>
      <c r="E261" s="141"/>
      <c r="F261" s="135"/>
      <c r="G261" s="135"/>
      <c r="H261" s="135"/>
      <c r="I261" s="135"/>
      <c r="J261" s="135"/>
      <c r="K261" s="135"/>
      <c r="L261" s="135"/>
      <c r="M261" s="181">
        <f>BerM1!E261</f>
        <v>0</v>
      </c>
      <c r="N261" s="202"/>
      <c r="O261" s="141"/>
      <c r="P261" s="202"/>
      <c r="Q261" s="205"/>
      <c r="R261" s="222" t="str">
        <f>BerM1!G261</f>
        <v>OK</v>
      </c>
      <c r="S261" s="141"/>
      <c r="T261" s="180">
        <f>BerM1!P261</f>
        <v>0</v>
      </c>
      <c r="U261" s="202"/>
      <c r="V261" s="221" t="str">
        <f>BerM1!R261</f>
        <v>OK</v>
      </c>
      <c r="W261" s="180">
        <f>BerM1!S261</f>
        <v>0</v>
      </c>
      <c r="X261" s="143"/>
      <c r="Y261" s="135"/>
      <c r="Z261" s="135"/>
      <c r="AA261" s="135"/>
      <c r="AB261" s="135"/>
      <c r="AC261" s="182"/>
      <c r="AD261" s="216"/>
      <c r="AE261" s="216"/>
      <c r="AF261" s="216"/>
      <c r="AG261" s="216"/>
      <c r="AH261" s="216"/>
      <c r="AI261" s="216"/>
      <c r="AJ261" s="216"/>
      <c r="AK261" s="221" t="str">
        <f>BerM1!U261</f>
        <v>OK</v>
      </c>
    </row>
    <row r="262" spans="1:37" ht="14.1" customHeight="1" x14ac:dyDescent="0.3">
      <c r="A262" s="180">
        <f>Ident!A262</f>
        <v>0</v>
      </c>
      <c r="B262" s="180">
        <f>Ident!B262</f>
        <v>0</v>
      </c>
      <c r="C262" s="180">
        <f>Ident!C262</f>
        <v>0</v>
      </c>
      <c r="D262" s="180">
        <f>Ident!D262</f>
        <v>0</v>
      </c>
      <c r="E262" s="141"/>
      <c r="F262" s="135"/>
      <c r="G262" s="135"/>
      <c r="H262" s="135"/>
      <c r="I262" s="135"/>
      <c r="J262" s="135"/>
      <c r="K262" s="135"/>
      <c r="L262" s="135"/>
      <c r="M262" s="181">
        <f>BerM1!E262</f>
        <v>0</v>
      </c>
      <c r="N262" s="202"/>
      <c r="O262" s="141"/>
      <c r="P262" s="202"/>
      <c r="Q262" s="205"/>
      <c r="R262" s="222" t="str">
        <f>BerM1!G262</f>
        <v>OK</v>
      </c>
      <c r="S262" s="141"/>
      <c r="T262" s="180">
        <f>BerM1!P262</f>
        <v>0</v>
      </c>
      <c r="U262" s="202"/>
      <c r="V262" s="221" t="str">
        <f>BerM1!R262</f>
        <v>OK</v>
      </c>
      <c r="W262" s="180">
        <f>BerM1!S262</f>
        <v>0</v>
      </c>
      <c r="X262" s="143"/>
      <c r="Y262" s="135"/>
      <c r="Z262" s="135"/>
      <c r="AA262" s="135"/>
      <c r="AB262" s="135"/>
      <c r="AC262" s="182"/>
      <c r="AD262" s="216"/>
      <c r="AE262" s="216"/>
      <c r="AF262" s="216"/>
      <c r="AG262" s="216"/>
      <c r="AH262" s="216"/>
      <c r="AI262" s="216"/>
      <c r="AJ262" s="216"/>
      <c r="AK262" s="221" t="str">
        <f>BerM1!U262</f>
        <v>OK</v>
      </c>
    </row>
    <row r="263" spans="1:37" ht="14.1" customHeight="1" x14ac:dyDescent="0.3">
      <c r="A263" s="180">
        <f>Ident!A263</f>
        <v>0</v>
      </c>
      <c r="B263" s="180">
        <f>Ident!B263</f>
        <v>0</v>
      </c>
      <c r="C263" s="180">
        <f>Ident!C263</f>
        <v>0</v>
      </c>
      <c r="D263" s="180">
        <f>Ident!D263</f>
        <v>0</v>
      </c>
      <c r="E263" s="141"/>
      <c r="F263" s="135"/>
      <c r="G263" s="135"/>
      <c r="H263" s="135"/>
      <c r="I263" s="135"/>
      <c r="J263" s="135"/>
      <c r="K263" s="135"/>
      <c r="L263" s="135"/>
      <c r="M263" s="181">
        <f>BerM1!E263</f>
        <v>0</v>
      </c>
      <c r="N263" s="202"/>
      <c r="O263" s="141"/>
      <c r="P263" s="202"/>
      <c r="Q263" s="205"/>
      <c r="R263" s="222" t="str">
        <f>BerM1!G263</f>
        <v>OK</v>
      </c>
      <c r="S263" s="141"/>
      <c r="T263" s="180">
        <f>BerM1!P263</f>
        <v>0</v>
      </c>
      <c r="U263" s="202"/>
      <c r="V263" s="221" t="str">
        <f>BerM1!R263</f>
        <v>OK</v>
      </c>
      <c r="W263" s="180">
        <f>BerM1!S263</f>
        <v>0</v>
      </c>
      <c r="X263" s="143"/>
      <c r="Y263" s="135"/>
      <c r="Z263" s="135"/>
      <c r="AA263" s="135"/>
      <c r="AB263" s="135"/>
      <c r="AC263" s="182"/>
      <c r="AD263" s="216"/>
      <c r="AE263" s="216"/>
      <c r="AF263" s="216"/>
      <c r="AG263" s="216"/>
      <c r="AH263" s="216"/>
      <c r="AI263" s="216"/>
      <c r="AJ263" s="216"/>
      <c r="AK263" s="221" t="str">
        <f>BerM1!U263</f>
        <v>OK</v>
      </c>
    </row>
    <row r="264" spans="1:37" ht="14.1" customHeight="1" x14ac:dyDescent="0.3">
      <c r="A264" s="180">
        <f>Ident!A264</f>
        <v>0</v>
      </c>
      <c r="B264" s="180">
        <f>Ident!B264</f>
        <v>0</v>
      </c>
      <c r="C264" s="180">
        <f>Ident!C264</f>
        <v>0</v>
      </c>
      <c r="D264" s="180">
        <f>Ident!D264</f>
        <v>0</v>
      </c>
      <c r="E264" s="141"/>
      <c r="F264" s="135"/>
      <c r="G264" s="135"/>
      <c r="H264" s="135"/>
      <c r="I264" s="135"/>
      <c r="J264" s="135"/>
      <c r="K264" s="135"/>
      <c r="L264" s="135"/>
      <c r="M264" s="181">
        <f>BerM1!E264</f>
        <v>0</v>
      </c>
      <c r="N264" s="202"/>
      <c r="O264" s="141"/>
      <c r="P264" s="202"/>
      <c r="Q264" s="205"/>
      <c r="R264" s="222" t="str">
        <f>BerM1!G264</f>
        <v>OK</v>
      </c>
      <c r="S264" s="141"/>
      <c r="T264" s="180">
        <f>BerM1!P264</f>
        <v>0</v>
      </c>
      <c r="U264" s="202"/>
      <c r="V264" s="221" t="str">
        <f>BerM1!R264</f>
        <v>OK</v>
      </c>
      <c r="W264" s="180">
        <f>BerM1!S264</f>
        <v>0</v>
      </c>
      <c r="X264" s="143"/>
      <c r="Y264" s="135"/>
      <c r="Z264" s="135"/>
      <c r="AA264" s="135"/>
      <c r="AB264" s="135"/>
      <c r="AC264" s="182"/>
      <c r="AD264" s="216"/>
      <c r="AE264" s="216"/>
      <c r="AF264" s="216"/>
      <c r="AG264" s="216"/>
      <c r="AH264" s="216"/>
      <c r="AI264" s="216"/>
      <c r="AJ264" s="216"/>
      <c r="AK264" s="221" t="str">
        <f>BerM1!U264</f>
        <v>OK</v>
      </c>
    </row>
    <row r="265" spans="1:37" ht="14.1" customHeight="1" x14ac:dyDescent="0.3">
      <c r="A265" s="180">
        <f>Ident!A265</f>
        <v>0</v>
      </c>
      <c r="B265" s="180">
        <f>Ident!B265</f>
        <v>0</v>
      </c>
      <c r="C265" s="180">
        <f>Ident!C265</f>
        <v>0</v>
      </c>
      <c r="D265" s="180">
        <f>Ident!D265</f>
        <v>0</v>
      </c>
      <c r="E265" s="141"/>
      <c r="F265" s="135"/>
      <c r="G265" s="135"/>
      <c r="H265" s="135"/>
      <c r="I265" s="135"/>
      <c r="J265" s="135"/>
      <c r="K265" s="135"/>
      <c r="L265" s="135"/>
      <c r="M265" s="181">
        <f>BerM1!E265</f>
        <v>0</v>
      </c>
      <c r="N265" s="202"/>
      <c r="O265" s="141"/>
      <c r="P265" s="202"/>
      <c r="Q265" s="205"/>
      <c r="R265" s="222" t="str">
        <f>BerM1!G265</f>
        <v>OK</v>
      </c>
      <c r="S265" s="141"/>
      <c r="T265" s="180">
        <f>BerM1!P265</f>
        <v>0</v>
      </c>
      <c r="U265" s="202"/>
      <c r="V265" s="221" t="str">
        <f>BerM1!R265</f>
        <v>OK</v>
      </c>
      <c r="W265" s="180">
        <f>BerM1!S265</f>
        <v>0</v>
      </c>
      <c r="X265" s="143"/>
      <c r="Y265" s="135"/>
      <c r="Z265" s="135"/>
      <c r="AA265" s="135"/>
      <c r="AB265" s="135"/>
      <c r="AC265" s="182"/>
      <c r="AD265" s="216"/>
      <c r="AE265" s="216"/>
      <c r="AF265" s="216"/>
      <c r="AG265" s="216"/>
      <c r="AH265" s="216"/>
      <c r="AI265" s="216"/>
      <c r="AJ265" s="216"/>
      <c r="AK265" s="221" t="str">
        <f>BerM1!U265</f>
        <v>OK</v>
      </c>
    </row>
    <row r="266" spans="1:37" ht="14.1" customHeight="1" x14ac:dyDescent="0.3">
      <c r="A266" s="180">
        <f>Ident!A266</f>
        <v>0</v>
      </c>
      <c r="B266" s="180">
        <f>Ident!B266</f>
        <v>0</v>
      </c>
      <c r="C266" s="180">
        <f>Ident!C266</f>
        <v>0</v>
      </c>
      <c r="D266" s="180">
        <f>Ident!D266</f>
        <v>0</v>
      </c>
      <c r="E266" s="141"/>
      <c r="F266" s="135"/>
      <c r="G266" s="135"/>
      <c r="H266" s="135"/>
      <c r="I266" s="135"/>
      <c r="J266" s="135"/>
      <c r="K266" s="135"/>
      <c r="L266" s="135"/>
      <c r="M266" s="181">
        <f>BerM1!E266</f>
        <v>0</v>
      </c>
      <c r="N266" s="202"/>
      <c r="O266" s="141"/>
      <c r="P266" s="202"/>
      <c r="Q266" s="205"/>
      <c r="R266" s="222" t="str">
        <f>BerM1!G266</f>
        <v>OK</v>
      </c>
      <c r="S266" s="141"/>
      <c r="T266" s="180">
        <f>BerM1!P266</f>
        <v>0</v>
      </c>
      <c r="U266" s="202"/>
      <c r="V266" s="221" t="str">
        <f>BerM1!R266</f>
        <v>OK</v>
      </c>
      <c r="W266" s="180">
        <f>BerM1!S266</f>
        <v>0</v>
      </c>
      <c r="X266" s="143"/>
      <c r="Y266" s="135"/>
      <c r="Z266" s="135"/>
      <c r="AA266" s="135"/>
      <c r="AB266" s="135"/>
      <c r="AC266" s="182"/>
      <c r="AD266" s="216"/>
      <c r="AE266" s="216"/>
      <c r="AF266" s="216"/>
      <c r="AG266" s="216"/>
      <c r="AH266" s="216"/>
      <c r="AI266" s="216"/>
      <c r="AJ266" s="216"/>
      <c r="AK266" s="221" t="str">
        <f>BerM1!U266</f>
        <v>OK</v>
      </c>
    </row>
    <row r="267" spans="1:37" ht="14.1" customHeight="1" x14ac:dyDescent="0.3">
      <c r="A267" s="180">
        <f>Ident!A267</f>
        <v>0</v>
      </c>
      <c r="B267" s="180">
        <f>Ident!B267</f>
        <v>0</v>
      </c>
      <c r="C267" s="180">
        <f>Ident!C267</f>
        <v>0</v>
      </c>
      <c r="D267" s="180">
        <f>Ident!D267</f>
        <v>0</v>
      </c>
      <c r="E267" s="141"/>
      <c r="F267" s="135"/>
      <c r="G267" s="135"/>
      <c r="H267" s="135"/>
      <c r="I267" s="135"/>
      <c r="J267" s="135"/>
      <c r="K267" s="135"/>
      <c r="L267" s="135"/>
      <c r="M267" s="181">
        <f>BerM1!E267</f>
        <v>0</v>
      </c>
      <c r="N267" s="202"/>
      <c r="O267" s="141"/>
      <c r="P267" s="202"/>
      <c r="Q267" s="205"/>
      <c r="R267" s="222" t="str">
        <f>BerM1!G267</f>
        <v>OK</v>
      </c>
      <c r="S267" s="141"/>
      <c r="T267" s="180">
        <f>BerM1!P267</f>
        <v>0</v>
      </c>
      <c r="U267" s="202"/>
      <c r="V267" s="221" t="str">
        <f>BerM1!R267</f>
        <v>OK</v>
      </c>
      <c r="W267" s="180">
        <f>BerM1!S267</f>
        <v>0</v>
      </c>
      <c r="X267" s="143"/>
      <c r="Y267" s="135"/>
      <c r="Z267" s="135"/>
      <c r="AA267" s="135"/>
      <c r="AB267" s="135"/>
      <c r="AC267" s="182"/>
      <c r="AD267" s="216"/>
      <c r="AE267" s="216"/>
      <c r="AF267" s="216"/>
      <c r="AG267" s="216"/>
      <c r="AH267" s="216"/>
      <c r="AI267" s="216"/>
      <c r="AJ267" s="216"/>
      <c r="AK267" s="221" t="str">
        <f>BerM1!U267</f>
        <v>OK</v>
      </c>
    </row>
    <row r="268" spans="1:37" ht="14.1" customHeight="1" x14ac:dyDescent="0.3">
      <c r="A268" s="180">
        <f>Ident!A268</f>
        <v>0</v>
      </c>
      <c r="B268" s="180">
        <f>Ident!B268</f>
        <v>0</v>
      </c>
      <c r="C268" s="180">
        <f>Ident!C268</f>
        <v>0</v>
      </c>
      <c r="D268" s="180">
        <f>Ident!D268</f>
        <v>0</v>
      </c>
      <c r="E268" s="141"/>
      <c r="F268" s="135"/>
      <c r="G268" s="135"/>
      <c r="H268" s="135"/>
      <c r="I268" s="135"/>
      <c r="J268" s="135"/>
      <c r="K268" s="135"/>
      <c r="L268" s="135"/>
      <c r="M268" s="181">
        <f>BerM1!E268</f>
        <v>0</v>
      </c>
      <c r="N268" s="202"/>
      <c r="O268" s="141"/>
      <c r="P268" s="202"/>
      <c r="Q268" s="205"/>
      <c r="R268" s="222" t="str">
        <f>BerM1!G268</f>
        <v>OK</v>
      </c>
      <c r="S268" s="141"/>
      <c r="T268" s="180">
        <f>BerM1!P268</f>
        <v>0</v>
      </c>
      <c r="U268" s="202"/>
      <c r="V268" s="221" t="str">
        <f>BerM1!R268</f>
        <v>OK</v>
      </c>
      <c r="W268" s="180">
        <f>BerM1!S268</f>
        <v>0</v>
      </c>
      <c r="X268" s="143"/>
      <c r="Y268" s="135"/>
      <c r="Z268" s="135"/>
      <c r="AA268" s="135"/>
      <c r="AB268" s="135"/>
      <c r="AC268" s="182"/>
      <c r="AD268" s="216"/>
      <c r="AE268" s="216"/>
      <c r="AF268" s="216"/>
      <c r="AG268" s="216"/>
      <c r="AH268" s="216"/>
      <c r="AI268" s="216"/>
      <c r="AJ268" s="216"/>
      <c r="AK268" s="221" t="str">
        <f>BerM1!U268</f>
        <v>OK</v>
      </c>
    </row>
    <row r="269" spans="1:37" ht="14.1" customHeight="1" x14ac:dyDescent="0.3">
      <c r="A269" s="180">
        <f>Ident!A269</f>
        <v>0</v>
      </c>
      <c r="B269" s="180">
        <f>Ident!B269</f>
        <v>0</v>
      </c>
      <c r="C269" s="180">
        <f>Ident!C269</f>
        <v>0</v>
      </c>
      <c r="D269" s="180">
        <f>Ident!D269</f>
        <v>0</v>
      </c>
      <c r="E269" s="141"/>
      <c r="F269" s="135"/>
      <c r="G269" s="135"/>
      <c r="H269" s="135"/>
      <c r="I269" s="135"/>
      <c r="J269" s="135"/>
      <c r="K269" s="135"/>
      <c r="L269" s="135"/>
      <c r="M269" s="181">
        <f>BerM1!E269</f>
        <v>0</v>
      </c>
      <c r="N269" s="202"/>
      <c r="O269" s="141"/>
      <c r="P269" s="202"/>
      <c r="Q269" s="205"/>
      <c r="R269" s="222" t="str">
        <f>BerM1!G269</f>
        <v>OK</v>
      </c>
      <c r="S269" s="141"/>
      <c r="T269" s="180">
        <f>BerM1!P269</f>
        <v>0</v>
      </c>
      <c r="U269" s="202"/>
      <c r="V269" s="221" t="str">
        <f>BerM1!R269</f>
        <v>OK</v>
      </c>
      <c r="W269" s="180">
        <f>BerM1!S269</f>
        <v>0</v>
      </c>
      <c r="X269" s="143"/>
      <c r="Y269" s="135"/>
      <c r="Z269" s="135"/>
      <c r="AA269" s="135"/>
      <c r="AB269" s="135"/>
      <c r="AC269" s="182"/>
      <c r="AD269" s="216"/>
      <c r="AE269" s="216"/>
      <c r="AF269" s="216"/>
      <c r="AG269" s="216"/>
      <c r="AH269" s="216"/>
      <c r="AI269" s="216"/>
      <c r="AJ269" s="216"/>
      <c r="AK269" s="221" t="str">
        <f>BerM1!U269</f>
        <v>OK</v>
      </c>
    </row>
    <row r="270" spans="1:37" ht="14.1" customHeight="1" x14ac:dyDescent="0.3">
      <c r="A270" s="180">
        <f>Ident!A270</f>
        <v>0</v>
      </c>
      <c r="B270" s="180">
        <f>Ident!B270</f>
        <v>0</v>
      </c>
      <c r="C270" s="180">
        <f>Ident!C270</f>
        <v>0</v>
      </c>
      <c r="D270" s="180">
        <f>Ident!D270</f>
        <v>0</v>
      </c>
      <c r="E270" s="141"/>
      <c r="F270" s="135"/>
      <c r="G270" s="135"/>
      <c r="H270" s="135"/>
      <c r="I270" s="135"/>
      <c r="J270" s="135"/>
      <c r="K270" s="135"/>
      <c r="L270" s="135"/>
      <c r="M270" s="181">
        <f>BerM1!E270</f>
        <v>0</v>
      </c>
      <c r="N270" s="202"/>
      <c r="O270" s="141"/>
      <c r="P270" s="202"/>
      <c r="Q270" s="205"/>
      <c r="R270" s="222" t="str">
        <f>BerM1!G270</f>
        <v>OK</v>
      </c>
      <c r="S270" s="141"/>
      <c r="T270" s="180">
        <f>BerM1!P270</f>
        <v>0</v>
      </c>
      <c r="U270" s="202"/>
      <c r="V270" s="221" t="str">
        <f>BerM1!R270</f>
        <v>OK</v>
      </c>
      <c r="W270" s="180">
        <f>BerM1!S270</f>
        <v>0</v>
      </c>
      <c r="X270" s="143"/>
      <c r="Y270" s="135"/>
      <c r="Z270" s="135"/>
      <c r="AA270" s="135"/>
      <c r="AB270" s="135"/>
      <c r="AC270" s="182"/>
      <c r="AD270" s="216"/>
      <c r="AE270" s="216"/>
      <c r="AF270" s="216"/>
      <c r="AG270" s="216"/>
      <c r="AH270" s="216"/>
      <c r="AI270" s="216"/>
      <c r="AJ270" s="216"/>
      <c r="AK270" s="221" t="str">
        <f>BerM1!U270</f>
        <v>OK</v>
      </c>
    </row>
    <row r="271" spans="1:37" ht="14.1" customHeight="1" x14ac:dyDescent="0.3">
      <c r="A271" s="180">
        <f>Ident!A271</f>
        <v>0</v>
      </c>
      <c r="B271" s="180">
        <f>Ident!B271</f>
        <v>0</v>
      </c>
      <c r="C271" s="180">
        <f>Ident!C271</f>
        <v>0</v>
      </c>
      <c r="D271" s="180">
        <f>Ident!D271</f>
        <v>0</v>
      </c>
      <c r="E271" s="141"/>
      <c r="F271" s="135"/>
      <c r="G271" s="135"/>
      <c r="H271" s="135"/>
      <c r="I271" s="135"/>
      <c r="J271" s="135"/>
      <c r="K271" s="135"/>
      <c r="L271" s="135"/>
      <c r="M271" s="181">
        <f>BerM1!E271</f>
        <v>0</v>
      </c>
      <c r="N271" s="202"/>
      <c r="O271" s="141"/>
      <c r="P271" s="202"/>
      <c r="Q271" s="205"/>
      <c r="R271" s="222" t="str">
        <f>BerM1!G271</f>
        <v>OK</v>
      </c>
      <c r="S271" s="141"/>
      <c r="T271" s="180">
        <f>BerM1!P271</f>
        <v>0</v>
      </c>
      <c r="U271" s="202"/>
      <c r="V271" s="221" t="str">
        <f>BerM1!R271</f>
        <v>OK</v>
      </c>
      <c r="W271" s="180">
        <f>BerM1!S271</f>
        <v>0</v>
      </c>
      <c r="X271" s="143"/>
      <c r="Y271" s="135"/>
      <c r="Z271" s="135"/>
      <c r="AA271" s="135"/>
      <c r="AB271" s="135"/>
      <c r="AC271" s="182"/>
      <c r="AD271" s="216"/>
      <c r="AE271" s="216"/>
      <c r="AF271" s="216"/>
      <c r="AG271" s="216"/>
      <c r="AH271" s="216"/>
      <c r="AI271" s="216"/>
      <c r="AJ271" s="216"/>
      <c r="AK271" s="221" t="str">
        <f>BerM1!U271</f>
        <v>OK</v>
      </c>
    </row>
    <row r="272" spans="1:37" ht="14.1" customHeight="1" x14ac:dyDescent="0.3">
      <c r="A272" s="180">
        <f>Ident!A272</f>
        <v>0</v>
      </c>
      <c r="B272" s="180">
        <f>Ident!B272</f>
        <v>0</v>
      </c>
      <c r="C272" s="180">
        <f>Ident!C272</f>
        <v>0</v>
      </c>
      <c r="D272" s="180">
        <f>Ident!D272</f>
        <v>0</v>
      </c>
      <c r="E272" s="141"/>
      <c r="F272" s="135"/>
      <c r="G272" s="135"/>
      <c r="H272" s="135"/>
      <c r="I272" s="135"/>
      <c r="J272" s="135"/>
      <c r="K272" s="135"/>
      <c r="L272" s="135"/>
      <c r="M272" s="181">
        <f>BerM1!E272</f>
        <v>0</v>
      </c>
      <c r="N272" s="202"/>
      <c r="O272" s="141"/>
      <c r="P272" s="202"/>
      <c r="Q272" s="205"/>
      <c r="R272" s="222" t="str">
        <f>BerM1!G272</f>
        <v>OK</v>
      </c>
      <c r="S272" s="141"/>
      <c r="T272" s="180">
        <f>BerM1!P272</f>
        <v>0</v>
      </c>
      <c r="U272" s="202"/>
      <c r="V272" s="221" t="str">
        <f>BerM1!R272</f>
        <v>OK</v>
      </c>
      <c r="W272" s="180">
        <f>BerM1!S272</f>
        <v>0</v>
      </c>
      <c r="X272" s="143"/>
      <c r="Y272" s="135"/>
      <c r="Z272" s="135"/>
      <c r="AA272" s="135"/>
      <c r="AB272" s="135"/>
      <c r="AC272" s="182"/>
      <c r="AD272" s="216"/>
      <c r="AE272" s="216"/>
      <c r="AF272" s="216"/>
      <c r="AG272" s="216"/>
      <c r="AH272" s="216"/>
      <c r="AI272" s="216"/>
      <c r="AJ272" s="216"/>
      <c r="AK272" s="221" t="str">
        <f>BerM1!U272</f>
        <v>OK</v>
      </c>
    </row>
    <row r="273" spans="1:37" ht="14.1" customHeight="1" x14ac:dyDescent="0.3">
      <c r="A273" s="180">
        <f>Ident!A273</f>
        <v>0</v>
      </c>
      <c r="B273" s="180">
        <f>Ident!B273</f>
        <v>0</v>
      </c>
      <c r="C273" s="180">
        <f>Ident!C273</f>
        <v>0</v>
      </c>
      <c r="D273" s="180">
        <f>Ident!D273</f>
        <v>0</v>
      </c>
      <c r="E273" s="141"/>
      <c r="F273" s="135"/>
      <c r="G273" s="135"/>
      <c r="H273" s="135"/>
      <c r="I273" s="135"/>
      <c r="J273" s="135"/>
      <c r="K273" s="135"/>
      <c r="L273" s="135"/>
      <c r="M273" s="181">
        <f>BerM1!E273</f>
        <v>0</v>
      </c>
      <c r="N273" s="202"/>
      <c r="O273" s="141"/>
      <c r="P273" s="202"/>
      <c r="Q273" s="205"/>
      <c r="R273" s="222" t="str">
        <f>BerM1!G273</f>
        <v>OK</v>
      </c>
      <c r="S273" s="141"/>
      <c r="T273" s="180">
        <f>BerM1!P273</f>
        <v>0</v>
      </c>
      <c r="U273" s="202"/>
      <c r="V273" s="221" t="str">
        <f>BerM1!R273</f>
        <v>OK</v>
      </c>
      <c r="W273" s="180">
        <f>BerM1!S273</f>
        <v>0</v>
      </c>
      <c r="X273" s="143"/>
      <c r="Y273" s="135"/>
      <c r="Z273" s="135"/>
      <c r="AA273" s="135"/>
      <c r="AB273" s="135"/>
      <c r="AC273" s="182"/>
      <c r="AD273" s="216"/>
      <c r="AE273" s="216"/>
      <c r="AF273" s="216"/>
      <c r="AG273" s="216"/>
      <c r="AH273" s="216"/>
      <c r="AI273" s="216"/>
      <c r="AJ273" s="216"/>
      <c r="AK273" s="221" t="str">
        <f>BerM1!U273</f>
        <v>OK</v>
      </c>
    </row>
    <row r="274" spans="1:37" ht="14.1" customHeight="1" x14ac:dyDescent="0.3">
      <c r="A274" s="180">
        <f>Ident!A274</f>
        <v>0</v>
      </c>
      <c r="B274" s="180">
        <f>Ident!B274</f>
        <v>0</v>
      </c>
      <c r="C274" s="180">
        <f>Ident!C274</f>
        <v>0</v>
      </c>
      <c r="D274" s="180">
        <f>Ident!D274</f>
        <v>0</v>
      </c>
      <c r="E274" s="141"/>
      <c r="F274" s="135"/>
      <c r="G274" s="135"/>
      <c r="H274" s="135"/>
      <c r="I274" s="135"/>
      <c r="J274" s="135"/>
      <c r="K274" s="135"/>
      <c r="L274" s="135"/>
      <c r="M274" s="181">
        <f>BerM1!E274</f>
        <v>0</v>
      </c>
      <c r="N274" s="202"/>
      <c r="O274" s="141"/>
      <c r="P274" s="202"/>
      <c r="Q274" s="205"/>
      <c r="R274" s="222" t="str">
        <f>BerM1!G274</f>
        <v>OK</v>
      </c>
      <c r="S274" s="141"/>
      <c r="T274" s="180">
        <f>BerM1!P274</f>
        <v>0</v>
      </c>
      <c r="U274" s="202"/>
      <c r="V274" s="221" t="str">
        <f>BerM1!R274</f>
        <v>OK</v>
      </c>
      <c r="W274" s="180">
        <f>BerM1!S274</f>
        <v>0</v>
      </c>
      <c r="X274" s="143"/>
      <c r="Y274" s="135"/>
      <c r="Z274" s="135"/>
      <c r="AA274" s="135"/>
      <c r="AB274" s="135"/>
      <c r="AC274" s="182"/>
      <c r="AD274" s="216"/>
      <c r="AE274" s="216"/>
      <c r="AF274" s="216"/>
      <c r="AG274" s="216"/>
      <c r="AH274" s="216"/>
      <c r="AI274" s="216"/>
      <c r="AJ274" s="216"/>
      <c r="AK274" s="221" t="str">
        <f>BerM1!U274</f>
        <v>OK</v>
      </c>
    </row>
    <row r="275" spans="1:37" ht="14.1" customHeight="1" x14ac:dyDescent="0.3">
      <c r="A275" s="180">
        <f>Ident!A275</f>
        <v>0</v>
      </c>
      <c r="B275" s="180">
        <f>Ident!B275</f>
        <v>0</v>
      </c>
      <c r="C275" s="180">
        <f>Ident!C275</f>
        <v>0</v>
      </c>
      <c r="D275" s="180">
        <f>Ident!D275</f>
        <v>0</v>
      </c>
      <c r="E275" s="141"/>
      <c r="F275" s="135"/>
      <c r="G275" s="135"/>
      <c r="H275" s="135"/>
      <c r="I275" s="135"/>
      <c r="J275" s="135"/>
      <c r="K275" s="135"/>
      <c r="L275" s="135"/>
      <c r="M275" s="181">
        <f>BerM1!E275</f>
        <v>0</v>
      </c>
      <c r="N275" s="202"/>
      <c r="O275" s="141"/>
      <c r="P275" s="202"/>
      <c r="Q275" s="205"/>
      <c r="R275" s="222" t="str">
        <f>BerM1!G275</f>
        <v>OK</v>
      </c>
      <c r="S275" s="141"/>
      <c r="T275" s="180">
        <f>BerM1!P275</f>
        <v>0</v>
      </c>
      <c r="U275" s="202"/>
      <c r="V275" s="221" t="str">
        <f>BerM1!R275</f>
        <v>OK</v>
      </c>
      <c r="W275" s="180">
        <f>BerM1!S275</f>
        <v>0</v>
      </c>
      <c r="X275" s="143"/>
      <c r="Y275" s="135"/>
      <c r="Z275" s="135"/>
      <c r="AA275" s="135"/>
      <c r="AB275" s="135"/>
      <c r="AC275" s="182"/>
      <c r="AD275" s="216"/>
      <c r="AE275" s="216"/>
      <c r="AF275" s="216"/>
      <c r="AG275" s="216"/>
      <c r="AH275" s="216"/>
      <c r="AI275" s="216"/>
      <c r="AJ275" s="216"/>
      <c r="AK275" s="221" t="str">
        <f>BerM1!U275</f>
        <v>OK</v>
      </c>
    </row>
    <row r="276" spans="1:37" ht="14.1" customHeight="1" x14ac:dyDescent="0.3">
      <c r="A276" s="180">
        <f>Ident!A276</f>
        <v>0</v>
      </c>
      <c r="B276" s="180">
        <f>Ident!B276</f>
        <v>0</v>
      </c>
      <c r="C276" s="180">
        <f>Ident!C276</f>
        <v>0</v>
      </c>
      <c r="D276" s="180">
        <f>Ident!D276</f>
        <v>0</v>
      </c>
      <c r="E276" s="141"/>
      <c r="F276" s="135"/>
      <c r="G276" s="135"/>
      <c r="H276" s="135"/>
      <c r="I276" s="135"/>
      <c r="J276" s="135"/>
      <c r="K276" s="135"/>
      <c r="L276" s="135"/>
      <c r="M276" s="181">
        <f>BerM1!E276</f>
        <v>0</v>
      </c>
      <c r="N276" s="202"/>
      <c r="O276" s="141"/>
      <c r="P276" s="202"/>
      <c r="Q276" s="205"/>
      <c r="R276" s="222" t="str">
        <f>BerM1!G276</f>
        <v>OK</v>
      </c>
      <c r="S276" s="141"/>
      <c r="T276" s="180">
        <f>BerM1!P276</f>
        <v>0</v>
      </c>
      <c r="U276" s="202"/>
      <c r="V276" s="221" t="str">
        <f>BerM1!R276</f>
        <v>OK</v>
      </c>
      <c r="W276" s="180">
        <f>BerM1!S276</f>
        <v>0</v>
      </c>
      <c r="X276" s="143"/>
      <c r="Y276" s="135"/>
      <c r="Z276" s="135"/>
      <c r="AA276" s="135"/>
      <c r="AB276" s="135"/>
      <c r="AC276" s="182"/>
      <c r="AD276" s="216"/>
      <c r="AE276" s="216"/>
      <c r="AF276" s="216"/>
      <c r="AG276" s="216"/>
      <c r="AH276" s="216"/>
      <c r="AI276" s="216"/>
      <c r="AJ276" s="216"/>
      <c r="AK276" s="221" t="str">
        <f>BerM1!U276</f>
        <v>OK</v>
      </c>
    </row>
    <row r="277" spans="1:37" ht="14.1" customHeight="1" x14ac:dyDescent="0.3">
      <c r="A277" s="180">
        <f>Ident!A277</f>
        <v>0</v>
      </c>
      <c r="B277" s="180">
        <f>Ident!B277</f>
        <v>0</v>
      </c>
      <c r="C277" s="180">
        <f>Ident!C277</f>
        <v>0</v>
      </c>
      <c r="D277" s="180">
        <f>Ident!D277</f>
        <v>0</v>
      </c>
      <c r="E277" s="141"/>
      <c r="F277" s="135"/>
      <c r="G277" s="135"/>
      <c r="H277" s="135"/>
      <c r="I277" s="135"/>
      <c r="J277" s="135"/>
      <c r="K277" s="135"/>
      <c r="L277" s="135"/>
      <c r="M277" s="181">
        <f>BerM1!E277</f>
        <v>0</v>
      </c>
      <c r="N277" s="202"/>
      <c r="O277" s="141"/>
      <c r="P277" s="202"/>
      <c r="Q277" s="205"/>
      <c r="R277" s="222" t="str">
        <f>BerM1!G277</f>
        <v>OK</v>
      </c>
      <c r="S277" s="141"/>
      <c r="T277" s="180">
        <f>BerM1!P277</f>
        <v>0</v>
      </c>
      <c r="U277" s="202"/>
      <c r="V277" s="221" t="str">
        <f>BerM1!R277</f>
        <v>OK</v>
      </c>
      <c r="W277" s="180">
        <f>BerM1!S277</f>
        <v>0</v>
      </c>
      <c r="X277" s="143"/>
      <c r="Y277" s="135"/>
      <c r="Z277" s="135"/>
      <c r="AA277" s="135"/>
      <c r="AB277" s="135"/>
      <c r="AC277" s="182"/>
      <c r="AD277" s="216"/>
      <c r="AE277" s="216"/>
      <c r="AF277" s="216"/>
      <c r="AG277" s="216"/>
      <c r="AH277" s="216"/>
      <c r="AI277" s="216"/>
      <c r="AJ277" s="216"/>
      <c r="AK277" s="221" t="str">
        <f>BerM1!U277</f>
        <v>OK</v>
      </c>
    </row>
    <row r="278" spans="1:37" ht="14.1" customHeight="1" x14ac:dyDescent="0.3">
      <c r="A278" s="180">
        <f>Ident!A278</f>
        <v>0</v>
      </c>
      <c r="B278" s="180">
        <f>Ident!B278</f>
        <v>0</v>
      </c>
      <c r="C278" s="180">
        <f>Ident!C278</f>
        <v>0</v>
      </c>
      <c r="D278" s="180">
        <f>Ident!D278</f>
        <v>0</v>
      </c>
      <c r="E278" s="141"/>
      <c r="F278" s="135"/>
      <c r="G278" s="135"/>
      <c r="H278" s="135"/>
      <c r="I278" s="135"/>
      <c r="J278" s="135"/>
      <c r="K278" s="135"/>
      <c r="L278" s="135"/>
      <c r="M278" s="181">
        <f>BerM1!E278</f>
        <v>0</v>
      </c>
      <c r="N278" s="202"/>
      <c r="O278" s="141"/>
      <c r="P278" s="202"/>
      <c r="Q278" s="205"/>
      <c r="R278" s="222" t="str">
        <f>BerM1!G278</f>
        <v>OK</v>
      </c>
      <c r="S278" s="141"/>
      <c r="T278" s="180">
        <f>BerM1!P278</f>
        <v>0</v>
      </c>
      <c r="U278" s="202"/>
      <c r="V278" s="221" t="str">
        <f>BerM1!R278</f>
        <v>OK</v>
      </c>
      <c r="W278" s="180">
        <f>BerM1!S278</f>
        <v>0</v>
      </c>
      <c r="X278" s="143"/>
      <c r="Y278" s="135"/>
      <c r="Z278" s="135"/>
      <c r="AA278" s="135"/>
      <c r="AB278" s="135"/>
      <c r="AC278" s="182"/>
      <c r="AD278" s="216"/>
      <c r="AE278" s="216"/>
      <c r="AF278" s="216"/>
      <c r="AG278" s="216"/>
      <c r="AH278" s="216"/>
      <c r="AI278" s="216"/>
      <c r="AJ278" s="216"/>
      <c r="AK278" s="221" t="str">
        <f>BerM1!U278</f>
        <v>OK</v>
      </c>
    </row>
    <row r="279" spans="1:37" ht="14.1" customHeight="1" x14ac:dyDescent="0.3">
      <c r="A279" s="180">
        <f>Ident!A279</f>
        <v>0</v>
      </c>
      <c r="B279" s="180">
        <f>Ident!B279</f>
        <v>0</v>
      </c>
      <c r="C279" s="180">
        <f>Ident!C279</f>
        <v>0</v>
      </c>
      <c r="D279" s="180">
        <f>Ident!D279</f>
        <v>0</v>
      </c>
      <c r="E279" s="141"/>
      <c r="F279" s="135"/>
      <c r="G279" s="135"/>
      <c r="H279" s="135"/>
      <c r="I279" s="135"/>
      <c r="J279" s="135"/>
      <c r="K279" s="135"/>
      <c r="L279" s="135"/>
      <c r="M279" s="181">
        <f>BerM1!E279</f>
        <v>0</v>
      </c>
      <c r="N279" s="202"/>
      <c r="O279" s="141"/>
      <c r="P279" s="202"/>
      <c r="Q279" s="205"/>
      <c r="R279" s="222" t="str">
        <f>BerM1!G279</f>
        <v>OK</v>
      </c>
      <c r="S279" s="141"/>
      <c r="T279" s="180">
        <f>BerM1!P279</f>
        <v>0</v>
      </c>
      <c r="U279" s="202"/>
      <c r="V279" s="221" t="str">
        <f>BerM1!R279</f>
        <v>OK</v>
      </c>
      <c r="W279" s="180">
        <f>BerM1!S279</f>
        <v>0</v>
      </c>
      <c r="X279" s="143"/>
      <c r="Y279" s="135"/>
      <c r="Z279" s="135"/>
      <c r="AA279" s="135"/>
      <c r="AB279" s="135"/>
      <c r="AC279" s="182"/>
      <c r="AD279" s="216"/>
      <c r="AE279" s="216"/>
      <c r="AF279" s="216"/>
      <c r="AG279" s="216"/>
      <c r="AH279" s="216"/>
      <c r="AI279" s="216"/>
      <c r="AJ279" s="216"/>
      <c r="AK279" s="221" t="str">
        <f>BerM1!U279</f>
        <v>OK</v>
      </c>
    </row>
    <row r="280" spans="1:37" ht="14.1" customHeight="1" x14ac:dyDescent="0.3">
      <c r="A280" s="180">
        <f>Ident!A280</f>
        <v>0</v>
      </c>
      <c r="B280" s="180">
        <f>Ident!B280</f>
        <v>0</v>
      </c>
      <c r="C280" s="180">
        <f>Ident!C280</f>
        <v>0</v>
      </c>
      <c r="D280" s="180">
        <f>Ident!D280</f>
        <v>0</v>
      </c>
      <c r="E280" s="141"/>
      <c r="F280" s="135"/>
      <c r="G280" s="135"/>
      <c r="H280" s="135"/>
      <c r="I280" s="135"/>
      <c r="J280" s="135"/>
      <c r="K280" s="135"/>
      <c r="L280" s="135"/>
      <c r="M280" s="181">
        <f>BerM1!E280</f>
        <v>0</v>
      </c>
      <c r="N280" s="202"/>
      <c r="O280" s="141"/>
      <c r="P280" s="202"/>
      <c r="Q280" s="205"/>
      <c r="R280" s="222" t="str">
        <f>BerM1!G280</f>
        <v>OK</v>
      </c>
      <c r="S280" s="141"/>
      <c r="T280" s="180">
        <f>BerM1!P280</f>
        <v>0</v>
      </c>
      <c r="U280" s="202"/>
      <c r="V280" s="221" t="str">
        <f>BerM1!R280</f>
        <v>OK</v>
      </c>
      <c r="W280" s="180">
        <f>BerM1!S280</f>
        <v>0</v>
      </c>
      <c r="X280" s="143"/>
      <c r="Y280" s="135"/>
      <c r="Z280" s="135"/>
      <c r="AA280" s="135"/>
      <c r="AB280" s="135"/>
      <c r="AC280" s="182"/>
      <c r="AD280" s="216"/>
      <c r="AE280" s="216"/>
      <c r="AF280" s="216"/>
      <c r="AG280" s="216"/>
      <c r="AH280" s="216"/>
      <c r="AI280" s="216"/>
      <c r="AJ280" s="216"/>
      <c r="AK280" s="221" t="str">
        <f>BerM1!U280</f>
        <v>OK</v>
      </c>
    </row>
    <row r="281" spans="1:37" ht="14.1" customHeight="1" x14ac:dyDescent="0.3">
      <c r="A281" s="180">
        <f>Ident!A281</f>
        <v>0</v>
      </c>
      <c r="B281" s="180">
        <f>Ident!B281</f>
        <v>0</v>
      </c>
      <c r="C281" s="180">
        <f>Ident!C281</f>
        <v>0</v>
      </c>
      <c r="D281" s="180">
        <f>Ident!D281</f>
        <v>0</v>
      </c>
      <c r="E281" s="141"/>
      <c r="F281" s="135"/>
      <c r="G281" s="135"/>
      <c r="H281" s="135"/>
      <c r="I281" s="135"/>
      <c r="J281" s="135"/>
      <c r="K281" s="135"/>
      <c r="L281" s="135"/>
      <c r="M281" s="181">
        <f>BerM1!E281</f>
        <v>0</v>
      </c>
      <c r="N281" s="202"/>
      <c r="O281" s="141"/>
      <c r="P281" s="202"/>
      <c r="Q281" s="205"/>
      <c r="R281" s="222" t="str">
        <f>BerM1!G281</f>
        <v>OK</v>
      </c>
      <c r="S281" s="141"/>
      <c r="T281" s="180">
        <f>BerM1!P281</f>
        <v>0</v>
      </c>
      <c r="U281" s="202"/>
      <c r="V281" s="221" t="str">
        <f>BerM1!R281</f>
        <v>OK</v>
      </c>
      <c r="W281" s="180">
        <f>BerM1!S281</f>
        <v>0</v>
      </c>
      <c r="X281" s="143"/>
      <c r="Y281" s="135"/>
      <c r="Z281" s="135"/>
      <c r="AA281" s="135"/>
      <c r="AB281" s="135"/>
      <c r="AC281" s="182"/>
      <c r="AD281" s="216"/>
      <c r="AE281" s="216"/>
      <c r="AF281" s="216"/>
      <c r="AG281" s="216"/>
      <c r="AH281" s="216"/>
      <c r="AI281" s="216"/>
      <c r="AJ281" s="216"/>
      <c r="AK281" s="221" t="str">
        <f>BerM1!U281</f>
        <v>OK</v>
      </c>
    </row>
    <row r="282" spans="1:37" ht="14.1" customHeight="1" x14ac:dyDescent="0.3">
      <c r="A282" s="180">
        <f>Ident!A282</f>
        <v>0</v>
      </c>
      <c r="B282" s="180">
        <f>Ident!B282</f>
        <v>0</v>
      </c>
      <c r="C282" s="180">
        <f>Ident!C282</f>
        <v>0</v>
      </c>
      <c r="D282" s="180">
        <f>Ident!D282</f>
        <v>0</v>
      </c>
      <c r="E282" s="141"/>
      <c r="F282" s="135"/>
      <c r="G282" s="135"/>
      <c r="H282" s="135"/>
      <c r="I282" s="135"/>
      <c r="J282" s="135"/>
      <c r="K282" s="135"/>
      <c r="L282" s="135"/>
      <c r="M282" s="181">
        <f>BerM1!E282</f>
        <v>0</v>
      </c>
      <c r="N282" s="202"/>
      <c r="O282" s="141"/>
      <c r="P282" s="202"/>
      <c r="Q282" s="205"/>
      <c r="R282" s="222" t="str">
        <f>BerM1!G282</f>
        <v>OK</v>
      </c>
      <c r="S282" s="141"/>
      <c r="T282" s="180">
        <f>BerM1!P282</f>
        <v>0</v>
      </c>
      <c r="U282" s="202"/>
      <c r="V282" s="221" t="str">
        <f>BerM1!R282</f>
        <v>OK</v>
      </c>
      <c r="W282" s="180">
        <f>BerM1!S282</f>
        <v>0</v>
      </c>
      <c r="X282" s="143"/>
      <c r="Y282" s="135"/>
      <c r="Z282" s="135"/>
      <c r="AA282" s="135"/>
      <c r="AB282" s="135"/>
      <c r="AC282" s="182"/>
      <c r="AD282" s="216"/>
      <c r="AE282" s="216"/>
      <c r="AF282" s="216"/>
      <c r="AG282" s="216"/>
      <c r="AH282" s="216"/>
      <c r="AI282" s="216"/>
      <c r="AJ282" s="216"/>
      <c r="AK282" s="221" t="str">
        <f>BerM1!U282</f>
        <v>OK</v>
      </c>
    </row>
    <row r="283" spans="1:37" ht="14.1" customHeight="1" x14ac:dyDescent="0.3">
      <c r="A283" s="180">
        <f>Ident!A283</f>
        <v>0</v>
      </c>
      <c r="B283" s="180">
        <f>Ident!B283</f>
        <v>0</v>
      </c>
      <c r="C283" s="180">
        <f>Ident!C283</f>
        <v>0</v>
      </c>
      <c r="D283" s="180">
        <f>Ident!D283</f>
        <v>0</v>
      </c>
      <c r="E283" s="141"/>
      <c r="F283" s="135"/>
      <c r="G283" s="135"/>
      <c r="H283" s="135"/>
      <c r="I283" s="135"/>
      <c r="J283" s="135"/>
      <c r="K283" s="135"/>
      <c r="L283" s="135"/>
      <c r="M283" s="181">
        <f>BerM1!E283</f>
        <v>0</v>
      </c>
      <c r="N283" s="202"/>
      <c r="O283" s="141"/>
      <c r="P283" s="202"/>
      <c r="Q283" s="205"/>
      <c r="R283" s="222" t="str">
        <f>BerM1!G283</f>
        <v>OK</v>
      </c>
      <c r="S283" s="141"/>
      <c r="T283" s="180">
        <f>BerM1!P283</f>
        <v>0</v>
      </c>
      <c r="U283" s="202"/>
      <c r="V283" s="221" t="str">
        <f>BerM1!R283</f>
        <v>OK</v>
      </c>
      <c r="W283" s="180">
        <f>BerM1!S283</f>
        <v>0</v>
      </c>
      <c r="X283" s="143"/>
      <c r="Y283" s="135"/>
      <c r="Z283" s="135"/>
      <c r="AA283" s="135"/>
      <c r="AB283" s="135"/>
      <c r="AC283" s="182"/>
      <c r="AD283" s="216"/>
      <c r="AE283" s="216"/>
      <c r="AF283" s="216"/>
      <c r="AG283" s="216"/>
      <c r="AH283" s="216"/>
      <c r="AI283" s="216"/>
      <c r="AJ283" s="216"/>
      <c r="AK283" s="221" t="str">
        <f>BerM1!U283</f>
        <v>OK</v>
      </c>
    </row>
    <row r="284" spans="1:37" ht="14.1" customHeight="1" x14ac:dyDescent="0.3">
      <c r="A284" s="180">
        <f>Ident!A284</f>
        <v>0</v>
      </c>
      <c r="B284" s="180">
        <f>Ident!B284</f>
        <v>0</v>
      </c>
      <c r="C284" s="180">
        <f>Ident!C284</f>
        <v>0</v>
      </c>
      <c r="D284" s="180">
        <f>Ident!D284</f>
        <v>0</v>
      </c>
      <c r="E284" s="141"/>
      <c r="F284" s="135"/>
      <c r="G284" s="135"/>
      <c r="H284" s="135"/>
      <c r="I284" s="135"/>
      <c r="J284" s="135"/>
      <c r="K284" s="135"/>
      <c r="L284" s="135"/>
      <c r="M284" s="181">
        <f>BerM1!E284</f>
        <v>0</v>
      </c>
      <c r="N284" s="202"/>
      <c r="O284" s="141"/>
      <c r="P284" s="202"/>
      <c r="Q284" s="205"/>
      <c r="R284" s="222" t="str">
        <f>BerM1!G284</f>
        <v>OK</v>
      </c>
      <c r="S284" s="141"/>
      <c r="T284" s="180">
        <f>BerM1!P284</f>
        <v>0</v>
      </c>
      <c r="U284" s="202"/>
      <c r="V284" s="221" t="str">
        <f>BerM1!R284</f>
        <v>OK</v>
      </c>
      <c r="W284" s="180">
        <f>BerM1!S284</f>
        <v>0</v>
      </c>
      <c r="X284" s="143"/>
      <c r="Y284" s="135"/>
      <c r="Z284" s="135"/>
      <c r="AA284" s="135"/>
      <c r="AB284" s="135"/>
      <c r="AC284" s="182"/>
      <c r="AD284" s="216"/>
      <c r="AE284" s="216"/>
      <c r="AF284" s="216"/>
      <c r="AG284" s="216"/>
      <c r="AH284" s="216"/>
      <c r="AI284" s="216"/>
      <c r="AJ284" s="216"/>
      <c r="AK284" s="221" t="str">
        <f>BerM1!U284</f>
        <v>OK</v>
      </c>
    </row>
    <row r="285" spans="1:37" ht="14.1" customHeight="1" x14ac:dyDescent="0.3">
      <c r="A285" s="180">
        <f>Ident!A285</f>
        <v>0</v>
      </c>
      <c r="B285" s="180">
        <f>Ident!B285</f>
        <v>0</v>
      </c>
      <c r="C285" s="180">
        <f>Ident!C285</f>
        <v>0</v>
      </c>
      <c r="D285" s="180">
        <f>Ident!D285</f>
        <v>0</v>
      </c>
      <c r="E285" s="141"/>
      <c r="F285" s="135"/>
      <c r="G285" s="135"/>
      <c r="H285" s="135"/>
      <c r="I285" s="135"/>
      <c r="J285" s="135"/>
      <c r="K285" s="135"/>
      <c r="L285" s="135"/>
      <c r="M285" s="181">
        <f>BerM1!E285</f>
        <v>0</v>
      </c>
      <c r="N285" s="202"/>
      <c r="O285" s="141"/>
      <c r="P285" s="202"/>
      <c r="Q285" s="205"/>
      <c r="R285" s="222" t="str">
        <f>BerM1!G285</f>
        <v>OK</v>
      </c>
      <c r="S285" s="141"/>
      <c r="T285" s="180">
        <f>BerM1!P285</f>
        <v>0</v>
      </c>
      <c r="U285" s="202"/>
      <c r="V285" s="221" t="str">
        <f>BerM1!R285</f>
        <v>OK</v>
      </c>
      <c r="W285" s="180">
        <f>BerM1!S285</f>
        <v>0</v>
      </c>
      <c r="X285" s="143"/>
      <c r="Y285" s="135"/>
      <c r="Z285" s="135"/>
      <c r="AA285" s="135"/>
      <c r="AB285" s="135"/>
      <c r="AC285" s="182"/>
      <c r="AD285" s="216"/>
      <c r="AE285" s="216"/>
      <c r="AF285" s="216"/>
      <c r="AG285" s="216"/>
      <c r="AH285" s="216"/>
      <c r="AI285" s="216"/>
      <c r="AJ285" s="216"/>
      <c r="AK285" s="221" t="str">
        <f>BerM1!U285</f>
        <v>OK</v>
      </c>
    </row>
    <row r="286" spans="1:37" ht="14.1" customHeight="1" x14ac:dyDescent="0.3">
      <c r="A286" s="180">
        <f>Ident!A286</f>
        <v>0</v>
      </c>
      <c r="B286" s="180">
        <f>Ident!B286</f>
        <v>0</v>
      </c>
      <c r="C286" s="180">
        <f>Ident!C286</f>
        <v>0</v>
      </c>
      <c r="D286" s="180">
        <f>Ident!D286</f>
        <v>0</v>
      </c>
      <c r="E286" s="141"/>
      <c r="F286" s="135"/>
      <c r="G286" s="135"/>
      <c r="H286" s="135"/>
      <c r="I286" s="135"/>
      <c r="J286" s="135"/>
      <c r="K286" s="135"/>
      <c r="L286" s="135"/>
      <c r="M286" s="181">
        <f>BerM1!E286</f>
        <v>0</v>
      </c>
      <c r="N286" s="202"/>
      <c r="O286" s="141"/>
      <c r="P286" s="202"/>
      <c r="Q286" s="205"/>
      <c r="R286" s="222" t="str">
        <f>BerM1!G286</f>
        <v>OK</v>
      </c>
      <c r="S286" s="141"/>
      <c r="T286" s="180">
        <f>BerM1!P286</f>
        <v>0</v>
      </c>
      <c r="U286" s="202"/>
      <c r="V286" s="221" t="str">
        <f>BerM1!R286</f>
        <v>OK</v>
      </c>
      <c r="W286" s="180">
        <f>BerM1!S286</f>
        <v>0</v>
      </c>
      <c r="X286" s="143"/>
      <c r="Y286" s="135"/>
      <c r="Z286" s="135"/>
      <c r="AA286" s="135"/>
      <c r="AB286" s="135"/>
      <c r="AC286" s="182"/>
      <c r="AD286" s="216"/>
      <c r="AE286" s="216"/>
      <c r="AF286" s="216"/>
      <c r="AG286" s="216"/>
      <c r="AH286" s="216"/>
      <c r="AI286" s="216"/>
      <c r="AJ286" s="216"/>
      <c r="AK286" s="221" t="str">
        <f>BerM1!U286</f>
        <v>OK</v>
      </c>
    </row>
    <row r="287" spans="1:37" ht="14.1" customHeight="1" x14ac:dyDescent="0.3">
      <c r="A287" s="180">
        <f>Ident!A287</f>
        <v>0</v>
      </c>
      <c r="B287" s="180">
        <f>Ident!B287</f>
        <v>0</v>
      </c>
      <c r="C287" s="180">
        <f>Ident!C287</f>
        <v>0</v>
      </c>
      <c r="D287" s="180">
        <f>Ident!D287</f>
        <v>0</v>
      </c>
      <c r="E287" s="141"/>
      <c r="F287" s="135"/>
      <c r="G287" s="135"/>
      <c r="H287" s="135"/>
      <c r="I287" s="135"/>
      <c r="J287" s="135"/>
      <c r="K287" s="135"/>
      <c r="L287" s="135"/>
      <c r="M287" s="181">
        <f>BerM1!E287</f>
        <v>0</v>
      </c>
      <c r="N287" s="202"/>
      <c r="O287" s="141"/>
      <c r="P287" s="202"/>
      <c r="Q287" s="205"/>
      <c r="R287" s="222" t="str">
        <f>BerM1!G287</f>
        <v>OK</v>
      </c>
      <c r="S287" s="141"/>
      <c r="T287" s="180">
        <f>BerM1!P287</f>
        <v>0</v>
      </c>
      <c r="U287" s="202"/>
      <c r="V287" s="221" t="str">
        <f>BerM1!R287</f>
        <v>OK</v>
      </c>
      <c r="W287" s="180">
        <f>BerM1!S287</f>
        <v>0</v>
      </c>
      <c r="X287" s="143"/>
      <c r="Y287" s="135"/>
      <c r="Z287" s="135"/>
      <c r="AA287" s="135"/>
      <c r="AB287" s="135"/>
      <c r="AC287" s="182"/>
      <c r="AD287" s="216"/>
      <c r="AE287" s="216"/>
      <c r="AF287" s="216"/>
      <c r="AG287" s="216"/>
      <c r="AH287" s="216"/>
      <c r="AI287" s="216"/>
      <c r="AJ287" s="216"/>
      <c r="AK287" s="221" t="str">
        <f>BerM1!U287</f>
        <v>OK</v>
      </c>
    </row>
    <row r="288" spans="1:37" ht="14.1" customHeight="1" x14ac:dyDescent="0.3">
      <c r="A288" s="180">
        <f>Ident!A288</f>
        <v>0</v>
      </c>
      <c r="B288" s="180">
        <f>Ident!B288</f>
        <v>0</v>
      </c>
      <c r="C288" s="180">
        <f>Ident!C288</f>
        <v>0</v>
      </c>
      <c r="D288" s="180">
        <f>Ident!D288</f>
        <v>0</v>
      </c>
      <c r="E288" s="141"/>
      <c r="F288" s="135"/>
      <c r="G288" s="135"/>
      <c r="H288" s="135"/>
      <c r="I288" s="135"/>
      <c r="J288" s="135"/>
      <c r="K288" s="135"/>
      <c r="L288" s="135"/>
      <c r="M288" s="181">
        <f>BerM1!E288</f>
        <v>0</v>
      </c>
      <c r="N288" s="202"/>
      <c r="O288" s="141"/>
      <c r="P288" s="202"/>
      <c r="Q288" s="205"/>
      <c r="R288" s="222" t="str">
        <f>BerM1!G288</f>
        <v>OK</v>
      </c>
      <c r="S288" s="141"/>
      <c r="T288" s="180">
        <f>BerM1!P288</f>
        <v>0</v>
      </c>
      <c r="U288" s="202"/>
      <c r="V288" s="221" t="str">
        <f>BerM1!R288</f>
        <v>OK</v>
      </c>
      <c r="W288" s="180">
        <f>BerM1!S288</f>
        <v>0</v>
      </c>
      <c r="X288" s="143"/>
      <c r="Y288" s="135"/>
      <c r="Z288" s="135"/>
      <c r="AA288" s="135"/>
      <c r="AB288" s="135"/>
      <c r="AC288" s="182"/>
      <c r="AD288" s="216"/>
      <c r="AE288" s="216"/>
      <c r="AF288" s="216"/>
      <c r="AG288" s="216"/>
      <c r="AH288" s="216"/>
      <c r="AI288" s="216"/>
      <c r="AJ288" s="216"/>
      <c r="AK288" s="221" t="str">
        <f>BerM1!U288</f>
        <v>OK</v>
      </c>
    </row>
    <row r="289" spans="1:37" ht="14.1" customHeight="1" x14ac:dyDescent="0.3">
      <c r="A289" s="180">
        <f>Ident!A289</f>
        <v>0</v>
      </c>
      <c r="B289" s="180">
        <f>Ident!B289</f>
        <v>0</v>
      </c>
      <c r="C289" s="180">
        <f>Ident!C289</f>
        <v>0</v>
      </c>
      <c r="D289" s="180">
        <f>Ident!D289</f>
        <v>0</v>
      </c>
      <c r="E289" s="141"/>
      <c r="F289" s="135"/>
      <c r="G289" s="135"/>
      <c r="H289" s="135"/>
      <c r="I289" s="135"/>
      <c r="J289" s="135"/>
      <c r="K289" s="135"/>
      <c r="L289" s="135"/>
      <c r="M289" s="181">
        <f>BerM1!E289</f>
        <v>0</v>
      </c>
      <c r="N289" s="202"/>
      <c r="O289" s="141"/>
      <c r="P289" s="202"/>
      <c r="Q289" s="205"/>
      <c r="R289" s="222" t="str">
        <f>BerM1!G289</f>
        <v>OK</v>
      </c>
      <c r="S289" s="141"/>
      <c r="T289" s="180">
        <f>BerM1!P289</f>
        <v>0</v>
      </c>
      <c r="U289" s="202"/>
      <c r="V289" s="221" t="str">
        <f>BerM1!R289</f>
        <v>OK</v>
      </c>
      <c r="W289" s="180">
        <f>BerM1!S289</f>
        <v>0</v>
      </c>
      <c r="X289" s="143"/>
      <c r="Y289" s="135"/>
      <c r="Z289" s="135"/>
      <c r="AA289" s="135"/>
      <c r="AB289" s="135"/>
      <c r="AC289" s="182"/>
      <c r="AD289" s="216"/>
      <c r="AE289" s="216"/>
      <c r="AF289" s="216"/>
      <c r="AG289" s="216"/>
      <c r="AH289" s="216"/>
      <c r="AI289" s="216"/>
      <c r="AJ289" s="216"/>
      <c r="AK289" s="221" t="str">
        <f>BerM1!U289</f>
        <v>OK</v>
      </c>
    </row>
    <row r="290" spans="1:37" ht="14.1" customHeight="1" x14ac:dyDescent="0.3">
      <c r="A290" s="180">
        <f>Ident!A290</f>
        <v>0</v>
      </c>
      <c r="B290" s="180">
        <f>Ident!B290</f>
        <v>0</v>
      </c>
      <c r="C290" s="180">
        <f>Ident!C290</f>
        <v>0</v>
      </c>
      <c r="D290" s="180">
        <f>Ident!D290</f>
        <v>0</v>
      </c>
      <c r="E290" s="141"/>
      <c r="F290" s="135"/>
      <c r="G290" s="135"/>
      <c r="H290" s="135"/>
      <c r="I290" s="135"/>
      <c r="J290" s="135"/>
      <c r="K290" s="135"/>
      <c r="L290" s="135"/>
      <c r="M290" s="181">
        <f>BerM1!E290</f>
        <v>0</v>
      </c>
      <c r="N290" s="202"/>
      <c r="O290" s="141"/>
      <c r="P290" s="202"/>
      <c r="Q290" s="205"/>
      <c r="R290" s="222" t="str">
        <f>BerM1!G290</f>
        <v>OK</v>
      </c>
      <c r="S290" s="141"/>
      <c r="T290" s="180">
        <f>BerM1!P290</f>
        <v>0</v>
      </c>
      <c r="U290" s="202"/>
      <c r="V290" s="221" t="str">
        <f>BerM1!R290</f>
        <v>OK</v>
      </c>
      <c r="W290" s="180">
        <f>BerM1!S290</f>
        <v>0</v>
      </c>
      <c r="X290" s="143"/>
      <c r="Y290" s="135"/>
      <c r="Z290" s="135"/>
      <c r="AA290" s="135"/>
      <c r="AB290" s="135"/>
      <c r="AC290" s="182"/>
      <c r="AD290" s="216"/>
      <c r="AE290" s="216"/>
      <c r="AF290" s="216"/>
      <c r="AG290" s="216"/>
      <c r="AH290" s="216"/>
      <c r="AI290" s="216"/>
      <c r="AJ290" s="216"/>
      <c r="AK290" s="221" t="str">
        <f>BerM1!U290</f>
        <v>OK</v>
      </c>
    </row>
    <row r="291" spans="1:37" ht="14.1" customHeight="1" x14ac:dyDescent="0.3">
      <c r="A291" s="180">
        <f>Ident!A291</f>
        <v>0</v>
      </c>
      <c r="B291" s="180">
        <f>Ident!B291</f>
        <v>0</v>
      </c>
      <c r="C291" s="180">
        <f>Ident!C291</f>
        <v>0</v>
      </c>
      <c r="D291" s="180">
        <f>Ident!D291</f>
        <v>0</v>
      </c>
      <c r="E291" s="141"/>
      <c r="F291" s="135"/>
      <c r="G291" s="135"/>
      <c r="H291" s="135"/>
      <c r="I291" s="135"/>
      <c r="J291" s="135"/>
      <c r="K291" s="135"/>
      <c r="L291" s="135"/>
      <c r="M291" s="181">
        <f>BerM1!E291</f>
        <v>0</v>
      </c>
      <c r="N291" s="202"/>
      <c r="O291" s="141"/>
      <c r="P291" s="202"/>
      <c r="Q291" s="205"/>
      <c r="R291" s="222" t="str">
        <f>BerM1!G291</f>
        <v>OK</v>
      </c>
      <c r="S291" s="141"/>
      <c r="T291" s="180">
        <f>BerM1!P291</f>
        <v>0</v>
      </c>
      <c r="U291" s="202"/>
      <c r="V291" s="221" t="str">
        <f>BerM1!R291</f>
        <v>OK</v>
      </c>
      <c r="W291" s="180">
        <f>BerM1!S291</f>
        <v>0</v>
      </c>
      <c r="X291" s="143"/>
      <c r="Y291" s="135"/>
      <c r="Z291" s="135"/>
      <c r="AA291" s="135"/>
      <c r="AB291" s="135"/>
      <c r="AC291" s="182"/>
      <c r="AD291" s="216"/>
      <c r="AE291" s="216"/>
      <c r="AF291" s="216"/>
      <c r="AG291" s="216"/>
      <c r="AH291" s="216"/>
      <c r="AI291" s="216"/>
      <c r="AJ291" s="216"/>
      <c r="AK291" s="221" t="str">
        <f>BerM1!U291</f>
        <v>OK</v>
      </c>
    </row>
    <row r="292" spans="1:37" ht="14.1" customHeight="1" x14ac:dyDescent="0.3">
      <c r="A292" s="180">
        <f>Ident!A292</f>
        <v>0</v>
      </c>
      <c r="B292" s="180">
        <f>Ident!B292</f>
        <v>0</v>
      </c>
      <c r="C292" s="180">
        <f>Ident!C292</f>
        <v>0</v>
      </c>
      <c r="D292" s="180">
        <f>Ident!D292</f>
        <v>0</v>
      </c>
      <c r="E292" s="141"/>
      <c r="F292" s="135"/>
      <c r="G292" s="135"/>
      <c r="H292" s="135"/>
      <c r="I292" s="135"/>
      <c r="J292" s="135"/>
      <c r="K292" s="135"/>
      <c r="L292" s="135"/>
      <c r="M292" s="181">
        <f>BerM1!E292</f>
        <v>0</v>
      </c>
      <c r="N292" s="202"/>
      <c r="O292" s="141"/>
      <c r="P292" s="202"/>
      <c r="Q292" s="205"/>
      <c r="R292" s="222" t="str">
        <f>BerM1!G292</f>
        <v>OK</v>
      </c>
      <c r="S292" s="141"/>
      <c r="T292" s="180">
        <f>BerM1!P292</f>
        <v>0</v>
      </c>
      <c r="U292" s="202"/>
      <c r="V292" s="221" t="str">
        <f>BerM1!R292</f>
        <v>OK</v>
      </c>
      <c r="W292" s="180">
        <f>BerM1!S292</f>
        <v>0</v>
      </c>
      <c r="X292" s="143"/>
      <c r="Y292" s="135"/>
      <c r="Z292" s="135"/>
      <c r="AA292" s="135"/>
      <c r="AB292" s="135"/>
      <c r="AC292" s="182"/>
      <c r="AD292" s="216"/>
      <c r="AE292" s="216"/>
      <c r="AF292" s="216"/>
      <c r="AG292" s="216"/>
      <c r="AH292" s="216"/>
      <c r="AI292" s="216"/>
      <c r="AJ292" s="216"/>
      <c r="AK292" s="221" t="str">
        <f>BerM1!U292</f>
        <v>OK</v>
      </c>
    </row>
    <row r="293" spans="1:37" ht="14.1" customHeight="1" x14ac:dyDescent="0.3">
      <c r="A293" s="180">
        <f>Ident!A293</f>
        <v>0</v>
      </c>
      <c r="B293" s="180">
        <f>Ident!B293</f>
        <v>0</v>
      </c>
      <c r="C293" s="180">
        <f>Ident!C293</f>
        <v>0</v>
      </c>
      <c r="D293" s="180">
        <f>Ident!D293</f>
        <v>0</v>
      </c>
      <c r="E293" s="141"/>
      <c r="F293" s="135"/>
      <c r="G293" s="135"/>
      <c r="H293" s="135"/>
      <c r="I293" s="135"/>
      <c r="J293" s="135"/>
      <c r="K293" s="135"/>
      <c r="L293" s="135"/>
      <c r="M293" s="181">
        <f>BerM1!E293</f>
        <v>0</v>
      </c>
      <c r="N293" s="202"/>
      <c r="O293" s="141"/>
      <c r="P293" s="202"/>
      <c r="Q293" s="205"/>
      <c r="R293" s="222" t="str">
        <f>BerM1!G293</f>
        <v>OK</v>
      </c>
      <c r="S293" s="141"/>
      <c r="T293" s="180">
        <f>BerM1!P293</f>
        <v>0</v>
      </c>
      <c r="U293" s="202"/>
      <c r="V293" s="221" t="str">
        <f>BerM1!R293</f>
        <v>OK</v>
      </c>
      <c r="W293" s="180">
        <f>BerM1!S293</f>
        <v>0</v>
      </c>
      <c r="X293" s="143"/>
      <c r="Y293" s="135"/>
      <c r="Z293" s="135"/>
      <c r="AA293" s="135"/>
      <c r="AB293" s="135"/>
      <c r="AC293" s="182"/>
      <c r="AD293" s="216"/>
      <c r="AE293" s="216"/>
      <c r="AF293" s="216"/>
      <c r="AG293" s="216"/>
      <c r="AH293" s="216"/>
      <c r="AI293" s="216"/>
      <c r="AJ293" s="216"/>
      <c r="AK293" s="221" t="str">
        <f>BerM1!U293</f>
        <v>OK</v>
      </c>
    </row>
    <row r="294" spans="1:37" ht="14.1" customHeight="1" x14ac:dyDescent="0.3">
      <c r="A294" s="180">
        <f>Ident!A294</f>
        <v>0</v>
      </c>
      <c r="B294" s="180">
        <f>Ident!B294</f>
        <v>0</v>
      </c>
      <c r="C294" s="180">
        <f>Ident!C294</f>
        <v>0</v>
      </c>
      <c r="D294" s="180">
        <f>Ident!D294</f>
        <v>0</v>
      </c>
      <c r="E294" s="141"/>
      <c r="F294" s="135"/>
      <c r="G294" s="135"/>
      <c r="H294" s="135"/>
      <c r="I294" s="135"/>
      <c r="J294" s="135"/>
      <c r="K294" s="135"/>
      <c r="L294" s="135"/>
      <c r="M294" s="181">
        <f>BerM1!E294</f>
        <v>0</v>
      </c>
      <c r="N294" s="202"/>
      <c r="O294" s="141"/>
      <c r="P294" s="202"/>
      <c r="Q294" s="205"/>
      <c r="R294" s="222" t="str">
        <f>BerM1!G294</f>
        <v>OK</v>
      </c>
      <c r="S294" s="141"/>
      <c r="T294" s="180">
        <f>BerM1!P294</f>
        <v>0</v>
      </c>
      <c r="U294" s="202"/>
      <c r="V294" s="221" t="str">
        <f>BerM1!R294</f>
        <v>OK</v>
      </c>
      <c r="W294" s="180">
        <f>BerM1!S294</f>
        <v>0</v>
      </c>
      <c r="X294" s="143"/>
      <c r="Y294" s="135"/>
      <c r="Z294" s="135"/>
      <c r="AA294" s="135"/>
      <c r="AB294" s="135"/>
      <c r="AC294" s="182"/>
      <c r="AD294" s="216"/>
      <c r="AE294" s="216"/>
      <c r="AF294" s="216"/>
      <c r="AG294" s="216"/>
      <c r="AH294" s="216"/>
      <c r="AI294" s="216"/>
      <c r="AJ294" s="216"/>
      <c r="AK294" s="221" t="str">
        <f>BerM1!U294</f>
        <v>OK</v>
      </c>
    </row>
    <row r="295" spans="1:37" ht="14.1" customHeight="1" x14ac:dyDescent="0.3">
      <c r="A295" s="180">
        <f>Ident!A295</f>
        <v>0</v>
      </c>
      <c r="B295" s="180">
        <f>Ident!B295</f>
        <v>0</v>
      </c>
      <c r="C295" s="180">
        <f>Ident!C295</f>
        <v>0</v>
      </c>
      <c r="D295" s="180">
        <f>Ident!D295</f>
        <v>0</v>
      </c>
      <c r="E295" s="141"/>
      <c r="F295" s="135"/>
      <c r="G295" s="135"/>
      <c r="H295" s="135"/>
      <c r="I295" s="135"/>
      <c r="J295" s="135"/>
      <c r="K295" s="135"/>
      <c r="L295" s="135"/>
      <c r="M295" s="181">
        <f>BerM1!E295</f>
        <v>0</v>
      </c>
      <c r="N295" s="202"/>
      <c r="O295" s="141"/>
      <c r="P295" s="202"/>
      <c r="Q295" s="205"/>
      <c r="R295" s="222" t="str">
        <f>BerM1!G295</f>
        <v>OK</v>
      </c>
      <c r="S295" s="141"/>
      <c r="T295" s="180">
        <f>BerM1!P295</f>
        <v>0</v>
      </c>
      <c r="U295" s="202"/>
      <c r="V295" s="221" t="str">
        <f>BerM1!R295</f>
        <v>OK</v>
      </c>
      <c r="W295" s="180">
        <f>BerM1!S295</f>
        <v>0</v>
      </c>
      <c r="X295" s="143"/>
      <c r="Y295" s="135"/>
      <c r="Z295" s="135"/>
      <c r="AA295" s="135"/>
      <c r="AB295" s="135"/>
      <c r="AC295" s="182"/>
      <c r="AD295" s="216"/>
      <c r="AE295" s="216"/>
      <c r="AF295" s="216"/>
      <c r="AG295" s="216"/>
      <c r="AH295" s="216"/>
      <c r="AI295" s="216"/>
      <c r="AJ295" s="216"/>
      <c r="AK295" s="221" t="str">
        <f>BerM1!U295</f>
        <v>OK</v>
      </c>
    </row>
    <row r="296" spans="1:37" ht="14.1" customHeight="1" x14ac:dyDescent="0.3">
      <c r="A296" s="180">
        <f>Ident!A296</f>
        <v>0</v>
      </c>
      <c r="B296" s="180">
        <f>Ident!B296</f>
        <v>0</v>
      </c>
      <c r="C296" s="180">
        <f>Ident!C296</f>
        <v>0</v>
      </c>
      <c r="D296" s="180">
        <f>Ident!D296</f>
        <v>0</v>
      </c>
      <c r="E296" s="141"/>
      <c r="F296" s="135"/>
      <c r="G296" s="135"/>
      <c r="H296" s="135"/>
      <c r="I296" s="135"/>
      <c r="J296" s="135"/>
      <c r="K296" s="135"/>
      <c r="L296" s="135"/>
      <c r="M296" s="181">
        <f>BerM1!E296</f>
        <v>0</v>
      </c>
      <c r="N296" s="202"/>
      <c r="O296" s="141"/>
      <c r="P296" s="202"/>
      <c r="Q296" s="205"/>
      <c r="R296" s="222" t="str">
        <f>BerM1!G296</f>
        <v>OK</v>
      </c>
      <c r="S296" s="141"/>
      <c r="T296" s="180">
        <f>BerM1!P296</f>
        <v>0</v>
      </c>
      <c r="U296" s="202"/>
      <c r="V296" s="221" t="str">
        <f>BerM1!R296</f>
        <v>OK</v>
      </c>
      <c r="W296" s="180">
        <f>BerM1!S296</f>
        <v>0</v>
      </c>
      <c r="X296" s="143"/>
      <c r="Y296" s="135"/>
      <c r="Z296" s="135"/>
      <c r="AA296" s="135"/>
      <c r="AB296" s="135"/>
      <c r="AC296" s="182"/>
      <c r="AD296" s="216"/>
      <c r="AE296" s="216"/>
      <c r="AF296" s="216"/>
      <c r="AG296" s="216"/>
      <c r="AH296" s="216"/>
      <c r="AI296" s="216"/>
      <c r="AJ296" s="216"/>
      <c r="AK296" s="221" t="str">
        <f>BerM1!U296</f>
        <v>OK</v>
      </c>
    </row>
    <row r="297" spans="1:37" ht="14.1" customHeight="1" x14ac:dyDescent="0.3">
      <c r="A297" s="180">
        <f>Ident!A297</f>
        <v>0</v>
      </c>
      <c r="B297" s="180">
        <f>Ident!B297</f>
        <v>0</v>
      </c>
      <c r="C297" s="180">
        <f>Ident!C297</f>
        <v>0</v>
      </c>
      <c r="D297" s="180">
        <f>Ident!D297</f>
        <v>0</v>
      </c>
      <c r="E297" s="141"/>
      <c r="F297" s="135"/>
      <c r="G297" s="135"/>
      <c r="H297" s="135"/>
      <c r="I297" s="135"/>
      <c r="J297" s="135"/>
      <c r="K297" s="135"/>
      <c r="L297" s="135"/>
      <c r="M297" s="181">
        <f>BerM1!E297</f>
        <v>0</v>
      </c>
      <c r="N297" s="202"/>
      <c r="O297" s="141"/>
      <c r="P297" s="202"/>
      <c r="Q297" s="205"/>
      <c r="R297" s="222" t="str">
        <f>BerM1!G297</f>
        <v>OK</v>
      </c>
      <c r="S297" s="141"/>
      <c r="T297" s="180">
        <f>BerM1!P297</f>
        <v>0</v>
      </c>
      <c r="U297" s="202"/>
      <c r="V297" s="221" t="str">
        <f>BerM1!R297</f>
        <v>OK</v>
      </c>
      <c r="W297" s="180">
        <f>BerM1!S297</f>
        <v>0</v>
      </c>
      <c r="X297" s="143"/>
      <c r="Y297" s="135"/>
      <c r="Z297" s="135"/>
      <c r="AA297" s="135"/>
      <c r="AB297" s="135"/>
      <c r="AC297" s="182"/>
      <c r="AD297" s="216"/>
      <c r="AE297" s="216"/>
      <c r="AF297" s="216"/>
      <c r="AG297" s="216"/>
      <c r="AH297" s="216"/>
      <c r="AI297" s="216"/>
      <c r="AJ297" s="216"/>
      <c r="AK297" s="221" t="str">
        <f>BerM1!U297</f>
        <v>OK</v>
      </c>
    </row>
    <row r="298" spans="1:37" ht="14.1" customHeight="1" x14ac:dyDescent="0.3">
      <c r="A298" s="180">
        <f>Ident!A298</f>
        <v>0</v>
      </c>
      <c r="B298" s="180">
        <f>Ident!B298</f>
        <v>0</v>
      </c>
      <c r="C298" s="180">
        <f>Ident!C298</f>
        <v>0</v>
      </c>
      <c r="D298" s="180">
        <f>Ident!D298</f>
        <v>0</v>
      </c>
      <c r="E298" s="141"/>
      <c r="F298" s="135"/>
      <c r="G298" s="135"/>
      <c r="H298" s="135"/>
      <c r="I298" s="135"/>
      <c r="J298" s="135"/>
      <c r="K298" s="135"/>
      <c r="L298" s="135"/>
      <c r="M298" s="181">
        <f>BerM1!E298</f>
        <v>0</v>
      </c>
      <c r="N298" s="202"/>
      <c r="O298" s="141"/>
      <c r="P298" s="202"/>
      <c r="Q298" s="205"/>
      <c r="R298" s="222" t="str">
        <f>BerM1!G298</f>
        <v>OK</v>
      </c>
      <c r="S298" s="141"/>
      <c r="T298" s="180">
        <f>BerM1!P298</f>
        <v>0</v>
      </c>
      <c r="U298" s="202"/>
      <c r="V298" s="221" t="str">
        <f>BerM1!R298</f>
        <v>OK</v>
      </c>
      <c r="W298" s="180">
        <f>BerM1!S298</f>
        <v>0</v>
      </c>
      <c r="X298" s="143"/>
      <c r="Y298" s="135"/>
      <c r="Z298" s="135"/>
      <c r="AA298" s="135"/>
      <c r="AB298" s="135"/>
      <c r="AC298" s="182"/>
      <c r="AD298" s="216"/>
      <c r="AE298" s="216"/>
      <c r="AF298" s="216"/>
      <c r="AG298" s="216"/>
      <c r="AH298" s="216"/>
      <c r="AI298" s="216"/>
      <c r="AJ298" s="216"/>
      <c r="AK298" s="221" t="str">
        <f>BerM1!U298</f>
        <v>OK</v>
      </c>
    </row>
    <row r="299" spans="1:37" ht="14.1" customHeight="1" x14ac:dyDescent="0.3">
      <c r="A299" s="180">
        <f>Ident!A299</f>
        <v>0</v>
      </c>
      <c r="B299" s="180">
        <f>Ident!B299</f>
        <v>0</v>
      </c>
      <c r="C299" s="180">
        <f>Ident!C299</f>
        <v>0</v>
      </c>
      <c r="D299" s="180">
        <f>Ident!D299</f>
        <v>0</v>
      </c>
      <c r="E299" s="141"/>
      <c r="F299" s="135"/>
      <c r="G299" s="135"/>
      <c r="H299" s="135"/>
      <c r="I299" s="135"/>
      <c r="J299" s="135"/>
      <c r="K299" s="135"/>
      <c r="L299" s="135"/>
      <c r="M299" s="181">
        <f>BerM1!E299</f>
        <v>0</v>
      </c>
      <c r="N299" s="202"/>
      <c r="O299" s="141"/>
      <c r="P299" s="202"/>
      <c r="Q299" s="205"/>
      <c r="R299" s="222" t="str">
        <f>BerM1!G299</f>
        <v>OK</v>
      </c>
      <c r="S299" s="141"/>
      <c r="T299" s="180">
        <f>BerM1!P299</f>
        <v>0</v>
      </c>
      <c r="U299" s="202"/>
      <c r="V299" s="221" t="str">
        <f>BerM1!R299</f>
        <v>OK</v>
      </c>
      <c r="W299" s="180">
        <f>BerM1!S299</f>
        <v>0</v>
      </c>
      <c r="X299" s="143"/>
      <c r="Y299" s="135"/>
      <c r="Z299" s="135"/>
      <c r="AA299" s="135"/>
      <c r="AB299" s="135"/>
      <c r="AC299" s="182"/>
      <c r="AD299" s="216"/>
      <c r="AE299" s="216"/>
      <c r="AF299" s="216"/>
      <c r="AG299" s="216"/>
      <c r="AH299" s="216"/>
      <c r="AI299" s="216"/>
      <c r="AJ299" s="216"/>
      <c r="AK299" s="221" t="str">
        <f>BerM1!U299</f>
        <v>OK</v>
      </c>
    </row>
    <row r="300" spans="1:37" ht="14.1" customHeight="1" x14ac:dyDescent="0.3">
      <c r="A300" s="180">
        <f>Ident!A300</f>
        <v>0</v>
      </c>
      <c r="B300" s="180">
        <f>Ident!B300</f>
        <v>0</v>
      </c>
      <c r="C300" s="180">
        <f>Ident!C300</f>
        <v>0</v>
      </c>
      <c r="D300" s="180">
        <f>Ident!D300</f>
        <v>0</v>
      </c>
      <c r="E300" s="141"/>
      <c r="F300" s="135"/>
      <c r="G300" s="135"/>
      <c r="H300" s="135"/>
      <c r="I300" s="135"/>
      <c r="J300" s="135"/>
      <c r="K300" s="135"/>
      <c r="L300" s="135"/>
      <c r="M300" s="181">
        <f>BerM1!E300</f>
        <v>0</v>
      </c>
      <c r="N300" s="202"/>
      <c r="O300" s="141"/>
      <c r="P300" s="202"/>
      <c r="Q300" s="205"/>
      <c r="R300" s="222" t="str">
        <f>BerM1!G300</f>
        <v>OK</v>
      </c>
      <c r="S300" s="141"/>
      <c r="T300" s="180">
        <f>BerM1!P300</f>
        <v>0</v>
      </c>
      <c r="U300" s="202"/>
      <c r="V300" s="221" t="str">
        <f>BerM1!R300</f>
        <v>OK</v>
      </c>
      <c r="W300" s="180">
        <f>BerM1!S300</f>
        <v>0</v>
      </c>
      <c r="X300" s="143"/>
      <c r="Y300" s="135"/>
      <c r="Z300" s="135"/>
      <c r="AA300" s="135"/>
      <c r="AB300" s="135"/>
      <c r="AC300" s="182"/>
      <c r="AD300" s="216"/>
      <c r="AE300" s="216"/>
      <c r="AF300" s="216"/>
      <c r="AG300" s="216"/>
      <c r="AH300" s="216"/>
      <c r="AI300" s="216"/>
      <c r="AJ300" s="216"/>
      <c r="AK300" s="221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65" t="str">
        <f>Ident!A1</f>
        <v>N° ONSS:</v>
      </c>
      <c r="B1" s="266" t="e">
        <f>TEXT(user_nummer_rsz_ppo,"0000000-00")</f>
        <v>#VALUE!</v>
      </c>
      <c r="C1" s="265" t="str">
        <f>Ident!C1</f>
        <v>CATÉGORIE D'EMPLOYEUR:</v>
      </c>
      <c r="D1" s="267" t="e">
        <f>TEXT(user_wg_cat,"000")</f>
        <v>#VALUE!</v>
      </c>
      <c r="E1" s="190"/>
      <c r="F1" s="220" t="s">
        <v>541</v>
      </c>
      <c r="G1" s="209"/>
      <c r="H1" s="209"/>
      <c r="I1" s="209"/>
      <c r="J1" s="209"/>
      <c r="K1" s="209"/>
      <c r="L1" s="209"/>
      <c r="M1" s="177" t="s">
        <v>542</v>
      </c>
      <c r="N1" s="199" t="s">
        <v>543</v>
      </c>
      <c r="O1" s="199"/>
      <c r="P1" s="199"/>
      <c r="Q1" s="199"/>
      <c r="R1" s="199"/>
      <c r="S1" s="190"/>
      <c r="T1" s="199" t="s">
        <v>544</v>
      </c>
      <c r="U1" s="199"/>
      <c r="V1" s="199"/>
      <c r="W1" s="199"/>
      <c r="X1" s="191"/>
      <c r="Y1" s="206" t="s">
        <v>545</v>
      </c>
      <c r="Z1" s="207"/>
      <c r="AA1" s="207"/>
      <c r="AB1" s="208"/>
      <c r="AC1" s="192"/>
      <c r="AD1" s="210" t="s">
        <v>546</v>
      </c>
      <c r="AE1" s="211"/>
      <c r="AF1" s="211"/>
      <c r="AG1" s="211"/>
      <c r="AH1" s="211"/>
      <c r="AI1" s="211"/>
      <c r="AJ1" s="211"/>
      <c r="AK1" s="212"/>
    </row>
    <row r="2" spans="1:37" ht="18" customHeight="1" x14ac:dyDescent="0.2">
      <c r="A2" s="322" t="s">
        <v>77</v>
      </c>
      <c r="B2" s="322"/>
      <c r="C2" s="322"/>
      <c r="D2" s="322"/>
      <c r="E2" s="190"/>
      <c r="F2" s="279"/>
      <c r="G2" s="280"/>
      <c r="H2" s="280"/>
      <c r="I2" s="280"/>
      <c r="J2" s="280"/>
      <c r="K2" s="280"/>
      <c r="L2" s="281"/>
      <c r="M2" s="282"/>
      <c r="N2" s="283" t="s">
        <v>78</v>
      </c>
      <c r="O2" s="282"/>
      <c r="P2" s="199" t="s">
        <v>79</v>
      </c>
      <c r="Q2" s="199"/>
      <c r="R2" s="199"/>
      <c r="S2" s="270"/>
      <c r="T2" s="284"/>
      <c r="U2" s="285"/>
      <c r="V2" s="285"/>
      <c r="W2" s="286"/>
      <c r="X2" s="287"/>
      <c r="Y2" s="220" t="s">
        <v>80</v>
      </c>
      <c r="Z2" s="220"/>
      <c r="AA2" s="220" t="s">
        <v>81</v>
      </c>
      <c r="AB2" s="220"/>
      <c r="AC2" s="288"/>
      <c r="AD2" s="289"/>
      <c r="AE2" s="290"/>
      <c r="AF2" s="290"/>
      <c r="AG2" s="290"/>
      <c r="AH2" s="290"/>
      <c r="AI2" s="290"/>
      <c r="AJ2" s="291"/>
      <c r="AK2" s="292"/>
    </row>
    <row r="3" spans="1:37" ht="60" customHeight="1" x14ac:dyDescent="0.3">
      <c r="A3" s="231" t="s">
        <v>489</v>
      </c>
      <c r="B3" s="231" t="s">
        <v>74</v>
      </c>
      <c r="C3" s="231" t="s">
        <v>490</v>
      </c>
      <c r="D3" s="231" t="s">
        <v>514</v>
      </c>
      <c r="E3" s="173"/>
      <c r="F3" s="133" t="s">
        <v>526</v>
      </c>
      <c r="G3" s="133" t="s">
        <v>527</v>
      </c>
      <c r="H3" s="133" t="s">
        <v>528</v>
      </c>
      <c r="I3" s="133" t="s">
        <v>529</v>
      </c>
      <c r="J3" s="133" t="s">
        <v>530</v>
      </c>
      <c r="K3" s="133" t="s">
        <v>531</v>
      </c>
      <c r="L3" s="133" t="s">
        <v>532</v>
      </c>
      <c r="N3" s="201"/>
      <c r="O3" s="175"/>
      <c r="P3" s="204" t="s">
        <v>533</v>
      </c>
      <c r="Q3" s="204" t="s">
        <v>534</v>
      </c>
      <c r="R3" s="217" t="s">
        <v>535</v>
      </c>
      <c r="S3" s="173"/>
      <c r="T3" s="178" t="s">
        <v>552</v>
      </c>
      <c r="U3" s="204" t="s">
        <v>551</v>
      </c>
      <c r="V3" s="217" t="s">
        <v>538</v>
      </c>
      <c r="W3" s="178" t="s">
        <v>550</v>
      </c>
      <c r="X3" s="174"/>
      <c r="Y3" s="133" t="s">
        <v>539</v>
      </c>
      <c r="Z3" s="133" t="s">
        <v>540</v>
      </c>
      <c r="AA3" s="133" t="s">
        <v>539</v>
      </c>
      <c r="AB3" s="133" t="s">
        <v>540</v>
      </c>
      <c r="AC3" s="179"/>
      <c r="AD3" s="214" t="s">
        <v>470</v>
      </c>
      <c r="AE3" s="214" t="s">
        <v>524</v>
      </c>
      <c r="AF3" s="214" t="s">
        <v>525</v>
      </c>
      <c r="AG3" s="214" t="s">
        <v>471</v>
      </c>
      <c r="AH3" s="214" t="s">
        <v>472</v>
      </c>
      <c r="AI3" s="214" t="s">
        <v>473</v>
      </c>
      <c r="AJ3" s="215" t="s">
        <v>474</v>
      </c>
      <c r="AK3" s="219" t="s">
        <v>537</v>
      </c>
    </row>
    <row r="4" spans="1:37" ht="14.1" customHeight="1" x14ac:dyDescent="0.3">
      <c r="A4" s="180">
        <f>Ident!A4</f>
        <v>0</v>
      </c>
      <c r="B4" s="180">
        <f>Ident!B4</f>
        <v>0</v>
      </c>
      <c r="C4" s="180">
        <f>Ident!C4</f>
        <v>0</v>
      </c>
      <c r="D4" s="180">
        <f>Ident!D4</f>
        <v>0</v>
      </c>
      <c r="E4" s="141"/>
      <c r="F4" s="135">
        <f>'M1-In'!F4</f>
        <v>0</v>
      </c>
      <c r="G4" s="135">
        <f>'M1-In'!G4</f>
        <v>0</v>
      </c>
      <c r="H4" s="135">
        <f>'M1-In'!H4</f>
        <v>0</v>
      </c>
      <c r="I4" s="135">
        <f>'M1-In'!I4</f>
        <v>0</v>
      </c>
      <c r="J4" s="135">
        <f>'M1-In'!J4</f>
        <v>0</v>
      </c>
      <c r="K4" s="135">
        <f>'M1-In'!K4</f>
        <v>0</v>
      </c>
      <c r="L4" s="135">
        <f>'M1-In'!L4</f>
        <v>0</v>
      </c>
      <c r="M4" s="181">
        <f>BerM2!E4</f>
        <v>0</v>
      </c>
      <c r="N4" s="202">
        <f>'M1-In'!N4</f>
        <v>0</v>
      </c>
      <c r="O4" s="141"/>
      <c r="P4" s="202"/>
      <c r="Q4" s="205"/>
      <c r="R4" s="222" t="str">
        <f>BerM2!G4</f>
        <v>OK</v>
      </c>
      <c r="S4" s="141"/>
      <c r="T4" s="180">
        <f>BerM2!P4</f>
        <v>0</v>
      </c>
      <c r="U4" s="202"/>
      <c r="V4" s="221" t="str">
        <f>BerM2!R4</f>
        <v>OK</v>
      </c>
      <c r="W4" s="180">
        <f>BerM2!S4</f>
        <v>0</v>
      </c>
      <c r="X4" s="143"/>
      <c r="Y4" s="135"/>
      <c r="Z4" s="135"/>
      <c r="AA4" s="135"/>
      <c r="AB4" s="135"/>
      <c r="AC4" s="182"/>
      <c r="AD4" s="216"/>
      <c r="AE4" s="216"/>
      <c r="AF4" s="216"/>
      <c r="AG4" s="216"/>
      <c r="AH4" s="216"/>
      <c r="AI4" s="216"/>
      <c r="AJ4" s="216"/>
      <c r="AK4" s="221" t="str">
        <f>BerM2!U4</f>
        <v>OK</v>
      </c>
    </row>
    <row r="5" spans="1:37" ht="14.1" customHeight="1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141"/>
      <c r="F5" s="135">
        <f>'M1-In'!F5</f>
        <v>0</v>
      </c>
      <c r="G5" s="135">
        <f>'M1-In'!G5</f>
        <v>0</v>
      </c>
      <c r="H5" s="135">
        <f>'M1-In'!H5</f>
        <v>0</v>
      </c>
      <c r="I5" s="135">
        <f>'M1-In'!I5</f>
        <v>0</v>
      </c>
      <c r="J5" s="135">
        <f>'M1-In'!J5</f>
        <v>0</v>
      </c>
      <c r="K5" s="135">
        <f>'M1-In'!K5</f>
        <v>0</v>
      </c>
      <c r="L5" s="135">
        <f>'M1-In'!L5</f>
        <v>0</v>
      </c>
      <c r="M5" s="181">
        <f>BerM2!E5</f>
        <v>0</v>
      </c>
      <c r="N5" s="202">
        <f>'M1-In'!N5</f>
        <v>0</v>
      </c>
      <c r="O5" s="141"/>
      <c r="P5" s="202"/>
      <c r="Q5" s="205"/>
      <c r="R5" s="222" t="str">
        <f>BerM2!G5</f>
        <v>OK</v>
      </c>
      <c r="S5" s="141"/>
      <c r="T5" s="180">
        <f>BerM2!P5</f>
        <v>0</v>
      </c>
      <c r="U5" s="202"/>
      <c r="V5" s="221" t="str">
        <f>BerM2!R5</f>
        <v>OK</v>
      </c>
      <c r="W5" s="180">
        <f>BerM2!S5</f>
        <v>0</v>
      </c>
      <c r="X5" s="143"/>
      <c r="Y5" s="135"/>
      <c r="Z5" s="135"/>
      <c r="AA5" s="135"/>
      <c r="AB5" s="135"/>
      <c r="AC5" s="182"/>
      <c r="AD5" s="216"/>
      <c r="AE5" s="216"/>
      <c r="AF5" s="216"/>
      <c r="AG5" s="216"/>
      <c r="AH5" s="216"/>
      <c r="AI5" s="216"/>
      <c r="AJ5" s="216"/>
      <c r="AK5" s="221" t="str">
        <f>BerM2!U5</f>
        <v>OK</v>
      </c>
    </row>
    <row r="6" spans="1:37" ht="14.1" customHeight="1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141"/>
      <c r="F6" s="135">
        <f>'M1-In'!F6</f>
        <v>0</v>
      </c>
      <c r="G6" s="135">
        <f>'M1-In'!G6</f>
        <v>0</v>
      </c>
      <c r="H6" s="135">
        <f>'M1-In'!H6</f>
        <v>0</v>
      </c>
      <c r="I6" s="135">
        <f>'M1-In'!I6</f>
        <v>0</v>
      </c>
      <c r="J6" s="135">
        <f>'M1-In'!J6</f>
        <v>0</v>
      </c>
      <c r="K6" s="135">
        <f>'M1-In'!K6</f>
        <v>0</v>
      </c>
      <c r="L6" s="135">
        <f>'M1-In'!L6</f>
        <v>0</v>
      </c>
      <c r="M6" s="181">
        <f>BerM2!E6</f>
        <v>0</v>
      </c>
      <c r="N6" s="202">
        <f>'M1-In'!N6</f>
        <v>0</v>
      </c>
      <c r="O6" s="141"/>
      <c r="P6" s="202"/>
      <c r="Q6" s="205"/>
      <c r="R6" s="222" t="str">
        <f>BerM2!G6</f>
        <v>OK</v>
      </c>
      <c r="S6" s="141"/>
      <c r="T6" s="180">
        <f>BerM2!P6</f>
        <v>0</v>
      </c>
      <c r="U6" s="202"/>
      <c r="V6" s="221" t="str">
        <f>BerM2!R6</f>
        <v>OK</v>
      </c>
      <c r="W6" s="180">
        <f>BerM2!S6</f>
        <v>0</v>
      </c>
      <c r="X6" s="143"/>
      <c r="Y6" s="135"/>
      <c r="Z6" s="135"/>
      <c r="AA6" s="135"/>
      <c r="AB6" s="135"/>
      <c r="AC6" s="182"/>
      <c r="AD6" s="216"/>
      <c r="AE6" s="216"/>
      <c r="AF6" s="216"/>
      <c r="AG6" s="216"/>
      <c r="AH6" s="216"/>
      <c r="AI6" s="216"/>
      <c r="AJ6" s="216"/>
      <c r="AK6" s="221" t="str">
        <f>BerM2!U6</f>
        <v>OK</v>
      </c>
    </row>
    <row r="7" spans="1:37" ht="14.1" customHeight="1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141"/>
      <c r="F7" s="135">
        <f>'M1-In'!F7</f>
        <v>0</v>
      </c>
      <c r="G7" s="135">
        <f>'M1-In'!G7</f>
        <v>0</v>
      </c>
      <c r="H7" s="135">
        <f>'M1-In'!H7</f>
        <v>0</v>
      </c>
      <c r="I7" s="135">
        <f>'M1-In'!I7</f>
        <v>0</v>
      </c>
      <c r="J7" s="135">
        <f>'M1-In'!J7</f>
        <v>0</v>
      </c>
      <c r="K7" s="135">
        <f>'M1-In'!K7</f>
        <v>0</v>
      </c>
      <c r="L7" s="135">
        <f>'M1-In'!L7</f>
        <v>0</v>
      </c>
      <c r="M7" s="181">
        <f>BerM2!E7</f>
        <v>0</v>
      </c>
      <c r="N7" s="202">
        <f>'M1-In'!N7</f>
        <v>0</v>
      </c>
      <c r="O7" s="141"/>
      <c r="P7" s="202"/>
      <c r="Q7" s="205"/>
      <c r="R7" s="222" t="str">
        <f>BerM2!G7</f>
        <v>OK</v>
      </c>
      <c r="S7" s="141"/>
      <c r="T7" s="180">
        <f>BerM2!P7</f>
        <v>0</v>
      </c>
      <c r="U7" s="202"/>
      <c r="V7" s="221" t="str">
        <f>BerM2!R7</f>
        <v>OK</v>
      </c>
      <c r="W7" s="180">
        <f>BerM2!S7</f>
        <v>0</v>
      </c>
      <c r="X7" s="143"/>
      <c r="Y7" s="135"/>
      <c r="Z7" s="135"/>
      <c r="AA7" s="135"/>
      <c r="AB7" s="135"/>
      <c r="AC7" s="182"/>
      <c r="AD7" s="216"/>
      <c r="AE7" s="216"/>
      <c r="AF7" s="216"/>
      <c r="AG7" s="216"/>
      <c r="AH7" s="216"/>
      <c r="AI7" s="216"/>
      <c r="AJ7" s="216"/>
      <c r="AK7" s="221" t="str">
        <f>BerM2!U7</f>
        <v>OK</v>
      </c>
    </row>
    <row r="8" spans="1:37" ht="14.1" customHeight="1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141"/>
      <c r="F8" s="135">
        <f>'M1-In'!F8</f>
        <v>0</v>
      </c>
      <c r="G8" s="135">
        <f>'M1-In'!G8</f>
        <v>0</v>
      </c>
      <c r="H8" s="135">
        <f>'M1-In'!H8</f>
        <v>0</v>
      </c>
      <c r="I8" s="135">
        <f>'M1-In'!I8</f>
        <v>0</v>
      </c>
      <c r="J8" s="135">
        <f>'M1-In'!J8</f>
        <v>0</v>
      </c>
      <c r="K8" s="135">
        <f>'M1-In'!K8</f>
        <v>0</v>
      </c>
      <c r="L8" s="135">
        <f>'M1-In'!L8</f>
        <v>0</v>
      </c>
      <c r="M8" s="181">
        <f>BerM2!E8</f>
        <v>0</v>
      </c>
      <c r="N8" s="202">
        <f>'M1-In'!N8</f>
        <v>0</v>
      </c>
      <c r="O8" s="141"/>
      <c r="P8" s="202"/>
      <c r="Q8" s="205"/>
      <c r="R8" s="222" t="str">
        <f>BerM2!G8</f>
        <v>OK</v>
      </c>
      <c r="S8" s="141"/>
      <c r="T8" s="180">
        <f>BerM2!P8</f>
        <v>0</v>
      </c>
      <c r="U8" s="202"/>
      <c r="V8" s="221" t="str">
        <f>BerM2!R8</f>
        <v>OK</v>
      </c>
      <c r="W8" s="180">
        <f>BerM2!S8</f>
        <v>0</v>
      </c>
      <c r="X8" s="143"/>
      <c r="Y8" s="135"/>
      <c r="Z8" s="135"/>
      <c r="AA8" s="135"/>
      <c r="AB8" s="135"/>
      <c r="AC8" s="182"/>
      <c r="AD8" s="216"/>
      <c r="AE8" s="216"/>
      <c r="AF8" s="216"/>
      <c r="AG8" s="216"/>
      <c r="AH8" s="216"/>
      <c r="AI8" s="216"/>
      <c r="AJ8" s="216"/>
      <c r="AK8" s="221" t="str">
        <f>BerM2!U8</f>
        <v>OK</v>
      </c>
    </row>
    <row r="9" spans="1:37" ht="14.1" customHeight="1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141"/>
      <c r="F9" s="135">
        <f>'M1-In'!F9</f>
        <v>0</v>
      </c>
      <c r="G9" s="135">
        <f>'M1-In'!G9</f>
        <v>0</v>
      </c>
      <c r="H9" s="135">
        <f>'M1-In'!H9</f>
        <v>0</v>
      </c>
      <c r="I9" s="135">
        <f>'M1-In'!I9</f>
        <v>0</v>
      </c>
      <c r="J9" s="135">
        <f>'M1-In'!J9</f>
        <v>0</v>
      </c>
      <c r="K9" s="135">
        <f>'M1-In'!K9</f>
        <v>0</v>
      </c>
      <c r="L9" s="135">
        <f>'M1-In'!L9</f>
        <v>0</v>
      </c>
      <c r="M9" s="181">
        <f>BerM2!E9</f>
        <v>0</v>
      </c>
      <c r="N9" s="202">
        <f>'M1-In'!N9</f>
        <v>0</v>
      </c>
      <c r="O9" s="141"/>
      <c r="P9" s="202"/>
      <c r="Q9" s="205"/>
      <c r="R9" s="222" t="str">
        <f>BerM2!G9</f>
        <v>OK</v>
      </c>
      <c r="S9" s="141"/>
      <c r="T9" s="180">
        <f>BerM2!P9</f>
        <v>0</v>
      </c>
      <c r="U9" s="202"/>
      <c r="V9" s="221" t="str">
        <f>BerM2!R9</f>
        <v>OK</v>
      </c>
      <c r="W9" s="180">
        <f>BerM2!S9</f>
        <v>0</v>
      </c>
      <c r="X9" s="143"/>
      <c r="Y9" s="135"/>
      <c r="Z9" s="135"/>
      <c r="AA9" s="135"/>
      <c r="AB9" s="135"/>
      <c r="AC9" s="182"/>
      <c r="AD9" s="216"/>
      <c r="AE9" s="216"/>
      <c r="AF9" s="216"/>
      <c r="AG9" s="216"/>
      <c r="AH9" s="216"/>
      <c r="AI9" s="216"/>
      <c r="AJ9" s="216"/>
      <c r="AK9" s="221" t="str">
        <f>BerM2!U9</f>
        <v>OK</v>
      </c>
    </row>
    <row r="10" spans="1:37" ht="14.1" customHeight="1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141"/>
      <c r="F10" s="135">
        <f>'M1-In'!F10</f>
        <v>0</v>
      </c>
      <c r="G10" s="135">
        <f>'M1-In'!G10</f>
        <v>0</v>
      </c>
      <c r="H10" s="135">
        <f>'M1-In'!H10</f>
        <v>0</v>
      </c>
      <c r="I10" s="135">
        <f>'M1-In'!I10</f>
        <v>0</v>
      </c>
      <c r="J10" s="135">
        <f>'M1-In'!J10</f>
        <v>0</v>
      </c>
      <c r="K10" s="135">
        <f>'M1-In'!K10</f>
        <v>0</v>
      </c>
      <c r="L10" s="135">
        <f>'M1-In'!L10</f>
        <v>0</v>
      </c>
      <c r="M10" s="181">
        <f>BerM2!E10</f>
        <v>0</v>
      </c>
      <c r="N10" s="202">
        <f>'M1-In'!N10</f>
        <v>0</v>
      </c>
      <c r="O10" s="141"/>
      <c r="P10" s="202"/>
      <c r="Q10" s="205"/>
      <c r="R10" s="222" t="str">
        <f>BerM2!G10</f>
        <v>OK</v>
      </c>
      <c r="S10" s="141"/>
      <c r="T10" s="180">
        <f>BerM2!P10</f>
        <v>0</v>
      </c>
      <c r="U10" s="202"/>
      <c r="V10" s="221" t="str">
        <f>BerM2!R10</f>
        <v>OK</v>
      </c>
      <c r="W10" s="180">
        <f>BerM2!S10</f>
        <v>0</v>
      </c>
      <c r="X10" s="143"/>
      <c r="Y10" s="135"/>
      <c r="Z10" s="135"/>
      <c r="AA10" s="135"/>
      <c r="AB10" s="135"/>
      <c r="AC10" s="182"/>
      <c r="AD10" s="216"/>
      <c r="AE10" s="216"/>
      <c r="AF10" s="216"/>
      <c r="AG10" s="216"/>
      <c r="AH10" s="216"/>
      <c r="AI10" s="216"/>
      <c r="AJ10" s="216"/>
      <c r="AK10" s="221" t="str">
        <f>BerM2!U10</f>
        <v>OK</v>
      </c>
    </row>
    <row r="11" spans="1:37" ht="14.1" customHeight="1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141"/>
      <c r="F11" s="135">
        <f>'M1-In'!F11</f>
        <v>0</v>
      </c>
      <c r="G11" s="135">
        <f>'M1-In'!G11</f>
        <v>0</v>
      </c>
      <c r="H11" s="135">
        <f>'M1-In'!H11</f>
        <v>0</v>
      </c>
      <c r="I11" s="135">
        <f>'M1-In'!I11</f>
        <v>0</v>
      </c>
      <c r="J11" s="135">
        <f>'M1-In'!J11</f>
        <v>0</v>
      </c>
      <c r="K11" s="135">
        <f>'M1-In'!K11</f>
        <v>0</v>
      </c>
      <c r="L11" s="135">
        <f>'M1-In'!L11</f>
        <v>0</v>
      </c>
      <c r="M11" s="181">
        <f>BerM2!E11</f>
        <v>0</v>
      </c>
      <c r="N11" s="202">
        <f>'M1-In'!N11</f>
        <v>0</v>
      </c>
      <c r="O11" s="141"/>
      <c r="P11" s="202"/>
      <c r="Q11" s="205"/>
      <c r="R11" s="222" t="str">
        <f>BerM2!G11</f>
        <v>OK</v>
      </c>
      <c r="S11" s="141"/>
      <c r="T11" s="180">
        <f>BerM2!P11</f>
        <v>0</v>
      </c>
      <c r="U11" s="202"/>
      <c r="V11" s="221" t="str">
        <f>BerM2!R11</f>
        <v>OK</v>
      </c>
      <c r="W11" s="180">
        <f>BerM2!S11</f>
        <v>0</v>
      </c>
      <c r="X11" s="143"/>
      <c r="Y11" s="135"/>
      <c r="Z11" s="135"/>
      <c r="AA11" s="135"/>
      <c r="AB11" s="135"/>
      <c r="AC11" s="182"/>
      <c r="AD11" s="216"/>
      <c r="AE11" s="216"/>
      <c r="AF11" s="216"/>
      <c r="AG11" s="216"/>
      <c r="AH11" s="216"/>
      <c r="AI11" s="216"/>
      <c r="AJ11" s="216"/>
      <c r="AK11" s="221" t="str">
        <f>BerM2!U11</f>
        <v>OK</v>
      </c>
    </row>
    <row r="12" spans="1:37" ht="14.1" customHeight="1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141"/>
      <c r="F12" s="135">
        <f>'M1-In'!F12</f>
        <v>0</v>
      </c>
      <c r="G12" s="135">
        <f>'M1-In'!G12</f>
        <v>0</v>
      </c>
      <c r="H12" s="135">
        <f>'M1-In'!H12</f>
        <v>0</v>
      </c>
      <c r="I12" s="135">
        <f>'M1-In'!I12</f>
        <v>0</v>
      </c>
      <c r="J12" s="135">
        <f>'M1-In'!J12</f>
        <v>0</v>
      </c>
      <c r="K12" s="135">
        <f>'M1-In'!K12</f>
        <v>0</v>
      </c>
      <c r="L12" s="135">
        <f>'M1-In'!L12</f>
        <v>0</v>
      </c>
      <c r="M12" s="181">
        <f>BerM2!E12</f>
        <v>0</v>
      </c>
      <c r="N12" s="202">
        <f>'M1-In'!N12</f>
        <v>0</v>
      </c>
      <c r="O12" s="141"/>
      <c r="P12" s="202"/>
      <c r="Q12" s="205"/>
      <c r="R12" s="222" t="str">
        <f>BerM2!G12</f>
        <v>OK</v>
      </c>
      <c r="S12" s="141"/>
      <c r="T12" s="180">
        <f>BerM2!P12</f>
        <v>0</v>
      </c>
      <c r="U12" s="202"/>
      <c r="V12" s="221" t="str">
        <f>BerM2!R12</f>
        <v>OK</v>
      </c>
      <c r="W12" s="180">
        <f>BerM2!S12</f>
        <v>0</v>
      </c>
      <c r="X12" s="143"/>
      <c r="Y12" s="135"/>
      <c r="Z12" s="135"/>
      <c r="AA12" s="135"/>
      <c r="AB12" s="135"/>
      <c r="AC12" s="182"/>
      <c r="AD12" s="216"/>
      <c r="AE12" s="216"/>
      <c r="AF12" s="216"/>
      <c r="AG12" s="216"/>
      <c r="AH12" s="216"/>
      <c r="AI12" s="216"/>
      <c r="AJ12" s="216"/>
      <c r="AK12" s="221" t="str">
        <f>BerM2!U12</f>
        <v>OK</v>
      </c>
    </row>
    <row r="13" spans="1:37" ht="14.1" customHeight="1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141"/>
      <c r="F13" s="135">
        <f>'M1-In'!F13</f>
        <v>0</v>
      </c>
      <c r="G13" s="135">
        <f>'M1-In'!G13</f>
        <v>0</v>
      </c>
      <c r="H13" s="135">
        <f>'M1-In'!H13</f>
        <v>0</v>
      </c>
      <c r="I13" s="135">
        <f>'M1-In'!I13</f>
        <v>0</v>
      </c>
      <c r="J13" s="135">
        <f>'M1-In'!J13</f>
        <v>0</v>
      </c>
      <c r="K13" s="135">
        <f>'M1-In'!K13</f>
        <v>0</v>
      </c>
      <c r="L13" s="135">
        <f>'M1-In'!L13</f>
        <v>0</v>
      </c>
      <c r="M13" s="181">
        <f>BerM2!E13</f>
        <v>0</v>
      </c>
      <c r="N13" s="202">
        <f>'M1-In'!N13</f>
        <v>0</v>
      </c>
      <c r="O13" s="141"/>
      <c r="P13" s="202"/>
      <c r="Q13" s="205"/>
      <c r="R13" s="222" t="str">
        <f>BerM2!G13</f>
        <v>OK</v>
      </c>
      <c r="S13" s="141"/>
      <c r="T13" s="180">
        <f>BerM2!P13</f>
        <v>0</v>
      </c>
      <c r="U13" s="202"/>
      <c r="V13" s="221" t="str">
        <f>BerM2!R13</f>
        <v>OK</v>
      </c>
      <c r="W13" s="180">
        <f>BerM2!S13</f>
        <v>0</v>
      </c>
      <c r="X13" s="143"/>
      <c r="Y13" s="135"/>
      <c r="Z13" s="135"/>
      <c r="AA13" s="135"/>
      <c r="AB13" s="135"/>
      <c r="AC13" s="182"/>
      <c r="AD13" s="216"/>
      <c r="AE13" s="216"/>
      <c r="AF13" s="216"/>
      <c r="AG13" s="216"/>
      <c r="AH13" s="216"/>
      <c r="AI13" s="216"/>
      <c r="AJ13" s="216"/>
      <c r="AK13" s="221" t="str">
        <f>BerM2!U13</f>
        <v>OK</v>
      </c>
    </row>
    <row r="14" spans="1:37" ht="14.1" customHeight="1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141"/>
      <c r="F14" s="135">
        <f>'M1-In'!F14</f>
        <v>0</v>
      </c>
      <c r="G14" s="135">
        <f>'M1-In'!G14</f>
        <v>0</v>
      </c>
      <c r="H14" s="135">
        <f>'M1-In'!H14</f>
        <v>0</v>
      </c>
      <c r="I14" s="135">
        <f>'M1-In'!I14</f>
        <v>0</v>
      </c>
      <c r="J14" s="135">
        <f>'M1-In'!J14</f>
        <v>0</v>
      </c>
      <c r="K14" s="135">
        <f>'M1-In'!K14</f>
        <v>0</v>
      </c>
      <c r="L14" s="135">
        <f>'M1-In'!L14</f>
        <v>0</v>
      </c>
      <c r="M14" s="181">
        <f>BerM2!E14</f>
        <v>0</v>
      </c>
      <c r="N14" s="202">
        <f>'M1-In'!N14</f>
        <v>0</v>
      </c>
      <c r="O14" s="141"/>
      <c r="P14" s="202"/>
      <c r="Q14" s="205"/>
      <c r="R14" s="222" t="str">
        <f>BerM2!G14</f>
        <v>OK</v>
      </c>
      <c r="S14" s="141"/>
      <c r="T14" s="180">
        <f>BerM2!P14</f>
        <v>0</v>
      </c>
      <c r="U14" s="202"/>
      <c r="V14" s="221" t="str">
        <f>BerM2!R14</f>
        <v>OK</v>
      </c>
      <c r="W14" s="180">
        <f>BerM2!S14</f>
        <v>0</v>
      </c>
      <c r="X14" s="143"/>
      <c r="Y14" s="135"/>
      <c r="Z14" s="135"/>
      <c r="AA14" s="135"/>
      <c r="AB14" s="135"/>
      <c r="AC14" s="182"/>
      <c r="AD14" s="216"/>
      <c r="AE14" s="216"/>
      <c r="AF14" s="216"/>
      <c r="AG14" s="216"/>
      <c r="AH14" s="216"/>
      <c r="AI14" s="216"/>
      <c r="AJ14" s="216"/>
      <c r="AK14" s="221" t="str">
        <f>BerM2!U14</f>
        <v>OK</v>
      </c>
    </row>
    <row r="15" spans="1:37" ht="14.1" customHeight="1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141"/>
      <c r="F15" s="135">
        <f>'M1-In'!F15</f>
        <v>0</v>
      </c>
      <c r="G15" s="135">
        <f>'M1-In'!G15</f>
        <v>0</v>
      </c>
      <c r="H15" s="135">
        <f>'M1-In'!H15</f>
        <v>0</v>
      </c>
      <c r="I15" s="135">
        <f>'M1-In'!I15</f>
        <v>0</v>
      </c>
      <c r="J15" s="135">
        <f>'M1-In'!J15</f>
        <v>0</v>
      </c>
      <c r="K15" s="135">
        <f>'M1-In'!K15</f>
        <v>0</v>
      </c>
      <c r="L15" s="135">
        <f>'M1-In'!L15</f>
        <v>0</v>
      </c>
      <c r="M15" s="181">
        <f>BerM2!E15</f>
        <v>0</v>
      </c>
      <c r="N15" s="202">
        <f>'M1-In'!N15</f>
        <v>0</v>
      </c>
      <c r="O15" s="141"/>
      <c r="P15" s="202"/>
      <c r="Q15" s="205"/>
      <c r="R15" s="222" t="str">
        <f>BerM2!G15</f>
        <v>OK</v>
      </c>
      <c r="S15" s="141"/>
      <c r="T15" s="180">
        <f>BerM2!P15</f>
        <v>0</v>
      </c>
      <c r="U15" s="202"/>
      <c r="V15" s="221" t="str">
        <f>BerM2!R15</f>
        <v>OK</v>
      </c>
      <c r="W15" s="180">
        <f>BerM2!S15</f>
        <v>0</v>
      </c>
      <c r="X15" s="143"/>
      <c r="Y15" s="135"/>
      <c r="Z15" s="135"/>
      <c r="AA15" s="135"/>
      <c r="AB15" s="135"/>
      <c r="AC15" s="182"/>
      <c r="AD15" s="216"/>
      <c r="AE15" s="216"/>
      <c r="AF15" s="216"/>
      <c r="AG15" s="216"/>
      <c r="AH15" s="216"/>
      <c r="AI15" s="216"/>
      <c r="AJ15" s="216"/>
      <c r="AK15" s="221" t="str">
        <f>BerM2!U15</f>
        <v>OK</v>
      </c>
    </row>
    <row r="16" spans="1:37" ht="14.1" customHeight="1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141"/>
      <c r="F16" s="135">
        <f>'M1-In'!F16</f>
        <v>0</v>
      </c>
      <c r="G16" s="135">
        <f>'M1-In'!G16</f>
        <v>0</v>
      </c>
      <c r="H16" s="135">
        <f>'M1-In'!H16</f>
        <v>0</v>
      </c>
      <c r="I16" s="135">
        <f>'M1-In'!I16</f>
        <v>0</v>
      </c>
      <c r="J16" s="135">
        <f>'M1-In'!J16</f>
        <v>0</v>
      </c>
      <c r="K16" s="135">
        <f>'M1-In'!K16</f>
        <v>0</v>
      </c>
      <c r="L16" s="135">
        <f>'M1-In'!L16</f>
        <v>0</v>
      </c>
      <c r="M16" s="181">
        <f>BerM2!E16</f>
        <v>0</v>
      </c>
      <c r="N16" s="202">
        <f>'M1-In'!N16</f>
        <v>0</v>
      </c>
      <c r="O16" s="141"/>
      <c r="P16" s="202"/>
      <c r="Q16" s="205"/>
      <c r="R16" s="222" t="str">
        <f>BerM2!G16</f>
        <v>OK</v>
      </c>
      <c r="S16" s="141"/>
      <c r="T16" s="180">
        <f>BerM2!P16</f>
        <v>0</v>
      </c>
      <c r="U16" s="202"/>
      <c r="V16" s="221" t="str">
        <f>BerM2!R16</f>
        <v>OK</v>
      </c>
      <c r="W16" s="180">
        <f>BerM2!S16</f>
        <v>0</v>
      </c>
      <c r="X16" s="143"/>
      <c r="Y16" s="135"/>
      <c r="Z16" s="135"/>
      <c r="AA16" s="135"/>
      <c r="AB16" s="135"/>
      <c r="AC16" s="182"/>
      <c r="AD16" s="216"/>
      <c r="AE16" s="216"/>
      <c r="AF16" s="216"/>
      <c r="AG16" s="216"/>
      <c r="AH16" s="216"/>
      <c r="AI16" s="216"/>
      <c r="AJ16" s="216"/>
      <c r="AK16" s="221" t="str">
        <f>BerM2!U16</f>
        <v>OK</v>
      </c>
    </row>
    <row r="17" spans="1:37" ht="14.1" customHeight="1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141"/>
      <c r="F17" s="135">
        <f>'M1-In'!F17</f>
        <v>0</v>
      </c>
      <c r="G17" s="135">
        <f>'M1-In'!G17</f>
        <v>0</v>
      </c>
      <c r="H17" s="135">
        <f>'M1-In'!H17</f>
        <v>0</v>
      </c>
      <c r="I17" s="135">
        <f>'M1-In'!I17</f>
        <v>0</v>
      </c>
      <c r="J17" s="135">
        <f>'M1-In'!J17</f>
        <v>0</v>
      </c>
      <c r="K17" s="135">
        <f>'M1-In'!K17</f>
        <v>0</v>
      </c>
      <c r="L17" s="135">
        <f>'M1-In'!L17</f>
        <v>0</v>
      </c>
      <c r="M17" s="181">
        <f>BerM2!E17</f>
        <v>0</v>
      </c>
      <c r="N17" s="202">
        <f>'M1-In'!N17</f>
        <v>0</v>
      </c>
      <c r="O17" s="141"/>
      <c r="P17" s="202"/>
      <c r="Q17" s="205"/>
      <c r="R17" s="222" t="str">
        <f>BerM2!G17</f>
        <v>OK</v>
      </c>
      <c r="S17" s="141"/>
      <c r="T17" s="180">
        <f>BerM2!P17</f>
        <v>0</v>
      </c>
      <c r="U17" s="202"/>
      <c r="V17" s="221" t="str">
        <f>BerM2!R17</f>
        <v>OK</v>
      </c>
      <c r="W17" s="180">
        <f>BerM2!S17</f>
        <v>0</v>
      </c>
      <c r="X17" s="143"/>
      <c r="Y17" s="135"/>
      <c r="Z17" s="135"/>
      <c r="AA17" s="135"/>
      <c r="AB17" s="135"/>
      <c r="AC17" s="182"/>
      <c r="AD17" s="216"/>
      <c r="AE17" s="216"/>
      <c r="AF17" s="216"/>
      <c r="AG17" s="216"/>
      <c r="AH17" s="216"/>
      <c r="AI17" s="216"/>
      <c r="AJ17" s="216"/>
      <c r="AK17" s="221" t="str">
        <f>BerM2!U17</f>
        <v>OK</v>
      </c>
    </row>
    <row r="18" spans="1:37" ht="14.1" customHeight="1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141"/>
      <c r="F18" s="135">
        <f>'M1-In'!F18</f>
        <v>0</v>
      </c>
      <c r="G18" s="135">
        <f>'M1-In'!G18</f>
        <v>0</v>
      </c>
      <c r="H18" s="135">
        <f>'M1-In'!H18</f>
        <v>0</v>
      </c>
      <c r="I18" s="135">
        <f>'M1-In'!I18</f>
        <v>0</v>
      </c>
      <c r="J18" s="135">
        <f>'M1-In'!J18</f>
        <v>0</v>
      </c>
      <c r="K18" s="135">
        <f>'M1-In'!K18</f>
        <v>0</v>
      </c>
      <c r="L18" s="135">
        <f>'M1-In'!L18</f>
        <v>0</v>
      </c>
      <c r="M18" s="181">
        <f>BerM2!E18</f>
        <v>0</v>
      </c>
      <c r="N18" s="202">
        <f>'M1-In'!N18</f>
        <v>0</v>
      </c>
      <c r="O18" s="141"/>
      <c r="P18" s="202"/>
      <c r="Q18" s="205"/>
      <c r="R18" s="222" t="str">
        <f>BerM2!G18</f>
        <v>OK</v>
      </c>
      <c r="S18" s="141"/>
      <c r="T18" s="180">
        <f>BerM2!P18</f>
        <v>0</v>
      </c>
      <c r="U18" s="202"/>
      <c r="V18" s="221" t="str">
        <f>BerM2!R18</f>
        <v>OK</v>
      </c>
      <c r="W18" s="180">
        <f>BerM2!S18</f>
        <v>0</v>
      </c>
      <c r="X18" s="143"/>
      <c r="Y18" s="135"/>
      <c r="Z18" s="135"/>
      <c r="AA18" s="135"/>
      <c r="AB18" s="135"/>
      <c r="AC18" s="182"/>
      <c r="AD18" s="216"/>
      <c r="AE18" s="216"/>
      <c r="AF18" s="216"/>
      <c r="AG18" s="216"/>
      <c r="AH18" s="216"/>
      <c r="AI18" s="216"/>
      <c r="AJ18" s="216"/>
      <c r="AK18" s="221" t="str">
        <f>BerM2!U18</f>
        <v>OK</v>
      </c>
    </row>
    <row r="19" spans="1:37" ht="14.1" customHeight="1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141"/>
      <c r="F19" s="135">
        <f>'M1-In'!F19</f>
        <v>0</v>
      </c>
      <c r="G19" s="135">
        <f>'M1-In'!G19</f>
        <v>0</v>
      </c>
      <c r="H19" s="135">
        <f>'M1-In'!H19</f>
        <v>0</v>
      </c>
      <c r="I19" s="135">
        <f>'M1-In'!I19</f>
        <v>0</v>
      </c>
      <c r="J19" s="135">
        <f>'M1-In'!J19</f>
        <v>0</v>
      </c>
      <c r="K19" s="135">
        <f>'M1-In'!K19</f>
        <v>0</v>
      </c>
      <c r="L19" s="135">
        <f>'M1-In'!L19</f>
        <v>0</v>
      </c>
      <c r="M19" s="181">
        <f>BerM2!E19</f>
        <v>0</v>
      </c>
      <c r="N19" s="202">
        <f>'M1-In'!N19</f>
        <v>0</v>
      </c>
      <c r="O19" s="141"/>
      <c r="P19" s="202"/>
      <c r="Q19" s="205"/>
      <c r="R19" s="222" t="str">
        <f>BerM2!G19</f>
        <v>OK</v>
      </c>
      <c r="S19" s="141"/>
      <c r="T19" s="180">
        <f>BerM2!P19</f>
        <v>0</v>
      </c>
      <c r="U19" s="202"/>
      <c r="V19" s="221" t="str">
        <f>BerM2!R19</f>
        <v>OK</v>
      </c>
      <c r="W19" s="180">
        <f>BerM2!S19</f>
        <v>0</v>
      </c>
      <c r="X19" s="143"/>
      <c r="Y19" s="135"/>
      <c r="Z19" s="135"/>
      <c r="AA19" s="135"/>
      <c r="AB19" s="135"/>
      <c r="AC19" s="182"/>
      <c r="AD19" s="216"/>
      <c r="AE19" s="216"/>
      <c r="AF19" s="216"/>
      <c r="AG19" s="216"/>
      <c r="AH19" s="216"/>
      <c r="AI19" s="216"/>
      <c r="AJ19" s="216"/>
      <c r="AK19" s="221" t="str">
        <f>BerM2!U19</f>
        <v>OK</v>
      </c>
    </row>
    <row r="20" spans="1:37" ht="14.1" customHeight="1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141"/>
      <c r="F20" s="135">
        <f>'M1-In'!F20</f>
        <v>0</v>
      </c>
      <c r="G20" s="135">
        <f>'M1-In'!G20</f>
        <v>0</v>
      </c>
      <c r="H20" s="135">
        <f>'M1-In'!H20</f>
        <v>0</v>
      </c>
      <c r="I20" s="135">
        <f>'M1-In'!I20</f>
        <v>0</v>
      </c>
      <c r="J20" s="135">
        <f>'M1-In'!J20</f>
        <v>0</v>
      </c>
      <c r="K20" s="135">
        <f>'M1-In'!K20</f>
        <v>0</v>
      </c>
      <c r="L20" s="135">
        <f>'M1-In'!L20</f>
        <v>0</v>
      </c>
      <c r="M20" s="181">
        <f>BerM2!E20</f>
        <v>0</v>
      </c>
      <c r="N20" s="202">
        <f>'M1-In'!N20</f>
        <v>0</v>
      </c>
      <c r="O20" s="141"/>
      <c r="P20" s="202"/>
      <c r="Q20" s="205"/>
      <c r="R20" s="222" t="str">
        <f>BerM2!G20</f>
        <v>OK</v>
      </c>
      <c r="S20" s="141"/>
      <c r="T20" s="180">
        <f>BerM2!P20</f>
        <v>0</v>
      </c>
      <c r="U20" s="202"/>
      <c r="V20" s="221" t="str">
        <f>BerM2!R20</f>
        <v>OK</v>
      </c>
      <c r="W20" s="180">
        <f>BerM2!S20</f>
        <v>0</v>
      </c>
      <c r="X20" s="143"/>
      <c r="Y20" s="135"/>
      <c r="Z20" s="135"/>
      <c r="AA20" s="135"/>
      <c r="AB20" s="135"/>
      <c r="AC20" s="182"/>
      <c r="AD20" s="216"/>
      <c r="AE20" s="216"/>
      <c r="AF20" s="216"/>
      <c r="AG20" s="216"/>
      <c r="AH20" s="216"/>
      <c r="AI20" s="216"/>
      <c r="AJ20" s="216"/>
      <c r="AK20" s="221" t="str">
        <f>BerM2!U20</f>
        <v>OK</v>
      </c>
    </row>
    <row r="21" spans="1:37" ht="14.1" customHeight="1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141"/>
      <c r="F21" s="135">
        <f>'M1-In'!F21</f>
        <v>0</v>
      </c>
      <c r="G21" s="135">
        <f>'M1-In'!G21</f>
        <v>0</v>
      </c>
      <c r="H21" s="135">
        <f>'M1-In'!H21</f>
        <v>0</v>
      </c>
      <c r="I21" s="135">
        <f>'M1-In'!I21</f>
        <v>0</v>
      </c>
      <c r="J21" s="135">
        <f>'M1-In'!J21</f>
        <v>0</v>
      </c>
      <c r="K21" s="135">
        <f>'M1-In'!K21</f>
        <v>0</v>
      </c>
      <c r="L21" s="135">
        <f>'M1-In'!L21</f>
        <v>0</v>
      </c>
      <c r="M21" s="181">
        <f>BerM2!E21</f>
        <v>0</v>
      </c>
      <c r="N21" s="202">
        <f>'M1-In'!N21</f>
        <v>0</v>
      </c>
      <c r="O21" s="141"/>
      <c r="P21" s="202"/>
      <c r="Q21" s="205"/>
      <c r="R21" s="222" t="str">
        <f>BerM2!G21</f>
        <v>OK</v>
      </c>
      <c r="S21" s="141"/>
      <c r="T21" s="180">
        <f>BerM2!P21</f>
        <v>0</v>
      </c>
      <c r="U21" s="202"/>
      <c r="V21" s="221" t="str">
        <f>BerM2!R21</f>
        <v>OK</v>
      </c>
      <c r="W21" s="180">
        <f>BerM2!S21</f>
        <v>0</v>
      </c>
      <c r="X21" s="143"/>
      <c r="Y21" s="135"/>
      <c r="Z21" s="135"/>
      <c r="AA21" s="135"/>
      <c r="AB21" s="135"/>
      <c r="AC21" s="182"/>
      <c r="AD21" s="216"/>
      <c r="AE21" s="216"/>
      <c r="AF21" s="216"/>
      <c r="AG21" s="216"/>
      <c r="AH21" s="216"/>
      <c r="AI21" s="216"/>
      <c r="AJ21" s="216"/>
      <c r="AK21" s="221" t="str">
        <f>BerM2!U21</f>
        <v>OK</v>
      </c>
    </row>
    <row r="22" spans="1:37" ht="14.1" customHeight="1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141"/>
      <c r="F22" s="135">
        <f>'M1-In'!F22</f>
        <v>0</v>
      </c>
      <c r="G22" s="135">
        <f>'M1-In'!G22</f>
        <v>0</v>
      </c>
      <c r="H22" s="135">
        <f>'M1-In'!H22</f>
        <v>0</v>
      </c>
      <c r="I22" s="135">
        <f>'M1-In'!I22</f>
        <v>0</v>
      </c>
      <c r="J22" s="135">
        <f>'M1-In'!J22</f>
        <v>0</v>
      </c>
      <c r="K22" s="135">
        <f>'M1-In'!K22</f>
        <v>0</v>
      </c>
      <c r="L22" s="135">
        <f>'M1-In'!L22</f>
        <v>0</v>
      </c>
      <c r="M22" s="181">
        <f>BerM2!E22</f>
        <v>0</v>
      </c>
      <c r="N22" s="202">
        <f>'M1-In'!N22</f>
        <v>0</v>
      </c>
      <c r="O22" s="141"/>
      <c r="P22" s="202"/>
      <c r="Q22" s="205"/>
      <c r="R22" s="222" t="str">
        <f>BerM2!G22</f>
        <v>OK</v>
      </c>
      <c r="S22" s="141"/>
      <c r="T22" s="180">
        <f>BerM2!P22</f>
        <v>0</v>
      </c>
      <c r="U22" s="202"/>
      <c r="V22" s="221" t="str">
        <f>BerM2!R22</f>
        <v>OK</v>
      </c>
      <c r="W22" s="180">
        <f>BerM2!S22</f>
        <v>0</v>
      </c>
      <c r="X22" s="143"/>
      <c r="Y22" s="135"/>
      <c r="Z22" s="135"/>
      <c r="AA22" s="135"/>
      <c r="AB22" s="135"/>
      <c r="AC22" s="182"/>
      <c r="AD22" s="216"/>
      <c r="AE22" s="216"/>
      <c r="AF22" s="216"/>
      <c r="AG22" s="216"/>
      <c r="AH22" s="216"/>
      <c r="AI22" s="216"/>
      <c r="AJ22" s="216"/>
      <c r="AK22" s="221" t="str">
        <f>BerM2!U22</f>
        <v>OK</v>
      </c>
    </row>
    <row r="23" spans="1:37" ht="14.1" customHeight="1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141"/>
      <c r="F23" s="135">
        <f>'M1-In'!F23</f>
        <v>0</v>
      </c>
      <c r="G23" s="135">
        <f>'M1-In'!G23</f>
        <v>0</v>
      </c>
      <c r="H23" s="135">
        <f>'M1-In'!H23</f>
        <v>0</v>
      </c>
      <c r="I23" s="135">
        <f>'M1-In'!I23</f>
        <v>0</v>
      </c>
      <c r="J23" s="135">
        <f>'M1-In'!J23</f>
        <v>0</v>
      </c>
      <c r="K23" s="135">
        <f>'M1-In'!K23</f>
        <v>0</v>
      </c>
      <c r="L23" s="135">
        <f>'M1-In'!L23</f>
        <v>0</v>
      </c>
      <c r="M23" s="181">
        <f>BerM2!E23</f>
        <v>0</v>
      </c>
      <c r="N23" s="202">
        <f>'M1-In'!N23</f>
        <v>0</v>
      </c>
      <c r="O23" s="141"/>
      <c r="P23" s="202"/>
      <c r="Q23" s="205"/>
      <c r="R23" s="222" t="str">
        <f>BerM2!G23</f>
        <v>OK</v>
      </c>
      <c r="S23" s="141"/>
      <c r="T23" s="180">
        <f>BerM2!P23</f>
        <v>0</v>
      </c>
      <c r="U23" s="202"/>
      <c r="V23" s="221" t="str">
        <f>BerM2!R23</f>
        <v>OK</v>
      </c>
      <c r="W23" s="180">
        <f>BerM2!S23</f>
        <v>0</v>
      </c>
      <c r="X23" s="143"/>
      <c r="Y23" s="135"/>
      <c r="Z23" s="135"/>
      <c r="AA23" s="135"/>
      <c r="AB23" s="135"/>
      <c r="AC23" s="182"/>
      <c r="AD23" s="216"/>
      <c r="AE23" s="216"/>
      <c r="AF23" s="216"/>
      <c r="AG23" s="216"/>
      <c r="AH23" s="216"/>
      <c r="AI23" s="216"/>
      <c r="AJ23" s="216"/>
      <c r="AK23" s="221" t="str">
        <f>BerM2!U23</f>
        <v>OK</v>
      </c>
    </row>
    <row r="24" spans="1:37" ht="14.1" customHeight="1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141"/>
      <c r="F24" s="135">
        <f>'M1-In'!F24</f>
        <v>0</v>
      </c>
      <c r="G24" s="135">
        <f>'M1-In'!G24</f>
        <v>0</v>
      </c>
      <c r="H24" s="135">
        <f>'M1-In'!H24</f>
        <v>0</v>
      </c>
      <c r="I24" s="135">
        <f>'M1-In'!I24</f>
        <v>0</v>
      </c>
      <c r="J24" s="135">
        <f>'M1-In'!J24</f>
        <v>0</v>
      </c>
      <c r="K24" s="135">
        <f>'M1-In'!K24</f>
        <v>0</v>
      </c>
      <c r="L24" s="135">
        <f>'M1-In'!L24</f>
        <v>0</v>
      </c>
      <c r="M24" s="181">
        <f>BerM2!E24</f>
        <v>0</v>
      </c>
      <c r="N24" s="202">
        <f>'M1-In'!N24</f>
        <v>0</v>
      </c>
      <c r="O24" s="141"/>
      <c r="P24" s="202"/>
      <c r="Q24" s="205"/>
      <c r="R24" s="222" t="str">
        <f>BerM2!G24</f>
        <v>OK</v>
      </c>
      <c r="S24" s="141"/>
      <c r="T24" s="180">
        <f>BerM2!P24</f>
        <v>0</v>
      </c>
      <c r="U24" s="202"/>
      <c r="V24" s="221" t="str">
        <f>BerM2!R24</f>
        <v>OK</v>
      </c>
      <c r="W24" s="180">
        <f>BerM2!S24</f>
        <v>0</v>
      </c>
      <c r="X24" s="143"/>
      <c r="Y24" s="135"/>
      <c r="Z24" s="135"/>
      <c r="AA24" s="135"/>
      <c r="AB24" s="135"/>
      <c r="AC24" s="182"/>
      <c r="AD24" s="216"/>
      <c r="AE24" s="216"/>
      <c r="AF24" s="216"/>
      <c r="AG24" s="216"/>
      <c r="AH24" s="216"/>
      <c r="AI24" s="216"/>
      <c r="AJ24" s="216"/>
      <c r="AK24" s="221" t="str">
        <f>BerM2!U24</f>
        <v>OK</v>
      </c>
    </row>
    <row r="25" spans="1:37" ht="14.1" customHeight="1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141"/>
      <c r="F25" s="135">
        <f>'M1-In'!F25</f>
        <v>0</v>
      </c>
      <c r="G25" s="135">
        <f>'M1-In'!G25</f>
        <v>0</v>
      </c>
      <c r="H25" s="135">
        <f>'M1-In'!H25</f>
        <v>0</v>
      </c>
      <c r="I25" s="135">
        <f>'M1-In'!I25</f>
        <v>0</v>
      </c>
      <c r="J25" s="135">
        <f>'M1-In'!J25</f>
        <v>0</v>
      </c>
      <c r="K25" s="135">
        <f>'M1-In'!K25</f>
        <v>0</v>
      </c>
      <c r="L25" s="135">
        <f>'M1-In'!L25</f>
        <v>0</v>
      </c>
      <c r="M25" s="181">
        <f>BerM2!E25</f>
        <v>0</v>
      </c>
      <c r="N25" s="202">
        <f>'M1-In'!N25</f>
        <v>0</v>
      </c>
      <c r="O25" s="141"/>
      <c r="P25" s="202"/>
      <c r="Q25" s="205"/>
      <c r="R25" s="222" t="str">
        <f>BerM2!G25</f>
        <v>OK</v>
      </c>
      <c r="S25" s="141"/>
      <c r="T25" s="180">
        <f>BerM2!P25</f>
        <v>0</v>
      </c>
      <c r="U25" s="202"/>
      <c r="V25" s="221" t="str">
        <f>BerM2!R25</f>
        <v>OK</v>
      </c>
      <c r="W25" s="180">
        <f>BerM2!S25</f>
        <v>0</v>
      </c>
      <c r="X25" s="143"/>
      <c r="Y25" s="135"/>
      <c r="Z25" s="135"/>
      <c r="AA25" s="135"/>
      <c r="AB25" s="135"/>
      <c r="AC25" s="182"/>
      <c r="AD25" s="216"/>
      <c r="AE25" s="216"/>
      <c r="AF25" s="216"/>
      <c r="AG25" s="216"/>
      <c r="AH25" s="216"/>
      <c r="AI25" s="216"/>
      <c r="AJ25" s="216"/>
      <c r="AK25" s="221" t="str">
        <f>BerM2!U25</f>
        <v>OK</v>
      </c>
    </row>
    <row r="26" spans="1:37" ht="14.1" customHeight="1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141"/>
      <c r="F26" s="135">
        <f>'M1-In'!F26</f>
        <v>0</v>
      </c>
      <c r="G26" s="135">
        <f>'M1-In'!G26</f>
        <v>0</v>
      </c>
      <c r="H26" s="135">
        <f>'M1-In'!H26</f>
        <v>0</v>
      </c>
      <c r="I26" s="135">
        <f>'M1-In'!I26</f>
        <v>0</v>
      </c>
      <c r="J26" s="135">
        <f>'M1-In'!J26</f>
        <v>0</v>
      </c>
      <c r="K26" s="135">
        <f>'M1-In'!K26</f>
        <v>0</v>
      </c>
      <c r="L26" s="135">
        <f>'M1-In'!L26</f>
        <v>0</v>
      </c>
      <c r="M26" s="181">
        <f>BerM2!E26</f>
        <v>0</v>
      </c>
      <c r="N26" s="202">
        <f>'M1-In'!N26</f>
        <v>0</v>
      </c>
      <c r="O26" s="141"/>
      <c r="P26" s="202"/>
      <c r="Q26" s="205"/>
      <c r="R26" s="222" t="str">
        <f>BerM2!G26</f>
        <v>OK</v>
      </c>
      <c r="S26" s="141"/>
      <c r="T26" s="180">
        <f>BerM2!P26</f>
        <v>0</v>
      </c>
      <c r="U26" s="202"/>
      <c r="V26" s="221" t="str">
        <f>BerM2!R26</f>
        <v>OK</v>
      </c>
      <c r="W26" s="180">
        <f>BerM2!S26</f>
        <v>0</v>
      </c>
      <c r="X26" s="143"/>
      <c r="Y26" s="135"/>
      <c r="Z26" s="135"/>
      <c r="AA26" s="135"/>
      <c r="AB26" s="135"/>
      <c r="AC26" s="182"/>
      <c r="AD26" s="216"/>
      <c r="AE26" s="216"/>
      <c r="AF26" s="216"/>
      <c r="AG26" s="216"/>
      <c r="AH26" s="216"/>
      <c r="AI26" s="216"/>
      <c r="AJ26" s="216"/>
      <c r="AK26" s="221" t="str">
        <f>BerM2!U26</f>
        <v>OK</v>
      </c>
    </row>
    <row r="27" spans="1:37" ht="14.1" customHeight="1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141"/>
      <c r="F27" s="135">
        <f>'M1-In'!F27</f>
        <v>0</v>
      </c>
      <c r="G27" s="135">
        <f>'M1-In'!G27</f>
        <v>0</v>
      </c>
      <c r="H27" s="135">
        <f>'M1-In'!H27</f>
        <v>0</v>
      </c>
      <c r="I27" s="135">
        <f>'M1-In'!I27</f>
        <v>0</v>
      </c>
      <c r="J27" s="135">
        <f>'M1-In'!J27</f>
        <v>0</v>
      </c>
      <c r="K27" s="135">
        <f>'M1-In'!K27</f>
        <v>0</v>
      </c>
      <c r="L27" s="135">
        <f>'M1-In'!L27</f>
        <v>0</v>
      </c>
      <c r="M27" s="181">
        <f>BerM2!E27</f>
        <v>0</v>
      </c>
      <c r="N27" s="202">
        <f>'M1-In'!N27</f>
        <v>0</v>
      </c>
      <c r="O27" s="141"/>
      <c r="P27" s="202"/>
      <c r="Q27" s="205"/>
      <c r="R27" s="222" t="str">
        <f>BerM2!G27</f>
        <v>OK</v>
      </c>
      <c r="S27" s="141"/>
      <c r="T27" s="180">
        <f>BerM2!P27</f>
        <v>0</v>
      </c>
      <c r="U27" s="202"/>
      <c r="V27" s="221" t="str">
        <f>BerM2!R27</f>
        <v>OK</v>
      </c>
      <c r="W27" s="180">
        <f>BerM2!S27</f>
        <v>0</v>
      </c>
      <c r="X27" s="143"/>
      <c r="Y27" s="135"/>
      <c r="Z27" s="135"/>
      <c r="AA27" s="135"/>
      <c r="AB27" s="135"/>
      <c r="AC27" s="182"/>
      <c r="AD27" s="216"/>
      <c r="AE27" s="216"/>
      <c r="AF27" s="216"/>
      <c r="AG27" s="216"/>
      <c r="AH27" s="216"/>
      <c r="AI27" s="216"/>
      <c r="AJ27" s="216"/>
      <c r="AK27" s="221" t="str">
        <f>BerM2!U27</f>
        <v>OK</v>
      </c>
    </row>
    <row r="28" spans="1:37" ht="14.1" customHeight="1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141"/>
      <c r="F28" s="135">
        <f>'M1-In'!F28</f>
        <v>0</v>
      </c>
      <c r="G28" s="135">
        <f>'M1-In'!G28</f>
        <v>0</v>
      </c>
      <c r="H28" s="135">
        <f>'M1-In'!H28</f>
        <v>0</v>
      </c>
      <c r="I28" s="135">
        <f>'M1-In'!I28</f>
        <v>0</v>
      </c>
      <c r="J28" s="135">
        <f>'M1-In'!J28</f>
        <v>0</v>
      </c>
      <c r="K28" s="135">
        <f>'M1-In'!K28</f>
        <v>0</v>
      </c>
      <c r="L28" s="135">
        <f>'M1-In'!L28</f>
        <v>0</v>
      </c>
      <c r="M28" s="181">
        <f>BerM2!E28</f>
        <v>0</v>
      </c>
      <c r="N28" s="202">
        <f>'M1-In'!N28</f>
        <v>0</v>
      </c>
      <c r="O28" s="141"/>
      <c r="P28" s="202"/>
      <c r="Q28" s="205"/>
      <c r="R28" s="222" t="str">
        <f>BerM2!G28</f>
        <v>OK</v>
      </c>
      <c r="S28" s="141"/>
      <c r="T28" s="180">
        <f>BerM2!P28</f>
        <v>0</v>
      </c>
      <c r="U28" s="202"/>
      <c r="V28" s="221" t="str">
        <f>BerM2!R28</f>
        <v>OK</v>
      </c>
      <c r="W28" s="180">
        <f>BerM2!S28</f>
        <v>0</v>
      </c>
      <c r="X28" s="143"/>
      <c r="Y28" s="135"/>
      <c r="Z28" s="135"/>
      <c r="AA28" s="135"/>
      <c r="AB28" s="135"/>
      <c r="AC28" s="182"/>
      <c r="AD28" s="216"/>
      <c r="AE28" s="216"/>
      <c r="AF28" s="216"/>
      <c r="AG28" s="216"/>
      <c r="AH28" s="216"/>
      <c r="AI28" s="216"/>
      <c r="AJ28" s="216"/>
      <c r="AK28" s="221" t="str">
        <f>BerM2!U28</f>
        <v>OK</v>
      </c>
    </row>
    <row r="29" spans="1:37" ht="14.1" customHeight="1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141"/>
      <c r="F29" s="135">
        <f>'M1-In'!F29</f>
        <v>0</v>
      </c>
      <c r="G29" s="135">
        <f>'M1-In'!G29</f>
        <v>0</v>
      </c>
      <c r="H29" s="135">
        <f>'M1-In'!H29</f>
        <v>0</v>
      </c>
      <c r="I29" s="135">
        <f>'M1-In'!I29</f>
        <v>0</v>
      </c>
      <c r="J29" s="135">
        <f>'M1-In'!J29</f>
        <v>0</v>
      </c>
      <c r="K29" s="135">
        <f>'M1-In'!K29</f>
        <v>0</v>
      </c>
      <c r="L29" s="135">
        <f>'M1-In'!L29</f>
        <v>0</v>
      </c>
      <c r="M29" s="181">
        <f>BerM2!E29</f>
        <v>0</v>
      </c>
      <c r="N29" s="202">
        <f>'M1-In'!N29</f>
        <v>0</v>
      </c>
      <c r="O29" s="141"/>
      <c r="P29" s="202"/>
      <c r="Q29" s="205"/>
      <c r="R29" s="222" t="str">
        <f>BerM2!G29</f>
        <v>OK</v>
      </c>
      <c r="S29" s="141"/>
      <c r="T29" s="180">
        <f>BerM2!P29</f>
        <v>0</v>
      </c>
      <c r="U29" s="202"/>
      <c r="V29" s="221" t="str">
        <f>BerM2!R29</f>
        <v>OK</v>
      </c>
      <c r="W29" s="180">
        <f>BerM2!S29</f>
        <v>0</v>
      </c>
      <c r="X29" s="143"/>
      <c r="Y29" s="135"/>
      <c r="Z29" s="135"/>
      <c r="AA29" s="135"/>
      <c r="AB29" s="135"/>
      <c r="AC29" s="182"/>
      <c r="AD29" s="216"/>
      <c r="AE29" s="216"/>
      <c r="AF29" s="216"/>
      <c r="AG29" s="216"/>
      <c r="AH29" s="216"/>
      <c r="AI29" s="216"/>
      <c r="AJ29" s="216"/>
      <c r="AK29" s="221" t="str">
        <f>BerM2!U29</f>
        <v>OK</v>
      </c>
    </row>
    <row r="30" spans="1:37" ht="14.1" customHeight="1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141"/>
      <c r="F30" s="135">
        <f>'M1-In'!F30</f>
        <v>0</v>
      </c>
      <c r="G30" s="135">
        <f>'M1-In'!G30</f>
        <v>0</v>
      </c>
      <c r="H30" s="135">
        <f>'M1-In'!H30</f>
        <v>0</v>
      </c>
      <c r="I30" s="135">
        <f>'M1-In'!I30</f>
        <v>0</v>
      </c>
      <c r="J30" s="135">
        <f>'M1-In'!J30</f>
        <v>0</v>
      </c>
      <c r="K30" s="135">
        <f>'M1-In'!K30</f>
        <v>0</v>
      </c>
      <c r="L30" s="135">
        <f>'M1-In'!L30</f>
        <v>0</v>
      </c>
      <c r="M30" s="181">
        <f>BerM2!E30</f>
        <v>0</v>
      </c>
      <c r="N30" s="202">
        <f>'M1-In'!N30</f>
        <v>0</v>
      </c>
      <c r="O30" s="141"/>
      <c r="P30" s="202"/>
      <c r="Q30" s="205"/>
      <c r="R30" s="222" t="str">
        <f>BerM2!G30</f>
        <v>OK</v>
      </c>
      <c r="S30" s="141"/>
      <c r="T30" s="180">
        <f>BerM2!P30</f>
        <v>0</v>
      </c>
      <c r="U30" s="202"/>
      <c r="V30" s="221" t="str">
        <f>BerM2!R30</f>
        <v>OK</v>
      </c>
      <c r="W30" s="180">
        <f>BerM2!S30</f>
        <v>0</v>
      </c>
      <c r="X30" s="143"/>
      <c r="Y30" s="135"/>
      <c r="Z30" s="135"/>
      <c r="AA30" s="135"/>
      <c r="AB30" s="135"/>
      <c r="AC30" s="182"/>
      <c r="AD30" s="216"/>
      <c r="AE30" s="216"/>
      <c r="AF30" s="216"/>
      <c r="AG30" s="216"/>
      <c r="AH30" s="216"/>
      <c r="AI30" s="216"/>
      <c r="AJ30" s="216"/>
      <c r="AK30" s="221" t="str">
        <f>BerM2!U30</f>
        <v>OK</v>
      </c>
    </row>
    <row r="31" spans="1:37" ht="14.1" customHeight="1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141"/>
      <c r="F31" s="135">
        <f>'M1-In'!F31</f>
        <v>0</v>
      </c>
      <c r="G31" s="135">
        <f>'M1-In'!G31</f>
        <v>0</v>
      </c>
      <c r="H31" s="135">
        <f>'M1-In'!H31</f>
        <v>0</v>
      </c>
      <c r="I31" s="135">
        <f>'M1-In'!I31</f>
        <v>0</v>
      </c>
      <c r="J31" s="135">
        <f>'M1-In'!J31</f>
        <v>0</v>
      </c>
      <c r="K31" s="135">
        <f>'M1-In'!K31</f>
        <v>0</v>
      </c>
      <c r="L31" s="135">
        <f>'M1-In'!L31</f>
        <v>0</v>
      </c>
      <c r="M31" s="181">
        <f>BerM2!E31</f>
        <v>0</v>
      </c>
      <c r="N31" s="202">
        <f>'M1-In'!N31</f>
        <v>0</v>
      </c>
      <c r="O31" s="141"/>
      <c r="P31" s="202"/>
      <c r="Q31" s="205"/>
      <c r="R31" s="222" t="str">
        <f>BerM2!G31</f>
        <v>OK</v>
      </c>
      <c r="S31" s="141"/>
      <c r="T31" s="180">
        <f>BerM2!P31</f>
        <v>0</v>
      </c>
      <c r="U31" s="202"/>
      <c r="V31" s="221" t="str">
        <f>BerM2!R31</f>
        <v>OK</v>
      </c>
      <c r="W31" s="180">
        <f>BerM2!S31</f>
        <v>0</v>
      </c>
      <c r="X31" s="143"/>
      <c r="Y31" s="135"/>
      <c r="Z31" s="135"/>
      <c r="AA31" s="135"/>
      <c r="AB31" s="135"/>
      <c r="AC31" s="182"/>
      <c r="AD31" s="216"/>
      <c r="AE31" s="216"/>
      <c r="AF31" s="216"/>
      <c r="AG31" s="216"/>
      <c r="AH31" s="216"/>
      <c r="AI31" s="216"/>
      <c r="AJ31" s="216"/>
      <c r="AK31" s="221" t="str">
        <f>BerM2!U31</f>
        <v>OK</v>
      </c>
    </row>
    <row r="32" spans="1:37" ht="14.1" customHeight="1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141"/>
      <c r="F32" s="135">
        <f>'M1-In'!F32</f>
        <v>0</v>
      </c>
      <c r="G32" s="135">
        <f>'M1-In'!G32</f>
        <v>0</v>
      </c>
      <c r="H32" s="135">
        <f>'M1-In'!H32</f>
        <v>0</v>
      </c>
      <c r="I32" s="135">
        <f>'M1-In'!I32</f>
        <v>0</v>
      </c>
      <c r="J32" s="135">
        <f>'M1-In'!J32</f>
        <v>0</v>
      </c>
      <c r="K32" s="135">
        <f>'M1-In'!K32</f>
        <v>0</v>
      </c>
      <c r="L32" s="135">
        <f>'M1-In'!L32</f>
        <v>0</v>
      </c>
      <c r="M32" s="181">
        <f>BerM2!E32</f>
        <v>0</v>
      </c>
      <c r="N32" s="202">
        <f>'M1-In'!N32</f>
        <v>0</v>
      </c>
      <c r="O32" s="141"/>
      <c r="P32" s="202"/>
      <c r="Q32" s="205"/>
      <c r="R32" s="222" t="str">
        <f>BerM2!G32</f>
        <v>OK</v>
      </c>
      <c r="S32" s="141"/>
      <c r="T32" s="180">
        <f>BerM2!P32</f>
        <v>0</v>
      </c>
      <c r="U32" s="202"/>
      <c r="V32" s="221" t="str">
        <f>BerM2!R32</f>
        <v>OK</v>
      </c>
      <c r="W32" s="180">
        <f>BerM2!S32</f>
        <v>0</v>
      </c>
      <c r="X32" s="143"/>
      <c r="Y32" s="135"/>
      <c r="Z32" s="135"/>
      <c r="AA32" s="135"/>
      <c r="AB32" s="135"/>
      <c r="AC32" s="182"/>
      <c r="AD32" s="216"/>
      <c r="AE32" s="216"/>
      <c r="AF32" s="216"/>
      <c r="AG32" s="216"/>
      <c r="AH32" s="216"/>
      <c r="AI32" s="216"/>
      <c r="AJ32" s="216"/>
      <c r="AK32" s="221" t="str">
        <f>BerM2!U32</f>
        <v>OK</v>
      </c>
    </row>
    <row r="33" spans="1:37" ht="14.1" customHeight="1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141"/>
      <c r="F33" s="135">
        <f>'M1-In'!F33</f>
        <v>0</v>
      </c>
      <c r="G33" s="135">
        <f>'M1-In'!G33</f>
        <v>0</v>
      </c>
      <c r="H33" s="135">
        <f>'M1-In'!H33</f>
        <v>0</v>
      </c>
      <c r="I33" s="135">
        <f>'M1-In'!I33</f>
        <v>0</v>
      </c>
      <c r="J33" s="135">
        <f>'M1-In'!J33</f>
        <v>0</v>
      </c>
      <c r="K33" s="135">
        <f>'M1-In'!K33</f>
        <v>0</v>
      </c>
      <c r="L33" s="135">
        <f>'M1-In'!L33</f>
        <v>0</v>
      </c>
      <c r="M33" s="181">
        <f>BerM2!E33</f>
        <v>0</v>
      </c>
      <c r="N33" s="202">
        <f>'M1-In'!N33</f>
        <v>0</v>
      </c>
      <c r="O33" s="141"/>
      <c r="P33" s="202"/>
      <c r="Q33" s="205"/>
      <c r="R33" s="222" t="str">
        <f>BerM2!G33</f>
        <v>OK</v>
      </c>
      <c r="S33" s="141"/>
      <c r="T33" s="180">
        <f>BerM2!P33</f>
        <v>0</v>
      </c>
      <c r="U33" s="202"/>
      <c r="V33" s="221" t="str">
        <f>BerM2!R33</f>
        <v>OK</v>
      </c>
      <c r="W33" s="180">
        <f>BerM2!S33</f>
        <v>0</v>
      </c>
      <c r="X33" s="143"/>
      <c r="Y33" s="135"/>
      <c r="Z33" s="135"/>
      <c r="AA33" s="135"/>
      <c r="AB33" s="135"/>
      <c r="AC33" s="182"/>
      <c r="AD33" s="216"/>
      <c r="AE33" s="216"/>
      <c r="AF33" s="216"/>
      <c r="AG33" s="216"/>
      <c r="AH33" s="216"/>
      <c r="AI33" s="216"/>
      <c r="AJ33" s="216"/>
      <c r="AK33" s="221" t="str">
        <f>BerM2!U33</f>
        <v>OK</v>
      </c>
    </row>
    <row r="34" spans="1:37" ht="14.1" customHeight="1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141"/>
      <c r="F34" s="135">
        <f>'M1-In'!F34</f>
        <v>0</v>
      </c>
      <c r="G34" s="135">
        <f>'M1-In'!G34</f>
        <v>0</v>
      </c>
      <c r="H34" s="135">
        <f>'M1-In'!H34</f>
        <v>0</v>
      </c>
      <c r="I34" s="135">
        <f>'M1-In'!I34</f>
        <v>0</v>
      </c>
      <c r="J34" s="135">
        <f>'M1-In'!J34</f>
        <v>0</v>
      </c>
      <c r="K34" s="135">
        <f>'M1-In'!K34</f>
        <v>0</v>
      </c>
      <c r="L34" s="135">
        <f>'M1-In'!L34</f>
        <v>0</v>
      </c>
      <c r="M34" s="181">
        <f>BerM2!E34</f>
        <v>0</v>
      </c>
      <c r="N34" s="202">
        <f>'M1-In'!N34</f>
        <v>0</v>
      </c>
      <c r="O34" s="141"/>
      <c r="P34" s="202"/>
      <c r="Q34" s="205"/>
      <c r="R34" s="222" t="str">
        <f>BerM2!G34</f>
        <v>OK</v>
      </c>
      <c r="S34" s="141"/>
      <c r="T34" s="180">
        <f>BerM2!P34</f>
        <v>0</v>
      </c>
      <c r="U34" s="202"/>
      <c r="V34" s="221" t="str">
        <f>BerM2!R34</f>
        <v>OK</v>
      </c>
      <c r="W34" s="180">
        <f>BerM2!S34</f>
        <v>0</v>
      </c>
      <c r="X34" s="143"/>
      <c r="Y34" s="135"/>
      <c r="Z34" s="135"/>
      <c r="AA34" s="135"/>
      <c r="AB34" s="135"/>
      <c r="AC34" s="182"/>
      <c r="AD34" s="216"/>
      <c r="AE34" s="216"/>
      <c r="AF34" s="216"/>
      <c r="AG34" s="216"/>
      <c r="AH34" s="216"/>
      <c r="AI34" s="216"/>
      <c r="AJ34" s="216"/>
      <c r="AK34" s="221" t="str">
        <f>BerM2!U34</f>
        <v>OK</v>
      </c>
    </row>
    <row r="35" spans="1:37" ht="14.1" customHeight="1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141"/>
      <c r="F35" s="135">
        <f>'M1-In'!F35</f>
        <v>0</v>
      </c>
      <c r="G35" s="135">
        <f>'M1-In'!G35</f>
        <v>0</v>
      </c>
      <c r="H35" s="135">
        <f>'M1-In'!H35</f>
        <v>0</v>
      </c>
      <c r="I35" s="135">
        <f>'M1-In'!I35</f>
        <v>0</v>
      </c>
      <c r="J35" s="135">
        <f>'M1-In'!J35</f>
        <v>0</v>
      </c>
      <c r="K35" s="135">
        <f>'M1-In'!K35</f>
        <v>0</v>
      </c>
      <c r="L35" s="135">
        <f>'M1-In'!L35</f>
        <v>0</v>
      </c>
      <c r="M35" s="181">
        <f>BerM2!E35</f>
        <v>0</v>
      </c>
      <c r="N35" s="202">
        <f>'M1-In'!N35</f>
        <v>0</v>
      </c>
      <c r="O35" s="141"/>
      <c r="P35" s="202"/>
      <c r="Q35" s="205"/>
      <c r="R35" s="222" t="str">
        <f>BerM2!G35</f>
        <v>OK</v>
      </c>
      <c r="S35" s="141"/>
      <c r="T35" s="180">
        <f>BerM2!P35</f>
        <v>0</v>
      </c>
      <c r="U35" s="202"/>
      <c r="V35" s="221" t="str">
        <f>BerM2!R35</f>
        <v>OK</v>
      </c>
      <c r="W35" s="180">
        <f>BerM2!S35</f>
        <v>0</v>
      </c>
      <c r="X35" s="143"/>
      <c r="Y35" s="135"/>
      <c r="Z35" s="135"/>
      <c r="AA35" s="135"/>
      <c r="AB35" s="135"/>
      <c r="AC35" s="182"/>
      <c r="AD35" s="216"/>
      <c r="AE35" s="216"/>
      <c r="AF35" s="216"/>
      <c r="AG35" s="216"/>
      <c r="AH35" s="216"/>
      <c r="AI35" s="216"/>
      <c r="AJ35" s="216"/>
      <c r="AK35" s="221" t="str">
        <f>BerM2!U35</f>
        <v>OK</v>
      </c>
    </row>
    <row r="36" spans="1:37" ht="14.1" customHeight="1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141"/>
      <c r="F36" s="135">
        <f>'M1-In'!F36</f>
        <v>0</v>
      </c>
      <c r="G36" s="135">
        <f>'M1-In'!G36</f>
        <v>0</v>
      </c>
      <c r="H36" s="135">
        <f>'M1-In'!H36</f>
        <v>0</v>
      </c>
      <c r="I36" s="135">
        <f>'M1-In'!I36</f>
        <v>0</v>
      </c>
      <c r="J36" s="135">
        <f>'M1-In'!J36</f>
        <v>0</v>
      </c>
      <c r="K36" s="135">
        <f>'M1-In'!K36</f>
        <v>0</v>
      </c>
      <c r="L36" s="135">
        <f>'M1-In'!L36</f>
        <v>0</v>
      </c>
      <c r="M36" s="181">
        <f>BerM2!E36</f>
        <v>0</v>
      </c>
      <c r="N36" s="202">
        <f>'M1-In'!N36</f>
        <v>0</v>
      </c>
      <c r="O36" s="141"/>
      <c r="P36" s="202"/>
      <c r="Q36" s="205"/>
      <c r="R36" s="222" t="str">
        <f>BerM2!G36</f>
        <v>OK</v>
      </c>
      <c r="S36" s="141"/>
      <c r="T36" s="180">
        <f>BerM2!P36</f>
        <v>0</v>
      </c>
      <c r="U36" s="202"/>
      <c r="V36" s="221" t="str">
        <f>BerM2!R36</f>
        <v>OK</v>
      </c>
      <c r="W36" s="180">
        <f>BerM2!S36</f>
        <v>0</v>
      </c>
      <c r="X36" s="143"/>
      <c r="Y36" s="135"/>
      <c r="Z36" s="135"/>
      <c r="AA36" s="135"/>
      <c r="AB36" s="135"/>
      <c r="AC36" s="182"/>
      <c r="AD36" s="216"/>
      <c r="AE36" s="216"/>
      <c r="AF36" s="216"/>
      <c r="AG36" s="216"/>
      <c r="AH36" s="216"/>
      <c r="AI36" s="216"/>
      <c r="AJ36" s="216"/>
      <c r="AK36" s="221" t="str">
        <f>BerM2!U36</f>
        <v>OK</v>
      </c>
    </row>
    <row r="37" spans="1:37" ht="14.1" customHeight="1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141"/>
      <c r="F37" s="135">
        <f>'M1-In'!F37</f>
        <v>0</v>
      </c>
      <c r="G37" s="135">
        <f>'M1-In'!G37</f>
        <v>0</v>
      </c>
      <c r="H37" s="135">
        <f>'M1-In'!H37</f>
        <v>0</v>
      </c>
      <c r="I37" s="135">
        <f>'M1-In'!I37</f>
        <v>0</v>
      </c>
      <c r="J37" s="135">
        <f>'M1-In'!J37</f>
        <v>0</v>
      </c>
      <c r="K37" s="135">
        <f>'M1-In'!K37</f>
        <v>0</v>
      </c>
      <c r="L37" s="135">
        <f>'M1-In'!L37</f>
        <v>0</v>
      </c>
      <c r="M37" s="181">
        <f>BerM2!E37</f>
        <v>0</v>
      </c>
      <c r="N37" s="202">
        <f>'M1-In'!N37</f>
        <v>0</v>
      </c>
      <c r="O37" s="141"/>
      <c r="P37" s="202"/>
      <c r="Q37" s="205"/>
      <c r="R37" s="222" t="str">
        <f>BerM2!G37</f>
        <v>OK</v>
      </c>
      <c r="S37" s="141"/>
      <c r="T37" s="180">
        <f>BerM2!P37</f>
        <v>0</v>
      </c>
      <c r="U37" s="202"/>
      <c r="V37" s="221" t="str">
        <f>BerM2!R37</f>
        <v>OK</v>
      </c>
      <c r="W37" s="180">
        <f>BerM2!S37</f>
        <v>0</v>
      </c>
      <c r="X37" s="143"/>
      <c r="Y37" s="135"/>
      <c r="Z37" s="135"/>
      <c r="AA37" s="135"/>
      <c r="AB37" s="135"/>
      <c r="AC37" s="182"/>
      <c r="AD37" s="216"/>
      <c r="AE37" s="216"/>
      <c r="AF37" s="216"/>
      <c r="AG37" s="216"/>
      <c r="AH37" s="216"/>
      <c r="AI37" s="216"/>
      <c r="AJ37" s="216"/>
      <c r="AK37" s="221" t="str">
        <f>BerM2!U37</f>
        <v>OK</v>
      </c>
    </row>
    <row r="38" spans="1:37" ht="14.1" customHeight="1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141"/>
      <c r="F38" s="135">
        <f>'M1-In'!F38</f>
        <v>0</v>
      </c>
      <c r="G38" s="135">
        <f>'M1-In'!G38</f>
        <v>0</v>
      </c>
      <c r="H38" s="135">
        <f>'M1-In'!H38</f>
        <v>0</v>
      </c>
      <c r="I38" s="135">
        <f>'M1-In'!I38</f>
        <v>0</v>
      </c>
      <c r="J38" s="135">
        <f>'M1-In'!J38</f>
        <v>0</v>
      </c>
      <c r="K38" s="135">
        <f>'M1-In'!K38</f>
        <v>0</v>
      </c>
      <c r="L38" s="135">
        <f>'M1-In'!L38</f>
        <v>0</v>
      </c>
      <c r="M38" s="181">
        <f>BerM2!E38</f>
        <v>0</v>
      </c>
      <c r="N38" s="202">
        <f>'M1-In'!N38</f>
        <v>0</v>
      </c>
      <c r="O38" s="141"/>
      <c r="P38" s="202"/>
      <c r="Q38" s="205"/>
      <c r="R38" s="222" t="str">
        <f>BerM2!G38</f>
        <v>OK</v>
      </c>
      <c r="S38" s="141"/>
      <c r="T38" s="180">
        <f>BerM2!P38</f>
        <v>0</v>
      </c>
      <c r="U38" s="202"/>
      <c r="V38" s="221" t="str">
        <f>BerM2!R38</f>
        <v>OK</v>
      </c>
      <c r="W38" s="180">
        <f>BerM2!S38</f>
        <v>0</v>
      </c>
      <c r="X38" s="143"/>
      <c r="Y38" s="135"/>
      <c r="Z38" s="135"/>
      <c r="AA38" s="135"/>
      <c r="AB38" s="135"/>
      <c r="AC38" s="182"/>
      <c r="AD38" s="216"/>
      <c r="AE38" s="216"/>
      <c r="AF38" s="216"/>
      <c r="AG38" s="216"/>
      <c r="AH38" s="216"/>
      <c r="AI38" s="216"/>
      <c r="AJ38" s="216"/>
      <c r="AK38" s="221" t="str">
        <f>BerM2!U38</f>
        <v>OK</v>
      </c>
    </row>
    <row r="39" spans="1:37" ht="14.1" customHeight="1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141"/>
      <c r="F39" s="135">
        <f>'M1-In'!F39</f>
        <v>0</v>
      </c>
      <c r="G39" s="135">
        <f>'M1-In'!G39</f>
        <v>0</v>
      </c>
      <c r="H39" s="135">
        <f>'M1-In'!H39</f>
        <v>0</v>
      </c>
      <c r="I39" s="135">
        <f>'M1-In'!I39</f>
        <v>0</v>
      </c>
      <c r="J39" s="135">
        <f>'M1-In'!J39</f>
        <v>0</v>
      </c>
      <c r="K39" s="135">
        <f>'M1-In'!K39</f>
        <v>0</v>
      </c>
      <c r="L39" s="135">
        <f>'M1-In'!L39</f>
        <v>0</v>
      </c>
      <c r="M39" s="181">
        <f>BerM2!E39</f>
        <v>0</v>
      </c>
      <c r="N39" s="202">
        <f>'M1-In'!N39</f>
        <v>0</v>
      </c>
      <c r="O39" s="141"/>
      <c r="P39" s="202"/>
      <c r="Q39" s="205"/>
      <c r="R39" s="222" t="str">
        <f>BerM2!G39</f>
        <v>OK</v>
      </c>
      <c r="S39" s="141"/>
      <c r="T39" s="180">
        <f>BerM2!P39</f>
        <v>0</v>
      </c>
      <c r="U39" s="202"/>
      <c r="V39" s="221" t="str">
        <f>BerM2!R39</f>
        <v>OK</v>
      </c>
      <c r="W39" s="180">
        <f>BerM2!S39</f>
        <v>0</v>
      </c>
      <c r="X39" s="143"/>
      <c r="Y39" s="135"/>
      <c r="Z39" s="135"/>
      <c r="AA39" s="135"/>
      <c r="AB39" s="135"/>
      <c r="AC39" s="182"/>
      <c r="AD39" s="216"/>
      <c r="AE39" s="216"/>
      <c r="AF39" s="216"/>
      <c r="AG39" s="216"/>
      <c r="AH39" s="216"/>
      <c r="AI39" s="216"/>
      <c r="AJ39" s="216"/>
      <c r="AK39" s="221" t="str">
        <f>BerM2!U39</f>
        <v>OK</v>
      </c>
    </row>
    <row r="40" spans="1:37" ht="14.1" customHeight="1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141"/>
      <c r="F40" s="135">
        <f>'M1-In'!F40</f>
        <v>0</v>
      </c>
      <c r="G40" s="135">
        <f>'M1-In'!G40</f>
        <v>0</v>
      </c>
      <c r="H40" s="135">
        <f>'M1-In'!H40</f>
        <v>0</v>
      </c>
      <c r="I40" s="135">
        <f>'M1-In'!I40</f>
        <v>0</v>
      </c>
      <c r="J40" s="135">
        <f>'M1-In'!J40</f>
        <v>0</v>
      </c>
      <c r="K40" s="135">
        <f>'M1-In'!K40</f>
        <v>0</v>
      </c>
      <c r="L40" s="135">
        <f>'M1-In'!L40</f>
        <v>0</v>
      </c>
      <c r="M40" s="181">
        <f>BerM2!E40</f>
        <v>0</v>
      </c>
      <c r="N40" s="202">
        <f>'M1-In'!N40</f>
        <v>0</v>
      </c>
      <c r="O40" s="141"/>
      <c r="P40" s="202"/>
      <c r="Q40" s="205"/>
      <c r="R40" s="222" t="str">
        <f>BerM2!G40</f>
        <v>OK</v>
      </c>
      <c r="S40" s="141"/>
      <c r="T40" s="180">
        <f>BerM2!P40</f>
        <v>0</v>
      </c>
      <c r="U40" s="202"/>
      <c r="V40" s="221" t="str">
        <f>BerM2!R40</f>
        <v>OK</v>
      </c>
      <c r="W40" s="180">
        <f>BerM2!S40</f>
        <v>0</v>
      </c>
      <c r="X40" s="143"/>
      <c r="Y40" s="135"/>
      <c r="Z40" s="135"/>
      <c r="AA40" s="135"/>
      <c r="AB40" s="135"/>
      <c r="AC40" s="182"/>
      <c r="AD40" s="216"/>
      <c r="AE40" s="216"/>
      <c r="AF40" s="216"/>
      <c r="AG40" s="216"/>
      <c r="AH40" s="216"/>
      <c r="AI40" s="216"/>
      <c r="AJ40" s="216"/>
      <c r="AK40" s="221" t="str">
        <f>BerM2!U40</f>
        <v>OK</v>
      </c>
    </row>
    <row r="41" spans="1:37" ht="14.1" customHeight="1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141"/>
      <c r="F41" s="135">
        <f>'M1-In'!F41</f>
        <v>0</v>
      </c>
      <c r="G41" s="135">
        <f>'M1-In'!G41</f>
        <v>0</v>
      </c>
      <c r="H41" s="135">
        <f>'M1-In'!H41</f>
        <v>0</v>
      </c>
      <c r="I41" s="135">
        <f>'M1-In'!I41</f>
        <v>0</v>
      </c>
      <c r="J41" s="135">
        <f>'M1-In'!J41</f>
        <v>0</v>
      </c>
      <c r="K41" s="135">
        <f>'M1-In'!K41</f>
        <v>0</v>
      </c>
      <c r="L41" s="135">
        <f>'M1-In'!L41</f>
        <v>0</v>
      </c>
      <c r="M41" s="181">
        <f>BerM2!E41</f>
        <v>0</v>
      </c>
      <c r="N41" s="202">
        <f>'M1-In'!N41</f>
        <v>0</v>
      </c>
      <c r="O41" s="141"/>
      <c r="P41" s="202"/>
      <c r="Q41" s="205"/>
      <c r="R41" s="222" t="str">
        <f>BerM2!G41</f>
        <v>OK</v>
      </c>
      <c r="S41" s="141"/>
      <c r="T41" s="180">
        <f>BerM2!P41</f>
        <v>0</v>
      </c>
      <c r="U41" s="202"/>
      <c r="V41" s="221" t="str">
        <f>BerM2!R41</f>
        <v>OK</v>
      </c>
      <c r="W41" s="180">
        <f>BerM2!S41</f>
        <v>0</v>
      </c>
      <c r="X41" s="143"/>
      <c r="Y41" s="135"/>
      <c r="Z41" s="135"/>
      <c r="AA41" s="135"/>
      <c r="AB41" s="135"/>
      <c r="AC41" s="182"/>
      <c r="AD41" s="216"/>
      <c r="AE41" s="216"/>
      <c r="AF41" s="216"/>
      <c r="AG41" s="216"/>
      <c r="AH41" s="216"/>
      <c r="AI41" s="216"/>
      <c r="AJ41" s="216"/>
      <c r="AK41" s="221" t="str">
        <f>BerM2!U41</f>
        <v>OK</v>
      </c>
    </row>
    <row r="42" spans="1:37" ht="14.1" customHeight="1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141"/>
      <c r="F42" s="135">
        <f>'M1-In'!F42</f>
        <v>0</v>
      </c>
      <c r="G42" s="135">
        <f>'M1-In'!G42</f>
        <v>0</v>
      </c>
      <c r="H42" s="135">
        <f>'M1-In'!H42</f>
        <v>0</v>
      </c>
      <c r="I42" s="135">
        <f>'M1-In'!I42</f>
        <v>0</v>
      </c>
      <c r="J42" s="135">
        <f>'M1-In'!J42</f>
        <v>0</v>
      </c>
      <c r="K42" s="135">
        <f>'M1-In'!K42</f>
        <v>0</v>
      </c>
      <c r="L42" s="135">
        <f>'M1-In'!L42</f>
        <v>0</v>
      </c>
      <c r="M42" s="181">
        <f>BerM2!E42</f>
        <v>0</v>
      </c>
      <c r="N42" s="202">
        <f>'M1-In'!N42</f>
        <v>0</v>
      </c>
      <c r="O42" s="141"/>
      <c r="P42" s="202"/>
      <c r="Q42" s="205"/>
      <c r="R42" s="222" t="str">
        <f>BerM2!G42</f>
        <v>OK</v>
      </c>
      <c r="S42" s="141"/>
      <c r="T42" s="180">
        <f>BerM2!P42</f>
        <v>0</v>
      </c>
      <c r="U42" s="202"/>
      <c r="V42" s="221" t="str">
        <f>BerM2!R42</f>
        <v>OK</v>
      </c>
      <c r="W42" s="180">
        <f>BerM2!S42</f>
        <v>0</v>
      </c>
      <c r="X42" s="143"/>
      <c r="Y42" s="135"/>
      <c r="Z42" s="135"/>
      <c r="AA42" s="135"/>
      <c r="AB42" s="135"/>
      <c r="AC42" s="182"/>
      <c r="AD42" s="216"/>
      <c r="AE42" s="216"/>
      <c r="AF42" s="216"/>
      <c r="AG42" s="216"/>
      <c r="AH42" s="216"/>
      <c r="AI42" s="216"/>
      <c r="AJ42" s="216"/>
      <c r="AK42" s="221" t="str">
        <f>BerM2!U42</f>
        <v>OK</v>
      </c>
    </row>
    <row r="43" spans="1:37" ht="14.1" customHeight="1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141"/>
      <c r="F43" s="135">
        <f>'M1-In'!F43</f>
        <v>0</v>
      </c>
      <c r="G43" s="135">
        <f>'M1-In'!G43</f>
        <v>0</v>
      </c>
      <c r="H43" s="135">
        <f>'M1-In'!H43</f>
        <v>0</v>
      </c>
      <c r="I43" s="135">
        <f>'M1-In'!I43</f>
        <v>0</v>
      </c>
      <c r="J43" s="135">
        <f>'M1-In'!J43</f>
        <v>0</v>
      </c>
      <c r="K43" s="135">
        <f>'M1-In'!K43</f>
        <v>0</v>
      </c>
      <c r="L43" s="135">
        <f>'M1-In'!L43</f>
        <v>0</v>
      </c>
      <c r="M43" s="181">
        <f>BerM2!E43</f>
        <v>0</v>
      </c>
      <c r="N43" s="202">
        <f>'M1-In'!N43</f>
        <v>0</v>
      </c>
      <c r="O43" s="141"/>
      <c r="P43" s="202"/>
      <c r="Q43" s="205"/>
      <c r="R43" s="222" t="str">
        <f>BerM2!G43</f>
        <v>OK</v>
      </c>
      <c r="S43" s="141"/>
      <c r="T43" s="180">
        <f>BerM2!P43</f>
        <v>0</v>
      </c>
      <c r="U43" s="202"/>
      <c r="V43" s="221" t="str">
        <f>BerM2!R43</f>
        <v>OK</v>
      </c>
      <c r="W43" s="180">
        <f>BerM2!S43</f>
        <v>0</v>
      </c>
      <c r="X43" s="143"/>
      <c r="Y43" s="135"/>
      <c r="Z43" s="135"/>
      <c r="AA43" s="135"/>
      <c r="AB43" s="135"/>
      <c r="AC43" s="182"/>
      <c r="AD43" s="216"/>
      <c r="AE43" s="216"/>
      <c r="AF43" s="216"/>
      <c r="AG43" s="216"/>
      <c r="AH43" s="216"/>
      <c r="AI43" s="216"/>
      <c r="AJ43" s="216"/>
      <c r="AK43" s="221" t="str">
        <f>BerM2!U43</f>
        <v>OK</v>
      </c>
    </row>
    <row r="44" spans="1:37" ht="14.1" customHeight="1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141"/>
      <c r="F44" s="135">
        <f>'M1-In'!F44</f>
        <v>0</v>
      </c>
      <c r="G44" s="135">
        <f>'M1-In'!G44</f>
        <v>0</v>
      </c>
      <c r="H44" s="135">
        <f>'M1-In'!H44</f>
        <v>0</v>
      </c>
      <c r="I44" s="135">
        <f>'M1-In'!I44</f>
        <v>0</v>
      </c>
      <c r="J44" s="135">
        <f>'M1-In'!J44</f>
        <v>0</v>
      </c>
      <c r="K44" s="135">
        <f>'M1-In'!K44</f>
        <v>0</v>
      </c>
      <c r="L44" s="135">
        <f>'M1-In'!L44</f>
        <v>0</v>
      </c>
      <c r="M44" s="181">
        <f>BerM2!E44</f>
        <v>0</v>
      </c>
      <c r="N44" s="202">
        <f>'M1-In'!N44</f>
        <v>0</v>
      </c>
      <c r="O44" s="141"/>
      <c r="P44" s="202"/>
      <c r="Q44" s="205"/>
      <c r="R44" s="222" t="str">
        <f>BerM2!G44</f>
        <v>OK</v>
      </c>
      <c r="S44" s="141"/>
      <c r="T44" s="180">
        <f>BerM2!P44</f>
        <v>0</v>
      </c>
      <c r="U44" s="202"/>
      <c r="V44" s="221" t="str">
        <f>BerM2!R44</f>
        <v>OK</v>
      </c>
      <c r="W44" s="180">
        <f>BerM2!S44</f>
        <v>0</v>
      </c>
      <c r="X44" s="143"/>
      <c r="Y44" s="135"/>
      <c r="Z44" s="135"/>
      <c r="AA44" s="135"/>
      <c r="AB44" s="135"/>
      <c r="AC44" s="182"/>
      <c r="AD44" s="216"/>
      <c r="AE44" s="216"/>
      <c r="AF44" s="216"/>
      <c r="AG44" s="216"/>
      <c r="AH44" s="216"/>
      <c r="AI44" s="216"/>
      <c r="AJ44" s="216"/>
      <c r="AK44" s="221" t="str">
        <f>BerM2!U44</f>
        <v>OK</v>
      </c>
    </row>
    <row r="45" spans="1:37" ht="14.1" customHeight="1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141"/>
      <c r="F45" s="135">
        <f>'M1-In'!F45</f>
        <v>0</v>
      </c>
      <c r="G45" s="135">
        <f>'M1-In'!G45</f>
        <v>0</v>
      </c>
      <c r="H45" s="135">
        <f>'M1-In'!H45</f>
        <v>0</v>
      </c>
      <c r="I45" s="135">
        <f>'M1-In'!I45</f>
        <v>0</v>
      </c>
      <c r="J45" s="135">
        <f>'M1-In'!J45</f>
        <v>0</v>
      </c>
      <c r="K45" s="135">
        <f>'M1-In'!K45</f>
        <v>0</v>
      </c>
      <c r="L45" s="135">
        <f>'M1-In'!L45</f>
        <v>0</v>
      </c>
      <c r="M45" s="181">
        <f>BerM2!E45</f>
        <v>0</v>
      </c>
      <c r="N45" s="202">
        <f>'M1-In'!N45</f>
        <v>0</v>
      </c>
      <c r="O45" s="141"/>
      <c r="P45" s="202"/>
      <c r="Q45" s="205"/>
      <c r="R45" s="222" t="str">
        <f>BerM2!G45</f>
        <v>OK</v>
      </c>
      <c r="S45" s="141"/>
      <c r="T45" s="180">
        <f>BerM2!P45</f>
        <v>0</v>
      </c>
      <c r="U45" s="202"/>
      <c r="V45" s="221" t="str">
        <f>BerM2!R45</f>
        <v>OK</v>
      </c>
      <c r="W45" s="180">
        <f>BerM2!S45</f>
        <v>0</v>
      </c>
      <c r="X45" s="143"/>
      <c r="Y45" s="135"/>
      <c r="Z45" s="135"/>
      <c r="AA45" s="135"/>
      <c r="AB45" s="135"/>
      <c r="AC45" s="182"/>
      <c r="AD45" s="216"/>
      <c r="AE45" s="216"/>
      <c r="AF45" s="216"/>
      <c r="AG45" s="216"/>
      <c r="AH45" s="216"/>
      <c r="AI45" s="216"/>
      <c r="AJ45" s="216"/>
      <c r="AK45" s="221" t="str">
        <f>BerM2!U45</f>
        <v>OK</v>
      </c>
    </row>
    <row r="46" spans="1:37" ht="14.1" customHeight="1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141"/>
      <c r="F46" s="135">
        <f>'M1-In'!F46</f>
        <v>0</v>
      </c>
      <c r="G46" s="135">
        <f>'M1-In'!G46</f>
        <v>0</v>
      </c>
      <c r="H46" s="135">
        <f>'M1-In'!H46</f>
        <v>0</v>
      </c>
      <c r="I46" s="135">
        <f>'M1-In'!I46</f>
        <v>0</v>
      </c>
      <c r="J46" s="135">
        <f>'M1-In'!J46</f>
        <v>0</v>
      </c>
      <c r="K46" s="135">
        <f>'M1-In'!K46</f>
        <v>0</v>
      </c>
      <c r="L46" s="135">
        <f>'M1-In'!L46</f>
        <v>0</v>
      </c>
      <c r="M46" s="181">
        <f>BerM2!E46</f>
        <v>0</v>
      </c>
      <c r="N46" s="202">
        <f>'M1-In'!N46</f>
        <v>0</v>
      </c>
      <c r="O46" s="141"/>
      <c r="P46" s="202"/>
      <c r="Q46" s="205"/>
      <c r="R46" s="222" t="str">
        <f>BerM2!G46</f>
        <v>OK</v>
      </c>
      <c r="S46" s="141"/>
      <c r="T46" s="180">
        <f>BerM2!P46</f>
        <v>0</v>
      </c>
      <c r="U46" s="202"/>
      <c r="V46" s="221" t="str">
        <f>BerM2!R46</f>
        <v>OK</v>
      </c>
      <c r="W46" s="180">
        <f>BerM2!S46</f>
        <v>0</v>
      </c>
      <c r="X46" s="143"/>
      <c r="Y46" s="135"/>
      <c r="Z46" s="135"/>
      <c r="AA46" s="135"/>
      <c r="AB46" s="135"/>
      <c r="AC46" s="182"/>
      <c r="AD46" s="216"/>
      <c r="AE46" s="216"/>
      <c r="AF46" s="216"/>
      <c r="AG46" s="216"/>
      <c r="AH46" s="216"/>
      <c r="AI46" s="216"/>
      <c r="AJ46" s="216"/>
      <c r="AK46" s="221" t="str">
        <f>BerM2!U46</f>
        <v>OK</v>
      </c>
    </row>
    <row r="47" spans="1:37" ht="14.1" customHeight="1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141"/>
      <c r="F47" s="135">
        <f>'M1-In'!F47</f>
        <v>0</v>
      </c>
      <c r="G47" s="135">
        <f>'M1-In'!G47</f>
        <v>0</v>
      </c>
      <c r="H47" s="135">
        <f>'M1-In'!H47</f>
        <v>0</v>
      </c>
      <c r="I47" s="135">
        <f>'M1-In'!I47</f>
        <v>0</v>
      </c>
      <c r="J47" s="135">
        <f>'M1-In'!J47</f>
        <v>0</v>
      </c>
      <c r="K47" s="135">
        <f>'M1-In'!K47</f>
        <v>0</v>
      </c>
      <c r="L47" s="135">
        <f>'M1-In'!L47</f>
        <v>0</v>
      </c>
      <c r="M47" s="181">
        <f>BerM2!E47</f>
        <v>0</v>
      </c>
      <c r="N47" s="202">
        <f>'M1-In'!N47</f>
        <v>0</v>
      </c>
      <c r="O47" s="141"/>
      <c r="P47" s="202"/>
      <c r="Q47" s="205"/>
      <c r="R47" s="222" t="str">
        <f>BerM2!G47</f>
        <v>OK</v>
      </c>
      <c r="S47" s="141"/>
      <c r="T47" s="180">
        <f>BerM2!P47</f>
        <v>0</v>
      </c>
      <c r="U47" s="202"/>
      <c r="V47" s="221" t="str">
        <f>BerM2!R47</f>
        <v>OK</v>
      </c>
      <c r="W47" s="180">
        <f>BerM2!S47</f>
        <v>0</v>
      </c>
      <c r="X47" s="143"/>
      <c r="Y47" s="135"/>
      <c r="Z47" s="135"/>
      <c r="AA47" s="135"/>
      <c r="AB47" s="135"/>
      <c r="AC47" s="182"/>
      <c r="AD47" s="216"/>
      <c r="AE47" s="216"/>
      <c r="AF47" s="216"/>
      <c r="AG47" s="216"/>
      <c r="AH47" s="216"/>
      <c r="AI47" s="216"/>
      <c r="AJ47" s="216"/>
      <c r="AK47" s="221" t="str">
        <f>BerM2!U47</f>
        <v>OK</v>
      </c>
    </row>
    <row r="48" spans="1:37" ht="14.1" customHeight="1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141"/>
      <c r="F48" s="135">
        <f>'M1-In'!F48</f>
        <v>0</v>
      </c>
      <c r="G48" s="135">
        <f>'M1-In'!G48</f>
        <v>0</v>
      </c>
      <c r="H48" s="135">
        <f>'M1-In'!H48</f>
        <v>0</v>
      </c>
      <c r="I48" s="135">
        <f>'M1-In'!I48</f>
        <v>0</v>
      </c>
      <c r="J48" s="135">
        <f>'M1-In'!J48</f>
        <v>0</v>
      </c>
      <c r="K48" s="135">
        <f>'M1-In'!K48</f>
        <v>0</v>
      </c>
      <c r="L48" s="135">
        <f>'M1-In'!L48</f>
        <v>0</v>
      </c>
      <c r="M48" s="181">
        <f>BerM2!E48</f>
        <v>0</v>
      </c>
      <c r="N48" s="202">
        <f>'M1-In'!N48</f>
        <v>0</v>
      </c>
      <c r="O48" s="141"/>
      <c r="P48" s="202"/>
      <c r="Q48" s="205"/>
      <c r="R48" s="222" t="str">
        <f>BerM2!G48</f>
        <v>OK</v>
      </c>
      <c r="S48" s="141"/>
      <c r="T48" s="180">
        <f>BerM2!P48</f>
        <v>0</v>
      </c>
      <c r="U48" s="202"/>
      <c r="V48" s="221" t="str">
        <f>BerM2!R48</f>
        <v>OK</v>
      </c>
      <c r="W48" s="180">
        <f>BerM2!S48</f>
        <v>0</v>
      </c>
      <c r="X48" s="143"/>
      <c r="Y48" s="135"/>
      <c r="Z48" s="135"/>
      <c r="AA48" s="135"/>
      <c r="AB48" s="135"/>
      <c r="AC48" s="182"/>
      <c r="AD48" s="216"/>
      <c r="AE48" s="216"/>
      <c r="AF48" s="216"/>
      <c r="AG48" s="216"/>
      <c r="AH48" s="216"/>
      <c r="AI48" s="216"/>
      <c r="AJ48" s="216"/>
      <c r="AK48" s="221" t="str">
        <f>BerM2!U48</f>
        <v>OK</v>
      </c>
    </row>
    <row r="49" spans="1:37" ht="14.1" customHeight="1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141"/>
      <c r="F49" s="135">
        <f>'M1-In'!F49</f>
        <v>0</v>
      </c>
      <c r="G49" s="135">
        <f>'M1-In'!G49</f>
        <v>0</v>
      </c>
      <c r="H49" s="135">
        <f>'M1-In'!H49</f>
        <v>0</v>
      </c>
      <c r="I49" s="135">
        <f>'M1-In'!I49</f>
        <v>0</v>
      </c>
      <c r="J49" s="135">
        <f>'M1-In'!J49</f>
        <v>0</v>
      </c>
      <c r="K49" s="135">
        <f>'M1-In'!K49</f>
        <v>0</v>
      </c>
      <c r="L49" s="135">
        <f>'M1-In'!L49</f>
        <v>0</v>
      </c>
      <c r="M49" s="181">
        <f>BerM2!E49</f>
        <v>0</v>
      </c>
      <c r="N49" s="202">
        <f>'M1-In'!N49</f>
        <v>0</v>
      </c>
      <c r="O49" s="141"/>
      <c r="P49" s="202"/>
      <c r="Q49" s="205"/>
      <c r="R49" s="222" t="str">
        <f>BerM2!G49</f>
        <v>OK</v>
      </c>
      <c r="S49" s="141"/>
      <c r="T49" s="180">
        <f>BerM2!P49</f>
        <v>0</v>
      </c>
      <c r="U49" s="202"/>
      <c r="V49" s="221" t="str">
        <f>BerM2!R49</f>
        <v>OK</v>
      </c>
      <c r="W49" s="180">
        <f>BerM2!S49</f>
        <v>0</v>
      </c>
      <c r="X49" s="143"/>
      <c r="Y49" s="135"/>
      <c r="Z49" s="135"/>
      <c r="AA49" s="135"/>
      <c r="AB49" s="135"/>
      <c r="AC49" s="182"/>
      <c r="AD49" s="216"/>
      <c r="AE49" s="216"/>
      <c r="AF49" s="216"/>
      <c r="AG49" s="216"/>
      <c r="AH49" s="216"/>
      <c r="AI49" s="216"/>
      <c r="AJ49" s="216"/>
      <c r="AK49" s="221" t="str">
        <f>BerM2!U49</f>
        <v>OK</v>
      </c>
    </row>
    <row r="50" spans="1:37" ht="14.1" customHeight="1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141"/>
      <c r="F50" s="135">
        <f>'M1-In'!F50</f>
        <v>0</v>
      </c>
      <c r="G50" s="135">
        <f>'M1-In'!G50</f>
        <v>0</v>
      </c>
      <c r="H50" s="135">
        <f>'M1-In'!H50</f>
        <v>0</v>
      </c>
      <c r="I50" s="135">
        <f>'M1-In'!I50</f>
        <v>0</v>
      </c>
      <c r="J50" s="135">
        <f>'M1-In'!J50</f>
        <v>0</v>
      </c>
      <c r="K50" s="135">
        <f>'M1-In'!K50</f>
        <v>0</v>
      </c>
      <c r="L50" s="135">
        <f>'M1-In'!L50</f>
        <v>0</v>
      </c>
      <c r="M50" s="181">
        <f>BerM2!E50</f>
        <v>0</v>
      </c>
      <c r="N50" s="202">
        <f>'M1-In'!N50</f>
        <v>0</v>
      </c>
      <c r="O50" s="141"/>
      <c r="P50" s="202"/>
      <c r="Q50" s="205"/>
      <c r="R50" s="222" t="str">
        <f>BerM2!G50</f>
        <v>OK</v>
      </c>
      <c r="S50" s="141"/>
      <c r="T50" s="180">
        <f>BerM2!P50</f>
        <v>0</v>
      </c>
      <c r="U50" s="202"/>
      <c r="V50" s="221" t="str">
        <f>BerM2!R50</f>
        <v>OK</v>
      </c>
      <c r="W50" s="180">
        <f>BerM2!S50</f>
        <v>0</v>
      </c>
      <c r="X50" s="143"/>
      <c r="Y50" s="135"/>
      <c r="Z50" s="135"/>
      <c r="AA50" s="135"/>
      <c r="AB50" s="135"/>
      <c r="AC50" s="182"/>
      <c r="AD50" s="216"/>
      <c r="AE50" s="216"/>
      <c r="AF50" s="216"/>
      <c r="AG50" s="216"/>
      <c r="AH50" s="216"/>
      <c r="AI50" s="216"/>
      <c r="AJ50" s="216"/>
      <c r="AK50" s="221" t="str">
        <f>BerM2!U50</f>
        <v>OK</v>
      </c>
    </row>
    <row r="51" spans="1:37" ht="14.1" customHeight="1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141"/>
      <c r="F51" s="135">
        <f>'M1-In'!F51</f>
        <v>0</v>
      </c>
      <c r="G51" s="135">
        <f>'M1-In'!G51</f>
        <v>0</v>
      </c>
      <c r="H51" s="135">
        <f>'M1-In'!H51</f>
        <v>0</v>
      </c>
      <c r="I51" s="135">
        <f>'M1-In'!I51</f>
        <v>0</v>
      </c>
      <c r="J51" s="135">
        <f>'M1-In'!J51</f>
        <v>0</v>
      </c>
      <c r="K51" s="135">
        <f>'M1-In'!K51</f>
        <v>0</v>
      </c>
      <c r="L51" s="135">
        <f>'M1-In'!L51</f>
        <v>0</v>
      </c>
      <c r="M51" s="181">
        <f>BerM2!E51</f>
        <v>0</v>
      </c>
      <c r="N51" s="202">
        <f>'M1-In'!N51</f>
        <v>0</v>
      </c>
      <c r="O51" s="141"/>
      <c r="P51" s="202"/>
      <c r="Q51" s="205"/>
      <c r="R51" s="222" t="str">
        <f>BerM2!G51</f>
        <v>OK</v>
      </c>
      <c r="S51" s="141"/>
      <c r="T51" s="180">
        <f>BerM2!P51</f>
        <v>0</v>
      </c>
      <c r="U51" s="202"/>
      <c r="V51" s="221" t="str">
        <f>BerM2!R51</f>
        <v>OK</v>
      </c>
      <c r="W51" s="180">
        <f>BerM2!S51</f>
        <v>0</v>
      </c>
      <c r="X51" s="143"/>
      <c r="Y51" s="135"/>
      <c r="Z51" s="135"/>
      <c r="AA51" s="135"/>
      <c r="AB51" s="135"/>
      <c r="AC51" s="182"/>
      <c r="AD51" s="216"/>
      <c r="AE51" s="216"/>
      <c r="AF51" s="216"/>
      <c r="AG51" s="216"/>
      <c r="AH51" s="216"/>
      <c r="AI51" s="216"/>
      <c r="AJ51" s="216"/>
      <c r="AK51" s="221" t="str">
        <f>BerM2!U51</f>
        <v>OK</v>
      </c>
    </row>
    <row r="52" spans="1:37" ht="14.1" customHeight="1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141"/>
      <c r="F52" s="135">
        <f>'M1-In'!F52</f>
        <v>0</v>
      </c>
      <c r="G52" s="135">
        <f>'M1-In'!G52</f>
        <v>0</v>
      </c>
      <c r="H52" s="135">
        <f>'M1-In'!H52</f>
        <v>0</v>
      </c>
      <c r="I52" s="135">
        <f>'M1-In'!I52</f>
        <v>0</v>
      </c>
      <c r="J52" s="135">
        <f>'M1-In'!J52</f>
        <v>0</v>
      </c>
      <c r="K52" s="135">
        <f>'M1-In'!K52</f>
        <v>0</v>
      </c>
      <c r="L52" s="135">
        <f>'M1-In'!L52</f>
        <v>0</v>
      </c>
      <c r="M52" s="181">
        <f>BerM2!E52</f>
        <v>0</v>
      </c>
      <c r="N52" s="202">
        <f>'M1-In'!N52</f>
        <v>0</v>
      </c>
      <c r="O52" s="141"/>
      <c r="P52" s="202"/>
      <c r="Q52" s="205"/>
      <c r="R52" s="222" t="str">
        <f>BerM2!G52</f>
        <v>OK</v>
      </c>
      <c r="S52" s="141"/>
      <c r="T52" s="180">
        <f>BerM2!P52</f>
        <v>0</v>
      </c>
      <c r="U52" s="202"/>
      <c r="V52" s="221" t="str">
        <f>BerM2!R52</f>
        <v>OK</v>
      </c>
      <c r="W52" s="180">
        <f>BerM2!S52</f>
        <v>0</v>
      </c>
      <c r="X52" s="143"/>
      <c r="Y52" s="135"/>
      <c r="Z52" s="135"/>
      <c r="AA52" s="135"/>
      <c r="AB52" s="135"/>
      <c r="AC52" s="182"/>
      <c r="AD52" s="216"/>
      <c r="AE52" s="216"/>
      <c r="AF52" s="216"/>
      <c r="AG52" s="216"/>
      <c r="AH52" s="216"/>
      <c r="AI52" s="216"/>
      <c r="AJ52" s="216"/>
      <c r="AK52" s="221" t="str">
        <f>BerM2!U52</f>
        <v>OK</v>
      </c>
    </row>
    <row r="53" spans="1:37" ht="14.1" customHeight="1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141"/>
      <c r="F53" s="135">
        <f>'M1-In'!F53</f>
        <v>0</v>
      </c>
      <c r="G53" s="135">
        <f>'M1-In'!G53</f>
        <v>0</v>
      </c>
      <c r="H53" s="135">
        <f>'M1-In'!H53</f>
        <v>0</v>
      </c>
      <c r="I53" s="135">
        <f>'M1-In'!I53</f>
        <v>0</v>
      </c>
      <c r="J53" s="135">
        <f>'M1-In'!J53</f>
        <v>0</v>
      </c>
      <c r="K53" s="135">
        <f>'M1-In'!K53</f>
        <v>0</v>
      </c>
      <c r="L53" s="135">
        <f>'M1-In'!L53</f>
        <v>0</v>
      </c>
      <c r="M53" s="181">
        <f>BerM2!E53</f>
        <v>0</v>
      </c>
      <c r="N53" s="202">
        <f>'M1-In'!N53</f>
        <v>0</v>
      </c>
      <c r="O53" s="141"/>
      <c r="P53" s="202"/>
      <c r="Q53" s="205"/>
      <c r="R53" s="222" t="str">
        <f>BerM2!G53</f>
        <v>OK</v>
      </c>
      <c r="S53" s="141"/>
      <c r="T53" s="180">
        <f>BerM2!P53</f>
        <v>0</v>
      </c>
      <c r="U53" s="202"/>
      <c r="V53" s="221" t="str">
        <f>BerM2!R53</f>
        <v>OK</v>
      </c>
      <c r="W53" s="180">
        <f>BerM2!S53</f>
        <v>0</v>
      </c>
      <c r="X53" s="143"/>
      <c r="Y53" s="135"/>
      <c r="Z53" s="135"/>
      <c r="AA53" s="135"/>
      <c r="AB53" s="135"/>
      <c r="AC53" s="182"/>
      <c r="AD53" s="216"/>
      <c r="AE53" s="216"/>
      <c r="AF53" s="216"/>
      <c r="AG53" s="216"/>
      <c r="AH53" s="216"/>
      <c r="AI53" s="216"/>
      <c r="AJ53" s="216"/>
      <c r="AK53" s="221" t="str">
        <f>BerM2!U53</f>
        <v>OK</v>
      </c>
    </row>
    <row r="54" spans="1:37" ht="14.1" customHeight="1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141"/>
      <c r="F54" s="135">
        <f>'M1-In'!F54</f>
        <v>0</v>
      </c>
      <c r="G54" s="135">
        <f>'M1-In'!G54</f>
        <v>0</v>
      </c>
      <c r="H54" s="135">
        <f>'M1-In'!H54</f>
        <v>0</v>
      </c>
      <c r="I54" s="135">
        <f>'M1-In'!I54</f>
        <v>0</v>
      </c>
      <c r="J54" s="135">
        <f>'M1-In'!J54</f>
        <v>0</v>
      </c>
      <c r="K54" s="135">
        <f>'M1-In'!K54</f>
        <v>0</v>
      </c>
      <c r="L54" s="135">
        <f>'M1-In'!L54</f>
        <v>0</v>
      </c>
      <c r="M54" s="181">
        <f>BerM2!E54</f>
        <v>0</v>
      </c>
      <c r="N54" s="202">
        <f>'M1-In'!N54</f>
        <v>0</v>
      </c>
      <c r="O54" s="141"/>
      <c r="P54" s="202"/>
      <c r="Q54" s="205"/>
      <c r="R54" s="222" t="str">
        <f>BerM2!G54</f>
        <v>OK</v>
      </c>
      <c r="S54" s="141"/>
      <c r="T54" s="180">
        <f>BerM2!P54</f>
        <v>0</v>
      </c>
      <c r="U54" s="202"/>
      <c r="V54" s="221" t="str">
        <f>BerM2!R54</f>
        <v>OK</v>
      </c>
      <c r="W54" s="180">
        <f>BerM2!S54</f>
        <v>0</v>
      </c>
      <c r="X54" s="143"/>
      <c r="Y54" s="135"/>
      <c r="Z54" s="135"/>
      <c r="AA54" s="135"/>
      <c r="AB54" s="135"/>
      <c r="AC54" s="182"/>
      <c r="AD54" s="216"/>
      <c r="AE54" s="216"/>
      <c r="AF54" s="216"/>
      <c r="AG54" s="216"/>
      <c r="AH54" s="216"/>
      <c r="AI54" s="216"/>
      <c r="AJ54" s="216"/>
      <c r="AK54" s="221" t="str">
        <f>BerM2!U54</f>
        <v>OK</v>
      </c>
    </row>
    <row r="55" spans="1:37" ht="14.1" customHeight="1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141"/>
      <c r="F55" s="135">
        <f>'M1-In'!F55</f>
        <v>0</v>
      </c>
      <c r="G55" s="135">
        <f>'M1-In'!G55</f>
        <v>0</v>
      </c>
      <c r="H55" s="135">
        <f>'M1-In'!H55</f>
        <v>0</v>
      </c>
      <c r="I55" s="135">
        <f>'M1-In'!I55</f>
        <v>0</v>
      </c>
      <c r="J55" s="135">
        <f>'M1-In'!J55</f>
        <v>0</v>
      </c>
      <c r="K55" s="135">
        <f>'M1-In'!K55</f>
        <v>0</v>
      </c>
      <c r="L55" s="135">
        <f>'M1-In'!L55</f>
        <v>0</v>
      </c>
      <c r="M55" s="181">
        <f>BerM2!E55</f>
        <v>0</v>
      </c>
      <c r="N55" s="202">
        <f>'M1-In'!N55</f>
        <v>0</v>
      </c>
      <c r="O55" s="141"/>
      <c r="P55" s="202"/>
      <c r="Q55" s="205"/>
      <c r="R55" s="222" t="str">
        <f>BerM2!G55</f>
        <v>OK</v>
      </c>
      <c r="S55" s="141"/>
      <c r="T55" s="180">
        <f>BerM2!P55</f>
        <v>0</v>
      </c>
      <c r="U55" s="202"/>
      <c r="V55" s="221" t="str">
        <f>BerM2!R55</f>
        <v>OK</v>
      </c>
      <c r="W55" s="180">
        <f>BerM2!S55</f>
        <v>0</v>
      </c>
      <c r="X55" s="143"/>
      <c r="Y55" s="135"/>
      <c r="Z55" s="135"/>
      <c r="AA55" s="135"/>
      <c r="AB55" s="135"/>
      <c r="AC55" s="182"/>
      <c r="AD55" s="216"/>
      <c r="AE55" s="216"/>
      <c r="AF55" s="216"/>
      <c r="AG55" s="216"/>
      <c r="AH55" s="216"/>
      <c r="AI55" s="216"/>
      <c r="AJ55" s="216"/>
      <c r="AK55" s="221" t="str">
        <f>BerM2!U55</f>
        <v>OK</v>
      </c>
    </row>
    <row r="56" spans="1:37" ht="14.1" customHeight="1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141"/>
      <c r="F56" s="135">
        <f>'M1-In'!F56</f>
        <v>0</v>
      </c>
      <c r="G56" s="135">
        <f>'M1-In'!G56</f>
        <v>0</v>
      </c>
      <c r="H56" s="135">
        <f>'M1-In'!H56</f>
        <v>0</v>
      </c>
      <c r="I56" s="135">
        <f>'M1-In'!I56</f>
        <v>0</v>
      </c>
      <c r="J56" s="135">
        <f>'M1-In'!J56</f>
        <v>0</v>
      </c>
      <c r="K56" s="135">
        <f>'M1-In'!K56</f>
        <v>0</v>
      </c>
      <c r="L56" s="135">
        <f>'M1-In'!L56</f>
        <v>0</v>
      </c>
      <c r="M56" s="181">
        <f>BerM2!E56</f>
        <v>0</v>
      </c>
      <c r="N56" s="202">
        <f>'M1-In'!N56</f>
        <v>0</v>
      </c>
      <c r="O56" s="141"/>
      <c r="P56" s="202"/>
      <c r="Q56" s="205"/>
      <c r="R56" s="222" t="str">
        <f>BerM2!G56</f>
        <v>OK</v>
      </c>
      <c r="S56" s="141"/>
      <c r="T56" s="180">
        <f>BerM2!P56</f>
        <v>0</v>
      </c>
      <c r="U56" s="202"/>
      <c r="V56" s="221" t="str">
        <f>BerM2!R56</f>
        <v>OK</v>
      </c>
      <c r="W56" s="180">
        <f>BerM2!S56</f>
        <v>0</v>
      </c>
      <c r="X56" s="143"/>
      <c r="Y56" s="135"/>
      <c r="Z56" s="135"/>
      <c r="AA56" s="135"/>
      <c r="AB56" s="135"/>
      <c r="AC56" s="182"/>
      <c r="AD56" s="216"/>
      <c r="AE56" s="216"/>
      <c r="AF56" s="216"/>
      <c r="AG56" s="216"/>
      <c r="AH56" s="216"/>
      <c r="AI56" s="216"/>
      <c r="AJ56" s="216"/>
      <c r="AK56" s="221" t="str">
        <f>BerM2!U56</f>
        <v>OK</v>
      </c>
    </row>
    <row r="57" spans="1:37" ht="14.1" customHeight="1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141"/>
      <c r="F57" s="135">
        <f>'M1-In'!F57</f>
        <v>0</v>
      </c>
      <c r="G57" s="135">
        <f>'M1-In'!G57</f>
        <v>0</v>
      </c>
      <c r="H57" s="135">
        <f>'M1-In'!H57</f>
        <v>0</v>
      </c>
      <c r="I57" s="135">
        <f>'M1-In'!I57</f>
        <v>0</v>
      </c>
      <c r="J57" s="135">
        <f>'M1-In'!J57</f>
        <v>0</v>
      </c>
      <c r="K57" s="135">
        <f>'M1-In'!K57</f>
        <v>0</v>
      </c>
      <c r="L57" s="135">
        <f>'M1-In'!L57</f>
        <v>0</v>
      </c>
      <c r="M57" s="181">
        <f>BerM2!E57</f>
        <v>0</v>
      </c>
      <c r="N57" s="202">
        <f>'M1-In'!N57</f>
        <v>0</v>
      </c>
      <c r="O57" s="141"/>
      <c r="P57" s="202"/>
      <c r="Q57" s="205"/>
      <c r="R57" s="222" t="str">
        <f>BerM2!G57</f>
        <v>OK</v>
      </c>
      <c r="S57" s="141"/>
      <c r="T57" s="180">
        <f>BerM2!P57</f>
        <v>0</v>
      </c>
      <c r="U57" s="202"/>
      <c r="V57" s="221" t="str">
        <f>BerM2!R57</f>
        <v>OK</v>
      </c>
      <c r="W57" s="180">
        <f>BerM2!S57</f>
        <v>0</v>
      </c>
      <c r="X57" s="143"/>
      <c r="Y57" s="135"/>
      <c r="Z57" s="135"/>
      <c r="AA57" s="135"/>
      <c r="AB57" s="135"/>
      <c r="AC57" s="182"/>
      <c r="AD57" s="216"/>
      <c r="AE57" s="216"/>
      <c r="AF57" s="216"/>
      <c r="AG57" s="216"/>
      <c r="AH57" s="216"/>
      <c r="AI57" s="216"/>
      <c r="AJ57" s="216"/>
      <c r="AK57" s="221" t="str">
        <f>BerM2!U57</f>
        <v>OK</v>
      </c>
    </row>
    <row r="58" spans="1:37" ht="14.1" customHeight="1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141"/>
      <c r="F58" s="135">
        <f>'M1-In'!F58</f>
        <v>0</v>
      </c>
      <c r="G58" s="135">
        <f>'M1-In'!G58</f>
        <v>0</v>
      </c>
      <c r="H58" s="135">
        <f>'M1-In'!H58</f>
        <v>0</v>
      </c>
      <c r="I58" s="135">
        <f>'M1-In'!I58</f>
        <v>0</v>
      </c>
      <c r="J58" s="135">
        <f>'M1-In'!J58</f>
        <v>0</v>
      </c>
      <c r="K58" s="135">
        <f>'M1-In'!K58</f>
        <v>0</v>
      </c>
      <c r="L58" s="135">
        <f>'M1-In'!L58</f>
        <v>0</v>
      </c>
      <c r="M58" s="181">
        <f>BerM2!E58</f>
        <v>0</v>
      </c>
      <c r="N58" s="202">
        <f>'M1-In'!N58</f>
        <v>0</v>
      </c>
      <c r="O58" s="141"/>
      <c r="P58" s="202"/>
      <c r="Q58" s="205"/>
      <c r="R58" s="222" t="str">
        <f>BerM2!G58</f>
        <v>OK</v>
      </c>
      <c r="S58" s="141"/>
      <c r="T58" s="180">
        <f>BerM2!P58</f>
        <v>0</v>
      </c>
      <c r="U58" s="202"/>
      <c r="V58" s="221" t="str">
        <f>BerM2!R58</f>
        <v>OK</v>
      </c>
      <c r="W58" s="180">
        <f>BerM2!S58</f>
        <v>0</v>
      </c>
      <c r="X58" s="143"/>
      <c r="Y58" s="135"/>
      <c r="Z58" s="135"/>
      <c r="AA58" s="135"/>
      <c r="AB58" s="135"/>
      <c r="AC58" s="182"/>
      <c r="AD58" s="216"/>
      <c r="AE58" s="216"/>
      <c r="AF58" s="216"/>
      <c r="AG58" s="216"/>
      <c r="AH58" s="216"/>
      <c r="AI58" s="216"/>
      <c r="AJ58" s="216"/>
      <c r="AK58" s="221" t="str">
        <f>BerM2!U58</f>
        <v>OK</v>
      </c>
    </row>
    <row r="59" spans="1:37" ht="14.1" customHeight="1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141"/>
      <c r="F59" s="135">
        <f>'M1-In'!F59</f>
        <v>0</v>
      </c>
      <c r="G59" s="135">
        <f>'M1-In'!G59</f>
        <v>0</v>
      </c>
      <c r="H59" s="135">
        <f>'M1-In'!H59</f>
        <v>0</v>
      </c>
      <c r="I59" s="135">
        <f>'M1-In'!I59</f>
        <v>0</v>
      </c>
      <c r="J59" s="135">
        <f>'M1-In'!J59</f>
        <v>0</v>
      </c>
      <c r="K59" s="135">
        <f>'M1-In'!K59</f>
        <v>0</v>
      </c>
      <c r="L59" s="135">
        <f>'M1-In'!L59</f>
        <v>0</v>
      </c>
      <c r="M59" s="181">
        <f>BerM2!E59</f>
        <v>0</v>
      </c>
      <c r="N59" s="202">
        <f>'M1-In'!N59</f>
        <v>0</v>
      </c>
      <c r="O59" s="141"/>
      <c r="P59" s="202"/>
      <c r="Q59" s="205"/>
      <c r="R59" s="222" t="str">
        <f>BerM2!G59</f>
        <v>OK</v>
      </c>
      <c r="S59" s="141"/>
      <c r="T59" s="180">
        <f>BerM2!P59</f>
        <v>0</v>
      </c>
      <c r="U59" s="202"/>
      <c r="V59" s="221" t="str">
        <f>BerM2!R59</f>
        <v>OK</v>
      </c>
      <c r="W59" s="180">
        <f>BerM2!S59</f>
        <v>0</v>
      </c>
      <c r="X59" s="143"/>
      <c r="Y59" s="135"/>
      <c r="Z59" s="135"/>
      <c r="AA59" s="135"/>
      <c r="AB59" s="135"/>
      <c r="AC59" s="182"/>
      <c r="AD59" s="216"/>
      <c r="AE59" s="216"/>
      <c r="AF59" s="216"/>
      <c r="AG59" s="216"/>
      <c r="AH59" s="216"/>
      <c r="AI59" s="216"/>
      <c r="AJ59" s="216"/>
      <c r="AK59" s="221" t="str">
        <f>BerM2!U59</f>
        <v>OK</v>
      </c>
    </row>
    <row r="60" spans="1:37" ht="14.1" customHeight="1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141"/>
      <c r="F60" s="135">
        <f>'M1-In'!F60</f>
        <v>0</v>
      </c>
      <c r="G60" s="135">
        <f>'M1-In'!G60</f>
        <v>0</v>
      </c>
      <c r="H60" s="135">
        <f>'M1-In'!H60</f>
        <v>0</v>
      </c>
      <c r="I60" s="135">
        <f>'M1-In'!I60</f>
        <v>0</v>
      </c>
      <c r="J60" s="135">
        <f>'M1-In'!J60</f>
        <v>0</v>
      </c>
      <c r="K60" s="135">
        <f>'M1-In'!K60</f>
        <v>0</v>
      </c>
      <c r="L60" s="135">
        <f>'M1-In'!L60</f>
        <v>0</v>
      </c>
      <c r="M60" s="181">
        <f>BerM2!E60</f>
        <v>0</v>
      </c>
      <c r="N60" s="202">
        <f>'M1-In'!N60</f>
        <v>0</v>
      </c>
      <c r="O60" s="141"/>
      <c r="P60" s="202"/>
      <c r="Q60" s="205"/>
      <c r="R60" s="222" t="str">
        <f>BerM2!G60</f>
        <v>OK</v>
      </c>
      <c r="S60" s="141"/>
      <c r="T60" s="180">
        <f>BerM2!P60</f>
        <v>0</v>
      </c>
      <c r="U60" s="202"/>
      <c r="V60" s="221" t="str">
        <f>BerM2!R60</f>
        <v>OK</v>
      </c>
      <c r="W60" s="180">
        <f>BerM2!S60</f>
        <v>0</v>
      </c>
      <c r="X60" s="143"/>
      <c r="Y60" s="135"/>
      <c r="Z60" s="135"/>
      <c r="AA60" s="135"/>
      <c r="AB60" s="135"/>
      <c r="AC60" s="182"/>
      <c r="AD60" s="216"/>
      <c r="AE60" s="216"/>
      <c r="AF60" s="216"/>
      <c r="AG60" s="216"/>
      <c r="AH60" s="216"/>
      <c r="AI60" s="216"/>
      <c r="AJ60" s="216"/>
      <c r="AK60" s="221" t="str">
        <f>BerM2!U60</f>
        <v>OK</v>
      </c>
    </row>
    <row r="61" spans="1:37" ht="14.1" customHeight="1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141"/>
      <c r="F61" s="135">
        <f>'M1-In'!F61</f>
        <v>0</v>
      </c>
      <c r="G61" s="135">
        <f>'M1-In'!G61</f>
        <v>0</v>
      </c>
      <c r="H61" s="135">
        <f>'M1-In'!H61</f>
        <v>0</v>
      </c>
      <c r="I61" s="135">
        <f>'M1-In'!I61</f>
        <v>0</v>
      </c>
      <c r="J61" s="135">
        <f>'M1-In'!J61</f>
        <v>0</v>
      </c>
      <c r="K61" s="135">
        <f>'M1-In'!K61</f>
        <v>0</v>
      </c>
      <c r="L61" s="135">
        <f>'M1-In'!L61</f>
        <v>0</v>
      </c>
      <c r="M61" s="181">
        <f>BerM2!E61</f>
        <v>0</v>
      </c>
      <c r="N61" s="202">
        <f>'M1-In'!N61</f>
        <v>0</v>
      </c>
      <c r="O61" s="141"/>
      <c r="P61" s="202"/>
      <c r="Q61" s="205"/>
      <c r="R61" s="222" t="str">
        <f>BerM2!G61</f>
        <v>OK</v>
      </c>
      <c r="S61" s="141"/>
      <c r="T61" s="180">
        <f>BerM2!P61</f>
        <v>0</v>
      </c>
      <c r="U61" s="202"/>
      <c r="V61" s="221" t="str">
        <f>BerM2!R61</f>
        <v>OK</v>
      </c>
      <c r="W61" s="180">
        <f>BerM2!S61</f>
        <v>0</v>
      </c>
      <c r="X61" s="143"/>
      <c r="Y61" s="135"/>
      <c r="Z61" s="135"/>
      <c r="AA61" s="135"/>
      <c r="AB61" s="135"/>
      <c r="AC61" s="182"/>
      <c r="AD61" s="216"/>
      <c r="AE61" s="216"/>
      <c r="AF61" s="216"/>
      <c r="AG61" s="216"/>
      <c r="AH61" s="216"/>
      <c r="AI61" s="216"/>
      <c r="AJ61" s="216"/>
      <c r="AK61" s="221" t="str">
        <f>BerM2!U61</f>
        <v>OK</v>
      </c>
    </row>
    <row r="62" spans="1:37" ht="14.1" customHeight="1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141"/>
      <c r="F62" s="135">
        <f>'M1-In'!F62</f>
        <v>0</v>
      </c>
      <c r="G62" s="135">
        <f>'M1-In'!G62</f>
        <v>0</v>
      </c>
      <c r="H62" s="135">
        <f>'M1-In'!H62</f>
        <v>0</v>
      </c>
      <c r="I62" s="135">
        <f>'M1-In'!I62</f>
        <v>0</v>
      </c>
      <c r="J62" s="135">
        <f>'M1-In'!J62</f>
        <v>0</v>
      </c>
      <c r="K62" s="135">
        <f>'M1-In'!K62</f>
        <v>0</v>
      </c>
      <c r="L62" s="135">
        <f>'M1-In'!L62</f>
        <v>0</v>
      </c>
      <c r="M62" s="181">
        <f>BerM2!E62</f>
        <v>0</v>
      </c>
      <c r="N62" s="202">
        <f>'M1-In'!N62</f>
        <v>0</v>
      </c>
      <c r="O62" s="141"/>
      <c r="P62" s="202"/>
      <c r="Q62" s="205"/>
      <c r="R62" s="222" t="str">
        <f>BerM2!G62</f>
        <v>OK</v>
      </c>
      <c r="S62" s="141"/>
      <c r="T62" s="180">
        <f>BerM2!P62</f>
        <v>0</v>
      </c>
      <c r="U62" s="202"/>
      <c r="V62" s="221" t="str">
        <f>BerM2!R62</f>
        <v>OK</v>
      </c>
      <c r="W62" s="180">
        <f>BerM2!S62</f>
        <v>0</v>
      </c>
      <c r="X62" s="143"/>
      <c r="Y62" s="135"/>
      <c r="Z62" s="135"/>
      <c r="AA62" s="135"/>
      <c r="AB62" s="135"/>
      <c r="AC62" s="182"/>
      <c r="AD62" s="216"/>
      <c r="AE62" s="216"/>
      <c r="AF62" s="216"/>
      <c r="AG62" s="216"/>
      <c r="AH62" s="216"/>
      <c r="AI62" s="216"/>
      <c r="AJ62" s="216"/>
      <c r="AK62" s="221" t="str">
        <f>BerM2!U62</f>
        <v>OK</v>
      </c>
    </row>
    <row r="63" spans="1:37" ht="14.1" customHeight="1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141"/>
      <c r="F63" s="135">
        <f>'M1-In'!F63</f>
        <v>0</v>
      </c>
      <c r="G63" s="135">
        <f>'M1-In'!G63</f>
        <v>0</v>
      </c>
      <c r="H63" s="135">
        <f>'M1-In'!H63</f>
        <v>0</v>
      </c>
      <c r="I63" s="135">
        <f>'M1-In'!I63</f>
        <v>0</v>
      </c>
      <c r="J63" s="135">
        <f>'M1-In'!J63</f>
        <v>0</v>
      </c>
      <c r="K63" s="135">
        <f>'M1-In'!K63</f>
        <v>0</v>
      </c>
      <c r="L63" s="135">
        <f>'M1-In'!L63</f>
        <v>0</v>
      </c>
      <c r="M63" s="181">
        <f>BerM2!E63</f>
        <v>0</v>
      </c>
      <c r="N63" s="202">
        <f>'M1-In'!N63</f>
        <v>0</v>
      </c>
      <c r="O63" s="141"/>
      <c r="P63" s="202"/>
      <c r="Q63" s="205"/>
      <c r="R63" s="222" t="str">
        <f>BerM2!G63</f>
        <v>OK</v>
      </c>
      <c r="S63" s="141"/>
      <c r="T63" s="180">
        <f>BerM2!P63</f>
        <v>0</v>
      </c>
      <c r="U63" s="202"/>
      <c r="V63" s="221" t="str">
        <f>BerM2!R63</f>
        <v>OK</v>
      </c>
      <c r="W63" s="180">
        <f>BerM2!S63</f>
        <v>0</v>
      </c>
      <c r="X63" s="143"/>
      <c r="Y63" s="135"/>
      <c r="Z63" s="135"/>
      <c r="AA63" s="135"/>
      <c r="AB63" s="135"/>
      <c r="AC63" s="182"/>
      <c r="AD63" s="216"/>
      <c r="AE63" s="216"/>
      <c r="AF63" s="216"/>
      <c r="AG63" s="216"/>
      <c r="AH63" s="216"/>
      <c r="AI63" s="216"/>
      <c r="AJ63" s="216"/>
      <c r="AK63" s="221" t="str">
        <f>BerM2!U63</f>
        <v>OK</v>
      </c>
    </row>
    <row r="64" spans="1:37" ht="14.1" customHeight="1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141"/>
      <c r="F64" s="135">
        <f>'M1-In'!F64</f>
        <v>0</v>
      </c>
      <c r="G64" s="135">
        <f>'M1-In'!G64</f>
        <v>0</v>
      </c>
      <c r="H64" s="135">
        <f>'M1-In'!H64</f>
        <v>0</v>
      </c>
      <c r="I64" s="135">
        <f>'M1-In'!I64</f>
        <v>0</v>
      </c>
      <c r="J64" s="135">
        <f>'M1-In'!J64</f>
        <v>0</v>
      </c>
      <c r="K64" s="135">
        <f>'M1-In'!K64</f>
        <v>0</v>
      </c>
      <c r="L64" s="135">
        <f>'M1-In'!L64</f>
        <v>0</v>
      </c>
      <c r="M64" s="181">
        <f>BerM2!E64</f>
        <v>0</v>
      </c>
      <c r="N64" s="202">
        <f>'M1-In'!N64</f>
        <v>0</v>
      </c>
      <c r="O64" s="141"/>
      <c r="P64" s="202"/>
      <c r="Q64" s="205"/>
      <c r="R64" s="222" t="str">
        <f>BerM2!G64</f>
        <v>OK</v>
      </c>
      <c r="S64" s="141"/>
      <c r="T64" s="180">
        <f>BerM2!P64</f>
        <v>0</v>
      </c>
      <c r="U64" s="202"/>
      <c r="V64" s="221" t="str">
        <f>BerM2!R64</f>
        <v>OK</v>
      </c>
      <c r="W64" s="180">
        <f>BerM2!S64</f>
        <v>0</v>
      </c>
      <c r="X64" s="143"/>
      <c r="Y64" s="135"/>
      <c r="Z64" s="135"/>
      <c r="AA64" s="135"/>
      <c r="AB64" s="135"/>
      <c r="AC64" s="182"/>
      <c r="AD64" s="216"/>
      <c r="AE64" s="216"/>
      <c r="AF64" s="216"/>
      <c r="AG64" s="216"/>
      <c r="AH64" s="216"/>
      <c r="AI64" s="216"/>
      <c r="AJ64" s="216"/>
      <c r="AK64" s="221" t="str">
        <f>BerM2!U64</f>
        <v>OK</v>
      </c>
    </row>
    <row r="65" spans="1:37" ht="14.1" customHeight="1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141"/>
      <c r="F65" s="135">
        <f>'M1-In'!F65</f>
        <v>0</v>
      </c>
      <c r="G65" s="135">
        <f>'M1-In'!G65</f>
        <v>0</v>
      </c>
      <c r="H65" s="135">
        <f>'M1-In'!H65</f>
        <v>0</v>
      </c>
      <c r="I65" s="135">
        <f>'M1-In'!I65</f>
        <v>0</v>
      </c>
      <c r="J65" s="135">
        <f>'M1-In'!J65</f>
        <v>0</v>
      </c>
      <c r="K65" s="135">
        <f>'M1-In'!K65</f>
        <v>0</v>
      </c>
      <c r="L65" s="135">
        <f>'M1-In'!L65</f>
        <v>0</v>
      </c>
      <c r="M65" s="181">
        <f>BerM2!E65</f>
        <v>0</v>
      </c>
      <c r="N65" s="202">
        <f>'M1-In'!N65</f>
        <v>0</v>
      </c>
      <c r="O65" s="141"/>
      <c r="P65" s="202"/>
      <c r="Q65" s="205"/>
      <c r="R65" s="222" t="str">
        <f>BerM2!G65</f>
        <v>OK</v>
      </c>
      <c r="S65" s="141"/>
      <c r="T65" s="180">
        <f>BerM2!P65</f>
        <v>0</v>
      </c>
      <c r="U65" s="202"/>
      <c r="V65" s="221" t="str">
        <f>BerM2!R65</f>
        <v>OK</v>
      </c>
      <c r="W65" s="180">
        <f>BerM2!S65</f>
        <v>0</v>
      </c>
      <c r="X65" s="143"/>
      <c r="Y65" s="135"/>
      <c r="Z65" s="135"/>
      <c r="AA65" s="135"/>
      <c r="AB65" s="135"/>
      <c r="AC65" s="182"/>
      <c r="AD65" s="216"/>
      <c r="AE65" s="216"/>
      <c r="AF65" s="216"/>
      <c r="AG65" s="216"/>
      <c r="AH65" s="216"/>
      <c r="AI65" s="216"/>
      <c r="AJ65" s="216"/>
      <c r="AK65" s="221" t="str">
        <f>BerM2!U65</f>
        <v>OK</v>
      </c>
    </row>
    <row r="66" spans="1:37" ht="14.1" customHeight="1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141"/>
      <c r="F66" s="135">
        <f>'M1-In'!F66</f>
        <v>0</v>
      </c>
      <c r="G66" s="135">
        <f>'M1-In'!G66</f>
        <v>0</v>
      </c>
      <c r="H66" s="135">
        <f>'M1-In'!H66</f>
        <v>0</v>
      </c>
      <c r="I66" s="135">
        <f>'M1-In'!I66</f>
        <v>0</v>
      </c>
      <c r="J66" s="135">
        <f>'M1-In'!J66</f>
        <v>0</v>
      </c>
      <c r="K66" s="135">
        <f>'M1-In'!K66</f>
        <v>0</v>
      </c>
      <c r="L66" s="135">
        <f>'M1-In'!L66</f>
        <v>0</v>
      </c>
      <c r="M66" s="181">
        <f>BerM2!E66</f>
        <v>0</v>
      </c>
      <c r="N66" s="202">
        <f>'M1-In'!N66</f>
        <v>0</v>
      </c>
      <c r="O66" s="141"/>
      <c r="P66" s="202"/>
      <c r="Q66" s="205"/>
      <c r="R66" s="222" t="str">
        <f>BerM2!G66</f>
        <v>OK</v>
      </c>
      <c r="S66" s="141"/>
      <c r="T66" s="180">
        <f>BerM2!P66</f>
        <v>0</v>
      </c>
      <c r="U66" s="202"/>
      <c r="V66" s="221" t="str">
        <f>BerM2!R66</f>
        <v>OK</v>
      </c>
      <c r="W66" s="180">
        <f>BerM2!S66</f>
        <v>0</v>
      </c>
      <c r="X66" s="143"/>
      <c r="Y66" s="135"/>
      <c r="Z66" s="135"/>
      <c r="AA66" s="135"/>
      <c r="AB66" s="135"/>
      <c r="AC66" s="182"/>
      <c r="AD66" s="216"/>
      <c r="AE66" s="216"/>
      <c r="AF66" s="216"/>
      <c r="AG66" s="216"/>
      <c r="AH66" s="216"/>
      <c r="AI66" s="216"/>
      <c r="AJ66" s="216"/>
      <c r="AK66" s="221" t="str">
        <f>BerM2!U66</f>
        <v>OK</v>
      </c>
    </row>
    <row r="67" spans="1:37" ht="14.1" customHeight="1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141"/>
      <c r="F67" s="135">
        <f>'M1-In'!F67</f>
        <v>0</v>
      </c>
      <c r="G67" s="135">
        <f>'M1-In'!G67</f>
        <v>0</v>
      </c>
      <c r="H67" s="135">
        <f>'M1-In'!H67</f>
        <v>0</v>
      </c>
      <c r="I67" s="135">
        <f>'M1-In'!I67</f>
        <v>0</v>
      </c>
      <c r="J67" s="135">
        <f>'M1-In'!J67</f>
        <v>0</v>
      </c>
      <c r="K67" s="135">
        <f>'M1-In'!K67</f>
        <v>0</v>
      </c>
      <c r="L67" s="135">
        <f>'M1-In'!L67</f>
        <v>0</v>
      </c>
      <c r="M67" s="181">
        <f>BerM2!E67</f>
        <v>0</v>
      </c>
      <c r="N67" s="202">
        <f>'M1-In'!N67</f>
        <v>0</v>
      </c>
      <c r="O67" s="141"/>
      <c r="P67" s="202"/>
      <c r="Q67" s="205"/>
      <c r="R67" s="222" t="str">
        <f>BerM2!G67</f>
        <v>OK</v>
      </c>
      <c r="S67" s="141"/>
      <c r="T67" s="180">
        <f>BerM2!P67</f>
        <v>0</v>
      </c>
      <c r="U67" s="202"/>
      <c r="V67" s="221" t="str">
        <f>BerM2!R67</f>
        <v>OK</v>
      </c>
      <c r="W67" s="180">
        <f>BerM2!S67</f>
        <v>0</v>
      </c>
      <c r="X67" s="143"/>
      <c r="Y67" s="135"/>
      <c r="Z67" s="135"/>
      <c r="AA67" s="135"/>
      <c r="AB67" s="135"/>
      <c r="AC67" s="182"/>
      <c r="AD67" s="216"/>
      <c r="AE67" s="216"/>
      <c r="AF67" s="216"/>
      <c r="AG67" s="216"/>
      <c r="AH67" s="216"/>
      <c r="AI67" s="216"/>
      <c r="AJ67" s="216"/>
      <c r="AK67" s="221" t="str">
        <f>BerM2!U67</f>
        <v>OK</v>
      </c>
    </row>
    <row r="68" spans="1:37" ht="14.1" customHeight="1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141"/>
      <c r="F68" s="135">
        <f>'M1-In'!F68</f>
        <v>0</v>
      </c>
      <c r="G68" s="135">
        <f>'M1-In'!G68</f>
        <v>0</v>
      </c>
      <c r="H68" s="135">
        <f>'M1-In'!H68</f>
        <v>0</v>
      </c>
      <c r="I68" s="135">
        <f>'M1-In'!I68</f>
        <v>0</v>
      </c>
      <c r="J68" s="135">
        <f>'M1-In'!J68</f>
        <v>0</v>
      </c>
      <c r="K68" s="135">
        <f>'M1-In'!K68</f>
        <v>0</v>
      </c>
      <c r="L68" s="135">
        <f>'M1-In'!L68</f>
        <v>0</v>
      </c>
      <c r="M68" s="181">
        <f>BerM2!E68</f>
        <v>0</v>
      </c>
      <c r="N68" s="202">
        <f>'M1-In'!N68</f>
        <v>0</v>
      </c>
      <c r="O68" s="141"/>
      <c r="P68" s="202"/>
      <c r="Q68" s="205"/>
      <c r="R68" s="222" t="str">
        <f>BerM2!G68</f>
        <v>OK</v>
      </c>
      <c r="S68" s="141"/>
      <c r="T68" s="180">
        <f>BerM2!P68</f>
        <v>0</v>
      </c>
      <c r="U68" s="202"/>
      <c r="V68" s="221" t="str">
        <f>BerM2!R68</f>
        <v>OK</v>
      </c>
      <c r="W68" s="180">
        <f>BerM2!S68</f>
        <v>0</v>
      </c>
      <c r="X68" s="143"/>
      <c r="Y68" s="135"/>
      <c r="Z68" s="135"/>
      <c r="AA68" s="135"/>
      <c r="AB68" s="135"/>
      <c r="AC68" s="182"/>
      <c r="AD68" s="216"/>
      <c r="AE68" s="216"/>
      <c r="AF68" s="216"/>
      <c r="AG68" s="216"/>
      <c r="AH68" s="216"/>
      <c r="AI68" s="216"/>
      <c r="AJ68" s="216"/>
      <c r="AK68" s="221" t="str">
        <f>BerM2!U68</f>
        <v>OK</v>
      </c>
    </row>
    <row r="69" spans="1:37" ht="14.1" customHeight="1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141"/>
      <c r="F69" s="135">
        <f>'M1-In'!F69</f>
        <v>0</v>
      </c>
      <c r="G69" s="135">
        <f>'M1-In'!G69</f>
        <v>0</v>
      </c>
      <c r="H69" s="135">
        <f>'M1-In'!H69</f>
        <v>0</v>
      </c>
      <c r="I69" s="135">
        <f>'M1-In'!I69</f>
        <v>0</v>
      </c>
      <c r="J69" s="135">
        <f>'M1-In'!J69</f>
        <v>0</v>
      </c>
      <c r="K69" s="135">
        <f>'M1-In'!K69</f>
        <v>0</v>
      </c>
      <c r="L69" s="135">
        <f>'M1-In'!L69</f>
        <v>0</v>
      </c>
      <c r="M69" s="181">
        <f>BerM2!E69</f>
        <v>0</v>
      </c>
      <c r="N69" s="202">
        <f>'M1-In'!N69</f>
        <v>0</v>
      </c>
      <c r="O69" s="141"/>
      <c r="P69" s="202"/>
      <c r="Q69" s="205"/>
      <c r="R69" s="222" t="str">
        <f>BerM2!G69</f>
        <v>OK</v>
      </c>
      <c r="S69" s="141"/>
      <c r="T69" s="180">
        <f>BerM2!P69</f>
        <v>0</v>
      </c>
      <c r="U69" s="202"/>
      <c r="V69" s="221" t="str">
        <f>BerM2!R69</f>
        <v>OK</v>
      </c>
      <c r="W69" s="180">
        <f>BerM2!S69</f>
        <v>0</v>
      </c>
      <c r="X69" s="143"/>
      <c r="Y69" s="135"/>
      <c r="Z69" s="135"/>
      <c r="AA69" s="135"/>
      <c r="AB69" s="135"/>
      <c r="AC69" s="182"/>
      <c r="AD69" s="216"/>
      <c r="AE69" s="216"/>
      <c r="AF69" s="216"/>
      <c r="AG69" s="216"/>
      <c r="AH69" s="216"/>
      <c r="AI69" s="216"/>
      <c r="AJ69" s="216"/>
      <c r="AK69" s="221" t="str">
        <f>BerM2!U69</f>
        <v>OK</v>
      </c>
    </row>
    <row r="70" spans="1:37" ht="14.1" customHeight="1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141"/>
      <c r="F70" s="135">
        <f>'M1-In'!F70</f>
        <v>0</v>
      </c>
      <c r="G70" s="135">
        <f>'M1-In'!G70</f>
        <v>0</v>
      </c>
      <c r="H70" s="135">
        <f>'M1-In'!H70</f>
        <v>0</v>
      </c>
      <c r="I70" s="135">
        <f>'M1-In'!I70</f>
        <v>0</v>
      </c>
      <c r="J70" s="135">
        <f>'M1-In'!J70</f>
        <v>0</v>
      </c>
      <c r="K70" s="135">
        <f>'M1-In'!K70</f>
        <v>0</v>
      </c>
      <c r="L70" s="135">
        <f>'M1-In'!L70</f>
        <v>0</v>
      </c>
      <c r="M70" s="181">
        <f>BerM2!E70</f>
        <v>0</v>
      </c>
      <c r="N70" s="202">
        <f>'M1-In'!N70</f>
        <v>0</v>
      </c>
      <c r="O70" s="141"/>
      <c r="P70" s="202"/>
      <c r="Q70" s="205"/>
      <c r="R70" s="222" t="str">
        <f>BerM2!G70</f>
        <v>OK</v>
      </c>
      <c r="S70" s="141"/>
      <c r="T70" s="180">
        <f>BerM2!P70</f>
        <v>0</v>
      </c>
      <c r="U70" s="202"/>
      <c r="V70" s="221" t="str">
        <f>BerM2!R70</f>
        <v>OK</v>
      </c>
      <c r="W70" s="180">
        <f>BerM2!S70</f>
        <v>0</v>
      </c>
      <c r="X70" s="143"/>
      <c r="Y70" s="135"/>
      <c r="Z70" s="135"/>
      <c r="AA70" s="135"/>
      <c r="AB70" s="135"/>
      <c r="AC70" s="182"/>
      <c r="AD70" s="216"/>
      <c r="AE70" s="216"/>
      <c r="AF70" s="216"/>
      <c r="AG70" s="216"/>
      <c r="AH70" s="216"/>
      <c r="AI70" s="216"/>
      <c r="AJ70" s="216"/>
      <c r="AK70" s="221" t="str">
        <f>BerM2!U70</f>
        <v>OK</v>
      </c>
    </row>
    <row r="71" spans="1:37" ht="14.1" customHeight="1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141"/>
      <c r="F71" s="135">
        <f>'M1-In'!F71</f>
        <v>0</v>
      </c>
      <c r="G71" s="135">
        <f>'M1-In'!G71</f>
        <v>0</v>
      </c>
      <c r="H71" s="135">
        <f>'M1-In'!H71</f>
        <v>0</v>
      </c>
      <c r="I71" s="135">
        <f>'M1-In'!I71</f>
        <v>0</v>
      </c>
      <c r="J71" s="135">
        <f>'M1-In'!J71</f>
        <v>0</v>
      </c>
      <c r="K71" s="135">
        <f>'M1-In'!K71</f>
        <v>0</v>
      </c>
      <c r="L71" s="135">
        <f>'M1-In'!L71</f>
        <v>0</v>
      </c>
      <c r="M71" s="181">
        <f>BerM2!E71</f>
        <v>0</v>
      </c>
      <c r="N71" s="202">
        <f>'M1-In'!N71</f>
        <v>0</v>
      </c>
      <c r="O71" s="141"/>
      <c r="P71" s="202"/>
      <c r="Q71" s="205"/>
      <c r="R71" s="222" t="str">
        <f>BerM2!G71</f>
        <v>OK</v>
      </c>
      <c r="S71" s="141"/>
      <c r="T71" s="180">
        <f>BerM2!P71</f>
        <v>0</v>
      </c>
      <c r="U71" s="202"/>
      <c r="V71" s="221" t="str">
        <f>BerM2!R71</f>
        <v>OK</v>
      </c>
      <c r="W71" s="180">
        <f>BerM2!S71</f>
        <v>0</v>
      </c>
      <c r="X71" s="143"/>
      <c r="Y71" s="135"/>
      <c r="Z71" s="135"/>
      <c r="AA71" s="135"/>
      <c r="AB71" s="135"/>
      <c r="AC71" s="182"/>
      <c r="AD71" s="216"/>
      <c r="AE71" s="216"/>
      <c r="AF71" s="216"/>
      <c r="AG71" s="216"/>
      <c r="AH71" s="216"/>
      <c r="AI71" s="216"/>
      <c r="AJ71" s="216"/>
      <c r="AK71" s="221" t="str">
        <f>BerM2!U71</f>
        <v>OK</v>
      </c>
    </row>
    <row r="72" spans="1:37" ht="14.1" customHeight="1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141"/>
      <c r="F72" s="135">
        <f>'M1-In'!F72</f>
        <v>0</v>
      </c>
      <c r="G72" s="135">
        <f>'M1-In'!G72</f>
        <v>0</v>
      </c>
      <c r="H72" s="135">
        <f>'M1-In'!H72</f>
        <v>0</v>
      </c>
      <c r="I72" s="135">
        <f>'M1-In'!I72</f>
        <v>0</v>
      </c>
      <c r="J72" s="135">
        <f>'M1-In'!J72</f>
        <v>0</v>
      </c>
      <c r="K72" s="135">
        <f>'M1-In'!K72</f>
        <v>0</v>
      </c>
      <c r="L72" s="135">
        <f>'M1-In'!L72</f>
        <v>0</v>
      </c>
      <c r="M72" s="181">
        <f>BerM2!E72</f>
        <v>0</v>
      </c>
      <c r="N72" s="202">
        <f>'M1-In'!N72</f>
        <v>0</v>
      </c>
      <c r="O72" s="141"/>
      <c r="P72" s="202"/>
      <c r="Q72" s="205"/>
      <c r="R72" s="222" t="str">
        <f>BerM2!G72</f>
        <v>OK</v>
      </c>
      <c r="S72" s="141"/>
      <c r="T72" s="180">
        <f>BerM2!P72</f>
        <v>0</v>
      </c>
      <c r="U72" s="202"/>
      <c r="V72" s="221" t="str">
        <f>BerM2!R72</f>
        <v>OK</v>
      </c>
      <c r="W72" s="180">
        <f>BerM2!S72</f>
        <v>0</v>
      </c>
      <c r="X72" s="143"/>
      <c r="Y72" s="135"/>
      <c r="Z72" s="135"/>
      <c r="AA72" s="135"/>
      <c r="AB72" s="135"/>
      <c r="AC72" s="182"/>
      <c r="AD72" s="216"/>
      <c r="AE72" s="216"/>
      <c r="AF72" s="216"/>
      <c r="AG72" s="216"/>
      <c r="AH72" s="216"/>
      <c r="AI72" s="216"/>
      <c r="AJ72" s="216"/>
      <c r="AK72" s="221" t="str">
        <f>BerM2!U72</f>
        <v>OK</v>
      </c>
    </row>
    <row r="73" spans="1:37" ht="14.1" customHeight="1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141"/>
      <c r="F73" s="135">
        <f>'M1-In'!F73</f>
        <v>0</v>
      </c>
      <c r="G73" s="135">
        <f>'M1-In'!G73</f>
        <v>0</v>
      </c>
      <c r="H73" s="135">
        <f>'M1-In'!H73</f>
        <v>0</v>
      </c>
      <c r="I73" s="135">
        <f>'M1-In'!I73</f>
        <v>0</v>
      </c>
      <c r="J73" s="135">
        <f>'M1-In'!J73</f>
        <v>0</v>
      </c>
      <c r="K73" s="135">
        <f>'M1-In'!K73</f>
        <v>0</v>
      </c>
      <c r="L73" s="135">
        <f>'M1-In'!L73</f>
        <v>0</v>
      </c>
      <c r="M73" s="181">
        <f>BerM2!E73</f>
        <v>0</v>
      </c>
      <c r="N73" s="202">
        <f>'M1-In'!N73</f>
        <v>0</v>
      </c>
      <c r="O73" s="141"/>
      <c r="P73" s="202"/>
      <c r="Q73" s="205"/>
      <c r="R73" s="222" t="str">
        <f>BerM2!G73</f>
        <v>OK</v>
      </c>
      <c r="S73" s="141"/>
      <c r="T73" s="180">
        <f>BerM2!P73</f>
        <v>0</v>
      </c>
      <c r="U73" s="202"/>
      <c r="V73" s="221" t="str">
        <f>BerM2!R73</f>
        <v>OK</v>
      </c>
      <c r="W73" s="180">
        <f>BerM2!S73</f>
        <v>0</v>
      </c>
      <c r="X73" s="143"/>
      <c r="Y73" s="135"/>
      <c r="Z73" s="135"/>
      <c r="AA73" s="135"/>
      <c r="AB73" s="135"/>
      <c r="AC73" s="182"/>
      <c r="AD73" s="216"/>
      <c r="AE73" s="216"/>
      <c r="AF73" s="216"/>
      <c r="AG73" s="216"/>
      <c r="AH73" s="216"/>
      <c r="AI73" s="216"/>
      <c r="AJ73" s="216"/>
      <c r="AK73" s="221" t="str">
        <f>BerM2!U73</f>
        <v>OK</v>
      </c>
    </row>
    <row r="74" spans="1:37" ht="14.1" customHeight="1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141"/>
      <c r="F74" s="135">
        <f>'M1-In'!F74</f>
        <v>0</v>
      </c>
      <c r="G74" s="135">
        <f>'M1-In'!G74</f>
        <v>0</v>
      </c>
      <c r="H74" s="135">
        <f>'M1-In'!H74</f>
        <v>0</v>
      </c>
      <c r="I74" s="135">
        <f>'M1-In'!I74</f>
        <v>0</v>
      </c>
      <c r="J74" s="135">
        <f>'M1-In'!J74</f>
        <v>0</v>
      </c>
      <c r="K74" s="135">
        <f>'M1-In'!K74</f>
        <v>0</v>
      </c>
      <c r="L74" s="135">
        <f>'M1-In'!L74</f>
        <v>0</v>
      </c>
      <c r="M74" s="181">
        <f>BerM2!E74</f>
        <v>0</v>
      </c>
      <c r="N74" s="202">
        <f>'M1-In'!N74</f>
        <v>0</v>
      </c>
      <c r="O74" s="141"/>
      <c r="P74" s="202"/>
      <c r="Q74" s="205"/>
      <c r="R74" s="222" t="str">
        <f>BerM2!G74</f>
        <v>OK</v>
      </c>
      <c r="S74" s="141"/>
      <c r="T74" s="180">
        <f>BerM2!P74</f>
        <v>0</v>
      </c>
      <c r="U74" s="202"/>
      <c r="V74" s="221" t="str">
        <f>BerM2!R74</f>
        <v>OK</v>
      </c>
      <c r="W74" s="180">
        <f>BerM2!S74</f>
        <v>0</v>
      </c>
      <c r="X74" s="143"/>
      <c r="Y74" s="135"/>
      <c r="Z74" s="135"/>
      <c r="AA74" s="135"/>
      <c r="AB74" s="135"/>
      <c r="AC74" s="182"/>
      <c r="AD74" s="216"/>
      <c r="AE74" s="216"/>
      <c r="AF74" s="216"/>
      <c r="AG74" s="216"/>
      <c r="AH74" s="216"/>
      <c r="AI74" s="216"/>
      <c r="AJ74" s="216"/>
      <c r="AK74" s="221" t="str">
        <f>BerM2!U74</f>
        <v>OK</v>
      </c>
    </row>
    <row r="75" spans="1:37" ht="14.1" customHeight="1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141"/>
      <c r="F75" s="135">
        <f>'M1-In'!F75</f>
        <v>0</v>
      </c>
      <c r="G75" s="135">
        <f>'M1-In'!G75</f>
        <v>0</v>
      </c>
      <c r="H75" s="135">
        <f>'M1-In'!H75</f>
        <v>0</v>
      </c>
      <c r="I75" s="135">
        <f>'M1-In'!I75</f>
        <v>0</v>
      </c>
      <c r="J75" s="135">
        <f>'M1-In'!J75</f>
        <v>0</v>
      </c>
      <c r="K75" s="135">
        <f>'M1-In'!K75</f>
        <v>0</v>
      </c>
      <c r="L75" s="135">
        <f>'M1-In'!L75</f>
        <v>0</v>
      </c>
      <c r="M75" s="181">
        <f>BerM2!E75</f>
        <v>0</v>
      </c>
      <c r="N75" s="202">
        <f>'M1-In'!N75</f>
        <v>0</v>
      </c>
      <c r="O75" s="141"/>
      <c r="P75" s="202"/>
      <c r="Q75" s="205"/>
      <c r="R75" s="222" t="str">
        <f>BerM2!G75</f>
        <v>OK</v>
      </c>
      <c r="S75" s="141"/>
      <c r="T75" s="180">
        <f>BerM2!P75</f>
        <v>0</v>
      </c>
      <c r="U75" s="202"/>
      <c r="V75" s="221" t="str">
        <f>BerM2!R75</f>
        <v>OK</v>
      </c>
      <c r="W75" s="180">
        <f>BerM2!S75</f>
        <v>0</v>
      </c>
      <c r="X75" s="143"/>
      <c r="Y75" s="135"/>
      <c r="Z75" s="135"/>
      <c r="AA75" s="135"/>
      <c r="AB75" s="135"/>
      <c r="AC75" s="182"/>
      <c r="AD75" s="216"/>
      <c r="AE75" s="216"/>
      <c r="AF75" s="216"/>
      <c r="AG75" s="216"/>
      <c r="AH75" s="216"/>
      <c r="AI75" s="216"/>
      <c r="AJ75" s="216"/>
      <c r="AK75" s="221" t="str">
        <f>BerM2!U75</f>
        <v>OK</v>
      </c>
    </row>
    <row r="76" spans="1:37" ht="14.1" customHeight="1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141"/>
      <c r="F76" s="135">
        <f>'M1-In'!F76</f>
        <v>0</v>
      </c>
      <c r="G76" s="135">
        <f>'M1-In'!G76</f>
        <v>0</v>
      </c>
      <c r="H76" s="135">
        <f>'M1-In'!H76</f>
        <v>0</v>
      </c>
      <c r="I76" s="135">
        <f>'M1-In'!I76</f>
        <v>0</v>
      </c>
      <c r="J76" s="135">
        <f>'M1-In'!J76</f>
        <v>0</v>
      </c>
      <c r="K76" s="135">
        <f>'M1-In'!K76</f>
        <v>0</v>
      </c>
      <c r="L76" s="135">
        <f>'M1-In'!L76</f>
        <v>0</v>
      </c>
      <c r="M76" s="181">
        <f>BerM2!E76</f>
        <v>0</v>
      </c>
      <c r="N76" s="202">
        <f>'M1-In'!N76</f>
        <v>0</v>
      </c>
      <c r="O76" s="141"/>
      <c r="P76" s="202"/>
      <c r="Q76" s="205"/>
      <c r="R76" s="222" t="str">
        <f>BerM2!G76</f>
        <v>OK</v>
      </c>
      <c r="S76" s="141"/>
      <c r="T76" s="180">
        <f>BerM2!P76</f>
        <v>0</v>
      </c>
      <c r="U76" s="202"/>
      <c r="V76" s="221" t="str">
        <f>BerM2!R76</f>
        <v>OK</v>
      </c>
      <c r="W76" s="180">
        <f>BerM2!S76</f>
        <v>0</v>
      </c>
      <c r="X76" s="143"/>
      <c r="Y76" s="135"/>
      <c r="Z76" s="135"/>
      <c r="AA76" s="135"/>
      <c r="AB76" s="135"/>
      <c r="AC76" s="182"/>
      <c r="AD76" s="216"/>
      <c r="AE76" s="216"/>
      <c r="AF76" s="216"/>
      <c r="AG76" s="216"/>
      <c r="AH76" s="216"/>
      <c r="AI76" s="216"/>
      <c r="AJ76" s="216"/>
      <c r="AK76" s="221" t="str">
        <f>BerM2!U76</f>
        <v>OK</v>
      </c>
    </row>
    <row r="77" spans="1:37" ht="14.1" customHeight="1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141"/>
      <c r="F77" s="135">
        <f>'M1-In'!F77</f>
        <v>0</v>
      </c>
      <c r="G77" s="135">
        <f>'M1-In'!G77</f>
        <v>0</v>
      </c>
      <c r="H77" s="135">
        <f>'M1-In'!H77</f>
        <v>0</v>
      </c>
      <c r="I77" s="135">
        <f>'M1-In'!I77</f>
        <v>0</v>
      </c>
      <c r="J77" s="135">
        <f>'M1-In'!J77</f>
        <v>0</v>
      </c>
      <c r="K77" s="135">
        <f>'M1-In'!K77</f>
        <v>0</v>
      </c>
      <c r="L77" s="135">
        <f>'M1-In'!L77</f>
        <v>0</v>
      </c>
      <c r="M77" s="181">
        <f>BerM2!E77</f>
        <v>0</v>
      </c>
      <c r="N77" s="202">
        <f>'M1-In'!N77</f>
        <v>0</v>
      </c>
      <c r="O77" s="141"/>
      <c r="P77" s="202"/>
      <c r="Q77" s="205"/>
      <c r="R77" s="222" t="str">
        <f>BerM2!G77</f>
        <v>OK</v>
      </c>
      <c r="S77" s="141"/>
      <c r="T77" s="180">
        <f>BerM2!P77</f>
        <v>0</v>
      </c>
      <c r="U77" s="202"/>
      <c r="V77" s="221" t="str">
        <f>BerM2!R77</f>
        <v>OK</v>
      </c>
      <c r="W77" s="180">
        <f>BerM2!S77</f>
        <v>0</v>
      </c>
      <c r="X77" s="143"/>
      <c r="Y77" s="135"/>
      <c r="Z77" s="135"/>
      <c r="AA77" s="135"/>
      <c r="AB77" s="135"/>
      <c r="AC77" s="182"/>
      <c r="AD77" s="216"/>
      <c r="AE77" s="216"/>
      <c r="AF77" s="216"/>
      <c r="AG77" s="216"/>
      <c r="AH77" s="216"/>
      <c r="AI77" s="216"/>
      <c r="AJ77" s="216"/>
      <c r="AK77" s="221" t="str">
        <f>BerM2!U77</f>
        <v>OK</v>
      </c>
    </row>
    <row r="78" spans="1:37" ht="14.1" customHeight="1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141"/>
      <c r="F78" s="135">
        <f>'M1-In'!F78</f>
        <v>0</v>
      </c>
      <c r="G78" s="135">
        <f>'M1-In'!G78</f>
        <v>0</v>
      </c>
      <c r="H78" s="135">
        <f>'M1-In'!H78</f>
        <v>0</v>
      </c>
      <c r="I78" s="135">
        <f>'M1-In'!I78</f>
        <v>0</v>
      </c>
      <c r="J78" s="135">
        <f>'M1-In'!J78</f>
        <v>0</v>
      </c>
      <c r="K78" s="135">
        <f>'M1-In'!K78</f>
        <v>0</v>
      </c>
      <c r="L78" s="135">
        <f>'M1-In'!L78</f>
        <v>0</v>
      </c>
      <c r="M78" s="181">
        <f>BerM2!E78</f>
        <v>0</v>
      </c>
      <c r="N78" s="202">
        <f>'M1-In'!N78</f>
        <v>0</v>
      </c>
      <c r="O78" s="141"/>
      <c r="P78" s="202"/>
      <c r="Q78" s="205"/>
      <c r="R78" s="222" t="str">
        <f>BerM2!G78</f>
        <v>OK</v>
      </c>
      <c r="S78" s="141"/>
      <c r="T78" s="180">
        <f>BerM2!P78</f>
        <v>0</v>
      </c>
      <c r="U78" s="202"/>
      <c r="V78" s="221" t="str">
        <f>BerM2!R78</f>
        <v>OK</v>
      </c>
      <c r="W78" s="180">
        <f>BerM2!S78</f>
        <v>0</v>
      </c>
      <c r="X78" s="143"/>
      <c r="Y78" s="135"/>
      <c r="Z78" s="135"/>
      <c r="AA78" s="135"/>
      <c r="AB78" s="135"/>
      <c r="AC78" s="182"/>
      <c r="AD78" s="216"/>
      <c r="AE78" s="216"/>
      <c r="AF78" s="216"/>
      <c r="AG78" s="216"/>
      <c r="AH78" s="216"/>
      <c r="AI78" s="216"/>
      <c r="AJ78" s="216"/>
      <c r="AK78" s="221" t="str">
        <f>BerM2!U78</f>
        <v>OK</v>
      </c>
    </row>
    <row r="79" spans="1:37" ht="14.1" customHeight="1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141"/>
      <c r="F79" s="135">
        <f>'M1-In'!F79</f>
        <v>0</v>
      </c>
      <c r="G79" s="135">
        <f>'M1-In'!G79</f>
        <v>0</v>
      </c>
      <c r="H79" s="135">
        <f>'M1-In'!H79</f>
        <v>0</v>
      </c>
      <c r="I79" s="135">
        <f>'M1-In'!I79</f>
        <v>0</v>
      </c>
      <c r="J79" s="135">
        <f>'M1-In'!J79</f>
        <v>0</v>
      </c>
      <c r="K79" s="135">
        <f>'M1-In'!K79</f>
        <v>0</v>
      </c>
      <c r="L79" s="135">
        <f>'M1-In'!L79</f>
        <v>0</v>
      </c>
      <c r="M79" s="181">
        <f>BerM2!E79</f>
        <v>0</v>
      </c>
      <c r="N79" s="202">
        <f>'M1-In'!N79</f>
        <v>0</v>
      </c>
      <c r="O79" s="141"/>
      <c r="P79" s="202"/>
      <c r="Q79" s="205"/>
      <c r="R79" s="222" t="str">
        <f>BerM2!G79</f>
        <v>OK</v>
      </c>
      <c r="S79" s="141"/>
      <c r="T79" s="180">
        <f>BerM2!P79</f>
        <v>0</v>
      </c>
      <c r="U79" s="202"/>
      <c r="V79" s="221" t="str">
        <f>BerM2!R79</f>
        <v>OK</v>
      </c>
      <c r="W79" s="180">
        <f>BerM2!S79</f>
        <v>0</v>
      </c>
      <c r="X79" s="143"/>
      <c r="Y79" s="135"/>
      <c r="Z79" s="135"/>
      <c r="AA79" s="135"/>
      <c r="AB79" s="135"/>
      <c r="AC79" s="182"/>
      <c r="AD79" s="216"/>
      <c r="AE79" s="216"/>
      <c r="AF79" s="216"/>
      <c r="AG79" s="216"/>
      <c r="AH79" s="216"/>
      <c r="AI79" s="216"/>
      <c r="AJ79" s="216"/>
      <c r="AK79" s="221" t="str">
        <f>BerM2!U79</f>
        <v>OK</v>
      </c>
    </row>
    <row r="80" spans="1:37" ht="14.1" customHeight="1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141"/>
      <c r="F80" s="135">
        <f>'M1-In'!F80</f>
        <v>0</v>
      </c>
      <c r="G80" s="135">
        <f>'M1-In'!G80</f>
        <v>0</v>
      </c>
      <c r="H80" s="135">
        <f>'M1-In'!H80</f>
        <v>0</v>
      </c>
      <c r="I80" s="135">
        <f>'M1-In'!I80</f>
        <v>0</v>
      </c>
      <c r="J80" s="135">
        <f>'M1-In'!J80</f>
        <v>0</v>
      </c>
      <c r="K80" s="135">
        <f>'M1-In'!K80</f>
        <v>0</v>
      </c>
      <c r="L80" s="135">
        <f>'M1-In'!L80</f>
        <v>0</v>
      </c>
      <c r="M80" s="181">
        <f>BerM2!E80</f>
        <v>0</v>
      </c>
      <c r="N80" s="202">
        <f>'M1-In'!N80</f>
        <v>0</v>
      </c>
      <c r="O80" s="141"/>
      <c r="P80" s="202"/>
      <c r="Q80" s="205"/>
      <c r="R80" s="222" t="str">
        <f>BerM2!G80</f>
        <v>OK</v>
      </c>
      <c r="S80" s="141"/>
      <c r="T80" s="180">
        <f>BerM2!P80</f>
        <v>0</v>
      </c>
      <c r="U80" s="202"/>
      <c r="V80" s="221" t="str">
        <f>BerM2!R80</f>
        <v>OK</v>
      </c>
      <c r="W80" s="180">
        <f>BerM2!S80</f>
        <v>0</v>
      </c>
      <c r="X80" s="143"/>
      <c r="Y80" s="135"/>
      <c r="Z80" s="135"/>
      <c r="AA80" s="135"/>
      <c r="AB80" s="135"/>
      <c r="AC80" s="182"/>
      <c r="AD80" s="216"/>
      <c r="AE80" s="216"/>
      <c r="AF80" s="216"/>
      <c r="AG80" s="216"/>
      <c r="AH80" s="216"/>
      <c r="AI80" s="216"/>
      <c r="AJ80" s="216"/>
      <c r="AK80" s="221" t="str">
        <f>BerM2!U80</f>
        <v>OK</v>
      </c>
    </row>
    <row r="81" spans="1:37" ht="14.1" customHeight="1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141"/>
      <c r="F81" s="135">
        <f>'M1-In'!F81</f>
        <v>0</v>
      </c>
      <c r="G81" s="135">
        <f>'M1-In'!G81</f>
        <v>0</v>
      </c>
      <c r="H81" s="135">
        <f>'M1-In'!H81</f>
        <v>0</v>
      </c>
      <c r="I81" s="135">
        <f>'M1-In'!I81</f>
        <v>0</v>
      </c>
      <c r="J81" s="135">
        <f>'M1-In'!J81</f>
        <v>0</v>
      </c>
      <c r="K81" s="135">
        <f>'M1-In'!K81</f>
        <v>0</v>
      </c>
      <c r="L81" s="135">
        <f>'M1-In'!L81</f>
        <v>0</v>
      </c>
      <c r="M81" s="181">
        <f>BerM2!E81</f>
        <v>0</v>
      </c>
      <c r="N81" s="202">
        <f>'M1-In'!N81</f>
        <v>0</v>
      </c>
      <c r="O81" s="141"/>
      <c r="P81" s="202"/>
      <c r="Q81" s="205"/>
      <c r="R81" s="222" t="str">
        <f>BerM2!G81</f>
        <v>OK</v>
      </c>
      <c r="S81" s="141"/>
      <c r="T81" s="180">
        <f>BerM2!P81</f>
        <v>0</v>
      </c>
      <c r="U81" s="202"/>
      <c r="V81" s="221" t="str">
        <f>BerM2!R81</f>
        <v>OK</v>
      </c>
      <c r="W81" s="180">
        <f>BerM2!S81</f>
        <v>0</v>
      </c>
      <c r="X81" s="143"/>
      <c r="Y81" s="135"/>
      <c r="Z81" s="135"/>
      <c r="AA81" s="135"/>
      <c r="AB81" s="135"/>
      <c r="AC81" s="182"/>
      <c r="AD81" s="216"/>
      <c r="AE81" s="216"/>
      <c r="AF81" s="216"/>
      <c r="AG81" s="216"/>
      <c r="AH81" s="216"/>
      <c r="AI81" s="216"/>
      <c r="AJ81" s="216"/>
      <c r="AK81" s="221" t="str">
        <f>BerM2!U81</f>
        <v>OK</v>
      </c>
    </row>
    <row r="82" spans="1:37" ht="14.1" customHeight="1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141"/>
      <c r="F82" s="135">
        <f>'M1-In'!F82</f>
        <v>0</v>
      </c>
      <c r="G82" s="135">
        <f>'M1-In'!G82</f>
        <v>0</v>
      </c>
      <c r="H82" s="135">
        <f>'M1-In'!H82</f>
        <v>0</v>
      </c>
      <c r="I82" s="135">
        <f>'M1-In'!I82</f>
        <v>0</v>
      </c>
      <c r="J82" s="135">
        <f>'M1-In'!J82</f>
        <v>0</v>
      </c>
      <c r="K82" s="135">
        <f>'M1-In'!K82</f>
        <v>0</v>
      </c>
      <c r="L82" s="135">
        <f>'M1-In'!L82</f>
        <v>0</v>
      </c>
      <c r="M82" s="181">
        <f>BerM2!E82</f>
        <v>0</v>
      </c>
      <c r="N82" s="202">
        <f>'M1-In'!N82</f>
        <v>0</v>
      </c>
      <c r="O82" s="141"/>
      <c r="P82" s="202"/>
      <c r="Q82" s="205"/>
      <c r="R82" s="222" t="str">
        <f>BerM2!G82</f>
        <v>OK</v>
      </c>
      <c r="S82" s="141"/>
      <c r="T82" s="180">
        <f>BerM2!P82</f>
        <v>0</v>
      </c>
      <c r="U82" s="202"/>
      <c r="V82" s="221" t="str">
        <f>BerM2!R82</f>
        <v>OK</v>
      </c>
      <c r="W82" s="180">
        <f>BerM2!S82</f>
        <v>0</v>
      </c>
      <c r="X82" s="143"/>
      <c r="Y82" s="135"/>
      <c r="Z82" s="135"/>
      <c r="AA82" s="135"/>
      <c r="AB82" s="135"/>
      <c r="AC82" s="182"/>
      <c r="AD82" s="216"/>
      <c r="AE82" s="216"/>
      <c r="AF82" s="216"/>
      <c r="AG82" s="216"/>
      <c r="AH82" s="216"/>
      <c r="AI82" s="216"/>
      <c r="AJ82" s="216"/>
      <c r="AK82" s="221" t="str">
        <f>BerM2!U82</f>
        <v>OK</v>
      </c>
    </row>
    <row r="83" spans="1:37" ht="14.1" customHeight="1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141"/>
      <c r="F83" s="135">
        <f>'M1-In'!F83</f>
        <v>0</v>
      </c>
      <c r="G83" s="135">
        <f>'M1-In'!G83</f>
        <v>0</v>
      </c>
      <c r="H83" s="135">
        <f>'M1-In'!H83</f>
        <v>0</v>
      </c>
      <c r="I83" s="135">
        <f>'M1-In'!I83</f>
        <v>0</v>
      </c>
      <c r="J83" s="135">
        <f>'M1-In'!J83</f>
        <v>0</v>
      </c>
      <c r="K83" s="135">
        <f>'M1-In'!K83</f>
        <v>0</v>
      </c>
      <c r="L83" s="135">
        <f>'M1-In'!L83</f>
        <v>0</v>
      </c>
      <c r="M83" s="181">
        <f>BerM2!E83</f>
        <v>0</v>
      </c>
      <c r="N83" s="202">
        <f>'M1-In'!N83</f>
        <v>0</v>
      </c>
      <c r="O83" s="141"/>
      <c r="P83" s="202"/>
      <c r="Q83" s="205"/>
      <c r="R83" s="222" t="str">
        <f>BerM2!G83</f>
        <v>OK</v>
      </c>
      <c r="S83" s="141"/>
      <c r="T83" s="180">
        <f>BerM2!P83</f>
        <v>0</v>
      </c>
      <c r="U83" s="202"/>
      <c r="V83" s="221" t="str">
        <f>BerM2!R83</f>
        <v>OK</v>
      </c>
      <c r="W83" s="180">
        <f>BerM2!S83</f>
        <v>0</v>
      </c>
      <c r="X83" s="143"/>
      <c r="Y83" s="135"/>
      <c r="Z83" s="135"/>
      <c r="AA83" s="135"/>
      <c r="AB83" s="135"/>
      <c r="AC83" s="182"/>
      <c r="AD83" s="216"/>
      <c r="AE83" s="216"/>
      <c r="AF83" s="216"/>
      <c r="AG83" s="216"/>
      <c r="AH83" s="216"/>
      <c r="AI83" s="216"/>
      <c r="AJ83" s="216"/>
      <c r="AK83" s="221" t="str">
        <f>BerM2!U83</f>
        <v>OK</v>
      </c>
    </row>
    <row r="84" spans="1:37" ht="14.1" customHeight="1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141"/>
      <c r="F84" s="135">
        <f>'M1-In'!F84</f>
        <v>0</v>
      </c>
      <c r="G84" s="135">
        <f>'M1-In'!G84</f>
        <v>0</v>
      </c>
      <c r="H84" s="135">
        <f>'M1-In'!H84</f>
        <v>0</v>
      </c>
      <c r="I84" s="135">
        <f>'M1-In'!I84</f>
        <v>0</v>
      </c>
      <c r="J84" s="135">
        <f>'M1-In'!J84</f>
        <v>0</v>
      </c>
      <c r="K84" s="135">
        <f>'M1-In'!K84</f>
        <v>0</v>
      </c>
      <c r="L84" s="135">
        <f>'M1-In'!L84</f>
        <v>0</v>
      </c>
      <c r="M84" s="181">
        <f>BerM2!E84</f>
        <v>0</v>
      </c>
      <c r="N84" s="202">
        <f>'M1-In'!N84</f>
        <v>0</v>
      </c>
      <c r="O84" s="141"/>
      <c r="P84" s="202"/>
      <c r="Q84" s="205"/>
      <c r="R84" s="222" t="str">
        <f>BerM2!G84</f>
        <v>OK</v>
      </c>
      <c r="S84" s="141"/>
      <c r="T84" s="180">
        <f>BerM2!P84</f>
        <v>0</v>
      </c>
      <c r="U84" s="202"/>
      <c r="V84" s="221" t="str">
        <f>BerM2!R84</f>
        <v>OK</v>
      </c>
      <c r="W84" s="180">
        <f>BerM2!S84</f>
        <v>0</v>
      </c>
      <c r="X84" s="143"/>
      <c r="Y84" s="135"/>
      <c r="Z84" s="135"/>
      <c r="AA84" s="135"/>
      <c r="AB84" s="135"/>
      <c r="AC84" s="182"/>
      <c r="AD84" s="216"/>
      <c r="AE84" s="216"/>
      <c r="AF84" s="216"/>
      <c r="AG84" s="216"/>
      <c r="AH84" s="216"/>
      <c r="AI84" s="216"/>
      <c r="AJ84" s="216"/>
      <c r="AK84" s="221" t="str">
        <f>BerM2!U84</f>
        <v>OK</v>
      </c>
    </row>
    <row r="85" spans="1:37" ht="14.1" customHeight="1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141"/>
      <c r="F85" s="135">
        <f>'M1-In'!F85</f>
        <v>0</v>
      </c>
      <c r="G85" s="135">
        <f>'M1-In'!G85</f>
        <v>0</v>
      </c>
      <c r="H85" s="135">
        <f>'M1-In'!H85</f>
        <v>0</v>
      </c>
      <c r="I85" s="135">
        <f>'M1-In'!I85</f>
        <v>0</v>
      </c>
      <c r="J85" s="135">
        <f>'M1-In'!J85</f>
        <v>0</v>
      </c>
      <c r="K85" s="135">
        <f>'M1-In'!K85</f>
        <v>0</v>
      </c>
      <c r="L85" s="135">
        <f>'M1-In'!L85</f>
        <v>0</v>
      </c>
      <c r="M85" s="181">
        <f>BerM2!E85</f>
        <v>0</v>
      </c>
      <c r="N85" s="202">
        <f>'M1-In'!N85</f>
        <v>0</v>
      </c>
      <c r="O85" s="141"/>
      <c r="P85" s="202"/>
      <c r="Q85" s="205"/>
      <c r="R85" s="222" t="str">
        <f>BerM2!G85</f>
        <v>OK</v>
      </c>
      <c r="S85" s="141"/>
      <c r="T85" s="180">
        <f>BerM2!P85</f>
        <v>0</v>
      </c>
      <c r="U85" s="202"/>
      <c r="V85" s="221" t="str">
        <f>BerM2!R85</f>
        <v>OK</v>
      </c>
      <c r="W85" s="180">
        <f>BerM2!S85</f>
        <v>0</v>
      </c>
      <c r="X85" s="143"/>
      <c r="Y85" s="135"/>
      <c r="Z85" s="135"/>
      <c r="AA85" s="135"/>
      <c r="AB85" s="135"/>
      <c r="AC85" s="182"/>
      <c r="AD85" s="216"/>
      <c r="AE85" s="216"/>
      <c r="AF85" s="216"/>
      <c r="AG85" s="216"/>
      <c r="AH85" s="216"/>
      <c r="AI85" s="216"/>
      <c r="AJ85" s="216"/>
      <c r="AK85" s="221" t="str">
        <f>BerM2!U85</f>
        <v>OK</v>
      </c>
    </row>
    <row r="86" spans="1:37" ht="14.1" customHeight="1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141"/>
      <c r="F86" s="135">
        <f>'M1-In'!F86</f>
        <v>0</v>
      </c>
      <c r="G86" s="135">
        <f>'M1-In'!G86</f>
        <v>0</v>
      </c>
      <c r="H86" s="135">
        <f>'M1-In'!H86</f>
        <v>0</v>
      </c>
      <c r="I86" s="135">
        <f>'M1-In'!I86</f>
        <v>0</v>
      </c>
      <c r="J86" s="135">
        <f>'M1-In'!J86</f>
        <v>0</v>
      </c>
      <c r="K86" s="135">
        <f>'M1-In'!K86</f>
        <v>0</v>
      </c>
      <c r="L86" s="135">
        <f>'M1-In'!L86</f>
        <v>0</v>
      </c>
      <c r="M86" s="181">
        <f>BerM2!E86</f>
        <v>0</v>
      </c>
      <c r="N86" s="202">
        <f>'M1-In'!N86</f>
        <v>0</v>
      </c>
      <c r="O86" s="141"/>
      <c r="P86" s="202"/>
      <c r="Q86" s="205"/>
      <c r="R86" s="222" t="str">
        <f>BerM2!G86</f>
        <v>OK</v>
      </c>
      <c r="S86" s="141"/>
      <c r="T86" s="180">
        <f>BerM2!P86</f>
        <v>0</v>
      </c>
      <c r="U86" s="202"/>
      <c r="V86" s="221" t="str">
        <f>BerM2!R86</f>
        <v>OK</v>
      </c>
      <c r="W86" s="180">
        <f>BerM2!S86</f>
        <v>0</v>
      </c>
      <c r="X86" s="143"/>
      <c r="Y86" s="135"/>
      <c r="Z86" s="135"/>
      <c r="AA86" s="135"/>
      <c r="AB86" s="135"/>
      <c r="AC86" s="182"/>
      <c r="AD86" s="216"/>
      <c r="AE86" s="216"/>
      <c r="AF86" s="216"/>
      <c r="AG86" s="216"/>
      <c r="AH86" s="216"/>
      <c r="AI86" s="216"/>
      <c r="AJ86" s="216"/>
      <c r="AK86" s="221" t="str">
        <f>BerM2!U86</f>
        <v>OK</v>
      </c>
    </row>
    <row r="87" spans="1:37" ht="14.1" customHeight="1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141"/>
      <c r="F87" s="135">
        <f>'M1-In'!F87</f>
        <v>0</v>
      </c>
      <c r="G87" s="135">
        <f>'M1-In'!G87</f>
        <v>0</v>
      </c>
      <c r="H87" s="135">
        <f>'M1-In'!H87</f>
        <v>0</v>
      </c>
      <c r="I87" s="135">
        <f>'M1-In'!I87</f>
        <v>0</v>
      </c>
      <c r="J87" s="135">
        <f>'M1-In'!J87</f>
        <v>0</v>
      </c>
      <c r="K87" s="135">
        <f>'M1-In'!K87</f>
        <v>0</v>
      </c>
      <c r="L87" s="135">
        <f>'M1-In'!L87</f>
        <v>0</v>
      </c>
      <c r="M87" s="181">
        <f>BerM2!E87</f>
        <v>0</v>
      </c>
      <c r="N87" s="202">
        <f>'M1-In'!N87</f>
        <v>0</v>
      </c>
      <c r="O87" s="141"/>
      <c r="P87" s="202"/>
      <c r="Q87" s="205"/>
      <c r="R87" s="222" t="str">
        <f>BerM2!G87</f>
        <v>OK</v>
      </c>
      <c r="S87" s="141"/>
      <c r="T87" s="180">
        <f>BerM2!P87</f>
        <v>0</v>
      </c>
      <c r="U87" s="202"/>
      <c r="V87" s="221" t="str">
        <f>BerM2!R87</f>
        <v>OK</v>
      </c>
      <c r="W87" s="180">
        <f>BerM2!S87</f>
        <v>0</v>
      </c>
      <c r="X87" s="143"/>
      <c r="Y87" s="135"/>
      <c r="Z87" s="135"/>
      <c r="AA87" s="135"/>
      <c r="AB87" s="135"/>
      <c r="AC87" s="182"/>
      <c r="AD87" s="216"/>
      <c r="AE87" s="216"/>
      <c r="AF87" s="216"/>
      <c r="AG87" s="216"/>
      <c r="AH87" s="216"/>
      <c r="AI87" s="216"/>
      <c r="AJ87" s="216"/>
      <c r="AK87" s="221" t="str">
        <f>BerM2!U87</f>
        <v>OK</v>
      </c>
    </row>
    <row r="88" spans="1:37" ht="14.1" customHeight="1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141"/>
      <c r="F88" s="135">
        <f>'M1-In'!F88</f>
        <v>0</v>
      </c>
      <c r="G88" s="135">
        <f>'M1-In'!G88</f>
        <v>0</v>
      </c>
      <c r="H88" s="135">
        <f>'M1-In'!H88</f>
        <v>0</v>
      </c>
      <c r="I88" s="135">
        <f>'M1-In'!I88</f>
        <v>0</v>
      </c>
      <c r="J88" s="135">
        <f>'M1-In'!J88</f>
        <v>0</v>
      </c>
      <c r="K88" s="135">
        <f>'M1-In'!K88</f>
        <v>0</v>
      </c>
      <c r="L88" s="135">
        <f>'M1-In'!L88</f>
        <v>0</v>
      </c>
      <c r="M88" s="181">
        <f>BerM2!E88</f>
        <v>0</v>
      </c>
      <c r="N88" s="202">
        <f>'M1-In'!N88</f>
        <v>0</v>
      </c>
      <c r="O88" s="141"/>
      <c r="P88" s="202"/>
      <c r="Q88" s="205"/>
      <c r="R88" s="222" t="str">
        <f>BerM2!G88</f>
        <v>OK</v>
      </c>
      <c r="S88" s="141"/>
      <c r="T88" s="180">
        <f>BerM2!P88</f>
        <v>0</v>
      </c>
      <c r="U88" s="202"/>
      <c r="V88" s="221" t="str">
        <f>BerM2!R88</f>
        <v>OK</v>
      </c>
      <c r="W88" s="180">
        <f>BerM2!S88</f>
        <v>0</v>
      </c>
      <c r="X88" s="143"/>
      <c r="Y88" s="135"/>
      <c r="Z88" s="135"/>
      <c r="AA88" s="135"/>
      <c r="AB88" s="135"/>
      <c r="AC88" s="182"/>
      <c r="AD88" s="216"/>
      <c r="AE88" s="216"/>
      <c r="AF88" s="216"/>
      <c r="AG88" s="216"/>
      <c r="AH88" s="216"/>
      <c r="AI88" s="216"/>
      <c r="AJ88" s="216"/>
      <c r="AK88" s="221" t="str">
        <f>BerM2!U88</f>
        <v>OK</v>
      </c>
    </row>
    <row r="89" spans="1:37" ht="14.1" customHeight="1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141"/>
      <c r="F89" s="135">
        <f>'M1-In'!F89</f>
        <v>0</v>
      </c>
      <c r="G89" s="135">
        <f>'M1-In'!G89</f>
        <v>0</v>
      </c>
      <c r="H89" s="135">
        <f>'M1-In'!H89</f>
        <v>0</v>
      </c>
      <c r="I89" s="135">
        <f>'M1-In'!I89</f>
        <v>0</v>
      </c>
      <c r="J89" s="135">
        <f>'M1-In'!J89</f>
        <v>0</v>
      </c>
      <c r="K89" s="135">
        <f>'M1-In'!K89</f>
        <v>0</v>
      </c>
      <c r="L89" s="135">
        <f>'M1-In'!L89</f>
        <v>0</v>
      </c>
      <c r="M89" s="181">
        <f>BerM2!E89</f>
        <v>0</v>
      </c>
      <c r="N89" s="202">
        <f>'M1-In'!N89</f>
        <v>0</v>
      </c>
      <c r="O89" s="141"/>
      <c r="P89" s="202"/>
      <c r="Q89" s="205"/>
      <c r="R89" s="222" t="str">
        <f>BerM2!G89</f>
        <v>OK</v>
      </c>
      <c r="S89" s="141"/>
      <c r="T89" s="180">
        <f>BerM2!P89</f>
        <v>0</v>
      </c>
      <c r="U89" s="202"/>
      <c r="V89" s="221" t="str">
        <f>BerM2!R89</f>
        <v>OK</v>
      </c>
      <c r="W89" s="180">
        <f>BerM2!S89</f>
        <v>0</v>
      </c>
      <c r="X89" s="143"/>
      <c r="Y89" s="135"/>
      <c r="Z89" s="135"/>
      <c r="AA89" s="135"/>
      <c r="AB89" s="135"/>
      <c r="AC89" s="182"/>
      <c r="AD89" s="216"/>
      <c r="AE89" s="216"/>
      <c r="AF89" s="216"/>
      <c r="AG89" s="216"/>
      <c r="AH89" s="216"/>
      <c r="AI89" s="216"/>
      <c r="AJ89" s="216"/>
      <c r="AK89" s="221" t="str">
        <f>BerM2!U89</f>
        <v>OK</v>
      </c>
    </row>
    <row r="90" spans="1:37" ht="14.1" customHeight="1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141"/>
      <c r="F90" s="135">
        <f>'M1-In'!F90</f>
        <v>0</v>
      </c>
      <c r="G90" s="135">
        <f>'M1-In'!G90</f>
        <v>0</v>
      </c>
      <c r="H90" s="135">
        <f>'M1-In'!H90</f>
        <v>0</v>
      </c>
      <c r="I90" s="135">
        <f>'M1-In'!I90</f>
        <v>0</v>
      </c>
      <c r="J90" s="135">
        <f>'M1-In'!J90</f>
        <v>0</v>
      </c>
      <c r="K90" s="135">
        <f>'M1-In'!K90</f>
        <v>0</v>
      </c>
      <c r="L90" s="135">
        <f>'M1-In'!L90</f>
        <v>0</v>
      </c>
      <c r="M90" s="181">
        <f>BerM2!E90</f>
        <v>0</v>
      </c>
      <c r="N90" s="202">
        <f>'M1-In'!N90</f>
        <v>0</v>
      </c>
      <c r="O90" s="141"/>
      <c r="P90" s="202"/>
      <c r="Q90" s="205"/>
      <c r="R90" s="222" t="str">
        <f>BerM2!G90</f>
        <v>OK</v>
      </c>
      <c r="S90" s="141"/>
      <c r="T90" s="180">
        <f>BerM2!P90</f>
        <v>0</v>
      </c>
      <c r="U90" s="202"/>
      <c r="V90" s="221" t="str">
        <f>BerM2!R90</f>
        <v>OK</v>
      </c>
      <c r="W90" s="180">
        <f>BerM2!S90</f>
        <v>0</v>
      </c>
      <c r="X90" s="143"/>
      <c r="Y90" s="135"/>
      <c r="Z90" s="135"/>
      <c r="AA90" s="135"/>
      <c r="AB90" s="135"/>
      <c r="AC90" s="182"/>
      <c r="AD90" s="216"/>
      <c r="AE90" s="216"/>
      <c r="AF90" s="216"/>
      <c r="AG90" s="216"/>
      <c r="AH90" s="216"/>
      <c r="AI90" s="216"/>
      <c r="AJ90" s="216"/>
      <c r="AK90" s="221" t="str">
        <f>BerM2!U90</f>
        <v>OK</v>
      </c>
    </row>
    <row r="91" spans="1:37" ht="14.1" customHeight="1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141"/>
      <c r="F91" s="135">
        <f>'M1-In'!F91</f>
        <v>0</v>
      </c>
      <c r="G91" s="135">
        <f>'M1-In'!G91</f>
        <v>0</v>
      </c>
      <c r="H91" s="135">
        <f>'M1-In'!H91</f>
        <v>0</v>
      </c>
      <c r="I91" s="135">
        <f>'M1-In'!I91</f>
        <v>0</v>
      </c>
      <c r="J91" s="135">
        <f>'M1-In'!J91</f>
        <v>0</v>
      </c>
      <c r="K91" s="135">
        <f>'M1-In'!K91</f>
        <v>0</v>
      </c>
      <c r="L91" s="135">
        <f>'M1-In'!L91</f>
        <v>0</v>
      </c>
      <c r="M91" s="181">
        <f>BerM2!E91</f>
        <v>0</v>
      </c>
      <c r="N91" s="202">
        <f>'M1-In'!N91</f>
        <v>0</v>
      </c>
      <c r="O91" s="141"/>
      <c r="P91" s="202"/>
      <c r="Q91" s="205"/>
      <c r="R91" s="222" t="str">
        <f>BerM2!G91</f>
        <v>OK</v>
      </c>
      <c r="S91" s="141"/>
      <c r="T91" s="180">
        <f>BerM2!P91</f>
        <v>0</v>
      </c>
      <c r="U91" s="202"/>
      <c r="V91" s="221" t="str">
        <f>BerM2!R91</f>
        <v>OK</v>
      </c>
      <c r="W91" s="180">
        <f>BerM2!S91</f>
        <v>0</v>
      </c>
      <c r="X91" s="143"/>
      <c r="Y91" s="135"/>
      <c r="Z91" s="135"/>
      <c r="AA91" s="135"/>
      <c r="AB91" s="135"/>
      <c r="AC91" s="182"/>
      <c r="AD91" s="216"/>
      <c r="AE91" s="216"/>
      <c r="AF91" s="216"/>
      <c r="AG91" s="216"/>
      <c r="AH91" s="216"/>
      <c r="AI91" s="216"/>
      <c r="AJ91" s="216"/>
      <c r="AK91" s="221" t="str">
        <f>BerM2!U91</f>
        <v>OK</v>
      </c>
    </row>
    <row r="92" spans="1:37" ht="14.1" customHeight="1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141"/>
      <c r="F92" s="135">
        <f>'M1-In'!F92</f>
        <v>0</v>
      </c>
      <c r="G92" s="135">
        <f>'M1-In'!G92</f>
        <v>0</v>
      </c>
      <c r="H92" s="135">
        <f>'M1-In'!H92</f>
        <v>0</v>
      </c>
      <c r="I92" s="135">
        <f>'M1-In'!I92</f>
        <v>0</v>
      </c>
      <c r="J92" s="135">
        <f>'M1-In'!J92</f>
        <v>0</v>
      </c>
      <c r="K92" s="135">
        <f>'M1-In'!K92</f>
        <v>0</v>
      </c>
      <c r="L92" s="135">
        <f>'M1-In'!L92</f>
        <v>0</v>
      </c>
      <c r="M92" s="181">
        <f>BerM2!E92</f>
        <v>0</v>
      </c>
      <c r="N92" s="202">
        <f>'M1-In'!N92</f>
        <v>0</v>
      </c>
      <c r="O92" s="141"/>
      <c r="P92" s="202"/>
      <c r="Q92" s="205"/>
      <c r="R92" s="222" t="str">
        <f>BerM2!G92</f>
        <v>OK</v>
      </c>
      <c r="S92" s="141"/>
      <c r="T92" s="180">
        <f>BerM2!P92</f>
        <v>0</v>
      </c>
      <c r="U92" s="202"/>
      <c r="V92" s="221" t="str">
        <f>BerM2!R92</f>
        <v>OK</v>
      </c>
      <c r="W92" s="180">
        <f>BerM2!S92</f>
        <v>0</v>
      </c>
      <c r="X92" s="143"/>
      <c r="Y92" s="135"/>
      <c r="Z92" s="135"/>
      <c r="AA92" s="135"/>
      <c r="AB92" s="135"/>
      <c r="AC92" s="182"/>
      <c r="AD92" s="216"/>
      <c r="AE92" s="216"/>
      <c r="AF92" s="216"/>
      <c r="AG92" s="216"/>
      <c r="AH92" s="216"/>
      <c r="AI92" s="216"/>
      <c r="AJ92" s="216"/>
      <c r="AK92" s="221" t="str">
        <f>BerM2!U92</f>
        <v>OK</v>
      </c>
    </row>
    <row r="93" spans="1:37" ht="14.1" customHeight="1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141"/>
      <c r="F93" s="135">
        <f>'M1-In'!F93</f>
        <v>0</v>
      </c>
      <c r="G93" s="135">
        <f>'M1-In'!G93</f>
        <v>0</v>
      </c>
      <c r="H93" s="135">
        <f>'M1-In'!H93</f>
        <v>0</v>
      </c>
      <c r="I93" s="135">
        <f>'M1-In'!I93</f>
        <v>0</v>
      </c>
      <c r="J93" s="135">
        <f>'M1-In'!J93</f>
        <v>0</v>
      </c>
      <c r="K93" s="135">
        <f>'M1-In'!K93</f>
        <v>0</v>
      </c>
      <c r="L93" s="135">
        <f>'M1-In'!L93</f>
        <v>0</v>
      </c>
      <c r="M93" s="181">
        <f>BerM2!E93</f>
        <v>0</v>
      </c>
      <c r="N93" s="202">
        <f>'M1-In'!N93</f>
        <v>0</v>
      </c>
      <c r="O93" s="141"/>
      <c r="P93" s="202"/>
      <c r="Q93" s="205"/>
      <c r="R93" s="222" t="str">
        <f>BerM2!G93</f>
        <v>OK</v>
      </c>
      <c r="S93" s="141"/>
      <c r="T93" s="180">
        <f>BerM2!P93</f>
        <v>0</v>
      </c>
      <c r="U93" s="202"/>
      <c r="V93" s="221" t="str">
        <f>BerM2!R93</f>
        <v>OK</v>
      </c>
      <c r="W93" s="180">
        <f>BerM2!S93</f>
        <v>0</v>
      </c>
      <c r="X93" s="143"/>
      <c r="Y93" s="135"/>
      <c r="Z93" s="135"/>
      <c r="AA93" s="135"/>
      <c r="AB93" s="135"/>
      <c r="AC93" s="182"/>
      <c r="AD93" s="216"/>
      <c r="AE93" s="216"/>
      <c r="AF93" s="216"/>
      <c r="AG93" s="216"/>
      <c r="AH93" s="216"/>
      <c r="AI93" s="216"/>
      <c r="AJ93" s="216"/>
      <c r="AK93" s="221" t="str">
        <f>BerM2!U93</f>
        <v>OK</v>
      </c>
    </row>
    <row r="94" spans="1:37" ht="14.1" customHeight="1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141"/>
      <c r="F94" s="135">
        <f>'M1-In'!F94</f>
        <v>0</v>
      </c>
      <c r="G94" s="135">
        <f>'M1-In'!G94</f>
        <v>0</v>
      </c>
      <c r="H94" s="135">
        <f>'M1-In'!H94</f>
        <v>0</v>
      </c>
      <c r="I94" s="135">
        <f>'M1-In'!I94</f>
        <v>0</v>
      </c>
      <c r="J94" s="135">
        <f>'M1-In'!J94</f>
        <v>0</v>
      </c>
      <c r="K94" s="135">
        <f>'M1-In'!K94</f>
        <v>0</v>
      </c>
      <c r="L94" s="135">
        <f>'M1-In'!L94</f>
        <v>0</v>
      </c>
      <c r="M94" s="181">
        <f>BerM2!E94</f>
        <v>0</v>
      </c>
      <c r="N94" s="202">
        <f>'M1-In'!N94</f>
        <v>0</v>
      </c>
      <c r="O94" s="141"/>
      <c r="P94" s="202"/>
      <c r="Q94" s="205"/>
      <c r="R94" s="222" t="str">
        <f>BerM2!G94</f>
        <v>OK</v>
      </c>
      <c r="S94" s="141"/>
      <c r="T94" s="180">
        <f>BerM2!P94</f>
        <v>0</v>
      </c>
      <c r="U94" s="202"/>
      <c r="V94" s="221" t="str">
        <f>BerM2!R94</f>
        <v>OK</v>
      </c>
      <c r="W94" s="180">
        <f>BerM2!S94</f>
        <v>0</v>
      </c>
      <c r="X94" s="143"/>
      <c r="Y94" s="135"/>
      <c r="Z94" s="135"/>
      <c r="AA94" s="135"/>
      <c r="AB94" s="135"/>
      <c r="AC94" s="182"/>
      <c r="AD94" s="216"/>
      <c r="AE94" s="216"/>
      <c r="AF94" s="216"/>
      <c r="AG94" s="216"/>
      <c r="AH94" s="216"/>
      <c r="AI94" s="216"/>
      <c r="AJ94" s="216"/>
      <c r="AK94" s="221" t="str">
        <f>BerM2!U94</f>
        <v>OK</v>
      </c>
    </row>
    <row r="95" spans="1:37" ht="14.1" customHeight="1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141"/>
      <c r="F95" s="135">
        <f>'M1-In'!F95</f>
        <v>0</v>
      </c>
      <c r="G95" s="135">
        <f>'M1-In'!G95</f>
        <v>0</v>
      </c>
      <c r="H95" s="135">
        <f>'M1-In'!H95</f>
        <v>0</v>
      </c>
      <c r="I95" s="135">
        <f>'M1-In'!I95</f>
        <v>0</v>
      </c>
      <c r="J95" s="135">
        <f>'M1-In'!J95</f>
        <v>0</v>
      </c>
      <c r="K95" s="135">
        <f>'M1-In'!K95</f>
        <v>0</v>
      </c>
      <c r="L95" s="135">
        <f>'M1-In'!L95</f>
        <v>0</v>
      </c>
      <c r="M95" s="181">
        <f>BerM2!E95</f>
        <v>0</v>
      </c>
      <c r="N95" s="202">
        <f>'M1-In'!N95</f>
        <v>0</v>
      </c>
      <c r="O95" s="141"/>
      <c r="P95" s="202"/>
      <c r="Q95" s="205"/>
      <c r="R95" s="222" t="str">
        <f>BerM2!G95</f>
        <v>OK</v>
      </c>
      <c r="S95" s="141"/>
      <c r="T95" s="180">
        <f>BerM2!P95</f>
        <v>0</v>
      </c>
      <c r="U95" s="202"/>
      <c r="V95" s="221" t="str">
        <f>BerM2!R95</f>
        <v>OK</v>
      </c>
      <c r="W95" s="180">
        <f>BerM2!S95</f>
        <v>0</v>
      </c>
      <c r="X95" s="143"/>
      <c r="Y95" s="135"/>
      <c r="Z95" s="135"/>
      <c r="AA95" s="135"/>
      <c r="AB95" s="135"/>
      <c r="AC95" s="182"/>
      <c r="AD95" s="216"/>
      <c r="AE95" s="216"/>
      <c r="AF95" s="216"/>
      <c r="AG95" s="216"/>
      <c r="AH95" s="216"/>
      <c r="AI95" s="216"/>
      <c r="AJ95" s="216"/>
      <c r="AK95" s="221" t="str">
        <f>BerM2!U95</f>
        <v>OK</v>
      </c>
    </row>
    <row r="96" spans="1:37" ht="14.1" customHeight="1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141"/>
      <c r="F96" s="135">
        <f>'M1-In'!F96</f>
        <v>0</v>
      </c>
      <c r="G96" s="135">
        <f>'M1-In'!G96</f>
        <v>0</v>
      </c>
      <c r="H96" s="135">
        <f>'M1-In'!H96</f>
        <v>0</v>
      </c>
      <c r="I96" s="135">
        <f>'M1-In'!I96</f>
        <v>0</v>
      </c>
      <c r="J96" s="135">
        <f>'M1-In'!J96</f>
        <v>0</v>
      </c>
      <c r="K96" s="135">
        <f>'M1-In'!K96</f>
        <v>0</v>
      </c>
      <c r="L96" s="135">
        <f>'M1-In'!L96</f>
        <v>0</v>
      </c>
      <c r="M96" s="181">
        <f>BerM2!E96</f>
        <v>0</v>
      </c>
      <c r="N96" s="202">
        <f>'M1-In'!N96</f>
        <v>0</v>
      </c>
      <c r="O96" s="141"/>
      <c r="P96" s="202"/>
      <c r="Q96" s="205"/>
      <c r="R96" s="222" t="str">
        <f>BerM2!G96</f>
        <v>OK</v>
      </c>
      <c r="S96" s="141"/>
      <c r="T96" s="180">
        <f>BerM2!P96</f>
        <v>0</v>
      </c>
      <c r="U96" s="202"/>
      <c r="V96" s="221" t="str">
        <f>BerM2!R96</f>
        <v>OK</v>
      </c>
      <c r="W96" s="180">
        <f>BerM2!S96</f>
        <v>0</v>
      </c>
      <c r="X96" s="143"/>
      <c r="Y96" s="135"/>
      <c r="Z96" s="135"/>
      <c r="AA96" s="135"/>
      <c r="AB96" s="135"/>
      <c r="AC96" s="182"/>
      <c r="AD96" s="216"/>
      <c r="AE96" s="216"/>
      <c r="AF96" s="216"/>
      <c r="AG96" s="216"/>
      <c r="AH96" s="216"/>
      <c r="AI96" s="216"/>
      <c r="AJ96" s="216"/>
      <c r="AK96" s="221" t="str">
        <f>BerM2!U96</f>
        <v>OK</v>
      </c>
    </row>
    <row r="97" spans="1:37" ht="14.1" customHeight="1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141"/>
      <c r="F97" s="135">
        <f>'M1-In'!F97</f>
        <v>0</v>
      </c>
      <c r="G97" s="135">
        <f>'M1-In'!G97</f>
        <v>0</v>
      </c>
      <c r="H97" s="135">
        <f>'M1-In'!H97</f>
        <v>0</v>
      </c>
      <c r="I97" s="135">
        <f>'M1-In'!I97</f>
        <v>0</v>
      </c>
      <c r="J97" s="135">
        <f>'M1-In'!J97</f>
        <v>0</v>
      </c>
      <c r="K97" s="135">
        <f>'M1-In'!K97</f>
        <v>0</v>
      </c>
      <c r="L97" s="135">
        <f>'M1-In'!L97</f>
        <v>0</v>
      </c>
      <c r="M97" s="181">
        <f>BerM2!E97</f>
        <v>0</v>
      </c>
      <c r="N97" s="202">
        <f>'M1-In'!N97</f>
        <v>0</v>
      </c>
      <c r="O97" s="141"/>
      <c r="P97" s="202"/>
      <c r="Q97" s="205"/>
      <c r="R97" s="222" t="str">
        <f>BerM2!G97</f>
        <v>OK</v>
      </c>
      <c r="S97" s="141"/>
      <c r="T97" s="180">
        <f>BerM2!P97</f>
        <v>0</v>
      </c>
      <c r="U97" s="202"/>
      <c r="V97" s="221" t="str">
        <f>BerM2!R97</f>
        <v>OK</v>
      </c>
      <c r="W97" s="180">
        <f>BerM2!S97</f>
        <v>0</v>
      </c>
      <c r="X97" s="143"/>
      <c r="Y97" s="135"/>
      <c r="Z97" s="135"/>
      <c r="AA97" s="135"/>
      <c r="AB97" s="135"/>
      <c r="AC97" s="182"/>
      <c r="AD97" s="216"/>
      <c r="AE97" s="216"/>
      <c r="AF97" s="216"/>
      <c r="AG97" s="216"/>
      <c r="AH97" s="216"/>
      <c r="AI97" s="216"/>
      <c r="AJ97" s="216"/>
      <c r="AK97" s="221" t="str">
        <f>BerM2!U97</f>
        <v>OK</v>
      </c>
    </row>
    <row r="98" spans="1:37" ht="14.1" customHeight="1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141"/>
      <c r="F98" s="135">
        <f>'M1-In'!F98</f>
        <v>0</v>
      </c>
      <c r="G98" s="135">
        <f>'M1-In'!G98</f>
        <v>0</v>
      </c>
      <c r="H98" s="135">
        <f>'M1-In'!H98</f>
        <v>0</v>
      </c>
      <c r="I98" s="135">
        <f>'M1-In'!I98</f>
        <v>0</v>
      </c>
      <c r="J98" s="135">
        <f>'M1-In'!J98</f>
        <v>0</v>
      </c>
      <c r="K98" s="135">
        <f>'M1-In'!K98</f>
        <v>0</v>
      </c>
      <c r="L98" s="135">
        <f>'M1-In'!L98</f>
        <v>0</v>
      </c>
      <c r="M98" s="181">
        <f>BerM2!E98</f>
        <v>0</v>
      </c>
      <c r="N98" s="202">
        <f>'M1-In'!N98</f>
        <v>0</v>
      </c>
      <c r="O98" s="141"/>
      <c r="P98" s="202"/>
      <c r="Q98" s="205"/>
      <c r="R98" s="222" t="str">
        <f>BerM2!G98</f>
        <v>OK</v>
      </c>
      <c r="S98" s="141"/>
      <c r="T98" s="180">
        <f>BerM2!P98</f>
        <v>0</v>
      </c>
      <c r="U98" s="202"/>
      <c r="V98" s="221" t="str">
        <f>BerM2!R98</f>
        <v>OK</v>
      </c>
      <c r="W98" s="180">
        <f>BerM2!S98</f>
        <v>0</v>
      </c>
      <c r="X98" s="143"/>
      <c r="Y98" s="135"/>
      <c r="Z98" s="135"/>
      <c r="AA98" s="135"/>
      <c r="AB98" s="135"/>
      <c r="AC98" s="182"/>
      <c r="AD98" s="216"/>
      <c r="AE98" s="216"/>
      <c r="AF98" s="216"/>
      <c r="AG98" s="216"/>
      <c r="AH98" s="216"/>
      <c r="AI98" s="216"/>
      <c r="AJ98" s="216"/>
      <c r="AK98" s="221" t="str">
        <f>BerM2!U98</f>
        <v>OK</v>
      </c>
    </row>
    <row r="99" spans="1:37" ht="14.1" customHeight="1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141"/>
      <c r="F99" s="135">
        <f>'M1-In'!F99</f>
        <v>0</v>
      </c>
      <c r="G99" s="135">
        <f>'M1-In'!G99</f>
        <v>0</v>
      </c>
      <c r="H99" s="135">
        <f>'M1-In'!H99</f>
        <v>0</v>
      </c>
      <c r="I99" s="135">
        <f>'M1-In'!I99</f>
        <v>0</v>
      </c>
      <c r="J99" s="135">
        <f>'M1-In'!J99</f>
        <v>0</v>
      </c>
      <c r="K99" s="135">
        <f>'M1-In'!K99</f>
        <v>0</v>
      </c>
      <c r="L99" s="135">
        <f>'M1-In'!L99</f>
        <v>0</v>
      </c>
      <c r="M99" s="181">
        <f>BerM2!E99</f>
        <v>0</v>
      </c>
      <c r="N99" s="202">
        <f>'M1-In'!N99</f>
        <v>0</v>
      </c>
      <c r="O99" s="141"/>
      <c r="P99" s="202"/>
      <c r="Q99" s="205"/>
      <c r="R99" s="222" t="str">
        <f>BerM2!G99</f>
        <v>OK</v>
      </c>
      <c r="S99" s="141"/>
      <c r="T99" s="180">
        <f>BerM2!P99</f>
        <v>0</v>
      </c>
      <c r="U99" s="202"/>
      <c r="V99" s="221" t="str">
        <f>BerM2!R99</f>
        <v>OK</v>
      </c>
      <c r="W99" s="180">
        <f>BerM2!S99</f>
        <v>0</v>
      </c>
      <c r="X99" s="143"/>
      <c r="Y99" s="135"/>
      <c r="Z99" s="135"/>
      <c r="AA99" s="135"/>
      <c r="AB99" s="135"/>
      <c r="AC99" s="182"/>
      <c r="AD99" s="216"/>
      <c r="AE99" s="216"/>
      <c r="AF99" s="216"/>
      <c r="AG99" s="216"/>
      <c r="AH99" s="216"/>
      <c r="AI99" s="216"/>
      <c r="AJ99" s="216"/>
      <c r="AK99" s="221" t="str">
        <f>BerM2!U99</f>
        <v>OK</v>
      </c>
    </row>
    <row r="100" spans="1:37" ht="14.1" customHeight="1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141"/>
      <c r="F100" s="135">
        <f>'M1-In'!F100</f>
        <v>0</v>
      </c>
      <c r="G100" s="135">
        <f>'M1-In'!G100</f>
        <v>0</v>
      </c>
      <c r="H100" s="135">
        <f>'M1-In'!H100</f>
        <v>0</v>
      </c>
      <c r="I100" s="135">
        <f>'M1-In'!I100</f>
        <v>0</v>
      </c>
      <c r="J100" s="135">
        <f>'M1-In'!J100</f>
        <v>0</v>
      </c>
      <c r="K100" s="135">
        <f>'M1-In'!K100</f>
        <v>0</v>
      </c>
      <c r="L100" s="135">
        <f>'M1-In'!L100</f>
        <v>0</v>
      </c>
      <c r="M100" s="181">
        <f>BerM2!E100</f>
        <v>0</v>
      </c>
      <c r="N100" s="202">
        <f>'M1-In'!N100</f>
        <v>0</v>
      </c>
      <c r="O100" s="141"/>
      <c r="P100" s="202"/>
      <c r="Q100" s="205"/>
      <c r="R100" s="222" t="str">
        <f>BerM2!G100</f>
        <v>OK</v>
      </c>
      <c r="S100" s="141"/>
      <c r="T100" s="180">
        <f>BerM2!P100</f>
        <v>0</v>
      </c>
      <c r="U100" s="202"/>
      <c r="V100" s="221" t="str">
        <f>BerM2!R100</f>
        <v>OK</v>
      </c>
      <c r="W100" s="180">
        <f>BerM2!S100</f>
        <v>0</v>
      </c>
      <c r="X100" s="143"/>
      <c r="Y100" s="135"/>
      <c r="Z100" s="135"/>
      <c r="AA100" s="135"/>
      <c r="AB100" s="135"/>
      <c r="AC100" s="182"/>
      <c r="AD100" s="216"/>
      <c r="AE100" s="216"/>
      <c r="AF100" s="216"/>
      <c r="AG100" s="216"/>
      <c r="AH100" s="216"/>
      <c r="AI100" s="216"/>
      <c r="AJ100" s="216"/>
      <c r="AK100" s="221" t="str">
        <f>BerM2!U100</f>
        <v>OK</v>
      </c>
    </row>
    <row r="101" spans="1:37" ht="14.1" customHeight="1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141"/>
      <c r="F101" s="135">
        <f>'M1-In'!F101</f>
        <v>0</v>
      </c>
      <c r="G101" s="135">
        <f>'M1-In'!G101</f>
        <v>0</v>
      </c>
      <c r="H101" s="135">
        <f>'M1-In'!H101</f>
        <v>0</v>
      </c>
      <c r="I101" s="135">
        <f>'M1-In'!I101</f>
        <v>0</v>
      </c>
      <c r="J101" s="135">
        <f>'M1-In'!J101</f>
        <v>0</v>
      </c>
      <c r="K101" s="135">
        <f>'M1-In'!K101</f>
        <v>0</v>
      </c>
      <c r="L101" s="135">
        <f>'M1-In'!L101</f>
        <v>0</v>
      </c>
      <c r="M101" s="181">
        <f>BerM2!E101</f>
        <v>0</v>
      </c>
      <c r="N101" s="202">
        <f>'M1-In'!N101</f>
        <v>0</v>
      </c>
      <c r="O101" s="141"/>
      <c r="P101" s="202"/>
      <c r="Q101" s="205"/>
      <c r="R101" s="222" t="str">
        <f>BerM2!G101</f>
        <v>OK</v>
      </c>
      <c r="S101" s="141"/>
      <c r="T101" s="180">
        <f>BerM2!P101</f>
        <v>0</v>
      </c>
      <c r="U101" s="202"/>
      <c r="V101" s="221" t="str">
        <f>BerM2!R101</f>
        <v>OK</v>
      </c>
      <c r="W101" s="180">
        <f>BerM2!S101</f>
        <v>0</v>
      </c>
      <c r="X101" s="143"/>
      <c r="Y101" s="135"/>
      <c r="Z101" s="135"/>
      <c r="AA101" s="135"/>
      <c r="AB101" s="135"/>
      <c r="AC101" s="182"/>
      <c r="AD101" s="216"/>
      <c r="AE101" s="216"/>
      <c r="AF101" s="216"/>
      <c r="AG101" s="216"/>
      <c r="AH101" s="216"/>
      <c r="AI101" s="216"/>
      <c r="AJ101" s="216"/>
      <c r="AK101" s="221" t="str">
        <f>BerM2!U101</f>
        <v>OK</v>
      </c>
    </row>
    <row r="102" spans="1:37" ht="14.1" customHeight="1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141"/>
      <c r="F102" s="135">
        <f>'M1-In'!F102</f>
        <v>0</v>
      </c>
      <c r="G102" s="135">
        <f>'M1-In'!G102</f>
        <v>0</v>
      </c>
      <c r="H102" s="135">
        <f>'M1-In'!H102</f>
        <v>0</v>
      </c>
      <c r="I102" s="135">
        <f>'M1-In'!I102</f>
        <v>0</v>
      </c>
      <c r="J102" s="135">
        <f>'M1-In'!J102</f>
        <v>0</v>
      </c>
      <c r="K102" s="135">
        <f>'M1-In'!K102</f>
        <v>0</v>
      </c>
      <c r="L102" s="135">
        <f>'M1-In'!L102</f>
        <v>0</v>
      </c>
      <c r="M102" s="181">
        <f>BerM2!E102</f>
        <v>0</v>
      </c>
      <c r="N102" s="202">
        <f>'M1-In'!N102</f>
        <v>0</v>
      </c>
      <c r="O102" s="141"/>
      <c r="P102" s="202"/>
      <c r="Q102" s="205"/>
      <c r="R102" s="222" t="str">
        <f>BerM2!G102</f>
        <v>OK</v>
      </c>
      <c r="S102" s="141"/>
      <c r="T102" s="180">
        <f>BerM2!P102</f>
        <v>0</v>
      </c>
      <c r="U102" s="202"/>
      <c r="V102" s="221" t="str">
        <f>BerM2!R102</f>
        <v>OK</v>
      </c>
      <c r="W102" s="180">
        <f>BerM2!S102</f>
        <v>0</v>
      </c>
      <c r="X102" s="143"/>
      <c r="Y102" s="135"/>
      <c r="Z102" s="135"/>
      <c r="AA102" s="135"/>
      <c r="AB102" s="135"/>
      <c r="AC102" s="182"/>
      <c r="AD102" s="216"/>
      <c r="AE102" s="216"/>
      <c r="AF102" s="216"/>
      <c r="AG102" s="216"/>
      <c r="AH102" s="216"/>
      <c r="AI102" s="216"/>
      <c r="AJ102" s="216"/>
      <c r="AK102" s="221" t="str">
        <f>BerM2!U102</f>
        <v>OK</v>
      </c>
    </row>
    <row r="103" spans="1:37" ht="14.1" customHeight="1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141"/>
      <c r="F103" s="135">
        <f>'M1-In'!F103</f>
        <v>0</v>
      </c>
      <c r="G103" s="135">
        <f>'M1-In'!G103</f>
        <v>0</v>
      </c>
      <c r="H103" s="135">
        <f>'M1-In'!H103</f>
        <v>0</v>
      </c>
      <c r="I103" s="135">
        <f>'M1-In'!I103</f>
        <v>0</v>
      </c>
      <c r="J103" s="135">
        <f>'M1-In'!J103</f>
        <v>0</v>
      </c>
      <c r="K103" s="135">
        <f>'M1-In'!K103</f>
        <v>0</v>
      </c>
      <c r="L103" s="135">
        <f>'M1-In'!L103</f>
        <v>0</v>
      </c>
      <c r="M103" s="181">
        <f>BerM2!E103</f>
        <v>0</v>
      </c>
      <c r="N103" s="202">
        <f>'M1-In'!N103</f>
        <v>0</v>
      </c>
      <c r="O103" s="141"/>
      <c r="P103" s="202"/>
      <c r="Q103" s="205"/>
      <c r="R103" s="222" t="str">
        <f>BerM2!G103</f>
        <v>OK</v>
      </c>
      <c r="S103" s="141"/>
      <c r="T103" s="180">
        <f>BerM2!P103</f>
        <v>0</v>
      </c>
      <c r="U103" s="202"/>
      <c r="V103" s="221" t="str">
        <f>BerM2!R103</f>
        <v>OK</v>
      </c>
      <c r="W103" s="180">
        <f>BerM2!S103</f>
        <v>0</v>
      </c>
      <c r="X103" s="143"/>
      <c r="Y103" s="135"/>
      <c r="Z103" s="135"/>
      <c r="AA103" s="135"/>
      <c r="AB103" s="135"/>
      <c r="AC103" s="182"/>
      <c r="AD103" s="216"/>
      <c r="AE103" s="216"/>
      <c r="AF103" s="216"/>
      <c r="AG103" s="216"/>
      <c r="AH103" s="216"/>
      <c r="AI103" s="216"/>
      <c r="AJ103" s="216"/>
      <c r="AK103" s="221" t="str">
        <f>BerM2!U103</f>
        <v>OK</v>
      </c>
    </row>
    <row r="104" spans="1:37" ht="14.1" customHeight="1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141"/>
      <c r="F104" s="135">
        <f>'M1-In'!F104</f>
        <v>0</v>
      </c>
      <c r="G104" s="135">
        <f>'M1-In'!G104</f>
        <v>0</v>
      </c>
      <c r="H104" s="135">
        <f>'M1-In'!H104</f>
        <v>0</v>
      </c>
      <c r="I104" s="135">
        <f>'M1-In'!I104</f>
        <v>0</v>
      </c>
      <c r="J104" s="135">
        <f>'M1-In'!J104</f>
        <v>0</v>
      </c>
      <c r="K104" s="135">
        <f>'M1-In'!K104</f>
        <v>0</v>
      </c>
      <c r="L104" s="135">
        <f>'M1-In'!L104</f>
        <v>0</v>
      </c>
      <c r="M104" s="181">
        <f>BerM2!E104</f>
        <v>0</v>
      </c>
      <c r="N104" s="202">
        <f>'M1-In'!N104</f>
        <v>0</v>
      </c>
      <c r="O104" s="141"/>
      <c r="P104" s="202"/>
      <c r="Q104" s="205"/>
      <c r="R104" s="222" t="str">
        <f>BerM2!G104</f>
        <v>OK</v>
      </c>
      <c r="S104" s="141"/>
      <c r="T104" s="180">
        <f>BerM2!P104</f>
        <v>0</v>
      </c>
      <c r="U104" s="202"/>
      <c r="V104" s="221" t="str">
        <f>BerM2!R104</f>
        <v>OK</v>
      </c>
      <c r="W104" s="180">
        <f>BerM2!S104</f>
        <v>0</v>
      </c>
      <c r="X104" s="143"/>
      <c r="Y104" s="135"/>
      <c r="Z104" s="135"/>
      <c r="AA104" s="135"/>
      <c r="AB104" s="135"/>
      <c r="AC104" s="182"/>
      <c r="AD104" s="216"/>
      <c r="AE104" s="216"/>
      <c r="AF104" s="216"/>
      <c r="AG104" s="216"/>
      <c r="AH104" s="216"/>
      <c r="AI104" s="216"/>
      <c r="AJ104" s="216"/>
      <c r="AK104" s="221" t="str">
        <f>BerM2!U104</f>
        <v>OK</v>
      </c>
    </row>
    <row r="105" spans="1:37" ht="14.1" customHeight="1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141"/>
      <c r="F105" s="135">
        <f>'M1-In'!F105</f>
        <v>0</v>
      </c>
      <c r="G105" s="135">
        <f>'M1-In'!G105</f>
        <v>0</v>
      </c>
      <c r="H105" s="135">
        <f>'M1-In'!H105</f>
        <v>0</v>
      </c>
      <c r="I105" s="135">
        <f>'M1-In'!I105</f>
        <v>0</v>
      </c>
      <c r="J105" s="135">
        <f>'M1-In'!J105</f>
        <v>0</v>
      </c>
      <c r="K105" s="135">
        <f>'M1-In'!K105</f>
        <v>0</v>
      </c>
      <c r="L105" s="135">
        <f>'M1-In'!L105</f>
        <v>0</v>
      </c>
      <c r="M105" s="181">
        <f>BerM2!E105</f>
        <v>0</v>
      </c>
      <c r="N105" s="202">
        <f>'M1-In'!N105</f>
        <v>0</v>
      </c>
      <c r="O105" s="141"/>
      <c r="P105" s="202"/>
      <c r="Q105" s="205"/>
      <c r="R105" s="222" t="str">
        <f>BerM2!G105</f>
        <v>OK</v>
      </c>
      <c r="S105" s="141"/>
      <c r="T105" s="180">
        <f>BerM2!P105</f>
        <v>0</v>
      </c>
      <c r="U105" s="202"/>
      <c r="V105" s="221" t="str">
        <f>BerM2!R105</f>
        <v>OK</v>
      </c>
      <c r="W105" s="180">
        <f>BerM2!S105</f>
        <v>0</v>
      </c>
      <c r="X105" s="143"/>
      <c r="Y105" s="135"/>
      <c r="Z105" s="135"/>
      <c r="AA105" s="135"/>
      <c r="AB105" s="135"/>
      <c r="AC105" s="182"/>
      <c r="AD105" s="216"/>
      <c r="AE105" s="216"/>
      <c r="AF105" s="216"/>
      <c r="AG105" s="216"/>
      <c r="AH105" s="216"/>
      <c r="AI105" s="216"/>
      <c r="AJ105" s="216"/>
      <c r="AK105" s="221" t="str">
        <f>BerM2!U105</f>
        <v>OK</v>
      </c>
    </row>
    <row r="106" spans="1:37" ht="14.1" customHeight="1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141"/>
      <c r="F106" s="135">
        <f>'M1-In'!F106</f>
        <v>0</v>
      </c>
      <c r="G106" s="135">
        <f>'M1-In'!G106</f>
        <v>0</v>
      </c>
      <c r="H106" s="135">
        <f>'M1-In'!H106</f>
        <v>0</v>
      </c>
      <c r="I106" s="135">
        <f>'M1-In'!I106</f>
        <v>0</v>
      </c>
      <c r="J106" s="135">
        <f>'M1-In'!J106</f>
        <v>0</v>
      </c>
      <c r="K106" s="135">
        <f>'M1-In'!K106</f>
        <v>0</v>
      </c>
      <c r="L106" s="135">
        <f>'M1-In'!L106</f>
        <v>0</v>
      </c>
      <c r="M106" s="181">
        <f>BerM2!E106</f>
        <v>0</v>
      </c>
      <c r="N106" s="202">
        <f>'M1-In'!N106</f>
        <v>0</v>
      </c>
      <c r="O106" s="141"/>
      <c r="P106" s="202"/>
      <c r="Q106" s="205"/>
      <c r="R106" s="222" t="str">
        <f>BerM2!G106</f>
        <v>OK</v>
      </c>
      <c r="S106" s="141"/>
      <c r="T106" s="180">
        <f>BerM2!P106</f>
        <v>0</v>
      </c>
      <c r="U106" s="202"/>
      <c r="V106" s="221" t="str">
        <f>BerM2!R106</f>
        <v>OK</v>
      </c>
      <c r="W106" s="180">
        <f>BerM2!S106</f>
        <v>0</v>
      </c>
      <c r="X106" s="143"/>
      <c r="Y106" s="135"/>
      <c r="Z106" s="135"/>
      <c r="AA106" s="135"/>
      <c r="AB106" s="135"/>
      <c r="AC106" s="182"/>
      <c r="AD106" s="216"/>
      <c r="AE106" s="216"/>
      <c r="AF106" s="216"/>
      <c r="AG106" s="216"/>
      <c r="AH106" s="216"/>
      <c r="AI106" s="216"/>
      <c r="AJ106" s="216"/>
      <c r="AK106" s="221" t="str">
        <f>BerM2!U106</f>
        <v>OK</v>
      </c>
    </row>
    <row r="107" spans="1:37" ht="14.1" customHeight="1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141"/>
      <c r="F107" s="135">
        <f>'M1-In'!F107</f>
        <v>0</v>
      </c>
      <c r="G107" s="135">
        <f>'M1-In'!G107</f>
        <v>0</v>
      </c>
      <c r="H107" s="135">
        <f>'M1-In'!H107</f>
        <v>0</v>
      </c>
      <c r="I107" s="135">
        <f>'M1-In'!I107</f>
        <v>0</v>
      </c>
      <c r="J107" s="135">
        <f>'M1-In'!J107</f>
        <v>0</v>
      </c>
      <c r="K107" s="135">
        <f>'M1-In'!K107</f>
        <v>0</v>
      </c>
      <c r="L107" s="135">
        <f>'M1-In'!L107</f>
        <v>0</v>
      </c>
      <c r="M107" s="181">
        <f>BerM2!E107</f>
        <v>0</v>
      </c>
      <c r="N107" s="202">
        <f>'M1-In'!N107</f>
        <v>0</v>
      </c>
      <c r="O107" s="141"/>
      <c r="P107" s="202"/>
      <c r="Q107" s="205"/>
      <c r="R107" s="222" t="str">
        <f>BerM2!G107</f>
        <v>OK</v>
      </c>
      <c r="S107" s="141"/>
      <c r="T107" s="180">
        <f>BerM2!P107</f>
        <v>0</v>
      </c>
      <c r="U107" s="202"/>
      <c r="V107" s="221" t="str">
        <f>BerM2!R107</f>
        <v>OK</v>
      </c>
      <c r="W107" s="180">
        <f>BerM2!S107</f>
        <v>0</v>
      </c>
      <c r="X107" s="143"/>
      <c r="Y107" s="135"/>
      <c r="Z107" s="135"/>
      <c r="AA107" s="135"/>
      <c r="AB107" s="135"/>
      <c r="AC107" s="182"/>
      <c r="AD107" s="216"/>
      <c r="AE107" s="216"/>
      <c r="AF107" s="216"/>
      <c r="AG107" s="216"/>
      <c r="AH107" s="216"/>
      <c r="AI107" s="216"/>
      <c r="AJ107" s="216"/>
      <c r="AK107" s="221" t="str">
        <f>BerM2!U107</f>
        <v>OK</v>
      </c>
    </row>
    <row r="108" spans="1:37" ht="14.1" customHeight="1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141"/>
      <c r="F108" s="135">
        <f>'M1-In'!F108</f>
        <v>0</v>
      </c>
      <c r="G108" s="135">
        <f>'M1-In'!G108</f>
        <v>0</v>
      </c>
      <c r="H108" s="135">
        <f>'M1-In'!H108</f>
        <v>0</v>
      </c>
      <c r="I108" s="135">
        <f>'M1-In'!I108</f>
        <v>0</v>
      </c>
      <c r="J108" s="135">
        <f>'M1-In'!J108</f>
        <v>0</v>
      </c>
      <c r="K108" s="135">
        <f>'M1-In'!K108</f>
        <v>0</v>
      </c>
      <c r="L108" s="135">
        <f>'M1-In'!L108</f>
        <v>0</v>
      </c>
      <c r="M108" s="181">
        <f>BerM2!E108</f>
        <v>0</v>
      </c>
      <c r="N108" s="202">
        <f>'M1-In'!N108</f>
        <v>0</v>
      </c>
      <c r="O108" s="141"/>
      <c r="P108" s="202"/>
      <c r="Q108" s="205"/>
      <c r="R108" s="222" t="str">
        <f>BerM2!G108</f>
        <v>OK</v>
      </c>
      <c r="S108" s="141"/>
      <c r="T108" s="180">
        <f>BerM2!P108</f>
        <v>0</v>
      </c>
      <c r="U108" s="202"/>
      <c r="V108" s="221" t="str">
        <f>BerM2!R108</f>
        <v>OK</v>
      </c>
      <c r="W108" s="180">
        <f>BerM2!S108</f>
        <v>0</v>
      </c>
      <c r="X108" s="143"/>
      <c r="Y108" s="135"/>
      <c r="Z108" s="135"/>
      <c r="AA108" s="135"/>
      <c r="AB108" s="135"/>
      <c r="AC108" s="182"/>
      <c r="AD108" s="216"/>
      <c r="AE108" s="216"/>
      <c r="AF108" s="216"/>
      <c r="AG108" s="216"/>
      <c r="AH108" s="216"/>
      <c r="AI108" s="216"/>
      <c r="AJ108" s="216"/>
      <c r="AK108" s="221" t="str">
        <f>BerM2!U108</f>
        <v>OK</v>
      </c>
    </row>
    <row r="109" spans="1:37" ht="14.1" customHeight="1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141"/>
      <c r="F109" s="135">
        <f>'M1-In'!F109</f>
        <v>0</v>
      </c>
      <c r="G109" s="135">
        <f>'M1-In'!G109</f>
        <v>0</v>
      </c>
      <c r="H109" s="135">
        <f>'M1-In'!H109</f>
        <v>0</v>
      </c>
      <c r="I109" s="135">
        <f>'M1-In'!I109</f>
        <v>0</v>
      </c>
      <c r="J109" s="135">
        <f>'M1-In'!J109</f>
        <v>0</v>
      </c>
      <c r="K109" s="135">
        <f>'M1-In'!K109</f>
        <v>0</v>
      </c>
      <c r="L109" s="135">
        <f>'M1-In'!L109</f>
        <v>0</v>
      </c>
      <c r="M109" s="181">
        <f>BerM2!E109</f>
        <v>0</v>
      </c>
      <c r="N109" s="202">
        <f>'M1-In'!N109</f>
        <v>0</v>
      </c>
      <c r="O109" s="141"/>
      <c r="P109" s="202"/>
      <c r="Q109" s="205"/>
      <c r="R109" s="222" t="str">
        <f>BerM2!G109</f>
        <v>OK</v>
      </c>
      <c r="S109" s="141"/>
      <c r="T109" s="180">
        <f>BerM2!P109</f>
        <v>0</v>
      </c>
      <c r="U109" s="202"/>
      <c r="V109" s="221" t="str">
        <f>BerM2!R109</f>
        <v>OK</v>
      </c>
      <c r="W109" s="180">
        <f>BerM2!S109</f>
        <v>0</v>
      </c>
      <c r="X109" s="143"/>
      <c r="Y109" s="135"/>
      <c r="Z109" s="135"/>
      <c r="AA109" s="135"/>
      <c r="AB109" s="135"/>
      <c r="AC109" s="182"/>
      <c r="AD109" s="216"/>
      <c r="AE109" s="216"/>
      <c r="AF109" s="216"/>
      <c r="AG109" s="216"/>
      <c r="AH109" s="216"/>
      <c r="AI109" s="216"/>
      <c r="AJ109" s="216"/>
      <c r="AK109" s="221" t="str">
        <f>BerM2!U109</f>
        <v>OK</v>
      </c>
    </row>
    <row r="110" spans="1:37" ht="14.1" customHeight="1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141"/>
      <c r="F110" s="135">
        <f>'M1-In'!F110</f>
        <v>0</v>
      </c>
      <c r="G110" s="135">
        <f>'M1-In'!G110</f>
        <v>0</v>
      </c>
      <c r="H110" s="135">
        <f>'M1-In'!H110</f>
        <v>0</v>
      </c>
      <c r="I110" s="135">
        <f>'M1-In'!I110</f>
        <v>0</v>
      </c>
      <c r="J110" s="135">
        <f>'M1-In'!J110</f>
        <v>0</v>
      </c>
      <c r="K110" s="135">
        <f>'M1-In'!K110</f>
        <v>0</v>
      </c>
      <c r="L110" s="135">
        <f>'M1-In'!L110</f>
        <v>0</v>
      </c>
      <c r="M110" s="181">
        <f>BerM2!E110</f>
        <v>0</v>
      </c>
      <c r="N110" s="202">
        <f>'M1-In'!N110</f>
        <v>0</v>
      </c>
      <c r="O110" s="141"/>
      <c r="P110" s="202"/>
      <c r="Q110" s="205"/>
      <c r="R110" s="222" t="str">
        <f>BerM2!G110</f>
        <v>OK</v>
      </c>
      <c r="S110" s="141"/>
      <c r="T110" s="180">
        <f>BerM2!P110</f>
        <v>0</v>
      </c>
      <c r="U110" s="202"/>
      <c r="V110" s="221" t="str">
        <f>BerM2!R110</f>
        <v>OK</v>
      </c>
      <c r="W110" s="180">
        <f>BerM2!S110</f>
        <v>0</v>
      </c>
      <c r="X110" s="143"/>
      <c r="Y110" s="135"/>
      <c r="Z110" s="135"/>
      <c r="AA110" s="135"/>
      <c r="AB110" s="135"/>
      <c r="AC110" s="182"/>
      <c r="AD110" s="216"/>
      <c r="AE110" s="216"/>
      <c r="AF110" s="216"/>
      <c r="AG110" s="216"/>
      <c r="AH110" s="216"/>
      <c r="AI110" s="216"/>
      <c r="AJ110" s="216"/>
      <c r="AK110" s="221" t="str">
        <f>BerM2!U110</f>
        <v>OK</v>
      </c>
    </row>
    <row r="111" spans="1:37" ht="14.1" customHeight="1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141"/>
      <c r="F111" s="135">
        <f>'M1-In'!F111</f>
        <v>0</v>
      </c>
      <c r="G111" s="135">
        <f>'M1-In'!G111</f>
        <v>0</v>
      </c>
      <c r="H111" s="135">
        <f>'M1-In'!H111</f>
        <v>0</v>
      </c>
      <c r="I111" s="135">
        <f>'M1-In'!I111</f>
        <v>0</v>
      </c>
      <c r="J111" s="135">
        <f>'M1-In'!J111</f>
        <v>0</v>
      </c>
      <c r="K111" s="135">
        <f>'M1-In'!K111</f>
        <v>0</v>
      </c>
      <c r="L111" s="135">
        <f>'M1-In'!L111</f>
        <v>0</v>
      </c>
      <c r="M111" s="181">
        <f>BerM2!E111</f>
        <v>0</v>
      </c>
      <c r="N111" s="202">
        <f>'M1-In'!N111</f>
        <v>0</v>
      </c>
      <c r="O111" s="141"/>
      <c r="P111" s="202"/>
      <c r="Q111" s="205"/>
      <c r="R111" s="222" t="str">
        <f>BerM2!G111</f>
        <v>OK</v>
      </c>
      <c r="S111" s="141"/>
      <c r="T111" s="180">
        <f>BerM2!P111</f>
        <v>0</v>
      </c>
      <c r="U111" s="202"/>
      <c r="V111" s="221" t="str">
        <f>BerM2!R111</f>
        <v>OK</v>
      </c>
      <c r="W111" s="180">
        <f>BerM2!S111</f>
        <v>0</v>
      </c>
      <c r="X111" s="143"/>
      <c r="Y111" s="135"/>
      <c r="Z111" s="135"/>
      <c r="AA111" s="135"/>
      <c r="AB111" s="135"/>
      <c r="AC111" s="182"/>
      <c r="AD111" s="216"/>
      <c r="AE111" s="216"/>
      <c r="AF111" s="216"/>
      <c r="AG111" s="216"/>
      <c r="AH111" s="216"/>
      <c r="AI111" s="216"/>
      <c r="AJ111" s="216"/>
      <c r="AK111" s="221" t="str">
        <f>BerM2!U111</f>
        <v>OK</v>
      </c>
    </row>
    <row r="112" spans="1:37" ht="14.1" customHeight="1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141"/>
      <c r="F112" s="135">
        <f>'M1-In'!F112</f>
        <v>0</v>
      </c>
      <c r="G112" s="135">
        <f>'M1-In'!G112</f>
        <v>0</v>
      </c>
      <c r="H112" s="135">
        <f>'M1-In'!H112</f>
        <v>0</v>
      </c>
      <c r="I112" s="135">
        <f>'M1-In'!I112</f>
        <v>0</v>
      </c>
      <c r="J112" s="135">
        <f>'M1-In'!J112</f>
        <v>0</v>
      </c>
      <c r="K112" s="135">
        <f>'M1-In'!K112</f>
        <v>0</v>
      </c>
      <c r="L112" s="135">
        <f>'M1-In'!L112</f>
        <v>0</v>
      </c>
      <c r="M112" s="181">
        <f>BerM2!E112</f>
        <v>0</v>
      </c>
      <c r="N112" s="202">
        <f>'M1-In'!N112</f>
        <v>0</v>
      </c>
      <c r="O112" s="141"/>
      <c r="P112" s="202"/>
      <c r="Q112" s="205"/>
      <c r="R112" s="222" t="str">
        <f>BerM2!G112</f>
        <v>OK</v>
      </c>
      <c r="S112" s="141"/>
      <c r="T112" s="180">
        <f>BerM2!P112</f>
        <v>0</v>
      </c>
      <c r="U112" s="202"/>
      <c r="V112" s="221" t="str">
        <f>BerM2!R112</f>
        <v>OK</v>
      </c>
      <c r="W112" s="180">
        <f>BerM2!S112</f>
        <v>0</v>
      </c>
      <c r="X112" s="143"/>
      <c r="Y112" s="135"/>
      <c r="Z112" s="135"/>
      <c r="AA112" s="135"/>
      <c r="AB112" s="135"/>
      <c r="AC112" s="182"/>
      <c r="AD112" s="216"/>
      <c r="AE112" s="216"/>
      <c r="AF112" s="216"/>
      <c r="AG112" s="216"/>
      <c r="AH112" s="216"/>
      <c r="AI112" s="216"/>
      <c r="AJ112" s="216"/>
      <c r="AK112" s="221" t="str">
        <f>BerM2!U112</f>
        <v>OK</v>
      </c>
    </row>
    <row r="113" spans="1:37" ht="14.1" customHeight="1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141"/>
      <c r="F113" s="135">
        <f>'M1-In'!F113</f>
        <v>0</v>
      </c>
      <c r="G113" s="135">
        <f>'M1-In'!G113</f>
        <v>0</v>
      </c>
      <c r="H113" s="135">
        <f>'M1-In'!H113</f>
        <v>0</v>
      </c>
      <c r="I113" s="135">
        <f>'M1-In'!I113</f>
        <v>0</v>
      </c>
      <c r="J113" s="135">
        <f>'M1-In'!J113</f>
        <v>0</v>
      </c>
      <c r="K113" s="135">
        <f>'M1-In'!K113</f>
        <v>0</v>
      </c>
      <c r="L113" s="135">
        <f>'M1-In'!L113</f>
        <v>0</v>
      </c>
      <c r="M113" s="181">
        <f>BerM2!E113</f>
        <v>0</v>
      </c>
      <c r="N113" s="202">
        <f>'M1-In'!N113</f>
        <v>0</v>
      </c>
      <c r="O113" s="141"/>
      <c r="P113" s="202"/>
      <c r="Q113" s="205"/>
      <c r="R113" s="222" t="str">
        <f>BerM2!G113</f>
        <v>OK</v>
      </c>
      <c r="S113" s="141"/>
      <c r="T113" s="180">
        <f>BerM2!P113</f>
        <v>0</v>
      </c>
      <c r="U113" s="202"/>
      <c r="V113" s="221" t="str">
        <f>BerM2!R113</f>
        <v>OK</v>
      </c>
      <c r="W113" s="180">
        <f>BerM2!S113</f>
        <v>0</v>
      </c>
      <c r="X113" s="143"/>
      <c r="Y113" s="135"/>
      <c r="Z113" s="135"/>
      <c r="AA113" s="135"/>
      <c r="AB113" s="135"/>
      <c r="AC113" s="182"/>
      <c r="AD113" s="216"/>
      <c r="AE113" s="216"/>
      <c r="AF113" s="216"/>
      <c r="AG113" s="216"/>
      <c r="AH113" s="216"/>
      <c r="AI113" s="216"/>
      <c r="AJ113" s="216"/>
      <c r="AK113" s="221" t="str">
        <f>BerM2!U113</f>
        <v>OK</v>
      </c>
    </row>
    <row r="114" spans="1:37" ht="14.1" customHeight="1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141"/>
      <c r="F114" s="135">
        <f>'M1-In'!F114</f>
        <v>0</v>
      </c>
      <c r="G114" s="135">
        <f>'M1-In'!G114</f>
        <v>0</v>
      </c>
      <c r="H114" s="135">
        <f>'M1-In'!H114</f>
        <v>0</v>
      </c>
      <c r="I114" s="135">
        <f>'M1-In'!I114</f>
        <v>0</v>
      </c>
      <c r="J114" s="135">
        <f>'M1-In'!J114</f>
        <v>0</v>
      </c>
      <c r="K114" s="135">
        <f>'M1-In'!K114</f>
        <v>0</v>
      </c>
      <c r="L114" s="135">
        <f>'M1-In'!L114</f>
        <v>0</v>
      </c>
      <c r="M114" s="181">
        <f>BerM2!E114</f>
        <v>0</v>
      </c>
      <c r="N114" s="202">
        <f>'M1-In'!N114</f>
        <v>0</v>
      </c>
      <c r="O114" s="141"/>
      <c r="P114" s="202"/>
      <c r="Q114" s="205"/>
      <c r="R114" s="222" t="str">
        <f>BerM2!G114</f>
        <v>OK</v>
      </c>
      <c r="S114" s="141"/>
      <c r="T114" s="180">
        <f>BerM2!P114</f>
        <v>0</v>
      </c>
      <c r="U114" s="202"/>
      <c r="V114" s="221" t="str">
        <f>BerM2!R114</f>
        <v>OK</v>
      </c>
      <c r="W114" s="180">
        <f>BerM2!S114</f>
        <v>0</v>
      </c>
      <c r="X114" s="143"/>
      <c r="Y114" s="135"/>
      <c r="Z114" s="135"/>
      <c r="AA114" s="135"/>
      <c r="AB114" s="135"/>
      <c r="AC114" s="182"/>
      <c r="AD114" s="216"/>
      <c r="AE114" s="216"/>
      <c r="AF114" s="216"/>
      <c r="AG114" s="216"/>
      <c r="AH114" s="216"/>
      <c r="AI114" s="216"/>
      <c r="AJ114" s="216"/>
      <c r="AK114" s="221" t="str">
        <f>BerM2!U114</f>
        <v>OK</v>
      </c>
    </row>
    <row r="115" spans="1:37" ht="14.1" customHeight="1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141"/>
      <c r="F115" s="135">
        <f>'M1-In'!F115</f>
        <v>0</v>
      </c>
      <c r="G115" s="135">
        <f>'M1-In'!G115</f>
        <v>0</v>
      </c>
      <c r="H115" s="135">
        <f>'M1-In'!H115</f>
        <v>0</v>
      </c>
      <c r="I115" s="135">
        <f>'M1-In'!I115</f>
        <v>0</v>
      </c>
      <c r="J115" s="135">
        <f>'M1-In'!J115</f>
        <v>0</v>
      </c>
      <c r="K115" s="135">
        <f>'M1-In'!K115</f>
        <v>0</v>
      </c>
      <c r="L115" s="135">
        <f>'M1-In'!L115</f>
        <v>0</v>
      </c>
      <c r="M115" s="181">
        <f>BerM2!E115</f>
        <v>0</v>
      </c>
      <c r="N115" s="202">
        <f>'M1-In'!N115</f>
        <v>0</v>
      </c>
      <c r="O115" s="141"/>
      <c r="P115" s="202"/>
      <c r="Q115" s="205"/>
      <c r="R115" s="222" t="str">
        <f>BerM2!G115</f>
        <v>OK</v>
      </c>
      <c r="S115" s="141"/>
      <c r="T115" s="180">
        <f>BerM2!P115</f>
        <v>0</v>
      </c>
      <c r="U115" s="202"/>
      <c r="V115" s="221" t="str">
        <f>BerM2!R115</f>
        <v>OK</v>
      </c>
      <c r="W115" s="180">
        <f>BerM2!S115</f>
        <v>0</v>
      </c>
      <c r="X115" s="143"/>
      <c r="Y115" s="135"/>
      <c r="Z115" s="135"/>
      <c r="AA115" s="135"/>
      <c r="AB115" s="135"/>
      <c r="AC115" s="182"/>
      <c r="AD115" s="216"/>
      <c r="AE115" s="216"/>
      <c r="AF115" s="216"/>
      <c r="AG115" s="216"/>
      <c r="AH115" s="216"/>
      <c r="AI115" s="216"/>
      <c r="AJ115" s="216"/>
      <c r="AK115" s="221" t="str">
        <f>BerM2!U115</f>
        <v>OK</v>
      </c>
    </row>
    <row r="116" spans="1:37" ht="14.1" customHeight="1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141"/>
      <c r="F116" s="135">
        <f>'M1-In'!F116</f>
        <v>0</v>
      </c>
      <c r="G116" s="135">
        <f>'M1-In'!G116</f>
        <v>0</v>
      </c>
      <c r="H116" s="135">
        <f>'M1-In'!H116</f>
        <v>0</v>
      </c>
      <c r="I116" s="135">
        <f>'M1-In'!I116</f>
        <v>0</v>
      </c>
      <c r="J116" s="135">
        <f>'M1-In'!J116</f>
        <v>0</v>
      </c>
      <c r="K116" s="135">
        <f>'M1-In'!K116</f>
        <v>0</v>
      </c>
      <c r="L116" s="135">
        <f>'M1-In'!L116</f>
        <v>0</v>
      </c>
      <c r="M116" s="181">
        <f>BerM2!E116</f>
        <v>0</v>
      </c>
      <c r="N116" s="202">
        <f>'M1-In'!N116</f>
        <v>0</v>
      </c>
      <c r="O116" s="141"/>
      <c r="P116" s="202"/>
      <c r="Q116" s="205"/>
      <c r="R116" s="222" t="str">
        <f>BerM2!G116</f>
        <v>OK</v>
      </c>
      <c r="S116" s="141"/>
      <c r="T116" s="180">
        <f>BerM2!P116</f>
        <v>0</v>
      </c>
      <c r="U116" s="202"/>
      <c r="V116" s="221" t="str">
        <f>BerM2!R116</f>
        <v>OK</v>
      </c>
      <c r="W116" s="180">
        <f>BerM2!S116</f>
        <v>0</v>
      </c>
      <c r="X116" s="143"/>
      <c r="Y116" s="135"/>
      <c r="Z116" s="135"/>
      <c r="AA116" s="135"/>
      <c r="AB116" s="135"/>
      <c r="AC116" s="182"/>
      <c r="AD116" s="216"/>
      <c r="AE116" s="216"/>
      <c r="AF116" s="216"/>
      <c r="AG116" s="216"/>
      <c r="AH116" s="216"/>
      <c r="AI116" s="216"/>
      <c r="AJ116" s="216"/>
      <c r="AK116" s="221" t="str">
        <f>BerM2!U116</f>
        <v>OK</v>
      </c>
    </row>
    <row r="117" spans="1:37" ht="14.1" customHeight="1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141"/>
      <c r="F117" s="135">
        <f>'M1-In'!F117</f>
        <v>0</v>
      </c>
      <c r="G117" s="135">
        <f>'M1-In'!G117</f>
        <v>0</v>
      </c>
      <c r="H117" s="135">
        <f>'M1-In'!H117</f>
        <v>0</v>
      </c>
      <c r="I117" s="135">
        <f>'M1-In'!I117</f>
        <v>0</v>
      </c>
      <c r="J117" s="135">
        <f>'M1-In'!J117</f>
        <v>0</v>
      </c>
      <c r="K117" s="135">
        <f>'M1-In'!K117</f>
        <v>0</v>
      </c>
      <c r="L117" s="135">
        <f>'M1-In'!L117</f>
        <v>0</v>
      </c>
      <c r="M117" s="181">
        <f>BerM2!E117</f>
        <v>0</v>
      </c>
      <c r="N117" s="202">
        <f>'M1-In'!N117</f>
        <v>0</v>
      </c>
      <c r="O117" s="141"/>
      <c r="P117" s="202"/>
      <c r="Q117" s="205"/>
      <c r="R117" s="222" t="str">
        <f>BerM2!G117</f>
        <v>OK</v>
      </c>
      <c r="S117" s="141"/>
      <c r="T117" s="180">
        <f>BerM2!P117</f>
        <v>0</v>
      </c>
      <c r="U117" s="202"/>
      <c r="V117" s="221" t="str">
        <f>BerM2!R117</f>
        <v>OK</v>
      </c>
      <c r="W117" s="180">
        <f>BerM2!S117</f>
        <v>0</v>
      </c>
      <c r="X117" s="143"/>
      <c r="Y117" s="135"/>
      <c r="Z117" s="135"/>
      <c r="AA117" s="135"/>
      <c r="AB117" s="135"/>
      <c r="AC117" s="182"/>
      <c r="AD117" s="216"/>
      <c r="AE117" s="216"/>
      <c r="AF117" s="216"/>
      <c r="AG117" s="216"/>
      <c r="AH117" s="216"/>
      <c r="AI117" s="216"/>
      <c r="AJ117" s="216"/>
      <c r="AK117" s="221" t="str">
        <f>BerM2!U117</f>
        <v>OK</v>
      </c>
    </row>
    <row r="118" spans="1:37" ht="14.1" customHeight="1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141"/>
      <c r="F118" s="135">
        <f>'M1-In'!F118</f>
        <v>0</v>
      </c>
      <c r="G118" s="135">
        <f>'M1-In'!G118</f>
        <v>0</v>
      </c>
      <c r="H118" s="135">
        <f>'M1-In'!H118</f>
        <v>0</v>
      </c>
      <c r="I118" s="135">
        <f>'M1-In'!I118</f>
        <v>0</v>
      </c>
      <c r="J118" s="135">
        <f>'M1-In'!J118</f>
        <v>0</v>
      </c>
      <c r="K118" s="135">
        <f>'M1-In'!K118</f>
        <v>0</v>
      </c>
      <c r="L118" s="135">
        <f>'M1-In'!L118</f>
        <v>0</v>
      </c>
      <c r="M118" s="181">
        <f>BerM2!E118</f>
        <v>0</v>
      </c>
      <c r="N118" s="202">
        <f>'M1-In'!N118</f>
        <v>0</v>
      </c>
      <c r="O118" s="141"/>
      <c r="P118" s="202"/>
      <c r="Q118" s="205"/>
      <c r="R118" s="222" t="str">
        <f>BerM2!G118</f>
        <v>OK</v>
      </c>
      <c r="S118" s="141"/>
      <c r="T118" s="180">
        <f>BerM2!P118</f>
        <v>0</v>
      </c>
      <c r="U118" s="202"/>
      <c r="V118" s="221" t="str">
        <f>BerM2!R118</f>
        <v>OK</v>
      </c>
      <c r="W118" s="180">
        <f>BerM2!S118</f>
        <v>0</v>
      </c>
      <c r="X118" s="143"/>
      <c r="Y118" s="135"/>
      <c r="Z118" s="135"/>
      <c r="AA118" s="135"/>
      <c r="AB118" s="135"/>
      <c r="AC118" s="182"/>
      <c r="AD118" s="216"/>
      <c r="AE118" s="216"/>
      <c r="AF118" s="216"/>
      <c r="AG118" s="216"/>
      <c r="AH118" s="216"/>
      <c r="AI118" s="216"/>
      <c r="AJ118" s="216"/>
      <c r="AK118" s="221" t="str">
        <f>BerM2!U118</f>
        <v>OK</v>
      </c>
    </row>
    <row r="119" spans="1:37" ht="14.1" customHeight="1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141"/>
      <c r="F119" s="135">
        <f>'M1-In'!F119</f>
        <v>0</v>
      </c>
      <c r="G119" s="135">
        <f>'M1-In'!G119</f>
        <v>0</v>
      </c>
      <c r="H119" s="135">
        <f>'M1-In'!H119</f>
        <v>0</v>
      </c>
      <c r="I119" s="135">
        <f>'M1-In'!I119</f>
        <v>0</v>
      </c>
      <c r="J119" s="135">
        <f>'M1-In'!J119</f>
        <v>0</v>
      </c>
      <c r="K119" s="135">
        <f>'M1-In'!K119</f>
        <v>0</v>
      </c>
      <c r="L119" s="135">
        <f>'M1-In'!L119</f>
        <v>0</v>
      </c>
      <c r="M119" s="181">
        <f>BerM2!E119</f>
        <v>0</v>
      </c>
      <c r="N119" s="202">
        <f>'M1-In'!N119</f>
        <v>0</v>
      </c>
      <c r="O119" s="141"/>
      <c r="P119" s="202"/>
      <c r="Q119" s="205"/>
      <c r="R119" s="222" t="str">
        <f>BerM2!G119</f>
        <v>OK</v>
      </c>
      <c r="S119" s="141"/>
      <c r="T119" s="180">
        <f>BerM2!P119</f>
        <v>0</v>
      </c>
      <c r="U119" s="202"/>
      <c r="V119" s="221" t="str">
        <f>BerM2!R119</f>
        <v>OK</v>
      </c>
      <c r="W119" s="180">
        <f>BerM2!S119</f>
        <v>0</v>
      </c>
      <c r="X119" s="143"/>
      <c r="Y119" s="135"/>
      <c r="Z119" s="135"/>
      <c r="AA119" s="135"/>
      <c r="AB119" s="135"/>
      <c r="AC119" s="182"/>
      <c r="AD119" s="216"/>
      <c r="AE119" s="216"/>
      <c r="AF119" s="216"/>
      <c r="AG119" s="216"/>
      <c r="AH119" s="216"/>
      <c r="AI119" s="216"/>
      <c r="AJ119" s="216"/>
      <c r="AK119" s="221" t="str">
        <f>BerM2!U119</f>
        <v>OK</v>
      </c>
    </row>
    <row r="120" spans="1:37" ht="14.1" customHeight="1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141"/>
      <c r="F120" s="135">
        <f>'M1-In'!F120</f>
        <v>0</v>
      </c>
      <c r="G120" s="135">
        <f>'M1-In'!G120</f>
        <v>0</v>
      </c>
      <c r="H120" s="135">
        <f>'M1-In'!H120</f>
        <v>0</v>
      </c>
      <c r="I120" s="135">
        <f>'M1-In'!I120</f>
        <v>0</v>
      </c>
      <c r="J120" s="135">
        <f>'M1-In'!J120</f>
        <v>0</v>
      </c>
      <c r="K120" s="135">
        <f>'M1-In'!K120</f>
        <v>0</v>
      </c>
      <c r="L120" s="135">
        <f>'M1-In'!L120</f>
        <v>0</v>
      </c>
      <c r="M120" s="181">
        <f>BerM2!E120</f>
        <v>0</v>
      </c>
      <c r="N120" s="202">
        <f>'M1-In'!N120</f>
        <v>0</v>
      </c>
      <c r="O120" s="141"/>
      <c r="P120" s="202"/>
      <c r="Q120" s="205"/>
      <c r="R120" s="222" t="str">
        <f>BerM2!G120</f>
        <v>OK</v>
      </c>
      <c r="S120" s="141"/>
      <c r="T120" s="180">
        <f>BerM2!P120</f>
        <v>0</v>
      </c>
      <c r="U120" s="202"/>
      <c r="V120" s="221" t="str">
        <f>BerM2!R120</f>
        <v>OK</v>
      </c>
      <c r="W120" s="180">
        <f>BerM2!S120</f>
        <v>0</v>
      </c>
      <c r="X120" s="143"/>
      <c r="Y120" s="135"/>
      <c r="Z120" s="135"/>
      <c r="AA120" s="135"/>
      <c r="AB120" s="135"/>
      <c r="AC120" s="182"/>
      <c r="AD120" s="216"/>
      <c r="AE120" s="216"/>
      <c r="AF120" s="216"/>
      <c r="AG120" s="216"/>
      <c r="AH120" s="216"/>
      <c r="AI120" s="216"/>
      <c r="AJ120" s="216"/>
      <c r="AK120" s="221" t="str">
        <f>BerM2!U120</f>
        <v>OK</v>
      </c>
    </row>
    <row r="121" spans="1:37" ht="14.1" customHeight="1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141"/>
      <c r="F121" s="135">
        <f>'M1-In'!F121</f>
        <v>0</v>
      </c>
      <c r="G121" s="135">
        <f>'M1-In'!G121</f>
        <v>0</v>
      </c>
      <c r="H121" s="135">
        <f>'M1-In'!H121</f>
        <v>0</v>
      </c>
      <c r="I121" s="135">
        <f>'M1-In'!I121</f>
        <v>0</v>
      </c>
      <c r="J121" s="135">
        <f>'M1-In'!J121</f>
        <v>0</v>
      </c>
      <c r="K121" s="135">
        <f>'M1-In'!K121</f>
        <v>0</v>
      </c>
      <c r="L121" s="135">
        <f>'M1-In'!L121</f>
        <v>0</v>
      </c>
      <c r="M121" s="181">
        <f>BerM2!E121</f>
        <v>0</v>
      </c>
      <c r="N121" s="202">
        <f>'M1-In'!N121</f>
        <v>0</v>
      </c>
      <c r="O121" s="141"/>
      <c r="P121" s="202"/>
      <c r="Q121" s="205"/>
      <c r="R121" s="222" t="str">
        <f>BerM2!G121</f>
        <v>OK</v>
      </c>
      <c r="S121" s="141"/>
      <c r="T121" s="180">
        <f>BerM2!P121</f>
        <v>0</v>
      </c>
      <c r="U121" s="202"/>
      <c r="V121" s="221" t="str">
        <f>BerM2!R121</f>
        <v>OK</v>
      </c>
      <c r="W121" s="180">
        <f>BerM2!S121</f>
        <v>0</v>
      </c>
      <c r="X121" s="143"/>
      <c r="Y121" s="135"/>
      <c r="Z121" s="135"/>
      <c r="AA121" s="135"/>
      <c r="AB121" s="135"/>
      <c r="AC121" s="182"/>
      <c r="AD121" s="216"/>
      <c r="AE121" s="216"/>
      <c r="AF121" s="216"/>
      <c r="AG121" s="216"/>
      <c r="AH121" s="216"/>
      <c r="AI121" s="216"/>
      <c r="AJ121" s="216"/>
      <c r="AK121" s="221" t="str">
        <f>BerM2!U121</f>
        <v>OK</v>
      </c>
    </row>
    <row r="122" spans="1:37" ht="14.1" customHeight="1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141"/>
      <c r="F122" s="135">
        <f>'M1-In'!F122</f>
        <v>0</v>
      </c>
      <c r="G122" s="135">
        <f>'M1-In'!G122</f>
        <v>0</v>
      </c>
      <c r="H122" s="135">
        <f>'M1-In'!H122</f>
        <v>0</v>
      </c>
      <c r="I122" s="135">
        <f>'M1-In'!I122</f>
        <v>0</v>
      </c>
      <c r="J122" s="135">
        <f>'M1-In'!J122</f>
        <v>0</v>
      </c>
      <c r="K122" s="135">
        <f>'M1-In'!K122</f>
        <v>0</v>
      </c>
      <c r="L122" s="135">
        <f>'M1-In'!L122</f>
        <v>0</v>
      </c>
      <c r="M122" s="181">
        <f>BerM2!E122</f>
        <v>0</v>
      </c>
      <c r="N122" s="202">
        <f>'M1-In'!N122</f>
        <v>0</v>
      </c>
      <c r="O122" s="141"/>
      <c r="P122" s="202"/>
      <c r="Q122" s="205"/>
      <c r="R122" s="222" t="str">
        <f>BerM2!G122</f>
        <v>OK</v>
      </c>
      <c r="S122" s="141"/>
      <c r="T122" s="180">
        <f>BerM2!P122</f>
        <v>0</v>
      </c>
      <c r="U122" s="202"/>
      <c r="V122" s="221" t="str">
        <f>BerM2!R122</f>
        <v>OK</v>
      </c>
      <c r="W122" s="180">
        <f>BerM2!S122</f>
        <v>0</v>
      </c>
      <c r="X122" s="143"/>
      <c r="Y122" s="135"/>
      <c r="Z122" s="135"/>
      <c r="AA122" s="135"/>
      <c r="AB122" s="135"/>
      <c r="AC122" s="182"/>
      <c r="AD122" s="216"/>
      <c r="AE122" s="216"/>
      <c r="AF122" s="216"/>
      <c r="AG122" s="216"/>
      <c r="AH122" s="216"/>
      <c r="AI122" s="216"/>
      <c r="AJ122" s="216"/>
      <c r="AK122" s="221" t="str">
        <f>BerM2!U122</f>
        <v>OK</v>
      </c>
    </row>
    <row r="123" spans="1:37" ht="14.1" customHeight="1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141"/>
      <c r="F123" s="135">
        <f>'M1-In'!F123</f>
        <v>0</v>
      </c>
      <c r="G123" s="135">
        <f>'M1-In'!G123</f>
        <v>0</v>
      </c>
      <c r="H123" s="135">
        <f>'M1-In'!H123</f>
        <v>0</v>
      </c>
      <c r="I123" s="135">
        <f>'M1-In'!I123</f>
        <v>0</v>
      </c>
      <c r="J123" s="135">
        <f>'M1-In'!J123</f>
        <v>0</v>
      </c>
      <c r="K123" s="135">
        <f>'M1-In'!K123</f>
        <v>0</v>
      </c>
      <c r="L123" s="135">
        <f>'M1-In'!L123</f>
        <v>0</v>
      </c>
      <c r="M123" s="181">
        <f>BerM2!E123</f>
        <v>0</v>
      </c>
      <c r="N123" s="202">
        <f>'M1-In'!N123</f>
        <v>0</v>
      </c>
      <c r="O123" s="141"/>
      <c r="P123" s="202"/>
      <c r="Q123" s="205"/>
      <c r="R123" s="222" t="str">
        <f>BerM2!G123</f>
        <v>OK</v>
      </c>
      <c r="S123" s="141"/>
      <c r="T123" s="180">
        <f>BerM2!P123</f>
        <v>0</v>
      </c>
      <c r="U123" s="202"/>
      <c r="V123" s="221" t="str">
        <f>BerM2!R123</f>
        <v>OK</v>
      </c>
      <c r="W123" s="180">
        <f>BerM2!S123</f>
        <v>0</v>
      </c>
      <c r="X123" s="143"/>
      <c r="Y123" s="135"/>
      <c r="Z123" s="135"/>
      <c r="AA123" s="135"/>
      <c r="AB123" s="135"/>
      <c r="AC123" s="182"/>
      <c r="AD123" s="216"/>
      <c r="AE123" s="216"/>
      <c r="AF123" s="216"/>
      <c r="AG123" s="216"/>
      <c r="AH123" s="216"/>
      <c r="AI123" s="216"/>
      <c r="AJ123" s="216"/>
      <c r="AK123" s="221" t="str">
        <f>BerM2!U123</f>
        <v>OK</v>
      </c>
    </row>
    <row r="124" spans="1:37" ht="14.1" customHeight="1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141"/>
      <c r="F124" s="135">
        <f>'M1-In'!F124</f>
        <v>0</v>
      </c>
      <c r="G124" s="135">
        <f>'M1-In'!G124</f>
        <v>0</v>
      </c>
      <c r="H124" s="135">
        <f>'M1-In'!H124</f>
        <v>0</v>
      </c>
      <c r="I124" s="135">
        <f>'M1-In'!I124</f>
        <v>0</v>
      </c>
      <c r="J124" s="135">
        <f>'M1-In'!J124</f>
        <v>0</v>
      </c>
      <c r="K124" s="135">
        <f>'M1-In'!K124</f>
        <v>0</v>
      </c>
      <c r="L124" s="135">
        <f>'M1-In'!L124</f>
        <v>0</v>
      </c>
      <c r="M124" s="181">
        <f>BerM2!E124</f>
        <v>0</v>
      </c>
      <c r="N124" s="202">
        <f>'M1-In'!N124</f>
        <v>0</v>
      </c>
      <c r="O124" s="141"/>
      <c r="P124" s="202"/>
      <c r="Q124" s="205"/>
      <c r="R124" s="222" t="str">
        <f>BerM2!G124</f>
        <v>OK</v>
      </c>
      <c r="S124" s="141"/>
      <c r="T124" s="180">
        <f>BerM2!P124</f>
        <v>0</v>
      </c>
      <c r="U124" s="202"/>
      <c r="V124" s="221" t="str">
        <f>BerM2!R124</f>
        <v>OK</v>
      </c>
      <c r="W124" s="180">
        <f>BerM2!S124</f>
        <v>0</v>
      </c>
      <c r="X124" s="143"/>
      <c r="Y124" s="135"/>
      <c r="Z124" s="135"/>
      <c r="AA124" s="135"/>
      <c r="AB124" s="135"/>
      <c r="AC124" s="182"/>
      <c r="AD124" s="216"/>
      <c r="AE124" s="216"/>
      <c r="AF124" s="216"/>
      <c r="AG124" s="216"/>
      <c r="AH124" s="216"/>
      <c r="AI124" s="216"/>
      <c r="AJ124" s="216"/>
      <c r="AK124" s="221" t="str">
        <f>BerM2!U124</f>
        <v>OK</v>
      </c>
    </row>
    <row r="125" spans="1:37" ht="14.1" customHeight="1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141"/>
      <c r="F125" s="135">
        <f>'M1-In'!F125</f>
        <v>0</v>
      </c>
      <c r="G125" s="135">
        <f>'M1-In'!G125</f>
        <v>0</v>
      </c>
      <c r="H125" s="135">
        <f>'M1-In'!H125</f>
        <v>0</v>
      </c>
      <c r="I125" s="135">
        <f>'M1-In'!I125</f>
        <v>0</v>
      </c>
      <c r="J125" s="135">
        <f>'M1-In'!J125</f>
        <v>0</v>
      </c>
      <c r="K125" s="135">
        <f>'M1-In'!K125</f>
        <v>0</v>
      </c>
      <c r="L125" s="135">
        <f>'M1-In'!L125</f>
        <v>0</v>
      </c>
      <c r="M125" s="181">
        <f>BerM2!E125</f>
        <v>0</v>
      </c>
      <c r="N125" s="202">
        <f>'M1-In'!N125</f>
        <v>0</v>
      </c>
      <c r="O125" s="141"/>
      <c r="P125" s="202"/>
      <c r="Q125" s="205"/>
      <c r="R125" s="222" t="str">
        <f>BerM2!G125</f>
        <v>OK</v>
      </c>
      <c r="S125" s="141"/>
      <c r="T125" s="180">
        <f>BerM2!P125</f>
        <v>0</v>
      </c>
      <c r="U125" s="202"/>
      <c r="V125" s="221" t="str">
        <f>BerM2!R125</f>
        <v>OK</v>
      </c>
      <c r="W125" s="180">
        <f>BerM2!S125</f>
        <v>0</v>
      </c>
      <c r="X125" s="143"/>
      <c r="Y125" s="135"/>
      <c r="Z125" s="135"/>
      <c r="AA125" s="135"/>
      <c r="AB125" s="135"/>
      <c r="AC125" s="182"/>
      <c r="AD125" s="216"/>
      <c r="AE125" s="216"/>
      <c r="AF125" s="216"/>
      <c r="AG125" s="216"/>
      <c r="AH125" s="216"/>
      <c r="AI125" s="216"/>
      <c r="AJ125" s="216"/>
      <c r="AK125" s="221" t="str">
        <f>BerM2!U125</f>
        <v>OK</v>
      </c>
    </row>
    <row r="126" spans="1:37" ht="14.1" customHeight="1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141"/>
      <c r="F126" s="135">
        <f>'M1-In'!F126</f>
        <v>0</v>
      </c>
      <c r="G126" s="135">
        <f>'M1-In'!G126</f>
        <v>0</v>
      </c>
      <c r="H126" s="135">
        <f>'M1-In'!H126</f>
        <v>0</v>
      </c>
      <c r="I126" s="135">
        <f>'M1-In'!I126</f>
        <v>0</v>
      </c>
      <c r="J126" s="135">
        <f>'M1-In'!J126</f>
        <v>0</v>
      </c>
      <c r="K126" s="135">
        <f>'M1-In'!K126</f>
        <v>0</v>
      </c>
      <c r="L126" s="135">
        <f>'M1-In'!L126</f>
        <v>0</v>
      </c>
      <c r="M126" s="181">
        <f>BerM2!E126</f>
        <v>0</v>
      </c>
      <c r="N126" s="202">
        <f>'M1-In'!N126</f>
        <v>0</v>
      </c>
      <c r="O126" s="141"/>
      <c r="P126" s="202"/>
      <c r="Q126" s="205"/>
      <c r="R126" s="222" t="str">
        <f>BerM2!G126</f>
        <v>OK</v>
      </c>
      <c r="S126" s="141"/>
      <c r="T126" s="180">
        <f>BerM2!P126</f>
        <v>0</v>
      </c>
      <c r="U126" s="202"/>
      <c r="V126" s="221" t="str">
        <f>BerM2!R126</f>
        <v>OK</v>
      </c>
      <c r="W126" s="180">
        <f>BerM2!S126</f>
        <v>0</v>
      </c>
      <c r="X126" s="143"/>
      <c r="Y126" s="135"/>
      <c r="Z126" s="135"/>
      <c r="AA126" s="135"/>
      <c r="AB126" s="135"/>
      <c r="AC126" s="182"/>
      <c r="AD126" s="216"/>
      <c r="AE126" s="216"/>
      <c r="AF126" s="216"/>
      <c r="AG126" s="216"/>
      <c r="AH126" s="216"/>
      <c r="AI126" s="216"/>
      <c r="AJ126" s="216"/>
      <c r="AK126" s="221" t="str">
        <f>BerM2!U126</f>
        <v>OK</v>
      </c>
    </row>
    <row r="127" spans="1:37" ht="14.1" customHeight="1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141"/>
      <c r="F127" s="135">
        <f>'M1-In'!F127</f>
        <v>0</v>
      </c>
      <c r="G127" s="135">
        <f>'M1-In'!G127</f>
        <v>0</v>
      </c>
      <c r="H127" s="135">
        <f>'M1-In'!H127</f>
        <v>0</v>
      </c>
      <c r="I127" s="135">
        <f>'M1-In'!I127</f>
        <v>0</v>
      </c>
      <c r="J127" s="135">
        <f>'M1-In'!J127</f>
        <v>0</v>
      </c>
      <c r="K127" s="135">
        <f>'M1-In'!K127</f>
        <v>0</v>
      </c>
      <c r="L127" s="135">
        <f>'M1-In'!L127</f>
        <v>0</v>
      </c>
      <c r="M127" s="181">
        <f>BerM2!E127</f>
        <v>0</v>
      </c>
      <c r="N127" s="202">
        <f>'M1-In'!N127</f>
        <v>0</v>
      </c>
      <c r="O127" s="141"/>
      <c r="P127" s="202"/>
      <c r="Q127" s="205"/>
      <c r="R127" s="222" t="str">
        <f>BerM2!G127</f>
        <v>OK</v>
      </c>
      <c r="S127" s="141"/>
      <c r="T127" s="180">
        <f>BerM2!P127</f>
        <v>0</v>
      </c>
      <c r="U127" s="202"/>
      <c r="V127" s="221" t="str">
        <f>BerM2!R127</f>
        <v>OK</v>
      </c>
      <c r="W127" s="180">
        <f>BerM2!S127</f>
        <v>0</v>
      </c>
      <c r="X127" s="143"/>
      <c r="Y127" s="135"/>
      <c r="Z127" s="135"/>
      <c r="AA127" s="135"/>
      <c r="AB127" s="135"/>
      <c r="AC127" s="182"/>
      <c r="AD127" s="216"/>
      <c r="AE127" s="216"/>
      <c r="AF127" s="216"/>
      <c r="AG127" s="216"/>
      <c r="AH127" s="216"/>
      <c r="AI127" s="216"/>
      <c r="AJ127" s="216"/>
      <c r="AK127" s="221" t="str">
        <f>BerM2!U127</f>
        <v>OK</v>
      </c>
    </row>
    <row r="128" spans="1:37" ht="14.1" customHeight="1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141"/>
      <c r="F128" s="135">
        <f>'M1-In'!F128</f>
        <v>0</v>
      </c>
      <c r="G128" s="135">
        <f>'M1-In'!G128</f>
        <v>0</v>
      </c>
      <c r="H128" s="135">
        <f>'M1-In'!H128</f>
        <v>0</v>
      </c>
      <c r="I128" s="135">
        <f>'M1-In'!I128</f>
        <v>0</v>
      </c>
      <c r="J128" s="135">
        <f>'M1-In'!J128</f>
        <v>0</v>
      </c>
      <c r="K128" s="135">
        <f>'M1-In'!K128</f>
        <v>0</v>
      </c>
      <c r="L128" s="135">
        <f>'M1-In'!L128</f>
        <v>0</v>
      </c>
      <c r="M128" s="181">
        <f>BerM2!E128</f>
        <v>0</v>
      </c>
      <c r="N128" s="202">
        <f>'M1-In'!N128</f>
        <v>0</v>
      </c>
      <c r="O128" s="141"/>
      <c r="P128" s="202"/>
      <c r="Q128" s="205"/>
      <c r="R128" s="222" t="str">
        <f>BerM2!G128</f>
        <v>OK</v>
      </c>
      <c r="S128" s="141"/>
      <c r="T128" s="180">
        <f>BerM2!P128</f>
        <v>0</v>
      </c>
      <c r="U128" s="202"/>
      <c r="V128" s="221" t="str">
        <f>BerM2!R128</f>
        <v>OK</v>
      </c>
      <c r="W128" s="180">
        <f>BerM2!S128</f>
        <v>0</v>
      </c>
      <c r="X128" s="143"/>
      <c r="Y128" s="135"/>
      <c r="Z128" s="135"/>
      <c r="AA128" s="135"/>
      <c r="AB128" s="135"/>
      <c r="AC128" s="182"/>
      <c r="AD128" s="216"/>
      <c r="AE128" s="216"/>
      <c r="AF128" s="216"/>
      <c r="AG128" s="216"/>
      <c r="AH128" s="216"/>
      <c r="AI128" s="216"/>
      <c r="AJ128" s="216"/>
      <c r="AK128" s="221" t="str">
        <f>BerM2!U128</f>
        <v>OK</v>
      </c>
    </row>
    <row r="129" spans="1:37" ht="14.1" customHeight="1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141"/>
      <c r="F129" s="135">
        <f>'M1-In'!F129</f>
        <v>0</v>
      </c>
      <c r="G129" s="135">
        <f>'M1-In'!G129</f>
        <v>0</v>
      </c>
      <c r="H129" s="135">
        <f>'M1-In'!H129</f>
        <v>0</v>
      </c>
      <c r="I129" s="135">
        <f>'M1-In'!I129</f>
        <v>0</v>
      </c>
      <c r="J129" s="135">
        <f>'M1-In'!J129</f>
        <v>0</v>
      </c>
      <c r="K129" s="135">
        <f>'M1-In'!K129</f>
        <v>0</v>
      </c>
      <c r="L129" s="135">
        <f>'M1-In'!L129</f>
        <v>0</v>
      </c>
      <c r="M129" s="181">
        <f>BerM2!E129</f>
        <v>0</v>
      </c>
      <c r="N129" s="202">
        <f>'M1-In'!N129</f>
        <v>0</v>
      </c>
      <c r="O129" s="141"/>
      <c r="P129" s="202"/>
      <c r="Q129" s="205"/>
      <c r="R129" s="222" t="str">
        <f>BerM2!G129</f>
        <v>OK</v>
      </c>
      <c r="S129" s="141"/>
      <c r="T129" s="180">
        <f>BerM2!P129</f>
        <v>0</v>
      </c>
      <c r="U129" s="202"/>
      <c r="V129" s="221" t="str">
        <f>BerM2!R129</f>
        <v>OK</v>
      </c>
      <c r="W129" s="180">
        <f>BerM2!S129</f>
        <v>0</v>
      </c>
      <c r="X129" s="143"/>
      <c r="Y129" s="135"/>
      <c r="Z129" s="135"/>
      <c r="AA129" s="135"/>
      <c r="AB129" s="135"/>
      <c r="AC129" s="182"/>
      <c r="AD129" s="216"/>
      <c r="AE129" s="216"/>
      <c r="AF129" s="216"/>
      <c r="AG129" s="216"/>
      <c r="AH129" s="216"/>
      <c r="AI129" s="216"/>
      <c r="AJ129" s="216"/>
      <c r="AK129" s="221" t="str">
        <f>BerM2!U129</f>
        <v>OK</v>
      </c>
    </row>
    <row r="130" spans="1:37" ht="14.1" customHeight="1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141"/>
      <c r="F130" s="135">
        <f>'M1-In'!F130</f>
        <v>0</v>
      </c>
      <c r="G130" s="135">
        <f>'M1-In'!G130</f>
        <v>0</v>
      </c>
      <c r="H130" s="135">
        <f>'M1-In'!H130</f>
        <v>0</v>
      </c>
      <c r="I130" s="135">
        <f>'M1-In'!I130</f>
        <v>0</v>
      </c>
      <c r="J130" s="135">
        <f>'M1-In'!J130</f>
        <v>0</v>
      </c>
      <c r="K130" s="135">
        <f>'M1-In'!K130</f>
        <v>0</v>
      </c>
      <c r="L130" s="135">
        <f>'M1-In'!L130</f>
        <v>0</v>
      </c>
      <c r="M130" s="181">
        <f>BerM2!E130</f>
        <v>0</v>
      </c>
      <c r="N130" s="202">
        <f>'M1-In'!N130</f>
        <v>0</v>
      </c>
      <c r="O130" s="141"/>
      <c r="P130" s="202"/>
      <c r="Q130" s="205"/>
      <c r="R130" s="222" t="str">
        <f>BerM2!G130</f>
        <v>OK</v>
      </c>
      <c r="S130" s="141"/>
      <c r="T130" s="180">
        <f>BerM2!P130</f>
        <v>0</v>
      </c>
      <c r="U130" s="202"/>
      <c r="V130" s="221" t="str">
        <f>BerM2!R130</f>
        <v>OK</v>
      </c>
      <c r="W130" s="180">
        <f>BerM2!S130</f>
        <v>0</v>
      </c>
      <c r="X130" s="143"/>
      <c r="Y130" s="135"/>
      <c r="Z130" s="135"/>
      <c r="AA130" s="135"/>
      <c r="AB130" s="135"/>
      <c r="AC130" s="182"/>
      <c r="AD130" s="216"/>
      <c r="AE130" s="216"/>
      <c r="AF130" s="216"/>
      <c r="AG130" s="216"/>
      <c r="AH130" s="216"/>
      <c r="AI130" s="216"/>
      <c r="AJ130" s="216"/>
      <c r="AK130" s="221" t="str">
        <f>BerM2!U130</f>
        <v>OK</v>
      </c>
    </row>
    <row r="131" spans="1:37" ht="14.1" customHeight="1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141"/>
      <c r="F131" s="135">
        <f>'M1-In'!F131</f>
        <v>0</v>
      </c>
      <c r="G131" s="135">
        <f>'M1-In'!G131</f>
        <v>0</v>
      </c>
      <c r="H131" s="135">
        <f>'M1-In'!H131</f>
        <v>0</v>
      </c>
      <c r="I131" s="135">
        <f>'M1-In'!I131</f>
        <v>0</v>
      </c>
      <c r="J131" s="135">
        <f>'M1-In'!J131</f>
        <v>0</v>
      </c>
      <c r="K131" s="135">
        <f>'M1-In'!K131</f>
        <v>0</v>
      </c>
      <c r="L131" s="135">
        <f>'M1-In'!L131</f>
        <v>0</v>
      </c>
      <c r="M131" s="181">
        <f>BerM2!E131</f>
        <v>0</v>
      </c>
      <c r="N131" s="202">
        <f>'M1-In'!N131</f>
        <v>0</v>
      </c>
      <c r="O131" s="141"/>
      <c r="P131" s="202"/>
      <c r="Q131" s="205"/>
      <c r="R131" s="222" t="str">
        <f>BerM2!G131</f>
        <v>OK</v>
      </c>
      <c r="S131" s="141"/>
      <c r="T131" s="180">
        <f>BerM2!P131</f>
        <v>0</v>
      </c>
      <c r="U131" s="202"/>
      <c r="V131" s="221" t="str">
        <f>BerM2!R131</f>
        <v>OK</v>
      </c>
      <c r="W131" s="180">
        <f>BerM2!S131</f>
        <v>0</v>
      </c>
      <c r="X131" s="143"/>
      <c r="Y131" s="135"/>
      <c r="Z131" s="135"/>
      <c r="AA131" s="135"/>
      <c r="AB131" s="135"/>
      <c r="AC131" s="182"/>
      <c r="AD131" s="216"/>
      <c r="AE131" s="216"/>
      <c r="AF131" s="216"/>
      <c r="AG131" s="216"/>
      <c r="AH131" s="216"/>
      <c r="AI131" s="216"/>
      <c r="AJ131" s="216"/>
      <c r="AK131" s="221" t="str">
        <f>BerM2!U131</f>
        <v>OK</v>
      </c>
    </row>
    <row r="132" spans="1:37" ht="14.1" customHeight="1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141"/>
      <c r="F132" s="135">
        <f>'M1-In'!F132</f>
        <v>0</v>
      </c>
      <c r="G132" s="135">
        <f>'M1-In'!G132</f>
        <v>0</v>
      </c>
      <c r="H132" s="135">
        <f>'M1-In'!H132</f>
        <v>0</v>
      </c>
      <c r="I132" s="135">
        <f>'M1-In'!I132</f>
        <v>0</v>
      </c>
      <c r="J132" s="135">
        <f>'M1-In'!J132</f>
        <v>0</v>
      </c>
      <c r="K132" s="135">
        <f>'M1-In'!K132</f>
        <v>0</v>
      </c>
      <c r="L132" s="135">
        <f>'M1-In'!L132</f>
        <v>0</v>
      </c>
      <c r="M132" s="181">
        <f>BerM2!E132</f>
        <v>0</v>
      </c>
      <c r="N132" s="202">
        <f>'M1-In'!N132</f>
        <v>0</v>
      </c>
      <c r="O132" s="141"/>
      <c r="P132" s="202"/>
      <c r="Q132" s="205"/>
      <c r="R132" s="222" t="str">
        <f>BerM2!G132</f>
        <v>OK</v>
      </c>
      <c r="S132" s="141"/>
      <c r="T132" s="180">
        <f>BerM2!P132</f>
        <v>0</v>
      </c>
      <c r="U132" s="202"/>
      <c r="V132" s="221" t="str">
        <f>BerM2!R132</f>
        <v>OK</v>
      </c>
      <c r="W132" s="180">
        <f>BerM2!S132</f>
        <v>0</v>
      </c>
      <c r="X132" s="143"/>
      <c r="Y132" s="135"/>
      <c r="Z132" s="135"/>
      <c r="AA132" s="135"/>
      <c r="AB132" s="135"/>
      <c r="AC132" s="182"/>
      <c r="AD132" s="216"/>
      <c r="AE132" s="216"/>
      <c r="AF132" s="216"/>
      <c r="AG132" s="216"/>
      <c r="AH132" s="216"/>
      <c r="AI132" s="216"/>
      <c r="AJ132" s="216"/>
      <c r="AK132" s="221" t="str">
        <f>BerM2!U132</f>
        <v>OK</v>
      </c>
    </row>
    <row r="133" spans="1:37" ht="14.1" customHeight="1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141"/>
      <c r="F133" s="135">
        <f>'M1-In'!F133</f>
        <v>0</v>
      </c>
      <c r="G133" s="135">
        <f>'M1-In'!G133</f>
        <v>0</v>
      </c>
      <c r="H133" s="135">
        <f>'M1-In'!H133</f>
        <v>0</v>
      </c>
      <c r="I133" s="135">
        <f>'M1-In'!I133</f>
        <v>0</v>
      </c>
      <c r="J133" s="135">
        <f>'M1-In'!J133</f>
        <v>0</v>
      </c>
      <c r="K133" s="135">
        <f>'M1-In'!K133</f>
        <v>0</v>
      </c>
      <c r="L133" s="135">
        <f>'M1-In'!L133</f>
        <v>0</v>
      </c>
      <c r="M133" s="181">
        <f>BerM2!E133</f>
        <v>0</v>
      </c>
      <c r="N133" s="202">
        <f>'M1-In'!N133</f>
        <v>0</v>
      </c>
      <c r="O133" s="141"/>
      <c r="P133" s="202"/>
      <c r="Q133" s="205"/>
      <c r="R133" s="222" t="str">
        <f>BerM2!G133</f>
        <v>OK</v>
      </c>
      <c r="S133" s="141"/>
      <c r="T133" s="180">
        <f>BerM2!P133</f>
        <v>0</v>
      </c>
      <c r="U133" s="202"/>
      <c r="V133" s="221" t="str">
        <f>BerM2!R133</f>
        <v>OK</v>
      </c>
      <c r="W133" s="180">
        <f>BerM2!S133</f>
        <v>0</v>
      </c>
      <c r="X133" s="143"/>
      <c r="Y133" s="135"/>
      <c r="Z133" s="135"/>
      <c r="AA133" s="135"/>
      <c r="AB133" s="135"/>
      <c r="AC133" s="182"/>
      <c r="AD133" s="216"/>
      <c r="AE133" s="216"/>
      <c r="AF133" s="216"/>
      <c r="AG133" s="216"/>
      <c r="AH133" s="216"/>
      <c r="AI133" s="216"/>
      <c r="AJ133" s="216"/>
      <c r="AK133" s="221" t="str">
        <f>BerM2!U133</f>
        <v>OK</v>
      </c>
    </row>
    <row r="134" spans="1:37" ht="14.1" customHeight="1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141"/>
      <c r="F134" s="135">
        <f>'M1-In'!F134</f>
        <v>0</v>
      </c>
      <c r="G134" s="135">
        <f>'M1-In'!G134</f>
        <v>0</v>
      </c>
      <c r="H134" s="135">
        <f>'M1-In'!H134</f>
        <v>0</v>
      </c>
      <c r="I134" s="135">
        <f>'M1-In'!I134</f>
        <v>0</v>
      </c>
      <c r="J134" s="135">
        <f>'M1-In'!J134</f>
        <v>0</v>
      </c>
      <c r="K134" s="135">
        <f>'M1-In'!K134</f>
        <v>0</v>
      </c>
      <c r="L134" s="135">
        <f>'M1-In'!L134</f>
        <v>0</v>
      </c>
      <c r="M134" s="181">
        <f>BerM2!E134</f>
        <v>0</v>
      </c>
      <c r="N134" s="202">
        <f>'M1-In'!N134</f>
        <v>0</v>
      </c>
      <c r="O134" s="141"/>
      <c r="P134" s="202"/>
      <c r="Q134" s="205"/>
      <c r="R134" s="222" t="str">
        <f>BerM2!G134</f>
        <v>OK</v>
      </c>
      <c r="S134" s="141"/>
      <c r="T134" s="180">
        <f>BerM2!P134</f>
        <v>0</v>
      </c>
      <c r="U134" s="202"/>
      <c r="V134" s="221" t="str">
        <f>BerM2!R134</f>
        <v>OK</v>
      </c>
      <c r="W134" s="180">
        <f>BerM2!S134</f>
        <v>0</v>
      </c>
      <c r="X134" s="143"/>
      <c r="Y134" s="135"/>
      <c r="Z134" s="135"/>
      <c r="AA134" s="135"/>
      <c r="AB134" s="135"/>
      <c r="AC134" s="182"/>
      <c r="AD134" s="216"/>
      <c r="AE134" s="216"/>
      <c r="AF134" s="216"/>
      <c r="AG134" s="216"/>
      <c r="AH134" s="216"/>
      <c r="AI134" s="216"/>
      <c r="AJ134" s="216"/>
      <c r="AK134" s="221" t="str">
        <f>BerM2!U134</f>
        <v>OK</v>
      </c>
    </row>
    <row r="135" spans="1:37" ht="14.1" customHeight="1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141"/>
      <c r="F135" s="135">
        <f>'M1-In'!F135</f>
        <v>0</v>
      </c>
      <c r="G135" s="135">
        <f>'M1-In'!G135</f>
        <v>0</v>
      </c>
      <c r="H135" s="135">
        <f>'M1-In'!H135</f>
        <v>0</v>
      </c>
      <c r="I135" s="135">
        <f>'M1-In'!I135</f>
        <v>0</v>
      </c>
      <c r="J135" s="135">
        <f>'M1-In'!J135</f>
        <v>0</v>
      </c>
      <c r="K135" s="135">
        <f>'M1-In'!K135</f>
        <v>0</v>
      </c>
      <c r="L135" s="135">
        <f>'M1-In'!L135</f>
        <v>0</v>
      </c>
      <c r="M135" s="181">
        <f>BerM2!E135</f>
        <v>0</v>
      </c>
      <c r="N135" s="202">
        <f>'M1-In'!N135</f>
        <v>0</v>
      </c>
      <c r="O135" s="141"/>
      <c r="P135" s="202"/>
      <c r="Q135" s="205"/>
      <c r="R135" s="222" t="str">
        <f>BerM2!G135</f>
        <v>OK</v>
      </c>
      <c r="S135" s="141"/>
      <c r="T135" s="180">
        <f>BerM2!P135</f>
        <v>0</v>
      </c>
      <c r="U135" s="202"/>
      <c r="V135" s="221" t="str">
        <f>BerM2!R135</f>
        <v>OK</v>
      </c>
      <c r="W135" s="180">
        <f>BerM2!S135</f>
        <v>0</v>
      </c>
      <c r="X135" s="143"/>
      <c r="Y135" s="135"/>
      <c r="Z135" s="135"/>
      <c r="AA135" s="135"/>
      <c r="AB135" s="135"/>
      <c r="AC135" s="182"/>
      <c r="AD135" s="216"/>
      <c r="AE135" s="216"/>
      <c r="AF135" s="216"/>
      <c r="AG135" s="216"/>
      <c r="AH135" s="216"/>
      <c r="AI135" s="216"/>
      <c r="AJ135" s="216"/>
      <c r="AK135" s="221" t="str">
        <f>BerM2!U135</f>
        <v>OK</v>
      </c>
    </row>
    <row r="136" spans="1:37" ht="14.1" customHeight="1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141"/>
      <c r="F136" s="135">
        <f>'M1-In'!F136</f>
        <v>0</v>
      </c>
      <c r="G136" s="135">
        <f>'M1-In'!G136</f>
        <v>0</v>
      </c>
      <c r="H136" s="135">
        <f>'M1-In'!H136</f>
        <v>0</v>
      </c>
      <c r="I136" s="135">
        <f>'M1-In'!I136</f>
        <v>0</v>
      </c>
      <c r="J136" s="135">
        <f>'M1-In'!J136</f>
        <v>0</v>
      </c>
      <c r="K136" s="135">
        <f>'M1-In'!K136</f>
        <v>0</v>
      </c>
      <c r="L136" s="135">
        <f>'M1-In'!L136</f>
        <v>0</v>
      </c>
      <c r="M136" s="181">
        <f>BerM2!E136</f>
        <v>0</v>
      </c>
      <c r="N136" s="202">
        <f>'M1-In'!N136</f>
        <v>0</v>
      </c>
      <c r="O136" s="141"/>
      <c r="P136" s="202"/>
      <c r="Q136" s="205"/>
      <c r="R136" s="222" t="str">
        <f>BerM2!G136</f>
        <v>OK</v>
      </c>
      <c r="S136" s="141"/>
      <c r="T136" s="180">
        <f>BerM2!P136</f>
        <v>0</v>
      </c>
      <c r="U136" s="202"/>
      <c r="V136" s="221" t="str">
        <f>BerM2!R136</f>
        <v>OK</v>
      </c>
      <c r="W136" s="180">
        <f>BerM2!S136</f>
        <v>0</v>
      </c>
      <c r="X136" s="143"/>
      <c r="Y136" s="135"/>
      <c r="Z136" s="135"/>
      <c r="AA136" s="135"/>
      <c r="AB136" s="135"/>
      <c r="AC136" s="182"/>
      <c r="AD136" s="216"/>
      <c r="AE136" s="216"/>
      <c r="AF136" s="216"/>
      <c r="AG136" s="216"/>
      <c r="AH136" s="216"/>
      <c r="AI136" s="216"/>
      <c r="AJ136" s="216"/>
      <c r="AK136" s="221" t="str">
        <f>BerM2!U136</f>
        <v>OK</v>
      </c>
    </row>
    <row r="137" spans="1:37" ht="14.1" customHeight="1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141"/>
      <c r="F137" s="135">
        <f>'M1-In'!F137</f>
        <v>0</v>
      </c>
      <c r="G137" s="135">
        <f>'M1-In'!G137</f>
        <v>0</v>
      </c>
      <c r="H137" s="135">
        <f>'M1-In'!H137</f>
        <v>0</v>
      </c>
      <c r="I137" s="135">
        <f>'M1-In'!I137</f>
        <v>0</v>
      </c>
      <c r="J137" s="135">
        <f>'M1-In'!J137</f>
        <v>0</v>
      </c>
      <c r="K137" s="135">
        <f>'M1-In'!K137</f>
        <v>0</v>
      </c>
      <c r="L137" s="135">
        <f>'M1-In'!L137</f>
        <v>0</v>
      </c>
      <c r="M137" s="181">
        <f>BerM2!E137</f>
        <v>0</v>
      </c>
      <c r="N137" s="202">
        <f>'M1-In'!N137</f>
        <v>0</v>
      </c>
      <c r="O137" s="141"/>
      <c r="P137" s="202"/>
      <c r="Q137" s="205"/>
      <c r="R137" s="222" t="str">
        <f>BerM2!G137</f>
        <v>OK</v>
      </c>
      <c r="S137" s="141"/>
      <c r="T137" s="180">
        <f>BerM2!P137</f>
        <v>0</v>
      </c>
      <c r="U137" s="202"/>
      <c r="V137" s="221" t="str">
        <f>BerM2!R137</f>
        <v>OK</v>
      </c>
      <c r="W137" s="180">
        <f>BerM2!S137</f>
        <v>0</v>
      </c>
      <c r="X137" s="143"/>
      <c r="Y137" s="135"/>
      <c r="Z137" s="135"/>
      <c r="AA137" s="135"/>
      <c r="AB137" s="135"/>
      <c r="AC137" s="182"/>
      <c r="AD137" s="216"/>
      <c r="AE137" s="216"/>
      <c r="AF137" s="216"/>
      <c r="AG137" s="216"/>
      <c r="AH137" s="216"/>
      <c r="AI137" s="216"/>
      <c r="AJ137" s="216"/>
      <c r="AK137" s="221" t="str">
        <f>BerM2!U137</f>
        <v>OK</v>
      </c>
    </row>
    <row r="138" spans="1:37" ht="14.1" customHeight="1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141"/>
      <c r="F138" s="135">
        <f>'M1-In'!F138</f>
        <v>0</v>
      </c>
      <c r="G138" s="135">
        <f>'M1-In'!G138</f>
        <v>0</v>
      </c>
      <c r="H138" s="135">
        <f>'M1-In'!H138</f>
        <v>0</v>
      </c>
      <c r="I138" s="135">
        <f>'M1-In'!I138</f>
        <v>0</v>
      </c>
      <c r="J138" s="135">
        <f>'M1-In'!J138</f>
        <v>0</v>
      </c>
      <c r="K138" s="135">
        <f>'M1-In'!K138</f>
        <v>0</v>
      </c>
      <c r="L138" s="135">
        <f>'M1-In'!L138</f>
        <v>0</v>
      </c>
      <c r="M138" s="181">
        <f>BerM2!E138</f>
        <v>0</v>
      </c>
      <c r="N138" s="202">
        <f>'M1-In'!N138</f>
        <v>0</v>
      </c>
      <c r="O138" s="141"/>
      <c r="P138" s="202"/>
      <c r="Q138" s="205"/>
      <c r="R138" s="222" t="str">
        <f>BerM2!G138</f>
        <v>OK</v>
      </c>
      <c r="S138" s="141"/>
      <c r="T138" s="180">
        <f>BerM2!P138</f>
        <v>0</v>
      </c>
      <c r="U138" s="202"/>
      <c r="V138" s="221" t="str">
        <f>BerM2!R138</f>
        <v>OK</v>
      </c>
      <c r="W138" s="180">
        <f>BerM2!S138</f>
        <v>0</v>
      </c>
      <c r="X138" s="143"/>
      <c r="Y138" s="135"/>
      <c r="Z138" s="135"/>
      <c r="AA138" s="135"/>
      <c r="AB138" s="135"/>
      <c r="AC138" s="182"/>
      <c r="AD138" s="216"/>
      <c r="AE138" s="216"/>
      <c r="AF138" s="216"/>
      <c r="AG138" s="216"/>
      <c r="AH138" s="216"/>
      <c r="AI138" s="216"/>
      <c r="AJ138" s="216"/>
      <c r="AK138" s="221" t="str">
        <f>BerM2!U138</f>
        <v>OK</v>
      </c>
    </row>
    <row r="139" spans="1:37" ht="14.1" customHeight="1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141"/>
      <c r="F139" s="135">
        <f>'M1-In'!F139</f>
        <v>0</v>
      </c>
      <c r="G139" s="135">
        <f>'M1-In'!G139</f>
        <v>0</v>
      </c>
      <c r="H139" s="135">
        <f>'M1-In'!H139</f>
        <v>0</v>
      </c>
      <c r="I139" s="135">
        <f>'M1-In'!I139</f>
        <v>0</v>
      </c>
      <c r="J139" s="135">
        <f>'M1-In'!J139</f>
        <v>0</v>
      </c>
      <c r="K139" s="135">
        <f>'M1-In'!K139</f>
        <v>0</v>
      </c>
      <c r="L139" s="135">
        <f>'M1-In'!L139</f>
        <v>0</v>
      </c>
      <c r="M139" s="181">
        <f>BerM2!E139</f>
        <v>0</v>
      </c>
      <c r="N139" s="202">
        <f>'M1-In'!N139</f>
        <v>0</v>
      </c>
      <c r="O139" s="141"/>
      <c r="P139" s="202"/>
      <c r="Q139" s="205"/>
      <c r="R139" s="222" t="str">
        <f>BerM2!G139</f>
        <v>OK</v>
      </c>
      <c r="S139" s="141"/>
      <c r="T139" s="180">
        <f>BerM2!P139</f>
        <v>0</v>
      </c>
      <c r="U139" s="202"/>
      <c r="V139" s="221" t="str">
        <f>BerM2!R139</f>
        <v>OK</v>
      </c>
      <c r="W139" s="180">
        <f>BerM2!S139</f>
        <v>0</v>
      </c>
      <c r="X139" s="143"/>
      <c r="Y139" s="135"/>
      <c r="Z139" s="135"/>
      <c r="AA139" s="135"/>
      <c r="AB139" s="135"/>
      <c r="AC139" s="182"/>
      <c r="AD139" s="216"/>
      <c r="AE139" s="216"/>
      <c r="AF139" s="216"/>
      <c r="AG139" s="216"/>
      <c r="AH139" s="216"/>
      <c r="AI139" s="216"/>
      <c r="AJ139" s="216"/>
      <c r="AK139" s="221" t="str">
        <f>BerM2!U139</f>
        <v>OK</v>
      </c>
    </row>
    <row r="140" spans="1:37" ht="14.1" customHeight="1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141"/>
      <c r="F140" s="135">
        <f>'M1-In'!F140</f>
        <v>0</v>
      </c>
      <c r="G140" s="135">
        <f>'M1-In'!G140</f>
        <v>0</v>
      </c>
      <c r="H140" s="135">
        <f>'M1-In'!H140</f>
        <v>0</v>
      </c>
      <c r="I140" s="135">
        <f>'M1-In'!I140</f>
        <v>0</v>
      </c>
      <c r="J140" s="135">
        <f>'M1-In'!J140</f>
        <v>0</v>
      </c>
      <c r="K140" s="135">
        <f>'M1-In'!K140</f>
        <v>0</v>
      </c>
      <c r="L140" s="135">
        <f>'M1-In'!L140</f>
        <v>0</v>
      </c>
      <c r="M140" s="181">
        <f>BerM2!E140</f>
        <v>0</v>
      </c>
      <c r="N140" s="202">
        <f>'M1-In'!N140</f>
        <v>0</v>
      </c>
      <c r="O140" s="141"/>
      <c r="P140" s="202"/>
      <c r="Q140" s="205"/>
      <c r="R140" s="222" t="str">
        <f>BerM2!G140</f>
        <v>OK</v>
      </c>
      <c r="S140" s="141"/>
      <c r="T140" s="180">
        <f>BerM2!P140</f>
        <v>0</v>
      </c>
      <c r="U140" s="202"/>
      <c r="V140" s="221" t="str">
        <f>BerM2!R140</f>
        <v>OK</v>
      </c>
      <c r="W140" s="180">
        <f>BerM2!S140</f>
        <v>0</v>
      </c>
      <c r="X140" s="143"/>
      <c r="Y140" s="135"/>
      <c r="Z140" s="135"/>
      <c r="AA140" s="135"/>
      <c r="AB140" s="135"/>
      <c r="AC140" s="182"/>
      <c r="AD140" s="216"/>
      <c r="AE140" s="216"/>
      <c r="AF140" s="216"/>
      <c r="AG140" s="216"/>
      <c r="AH140" s="216"/>
      <c r="AI140" s="216"/>
      <c r="AJ140" s="216"/>
      <c r="AK140" s="221" t="str">
        <f>BerM2!U140</f>
        <v>OK</v>
      </c>
    </row>
    <row r="141" spans="1:37" ht="14.1" customHeight="1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141"/>
      <c r="F141" s="135">
        <f>'M1-In'!F141</f>
        <v>0</v>
      </c>
      <c r="G141" s="135">
        <f>'M1-In'!G141</f>
        <v>0</v>
      </c>
      <c r="H141" s="135">
        <f>'M1-In'!H141</f>
        <v>0</v>
      </c>
      <c r="I141" s="135">
        <f>'M1-In'!I141</f>
        <v>0</v>
      </c>
      <c r="J141" s="135">
        <f>'M1-In'!J141</f>
        <v>0</v>
      </c>
      <c r="K141" s="135">
        <f>'M1-In'!K141</f>
        <v>0</v>
      </c>
      <c r="L141" s="135">
        <f>'M1-In'!L141</f>
        <v>0</v>
      </c>
      <c r="M141" s="181">
        <f>BerM2!E141</f>
        <v>0</v>
      </c>
      <c r="N141" s="202">
        <f>'M1-In'!N141</f>
        <v>0</v>
      </c>
      <c r="O141" s="141"/>
      <c r="P141" s="202"/>
      <c r="Q141" s="205"/>
      <c r="R141" s="222" t="str">
        <f>BerM2!G141</f>
        <v>OK</v>
      </c>
      <c r="S141" s="141"/>
      <c r="T141" s="180">
        <f>BerM2!P141</f>
        <v>0</v>
      </c>
      <c r="U141" s="202"/>
      <c r="V141" s="221" t="str">
        <f>BerM2!R141</f>
        <v>OK</v>
      </c>
      <c r="W141" s="180">
        <f>BerM2!S141</f>
        <v>0</v>
      </c>
      <c r="X141" s="143"/>
      <c r="Y141" s="135"/>
      <c r="Z141" s="135"/>
      <c r="AA141" s="135"/>
      <c r="AB141" s="135"/>
      <c r="AC141" s="182"/>
      <c r="AD141" s="216"/>
      <c r="AE141" s="216"/>
      <c r="AF141" s="216"/>
      <c r="AG141" s="216"/>
      <c r="AH141" s="216"/>
      <c r="AI141" s="216"/>
      <c r="AJ141" s="216"/>
      <c r="AK141" s="221" t="str">
        <f>BerM2!U141</f>
        <v>OK</v>
      </c>
    </row>
    <row r="142" spans="1:37" ht="14.1" customHeight="1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141"/>
      <c r="F142" s="135">
        <f>'M1-In'!F142</f>
        <v>0</v>
      </c>
      <c r="G142" s="135">
        <f>'M1-In'!G142</f>
        <v>0</v>
      </c>
      <c r="H142" s="135">
        <f>'M1-In'!H142</f>
        <v>0</v>
      </c>
      <c r="I142" s="135">
        <f>'M1-In'!I142</f>
        <v>0</v>
      </c>
      <c r="J142" s="135">
        <f>'M1-In'!J142</f>
        <v>0</v>
      </c>
      <c r="K142" s="135">
        <f>'M1-In'!K142</f>
        <v>0</v>
      </c>
      <c r="L142" s="135">
        <f>'M1-In'!L142</f>
        <v>0</v>
      </c>
      <c r="M142" s="181">
        <f>BerM2!E142</f>
        <v>0</v>
      </c>
      <c r="N142" s="202">
        <f>'M1-In'!N142</f>
        <v>0</v>
      </c>
      <c r="O142" s="141"/>
      <c r="P142" s="202"/>
      <c r="Q142" s="205"/>
      <c r="R142" s="222" t="str">
        <f>BerM2!G142</f>
        <v>OK</v>
      </c>
      <c r="S142" s="141"/>
      <c r="T142" s="180">
        <f>BerM2!P142</f>
        <v>0</v>
      </c>
      <c r="U142" s="202"/>
      <c r="V142" s="221" t="str">
        <f>BerM2!R142</f>
        <v>OK</v>
      </c>
      <c r="W142" s="180">
        <f>BerM2!S142</f>
        <v>0</v>
      </c>
      <c r="X142" s="143"/>
      <c r="Y142" s="135"/>
      <c r="Z142" s="135"/>
      <c r="AA142" s="135"/>
      <c r="AB142" s="135"/>
      <c r="AC142" s="182"/>
      <c r="AD142" s="216"/>
      <c r="AE142" s="216"/>
      <c r="AF142" s="216"/>
      <c r="AG142" s="216"/>
      <c r="AH142" s="216"/>
      <c r="AI142" s="216"/>
      <c r="AJ142" s="216"/>
      <c r="AK142" s="221" t="str">
        <f>BerM2!U142</f>
        <v>OK</v>
      </c>
    </row>
    <row r="143" spans="1:37" ht="14.1" customHeight="1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141"/>
      <c r="F143" s="135">
        <f>'M1-In'!F143</f>
        <v>0</v>
      </c>
      <c r="G143" s="135">
        <f>'M1-In'!G143</f>
        <v>0</v>
      </c>
      <c r="H143" s="135">
        <f>'M1-In'!H143</f>
        <v>0</v>
      </c>
      <c r="I143" s="135">
        <f>'M1-In'!I143</f>
        <v>0</v>
      </c>
      <c r="J143" s="135">
        <f>'M1-In'!J143</f>
        <v>0</v>
      </c>
      <c r="K143" s="135">
        <f>'M1-In'!K143</f>
        <v>0</v>
      </c>
      <c r="L143" s="135">
        <f>'M1-In'!L143</f>
        <v>0</v>
      </c>
      <c r="M143" s="181">
        <f>BerM2!E143</f>
        <v>0</v>
      </c>
      <c r="N143" s="202">
        <f>'M1-In'!N143</f>
        <v>0</v>
      </c>
      <c r="O143" s="141"/>
      <c r="P143" s="202"/>
      <c r="Q143" s="205"/>
      <c r="R143" s="222" t="str">
        <f>BerM2!G143</f>
        <v>OK</v>
      </c>
      <c r="S143" s="141"/>
      <c r="T143" s="180">
        <f>BerM2!P143</f>
        <v>0</v>
      </c>
      <c r="U143" s="202"/>
      <c r="V143" s="221" t="str">
        <f>BerM2!R143</f>
        <v>OK</v>
      </c>
      <c r="W143" s="180">
        <f>BerM2!S143</f>
        <v>0</v>
      </c>
      <c r="X143" s="143"/>
      <c r="Y143" s="135"/>
      <c r="Z143" s="135"/>
      <c r="AA143" s="135"/>
      <c r="AB143" s="135"/>
      <c r="AC143" s="182"/>
      <c r="AD143" s="216"/>
      <c r="AE143" s="216"/>
      <c r="AF143" s="216"/>
      <c r="AG143" s="216"/>
      <c r="AH143" s="216"/>
      <c r="AI143" s="216"/>
      <c r="AJ143" s="216"/>
      <c r="AK143" s="221" t="str">
        <f>BerM2!U143</f>
        <v>OK</v>
      </c>
    </row>
    <row r="144" spans="1:37" ht="14.1" customHeight="1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141"/>
      <c r="F144" s="135">
        <f>'M1-In'!F144</f>
        <v>0</v>
      </c>
      <c r="G144" s="135">
        <f>'M1-In'!G144</f>
        <v>0</v>
      </c>
      <c r="H144" s="135">
        <f>'M1-In'!H144</f>
        <v>0</v>
      </c>
      <c r="I144" s="135">
        <f>'M1-In'!I144</f>
        <v>0</v>
      </c>
      <c r="J144" s="135">
        <f>'M1-In'!J144</f>
        <v>0</v>
      </c>
      <c r="K144" s="135">
        <f>'M1-In'!K144</f>
        <v>0</v>
      </c>
      <c r="L144" s="135">
        <f>'M1-In'!L144</f>
        <v>0</v>
      </c>
      <c r="M144" s="181">
        <f>BerM2!E144</f>
        <v>0</v>
      </c>
      <c r="N144" s="202">
        <f>'M1-In'!N144</f>
        <v>0</v>
      </c>
      <c r="O144" s="141"/>
      <c r="P144" s="202"/>
      <c r="Q144" s="205"/>
      <c r="R144" s="222" t="str">
        <f>BerM2!G144</f>
        <v>OK</v>
      </c>
      <c r="S144" s="141"/>
      <c r="T144" s="180">
        <f>BerM2!P144</f>
        <v>0</v>
      </c>
      <c r="U144" s="202"/>
      <c r="V144" s="221" t="str">
        <f>BerM2!R144</f>
        <v>OK</v>
      </c>
      <c r="W144" s="180">
        <f>BerM2!S144</f>
        <v>0</v>
      </c>
      <c r="X144" s="143"/>
      <c r="Y144" s="135"/>
      <c r="Z144" s="135"/>
      <c r="AA144" s="135"/>
      <c r="AB144" s="135"/>
      <c r="AC144" s="182"/>
      <c r="AD144" s="216"/>
      <c r="AE144" s="216"/>
      <c r="AF144" s="216"/>
      <c r="AG144" s="216"/>
      <c r="AH144" s="216"/>
      <c r="AI144" s="216"/>
      <c r="AJ144" s="216"/>
      <c r="AK144" s="221" t="str">
        <f>BerM2!U144</f>
        <v>OK</v>
      </c>
    </row>
    <row r="145" spans="1:37" ht="14.1" customHeight="1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141"/>
      <c r="F145" s="135">
        <f>'M1-In'!F145</f>
        <v>0</v>
      </c>
      <c r="G145" s="135">
        <f>'M1-In'!G145</f>
        <v>0</v>
      </c>
      <c r="H145" s="135">
        <f>'M1-In'!H145</f>
        <v>0</v>
      </c>
      <c r="I145" s="135">
        <f>'M1-In'!I145</f>
        <v>0</v>
      </c>
      <c r="J145" s="135">
        <f>'M1-In'!J145</f>
        <v>0</v>
      </c>
      <c r="K145" s="135">
        <f>'M1-In'!K145</f>
        <v>0</v>
      </c>
      <c r="L145" s="135">
        <f>'M1-In'!L145</f>
        <v>0</v>
      </c>
      <c r="M145" s="181">
        <f>BerM2!E145</f>
        <v>0</v>
      </c>
      <c r="N145" s="202">
        <f>'M1-In'!N145</f>
        <v>0</v>
      </c>
      <c r="O145" s="141"/>
      <c r="P145" s="202"/>
      <c r="Q145" s="205"/>
      <c r="R145" s="222" t="str">
        <f>BerM2!G145</f>
        <v>OK</v>
      </c>
      <c r="S145" s="141"/>
      <c r="T145" s="180">
        <f>BerM2!P145</f>
        <v>0</v>
      </c>
      <c r="U145" s="202"/>
      <c r="V145" s="221" t="str">
        <f>BerM2!R145</f>
        <v>OK</v>
      </c>
      <c r="W145" s="180">
        <f>BerM2!S145</f>
        <v>0</v>
      </c>
      <c r="X145" s="143"/>
      <c r="Y145" s="135"/>
      <c r="Z145" s="135"/>
      <c r="AA145" s="135"/>
      <c r="AB145" s="135"/>
      <c r="AC145" s="182"/>
      <c r="AD145" s="216"/>
      <c r="AE145" s="216"/>
      <c r="AF145" s="216"/>
      <c r="AG145" s="216"/>
      <c r="AH145" s="216"/>
      <c r="AI145" s="216"/>
      <c r="AJ145" s="216"/>
      <c r="AK145" s="221" t="str">
        <f>BerM2!U145</f>
        <v>OK</v>
      </c>
    </row>
    <row r="146" spans="1:37" ht="14.1" customHeight="1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141"/>
      <c r="F146" s="135">
        <f>'M1-In'!F146</f>
        <v>0</v>
      </c>
      <c r="G146" s="135">
        <f>'M1-In'!G146</f>
        <v>0</v>
      </c>
      <c r="H146" s="135">
        <f>'M1-In'!H146</f>
        <v>0</v>
      </c>
      <c r="I146" s="135">
        <f>'M1-In'!I146</f>
        <v>0</v>
      </c>
      <c r="J146" s="135">
        <f>'M1-In'!J146</f>
        <v>0</v>
      </c>
      <c r="K146" s="135">
        <f>'M1-In'!K146</f>
        <v>0</v>
      </c>
      <c r="L146" s="135">
        <f>'M1-In'!L146</f>
        <v>0</v>
      </c>
      <c r="M146" s="181">
        <f>BerM2!E146</f>
        <v>0</v>
      </c>
      <c r="N146" s="202">
        <f>'M1-In'!N146</f>
        <v>0</v>
      </c>
      <c r="O146" s="141"/>
      <c r="P146" s="202"/>
      <c r="Q146" s="205"/>
      <c r="R146" s="222" t="str">
        <f>BerM2!G146</f>
        <v>OK</v>
      </c>
      <c r="S146" s="141"/>
      <c r="T146" s="180">
        <f>BerM2!P146</f>
        <v>0</v>
      </c>
      <c r="U146" s="202"/>
      <c r="V146" s="221" t="str">
        <f>BerM2!R146</f>
        <v>OK</v>
      </c>
      <c r="W146" s="180">
        <f>BerM2!S146</f>
        <v>0</v>
      </c>
      <c r="X146" s="143"/>
      <c r="Y146" s="135"/>
      <c r="Z146" s="135"/>
      <c r="AA146" s="135"/>
      <c r="AB146" s="135"/>
      <c r="AC146" s="182"/>
      <c r="AD146" s="216"/>
      <c r="AE146" s="216"/>
      <c r="AF146" s="216"/>
      <c r="AG146" s="216"/>
      <c r="AH146" s="216"/>
      <c r="AI146" s="216"/>
      <c r="AJ146" s="216"/>
      <c r="AK146" s="221" t="str">
        <f>BerM2!U146</f>
        <v>OK</v>
      </c>
    </row>
    <row r="147" spans="1:37" ht="14.1" customHeight="1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141"/>
      <c r="F147" s="135">
        <f>'M1-In'!F147</f>
        <v>0</v>
      </c>
      <c r="G147" s="135">
        <f>'M1-In'!G147</f>
        <v>0</v>
      </c>
      <c r="H147" s="135">
        <f>'M1-In'!H147</f>
        <v>0</v>
      </c>
      <c r="I147" s="135">
        <f>'M1-In'!I147</f>
        <v>0</v>
      </c>
      <c r="J147" s="135">
        <f>'M1-In'!J147</f>
        <v>0</v>
      </c>
      <c r="K147" s="135">
        <f>'M1-In'!K147</f>
        <v>0</v>
      </c>
      <c r="L147" s="135">
        <f>'M1-In'!L147</f>
        <v>0</v>
      </c>
      <c r="M147" s="181">
        <f>BerM2!E147</f>
        <v>0</v>
      </c>
      <c r="N147" s="202">
        <f>'M1-In'!N147</f>
        <v>0</v>
      </c>
      <c r="O147" s="141"/>
      <c r="P147" s="202"/>
      <c r="Q147" s="205"/>
      <c r="R147" s="222" t="str">
        <f>BerM2!G147</f>
        <v>OK</v>
      </c>
      <c r="S147" s="141"/>
      <c r="T147" s="180">
        <f>BerM2!P147</f>
        <v>0</v>
      </c>
      <c r="U147" s="202"/>
      <c r="V147" s="221" t="str">
        <f>BerM2!R147</f>
        <v>OK</v>
      </c>
      <c r="W147" s="180">
        <f>BerM2!S147</f>
        <v>0</v>
      </c>
      <c r="X147" s="143"/>
      <c r="Y147" s="135"/>
      <c r="Z147" s="135"/>
      <c r="AA147" s="135"/>
      <c r="AB147" s="135"/>
      <c r="AC147" s="182"/>
      <c r="AD147" s="216"/>
      <c r="AE147" s="216"/>
      <c r="AF147" s="216"/>
      <c r="AG147" s="216"/>
      <c r="AH147" s="216"/>
      <c r="AI147" s="216"/>
      <c r="AJ147" s="216"/>
      <c r="AK147" s="221" t="str">
        <f>BerM2!U147</f>
        <v>OK</v>
      </c>
    </row>
    <row r="148" spans="1:37" ht="14.1" customHeight="1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141"/>
      <c r="F148" s="135">
        <f>'M1-In'!F148</f>
        <v>0</v>
      </c>
      <c r="G148" s="135">
        <f>'M1-In'!G148</f>
        <v>0</v>
      </c>
      <c r="H148" s="135">
        <f>'M1-In'!H148</f>
        <v>0</v>
      </c>
      <c r="I148" s="135">
        <f>'M1-In'!I148</f>
        <v>0</v>
      </c>
      <c r="J148" s="135">
        <f>'M1-In'!J148</f>
        <v>0</v>
      </c>
      <c r="K148" s="135">
        <f>'M1-In'!K148</f>
        <v>0</v>
      </c>
      <c r="L148" s="135">
        <f>'M1-In'!L148</f>
        <v>0</v>
      </c>
      <c r="M148" s="181">
        <f>BerM2!E148</f>
        <v>0</v>
      </c>
      <c r="N148" s="202">
        <f>'M1-In'!N148</f>
        <v>0</v>
      </c>
      <c r="O148" s="141"/>
      <c r="P148" s="202"/>
      <c r="Q148" s="205"/>
      <c r="R148" s="222" t="str">
        <f>BerM2!G148</f>
        <v>OK</v>
      </c>
      <c r="S148" s="141"/>
      <c r="T148" s="180">
        <f>BerM2!P148</f>
        <v>0</v>
      </c>
      <c r="U148" s="202"/>
      <c r="V148" s="221" t="str">
        <f>BerM2!R148</f>
        <v>OK</v>
      </c>
      <c r="W148" s="180">
        <f>BerM2!S148</f>
        <v>0</v>
      </c>
      <c r="X148" s="143"/>
      <c r="Y148" s="135"/>
      <c r="Z148" s="135"/>
      <c r="AA148" s="135"/>
      <c r="AB148" s="135"/>
      <c r="AC148" s="182"/>
      <c r="AD148" s="216"/>
      <c r="AE148" s="216"/>
      <c r="AF148" s="216"/>
      <c r="AG148" s="216"/>
      <c r="AH148" s="216"/>
      <c r="AI148" s="216"/>
      <c r="AJ148" s="216"/>
      <c r="AK148" s="221" t="str">
        <f>BerM2!U148</f>
        <v>OK</v>
      </c>
    </row>
    <row r="149" spans="1:37" ht="14.1" customHeight="1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141"/>
      <c r="F149" s="135">
        <f>'M1-In'!F149</f>
        <v>0</v>
      </c>
      <c r="G149" s="135">
        <f>'M1-In'!G149</f>
        <v>0</v>
      </c>
      <c r="H149" s="135">
        <f>'M1-In'!H149</f>
        <v>0</v>
      </c>
      <c r="I149" s="135">
        <f>'M1-In'!I149</f>
        <v>0</v>
      </c>
      <c r="J149" s="135">
        <f>'M1-In'!J149</f>
        <v>0</v>
      </c>
      <c r="K149" s="135">
        <f>'M1-In'!K149</f>
        <v>0</v>
      </c>
      <c r="L149" s="135">
        <f>'M1-In'!L149</f>
        <v>0</v>
      </c>
      <c r="M149" s="181">
        <f>BerM2!E149</f>
        <v>0</v>
      </c>
      <c r="N149" s="202">
        <f>'M1-In'!N149</f>
        <v>0</v>
      </c>
      <c r="O149" s="141"/>
      <c r="P149" s="202"/>
      <c r="Q149" s="205"/>
      <c r="R149" s="222" t="str">
        <f>BerM2!G149</f>
        <v>OK</v>
      </c>
      <c r="S149" s="141"/>
      <c r="T149" s="180">
        <f>BerM2!P149</f>
        <v>0</v>
      </c>
      <c r="U149" s="202"/>
      <c r="V149" s="221" t="str">
        <f>BerM2!R149</f>
        <v>OK</v>
      </c>
      <c r="W149" s="180">
        <f>BerM2!S149</f>
        <v>0</v>
      </c>
      <c r="X149" s="143"/>
      <c r="Y149" s="135"/>
      <c r="Z149" s="135"/>
      <c r="AA149" s="135"/>
      <c r="AB149" s="135"/>
      <c r="AC149" s="182"/>
      <c r="AD149" s="216"/>
      <c r="AE149" s="216"/>
      <c r="AF149" s="216"/>
      <c r="AG149" s="216"/>
      <c r="AH149" s="216"/>
      <c r="AI149" s="216"/>
      <c r="AJ149" s="216"/>
      <c r="AK149" s="221" t="str">
        <f>BerM2!U149</f>
        <v>OK</v>
      </c>
    </row>
    <row r="150" spans="1:37" ht="14.1" customHeight="1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141"/>
      <c r="F150" s="135">
        <f>'M1-In'!F150</f>
        <v>0</v>
      </c>
      <c r="G150" s="135">
        <f>'M1-In'!G150</f>
        <v>0</v>
      </c>
      <c r="H150" s="135">
        <f>'M1-In'!H150</f>
        <v>0</v>
      </c>
      <c r="I150" s="135">
        <f>'M1-In'!I150</f>
        <v>0</v>
      </c>
      <c r="J150" s="135">
        <f>'M1-In'!J150</f>
        <v>0</v>
      </c>
      <c r="K150" s="135">
        <f>'M1-In'!K150</f>
        <v>0</v>
      </c>
      <c r="L150" s="135">
        <f>'M1-In'!L150</f>
        <v>0</v>
      </c>
      <c r="M150" s="181">
        <f>BerM2!E150</f>
        <v>0</v>
      </c>
      <c r="N150" s="202">
        <f>'M1-In'!N150</f>
        <v>0</v>
      </c>
      <c r="O150" s="141"/>
      <c r="P150" s="202"/>
      <c r="Q150" s="205"/>
      <c r="R150" s="222" t="str">
        <f>BerM2!G150</f>
        <v>OK</v>
      </c>
      <c r="S150" s="141"/>
      <c r="T150" s="180">
        <f>BerM2!P150</f>
        <v>0</v>
      </c>
      <c r="U150" s="202"/>
      <c r="V150" s="221" t="str">
        <f>BerM2!R150</f>
        <v>OK</v>
      </c>
      <c r="W150" s="180">
        <f>BerM2!S150</f>
        <v>0</v>
      </c>
      <c r="X150" s="143"/>
      <c r="Y150" s="135"/>
      <c r="Z150" s="135"/>
      <c r="AA150" s="135"/>
      <c r="AB150" s="135"/>
      <c r="AC150" s="182"/>
      <c r="AD150" s="216"/>
      <c r="AE150" s="216"/>
      <c r="AF150" s="216"/>
      <c r="AG150" s="216"/>
      <c r="AH150" s="216"/>
      <c r="AI150" s="216"/>
      <c r="AJ150" s="216"/>
      <c r="AK150" s="221" t="str">
        <f>BerM2!U150</f>
        <v>OK</v>
      </c>
    </row>
    <row r="151" spans="1:37" ht="14.1" customHeight="1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141"/>
      <c r="F151" s="135">
        <f>'M1-In'!F151</f>
        <v>0</v>
      </c>
      <c r="G151" s="135">
        <f>'M1-In'!G151</f>
        <v>0</v>
      </c>
      <c r="H151" s="135">
        <f>'M1-In'!H151</f>
        <v>0</v>
      </c>
      <c r="I151" s="135">
        <f>'M1-In'!I151</f>
        <v>0</v>
      </c>
      <c r="J151" s="135">
        <f>'M1-In'!J151</f>
        <v>0</v>
      </c>
      <c r="K151" s="135">
        <f>'M1-In'!K151</f>
        <v>0</v>
      </c>
      <c r="L151" s="135">
        <f>'M1-In'!L151</f>
        <v>0</v>
      </c>
      <c r="M151" s="181">
        <f>BerM2!E151</f>
        <v>0</v>
      </c>
      <c r="N151" s="202">
        <f>'M1-In'!N151</f>
        <v>0</v>
      </c>
      <c r="O151" s="141"/>
      <c r="P151" s="202"/>
      <c r="Q151" s="205"/>
      <c r="R151" s="222" t="str">
        <f>BerM2!G151</f>
        <v>OK</v>
      </c>
      <c r="S151" s="141"/>
      <c r="T151" s="180">
        <f>BerM2!P151</f>
        <v>0</v>
      </c>
      <c r="U151" s="202"/>
      <c r="V151" s="221" t="str">
        <f>BerM2!R151</f>
        <v>OK</v>
      </c>
      <c r="W151" s="180">
        <f>BerM2!S151</f>
        <v>0</v>
      </c>
      <c r="X151" s="143"/>
      <c r="Y151" s="135"/>
      <c r="Z151" s="135"/>
      <c r="AA151" s="135"/>
      <c r="AB151" s="135"/>
      <c r="AC151" s="182"/>
      <c r="AD151" s="216"/>
      <c r="AE151" s="216"/>
      <c r="AF151" s="216"/>
      <c r="AG151" s="216"/>
      <c r="AH151" s="216"/>
      <c r="AI151" s="216"/>
      <c r="AJ151" s="216"/>
      <c r="AK151" s="221" t="str">
        <f>BerM2!U151</f>
        <v>OK</v>
      </c>
    </row>
    <row r="152" spans="1:37" ht="14.1" customHeight="1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141"/>
      <c r="F152" s="135">
        <f>'M1-In'!F152</f>
        <v>0</v>
      </c>
      <c r="G152" s="135">
        <f>'M1-In'!G152</f>
        <v>0</v>
      </c>
      <c r="H152" s="135">
        <f>'M1-In'!H152</f>
        <v>0</v>
      </c>
      <c r="I152" s="135">
        <f>'M1-In'!I152</f>
        <v>0</v>
      </c>
      <c r="J152" s="135">
        <f>'M1-In'!J152</f>
        <v>0</v>
      </c>
      <c r="K152" s="135">
        <f>'M1-In'!K152</f>
        <v>0</v>
      </c>
      <c r="L152" s="135">
        <f>'M1-In'!L152</f>
        <v>0</v>
      </c>
      <c r="M152" s="181">
        <f>BerM2!E152</f>
        <v>0</v>
      </c>
      <c r="N152" s="202">
        <f>'M1-In'!N152</f>
        <v>0</v>
      </c>
      <c r="O152" s="141"/>
      <c r="P152" s="202"/>
      <c r="Q152" s="205"/>
      <c r="R152" s="222" t="str">
        <f>BerM2!G152</f>
        <v>OK</v>
      </c>
      <c r="S152" s="141"/>
      <c r="T152" s="180">
        <f>BerM2!P152</f>
        <v>0</v>
      </c>
      <c r="U152" s="202"/>
      <c r="V152" s="221" t="str">
        <f>BerM2!R152</f>
        <v>OK</v>
      </c>
      <c r="W152" s="180">
        <f>BerM2!S152</f>
        <v>0</v>
      </c>
      <c r="X152" s="143"/>
      <c r="Y152" s="135"/>
      <c r="Z152" s="135"/>
      <c r="AA152" s="135"/>
      <c r="AB152" s="135"/>
      <c r="AC152" s="182"/>
      <c r="AD152" s="216"/>
      <c r="AE152" s="216"/>
      <c r="AF152" s="216"/>
      <c r="AG152" s="216"/>
      <c r="AH152" s="216"/>
      <c r="AI152" s="216"/>
      <c r="AJ152" s="216"/>
      <c r="AK152" s="221" t="str">
        <f>BerM2!U152</f>
        <v>OK</v>
      </c>
    </row>
    <row r="153" spans="1:37" ht="14.1" customHeight="1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141"/>
      <c r="F153" s="135">
        <f>'M1-In'!F153</f>
        <v>0</v>
      </c>
      <c r="G153" s="135">
        <f>'M1-In'!G153</f>
        <v>0</v>
      </c>
      <c r="H153" s="135">
        <f>'M1-In'!H153</f>
        <v>0</v>
      </c>
      <c r="I153" s="135">
        <f>'M1-In'!I153</f>
        <v>0</v>
      </c>
      <c r="J153" s="135">
        <f>'M1-In'!J153</f>
        <v>0</v>
      </c>
      <c r="K153" s="135">
        <f>'M1-In'!K153</f>
        <v>0</v>
      </c>
      <c r="L153" s="135">
        <f>'M1-In'!L153</f>
        <v>0</v>
      </c>
      <c r="M153" s="181">
        <f>BerM2!E153</f>
        <v>0</v>
      </c>
      <c r="N153" s="202">
        <f>'M1-In'!N153</f>
        <v>0</v>
      </c>
      <c r="O153" s="141"/>
      <c r="P153" s="202"/>
      <c r="Q153" s="205"/>
      <c r="R153" s="222" t="str">
        <f>BerM2!G153</f>
        <v>OK</v>
      </c>
      <c r="S153" s="141"/>
      <c r="T153" s="180">
        <f>BerM2!P153</f>
        <v>0</v>
      </c>
      <c r="U153" s="202"/>
      <c r="V153" s="221" t="str">
        <f>BerM2!R153</f>
        <v>OK</v>
      </c>
      <c r="W153" s="180">
        <f>BerM2!S153</f>
        <v>0</v>
      </c>
      <c r="X153" s="143"/>
      <c r="Y153" s="135"/>
      <c r="Z153" s="135"/>
      <c r="AA153" s="135"/>
      <c r="AB153" s="135"/>
      <c r="AC153" s="182"/>
      <c r="AD153" s="216"/>
      <c r="AE153" s="216"/>
      <c r="AF153" s="216"/>
      <c r="AG153" s="216"/>
      <c r="AH153" s="216"/>
      <c r="AI153" s="216"/>
      <c r="AJ153" s="216"/>
      <c r="AK153" s="221" t="str">
        <f>BerM2!U153</f>
        <v>OK</v>
      </c>
    </row>
    <row r="154" spans="1:37" ht="14.1" customHeight="1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141"/>
      <c r="F154" s="135">
        <f>'M1-In'!F154</f>
        <v>0</v>
      </c>
      <c r="G154" s="135">
        <f>'M1-In'!G154</f>
        <v>0</v>
      </c>
      <c r="H154" s="135">
        <f>'M1-In'!H154</f>
        <v>0</v>
      </c>
      <c r="I154" s="135">
        <f>'M1-In'!I154</f>
        <v>0</v>
      </c>
      <c r="J154" s="135">
        <f>'M1-In'!J154</f>
        <v>0</v>
      </c>
      <c r="K154" s="135">
        <f>'M1-In'!K154</f>
        <v>0</v>
      </c>
      <c r="L154" s="135">
        <f>'M1-In'!L154</f>
        <v>0</v>
      </c>
      <c r="M154" s="181">
        <f>BerM2!E154</f>
        <v>0</v>
      </c>
      <c r="N154" s="202">
        <f>'M1-In'!N154</f>
        <v>0</v>
      </c>
      <c r="O154" s="141"/>
      <c r="P154" s="202"/>
      <c r="Q154" s="205"/>
      <c r="R154" s="222" t="str">
        <f>BerM2!G154</f>
        <v>OK</v>
      </c>
      <c r="S154" s="141"/>
      <c r="T154" s="180">
        <f>BerM2!P154</f>
        <v>0</v>
      </c>
      <c r="U154" s="202"/>
      <c r="V154" s="221" t="str">
        <f>BerM2!R154</f>
        <v>OK</v>
      </c>
      <c r="W154" s="180">
        <f>BerM2!S154</f>
        <v>0</v>
      </c>
      <c r="X154" s="143"/>
      <c r="Y154" s="135"/>
      <c r="Z154" s="135"/>
      <c r="AA154" s="135"/>
      <c r="AB154" s="135"/>
      <c r="AC154" s="182"/>
      <c r="AD154" s="216"/>
      <c r="AE154" s="216"/>
      <c r="AF154" s="216"/>
      <c r="AG154" s="216"/>
      <c r="AH154" s="216"/>
      <c r="AI154" s="216"/>
      <c r="AJ154" s="216"/>
      <c r="AK154" s="221" t="str">
        <f>BerM2!U154</f>
        <v>OK</v>
      </c>
    </row>
    <row r="155" spans="1:37" ht="14.1" customHeight="1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141"/>
      <c r="F155" s="135">
        <f>'M1-In'!F155</f>
        <v>0</v>
      </c>
      <c r="G155" s="135">
        <f>'M1-In'!G155</f>
        <v>0</v>
      </c>
      <c r="H155" s="135">
        <f>'M1-In'!H155</f>
        <v>0</v>
      </c>
      <c r="I155" s="135">
        <f>'M1-In'!I155</f>
        <v>0</v>
      </c>
      <c r="J155" s="135">
        <f>'M1-In'!J155</f>
        <v>0</v>
      </c>
      <c r="K155" s="135">
        <f>'M1-In'!K155</f>
        <v>0</v>
      </c>
      <c r="L155" s="135">
        <f>'M1-In'!L155</f>
        <v>0</v>
      </c>
      <c r="M155" s="181">
        <f>BerM2!E155</f>
        <v>0</v>
      </c>
      <c r="N155" s="202">
        <f>'M1-In'!N155</f>
        <v>0</v>
      </c>
      <c r="O155" s="141"/>
      <c r="P155" s="202"/>
      <c r="Q155" s="205"/>
      <c r="R155" s="222" t="str">
        <f>BerM2!G155</f>
        <v>OK</v>
      </c>
      <c r="S155" s="141"/>
      <c r="T155" s="180">
        <f>BerM2!P155</f>
        <v>0</v>
      </c>
      <c r="U155" s="202"/>
      <c r="V155" s="221" t="str">
        <f>BerM2!R155</f>
        <v>OK</v>
      </c>
      <c r="W155" s="180">
        <f>BerM2!S155</f>
        <v>0</v>
      </c>
      <c r="X155" s="143"/>
      <c r="Y155" s="135"/>
      <c r="Z155" s="135"/>
      <c r="AA155" s="135"/>
      <c r="AB155" s="135"/>
      <c r="AC155" s="182"/>
      <c r="AD155" s="216"/>
      <c r="AE155" s="216"/>
      <c r="AF155" s="216"/>
      <c r="AG155" s="216"/>
      <c r="AH155" s="216"/>
      <c r="AI155" s="216"/>
      <c r="AJ155" s="216"/>
      <c r="AK155" s="221" t="str">
        <f>BerM2!U155</f>
        <v>OK</v>
      </c>
    </row>
    <row r="156" spans="1:37" ht="14.1" customHeight="1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141"/>
      <c r="F156" s="135">
        <f>'M1-In'!F156</f>
        <v>0</v>
      </c>
      <c r="G156" s="135">
        <f>'M1-In'!G156</f>
        <v>0</v>
      </c>
      <c r="H156" s="135">
        <f>'M1-In'!H156</f>
        <v>0</v>
      </c>
      <c r="I156" s="135">
        <f>'M1-In'!I156</f>
        <v>0</v>
      </c>
      <c r="J156" s="135">
        <f>'M1-In'!J156</f>
        <v>0</v>
      </c>
      <c r="K156" s="135">
        <f>'M1-In'!K156</f>
        <v>0</v>
      </c>
      <c r="L156" s="135">
        <f>'M1-In'!L156</f>
        <v>0</v>
      </c>
      <c r="M156" s="181">
        <f>BerM2!E156</f>
        <v>0</v>
      </c>
      <c r="N156" s="202">
        <f>'M1-In'!N156</f>
        <v>0</v>
      </c>
      <c r="O156" s="141"/>
      <c r="P156" s="202"/>
      <c r="Q156" s="205"/>
      <c r="R156" s="222" t="str">
        <f>BerM2!G156</f>
        <v>OK</v>
      </c>
      <c r="S156" s="141"/>
      <c r="T156" s="180">
        <f>BerM2!P156</f>
        <v>0</v>
      </c>
      <c r="U156" s="202"/>
      <c r="V156" s="221" t="str">
        <f>BerM2!R156</f>
        <v>OK</v>
      </c>
      <c r="W156" s="180">
        <f>BerM2!S156</f>
        <v>0</v>
      </c>
      <c r="X156" s="143"/>
      <c r="Y156" s="135"/>
      <c r="Z156" s="135"/>
      <c r="AA156" s="135"/>
      <c r="AB156" s="135"/>
      <c r="AC156" s="182"/>
      <c r="AD156" s="216"/>
      <c r="AE156" s="216"/>
      <c r="AF156" s="216"/>
      <c r="AG156" s="216"/>
      <c r="AH156" s="216"/>
      <c r="AI156" s="216"/>
      <c r="AJ156" s="216"/>
      <c r="AK156" s="221" t="str">
        <f>BerM2!U156</f>
        <v>OK</v>
      </c>
    </row>
    <row r="157" spans="1:37" ht="14.1" customHeight="1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141"/>
      <c r="F157" s="135">
        <f>'M1-In'!F157</f>
        <v>0</v>
      </c>
      <c r="G157" s="135">
        <f>'M1-In'!G157</f>
        <v>0</v>
      </c>
      <c r="H157" s="135">
        <f>'M1-In'!H157</f>
        <v>0</v>
      </c>
      <c r="I157" s="135">
        <f>'M1-In'!I157</f>
        <v>0</v>
      </c>
      <c r="J157" s="135">
        <f>'M1-In'!J157</f>
        <v>0</v>
      </c>
      <c r="K157" s="135">
        <f>'M1-In'!K157</f>
        <v>0</v>
      </c>
      <c r="L157" s="135">
        <f>'M1-In'!L157</f>
        <v>0</v>
      </c>
      <c r="M157" s="181">
        <f>BerM2!E157</f>
        <v>0</v>
      </c>
      <c r="N157" s="202">
        <f>'M1-In'!N157</f>
        <v>0</v>
      </c>
      <c r="O157" s="141"/>
      <c r="P157" s="202"/>
      <c r="Q157" s="205"/>
      <c r="R157" s="222" t="str">
        <f>BerM2!G157</f>
        <v>OK</v>
      </c>
      <c r="S157" s="141"/>
      <c r="T157" s="180">
        <f>BerM2!P157</f>
        <v>0</v>
      </c>
      <c r="U157" s="202"/>
      <c r="V157" s="221" t="str">
        <f>BerM2!R157</f>
        <v>OK</v>
      </c>
      <c r="W157" s="180">
        <f>BerM2!S157</f>
        <v>0</v>
      </c>
      <c r="X157" s="143"/>
      <c r="Y157" s="135"/>
      <c r="Z157" s="135"/>
      <c r="AA157" s="135"/>
      <c r="AB157" s="135"/>
      <c r="AC157" s="182"/>
      <c r="AD157" s="216"/>
      <c r="AE157" s="216"/>
      <c r="AF157" s="216"/>
      <c r="AG157" s="216"/>
      <c r="AH157" s="216"/>
      <c r="AI157" s="216"/>
      <c r="AJ157" s="216"/>
      <c r="AK157" s="221" t="str">
        <f>BerM2!U157</f>
        <v>OK</v>
      </c>
    </row>
    <row r="158" spans="1:37" ht="14.1" customHeight="1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141"/>
      <c r="F158" s="135">
        <f>'M1-In'!F158</f>
        <v>0</v>
      </c>
      <c r="G158" s="135">
        <f>'M1-In'!G158</f>
        <v>0</v>
      </c>
      <c r="H158" s="135">
        <f>'M1-In'!H158</f>
        <v>0</v>
      </c>
      <c r="I158" s="135">
        <f>'M1-In'!I158</f>
        <v>0</v>
      </c>
      <c r="J158" s="135">
        <f>'M1-In'!J158</f>
        <v>0</v>
      </c>
      <c r="K158" s="135">
        <f>'M1-In'!K158</f>
        <v>0</v>
      </c>
      <c r="L158" s="135">
        <f>'M1-In'!L158</f>
        <v>0</v>
      </c>
      <c r="M158" s="181">
        <f>BerM2!E158</f>
        <v>0</v>
      </c>
      <c r="N158" s="202">
        <f>'M1-In'!N158</f>
        <v>0</v>
      </c>
      <c r="O158" s="141"/>
      <c r="P158" s="202"/>
      <c r="Q158" s="205"/>
      <c r="R158" s="222" t="str">
        <f>BerM2!G158</f>
        <v>OK</v>
      </c>
      <c r="S158" s="141"/>
      <c r="T158" s="180">
        <f>BerM2!P158</f>
        <v>0</v>
      </c>
      <c r="U158" s="202"/>
      <c r="V158" s="221" t="str">
        <f>BerM2!R158</f>
        <v>OK</v>
      </c>
      <c r="W158" s="180">
        <f>BerM2!S158</f>
        <v>0</v>
      </c>
      <c r="X158" s="143"/>
      <c r="Y158" s="135"/>
      <c r="Z158" s="135"/>
      <c r="AA158" s="135"/>
      <c r="AB158" s="135"/>
      <c r="AC158" s="182"/>
      <c r="AD158" s="216"/>
      <c r="AE158" s="216"/>
      <c r="AF158" s="216"/>
      <c r="AG158" s="216"/>
      <c r="AH158" s="216"/>
      <c r="AI158" s="216"/>
      <c r="AJ158" s="216"/>
      <c r="AK158" s="221" t="str">
        <f>BerM2!U158</f>
        <v>OK</v>
      </c>
    </row>
    <row r="159" spans="1:37" ht="14.1" customHeight="1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141"/>
      <c r="F159" s="135">
        <f>'M1-In'!F159</f>
        <v>0</v>
      </c>
      <c r="G159" s="135">
        <f>'M1-In'!G159</f>
        <v>0</v>
      </c>
      <c r="H159" s="135">
        <f>'M1-In'!H159</f>
        <v>0</v>
      </c>
      <c r="I159" s="135">
        <f>'M1-In'!I159</f>
        <v>0</v>
      </c>
      <c r="J159" s="135">
        <f>'M1-In'!J159</f>
        <v>0</v>
      </c>
      <c r="K159" s="135">
        <f>'M1-In'!K159</f>
        <v>0</v>
      </c>
      <c r="L159" s="135">
        <f>'M1-In'!L159</f>
        <v>0</v>
      </c>
      <c r="M159" s="181">
        <f>BerM2!E159</f>
        <v>0</v>
      </c>
      <c r="N159" s="202">
        <f>'M1-In'!N159</f>
        <v>0</v>
      </c>
      <c r="O159" s="141"/>
      <c r="P159" s="202"/>
      <c r="Q159" s="205"/>
      <c r="R159" s="222" t="str">
        <f>BerM2!G159</f>
        <v>OK</v>
      </c>
      <c r="S159" s="141"/>
      <c r="T159" s="180">
        <f>BerM2!P159</f>
        <v>0</v>
      </c>
      <c r="U159" s="202"/>
      <c r="V159" s="221" t="str">
        <f>BerM2!R159</f>
        <v>OK</v>
      </c>
      <c r="W159" s="180">
        <f>BerM2!S159</f>
        <v>0</v>
      </c>
      <c r="X159" s="143"/>
      <c r="Y159" s="135"/>
      <c r="Z159" s="135"/>
      <c r="AA159" s="135"/>
      <c r="AB159" s="135"/>
      <c r="AC159" s="182"/>
      <c r="AD159" s="216"/>
      <c r="AE159" s="216"/>
      <c r="AF159" s="216"/>
      <c r="AG159" s="216"/>
      <c r="AH159" s="216"/>
      <c r="AI159" s="216"/>
      <c r="AJ159" s="216"/>
      <c r="AK159" s="221" t="str">
        <f>BerM2!U159</f>
        <v>OK</v>
      </c>
    </row>
    <row r="160" spans="1:37" ht="14.1" customHeight="1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141"/>
      <c r="F160" s="135">
        <f>'M1-In'!F160</f>
        <v>0</v>
      </c>
      <c r="G160" s="135">
        <f>'M1-In'!G160</f>
        <v>0</v>
      </c>
      <c r="H160" s="135">
        <f>'M1-In'!H160</f>
        <v>0</v>
      </c>
      <c r="I160" s="135">
        <f>'M1-In'!I160</f>
        <v>0</v>
      </c>
      <c r="J160" s="135">
        <f>'M1-In'!J160</f>
        <v>0</v>
      </c>
      <c r="K160" s="135">
        <f>'M1-In'!K160</f>
        <v>0</v>
      </c>
      <c r="L160" s="135">
        <f>'M1-In'!L160</f>
        <v>0</v>
      </c>
      <c r="M160" s="181">
        <f>BerM2!E160</f>
        <v>0</v>
      </c>
      <c r="N160" s="202">
        <f>'M1-In'!N160</f>
        <v>0</v>
      </c>
      <c r="O160" s="141"/>
      <c r="P160" s="202"/>
      <c r="Q160" s="205"/>
      <c r="R160" s="222" t="str">
        <f>BerM2!G160</f>
        <v>OK</v>
      </c>
      <c r="S160" s="141"/>
      <c r="T160" s="180">
        <f>BerM2!P160</f>
        <v>0</v>
      </c>
      <c r="U160" s="202"/>
      <c r="V160" s="221" t="str">
        <f>BerM2!R160</f>
        <v>OK</v>
      </c>
      <c r="W160" s="180">
        <f>BerM2!S160</f>
        <v>0</v>
      </c>
      <c r="X160" s="143"/>
      <c r="Y160" s="135"/>
      <c r="Z160" s="135"/>
      <c r="AA160" s="135"/>
      <c r="AB160" s="135"/>
      <c r="AC160" s="182"/>
      <c r="AD160" s="216"/>
      <c r="AE160" s="216"/>
      <c r="AF160" s="216"/>
      <c r="AG160" s="216"/>
      <c r="AH160" s="216"/>
      <c r="AI160" s="216"/>
      <c r="AJ160" s="216"/>
      <c r="AK160" s="221" t="str">
        <f>BerM2!U160</f>
        <v>OK</v>
      </c>
    </row>
    <row r="161" spans="1:37" ht="14.1" customHeight="1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141"/>
      <c r="F161" s="135">
        <f>'M1-In'!F161</f>
        <v>0</v>
      </c>
      <c r="G161" s="135">
        <f>'M1-In'!G161</f>
        <v>0</v>
      </c>
      <c r="H161" s="135">
        <f>'M1-In'!H161</f>
        <v>0</v>
      </c>
      <c r="I161" s="135">
        <f>'M1-In'!I161</f>
        <v>0</v>
      </c>
      <c r="J161" s="135">
        <f>'M1-In'!J161</f>
        <v>0</v>
      </c>
      <c r="K161" s="135">
        <f>'M1-In'!K161</f>
        <v>0</v>
      </c>
      <c r="L161" s="135">
        <f>'M1-In'!L161</f>
        <v>0</v>
      </c>
      <c r="M161" s="181">
        <f>BerM2!E161</f>
        <v>0</v>
      </c>
      <c r="N161" s="202">
        <f>'M1-In'!N161</f>
        <v>0</v>
      </c>
      <c r="O161" s="141"/>
      <c r="P161" s="202"/>
      <c r="Q161" s="205"/>
      <c r="R161" s="222" t="str">
        <f>BerM2!G161</f>
        <v>OK</v>
      </c>
      <c r="S161" s="141"/>
      <c r="T161" s="180">
        <f>BerM2!P161</f>
        <v>0</v>
      </c>
      <c r="U161" s="202"/>
      <c r="V161" s="221" t="str">
        <f>BerM2!R161</f>
        <v>OK</v>
      </c>
      <c r="W161" s="180">
        <f>BerM2!S161</f>
        <v>0</v>
      </c>
      <c r="X161" s="143"/>
      <c r="Y161" s="135"/>
      <c r="Z161" s="135"/>
      <c r="AA161" s="135"/>
      <c r="AB161" s="135"/>
      <c r="AC161" s="182"/>
      <c r="AD161" s="216"/>
      <c r="AE161" s="216"/>
      <c r="AF161" s="216"/>
      <c r="AG161" s="216"/>
      <c r="AH161" s="216"/>
      <c r="AI161" s="216"/>
      <c r="AJ161" s="216"/>
      <c r="AK161" s="221" t="str">
        <f>BerM2!U161</f>
        <v>OK</v>
      </c>
    </row>
    <row r="162" spans="1:37" ht="14.1" customHeight="1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141"/>
      <c r="F162" s="135">
        <f>'M1-In'!F162</f>
        <v>0</v>
      </c>
      <c r="G162" s="135">
        <f>'M1-In'!G162</f>
        <v>0</v>
      </c>
      <c r="H162" s="135">
        <f>'M1-In'!H162</f>
        <v>0</v>
      </c>
      <c r="I162" s="135">
        <f>'M1-In'!I162</f>
        <v>0</v>
      </c>
      <c r="J162" s="135">
        <f>'M1-In'!J162</f>
        <v>0</v>
      </c>
      <c r="K162" s="135">
        <f>'M1-In'!K162</f>
        <v>0</v>
      </c>
      <c r="L162" s="135">
        <f>'M1-In'!L162</f>
        <v>0</v>
      </c>
      <c r="M162" s="181">
        <f>BerM2!E162</f>
        <v>0</v>
      </c>
      <c r="N162" s="202">
        <f>'M1-In'!N162</f>
        <v>0</v>
      </c>
      <c r="O162" s="141"/>
      <c r="P162" s="202"/>
      <c r="Q162" s="205"/>
      <c r="R162" s="222" t="str">
        <f>BerM2!G162</f>
        <v>OK</v>
      </c>
      <c r="S162" s="141"/>
      <c r="T162" s="180">
        <f>BerM2!P162</f>
        <v>0</v>
      </c>
      <c r="U162" s="202"/>
      <c r="V162" s="221" t="str">
        <f>BerM2!R162</f>
        <v>OK</v>
      </c>
      <c r="W162" s="180">
        <f>BerM2!S162</f>
        <v>0</v>
      </c>
      <c r="X162" s="143"/>
      <c r="Y162" s="135"/>
      <c r="Z162" s="135"/>
      <c r="AA162" s="135"/>
      <c r="AB162" s="135"/>
      <c r="AC162" s="182"/>
      <c r="AD162" s="216"/>
      <c r="AE162" s="216"/>
      <c r="AF162" s="216"/>
      <c r="AG162" s="216"/>
      <c r="AH162" s="216"/>
      <c r="AI162" s="216"/>
      <c r="AJ162" s="216"/>
      <c r="AK162" s="221" t="str">
        <f>BerM2!U162</f>
        <v>OK</v>
      </c>
    </row>
    <row r="163" spans="1:37" ht="14.1" customHeight="1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141"/>
      <c r="F163" s="135">
        <f>'M1-In'!F163</f>
        <v>0</v>
      </c>
      <c r="G163" s="135">
        <f>'M1-In'!G163</f>
        <v>0</v>
      </c>
      <c r="H163" s="135">
        <f>'M1-In'!H163</f>
        <v>0</v>
      </c>
      <c r="I163" s="135">
        <f>'M1-In'!I163</f>
        <v>0</v>
      </c>
      <c r="J163" s="135">
        <f>'M1-In'!J163</f>
        <v>0</v>
      </c>
      <c r="K163" s="135">
        <f>'M1-In'!K163</f>
        <v>0</v>
      </c>
      <c r="L163" s="135">
        <f>'M1-In'!L163</f>
        <v>0</v>
      </c>
      <c r="M163" s="181">
        <f>BerM2!E163</f>
        <v>0</v>
      </c>
      <c r="N163" s="202">
        <f>'M1-In'!N163</f>
        <v>0</v>
      </c>
      <c r="O163" s="141"/>
      <c r="P163" s="202"/>
      <c r="Q163" s="205"/>
      <c r="R163" s="222" t="str">
        <f>BerM2!G163</f>
        <v>OK</v>
      </c>
      <c r="S163" s="141"/>
      <c r="T163" s="180">
        <f>BerM2!P163</f>
        <v>0</v>
      </c>
      <c r="U163" s="202"/>
      <c r="V163" s="221" t="str">
        <f>BerM2!R163</f>
        <v>OK</v>
      </c>
      <c r="W163" s="180">
        <f>BerM2!S163</f>
        <v>0</v>
      </c>
      <c r="X163" s="143"/>
      <c r="Y163" s="135"/>
      <c r="Z163" s="135"/>
      <c r="AA163" s="135"/>
      <c r="AB163" s="135"/>
      <c r="AC163" s="182"/>
      <c r="AD163" s="216"/>
      <c r="AE163" s="216"/>
      <c r="AF163" s="216"/>
      <c r="AG163" s="216"/>
      <c r="AH163" s="216"/>
      <c r="AI163" s="216"/>
      <c r="AJ163" s="216"/>
      <c r="AK163" s="221" t="str">
        <f>BerM2!U163</f>
        <v>OK</v>
      </c>
    </row>
    <row r="164" spans="1:37" ht="14.1" customHeight="1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141"/>
      <c r="F164" s="135">
        <f>'M1-In'!F164</f>
        <v>0</v>
      </c>
      <c r="G164" s="135">
        <f>'M1-In'!G164</f>
        <v>0</v>
      </c>
      <c r="H164" s="135">
        <f>'M1-In'!H164</f>
        <v>0</v>
      </c>
      <c r="I164" s="135">
        <f>'M1-In'!I164</f>
        <v>0</v>
      </c>
      <c r="J164" s="135">
        <f>'M1-In'!J164</f>
        <v>0</v>
      </c>
      <c r="K164" s="135">
        <f>'M1-In'!K164</f>
        <v>0</v>
      </c>
      <c r="L164" s="135">
        <f>'M1-In'!L164</f>
        <v>0</v>
      </c>
      <c r="M164" s="181">
        <f>BerM2!E164</f>
        <v>0</v>
      </c>
      <c r="N164" s="202">
        <f>'M1-In'!N164</f>
        <v>0</v>
      </c>
      <c r="O164" s="141"/>
      <c r="P164" s="202"/>
      <c r="Q164" s="205"/>
      <c r="R164" s="222" t="str">
        <f>BerM2!G164</f>
        <v>OK</v>
      </c>
      <c r="S164" s="141"/>
      <c r="T164" s="180">
        <f>BerM2!P164</f>
        <v>0</v>
      </c>
      <c r="U164" s="202"/>
      <c r="V164" s="221" t="str">
        <f>BerM2!R164</f>
        <v>OK</v>
      </c>
      <c r="W164" s="180">
        <f>BerM2!S164</f>
        <v>0</v>
      </c>
      <c r="X164" s="143"/>
      <c r="Y164" s="135"/>
      <c r="Z164" s="135"/>
      <c r="AA164" s="135"/>
      <c r="AB164" s="135"/>
      <c r="AC164" s="182"/>
      <c r="AD164" s="216"/>
      <c r="AE164" s="216"/>
      <c r="AF164" s="216"/>
      <c r="AG164" s="216"/>
      <c r="AH164" s="216"/>
      <c r="AI164" s="216"/>
      <c r="AJ164" s="216"/>
      <c r="AK164" s="221" t="str">
        <f>BerM2!U164</f>
        <v>OK</v>
      </c>
    </row>
    <row r="165" spans="1:37" ht="14.1" customHeight="1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141"/>
      <c r="F165" s="135">
        <f>'M1-In'!F165</f>
        <v>0</v>
      </c>
      <c r="G165" s="135">
        <f>'M1-In'!G165</f>
        <v>0</v>
      </c>
      <c r="H165" s="135">
        <f>'M1-In'!H165</f>
        <v>0</v>
      </c>
      <c r="I165" s="135">
        <f>'M1-In'!I165</f>
        <v>0</v>
      </c>
      <c r="J165" s="135">
        <f>'M1-In'!J165</f>
        <v>0</v>
      </c>
      <c r="K165" s="135">
        <f>'M1-In'!K165</f>
        <v>0</v>
      </c>
      <c r="L165" s="135">
        <f>'M1-In'!L165</f>
        <v>0</v>
      </c>
      <c r="M165" s="181">
        <f>BerM2!E165</f>
        <v>0</v>
      </c>
      <c r="N165" s="202">
        <f>'M1-In'!N165</f>
        <v>0</v>
      </c>
      <c r="O165" s="141"/>
      <c r="P165" s="202"/>
      <c r="Q165" s="205"/>
      <c r="R165" s="222" t="str">
        <f>BerM2!G165</f>
        <v>OK</v>
      </c>
      <c r="S165" s="141"/>
      <c r="T165" s="180">
        <f>BerM2!P165</f>
        <v>0</v>
      </c>
      <c r="U165" s="202"/>
      <c r="V165" s="221" t="str">
        <f>BerM2!R165</f>
        <v>OK</v>
      </c>
      <c r="W165" s="180">
        <f>BerM2!S165</f>
        <v>0</v>
      </c>
      <c r="X165" s="143"/>
      <c r="Y165" s="135"/>
      <c r="Z165" s="135"/>
      <c r="AA165" s="135"/>
      <c r="AB165" s="135"/>
      <c r="AC165" s="182"/>
      <c r="AD165" s="216"/>
      <c r="AE165" s="216"/>
      <c r="AF165" s="216"/>
      <c r="AG165" s="216"/>
      <c r="AH165" s="216"/>
      <c r="AI165" s="216"/>
      <c r="AJ165" s="216"/>
      <c r="AK165" s="221" t="str">
        <f>BerM2!U165</f>
        <v>OK</v>
      </c>
    </row>
    <row r="166" spans="1:37" ht="14.1" customHeight="1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141"/>
      <c r="F166" s="135">
        <f>'M1-In'!F166</f>
        <v>0</v>
      </c>
      <c r="G166" s="135">
        <f>'M1-In'!G166</f>
        <v>0</v>
      </c>
      <c r="H166" s="135">
        <f>'M1-In'!H166</f>
        <v>0</v>
      </c>
      <c r="I166" s="135">
        <f>'M1-In'!I166</f>
        <v>0</v>
      </c>
      <c r="J166" s="135">
        <f>'M1-In'!J166</f>
        <v>0</v>
      </c>
      <c r="K166" s="135">
        <f>'M1-In'!K166</f>
        <v>0</v>
      </c>
      <c r="L166" s="135">
        <f>'M1-In'!L166</f>
        <v>0</v>
      </c>
      <c r="M166" s="181">
        <f>BerM2!E166</f>
        <v>0</v>
      </c>
      <c r="N166" s="202">
        <f>'M1-In'!N166</f>
        <v>0</v>
      </c>
      <c r="O166" s="141"/>
      <c r="P166" s="202"/>
      <c r="Q166" s="205"/>
      <c r="R166" s="222" t="str">
        <f>BerM2!G166</f>
        <v>OK</v>
      </c>
      <c r="S166" s="141"/>
      <c r="T166" s="180">
        <f>BerM2!P166</f>
        <v>0</v>
      </c>
      <c r="U166" s="202"/>
      <c r="V166" s="221" t="str">
        <f>BerM2!R166</f>
        <v>OK</v>
      </c>
      <c r="W166" s="180">
        <f>BerM2!S166</f>
        <v>0</v>
      </c>
      <c r="X166" s="143"/>
      <c r="Y166" s="135"/>
      <c r="Z166" s="135"/>
      <c r="AA166" s="135"/>
      <c r="AB166" s="135"/>
      <c r="AC166" s="182"/>
      <c r="AD166" s="216"/>
      <c r="AE166" s="216"/>
      <c r="AF166" s="216"/>
      <c r="AG166" s="216"/>
      <c r="AH166" s="216"/>
      <c r="AI166" s="216"/>
      <c r="AJ166" s="216"/>
      <c r="AK166" s="221" t="str">
        <f>BerM2!U166</f>
        <v>OK</v>
      </c>
    </row>
    <row r="167" spans="1:37" ht="14.1" customHeight="1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141"/>
      <c r="F167" s="135">
        <f>'M1-In'!F167</f>
        <v>0</v>
      </c>
      <c r="G167" s="135">
        <f>'M1-In'!G167</f>
        <v>0</v>
      </c>
      <c r="H167" s="135">
        <f>'M1-In'!H167</f>
        <v>0</v>
      </c>
      <c r="I167" s="135">
        <f>'M1-In'!I167</f>
        <v>0</v>
      </c>
      <c r="J167" s="135">
        <f>'M1-In'!J167</f>
        <v>0</v>
      </c>
      <c r="K167" s="135">
        <f>'M1-In'!K167</f>
        <v>0</v>
      </c>
      <c r="L167" s="135">
        <f>'M1-In'!L167</f>
        <v>0</v>
      </c>
      <c r="M167" s="181">
        <f>BerM2!E167</f>
        <v>0</v>
      </c>
      <c r="N167" s="202">
        <f>'M1-In'!N167</f>
        <v>0</v>
      </c>
      <c r="O167" s="141"/>
      <c r="P167" s="202"/>
      <c r="Q167" s="205"/>
      <c r="R167" s="222" t="str">
        <f>BerM2!G167</f>
        <v>OK</v>
      </c>
      <c r="S167" s="141"/>
      <c r="T167" s="180">
        <f>BerM2!P167</f>
        <v>0</v>
      </c>
      <c r="U167" s="202"/>
      <c r="V167" s="221" t="str">
        <f>BerM2!R167</f>
        <v>OK</v>
      </c>
      <c r="W167" s="180">
        <f>BerM2!S167</f>
        <v>0</v>
      </c>
      <c r="X167" s="143"/>
      <c r="Y167" s="135"/>
      <c r="Z167" s="135"/>
      <c r="AA167" s="135"/>
      <c r="AB167" s="135"/>
      <c r="AC167" s="182"/>
      <c r="AD167" s="216"/>
      <c r="AE167" s="216"/>
      <c r="AF167" s="216"/>
      <c r="AG167" s="216"/>
      <c r="AH167" s="216"/>
      <c r="AI167" s="216"/>
      <c r="AJ167" s="216"/>
      <c r="AK167" s="221" t="str">
        <f>BerM2!U167</f>
        <v>OK</v>
      </c>
    </row>
    <row r="168" spans="1:37" ht="14.1" customHeight="1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141"/>
      <c r="F168" s="135">
        <f>'M1-In'!F168</f>
        <v>0</v>
      </c>
      <c r="G168" s="135">
        <f>'M1-In'!G168</f>
        <v>0</v>
      </c>
      <c r="H168" s="135">
        <f>'M1-In'!H168</f>
        <v>0</v>
      </c>
      <c r="I168" s="135">
        <f>'M1-In'!I168</f>
        <v>0</v>
      </c>
      <c r="J168" s="135">
        <f>'M1-In'!J168</f>
        <v>0</v>
      </c>
      <c r="K168" s="135">
        <f>'M1-In'!K168</f>
        <v>0</v>
      </c>
      <c r="L168" s="135">
        <f>'M1-In'!L168</f>
        <v>0</v>
      </c>
      <c r="M168" s="181">
        <f>BerM2!E168</f>
        <v>0</v>
      </c>
      <c r="N168" s="202">
        <f>'M1-In'!N168</f>
        <v>0</v>
      </c>
      <c r="O168" s="141"/>
      <c r="P168" s="202"/>
      <c r="Q168" s="205"/>
      <c r="R168" s="222" t="str">
        <f>BerM2!G168</f>
        <v>OK</v>
      </c>
      <c r="S168" s="141"/>
      <c r="T168" s="180">
        <f>BerM2!P168</f>
        <v>0</v>
      </c>
      <c r="U168" s="202"/>
      <c r="V168" s="221" t="str">
        <f>BerM2!R168</f>
        <v>OK</v>
      </c>
      <c r="W168" s="180">
        <f>BerM2!S168</f>
        <v>0</v>
      </c>
      <c r="X168" s="143"/>
      <c r="Y168" s="135"/>
      <c r="Z168" s="135"/>
      <c r="AA168" s="135"/>
      <c r="AB168" s="135"/>
      <c r="AC168" s="182"/>
      <c r="AD168" s="216"/>
      <c r="AE168" s="216"/>
      <c r="AF168" s="216"/>
      <c r="AG168" s="216"/>
      <c r="AH168" s="216"/>
      <c r="AI168" s="216"/>
      <c r="AJ168" s="216"/>
      <c r="AK168" s="221" t="str">
        <f>BerM2!U168</f>
        <v>OK</v>
      </c>
    </row>
    <row r="169" spans="1:37" ht="14.1" customHeight="1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141"/>
      <c r="F169" s="135">
        <f>'M1-In'!F169</f>
        <v>0</v>
      </c>
      <c r="G169" s="135">
        <f>'M1-In'!G169</f>
        <v>0</v>
      </c>
      <c r="H169" s="135">
        <f>'M1-In'!H169</f>
        <v>0</v>
      </c>
      <c r="I169" s="135">
        <f>'M1-In'!I169</f>
        <v>0</v>
      </c>
      <c r="J169" s="135">
        <f>'M1-In'!J169</f>
        <v>0</v>
      </c>
      <c r="K169" s="135">
        <f>'M1-In'!K169</f>
        <v>0</v>
      </c>
      <c r="L169" s="135">
        <f>'M1-In'!L169</f>
        <v>0</v>
      </c>
      <c r="M169" s="181">
        <f>BerM2!E169</f>
        <v>0</v>
      </c>
      <c r="N169" s="202">
        <f>'M1-In'!N169</f>
        <v>0</v>
      </c>
      <c r="O169" s="141"/>
      <c r="P169" s="202"/>
      <c r="Q169" s="205"/>
      <c r="R169" s="222" t="str">
        <f>BerM2!G169</f>
        <v>OK</v>
      </c>
      <c r="S169" s="141"/>
      <c r="T169" s="180">
        <f>BerM2!P169</f>
        <v>0</v>
      </c>
      <c r="U169" s="202"/>
      <c r="V169" s="221" t="str">
        <f>BerM2!R169</f>
        <v>OK</v>
      </c>
      <c r="W169" s="180">
        <f>BerM2!S169</f>
        <v>0</v>
      </c>
      <c r="X169" s="143"/>
      <c r="Y169" s="135"/>
      <c r="Z169" s="135"/>
      <c r="AA169" s="135"/>
      <c r="AB169" s="135"/>
      <c r="AC169" s="182"/>
      <c r="AD169" s="216"/>
      <c r="AE169" s="216"/>
      <c r="AF169" s="216"/>
      <c r="AG169" s="216"/>
      <c r="AH169" s="216"/>
      <c r="AI169" s="216"/>
      <c r="AJ169" s="216"/>
      <c r="AK169" s="221" t="str">
        <f>BerM2!U169</f>
        <v>OK</v>
      </c>
    </row>
    <row r="170" spans="1:37" ht="14.1" customHeight="1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141"/>
      <c r="F170" s="135">
        <f>'M1-In'!F170</f>
        <v>0</v>
      </c>
      <c r="G170" s="135">
        <f>'M1-In'!G170</f>
        <v>0</v>
      </c>
      <c r="H170" s="135">
        <f>'M1-In'!H170</f>
        <v>0</v>
      </c>
      <c r="I170" s="135">
        <f>'M1-In'!I170</f>
        <v>0</v>
      </c>
      <c r="J170" s="135">
        <f>'M1-In'!J170</f>
        <v>0</v>
      </c>
      <c r="K170" s="135">
        <f>'M1-In'!K170</f>
        <v>0</v>
      </c>
      <c r="L170" s="135">
        <f>'M1-In'!L170</f>
        <v>0</v>
      </c>
      <c r="M170" s="181">
        <f>BerM2!E170</f>
        <v>0</v>
      </c>
      <c r="N170" s="202">
        <f>'M1-In'!N170</f>
        <v>0</v>
      </c>
      <c r="O170" s="141"/>
      <c r="P170" s="202"/>
      <c r="Q170" s="205"/>
      <c r="R170" s="222" t="str">
        <f>BerM2!G170</f>
        <v>OK</v>
      </c>
      <c r="S170" s="141"/>
      <c r="T170" s="180">
        <f>BerM2!P170</f>
        <v>0</v>
      </c>
      <c r="U170" s="202"/>
      <c r="V170" s="221" t="str">
        <f>BerM2!R170</f>
        <v>OK</v>
      </c>
      <c r="W170" s="180">
        <f>BerM2!S170</f>
        <v>0</v>
      </c>
      <c r="X170" s="143"/>
      <c r="Y170" s="135"/>
      <c r="Z170" s="135"/>
      <c r="AA170" s="135"/>
      <c r="AB170" s="135"/>
      <c r="AC170" s="182"/>
      <c r="AD170" s="216"/>
      <c r="AE170" s="216"/>
      <c r="AF170" s="216"/>
      <c r="AG170" s="216"/>
      <c r="AH170" s="216"/>
      <c r="AI170" s="216"/>
      <c r="AJ170" s="216"/>
      <c r="AK170" s="221" t="str">
        <f>BerM2!U170</f>
        <v>OK</v>
      </c>
    </row>
    <row r="171" spans="1:37" ht="14.1" customHeight="1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141"/>
      <c r="F171" s="135">
        <f>'M1-In'!F171</f>
        <v>0</v>
      </c>
      <c r="G171" s="135">
        <f>'M1-In'!G171</f>
        <v>0</v>
      </c>
      <c r="H171" s="135">
        <f>'M1-In'!H171</f>
        <v>0</v>
      </c>
      <c r="I171" s="135">
        <f>'M1-In'!I171</f>
        <v>0</v>
      </c>
      <c r="J171" s="135">
        <f>'M1-In'!J171</f>
        <v>0</v>
      </c>
      <c r="K171" s="135">
        <f>'M1-In'!K171</f>
        <v>0</v>
      </c>
      <c r="L171" s="135">
        <f>'M1-In'!L171</f>
        <v>0</v>
      </c>
      <c r="M171" s="181">
        <f>BerM2!E171</f>
        <v>0</v>
      </c>
      <c r="N171" s="202">
        <f>'M1-In'!N171</f>
        <v>0</v>
      </c>
      <c r="O171" s="141"/>
      <c r="P171" s="202"/>
      <c r="Q171" s="205"/>
      <c r="R171" s="222" t="str">
        <f>BerM2!G171</f>
        <v>OK</v>
      </c>
      <c r="S171" s="141"/>
      <c r="T171" s="180">
        <f>BerM2!P171</f>
        <v>0</v>
      </c>
      <c r="U171" s="202"/>
      <c r="V171" s="221" t="str">
        <f>BerM2!R171</f>
        <v>OK</v>
      </c>
      <c r="W171" s="180">
        <f>BerM2!S171</f>
        <v>0</v>
      </c>
      <c r="X171" s="143"/>
      <c r="Y171" s="135"/>
      <c r="Z171" s="135"/>
      <c r="AA171" s="135"/>
      <c r="AB171" s="135"/>
      <c r="AC171" s="182"/>
      <c r="AD171" s="216"/>
      <c r="AE171" s="216"/>
      <c r="AF171" s="216"/>
      <c r="AG171" s="216"/>
      <c r="AH171" s="216"/>
      <c r="AI171" s="216"/>
      <c r="AJ171" s="216"/>
      <c r="AK171" s="221" t="str">
        <f>BerM2!U171</f>
        <v>OK</v>
      </c>
    </row>
    <row r="172" spans="1:37" ht="14.1" customHeight="1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141"/>
      <c r="F172" s="135">
        <f>'M1-In'!F172</f>
        <v>0</v>
      </c>
      <c r="G172" s="135">
        <f>'M1-In'!G172</f>
        <v>0</v>
      </c>
      <c r="H172" s="135">
        <f>'M1-In'!H172</f>
        <v>0</v>
      </c>
      <c r="I172" s="135">
        <f>'M1-In'!I172</f>
        <v>0</v>
      </c>
      <c r="J172" s="135">
        <f>'M1-In'!J172</f>
        <v>0</v>
      </c>
      <c r="K172" s="135">
        <f>'M1-In'!K172</f>
        <v>0</v>
      </c>
      <c r="L172" s="135">
        <f>'M1-In'!L172</f>
        <v>0</v>
      </c>
      <c r="M172" s="181">
        <f>BerM2!E172</f>
        <v>0</v>
      </c>
      <c r="N172" s="202">
        <f>'M1-In'!N172</f>
        <v>0</v>
      </c>
      <c r="O172" s="141"/>
      <c r="P172" s="202"/>
      <c r="Q172" s="205"/>
      <c r="R172" s="222" t="str">
        <f>BerM2!G172</f>
        <v>OK</v>
      </c>
      <c r="S172" s="141"/>
      <c r="T172" s="180">
        <f>BerM2!P172</f>
        <v>0</v>
      </c>
      <c r="U172" s="202"/>
      <c r="V172" s="221" t="str">
        <f>BerM2!R172</f>
        <v>OK</v>
      </c>
      <c r="W172" s="180">
        <f>BerM2!S172</f>
        <v>0</v>
      </c>
      <c r="X172" s="143"/>
      <c r="Y172" s="135"/>
      <c r="Z172" s="135"/>
      <c r="AA172" s="135"/>
      <c r="AB172" s="135"/>
      <c r="AC172" s="182"/>
      <c r="AD172" s="216"/>
      <c r="AE172" s="216"/>
      <c r="AF172" s="216"/>
      <c r="AG172" s="216"/>
      <c r="AH172" s="216"/>
      <c r="AI172" s="216"/>
      <c r="AJ172" s="216"/>
      <c r="AK172" s="221" t="str">
        <f>BerM2!U172</f>
        <v>OK</v>
      </c>
    </row>
    <row r="173" spans="1:37" ht="14.1" customHeight="1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141"/>
      <c r="F173" s="135">
        <f>'M1-In'!F173</f>
        <v>0</v>
      </c>
      <c r="G173" s="135">
        <f>'M1-In'!G173</f>
        <v>0</v>
      </c>
      <c r="H173" s="135">
        <f>'M1-In'!H173</f>
        <v>0</v>
      </c>
      <c r="I173" s="135">
        <f>'M1-In'!I173</f>
        <v>0</v>
      </c>
      <c r="J173" s="135">
        <f>'M1-In'!J173</f>
        <v>0</v>
      </c>
      <c r="K173" s="135">
        <f>'M1-In'!K173</f>
        <v>0</v>
      </c>
      <c r="L173" s="135">
        <f>'M1-In'!L173</f>
        <v>0</v>
      </c>
      <c r="M173" s="181">
        <f>BerM2!E173</f>
        <v>0</v>
      </c>
      <c r="N173" s="202">
        <f>'M1-In'!N173</f>
        <v>0</v>
      </c>
      <c r="O173" s="141"/>
      <c r="P173" s="202"/>
      <c r="Q173" s="205"/>
      <c r="R173" s="222" t="str">
        <f>BerM2!G173</f>
        <v>OK</v>
      </c>
      <c r="S173" s="141"/>
      <c r="T173" s="180">
        <f>BerM2!P173</f>
        <v>0</v>
      </c>
      <c r="U173" s="202"/>
      <c r="V173" s="221" t="str">
        <f>BerM2!R173</f>
        <v>OK</v>
      </c>
      <c r="W173" s="180">
        <f>BerM2!S173</f>
        <v>0</v>
      </c>
      <c r="X173" s="143"/>
      <c r="Y173" s="135"/>
      <c r="Z173" s="135"/>
      <c r="AA173" s="135"/>
      <c r="AB173" s="135"/>
      <c r="AC173" s="182"/>
      <c r="AD173" s="216"/>
      <c r="AE173" s="216"/>
      <c r="AF173" s="216"/>
      <c r="AG173" s="216"/>
      <c r="AH173" s="216"/>
      <c r="AI173" s="216"/>
      <c r="AJ173" s="216"/>
      <c r="AK173" s="221" t="str">
        <f>BerM2!U173</f>
        <v>OK</v>
      </c>
    </row>
    <row r="174" spans="1:37" ht="14.1" customHeight="1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141"/>
      <c r="F174" s="135">
        <f>'M1-In'!F174</f>
        <v>0</v>
      </c>
      <c r="G174" s="135">
        <f>'M1-In'!G174</f>
        <v>0</v>
      </c>
      <c r="H174" s="135">
        <f>'M1-In'!H174</f>
        <v>0</v>
      </c>
      <c r="I174" s="135">
        <f>'M1-In'!I174</f>
        <v>0</v>
      </c>
      <c r="J174" s="135">
        <f>'M1-In'!J174</f>
        <v>0</v>
      </c>
      <c r="K174" s="135">
        <f>'M1-In'!K174</f>
        <v>0</v>
      </c>
      <c r="L174" s="135">
        <f>'M1-In'!L174</f>
        <v>0</v>
      </c>
      <c r="M174" s="181">
        <f>BerM2!E174</f>
        <v>0</v>
      </c>
      <c r="N174" s="202">
        <f>'M1-In'!N174</f>
        <v>0</v>
      </c>
      <c r="O174" s="141"/>
      <c r="P174" s="202"/>
      <c r="Q174" s="205"/>
      <c r="R174" s="222" t="str">
        <f>BerM2!G174</f>
        <v>OK</v>
      </c>
      <c r="S174" s="141"/>
      <c r="T174" s="180">
        <f>BerM2!P174</f>
        <v>0</v>
      </c>
      <c r="U174" s="202"/>
      <c r="V174" s="221" t="str">
        <f>BerM2!R174</f>
        <v>OK</v>
      </c>
      <c r="W174" s="180">
        <f>BerM2!S174</f>
        <v>0</v>
      </c>
      <c r="X174" s="143"/>
      <c r="Y174" s="135"/>
      <c r="Z174" s="135"/>
      <c r="AA174" s="135"/>
      <c r="AB174" s="135"/>
      <c r="AC174" s="182"/>
      <c r="AD174" s="216"/>
      <c r="AE174" s="216"/>
      <c r="AF174" s="216"/>
      <c r="AG174" s="216"/>
      <c r="AH174" s="216"/>
      <c r="AI174" s="216"/>
      <c r="AJ174" s="216"/>
      <c r="AK174" s="221" t="str">
        <f>BerM2!U174</f>
        <v>OK</v>
      </c>
    </row>
    <row r="175" spans="1:37" ht="14.1" customHeight="1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141"/>
      <c r="F175" s="135">
        <f>'M1-In'!F175</f>
        <v>0</v>
      </c>
      <c r="G175" s="135">
        <f>'M1-In'!G175</f>
        <v>0</v>
      </c>
      <c r="H175" s="135">
        <f>'M1-In'!H175</f>
        <v>0</v>
      </c>
      <c r="I175" s="135">
        <f>'M1-In'!I175</f>
        <v>0</v>
      </c>
      <c r="J175" s="135">
        <f>'M1-In'!J175</f>
        <v>0</v>
      </c>
      <c r="K175" s="135">
        <f>'M1-In'!K175</f>
        <v>0</v>
      </c>
      <c r="L175" s="135">
        <f>'M1-In'!L175</f>
        <v>0</v>
      </c>
      <c r="M175" s="181">
        <f>BerM2!E175</f>
        <v>0</v>
      </c>
      <c r="N175" s="202">
        <f>'M1-In'!N175</f>
        <v>0</v>
      </c>
      <c r="O175" s="141"/>
      <c r="P175" s="202"/>
      <c r="Q175" s="205"/>
      <c r="R175" s="222" t="str">
        <f>BerM2!G175</f>
        <v>OK</v>
      </c>
      <c r="S175" s="141"/>
      <c r="T175" s="180">
        <f>BerM2!P175</f>
        <v>0</v>
      </c>
      <c r="U175" s="202"/>
      <c r="V175" s="221" t="str">
        <f>BerM2!R175</f>
        <v>OK</v>
      </c>
      <c r="W175" s="180">
        <f>BerM2!S175</f>
        <v>0</v>
      </c>
      <c r="X175" s="143"/>
      <c r="Y175" s="135"/>
      <c r="Z175" s="135"/>
      <c r="AA175" s="135"/>
      <c r="AB175" s="135"/>
      <c r="AC175" s="182"/>
      <c r="AD175" s="216"/>
      <c r="AE175" s="216"/>
      <c r="AF175" s="216"/>
      <c r="AG175" s="216"/>
      <c r="AH175" s="216"/>
      <c r="AI175" s="216"/>
      <c r="AJ175" s="216"/>
      <c r="AK175" s="221" t="str">
        <f>BerM2!U175</f>
        <v>OK</v>
      </c>
    </row>
    <row r="176" spans="1:37" ht="14.1" customHeight="1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141"/>
      <c r="F176" s="135">
        <f>'M1-In'!F176</f>
        <v>0</v>
      </c>
      <c r="G176" s="135">
        <f>'M1-In'!G176</f>
        <v>0</v>
      </c>
      <c r="H176" s="135">
        <f>'M1-In'!H176</f>
        <v>0</v>
      </c>
      <c r="I176" s="135">
        <f>'M1-In'!I176</f>
        <v>0</v>
      </c>
      <c r="J176" s="135">
        <f>'M1-In'!J176</f>
        <v>0</v>
      </c>
      <c r="K176" s="135">
        <f>'M1-In'!K176</f>
        <v>0</v>
      </c>
      <c r="L176" s="135">
        <f>'M1-In'!L176</f>
        <v>0</v>
      </c>
      <c r="M176" s="181">
        <f>BerM2!E176</f>
        <v>0</v>
      </c>
      <c r="N176" s="202">
        <f>'M1-In'!N176</f>
        <v>0</v>
      </c>
      <c r="O176" s="141"/>
      <c r="P176" s="202"/>
      <c r="Q176" s="205"/>
      <c r="R176" s="222" t="str">
        <f>BerM2!G176</f>
        <v>OK</v>
      </c>
      <c r="S176" s="141"/>
      <c r="T176" s="180">
        <f>BerM2!P176</f>
        <v>0</v>
      </c>
      <c r="U176" s="202"/>
      <c r="V176" s="221" t="str">
        <f>BerM2!R176</f>
        <v>OK</v>
      </c>
      <c r="W176" s="180">
        <f>BerM2!S176</f>
        <v>0</v>
      </c>
      <c r="X176" s="143"/>
      <c r="Y176" s="135"/>
      <c r="Z176" s="135"/>
      <c r="AA176" s="135"/>
      <c r="AB176" s="135"/>
      <c r="AC176" s="182"/>
      <c r="AD176" s="216"/>
      <c r="AE176" s="216"/>
      <c r="AF176" s="216"/>
      <c r="AG176" s="216"/>
      <c r="AH176" s="216"/>
      <c r="AI176" s="216"/>
      <c r="AJ176" s="216"/>
      <c r="AK176" s="221" t="str">
        <f>BerM2!U176</f>
        <v>OK</v>
      </c>
    </row>
    <row r="177" spans="1:37" ht="14.1" customHeight="1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141"/>
      <c r="F177" s="135">
        <f>'M1-In'!F177</f>
        <v>0</v>
      </c>
      <c r="G177" s="135">
        <f>'M1-In'!G177</f>
        <v>0</v>
      </c>
      <c r="H177" s="135">
        <f>'M1-In'!H177</f>
        <v>0</v>
      </c>
      <c r="I177" s="135">
        <f>'M1-In'!I177</f>
        <v>0</v>
      </c>
      <c r="J177" s="135">
        <f>'M1-In'!J177</f>
        <v>0</v>
      </c>
      <c r="K177" s="135">
        <f>'M1-In'!K177</f>
        <v>0</v>
      </c>
      <c r="L177" s="135">
        <f>'M1-In'!L177</f>
        <v>0</v>
      </c>
      <c r="M177" s="181">
        <f>BerM2!E177</f>
        <v>0</v>
      </c>
      <c r="N177" s="202">
        <f>'M1-In'!N177</f>
        <v>0</v>
      </c>
      <c r="O177" s="141"/>
      <c r="P177" s="202"/>
      <c r="Q177" s="205"/>
      <c r="R177" s="222" t="str">
        <f>BerM2!G177</f>
        <v>OK</v>
      </c>
      <c r="S177" s="141"/>
      <c r="T177" s="180">
        <f>BerM2!P177</f>
        <v>0</v>
      </c>
      <c r="U177" s="202"/>
      <c r="V177" s="221" t="str">
        <f>BerM2!R177</f>
        <v>OK</v>
      </c>
      <c r="W177" s="180">
        <f>BerM2!S177</f>
        <v>0</v>
      </c>
      <c r="X177" s="143"/>
      <c r="Y177" s="135"/>
      <c r="Z177" s="135"/>
      <c r="AA177" s="135"/>
      <c r="AB177" s="135"/>
      <c r="AC177" s="182"/>
      <c r="AD177" s="216"/>
      <c r="AE177" s="216"/>
      <c r="AF177" s="216"/>
      <c r="AG177" s="216"/>
      <c r="AH177" s="216"/>
      <c r="AI177" s="216"/>
      <c r="AJ177" s="216"/>
      <c r="AK177" s="221" t="str">
        <f>BerM2!U177</f>
        <v>OK</v>
      </c>
    </row>
    <row r="178" spans="1:37" ht="14.1" customHeight="1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141"/>
      <c r="F178" s="135">
        <f>'M1-In'!F178</f>
        <v>0</v>
      </c>
      <c r="G178" s="135">
        <f>'M1-In'!G178</f>
        <v>0</v>
      </c>
      <c r="H178" s="135">
        <f>'M1-In'!H178</f>
        <v>0</v>
      </c>
      <c r="I178" s="135">
        <f>'M1-In'!I178</f>
        <v>0</v>
      </c>
      <c r="J178" s="135">
        <f>'M1-In'!J178</f>
        <v>0</v>
      </c>
      <c r="K178" s="135">
        <f>'M1-In'!K178</f>
        <v>0</v>
      </c>
      <c r="L178" s="135">
        <f>'M1-In'!L178</f>
        <v>0</v>
      </c>
      <c r="M178" s="181">
        <f>BerM2!E178</f>
        <v>0</v>
      </c>
      <c r="N178" s="202">
        <f>'M1-In'!N178</f>
        <v>0</v>
      </c>
      <c r="O178" s="141"/>
      <c r="P178" s="202"/>
      <c r="Q178" s="205"/>
      <c r="R178" s="222" t="str">
        <f>BerM2!G178</f>
        <v>OK</v>
      </c>
      <c r="S178" s="141"/>
      <c r="T178" s="180">
        <f>BerM2!P178</f>
        <v>0</v>
      </c>
      <c r="U178" s="202"/>
      <c r="V178" s="221" t="str">
        <f>BerM2!R178</f>
        <v>OK</v>
      </c>
      <c r="W178" s="180">
        <f>BerM2!S178</f>
        <v>0</v>
      </c>
      <c r="X178" s="143"/>
      <c r="Y178" s="135"/>
      <c r="Z178" s="135"/>
      <c r="AA178" s="135"/>
      <c r="AB178" s="135"/>
      <c r="AC178" s="182"/>
      <c r="AD178" s="216"/>
      <c r="AE178" s="216"/>
      <c r="AF178" s="216"/>
      <c r="AG178" s="216"/>
      <c r="AH178" s="216"/>
      <c r="AI178" s="216"/>
      <c r="AJ178" s="216"/>
      <c r="AK178" s="221" t="str">
        <f>BerM2!U178</f>
        <v>OK</v>
      </c>
    </row>
    <row r="179" spans="1:37" ht="14.1" customHeight="1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141"/>
      <c r="F179" s="135">
        <f>'M1-In'!F179</f>
        <v>0</v>
      </c>
      <c r="G179" s="135">
        <f>'M1-In'!G179</f>
        <v>0</v>
      </c>
      <c r="H179" s="135">
        <f>'M1-In'!H179</f>
        <v>0</v>
      </c>
      <c r="I179" s="135">
        <f>'M1-In'!I179</f>
        <v>0</v>
      </c>
      <c r="J179" s="135">
        <f>'M1-In'!J179</f>
        <v>0</v>
      </c>
      <c r="K179" s="135">
        <f>'M1-In'!K179</f>
        <v>0</v>
      </c>
      <c r="L179" s="135">
        <f>'M1-In'!L179</f>
        <v>0</v>
      </c>
      <c r="M179" s="181">
        <f>BerM2!E179</f>
        <v>0</v>
      </c>
      <c r="N179" s="202">
        <f>'M1-In'!N179</f>
        <v>0</v>
      </c>
      <c r="O179" s="141"/>
      <c r="P179" s="202"/>
      <c r="Q179" s="205"/>
      <c r="R179" s="222" t="str">
        <f>BerM2!G179</f>
        <v>OK</v>
      </c>
      <c r="S179" s="141"/>
      <c r="T179" s="180">
        <f>BerM2!P179</f>
        <v>0</v>
      </c>
      <c r="U179" s="202"/>
      <c r="V179" s="221" t="str">
        <f>BerM2!R179</f>
        <v>OK</v>
      </c>
      <c r="W179" s="180">
        <f>BerM2!S179</f>
        <v>0</v>
      </c>
      <c r="X179" s="143"/>
      <c r="Y179" s="135"/>
      <c r="Z179" s="135"/>
      <c r="AA179" s="135"/>
      <c r="AB179" s="135"/>
      <c r="AC179" s="182"/>
      <c r="AD179" s="216"/>
      <c r="AE179" s="216"/>
      <c r="AF179" s="216"/>
      <c r="AG179" s="216"/>
      <c r="AH179" s="216"/>
      <c r="AI179" s="216"/>
      <c r="AJ179" s="216"/>
      <c r="AK179" s="221" t="str">
        <f>BerM2!U179</f>
        <v>OK</v>
      </c>
    </row>
    <row r="180" spans="1:37" ht="14.1" customHeight="1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141"/>
      <c r="F180" s="135">
        <f>'M1-In'!F180</f>
        <v>0</v>
      </c>
      <c r="G180" s="135">
        <f>'M1-In'!G180</f>
        <v>0</v>
      </c>
      <c r="H180" s="135">
        <f>'M1-In'!H180</f>
        <v>0</v>
      </c>
      <c r="I180" s="135">
        <f>'M1-In'!I180</f>
        <v>0</v>
      </c>
      <c r="J180" s="135">
        <f>'M1-In'!J180</f>
        <v>0</v>
      </c>
      <c r="K180" s="135">
        <f>'M1-In'!K180</f>
        <v>0</v>
      </c>
      <c r="L180" s="135">
        <f>'M1-In'!L180</f>
        <v>0</v>
      </c>
      <c r="M180" s="181">
        <f>BerM2!E180</f>
        <v>0</v>
      </c>
      <c r="N180" s="202">
        <f>'M1-In'!N180</f>
        <v>0</v>
      </c>
      <c r="O180" s="141"/>
      <c r="P180" s="202"/>
      <c r="Q180" s="205"/>
      <c r="R180" s="222" t="str">
        <f>BerM2!G180</f>
        <v>OK</v>
      </c>
      <c r="S180" s="141"/>
      <c r="T180" s="180">
        <f>BerM2!P180</f>
        <v>0</v>
      </c>
      <c r="U180" s="202"/>
      <c r="V180" s="221" t="str">
        <f>BerM2!R180</f>
        <v>OK</v>
      </c>
      <c r="W180" s="180">
        <f>BerM2!S180</f>
        <v>0</v>
      </c>
      <c r="X180" s="143"/>
      <c r="Y180" s="135"/>
      <c r="Z180" s="135"/>
      <c r="AA180" s="135"/>
      <c r="AB180" s="135"/>
      <c r="AC180" s="182"/>
      <c r="AD180" s="216"/>
      <c r="AE180" s="216"/>
      <c r="AF180" s="216"/>
      <c r="AG180" s="216"/>
      <c r="AH180" s="216"/>
      <c r="AI180" s="216"/>
      <c r="AJ180" s="216"/>
      <c r="AK180" s="221" t="str">
        <f>BerM2!U180</f>
        <v>OK</v>
      </c>
    </row>
    <row r="181" spans="1:37" ht="14.1" customHeight="1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141"/>
      <c r="F181" s="135">
        <f>'M1-In'!F181</f>
        <v>0</v>
      </c>
      <c r="G181" s="135">
        <f>'M1-In'!G181</f>
        <v>0</v>
      </c>
      <c r="H181" s="135">
        <f>'M1-In'!H181</f>
        <v>0</v>
      </c>
      <c r="I181" s="135">
        <f>'M1-In'!I181</f>
        <v>0</v>
      </c>
      <c r="J181" s="135">
        <f>'M1-In'!J181</f>
        <v>0</v>
      </c>
      <c r="K181" s="135">
        <f>'M1-In'!K181</f>
        <v>0</v>
      </c>
      <c r="L181" s="135">
        <f>'M1-In'!L181</f>
        <v>0</v>
      </c>
      <c r="M181" s="181">
        <f>BerM2!E181</f>
        <v>0</v>
      </c>
      <c r="N181" s="202">
        <f>'M1-In'!N181</f>
        <v>0</v>
      </c>
      <c r="O181" s="141"/>
      <c r="P181" s="202"/>
      <c r="Q181" s="205"/>
      <c r="R181" s="222" t="str">
        <f>BerM2!G181</f>
        <v>OK</v>
      </c>
      <c r="S181" s="141"/>
      <c r="T181" s="180">
        <f>BerM2!P181</f>
        <v>0</v>
      </c>
      <c r="U181" s="202"/>
      <c r="V181" s="221" t="str">
        <f>BerM2!R181</f>
        <v>OK</v>
      </c>
      <c r="W181" s="180">
        <f>BerM2!S181</f>
        <v>0</v>
      </c>
      <c r="X181" s="143"/>
      <c r="Y181" s="135"/>
      <c r="Z181" s="135"/>
      <c r="AA181" s="135"/>
      <c r="AB181" s="135"/>
      <c r="AC181" s="182"/>
      <c r="AD181" s="216"/>
      <c r="AE181" s="216"/>
      <c r="AF181" s="216"/>
      <c r="AG181" s="216"/>
      <c r="AH181" s="216"/>
      <c r="AI181" s="216"/>
      <c r="AJ181" s="216"/>
      <c r="AK181" s="221" t="str">
        <f>BerM2!U181</f>
        <v>OK</v>
      </c>
    </row>
    <row r="182" spans="1:37" ht="14.1" customHeight="1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141"/>
      <c r="F182" s="135">
        <f>'M1-In'!F182</f>
        <v>0</v>
      </c>
      <c r="G182" s="135">
        <f>'M1-In'!G182</f>
        <v>0</v>
      </c>
      <c r="H182" s="135">
        <f>'M1-In'!H182</f>
        <v>0</v>
      </c>
      <c r="I182" s="135">
        <f>'M1-In'!I182</f>
        <v>0</v>
      </c>
      <c r="J182" s="135">
        <f>'M1-In'!J182</f>
        <v>0</v>
      </c>
      <c r="K182" s="135">
        <f>'M1-In'!K182</f>
        <v>0</v>
      </c>
      <c r="L182" s="135">
        <f>'M1-In'!L182</f>
        <v>0</v>
      </c>
      <c r="M182" s="181">
        <f>BerM2!E182</f>
        <v>0</v>
      </c>
      <c r="N182" s="202">
        <f>'M1-In'!N182</f>
        <v>0</v>
      </c>
      <c r="O182" s="141"/>
      <c r="P182" s="202"/>
      <c r="Q182" s="205"/>
      <c r="R182" s="222" t="str">
        <f>BerM2!G182</f>
        <v>OK</v>
      </c>
      <c r="S182" s="141"/>
      <c r="T182" s="180">
        <f>BerM2!P182</f>
        <v>0</v>
      </c>
      <c r="U182" s="202"/>
      <c r="V182" s="221" t="str">
        <f>BerM2!R182</f>
        <v>OK</v>
      </c>
      <c r="W182" s="180">
        <f>BerM2!S182</f>
        <v>0</v>
      </c>
      <c r="X182" s="143"/>
      <c r="Y182" s="135"/>
      <c r="Z182" s="135"/>
      <c r="AA182" s="135"/>
      <c r="AB182" s="135"/>
      <c r="AC182" s="182"/>
      <c r="AD182" s="216"/>
      <c r="AE182" s="216"/>
      <c r="AF182" s="216"/>
      <c r="AG182" s="216"/>
      <c r="AH182" s="216"/>
      <c r="AI182" s="216"/>
      <c r="AJ182" s="216"/>
      <c r="AK182" s="221" t="str">
        <f>BerM2!U182</f>
        <v>OK</v>
      </c>
    </row>
    <row r="183" spans="1:37" ht="14.1" customHeight="1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141"/>
      <c r="F183" s="135">
        <f>'M1-In'!F183</f>
        <v>0</v>
      </c>
      <c r="G183" s="135">
        <f>'M1-In'!G183</f>
        <v>0</v>
      </c>
      <c r="H183" s="135">
        <f>'M1-In'!H183</f>
        <v>0</v>
      </c>
      <c r="I183" s="135">
        <f>'M1-In'!I183</f>
        <v>0</v>
      </c>
      <c r="J183" s="135">
        <f>'M1-In'!J183</f>
        <v>0</v>
      </c>
      <c r="K183" s="135">
        <f>'M1-In'!K183</f>
        <v>0</v>
      </c>
      <c r="L183" s="135">
        <f>'M1-In'!L183</f>
        <v>0</v>
      </c>
      <c r="M183" s="181">
        <f>BerM2!E183</f>
        <v>0</v>
      </c>
      <c r="N183" s="202">
        <f>'M1-In'!N183</f>
        <v>0</v>
      </c>
      <c r="O183" s="141"/>
      <c r="P183" s="202"/>
      <c r="Q183" s="205"/>
      <c r="R183" s="222" t="str">
        <f>BerM2!G183</f>
        <v>OK</v>
      </c>
      <c r="S183" s="141"/>
      <c r="T183" s="180">
        <f>BerM2!P183</f>
        <v>0</v>
      </c>
      <c r="U183" s="202"/>
      <c r="V183" s="221" t="str">
        <f>BerM2!R183</f>
        <v>OK</v>
      </c>
      <c r="W183" s="180">
        <f>BerM2!S183</f>
        <v>0</v>
      </c>
      <c r="X183" s="143"/>
      <c r="Y183" s="135"/>
      <c r="Z183" s="135"/>
      <c r="AA183" s="135"/>
      <c r="AB183" s="135"/>
      <c r="AC183" s="182"/>
      <c r="AD183" s="216"/>
      <c r="AE183" s="216"/>
      <c r="AF183" s="216"/>
      <c r="AG183" s="216"/>
      <c r="AH183" s="216"/>
      <c r="AI183" s="216"/>
      <c r="AJ183" s="216"/>
      <c r="AK183" s="221" t="str">
        <f>BerM2!U183</f>
        <v>OK</v>
      </c>
    </row>
    <row r="184" spans="1:37" ht="14.1" customHeight="1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141"/>
      <c r="F184" s="135">
        <f>'M1-In'!F184</f>
        <v>0</v>
      </c>
      <c r="G184" s="135">
        <f>'M1-In'!G184</f>
        <v>0</v>
      </c>
      <c r="H184" s="135">
        <f>'M1-In'!H184</f>
        <v>0</v>
      </c>
      <c r="I184" s="135">
        <f>'M1-In'!I184</f>
        <v>0</v>
      </c>
      <c r="J184" s="135">
        <f>'M1-In'!J184</f>
        <v>0</v>
      </c>
      <c r="K184" s="135">
        <f>'M1-In'!K184</f>
        <v>0</v>
      </c>
      <c r="L184" s="135">
        <f>'M1-In'!L184</f>
        <v>0</v>
      </c>
      <c r="M184" s="181">
        <f>BerM2!E184</f>
        <v>0</v>
      </c>
      <c r="N184" s="202">
        <f>'M1-In'!N184</f>
        <v>0</v>
      </c>
      <c r="O184" s="141"/>
      <c r="P184" s="202"/>
      <c r="Q184" s="205"/>
      <c r="R184" s="222" t="str">
        <f>BerM2!G184</f>
        <v>OK</v>
      </c>
      <c r="S184" s="141"/>
      <c r="T184" s="180">
        <f>BerM2!P184</f>
        <v>0</v>
      </c>
      <c r="U184" s="202"/>
      <c r="V184" s="221" t="str">
        <f>BerM2!R184</f>
        <v>OK</v>
      </c>
      <c r="W184" s="180">
        <f>BerM2!S184</f>
        <v>0</v>
      </c>
      <c r="X184" s="143"/>
      <c r="Y184" s="135"/>
      <c r="Z184" s="135"/>
      <c r="AA184" s="135"/>
      <c r="AB184" s="135"/>
      <c r="AC184" s="182"/>
      <c r="AD184" s="216"/>
      <c r="AE184" s="216"/>
      <c r="AF184" s="216"/>
      <c r="AG184" s="216"/>
      <c r="AH184" s="216"/>
      <c r="AI184" s="216"/>
      <c r="AJ184" s="216"/>
      <c r="AK184" s="221" t="str">
        <f>BerM2!U184</f>
        <v>OK</v>
      </c>
    </row>
    <row r="185" spans="1:37" ht="14.1" customHeight="1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141"/>
      <c r="F185" s="135">
        <f>'M1-In'!F185</f>
        <v>0</v>
      </c>
      <c r="G185" s="135">
        <f>'M1-In'!G185</f>
        <v>0</v>
      </c>
      <c r="H185" s="135">
        <f>'M1-In'!H185</f>
        <v>0</v>
      </c>
      <c r="I185" s="135">
        <f>'M1-In'!I185</f>
        <v>0</v>
      </c>
      <c r="J185" s="135">
        <f>'M1-In'!J185</f>
        <v>0</v>
      </c>
      <c r="K185" s="135">
        <f>'M1-In'!K185</f>
        <v>0</v>
      </c>
      <c r="L185" s="135">
        <f>'M1-In'!L185</f>
        <v>0</v>
      </c>
      <c r="M185" s="181">
        <f>BerM2!E185</f>
        <v>0</v>
      </c>
      <c r="N185" s="202">
        <f>'M1-In'!N185</f>
        <v>0</v>
      </c>
      <c r="O185" s="141"/>
      <c r="P185" s="202"/>
      <c r="Q185" s="205"/>
      <c r="R185" s="222" t="str">
        <f>BerM2!G185</f>
        <v>OK</v>
      </c>
      <c r="S185" s="141"/>
      <c r="T185" s="180">
        <f>BerM2!P185</f>
        <v>0</v>
      </c>
      <c r="U185" s="202"/>
      <c r="V185" s="221" t="str">
        <f>BerM2!R185</f>
        <v>OK</v>
      </c>
      <c r="W185" s="180">
        <f>BerM2!S185</f>
        <v>0</v>
      </c>
      <c r="X185" s="143"/>
      <c r="Y185" s="135"/>
      <c r="Z185" s="135"/>
      <c r="AA185" s="135"/>
      <c r="AB185" s="135"/>
      <c r="AC185" s="182"/>
      <c r="AD185" s="216"/>
      <c r="AE185" s="216"/>
      <c r="AF185" s="216"/>
      <c r="AG185" s="216"/>
      <c r="AH185" s="216"/>
      <c r="AI185" s="216"/>
      <c r="AJ185" s="216"/>
      <c r="AK185" s="221" t="str">
        <f>BerM2!U185</f>
        <v>OK</v>
      </c>
    </row>
    <row r="186" spans="1:37" ht="14.1" customHeight="1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141"/>
      <c r="F186" s="135">
        <f>'M1-In'!F186</f>
        <v>0</v>
      </c>
      <c r="G186" s="135">
        <f>'M1-In'!G186</f>
        <v>0</v>
      </c>
      <c r="H186" s="135">
        <f>'M1-In'!H186</f>
        <v>0</v>
      </c>
      <c r="I186" s="135">
        <f>'M1-In'!I186</f>
        <v>0</v>
      </c>
      <c r="J186" s="135">
        <f>'M1-In'!J186</f>
        <v>0</v>
      </c>
      <c r="K186" s="135">
        <f>'M1-In'!K186</f>
        <v>0</v>
      </c>
      <c r="L186" s="135">
        <f>'M1-In'!L186</f>
        <v>0</v>
      </c>
      <c r="M186" s="181">
        <f>BerM2!E186</f>
        <v>0</v>
      </c>
      <c r="N186" s="202">
        <f>'M1-In'!N186</f>
        <v>0</v>
      </c>
      <c r="O186" s="141"/>
      <c r="P186" s="202"/>
      <c r="Q186" s="205"/>
      <c r="R186" s="222" t="str">
        <f>BerM2!G186</f>
        <v>OK</v>
      </c>
      <c r="S186" s="141"/>
      <c r="T186" s="180">
        <f>BerM2!P186</f>
        <v>0</v>
      </c>
      <c r="U186" s="202"/>
      <c r="V186" s="221" t="str">
        <f>BerM2!R186</f>
        <v>OK</v>
      </c>
      <c r="W186" s="180">
        <f>BerM2!S186</f>
        <v>0</v>
      </c>
      <c r="X186" s="143"/>
      <c r="Y186" s="135"/>
      <c r="Z186" s="135"/>
      <c r="AA186" s="135"/>
      <c r="AB186" s="135"/>
      <c r="AC186" s="182"/>
      <c r="AD186" s="216"/>
      <c r="AE186" s="216"/>
      <c r="AF186" s="216"/>
      <c r="AG186" s="216"/>
      <c r="AH186" s="216"/>
      <c r="AI186" s="216"/>
      <c r="AJ186" s="216"/>
      <c r="AK186" s="221" t="str">
        <f>BerM2!U186</f>
        <v>OK</v>
      </c>
    </row>
    <row r="187" spans="1:37" ht="14.1" customHeight="1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141"/>
      <c r="F187" s="135">
        <f>'M1-In'!F187</f>
        <v>0</v>
      </c>
      <c r="G187" s="135">
        <f>'M1-In'!G187</f>
        <v>0</v>
      </c>
      <c r="H187" s="135">
        <f>'M1-In'!H187</f>
        <v>0</v>
      </c>
      <c r="I187" s="135">
        <f>'M1-In'!I187</f>
        <v>0</v>
      </c>
      <c r="J187" s="135">
        <f>'M1-In'!J187</f>
        <v>0</v>
      </c>
      <c r="K187" s="135">
        <f>'M1-In'!K187</f>
        <v>0</v>
      </c>
      <c r="L187" s="135">
        <f>'M1-In'!L187</f>
        <v>0</v>
      </c>
      <c r="M187" s="181">
        <f>BerM2!E187</f>
        <v>0</v>
      </c>
      <c r="N187" s="202">
        <f>'M1-In'!N187</f>
        <v>0</v>
      </c>
      <c r="O187" s="141"/>
      <c r="P187" s="202"/>
      <c r="Q187" s="205"/>
      <c r="R187" s="222" t="str">
        <f>BerM2!G187</f>
        <v>OK</v>
      </c>
      <c r="S187" s="141"/>
      <c r="T187" s="180">
        <f>BerM2!P187</f>
        <v>0</v>
      </c>
      <c r="U187" s="202"/>
      <c r="V187" s="221" t="str">
        <f>BerM2!R187</f>
        <v>OK</v>
      </c>
      <c r="W187" s="180">
        <f>BerM2!S187</f>
        <v>0</v>
      </c>
      <c r="X187" s="143"/>
      <c r="Y187" s="135"/>
      <c r="Z187" s="135"/>
      <c r="AA187" s="135"/>
      <c r="AB187" s="135"/>
      <c r="AC187" s="182"/>
      <c r="AD187" s="216"/>
      <c r="AE187" s="216"/>
      <c r="AF187" s="216"/>
      <c r="AG187" s="216"/>
      <c r="AH187" s="216"/>
      <c r="AI187" s="216"/>
      <c r="AJ187" s="216"/>
      <c r="AK187" s="221" t="str">
        <f>BerM2!U187</f>
        <v>OK</v>
      </c>
    </row>
    <row r="188" spans="1:37" ht="14.1" customHeight="1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141"/>
      <c r="F188" s="135">
        <f>'M1-In'!F188</f>
        <v>0</v>
      </c>
      <c r="G188" s="135">
        <f>'M1-In'!G188</f>
        <v>0</v>
      </c>
      <c r="H188" s="135">
        <f>'M1-In'!H188</f>
        <v>0</v>
      </c>
      <c r="I188" s="135">
        <f>'M1-In'!I188</f>
        <v>0</v>
      </c>
      <c r="J188" s="135">
        <f>'M1-In'!J188</f>
        <v>0</v>
      </c>
      <c r="K188" s="135">
        <f>'M1-In'!K188</f>
        <v>0</v>
      </c>
      <c r="L188" s="135">
        <f>'M1-In'!L188</f>
        <v>0</v>
      </c>
      <c r="M188" s="181">
        <f>BerM2!E188</f>
        <v>0</v>
      </c>
      <c r="N188" s="202">
        <f>'M1-In'!N188</f>
        <v>0</v>
      </c>
      <c r="O188" s="141"/>
      <c r="P188" s="202"/>
      <c r="Q188" s="205"/>
      <c r="R188" s="222" t="str">
        <f>BerM2!G188</f>
        <v>OK</v>
      </c>
      <c r="S188" s="141"/>
      <c r="T188" s="180">
        <f>BerM2!P188</f>
        <v>0</v>
      </c>
      <c r="U188" s="202"/>
      <c r="V188" s="221" t="str">
        <f>BerM2!R188</f>
        <v>OK</v>
      </c>
      <c r="W188" s="180">
        <f>BerM2!S188</f>
        <v>0</v>
      </c>
      <c r="X188" s="143"/>
      <c r="Y188" s="135"/>
      <c r="Z188" s="135"/>
      <c r="AA188" s="135"/>
      <c r="AB188" s="135"/>
      <c r="AC188" s="182"/>
      <c r="AD188" s="216"/>
      <c r="AE188" s="216"/>
      <c r="AF188" s="216"/>
      <c r="AG188" s="216"/>
      <c r="AH188" s="216"/>
      <c r="AI188" s="216"/>
      <c r="AJ188" s="216"/>
      <c r="AK188" s="221" t="str">
        <f>BerM2!U188</f>
        <v>OK</v>
      </c>
    </row>
    <row r="189" spans="1:37" ht="14.1" customHeight="1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141"/>
      <c r="F189" s="135">
        <f>'M1-In'!F189</f>
        <v>0</v>
      </c>
      <c r="G189" s="135">
        <f>'M1-In'!G189</f>
        <v>0</v>
      </c>
      <c r="H189" s="135">
        <f>'M1-In'!H189</f>
        <v>0</v>
      </c>
      <c r="I189" s="135">
        <f>'M1-In'!I189</f>
        <v>0</v>
      </c>
      <c r="J189" s="135">
        <f>'M1-In'!J189</f>
        <v>0</v>
      </c>
      <c r="K189" s="135">
        <f>'M1-In'!K189</f>
        <v>0</v>
      </c>
      <c r="L189" s="135">
        <f>'M1-In'!L189</f>
        <v>0</v>
      </c>
      <c r="M189" s="181">
        <f>BerM2!E189</f>
        <v>0</v>
      </c>
      <c r="N189" s="202">
        <f>'M1-In'!N189</f>
        <v>0</v>
      </c>
      <c r="O189" s="141"/>
      <c r="P189" s="202"/>
      <c r="Q189" s="205"/>
      <c r="R189" s="222" t="str">
        <f>BerM2!G189</f>
        <v>OK</v>
      </c>
      <c r="S189" s="141"/>
      <c r="T189" s="180">
        <f>BerM2!P189</f>
        <v>0</v>
      </c>
      <c r="U189" s="202"/>
      <c r="V189" s="221" t="str">
        <f>BerM2!R189</f>
        <v>OK</v>
      </c>
      <c r="W189" s="180">
        <f>BerM2!S189</f>
        <v>0</v>
      </c>
      <c r="X189" s="143"/>
      <c r="Y189" s="135"/>
      <c r="Z189" s="135"/>
      <c r="AA189" s="135"/>
      <c r="AB189" s="135"/>
      <c r="AC189" s="182"/>
      <c r="AD189" s="216"/>
      <c r="AE189" s="216"/>
      <c r="AF189" s="216"/>
      <c r="AG189" s="216"/>
      <c r="AH189" s="216"/>
      <c r="AI189" s="216"/>
      <c r="AJ189" s="216"/>
      <c r="AK189" s="221" t="str">
        <f>BerM2!U189</f>
        <v>OK</v>
      </c>
    </row>
    <row r="190" spans="1:37" ht="14.1" customHeight="1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141"/>
      <c r="F190" s="135">
        <f>'M1-In'!F190</f>
        <v>0</v>
      </c>
      <c r="G190" s="135">
        <f>'M1-In'!G190</f>
        <v>0</v>
      </c>
      <c r="H190" s="135">
        <f>'M1-In'!H190</f>
        <v>0</v>
      </c>
      <c r="I190" s="135">
        <f>'M1-In'!I190</f>
        <v>0</v>
      </c>
      <c r="J190" s="135">
        <f>'M1-In'!J190</f>
        <v>0</v>
      </c>
      <c r="K190" s="135">
        <f>'M1-In'!K190</f>
        <v>0</v>
      </c>
      <c r="L190" s="135">
        <f>'M1-In'!L190</f>
        <v>0</v>
      </c>
      <c r="M190" s="181">
        <f>BerM2!E190</f>
        <v>0</v>
      </c>
      <c r="N190" s="202">
        <f>'M1-In'!N190</f>
        <v>0</v>
      </c>
      <c r="O190" s="141"/>
      <c r="P190" s="202"/>
      <c r="Q190" s="205"/>
      <c r="R190" s="222" t="str">
        <f>BerM2!G190</f>
        <v>OK</v>
      </c>
      <c r="S190" s="141"/>
      <c r="T190" s="180">
        <f>BerM2!P190</f>
        <v>0</v>
      </c>
      <c r="U190" s="202"/>
      <c r="V190" s="221" t="str">
        <f>BerM2!R190</f>
        <v>OK</v>
      </c>
      <c r="W190" s="180">
        <f>BerM2!S190</f>
        <v>0</v>
      </c>
      <c r="X190" s="143"/>
      <c r="Y190" s="135"/>
      <c r="Z190" s="135"/>
      <c r="AA190" s="135"/>
      <c r="AB190" s="135"/>
      <c r="AC190" s="182"/>
      <c r="AD190" s="216"/>
      <c r="AE190" s="216"/>
      <c r="AF190" s="216"/>
      <c r="AG190" s="216"/>
      <c r="AH190" s="216"/>
      <c r="AI190" s="216"/>
      <c r="AJ190" s="216"/>
      <c r="AK190" s="221" t="str">
        <f>BerM2!U190</f>
        <v>OK</v>
      </c>
    </row>
    <row r="191" spans="1:37" ht="14.1" customHeight="1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141"/>
      <c r="F191" s="135">
        <f>'M1-In'!F191</f>
        <v>0</v>
      </c>
      <c r="G191" s="135">
        <f>'M1-In'!G191</f>
        <v>0</v>
      </c>
      <c r="H191" s="135">
        <f>'M1-In'!H191</f>
        <v>0</v>
      </c>
      <c r="I191" s="135">
        <f>'M1-In'!I191</f>
        <v>0</v>
      </c>
      <c r="J191" s="135">
        <f>'M1-In'!J191</f>
        <v>0</v>
      </c>
      <c r="K191" s="135">
        <f>'M1-In'!K191</f>
        <v>0</v>
      </c>
      <c r="L191" s="135">
        <f>'M1-In'!L191</f>
        <v>0</v>
      </c>
      <c r="M191" s="181">
        <f>BerM2!E191</f>
        <v>0</v>
      </c>
      <c r="N191" s="202">
        <f>'M1-In'!N191</f>
        <v>0</v>
      </c>
      <c r="O191" s="141"/>
      <c r="P191" s="202"/>
      <c r="Q191" s="205"/>
      <c r="R191" s="222" t="str">
        <f>BerM2!G191</f>
        <v>OK</v>
      </c>
      <c r="S191" s="141"/>
      <c r="T191" s="180">
        <f>BerM2!P191</f>
        <v>0</v>
      </c>
      <c r="U191" s="202"/>
      <c r="V191" s="221" t="str">
        <f>BerM2!R191</f>
        <v>OK</v>
      </c>
      <c r="W191" s="180">
        <f>BerM2!S191</f>
        <v>0</v>
      </c>
      <c r="X191" s="143"/>
      <c r="Y191" s="135"/>
      <c r="Z191" s="135"/>
      <c r="AA191" s="135"/>
      <c r="AB191" s="135"/>
      <c r="AC191" s="182"/>
      <c r="AD191" s="216"/>
      <c r="AE191" s="216"/>
      <c r="AF191" s="216"/>
      <c r="AG191" s="216"/>
      <c r="AH191" s="216"/>
      <c r="AI191" s="216"/>
      <c r="AJ191" s="216"/>
      <c r="AK191" s="221" t="str">
        <f>BerM2!U191</f>
        <v>OK</v>
      </c>
    </row>
    <row r="192" spans="1:37" ht="14.1" customHeight="1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141"/>
      <c r="F192" s="135">
        <f>'M1-In'!F192</f>
        <v>0</v>
      </c>
      <c r="G192" s="135">
        <f>'M1-In'!G192</f>
        <v>0</v>
      </c>
      <c r="H192" s="135">
        <f>'M1-In'!H192</f>
        <v>0</v>
      </c>
      <c r="I192" s="135">
        <f>'M1-In'!I192</f>
        <v>0</v>
      </c>
      <c r="J192" s="135">
        <f>'M1-In'!J192</f>
        <v>0</v>
      </c>
      <c r="K192" s="135">
        <f>'M1-In'!K192</f>
        <v>0</v>
      </c>
      <c r="L192" s="135">
        <f>'M1-In'!L192</f>
        <v>0</v>
      </c>
      <c r="M192" s="181">
        <f>BerM2!E192</f>
        <v>0</v>
      </c>
      <c r="N192" s="202">
        <f>'M1-In'!N192</f>
        <v>0</v>
      </c>
      <c r="O192" s="141"/>
      <c r="P192" s="202"/>
      <c r="Q192" s="205"/>
      <c r="R192" s="222" t="str">
        <f>BerM2!G192</f>
        <v>OK</v>
      </c>
      <c r="S192" s="141"/>
      <c r="T192" s="180">
        <f>BerM2!P192</f>
        <v>0</v>
      </c>
      <c r="U192" s="202"/>
      <c r="V192" s="221" t="str">
        <f>BerM2!R192</f>
        <v>OK</v>
      </c>
      <c r="W192" s="180">
        <f>BerM2!S192</f>
        <v>0</v>
      </c>
      <c r="X192" s="143"/>
      <c r="Y192" s="135"/>
      <c r="Z192" s="135"/>
      <c r="AA192" s="135"/>
      <c r="AB192" s="135"/>
      <c r="AC192" s="182"/>
      <c r="AD192" s="216"/>
      <c r="AE192" s="216"/>
      <c r="AF192" s="216"/>
      <c r="AG192" s="216"/>
      <c r="AH192" s="216"/>
      <c r="AI192" s="216"/>
      <c r="AJ192" s="216"/>
      <c r="AK192" s="221" t="str">
        <f>BerM2!U192</f>
        <v>OK</v>
      </c>
    </row>
    <row r="193" spans="1:37" ht="14.1" customHeight="1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141"/>
      <c r="F193" s="135">
        <f>'M1-In'!F193</f>
        <v>0</v>
      </c>
      <c r="G193" s="135">
        <f>'M1-In'!G193</f>
        <v>0</v>
      </c>
      <c r="H193" s="135">
        <f>'M1-In'!H193</f>
        <v>0</v>
      </c>
      <c r="I193" s="135">
        <f>'M1-In'!I193</f>
        <v>0</v>
      </c>
      <c r="J193" s="135">
        <f>'M1-In'!J193</f>
        <v>0</v>
      </c>
      <c r="K193" s="135">
        <f>'M1-In'!K193</f>
        <v>0</v>
      </c>
      <c r="L193" s="135">
        <f>'M1-In'!L193</f>
        <v>0</v>
      </c>
      <c r="M193" s="181">
        <f>BerM2!E193</f>
        <v>0</v>
      </c>
      <c r="N193" s="202">
        <f>'M1-In'!N193</f>
        <v>0</v>
      </c>
      <c r="O193" s="141"/>
      <c r="P193" s="202"/>
      <c r="Q193" s="205"/>
      <c r="R193" s="222" t="str">
        <f>BerM2!G193</f>
        <v>OK</v>
      </c>
      <c r="S193" s="141"/>
      <c r="T193" s="180">
        <f>BerM2!P193</f>
        <v>0</v>
      </c>
      <c r="U193" s="202"/>
      <c r="V193" s="221" t="str">
        <f>BerM2!R193</f>
        <v>OK</v>
      </c>
      <c r="W193" s="180">
        <f>BerM2!S193</f>
        <v>0</v>
      </c>
      <c r="X193" s="143"/>
      <c r="Y193" s="135"/>
      <c r="Z193" s="135"/>
      <c r="AA193" s="135"/>
      <c r="AB193" s="135"/>
      <c r="AC193" s="182"/>
      <c r="AD193" s="216"/>
      <c r="AE193" s="216"/>
      <c r="AF193" s="216"/>
      <c r="AG193" s="216"/>
      <c r="AH193" s="216"/>
      <c r="AI193" s="216"/>
      <c r="AJ193" s="216"/>
      <c r="AK193" s="221" t="str">
        <f>BerM2!U193</f>
        <v>OK</v>
      </c>
    </row>
    <row r="194" spans="1:37" ht="14.1" customHeight="1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141"/>
      <c r="F194" s="135">
        <f>'M1-In'!F194</f>
        <v>0</v>
      </c>
      <c r="G194" s="135">
        <f>'M1-In'!G194</f>
        <v>0</v>
      </c>
      <c r="H194" s="135">
        <f>'M1-In'!H194</f>
        <v>0</v>
      </c>
      <c r="I194" s="135">
        <f>'M1-In'!I194</f>
        <v>0</v>
      </c>
      <c r="J194" s="135">
        <f>'M1-In'!J194</f>
        <v>0</v>
      </c>
      <c r="K194" s="135">
        <f>'M1-In'!K194</f>
        <v>0</v>
      </c>
      <c r="L194" s="135">
        <f>'M1-In'!L194</f>
        <v>0</v>
      </c>
      <c r="M194" s="181">
        <f>BerM2!E194</f>
        <v>0</v>
      </c>
      <c r="N194" s="202">
        <f>'M1-In'!N194</f>
        <v>0</v>
      </c>
      <c r="O194" s="141"/>
      <c r="P194" s="202"/>
      <c r="Q194" s="205"/>
      <c r="R194" s="222" t="str">
        <f>BerM2!G194</f>
        <v>OK</v>
      </c>
      <c r="S194" s="141"/>
      <c r="T194" s="180">
        <f>BerM2!P194</f>
        <v>0</v>
      </c>
      <c r="U194" s="202"/>
      <c r="V194" s="221" t="str">
        <f>BerM2!R194</f>
        <v>OK</v>
      </c>
      <c r="W194" s="180">
        <f>BerM2!S194</f>
        <v>0</v>
      </c>
      <c r="X194" s="143"/>
      <c r="Y194" s="135"/>
      <c r="Z194" s="135"/>
      <c r="AA194" s="135"/>
      <c r="AB194" s="135"/>
      <c r="AC194" s="182"/>
      <c r="AD194" s="216"/>
      <c r="AE194" s="216"/>
      <c r="AF194" s="216"/>
      <c r="AG194" s="216"/>
      <c r="AH194" s="216"/>
      <c r="AI194" s="216"/>
      <c r="AJ194" s="216"/>
      <c r="AK194" s="221" t="str">
        <f>BerM2!U194</f>
        <v>OK</v>
      </c>
    </row>
    <row r="195" spans="1:37" ht="14.1" customHeight="1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141"/>
      <c r="F195" s="135">
        <f>'M1-In'!F195</f>
        <v>0</v>
      </c>
      <c r="G195" s="135">
        <f>'M1-In'!G195</f>
        <v>0</v>
      </c>
      <c r="H195" s="135">
        <f>'M1-In'!H195</f>
        <v>0</v>
      </c>
      <c r="I195" s="135">
        <f>'M1-In'!I195</f>
        <v>0</v>
      </c>
      <c r="J195" s="135">
        <f>'M1-In'!J195</f>
        <v>0</v>
      </c>
      <c r="K195" s="135">
        <f>'M1-In'!K195</f>
        <v>0</v>
      </c>
      <c r="L195" s="135">
        <f>'M1-In'!L195</f>
        <v>0</v>
      </c>
      <c r="M195" s="181">
        <f>BerM2!E195</f>
        <v>0</v>
      </c>
      <c r="N195" s="202">
        <f>'M1-In'!N195</f>
        <v>0</v>
      </c>
      <c r="O195" s="141"/>
      <c r="P195" s="202"/>
      <c r="Q195" s="205"/>
      <c r="R195" s="222" t="str">
        <f>BerM2!G195</f>
        <v>OK</v>
      </c>
      <c r="S195" s="141"/>
      <c r="T195" s="180">
        <f>BerM2!P195</f>
        <v>0</v>
      </c>
      <c r="U195" s="202"/>
      <c r="V195" s="221" t="str">
        <f>BerM2!R195</f>
        <v>OK</v>
      </c>
      <c r="W195" s="180">
        <f>BerM2!S195</f>
        <v>0</v>
      </c>
      <c r="X195" s="143"/>
      <c r="Y195" s="135"/>
      <c r="Z195" s="135"/>
      <c r="AA195" s="135"/>
      <c r="AB195" s="135"/>
      <c r="AC195" s="182"/>
      <c r="AD195" s="216"/>
      <c r="AE195" s="216"/>
      <c r="AF195" s="216"/>
      <c r="AG195" s="216"/>
      <c r="AH195" s="216"/>
      <c r="AI195" s="216"/>
      <c r="AJ195" s="216"/>
      <c r="AK195" s="221" t="str">
        <f>BerM2!U195</f>
        <v>OK</v>
      </c>
    </row>
    <row r="196" spans="1:37" ht="14.1" customHeight="1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141"/>
      <c r="F196" s="135">
        <f>'M1-In'!F196</f>
        <v>0</v>
      </c>
      <c r="G196" s="135">
        <f>'M1-In'!G196</f>
        <v>0</v>
      </c>
      <c r="H196" s="135">
        <f>'M1-In'!H196</f>
        <v>0</v>
      </c>
      <c r="I196" s="135">
        <f>'M1-In'!I196</f>
        <v>0</v>
      </c>
      <c r="J196" s="135">
        <f>'M1-In'!J196</f>
        <v>0</v>
      </c>
      <c r="K196" s="135">
        <f>'M1-In'!K196</f>
        <v>0</v>
      </c>
      <c r="L196" s="135">
        <f>'M1-In'!L196</f>
        <v>0</v>
      </c>
      <c r="M196" s="181">
        <f>BerM2!E196</f>
        <v>0</v>
      </c>
      <c r="N196" s="202">
        <f>'M1-In'!N196</f>
        <v>0</v>
      </c>
      <c r="O196" s="141"/>
      <c r="P196" s="202"/>
      <c r="Q196" s="205"/>
      <c r="R196" s="222" t="str">
        <f>BerM2!G196</f>
        <v>OK</v>
      </c>
      <c r="S196" s="141"/>
      <c r="T196" s="180">
        <f>BerM2!P196</f>
        <v>0</v>
      </c>
      <c r="U196" s="202"/>
      <c r="V196" s="221" t="str">
        <f>BerM2!R196</f>
        <v>OK</v>
      </c>
      <c r="W196" s="180">
        <f>BerM2!S196</f>
        <v>0</v>
      </c>
      <c r="X196" s="143"/>
      <c r="Y196" s="135"/>
      <c r="Z196" s="135"/>
      <c r="AA196" s="135"/>
      <c r="AB196" s="135"/>
      <c r="AC196" s="182"/>
      <c r="AD196" s="216"/>
      <c r="AE196" s="216"/>
      <c r="AF196" s="216"/>
      <c r="AG196" s="216"/>
      <c r="AH196" s="216"/>
      <c r="AI196" s="216"/>
      <c r="AJ196" s="216"/>
      <c r="AK196" s="221" t="str">
        <f>BerM2!U196</f>
        <v>OK</v>
      </c>
    </row>
    <row r="197" spans="1:37" ht="14.1" customHeight="1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141"/>
      <c r="F197" s="135">
        <f>'M1-In'!F197</f>
        <v>0</v>
      </c>
      <c r="G197" s="135">
        <f>'M1-In'!G197</f>
        <v>0</v>
      </c>
      <c r="H197" s="135">
        <f>'M1-In'!H197</f>
        <v>0</v>
      </c>
      <c r="I197" s="135">
        <f>'M1-In'!I197</f>
        <v>0</v>
      </c>
      <c r="J197" s="135">
        <f>'M1-In'!J197</f>
        <v>0</v>
      </c>
      <c r="K197" s="135">
        <f>'M1-In'!K197</f>
        <v>0</v>
      </c>
      <c r="L197" s="135">
        <f>'M1-In'!L197</f>
        <v>0</v>
      </c>
      <c r="M197" s="181">
        <f>BerM2!E197</f>
        <v>0</v>
      </c>
      <c r="N197" s="202">
        <f>'M1-In'!N197</f>
        <v>0</v>
      </c>
      <c r="O197" s="141"/>
      <c r="P197" s="202"/>
      <c r="Q197" s="205"/>
      <c r="R197" s="222" t="str">
        <f>BerM2!G197</f>
        <v>OK</v>
      </c>
      <c r="S197" s="141"/>
      <c r="T197" s="180">
        <f>BerM2!P197</f>
        <v>0</v>
      </c>
      <c r="U197" s="202"/>
      <c r="V197" s="221" t="str">
        <f>BerM2!R197</f>
        <v>OK</v>
      </c>
      <c r="W197" s="180">
        <f>BerM2!S197</f>
        <v>0</v>
      </c>
      <c r="X197" s="143"/>
      <c r="Y197" s="135"/>
      <c r="Z197" s="135"/>
      <c r="AA197" s="135"/>
      <c r="AB197" s="135"/>
      <c r="AC197" s="182"/>
      <c r="AD197" s="216"/>
      <c r="AE197" s="216"/>
      <c r="AF197" s="216"/>
      <c r="AG197" s="216"/>
      <c r="AH197" s="216"/>
      <c r="AI197" s="216"/>
      <c r="AJ197" s="216"/>
      <c r="AK197" s="221" t="str">
        <f>BerM2!U197</f>
        <v>OK</v>
      </c>
    </row>
    <row r="198" spans="1:37" ht="14.1" customHeight="1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141"/>
      <c r="F198" s="135">
        <f>'M1-In'!F198</f>
        <v>0</v>
      </c>
      <c r="G198" s="135">
        <f>'M1-In'!G198</f>
        <v>0</v>
      </c>
      <c r="H198" s="135">
        <f>'M1-In'!H198</f>
        <v>0</v>
      </c>
      <c r="I198" s="135">
        <f>'M1-In'!I198</f>
        <v>0</v>
      </c>
      <c r="J198" s="135">
        <f>'M1-In'!J198</f>
        <v>0</v>
      </c>
      <c r="K198" s="135">
        <f>'M1-In'!K198</f>
        <v>0</v>
      </c>
      <c r="L198" s="135">
        <f>'M1-In'!L198</f>
        <v>0</v>
      </c>
      <c r="M198" s="181">
        <f>BerM2!E198</f>
        <v>0</v>
      </c>
      <c r="N198" s="202">
        <f>'M1-In'!N198</f>
        <v>0</v>
      </c>
      <c r="O198" s="141"/>
      <c r="P198" s="202"/>
      <c r="Q198" s="205"/>
      <c r="R198" s="222" t="str">
        <f>BerM2!G198</f>
        <v>OK</v>
      </c>
      <c r="S198" s="141"/>
      <c r="T198" s="180">
        <f>BerM2!P198</f>
        <v>0</v>
      </c>
      <c r="U198" s="202"/>
      <c r="V198" s="221" t="str">
        <f>BerM2!R198</f>
        <v>OK</v>
      </c>
      <c r="W198" s="180">
        <f>BerM2!S198</f>
        <v>0</v>
      </c>
      <c r="X198" s="143"/>
      <c r="Y198" s="135"/>
      <c r="Z198" s="135"/>
      <c r="AA198" s="135"/>
      <c r="AB198" s="135"/>
      <c r="AC198" s="182"/>
      <c r="AD198" s="216"/>
      <c r="AE198" s="216"/>
      <c r="AF198" s="216"/>
      <c r="AG198" s="216"/>
      <c r="AH198" s="216"/>
      <c r="AI198" s="216"/>
      <c r="AJ198" s="216"/>
      <c r="AK198" s="221" t="str">
        <f>BerM2!U198</f>
        <v>OK</v>
      </c>
    </row>
    <row r="199" spans="1:37" ht="14.1" customHeight="1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141"/>
      <c r="F199" s="135">
        <f>'M1-In'!F199</f>
        <v>0</v>
      </c>
      <c r="G199" s="135">
        <f>'M1-In'!G199</f>
        <v>0</v>
      </c>
      <c r="H199" s="135">
        <f>'M1-In'!H199</f>
        <v>0</v>
      </c>
      <c r="I199" s="135">
        <f>'M1-In'!I199</f>
        <v>0</v>
      </c>
      <c r="J199" s="135">
        <f>'M1-In'!J199</f>
        <v>0</v>
      </c>
      <c r="K199" s="135">
        <f>'M1-In'!K199</f>
        <v>0</v>
      </c>
      <c r="L199" s="135">
        <f>'M1-In'!L199</f>
        <v>0</v>
      </c>
      <c r="M199" s="181">
        <f>BerM2!E199</f>
        <v>0</v>
      </c>
      <c r="N199" s="202">
        <f>'M1-In'!N199</f>
        <v>0</v>
      </c>
      <c r="O199" s="141"/>
      <c r="P199" s="202"/>
      <c r="Q199" s="205"/>
      <c r="R199" s="222" t="str">
        <f>BerM2!G199</f>
        <v>OK</v>
      </c>
      <c r="S199" s="141"/>
      <c r="T199" s="180">
        <f>BerM2!P199</f>
        <v>0</v>
      </c>
      <c r="U199" s="202"/>
      <c r="V199" s="221" t="str">
        <f>BerM2!R199</f>
        <v>OK</v>
      </c>
      <c r="W199" s="180">
        <f>BerM2!S199</f>
        <v>0</v>
      </c>
      <c r="X199" s="143"/>
      <c r="Y199" s="135"/>
      <c r="Z199" s="135"/>
      <c r="AA199" s="135"/>
      <c r="AB199" s="135"/>
      <c r="AC199" s="182"/>
      <c r="AD199" s="216"/>
      <c r="AE199" s="216"/>
      <c r="AF199" s="216"/>
      <c r="AG199" s="216"/>
      <c r="AH199" s="216"/>
      <c r="AI199" s="216"/>
      <c r="AJ199" s="216"/>
      <c r="AK199" s="221" t="str">
        <f>BerM2!U199</f>
        <v>OK</v>
      </c>
    </row>
    <row r="200" spans="1:37" ht="14.1" customHeight="1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141"/>
      <c r="F200" s="135">
        <f>'M1-In'!F200</f>
        <v>0</v>
      </c>
      <c r="G200" s="135">
        <f>'M1-In'!G200</f>
        <v>0</v>
      </c>
      <c r="H200" s="135">
        <f>'M1-In'!H200</f>
        <v>0</v>
      </c>
      <c r="I200" s="135">
        <f>'M1-In'!I200</f>
        <v>0</v>
      </c>
      <c r="J200" s="135">
        <f>'M1-In'!J200</f>
        <v>0</v>
      </c>
      <c r="K200" s="135">
        <f>'M1-In'!K200</f>
        <v>0</v>
      </c>
      <c r="L200" s="135">
        <f>'M1-In'!L200</f>
        <v>0</v>
      </c>
      <c r="M200" s="181">
        <f>BerM2!E200</f>
        <v>0</v>
      </c>
      <c r="N200" s="202">
        <f>'M1-In'!N200</f>
        <v>0</v>
      </c>
      <c r="O200" s="141"/>
      <c r="P200" s="202"/>
      <c r="Q200" s="205"/>
      <c r="R200" s="222" t="str">
        <f>BerM2!G200</f>
        <v>OK</v>
      </c>
      <c r="S200" s="141"/>
      <c r="T200" s="180">
        <f>BerM2!P200</f>
        <v>0</v>
      </c>
      <c r="U200" s="202"/>
      <c r="V200" s="221" t="str">
        <f>BerM2!R200</f>
        <v>OK</v>
      </c>
      <c r="W200" s="180">
        <f>BerM2!S200</f>
        <v>0</v>
      </c>
      <c r="X200" s="143"/>
      <c r="Y200" s="135"/>
      <c r="Z200" s="135"/>
      <c r="AA200" s="135"/>
      <c r="AB200" s="135"/>
      <c r="AC200" s="182"/>
      <c r="AD200" s="216"/>
      <c r="AE200" s="216"/>
      <c r="AF200" s="216"/>
      <c r="AG200" s="216"/>
      <c r="AH200" s="216"/>
      <c r="AI200" s="216"/>
      <c r="AJ200" s="216"/>
      <c r="AK200" s="221" t="str">
        <f>BerM2!U200</f>
        <v>OK</v>
      </c>
    </row>
    <row r="201" spans="1:37" ht="14.1" customHeight="1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141"/>
      <c r="F201" s="135">
        <f>'M1-In'!F201</f>
        <v>0</v>
      </c>
      <c r="G201" s="135">
        <f>'M1-In'!G201</f>
        <v>0</v>
      </c>
      <c r="H201" s="135">
        <f>'M1-In'!H201</f>
        <v>0</v>
      </c>
      <c r="I201" s="135">
        <f>'M1-In'!I201</f>
        <v>0</v>
      </c>
      <c r="J201" s="135">
        <f>'M1-In'!J201</f>
        <v>0</v>
      </c>
      <c r="K201" s="135">
        <f>'M1-In'!K201</f>
        <v>0</v>
      </c>
      <c r="L201" s="135">
        <f>'M1-In'!L201</f>
        <v>0</v>
      </c>
      <c r="M201" s="181">
        <f>BerM2!E201</f>
        <v>0</v>
      </c>
      <c r="N201" s="202">
        <f>'M1-In'!N201</f>
        <v>0</v>
      </c>
      <c r="O201" s="141"/>
      <c r="P201" s="202"/>
      <c r="Q201" s="205"/>
      <c r="R201" s="222" t="str">
        <f>BerM2!G201</f>
        <v>OK</v>
      </c>
      <c r="S201" s="141"/>
      <c r="T201" s="180">
        <f>BerM2!P201</f>
        <v>0</v>
      </c>
      <c r="U201" s="202"/>
      <c r="V201" s="221" t="str">
        <f>BerM2!R201</f>
        <v>OK</v>
      </c>
      <c r="W201" s="180">
        <f>BerM2!S201</f>
        <v>0</v>
      </c>
      <c r="X201" s="143"/>
      <c r="Y201" s="135"/>
      <c r="Z201" s="135"/>
      <c r="AA201" s="135"/>
      <c r="AB201" s="135"/>
      <c r="AC201" s="182"/>
      <c r="AD201" s="216"/>
      <c r="AE201" s="216"/>
      <c r="AF201" s="216"/>
      <c r="AG201" s="216"/>
      <c r="AH201" s="216"/>
      <c r="AI201" s="216"/>
      <c r="AJ201" s="216"/>
      <c r="AK201" s="221" t="str">
        <f>BerM2!U201</f>
        <v>OK</v>
      </c>
    </row>
    <row r="202" spans="1:37" ht="14.1" customHeight="1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141"/>
      <c r="F202" s="135">
        <f>'M1-In'!F202</f>
        <v>0</v>
      </c>
      <c r="G202" s="135">
        <f>'M1-In'!G202</f>
        <v>0</v>
      </c>
      <c r="H202" s="135">
        <f>'M1-In'!H202</f>
        <v>0</v>
      </c>
      <c r="I202" s="135">
        <f>'M1-In'!I202</f>
        <v>0</v>
      </c>
      <c r="J202" s="135">
        <f>'M1-In'!J202</f>
        <v>0</v>
      </c>
      <c r="K202" s="135">
        <f>'M1-In'!K202</f>
        <v>0</v>
      </c>
      <c r="L202" s="135">
        <f>'M1-In'!L202</f>
        <v>0</v>
      </c>
      <c r="M202" s="181">
        <f>BerM2!E202</f>
        <v>0</v>
      </c>
      <c r="N202" s="202">
        <f>'M1-In'!N202</f>
        <v>0</v>
      </c>
      <c r="O202" s="141"/>
      <c r="P202" s="202"/>
      <c r="Q202" s="205"/>
      <c r="R202" s="222" t="str">
        <f>BerM2!G202</f>
        <v>OK</v>
      </c>
      <c r="S202" s="141"/>
      <c r="T202" s="180">
        <f>BerM2!P202</f>
        <v>0</v>
      </c>
      <c r="U202" s="202"/>
      <c r="V202" s="221" t="str">
        <f>BerM2!R202</f>
        <v>OK</v>
      </c>
      <c r="W202" s="180">
        <f>BerM2!S202</f>
        <v>0</v>
      </c>
      <c r="X202" s="143"/>
      <c r="Y202" s="135"/>
      <c r="Z202" s="135"/>
      <c r="AA202" s="135"/>
      <c r="AB202" s="135"/>
      <c r="AC202" s="182"/>
      <c r="AD202" s="216"/>
      <c r="AE202" s="216"/>
      <c r="AF202" s="216"/>
      <c r="AG202" s="216"/>
      <c r="AH202" s="216"/>
      <c r="AI202" s="216"/>
      <c r="AJ202" s="216"/>
      <c r="AK202" s="221" t="str">
        <f>BerM2!U202</f>
        <v>OK</v>
      </c>
    </row>
    <row r="203" spans="1:37" ht="14.1" customHeight="1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141"/>
      <c r="F203" s="135">
        <f>'M1-In'!F203</f>
        <v>0</v>
      </c>
      <c r="G203" s="135">
        <f>'M1-In'!G203</f>
        <v>0</v>
      </c>
      <c r="H203" s="135">
        <f>'M1-In'!H203</f>
        <v>0</v>
      </c>
      <c r="I203" s="135">
        <f>'M1-In'!I203</f>
        <v>0</v>
      </c>
      <c r="J203" s="135">
        <f>'M1-In'!J203</f>
        <v>0</v>
      </c>
      <c r="K203" s="135">
        <f>'M1-In'!K203</f>
        <v>0</v>
      </c>
      <c r="L203" s="135">
        <f>'M1-In'!L203</f>
        <v>0</v>
      </c>
      <c r="M203" s="181">
        <f>BerM2!E203</f>
        <v>0</v>
      </c>
      <c r="N203" s="202">
        <f>'M1-In'!N203</f>
        <v>0</v>
      </c>
      <c r="O203" s="141"/>
      <c r="P203" s="202"/>
      <c r="Q203" s="205"/>
      <c r="R203" s="222" t="str">
        <f>BerM2!G203</f>
        <v>OK</v>
      </c>
      <c r="S203" s="141"/>
      <c r="T203" s="180">
        <f>BerM2!P203</f>
        <v>0</v>
      </c>
      <c r="U203" s="202"/>
      <c r="V203" s="221" t="str">
        <f>BerM2!R203</f>
        <v>OK</v>
      </c>
      <c r="W203" s="180">
        <f>BerM2!S203</f>
        <v>0</v>
      </c>
      <c r="X203" s="143"/>
      <c r="Y203" s="135"/>
      <c r="Z203" s="135"/>
      <c r="AA203" s="135"/>
      <c r="AB203" s="135"/>
      <c r="AC203" s="182"/>
      <c r="AD203" s="216"/>
      <c r="AE203" s="216"/>
      <c r="AF203" s="216"/>
      <c r="AG203" s="216"/>
      <c r="AH203" s="216"/>
      <c r="AI203" s="216"/>
      <c r="AJ203" s="216"/>
      <c r="AK203" s="221" t="str">
        <f>BerM2!U203</f>
        <v>OK</v>
      </c>
    </row>
    <row r="204" spans="1:37" ht="14.1" customHeight="1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141"/>
      <c r="F204" s="135">
        <f>'M1-In'!F204</f>
        <v>0</v>
      </c>
      <c r="G204" s="135">
        <f>'M1-In'!G204</f>
        <v>0</v>
      </c>
      <c r="H204" s="135">
        <f>'M1-In'!H204</f>
        <v>0</v>
      </c>
      <c r="I204" s="135">
        <f>'M1-In'!I204</f>
        <v>0</v>
      </c>
      <c r="J204" s="135">
        <f>'M1-In'!J204</f>
        <v>0</v>
      </c>
      <c r="K204" s="135">
        <f>'M1-In'!K204</f>
        <v>0</v>
      </c>
      <c r="L204" s="135">
        <f>'M1-In'!L204</f>
        <v>0</v>
      </c>
      <c r="M204" s="181">
        <f>BerM2!E204</f>
        <v>0</v>
      </c>
      <c r="N204" s="202">
        <f>'M1-In'!N204</f>
        <v>0</v>
      </c>
      <c r="O204" s="141"/>
      <c r="P204" s="202"/>
      <c r="Q204" s="205"/>
      <c r="R204" s="222" t="str">
        <f>BerM2!G204</f>
        <v>OK</v>
      </c>
      <c r="S204" s="141"/>
      <c r="T204" s="180">
        <f>BerM2!P204</f>
        <v>0</v>
      </c>
      <c r="U204" s="202"/>
      <c r="V204" s="221" t="str">
        <f>BerM2!R204</f>
        <v>OK</v>
      </c>
      <c r="W204" s="180">
        <f>BerM2!S204</f>
        <v>0</v>
      </c>
      <c r="X204" s="143"/>
      <c r="Y204" s="135"/>
      <c r="Z204" s="135"/>
      <c r="AA204" s="135"/>
      <c r="AB204" s="135"/>
      <c r="AC204" s="182"/>
      <c r="AD204" s="216"/>
      <c r="AE204" s="216"/>
      <c r="AF204" s="216"/>
      <c r="AG204" s="216"/>
      <c r="AH204" s="216"/>
      <c r="AI204" s="216"/>
      <c r="AJ204" s="216"/>
      <c r="AK204" s="221" t="str">
        <f>BerM2!U204</f>
        <v>OK</v>
      </c>
    </row>
    <row r="205" spans="1:37" ht="14.1" customHeight="1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141"/>
      <c r="F205" s="135">
        <f>'M1-In'!F205</f>
        <v>0</v>
      </c>
      <c r="G205" s="135">
        <f>'M1-In'!G205</f>
        <v>0</v>
      </c>
      <c r="H205" s="135">
        <f>'M1-In'!H205</f>
        <v>0</v>
      </c>
      <c r="I205" s="135">
        <f>'M1-In'!I205</f>
        <v>0</v>
      </c>
      <c r="J205" s="135">
        <f>'M1-In'!J205</f>
        <v>0</v>
      </c>
      <c r="K205" s="135">
        <f>'M1-In'!K205</f>
        <v>0</v>
      </c>
      <c r="L205" s="135">
        <f>'M1-In'!L205</f>
        <v>0</v>
      </c>
      <c r="M205" s="181">
        <f>BerM2!E205</f>
        <v>0</v>
      </c>
      <c r="N205" s="202">
        <f>'M1-In'!N205</f>
        <v>0</v>
      </c>
      <c r="O205" s="141"/>
      <c r="P205" s="202"/>
      <c r="Q205" s="205"/>
      <c r="R205" s="222" t="str">
        <f>BerM2!G205</f>
        <v>OK</v>
      </c>
      <c r="S205" s="141"/>
      <c r="T205" s="180">
        <f>BerM2!P205</f>
        <v>0</v>
      </c>
      <c r="U205" s="202"/>
      <c r="V205" s="221" t="str">
        <f>BerM2!R205</f>
        <v>OK</v>
      </c>
      <c r="W205" s="180">
        <f>BerM2!S205</f>
        <v>0</v>
      </c>
      <c r="X205" s="143"/>
      <c r="Y205" s="135"/>
      <c r="Z205" s="135"/>
      <c r="AA205" s="135"/>
      <c r="AB205" s="135"/>
      <c r="AC205" s="182"/>
      <c r="AD205" s="216"/>
      <c r="AE205" s="216"/>
      <c r="AF205" s="216"/>
      <c r="AG205" s="216"/>
      <c r="AH205" s="216"/>
      <c r="AI205" s="216"/>
      <c r="AJ205" s="216"/>
      <c r="AK205" s="221" t="str">
        <f>BerM2!U205</f>
        <v>OK</v>
      </c>
    </row>
    <row r="206" spans="1:37" ht="14.1" customHeight="1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141"/>
      <c r="F206" s="135">
        <f>'M1-In'!F206</f>
        <v>0</v>
      </c>
      <c r="G206" s="135">
        <f>'M1-In'!G206</f>
        <v>0</v>
      </c>
      <c r="H206" s="135">
        <f>'M1-In'!H206</f>
        <v>0</v>
      </c>
      <c r="I206" s="135">
        <f>'M1-In'!I206</f>
        <v>0</v>
      </c>
      <c r="J206" s="135">
        <f>'M1-In'!J206</f>
        <v>0</v>
      </c>
      <c r="K206" s="135">
        <f>'M1-In'!K206</f>
        <v>0</v>
      </c>
      <c r="L206" s="135">
        <f>'M1-In'!L206</f>
        <v>0</v>
      </c>
      <c r="M206" s="181">
        <f>BerM2!E206</f>
        <v>0</v>
      </c>
      <c r="N206" s="202">
        <f>'M1-In'!N206</f>
        <v>0</v>
      </c>
      <c r="O206" s="141"/>
      <c r="P206" s="202"/>
      <c r="Q206" s="205"/>
      <c r="R206" s="222" t="str">
        <f>BerM2!G206</f>
        <v>OK</v>
      </c>
      <c r="S206" s="141"/>
      <c r="T206" s="180">
        <f>BerM2!P206</f>
        <v>0</v>
      </c>
      <c r="U206" s="202"/>
      <c r="V206" s="221" t="str">
        <f>BerM2!R206</f>
        <v>OK</v>
      </c>
      <c r="W206" s="180">
        <f>BerM2!S206</f>
        <v>0</v>
      </c>
      <c r="X206" s="143"/>
      <c r="Y206" s="135"/>
      <c r="Z206" s="135"/>
      <c r="AA206" s="135"/>
      <c r="AB206" s="135"/>
      <c r="AC206" s="182"/>
      <c r="AD206" s="216"/>
      <c r="AE206" s="216"/>
      <c r="AF206" s="216"/>
      <c r="AG206" s="216"/>
      <c r="AH206" s="216"/>
      <c r="AI206" s="216"/>
      <c r="AJ206" s="216"/>
      <c r="AK206" s="221" t="str">
        <f>BerM2!U206</f>
        <v>OK</v>
      </c>
    </row>
    <row r="207" spans="1:37" ht="14.1" customHeight="1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141"/>
      <c r="F207" s="135">
        <f>'M1-In'!F207</f>
        <v>0</v>
      </c>
      <c r="G207" s="135">
        <f>'M1-In'!G207</f>
        <v>0</v>
      </c>
      <c r="H207" s="135">
        <f>'M1-In'!H207</f>
        <v>0</v>
      </c>
      <c r="I207" s="135">
        <f>'M1-In'!I207</f>
        <v>0</v>
      </c>
      <c r="J207" s="135">
        <f>'M1-In'!J207</f>
        <v>0</v>
      </c>
      <c r="K207" s="135">
        <f>'M1-In'!K207</f>
        <v>0</v>
      </c>
      <c r="L207" s="135">
        <f>'M1-In'!L207</f>
        <v>0</v>
      </c>
      <c r="M207" s="181">
        <f>BerM2!E207</f>
        <v>0</v>
      </c>
      <c r="N207" s="202">
        <f>'M1-In'!N207</f>
        <v>0</v>
      </c>
      <c r="O207" s="141"/>
      <c r="P207" s="202"/>
      <c r="Q207" s="205"/>
      <c r="R207" s="222" t="str">
        <f>BerM2!G207</f>
        <v>OK</v>
      </c>
      <c r="S207" s="141"/>
      <c r="T207" s="180">
        <f>BerM2!P207</f>
        <v>0</v>
      </c>
      <c r="U207" s="202"/>
      <c r="V207" s="221" t="str">
        <f>BerM2!R207</f>
        <v>OK</v>
      </c>
      <c r="W207" s="180">
        <f>BerM2!S207</f>
        <v>0</v>
      </c>
      <c r="X207" s="143"/>
      <c r="Y207" s="135"/>
      <c r="Z207" s="135"/>
      <c r="AA207" s="135"/>
      <c r="AB207" s="135"/>
      <c r="AC207" s="182"/>
      <c r="AD207" s="216"/>
      <c r="AE207" s="216"/>
      <c r="AF207" s="216"/>
      <c r="AG207" s="216"/>
      <c r="AH207" s="216"/>
      <c r="AI207" s="216"/>
      <c r="AJ207" s="216"/>
      <c r="AK207" s="221" t="str">
        <f>BerM2!U207</f>
        <v>OK</v>
      </c>
    </row>
    <row r="208" spans="1:37" ht="14.1" customHeight="1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141"/>
      <c r="F208" s="135">
        <f>'M1-In'!F208</f>
        <v>0</v>
      </c>
      <c r="G208" s="135">
        <f>'M1-In'!G208</f>
        <v>0</v>
      </c>
      <c r="H208" s="135">
        <f>'M1-In'!H208</f>
        <v>0</v>
      </c>
      <c r="I208" s="135">
        <f>'M1-In'!I208</f>
        <v>0</v>
      </c>
      <c r="J208" s="135">
        <f>'M1-In'!J208</f>
        <v>0</v>
      </c>
      <c r="K208" s="135">
        <f>'M1-In'!K208</f>
        <v>0</v>
      </c>
      <c r="L208" s="135">
        <f>'M1-In'!L208</f>
        <v>0</v>
      </c>
      <c r="M208" s="181">
        <f>BerM2!E208</f>
        <v>0</v>
      </c>
      <c r="N208" s="202">
        <f>'M1-In'!N208</f>
        <v>0</v>
      </c>
      <c r="O208" s="141"/>
      <c r="P208" s="202"/>
      <c r="Q208" s="205"/>
      <c r="R208" s="222" t="str">
        <f>BerM2!G208</f>
        <v>OK</v>
      </c>
      <c r="S208" s="141"/>
      <c r="T208" s="180">
        <f>BerM2!P208</f>
        <v>0</v>
      </c>
      <c r="U208" s="202"/>
      <c r="V208" s="221" t="str">
        <f>BerM2!R208</f>
        <v>OK</v>
      </c>
      <c r="W208" s="180">
        <f>BerM2!S208</f>
        <v>0</v>
      </c>
      <c r="X208" s="143"/>
      <c r="Y208" s="135"/>
      <c r="Z208" s="135"/>
      <c r="AA208" s="135"/>
      <c r="AB208" s="135"/>
      <c r="AC208" s="182"/>
      <c r="AD208" s="216"/>
      <c r="AE208" s="216"/>
      <c r="AF208" s="216"/>
      <c r="AG208" s="216"/>
      <c r="AH208" s="216"/>
      <c r="AI208" s="216"/>
      <c r="AJ208" s="216"/>
      <c r="AK208" s="221" t="str">
        <f>BerM2!U208</f>
        <v>OK</v>
      </c>
    </row>
    <row r="209" spans="1:37" ht="14.1" customHeight="1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141"/>
      <c r="F209" s="135">
        <f>'M1-In'!F209</f>
        <v>0</v>
      </c>
      <c r="G209" s="135">
        <f>'M1-In'!G209</f>
        <v>0</v>
      </c>
      <c r="H209" s="135">
        <f>'M1-In'!H209</f>
        <v>0</v>
      </c>
      <c r="I209" s="135">
        <f>'M1-In'!I209</f>
        <v>0</v>
      </c>
      <c r="J209" s="135">
        <f>'M1-In'!J209</f>
        <v>0</v>
      </c>
      <c r="K209" s="135">
        <f>'M1-In'!K209</f>
        <v>0</v>
      </c>
      <c r="L209" s="135">
        <f>'M1-In'!L209</f>
        <v>0</v>
      </c>
      <c r="M209" s="181">
        <f>BerM2!E209</f>
        <v>0</v>
      </c>
      <c r="N209" s="202">
        <f>'M1-In'!N209</f>
        <v>0</v>
      </c>
      <c r="O209" s="141"/>
      <c r="P209" s="202"/>
      <c r="Q209" s="205"/>
      <c r="R209" s="222" t="str">
        <f>BerM2!G209</f>
        <v>OK</v>
      </c>
      <c r="S209" s="141"/>
      <c r="T209" s="180">
        <f>BerM2!P209</f>
        <v>0</v>
      </c>
      <c r="U209" s="202"/>
      <c r="V209" s="221" t="str">
        <f>BerM2!R209</f>
        <v>OK</v>
      </c>
      <c r="W209" s="180">
        <f>BerM2!S209</f>
        <v>0</v>
      </c>
      <c r="X209" s="143"/>
      <c r="Y209" s="135"/>
      <c r="Z209" s="135"/>
      <c r="AA209" s="135"/>
      <c r="AB209" s="135"/>
      <c r="AC209" s="182"/>
      <c r="AD209" s="216"/>
      <c r="AE209" s="216"/>
      <c r="AF209" s="216"/>
      <c r="AG209" s="216"/>
      <c r="AH209" s="216"/>
      <c r="AI209" s="216"/>
      <c r="AJ209" s="216"/>
      <c r="AK209" s="221" t="str">
        <f>BerM2!U209</f>
        <v>OK</v>
      </c>
    </row>
    <row r="210" spans="1:37" ht="14.1" customHeight="1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141"/>
      <c r="F210" s="135">
        <f>'M1-In'!F210</f>
        <v>0</v>
      </c>
      <c r="G210" s="135">
        <f>'M1-In'!G210</f>
        <v>0</v>
      </c>
      <c r="H210" s="135">
        <f>'M1-In'!H210</f>
        <v>0</v>
      </c>
      <c r="I210" s="135">
        <f>'M1-In'!I210</f>
        <v>0</v>
      </c>
      <c r="J210" s="135">
        <f>'M1-In'!J210</f>
        <v>0</v>
      </c>
      <c r="K210" s="135">
        <f>'M1-In'!K210</f>
        <v>0</v>
      </c>
      <c r="L210" s="135">
        <f>'M1-In'!L210</f>
        <v>0</v>
      </c>
      <c r="M210" s="181">
        <f>BerM2!E210</f>
        <v>0</v>
      </c>
      <c r="N210" s="202">
        <f>'M1-In'!N210</f>
        <v>0</v>
      </c>
      <c r="O210" s="141"/>
      <c r="P210" s="202"/>
      <c r="Q210" s="205"/>
      <c r="R210" s="222" t="str">
        <f>BerM2!G210</f>
        <v>OK</v>
      </c>
      <c r="S210" s="141"/>
      <c r="T210" s="180">
        <f>BerM2!P210</f>
        <v>0</v>
      </c>
      <c r="U210" s="202"/>
      <c r="V210" s="221" t="str">
        <f>BerM2!R210</f>
        <v>OK</v>
      </c>
      <c r="W210" s="180">
        <f>BerM2!S210</f>
        <v>0</v>
      </c>
      <c r="X210" s="143"/>
      <c r="Y210" s="135"/>
      <c r="Z210" s="135"/>
      <c r="AA210" s="135"/>
      <c r="AB210" s="135"/>
      <c r="AC210" s="182"/>
      <c r="AD210" s="216"/>
      <c r="AE210" s="216"/>
      <c r="AF210" s="216"/>
      <c r="AG210" s="216"/>
      <c r="AH210" s="216"/>
      <c r="AI210" s="216"/>
      <c r="AJ210" s="216"/>
      <c r="AK210" s="221" t="str">
        <f>BerM2!U210</f>
        <v>OK</v>
      </c>
    </row>
    <row r="211" spans="1:37" ht="14.1" customHeight="1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141"/>
      <c r="F211" s="135">
        <f>'M1-In'!F211</f>
        <v>0</v>
      </c>
      <c r="G211" s="135">
        <f>'M1-In'!G211</f>
        <v>0</v>
      </c>
      <c r="H211" s="135">
        <f>'M1-In'!H211</f>
        <v>0</v>
      </c>
      <c r="I211" s="135">
        <f>'M1-In'!I211</f>
        <v>0</v>
      </c>
      <c r="J211" s="135">
        <f>'M1-In'!J211</f>
        <v>0</v>
      </c>
      <c r="K211" s="135">
        <f>'M1-In'!K211</f>
        <v>0</v>
      </c>
      <c r="L211" s="135">
        <f>'M1-In'!L211</f>
        <v>0</v>
      </c>
      <c r="M211" s="181">
        <f>BerM2!E211</f>
        <v>0</v>
      </c>
      <c r="N211" s="202">
        <f>'M1-In'!N211</f>
        <v>0</v>
      </c>
      <c r="O211" s="141"/>
      <c r="P211" s="202"/>
      <c r="Q211" s="205"/>
      <c r="R211" s="222" t="str">
        <f>BerM2!G211</f>
        <v>OK</v>
      </c>
      <c r="S211" s="141"/>
      <c r="T211" s="180">
        <f>BerM2!P211</f>
        <v>0</v>
      </c>
      <c r="U211" s="202"/>
      <c r="V211" s="221" t="str">
        <f>BerM2!R211</f>
        <v>OK</v>
      </c>
      <c r="W211" s="180">
        <f>BerM2!S211</f>
        <v>0</v>
      </c>
      <c r="X211" s="143"/>
      <c r="Y211" s="135"/>
      <c r="Z211" s="135"/>
      <c r="AA211" s="135"/>
      <c r="AB211" s="135"/>
      <c r="AC211" s="182"/>
      <c r="AD211" s="216"/>
      <c r="AE211" s="216"/>
      <c r="AF211" s="216"/>
      <c r="AG211" s="216"/>
      <c r="AH211" s="216"/>
      <c r="AI211" s="216"/>
      <c r="AJ211" s="216"/>
      <c r="AK211" s="221" t="str">
        <f>BerM2!U211</f>
        <v>OK</v>
      </c>
    </row>
    <row r="212" spans="1:37" ht="14.1" customHeight="1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141"/>
      <c r="F212" s="135">
        <f>'M1-In'!F212</f>
        <v>0</v>
      </c>
      <c r="G212" s="135">
        <f>'M1-In'!G212</f>
        <v>0</v>
      </c>
      <c r="H212" s="135">
        <f>'M1-In'!H212</f>
        <v>0</v>
      </c>
      <c r="I212" s="135">
        <f>'M1-In'!I212</f>
        <v>0</v>
      </c>
      <c r="J212" s="135">
        <f>'M1-In'!J212</f>
        <v>0</v>
      </c>
      <c r="K212" s="135">
        <f>'M1-In'!K212</f>
        <v>0</v>
      </c>
      <c r="L212" s="135">
        <f>'M1-In'!L212</f>
        <v>0</v>
      </c>
      <c r="M212" s="181">
        <f>BerM2!E212</f>
        <v>0</v>
      </c>
      <c r="N212" s="202">
        <f>'M1-In'!N212</f>
        <v>0</v>
      </c>
      <c r="O212" s="141"/>
      <c r="P212" s="202"/>
      <c r="Q212" s="205"/>
      <c r="R212" s="222" t="str">
        <f>BerM2!G212</f>
        <v>OK</v>
      </c>
      <c r="S212" s="141"/>
      <c r="T212" s="180">
        <f>BerM2!P212</f>
        <v>0</v>
      </c>
      <c r="U212" s="202"/>
      <c r="V212" s="221" t="str">
        <f>BerM2!R212</f>
        <v>OK</v>
      </c>
      <c r="W212" s="180">
        <f>BerM2!S212</f>
        <v>0</v>
      </c>
      <c r="X212" s="143"/>
      <c r="Y212" s="135"/>
      <c r="Z212" s="135"/>
      <c r="AA212" s="135"/>
      <c r="AB212" s="135"/>
      <c r="AC212" s="182"/>
      <c r="AD212" s="216"/>
      <c r="AE212" s="216"/>
      <c r="AF212" s="216"/>
      <c r="AG212" s="216"/>
      <c r="AH212" s="216"/>
      <c r="AI212" s="216"/>
      <c r="AJ212" s="216"/>
      <c r="AK212" s="221" t="str">
        <f>BerM2!U212</f>
        <v>OK</v>
      </c>
    </row>
    <row r="213" spans="1:37" ht="14.1" customHeight="1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141"/>
      <c r="F213" s="135">
        <f>'M1-In'!F213</f>
        <v>0</v>
      </c>
      <c r="G213" s="135">
        <f>'M1-In'!G213</f>
        <v>0</v>
      </c>
      <c r="H213" s="135">
        <f>'M1-In'!H213</f>
        <v>0</v>
      </c>
      <c r="I213" s="135">
        <f>'M1-In'!I213</f>
        <v>0</v>
      </c>
      <c r="J213" s="135">
        <f>'M1-In'!J213</f>
        <v>0</v>
      </c>
      <c r="K213" s="135">
        <f>'M1-In'!K213</f>
        <v>0</v>
      </c>
      <c r="L213" s="135">
        <f>'M1-In'!L213</f>
        <v>0</v>
      </c>
      <c r="M213" s="181">
        <f>BerM2!E213</f>
        <v>0</v>
      </c>
      <c r="N213" s="202">
        <f>'M1-In'!N213</f>
        <v>0</v>
      </c>
      <c r="O213" s="141"/>
      <c r="P213" s="202"/>
      <c r="Q213" s="205"/>
      <c r="R213" s="222" t="str">
        <f>BerM2!G213</f>
        <v>OK</v>
      </c>
      <c r="S213" s="141"/>
      <c r="T213" s="180">
        <f>BerM2!P213</f>
        <v>0</v>
      </c>
      <c r="U213" s="202"/>
      <c r="V213" s="221" t="str">
        <f>BerM2!R213</f>
        <v>OK</v>
      </c>
      <c r="W213" s="180">
        <f>BerM2!S213</f>
        <v>0</v>
      </c>
      <c r="X213" s="143"/>
      <c r="Y213" s="135"/>
      <c r="Z213" s="135"/>
      <c r="AA213" s="135"/>
      <c r="AB213" s="135"/>
      <c r="AC213" s="182"/>
      <c r="AD213" s="216"/>
      <c r="AE213" s="216"/>
      <c r="AF213" s="216"/>
      <c r="AG213" s="216"/>
      <c r="AH213" s="216"/>
      <c r="AI213" s="216"/>
      <c r="AJ213" s="216"/>
      <c r="AK213" s="221" t="str">
        <f>BerM2!U213</f>
        <v>OK</v>
      </c>
    </row>
    <row r="214" spans="1:37" ht="14.1" customHeight="1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141"/>
      <c r="F214" s="135">
        <f>'M1-In'!F214</f>
        <v>0</v>
      </c>
      <c r="G214" s="135">
        <f>'M1-In'!G214</f>
        <v>0</v>
      </c>
      <c r="H214" s="135">
        <f>'M1-In'!H214</f>
        <v>0</v>
      </c>
      <c r="I214" s="135">
        <f>'M1-In'!I214</f>
        <v>0</v>
      </c>
      <c r="J214" s="135">
        <f>'M1-In'!J214</f>
        <v>0</v>
      </c>
      <c r="K214" s="135">
        <f>'M1-In'!K214</f>
        <v>0</v>
      </c>
      <c r="L214" s="135">
        <f>'M1-In'!L214</f>
        <v>0</v>
      </c>
      <c r="M214" s="181">
        <f>BerM2!E214</f>
        <v>0</v>
      </c>
      <c r="N214" s="202">
        <f>'M1-In'!N214</f>
        <v>0</v>
      </c>
      <c r="O214" s="141"/>
      <c r="P214" s="202"/>
      <c r="Q214" s="205"/>
      <c r="R214" s="222" t="str">
        <f>BerM2!G214</f>
        <v>OK</v>
      </c>
      <c r="S214" s="141"/>
      <c r="T214" s="180">
        <f>BerM2!P214</f>
        <v>0</v>
      </c>
      <c r="U214" s="202"/>
      <c r="V214" s="221" t="str">
        <f>BerM2!R214</f>
        <v>OK</v>
      </c>
      <c r="W214" s="180">
        <f>BerM2!S214</f>
        <v>0</v>
      </c>
      <c r="X214" s="143"/>
      <c r="Y214" s="135"/>
      <c r="Z214" s="135"/>
      <c r="AA214" s="135"/>
      <c r="AB214" s="135"/>
      <c r="AC214" s="182"/>
      <c r="AD214" s="216"/>
      <c r="AE214" s="216"/>
      <c r="AF214" s="216"/>
      <c r="AG214" s="216"/>
      <c r="AH214" s="216"/>
      <c r="AI214" s="216"/>
      <c r="AJ214" s="216"/>
      <c r="AK214" s="221" t="str">
        <f>BerM2!U214</f>
        <v>OK</v>
      </c>
    </row>
    <row r="215" spans="1:37" ht="14.1" customHeight="1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141"/>
      <c r="F215" s="135">
        <f>'M1-In'!F215</f>
        <v>0</v>
      </c>
      <c r="G215" s="135">
        <f>'M1-In'!G215</f>
        <v>0</v>
      </c>
      <c r="H215" s="135">
        <f>'M1-In'!H215</f>
        <v>0</v>
      </c>
      <c r="I215" s="135">
        <f>'M1-In'!I215</f>
        <v>0</v>
      </c>
      <c r="J215" s="135">
        <f>'M1-In'!J215</f>
        <v>0</v>
      </c>
      <c r="K215" s="135">
        <f>'M1-In'!K215</f>
        <v>0</v>
      </c>
      <c r="L215" s="135">
        <f>'M1-In'!L215</f>
        <v>0</v>
      </c>
      <c r="M215" s="181">
        <f>BerM2!E215</f>
        <v>0</v>
      </c>
      <c r="N215" s="202">
        <f>'M1-In'!N215</f>
        <v>0</v>
      </c>
      <c r="O215" s="141"/>
      <c r="P215" s="202"/>
      <c r="Q215" s="205"/>
      <c r="R215" s="222" t="str">
        <f>BerM2!G215</f>
        <v>OK</v>
      </c>
      <c r="S215" s="141"/>
      <c r="T215" s="180">
        <f>BerM2!P215</f>
        <v>0</v>
      </c>
      <c r="U215" s="202"/>
      <c r="V215" s="221" t="str">
        <f>BerM2!R215</f>
        <v>OK</v>
      </c>
      <c r="W215" s="180">
        <f>BerM2!S215</f>
        <v>0</v>
      </c>
      <c r="X215" s="143"/>
      <c r="Y215" s="135"/>
      <c r="Z215" s="135"/>
      <c r="AA215" s="135"/>
      <c r="AB215" s="135"/>
      <c r="AC215" s="182"/>
      <c r="AD215" s="216"/>
      <c r="AE215" s="216"/>
      <c r="AF215" s="216"/>
      <c r="AG215" s="216"/>
      <c r="AH215" s="216"/>
      <c r="AI215" s="216"/>
      <c r="AJ215" s="216"/>
      <c r="AK215" s="221" t="str">
        <f>BerM2!U215</f>
        <v>OK</v>
      </c>
    </row>
    <row r="216" spans="1:37" ht="14.1" customHeight="1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141"/>
      <c r="F216" s="135">
        <f>'M1-In'!F216</f>
        <v>0</v>
      </c>
      <c r="G216" s="135">
        <f>'M1-In'!G216</f>
        <v>0</v>
      </c>
      <c r="H216" s="135">
        <f>'M1-In'!H216</f>
        <v>0</v>
      </c>
      <c r="I216" s="135">
        <f>'M1-In'!I216</f>
        <v>0</v>
      </c>
      <c r="J216" s="135">
        <f>'M1-In'!J216</f>
        <v>0</v>
      </c>
      <c r="K216" s="135">
        <f>'M1-In'!K216</f>
        <v>0</v>
      </c>
      <c r="L216" s="135">
        <f>'M1-In'!L216</f>
        <v>0</v>
      </c>
      <c r="M216" s="181">
        <f>BerM2!E216</f>
        <v>0</v>
      </c>
      <c r="N216" s="202">
        <f>'M1-In'!N216</f>
        <v>0</v>
      </c>
      <c r="O216" s="141"/>
      <c r="P216" s="202"/>
      <c r="Q216" s="205"/>
      <c r="R216" s="222" t="str">
        <f>BerM2!G216</f>
        <v>OK</v>
      </c>
      <c r="S216" s="141"/>
      <c r="T216" s="180">
        <f>BerM2!P216</f>
        <v>0</v>
      </c>
      <c r="U216" s="202"/>
      <c r="V216" s="221" t="str">
        <f>BerM2!R216</f>
        <v>OK</v>
      </c>
      <c r="W216" s="180">
        <f>BerM2!S216</f>
        <v>0</v>
      </c>
      <c r="X216" s="143"/>
      <c r="Y216" s="135"/>
      <c r="Z216" s="135"/>
      <c r="AA216" s="135"/>
      <c r="AB216" s="135"/>
      <c r="AC216" s="182"/>
      <c r="AD216" s="216"/>
      <c r="AE216" s="216"/>
      <c r="AF216" s="216"/>
      <c r="AG216" s="216"/>
      <c r="AH216" s="216"/>
      <c r="AI216" s="216"/>
      <c r="AJ216" s="216"/>
      <c r="AK216" s="221" t="str">
        <f>BerM2!U216</f>
        <v>OK</v>
      </c>
    </row>
    <row r="217" spans="1:37" ht="14.1" customHeight="1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141"/>
      <c r="F217" s="135">
        <f>'M1-In'!F217</f>
        <v>0</v>
      </c>
      <c r="G217" s="135">
        <f>'M1-In'!G217</f>
        <v>0</v>
      </c>
      <c r="H217" s="135">
        <f>'M1-In'!H217</f>
        <v>0</v>
      </c>
      <c r="I217" s="135">
        <f>'M1-In'!I217</f>
        <v>0</v>
      </c>
      <c r="J217" s="135">
        <f>'M1-In'!J217</f>
        <v>0</v>
      </c>
      <c r="K217" s="135">
        <f>'M1-In'!K217</f>
        <v>0</v>
      </c>
      <c r="L217" s="135">
        <f>'M1-In'!L217</f>
        <v>0</v>
      </c>
      <c r="M217" s="181">
        <f>BerM2!E217</f>
        <v>0</v>
      </c>
      <c r="N217" s="202">
        <f>'M1-In'!N217</f>
        <v>0</v>
      </c>
      <c r="O217" s="141"/>
      <c r="P217" s="202"/>
      <c r="Q217" s="205"/>
      <c r="R217" s="222" t="str">
        <f>BerM2!G217</f>
        <v>OK</v>
      </c>
      <c r="S217" s="141"/>
      <c r="T217" s="180">
        <f>BerM2!P217</f>
        <v>0</v>
      </c>
      <c r="U217" s="202"/>
      <c r="V217" s="221" t="str">
        <f>BerM2!R217</f>
        <v>OK</v>
      </c>
      <c r="W217" s="180">
        <f>BerM2!S217</f>
        <v>0</v>
      </c>
      <c r="X217" s="143"/>
      <c r="Y217" s="135"/>
      <c r="Z217" s="135"/>
      <c r="AA217" s="135"/>
      <c r="AB217" s="135"/>
      <c r="AC217" s="182"/>
      <c r="AD217" s="216"/>
      <c r="AE217" s="216"/>
      <c r="AF217" s="216"/>
      <c r="AG217" s="216"/>
      <c r="AH217" s="216"/>
      <c r="AI217" s="216"/>
      <c r="AJ217" s="216"/>
      <c r="AK217" s="221" t="str">
        <f>BerM2!U217</f>
        <v>OK</v>
      </c>
    </row>
    <row r="218" spans="1:37" ht="14.1" customHeight="1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141"/>
      <c r="F218" s="135">
        <f>'M1-In'!F218</f>
        <v>0</v>
      </c>
      <c r="G218" s="135">
        <f>'M1-In'!G218</f>
        <v>0</v>
      </c>
      <c r="H218" s="135">
        <f>'M1-In'!H218</f>
        <v>0</v>
      </c>
      <c r="I218" s="135">
        <f>'M1-In'!I218</f>
        <v>0</v>
      </c>
      <c r="J218" s="135">
        <f>'M1-In'!J218</f>
        <v>0</v>
      </c>
      <c r="K218" s="135">
        <f>'M1-In'!K218</f>
        <v>0</v>
      </c>
      <c r="L218" s="135">
        <f>'M1-In'!L218</f>
        <v>0</v>
      </c>
      <c r="M218" s="181">
        <f>BerM2!E218</f>
        <v>0</v>
      </c>
      <c r="N218" s="202">
        <f>'M1-In'!N218</f>
        <v>0</v>
      </c>
      <c r="O218" s="141"/>
      <c r="P218" s="202"/>
      <c r="Q218" s="205"/>
      <c r="R218" s="222" t="str">
        <f>BerM2!G218</f>
        <v>OK</v>
      </c>
      <c r="S218" s="141"/>
      <c r="T218" s="180">
        <f>BerM2!P218</f>
        <v>0</v>
      </c>
      <c r="U218" s="202"/>
      <c r="V218" s="221" t="str">
        <f>BerM2!R218</f>
        <v>OK</v>
      </c>
      <c r="W218" s="180">
        <f>BerM2!S218</f>
        <v>0</v>
      </c>
      <c r="X218" s="143"/>
      <c r="Y218" s="135"/>
      <c r="Z218" s="135"/>
      <c r="AA218" s="135"/>
      <c r="AB218" s="135"/>
      <c r="AC218" s="182"/>
      <c r="AD218" s="216"/>
      <c r="AE218" s="216"/>
      <c r="AF218" s="216"/>
      <c r="AG218" s="216"/>
      <c r="AH218" s="216"/>
      <c r="AI218" s="216"/>
      <c r="AJ218" s="216"/>
      <c r="AK218" s="221" t="str">
        <f>BerM2!U218</f>
        <v>OK</v>
      </c>
    </row>
    <row r="219" spans="1:37" ht="14.1" customHeight="1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141"/>
      <c r="F219" s="135">
        <f>'M1-In'!F219</f>
        <v>0</v>
      </c>
      <c r="G219" s="135">
        <f>'M1-In'!G219</f>
        <v>0</v>
      </c>
      <c r="H219" s="135">
        <f>'M1-In'!H219</f>
        <v>0</v>
      </c>
      <c r="I219" s="135">
        <f>'M1-In'!I219</f>
        <v>0</v>
      </c>
      <c r="J219" s="135">
        <f>'M1-In'!J219</f>
        <v>0</v>
      </c>
      <c r="K219" s="135">
        <f>'M1-In'!K219</f>
        <v>0</v>
      </c>
      <c r="L219" s="135">
        <f>'M1-In'!L219</f>
        <v>0</v>
      </c>
      <c r="M219" s="181">
        <f>BerM2!E219</f>
        <v>0</v>
      </c>
      <c r="N219" s="202">
        <f>'M1-In'!N219</f>
        <v>0</v>
      </c>
      <c r="O219" s="141"/>
      <c r="P219" s="202"/>
      <c r="Q219" s="205"/>
      <c r="R219" s="222" t="str">
        <f>BerM2!G219</f>
        <v>OK</v>
      </c>
      <c r="S219" s="141"/>
      <c r="T219" s="180">
        <f>BerM2!P219</f>
        <v>0</v>
      </c>
      <c r="U219" s="202"/>
      <c r="V219" s="221" t="str">
        <f>BerM2!R219</f>
        <v>OK</v>
      </c>
      <c r="W219" s="180">
        <f>BerM2!S219</f>
        <v>0</v>
      </c>
      <c r="X219" s="143"/>
      <c r="Y219" s="135"/>
      <c r="Z219" s="135"/>
      <c r="AA219" s="135"/>
      <c r="AB219" s="135"/>
      <c r="AC219" s="182"/>
      <c r="AD219" s="216"/>
      <c r="AE219" s="216"/>
      <c r="AF219" s="216"/>
      <c r="AG219" s="216"/>
      <c r="AH219" s="216"/>
      <c r="AI219" s="216"/>
      <c r="AJ219" s="216"/>
      <c r="AK219" s="221" t="str">
        <f>BerM2!U219</f>
        <v>OK</v>
      </c>
    </row>
    <row r="220" spans="1:37" ht="14.1" customHeight="1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141"/>
      <c r="F220" s="135">
        <f>'M1-In'!F220</f>
        <v>0</v>
      </c>
      <c r="G220" s="135">
        <f>'M1-In'!G220</f>
        <v>0</v>
      </c>
      <c r="H220" s="135">
        <f>'M1-In'!H220</f>
        <v>0</v>
      </c>
      <c r="I220" s="135">
        <f>'M1-In'!I220</f>
        <v>0</v>
      </c>
      <c r="J220" s="135">
        <f>'M1-In'!J220</f>
        <v>0</v>
      </c>
      <c r="K220" s="135">
        <f>'M1-In'!K220</f>
        <v>0</v>
      </c>
      <c r="L220" s="135">
        <f>'M1-In'!L220</f>
        <v>0</v>
      </c>
      <c r="M220" s="181">
        <f>BerM2!E220</f>
        <v>0</v>
      </c>
      <c r="N220" s="202">
        <f>'M1-In'!N220</f>
        <v>0</v>
      </c>
      <c r="O220" s="141"/>
      <c r="P220" s="202"/>
      <c r="Q220" s="205"/>
      <c r="R220" s="222" t="str">
        <f>BerM2!G220</f>
        <v>OK</v>
      </c>
      <c r="S220" s="141"/>
      <c r="T220" s="180">
        <f>BerM2!P220</f>
        <v>0</v>
      </c>
      <c r="U220" s="202"/>
      <c r="V220" s="221" t="str">
        <f>BerM2!R220</f>
        <v>OK</v>
      </c>
      <c r="W220" s="180">
        <f>BerM2!S220</f>
        <v>0</v>
      </c>
      <c r="X220" s="143"/>
      <c r="Y220" s="135"/>
      <c r="Z220" s="135"/>
      <c r="AA220" s="135"/>
      <c r="AB220" s="135"/>
      <c r="AC220" s="182"/>
      <c r="AD220" s="216"/>
      <c r="AE220" s="216"/>
      <c r="AF220" s="216"/>
      <c r="AG220" s="216"/>
      <c r="AH220" s="216"/>
      <c r="AI220" s="216"/>
      <c r="AJ220" s="216"/>
      <c r="AK220" s="221" t="str">
        <f>BerM2!U220</f>
        <v>OK</v>
      </c>
    </row>
    <row r="221" spans="1:37" ht="14.1" customHeight="1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141"/>
      <c r="F221" s="135">
        <f>'M1-In'!F221</f>
        <v>0</v>
      </c>
      <c r="G221" s="135">
        <f>'M1-In'!G221</f>
        <v>0</v>
      </c>
      <c r="H221" s="135">
        <f>'M1-In'!H221</f>
        <v>0</v>
      </c>
      <c r="I221" s="135">
        <f>'M1-In'!I221</f>
        <v>0</v>
      </c>
      <c r="J221" s="135">
        <f>'M1-In'!J221</f>
        <v>0</v>
      </c>
      <c r="K221" s="135">
        <f>'M1-In'!K221</f>
        <v>0</v>
      </c>
      <c r="L221" s="135">
        <f>'M1-In'!L221</f>
        <v>0</v>
      </c>
      <c r="M221" s="181">
        <f>BerM2!E221</f>
        <v>0</v>
      </c>
      <c r="N221" s="202">
        <f>'M1-In'!N221</f>
        <v>0</v>
      </c>
      <c r="O221" s="141"/>
      <c r="P221" s="202"/>
      <c r="Q221" s="205"/>
      <c r="R221" s="222" t="str">
        <f>BerM2!G221</f>
        <v>OK</v>
      </c>
      <c r="S221" s="141"/>
      <c r="T221" s="180">
        <f>BerM2!P221</f>
        <v>0</v>
      </c>
      <c r="U221" s="202"/>
      <c r="V221" s="221" t="str">
        <f>BerM2!R221</f>
        <v>OK</v>
      </c>
      <c r="W221" s="180">
        <f>BerM2!S221</f>
        <v>0</v>
      </c>
      <c r="X221" s="143"/>
      <c r="Y221" s="135"/>
      <c r="Z221" s="135"/>
      <c r="AA221" s="135"/>
      <c r="AB221" s="135"/>
      <c r="AC221" s="182"/>
      <c r="AD221" s="216"/>
      <c r="AE221" s="216"/>
      <c r="AF221" s="216"/>
      <c r="AG221" s="216"/>
      <c r="AH221" s="216"/>
      <c r="AI221" s="216"/>
      <c r="AJ221" s="216"/>
      <c r="AK221" s="221" t="str">
        <f>BerM2!U221</f>
        <v>OK</v>
      </c>
    </row>
    <row r="222" spans="1:37" ht="14.1" customHeight="1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141"/>
      <c r="F222" s="135">
        <f>'M1-In'!F222</f>
        <v>0</v>
      </c>
      <c r="G222" s="135">
        <f>'M1-In'!G222</f>
        <v>0</v>
      </c>
      <c r="H222" s="135">
        <f>'M1-In'!H222</f>
        <v>0</v>
      </c>
      <c r="I222" s="135">
        <f>'M1-In'!I222</f>
        <v>0</v>
      </c>
      <c r="J222" s="135">
        <f>'M1-In'!J222</f>
        <v>0</v>
      </c>
      <c r="K222" s="135">
        <f>'M1-In'!K222</f>
        <v>0</v>
      </c>
      <c r="L222" s="135">
        <f>'M1-In'!L222</f>
        <v>0</v>
      </c>
      <c r="M222" s="181">
        <f>BerM2!E222</f>
        <v>0</v>
      </c>
      <c r="N222" s="202">
        <f>'M1-In'!N222</f>
        <v>0</v>
      </c>
      <c r="O222" s="141"/>
      <c r="P222" s="202"/>
      <c r="Q222" s="205"/>
      <c r="R222" s="222" t="str">
        <f>BerM2!G222</f>
        <v>OK</v>
      </c>
      <c r="S222" s="141"/>
      <c r="T222" s="180">
        <f>BerM2!P222</f>
        <v>0</v>
      </c>
      <c r="U222" s="202"/>
      <c r="V222" s="221" t="str">
        <f>BerM2!R222</f>
        <v>OK</v>
      </c>
      <c r="W222" s="180">
        <f>BerM2!S222</f>
        <v>0</v>
      </c>
      <c r="X222" s="143"/>
      <c r="Y222" s="135"/>
      <c r="Z222" s="135"/>
      <c r="AA222" s="135"/>
      <c r="AB222" s="135"/>
      <c r="AC222" s="182"/>
      <c r="AD222" s="216"/>
      <c r="AE222" s="216"/>
      <c r="AF222" s="216"/>
      <c r="AG222" s="216"/>
      <c r="AH222" s="216"/>
      <c r="AI222" s="216"/>
      <c r="AJ222" s="216"/>
      <c r="AK222" s="221" t="str">
        <f>BerM2!U222</f>
        <v>OK</v>
      </c>
    </row>
    <row r="223" spans="1:37" ht="14.1" customHeight="1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141"/>
      <c r="F223" s="135">
        <f>'M1-In'!F223</f>
        <v>0</v>
      </c>
      <c r="G223" s="135">
        <f>'M1-In'!G223</f>
        <v>0</v>
      </c>
      <c r="H223" s="135">
        <f>'M1-In'!H223</f>
        <v>0</v>
      </c>
      <c r="I223" s="135">
        <f>'M1-In'!I223</f>
        <v>0</v>
      </c>
      <c r="J223" s="135">
        <f>'M1-In'!J223</f>
        <v>0</v>
      </c>
      <c r="K223" s="135">
        <f>'M1-In'!K223</f>
        <v>0</v>
      </c>
      <c r="L223" s="135">
        <f>'M1-In'!L223</f>
        <v>0</v>
      </c>
      <c r="M223" s="181">
        <f>BerM2!E223</f>
        <v>0</v>
      </c>
      <c r="N223" s="202">
        <f>'M1-In'!N223</f>
        <v>0</v>
      </c>
      <c r="O223" s="141"/>
      <c r="P223" s="202"/>
      <c r="Q223" s="205"/>
      <c r="R223" s="222" t="str">
        <f>BerM2!G223</f>
        <v>OK</v>
      </c>
      <c r="S223" s="141"/>
      <c r="T223" s="180">
        <f>BerM2!P223</f>
        <v>0</v>
      </c>
      <c r="U223" s="202"/>
      <c r="V223" s="221" t="str">
        <f>BerM2!R223</f>
        <v>OK</v>
      </c>
      <c r="W223" s="180">
        <f>BerM2!S223</f>
        <v>0</v>
      </c>
      <c r="X223" s="143"/>
      <c r="Y223" s="135"/>
      <c r="Z223" s="135"/>
      <c r="AA223" s="135"/>
      <c r="AB223" s="135"/>
      <c r="AC223" s="182"/>
      <c r="AD223" s="216"/>
      <c r="AE223" s="216"/>
      <c r="AF223" s="216"/>
      <c r="AG223" s="216"/>
      <c r="AH223" s="216"/>
      <c r="AI223" s="216"/>
      <c r="AJ223" s="216"/>
      <c r="AK223" s="221" t="str">
        <f>BerM2!U223</f>
        <v>OK</v>
      </c>
    </row>
    <row r="224" spans="1:37" ht="14.1" customHeight="1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141"/>
      <c r="F224" s="135">
        <f>'M1-In'!F224</f>
        <v>0</v>
      </c>
      <c r="G224" s="135">
        <f>'M1-In'!G224</f>
        <v>0</v>
      </c>
      <c r="H224" s="135">
        <f>'M1-In'!H224</f>
        <v>0</v>
      </c>
      <c r="I224" s="135">
        <f>'M1-In'!I224</f>
        <v>0</v>
      </c>
      <c r="J224" s="135">
        <f>'M1-In'!J224</f>
        <v>0</v>
      </c>
      <c r="K224" s="135">
        <f>'M1-In'!K224</f>
        <v>0</v>
      </c>
      <c r="L224" s="135">
        <f>'M1-In'!L224</f>
        <v>0</v>
      </c>
      <c r="M224" s="181">
        <f>BerM2!E224</f>
        <v>0</v>
      </c>
      <c r="N224" s="202">
        <f>'M1-In'!N224</f>
        <v>0</v>
      </c>
      <c r="O224" s="141"/>
      <c r="P224" s="202"/>
      <c r="Q224" s="205"/>
      <c r="R224" s="222" t="str">
        <f>BerM2!G224</f>
        <v>OK</v>
      </c>
      <c r="S224" s="141"/>
      <c r="T224" s="180">
        <f>BerM2!P224</f>
        <v>0</v>
      </c>
      <c r="U224" s="202"/>
      <c r="V224" s="221" t="str">
        <f>BerM2!R224</f>
        <v>OK</v>
      </c>
      <c r="W224" s="180">
        <f>BerM2!S224</f>
        <v>0</v>
      </c>
      <c r="X224" s="143"/>
      <c r="Y224" s="135"/>
      <c r="Z224" s="135"/>
      <c r="AA224" s="135"/>
      <c r="AB224" s="135"/>
      <c r="AC224" s="182"/>
      <c r="AD224" s="216"/>
      <c r="AE224" s="216"/>
      <c r="AF224" s="216"/>
      <c r="AG224" s="216"/>
      <c r="AH224" s="216"/>
      <c r="AI224" s="216"/>
      <c r="AJ224" s="216"/>
      <c r="AK224" s="221" t="str">
        <f>BerM2!U224</f>
        <v>OK</v>
      </c>
    </row>
    <row r="225" spans="1:37" ht="14.1" customHeight="1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141"/>
      <c r="F225" s="135">
        <f>'M1-In'!F225</f>
        <v>0</v>
      </c>
      <c r="G225" s="135">
        <f>'M1-In'!G225</f>
        <v>0</v>
      </c>
      <c r="H225" s="135">
        <f>'M1-In'!H225</f>
        <v>0</v>
      </c>
      <c r="I225" s="135">
        <f>'M1-In'!I225</f>
        <v>0</v>
      </c>
      <c r="J225" s="135">
        <f>'M1-In'!J225</f>
        <v>0</v>
      </c>
      <c r="K225" s="135">
        <f>'M1-In'!K225</f>
        <v>0</v>
      </c>
      <c r="L225" s="135">
        <f>'M1-In'!L225</f>
        <v>0</v>
      </c>
      <c r="M225" s="181">
        <f>BerM2!E225</f>
        <v>0</v>
      </c>
      <c r="N225" s="202">
        <f>'M1-In'!N225</f>
        <v>0</v>
      </c>
      <c r="O225" s="141"/>
      <c r="P225" s="202"/>
      <c r="Q225" s="205"/>
      <c r="R225" s="222" t="str">
        <f>BerM2!G225</f>
        <v>OK</v>
      </c>
      <c r="S225" s="141"/>
      <c r="T225" s="180">
        <f>BerM2!P225</f>
        <v>0</v>
      </c>
      <c r="U225" s="202"/>
      <c r="V225" s="221" t="str">
        <f>BerM2!R225</f>
        <v>OK</v>
      </c>
      <c r="W225" s="180">
        <f>BerM2!S225</f>
        <v>0</v>
      </c>
      <c r="X225" s="143"/>
      <c r="Y225" s="135"/>
      <c r="Z225" s="135"/>
      <c r="AA225" s="135"/>
      <c r="AB225" s="135"/>
      <c r="AC225" s="182"/>
      <c r="AD225" s="216"/>
      <c r="AE225" s="216"/>
      <c r="AF225" s="216"/>
      <c r="AG225" s="216"/>
      <c r="AH225" s="216"/>
      <c r="AI225" s="216"/>
      <c r="AJ225" s="216"/>
      <c r="AK225" s="221" t="str">
        <f>BerM2!U225</f>
        <v>OK</v>
      </c>
    </row>
    <row r="226" spans="1:37" ht="14.1" customHeight="1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141"/>
      <c r="F226" s="135">
        <f>'M1-In'!F226</f>
        <v>0</v>
      </c>
      <c r="G226" s="135">
        <f>'M1-In'!G226</f>
        <v>0</v>
      </c>
      <c r="H226" s="135">
        <f>'M1-In'!H226</f>
        <v>0</v>
      </c>
      <c r="I226" s="135">
        <f>'M1-In'!I226</f>
        <v>0</v>
      </c>
      <c r="J226" s="135">
        <f>'M1-In'!J226</f>
        <v>0</v>
      </c>
      <c r="K226" s="135">
        <f>'M1-In'!K226</f>
        <v>0</v>
      </c>
      <c r="L226" s="135">
        <f>'M1-In'!L226</f>
        <v>0</v>
      </c>
      <c r="M226" s="181">
        <f>BerM2!E226</f>
        <v>0</v>
      </c>
      <c r="N226" s="202">
        <f>'M1-In'!N226</f>
        <v>0</v>
      </c>
      <c r="O226" s="141"/>
      <c r="P226" s="202"/>
      <c r="Q226" s="205"/>
      <c r="R226" s="222" t="str">
        <f>BerM2!G226</f>
        <v>OK</v>
      </c>
      <c r="S226" s="141"/>
      <c r="T226" s="180">
        <f>BerM2!P226</f>
        <v>0</v>
      </c>
      <c r="U226" s="202"/>
      <c r="V226" s="221" t="str">
        <f>BerM2!R226</f>
        <v>OK</v>
      </c>
      <c r="W226" s="180">
        <f>BerM2!S226</f>
        <v>0</v>
      </c>
      <c r="X226" s="143"/>
      <c r="Y226" s="135"/>
      <c r="Z226" s="135"/>
      <c r="AA226" s="135"/>
      <c r="AB226" s="135"/>
      <c r="AC226" s="182"/>
      <c r="AD226" s="216"/>
      <c r="AE226" s="216"/>
      <c r="AF226" s="216"/>
      <c r="AG226" s="216"/>
      <c r="AH226" s="216"/>
      <c r="AI226" s="216"/>
      <c r="AJ226" s="216"/>
      <c r="AK226" s="221" t="str">
        <f>BerM2!U226</f>
        <v>OK</v>
      </c>
    </row>
    <row r="227" spans="1:37" ht="14.1" customHeight="1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141"/>
      <c r="F227" s="135">
        <f>'M1-In'!F227</f>
        <v>0</v>
      </c>
      <c r="G227" s="135">
        <f>'M1-In'!G227</f>
        <v>0</v>
      </c>
      <c r="H227" s="135">
        <f>'M1-In'!H227</f>
        <v>0</v>
      </c>
      <c r="I227" s="135">
        <f>'M1-In'!I227</f>
        <v>0</v>
      </c>
      <c r="J227" s="135">
        <f>'M1-In'!J227</f>
        <v>0</v>
      </c>
      <c r="K227" s="135">
        <f>'M1-In'!K227</f>
        <v>0</v>
      </c>
      <c r="L227" s="135">
        <f>'M1-In'!L227</f>
        <v>0</v>
      </c>
      <c r="M227" s="181">
        <f>BerM2!E227</f>
        <v>0</v>
      </c>
      <c r="N227" s="202">
        <f>'M1-In'!N227</f>
        <v>0</v>
      </c>
      <c r="O227" s="141"/>
      <c r="P227" s="202"/>
      <c r="Q227" s="205"/>
      <c r="R227" s="222" t="str">
        <f>BerM2!G227</f>
        <v>OK</v>
      </c>
      <c r="S227" s="141"/>
      <c r="T227" s="180">
        <f>BerM2!P227</f>
        <v>0</v>
      </c>
      <c r="U227" s="202"/>
      <c r="V227" s="221" t="str">
        <f>BerM2!R227</f>
        <v>OK</v>
      </c>
      <c r="W227" s="180">
        <f>BerM2!S227</f>
        <v>0</v>
      </c>
      <c r="X227" s="143"/>
      <c r="Y227" s="135"/>
      <c r="Z227" s="135"/>
      <c r="AA227" s="135"/>
      <c r="AB227" s="135"/>
      <c r="AC227" s="182"/>
      <c r="AD227" s="216"/>
      <c r="AE227" s="216"/>
      <c r="AF227" s="216"/>
      <c r="AG227" s="216"/>
      <c r="AH227" s="216"/>
      <c r="AI227" s="216"/>
      <c r="AJ227" s="216"/>
      <c r="AK227" s="221" t="str">
        <f>BerM2!U227</f>
        <v>OK</v>
      </c>
    </row>
    <row r="228" spans="1:37" ht="14.1" customHeight="1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141"/>
      <c r="F228" s="135">
        <f>'M1-In'!F228</f>
        <v>0</v>
      </c>
      <c r="G228" s="135">
        <f>'M1-In'!G228</f>
        <v>0</v>
      </c>
      <c r="H228" s="135">
        <f>'M1-In'!H228</f>
        <v>0</v>
      </c>
      <c r="I228" s="135">
        <f>'M1-In'!I228</f>
        <v>0</v>
      </c>
      <c r="J228" s="135">
        <f>'M1-In'!J228</f>
        <v>0</v>
      </c>
      <c r="K228" s="135">
        <f>'M1-In'!K228</f>
        <v>0</v>
      </c>
      <c r="L228" s="135">
        <f>'M1-In'!L228</f>
        <v>0</v>
      </c>
      <c r="M228" s="181">
        <f>BerM2!E228</f>
        <v>0</v>
      </c>
      <c r="N228" s="202">
        <f>'M1-In'!N228</f>
        <v>0</v>
      </c>
      <c r="O228" s="141"/>
      <c r="P228" s="202"/>
      <c r="Q228" s="205"/>
      <c r="R228" s="222" t="str">
        <f>BerM2!G228</f>
        <v>OK</v>
      </c>
      <c r="S228" s="141"/>
      <c r="T228" s="180">
        <f>BerM2!P228</f>
        <v>0</v>
      </c>
      <c r="U228" s="202"/>
      <c r="V228" s="221" t="str">
        <f>BerM2!R228</f>
        <v>OK</v>
      </c>
      <c r="W228" s="180">
        <f>BerM2!S228</f>
        <v>0</v>
      </c>
      <c r="X228" s="143"/>
      <c r="Y228" s="135"/>
      <c r="Z228" s="135"/>
      <c r="AA228" s="135"/>
      <c r="AB228" s="135"/>
      <c r="AC228" s="182"/>
      <c r="AD228" s="216"/>
      <c r="AE228" s="216"/>
      <c r="AF228" s="216"/>
      <c r="AG228" s="216"/>
      <c r="AH228" s="216"/>
      <c r="AI228" s="216"/>
      <c r="AJ228" s="216"/>
      <c r="AK228" s="221" t="str">
        <f>BerM2!U228</f>
        <v>OK</v>
      </c>
    </row>
    <row r="229" spans="1:37" ht="14.1" customHeight="1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141"/>
      <c r="F229" s="135">
        <f>'M1-In'!F229</f>
        <v>0</v>
      </c>
      <c r="G229" s="135">
        <f>'M1-In'!G229</f>
        <v>0</v>
      </c>
      <c r="H229" s="135">
        <f>'M1-In'!H229</f>
        <v>0</v>
      </c>
      <c r="I229" s="135">
        <f>'M1-In'!I229</f>
        <v>0</v>
      </c>
      <c r="J229" s="135">
        <f>'M1-In'!J229</f>
        <v>0</v>
      </c>
      <c r="K229" s="135">
        <f>'M1-In'!K229</f>
        <v>0</v>
      </c>
      <c r="L229" s="135">
        <f>'M1-In'!L229</f>
        <v>0</v>
      </c>
      <c r="M229" s="181">
        <f>BerM2!E229</f>
        <v>0</v>
      </c>
      <c r="N229" s="202">
        <f>'M1-In'!N229</f>
        <v>0</v>
      </c>
      <c r="O229" s="141"/>
      <c r="P229" s="202"/>
      <c r="Q229" s="205"/>
      <c r="R229" s="222" t="str">
        <f>BerM2!G229</f>
        <v>OK</v>
      </c>
      <c r="S229" s="141"/>
      <c r="T229" s="180">
        <f>BerM2!P229</f>
        <v>0</v>
      </c>
      <c r="U229" s="202"/>
      <c r="V229" s="221" t="str">
        <f>BerM2!R229</f>
        <v>OK</v>
      </c>
      <c r="W229" s="180">
        <f>BerM2!S229</f>
        <v>0</v>
      </c>
      <c r="X229" s="143"/>
      <c r="Y229" s="135"/>
      <c r="Z229" s="135"/>
      <c r="AA229" s="135"/>
      <c r="AB229" s="135"/>
      <c r="AC229" s="182"/>
      <c r="AD229" s="216"/>
      <c r="AE229" s="216"/>
      <c r="AF229" s="216"/>
      <c r="AG229" s="216"/>
      <c r="AH229" s="216"/>
      <c r="AI229" s="216"/>
      <c r="AJ229" s="216"/>
      <c r="AK229" s="221" t="str">
        <f>BerM2!U229</f>
        <v>OK</v>
      </c>
    </row>
    <row r="230" spans="1:37" ht="14.1" customHeight="1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141"/>
      <c r="F230" s="135">
        <f>'M1-In'!F230</f>
        <v>0</v>
      </c>
      <c r="G230" s="135">
        <f>'M1-In'!G230</f>
        <v>0</v>
      </c>
      <c r="H230" s="135">
        <f>'M1-In'!H230</f>
        <v>0</v>
      </c>
      <c r="I230" s="135">
        <f>'M1-In'!I230</f>
        <v>0</v>
      </c>
      <c r="J230" s="135">
        <f>'M1-In'!J230</f>
        <v>0</v>
      </c>
      <c r="K230" s="135">
        <f>'M1-In'!K230</f>
        <v>0</v>
      </c>
      <c r="L230" s="135">
        <f>'M1-In'!L230</f>
        <v>0</v>
      </c>
      <c r="M230" s="181">
        <f>BerM2!E230</f>
        <v>0</v>
      </c>
      <c r="N230" s="202">
        <f>'M1-In'!N230</f>
        <v>0</v>
      </c>
      <c r="O230" s="141"/>
      <c r="P230" s="202"/>
      <c r="Q230" s="205"/>
      <c r="R230" s="222" t="str">
        <f>BerM2!G230</f>
        <v>OK</v>
      </c>
      <c r="S230" s="141"/>
      <c r="T230" s="180">
        <f>BerM2!P230</f>
        <v>0</v>
      </c>
      <c r="U230" s="202"/>
      <c r="V230" s="221" t="str">
        <f>BerM2!R230</f>
        <v>OK</v>
      </c>
      <c r="W230" s="180">
        <f>BerM2!S230</f>
        <v>0</v>
      </c>
      <c r="X230" s="143"/>
      <c r="Y230" s="135"/>
      <c r="Z230" s="135"/>
      <c r="AA230" s="135"/>
      <c r="AB230" s="135"/>
      <c r="AC230" s="182"/>
      <c r="AD230" s="216"/>
      <c r="AE230" s="216"/>
      <c r="AF230" s="216"/>
      <c r="AG230" s="216"/>
      <c r="AH230" s="216"/>
      <c r="AI230" s="216"/>
      <c r="AJ230" s="216"/>
      <c r="AK230" s="221" t="str">
        <f>BerM2!U230</f>
        <v>OK</v>
      </c>
    </row>
    <row r="231" spans="1:37" ht="14.1" customHeight="1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141"/>
      <c r="F231" s="135">
        <f>'M1-In'!F231</f>
        <v>0</v>
      </c>
      <c r="G231" s="135">
        <f>'M1-In'!G231</f>
        <v>0</v>
      </c>
      <c r="H231" s="135">
        <f>'M1-In'!H231</f>
        <v>0</v>
      </c>
      <c r="I231" s="135">
        <f>'M1-In'!I231</f>
        <v>0</v>
      </c>
      <c r="J231" s="135">
        <f>'M1-In'!J231</f>
        <v>0</v>
      </c>
      <c r="K231" s="135">
        <f>'M1-In'!K231</f>
        <v>0</v>
      </c>
      <c r="L231" s="135">
        <f>'M1-In'!L231</f>
        <v>0</v>
      </c>
      <c r="M231" s="181">
        <f>BerM2!E231</f>
        <v>0</v>
      </c>
      <c r="N231" s="202">
        <f>'M1-In'!N231</f>
        <v>0</v>
      </c>
      <c r="O231" s="141"/>
      <c r="P231" s="202"/>
      <c r="Q231" s="205"/>
      <c r="R231" s="222" t="str">
        <f>BerM2!G231</f>
        <v>OK</v>
      </c>
      <c r="S231" s="141"/>
      <c r="T231" s="180">
        <f>BerM2!P231</f>
        <v>0</v>
      </c>
      <c r="U231" s="202"/>
      <c r="V231" s="221" t="str">
        <f>BerM2!R231</f>
        <v>OK</v>
      </c>
      <c r="W231" s="180">
        <f>BerM2!S231</f>
        <v>0</v>
      </c>
      <c r="X231" s="143"/>
      <c r="Y231" s="135"/>
      <c r="Z231" s="135"/>
      <c r="AA231" s="135"/>
      <c r="AB231" s="135"/>
      <c r="AC231" s="182"/>
      <c r="AD231" s="216"/>
      <c r="AE231" s="216"/>
      <c r="AF231" s="216"/>
      <c r="AG231" s="216"/>
      <c r="AH231" s="216"/>
      <c r="AI231" s="216"/>
      <c r="AJ231" s="216"/>
      <c r="AK231" s="221" t="str">
        <f>BerM2!U231</f>
        <v>OK</v>
      </c>
    </row>
    <row r="232" spans="1:37" ht="14.1" customHeight="1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141"/>
      <c r="F232" s="135">
        <f>'M1-In'!F232</f>
        <v>0</v>
      </c>
      <c r="G232" s="135">
        <f>'M1-In'!G232</f>
        <v>0</v>
      </c>
      <c r="H232" s="135">
        <f>'M1-In'!H232</f>
        <v>0</v>
      </c>
      <c r="I232" s="135">
        <f>'M1-In'!I232</f>
        <v>0</v>
      </c>
      <c r="J232" s="135">
        <f>'M1-In'!J232</f>
        <v>0</v>
      </c>
      <c r="K232" s="135">
        <f>'M1-In'!K232</f>
        <v>0</v>
      </c>
      <c r="L232" s="135">
        <f>'M1-In'!L232</f>
        <v>0</v>
      </c>
      <c r="M232" s="181">
        <f>BerM2!E232</f>
        <v>0</v>
      </c>
      <c r="N232" s="202">
        <f>'M1-In'!N232</f>
        <v>0</v>
      </c>
      <c r="O232" s="141"/>
      <c r="P232" s="202"/>
      <c r="Q232" s="205"/>
      <c r="R232" s="222" t="str">
        <f>BerM2!G232</f>
        <v>OK</v>
      </c>
      <c r="S232" s="141"/>
      <c r="T232" s="180">
        <f>BerM2!P232</f>
        <v>0</v>
      </c>
      <c r="U232" s="202"/>
      <c r="V232" s="221" t="str">
        <f>BerM2!R232</f>
        <v>OK</v>
      </c>
      <c r="W232" s="180">
        <f>BerM2!S232</f>
        <v>0</v>
      </c>
      <c r="X232" s="143"/>
      <c r="Y232" s="135"/>
      <c r="Z232" s="135"/>
      <c r="AA232" s="135"/>
      <c r="AB232" s="135"/>
      <c r="AC232" s="182"/>
      <c r="AD232" s="216"/>
      <c r="AE232" s="216"/>
      <c r="AF232" s="216"/>
      <c r="AG232" s="216"/>
      <c r="AH232" s="216"/>
      <c r="AI232" s="216"/>
      <c r="AJ232" s="216"/>
      <c r="AK232" s="221" t="str">
        <f>BerM2!U232</f>
        <v>OK</v>
      </c>
    </row>
    <row r="233" spans="1:37" ht="14.1" customHeight="1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141"/>
      <c r="F233" s="135">
        <f>'M1-In'!F233</f>
        <v>0</v>
      </c>
      <c r="G233" s="135">
        <f>'M1-In'!G233</f>
        <v>0</v>
      </c>
      <c r="H233" s="135">
        <f>'M1-In'!H233</f>
        <v>0</v>
      </c>
      <c r="I233" s="135">
        <f>'M1-In'!I233</f>
        <v>0</v>
      </c>
      <c r="J233" s="135">
        <f>'M1-In'!J233</f>
        <v>0</v>
      </c>
      <c r="K233" s="135">
        <f>'M1-In'!K233</f>
        <v>0</v>
      </c>
      <c r="L233" s="135">
        <f>'M1-In'!L233</f>
        <v>0</v>
      </c>
      <c r="M233" s="181">
        <f>BerM2!E233</f>
        <v>0</v>
      </c>
      <c r="N233" s="202">
        <f>'M1-In'!N233</f>
        <v>0</v>
      </c>
      <c r="O233" s="141"/>
      <c r="P233" s="202"/>
      <c r="Q233" s="205"/>
      <c r="R233" s="222" t="str">
        <f>BerM2!G233</f>
        <v>OK</v>
      </c>
      <c r="S233" s="141"/>
      <c r="T233" s="180">
        <f>BerM2!P233</f>
        <v>0</v>
      </c>
      <c r="U233" s="202"/>
      <c r="V233" s="221" t="str">
        <f>BerM2!R233</f>
        <v>OK</v>
      </c>
      <c r="W233" s="180">
        <f>BerM2!S233</f>
        <v>0</v>
      </c>
      <c r="X233" s="143"/>
      <c r="Y233" s="135"/>
      <c r="Z233" s="135"/>
      <c r="AA233" s="135"/>
      <c r="AB233" s="135"/>
      <c r="AC233" s="182"/>
      <c r="AD233" s="216"/>
      <c r="AE233" s="216"/>
      <c r="AF233" s="216"/>
      <c r="AG233" s="216"/>
      <c r="AH233" s="216"/>
      <c r="AI233" s="216"/>
      <c r="AJ233" s="216"/>
      <c r="AK233" s="221" t="str">
        <f>BerM2!U233</f>
        <v>OK</v>
      </c>
    </row>
    <row r="234" spans="1:37" ht="14.1" customHeight="1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141"/>
      <c r="F234" s="135">
        <f>'M1-In'!F234</f>
        <v>0</v>
      </c>
      <c r="G234" s="135">
        <f>'M1-In'!G234</f>
        <v>0</v>
      </c>
      <c r="H234" s="135">
        <f>'M1-In'!H234</f>
        <v>0</v>
      </c>
      <c r="I234" s="135">
        <f>'M1-In'!I234</f>
        <v>0</v>
      </c>
      <c r="J234" s="135">
        <f>'M1-In'!J234</f>
        <v>0</v>
      </c>
      <c r="K234" s="135">
        <f>'M1-In'!K234</f>
        <v>0</v>
      </c>
      <c r="L234" s="135">
        <f>'M1-In'!L234</f>
        <v>0</v>
      </c>
      <c r="M234" s="181">
        <f>BerM2!E234</f>
        <v>0</v>
      </c>
      <c r="N234" s="202">
        <f>'M1-In'!N234</f>
        <v>0</v>
      </c>
      <c r="O234" s="141"/>
      <c r="P234" s="202"/>
      <c r="Q234" s="205"/>
      <c r="R234" s="222" t="str">
        <f>BerM2!G234</f>
        <v>OK</v>
      </c>
      <c r="S234" s="141"/>
      <c r="T234" s="180">
        <f>BerM2!P234</f>
        <v>0</v>
      </c>
      <c r="U234" s="202"/>
      <c r="V234" s="221" t="str">
        <f>BerM2!R234</f>
        <v>OK</v>
      </c>
      <c r="W234" s="180">
        <f>BerM2!S234</f>
        <v>0</v>
      </c>
      <c r="X234" s="143"/>
      <c r="Y234" s="135"/>
      <c r="Z234" s="135"/>
      <c r="AA234" s="135"/>
      <c r="AB234" s="135"/>
      <c r="AC234" s="182"/>
      <c r="AD234" s="216"/>
      <c r="AE234" s="216"/>
      <c r="AF234" s="216"/>
      <c r="AG234" s="216"/>
      <c r="AH234" s="216"/>
      <c r="AI234" s="216"/>
      <c r="AJ234" s="216"/>
      <c r="AK234" s="221" t="str">
        <f>BerM2!U234</f>
        <v>OK</v>
      </c>
    </row>
    <row r="235" spans="1:37" ht="14.1" customHeight="1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141"/>
      <c r="F235" s="135">
        <f>'M1-In'!F235</f>
        <v>0</v>
      </c>
      <c r="G235" s="135">
        <f>'M1-In'!G235</f>
        <v>0</v>
      </c>
      <c r="H235" s="135">
        <f>'M1-In'!H235</f>
        <v>0</v>
      </c>
      <c r="I235" s="135">
        <f>'M1-In'!I235</f>
        <v>0</v>
      </c>
      <c r="J235" s="135">
        <f>'M1-In'!J235</f>
        <v>0</v>
      </c>
      <c r="K235" s="135">
        <f>'M1-In'!K235</f>
        <v>0</v>
      </c>
      <c r="L235" s="135">
        <f>'M1-In'!L235</f>
        <v>0</v>
      </c>
      <c r="M235" s="181">
        <f>BerM2!E235</f>
        <v>0</v>
      </c>
      <c r="N235" s="202">
        <f>'M1-In'!N235</f>
        <v>0</v>
      </c>
      <c r="O235" s="141"/>
      <c r="P235" s="202"/>
      <c r="Q235" s="205"/>
      <c r="R235" s="222" t="str">
        <f>BerM2!G235</f>
        <v>OK</v>
      </c>
      <c r="S235" s="141"/>
      <c r="T235" s="180">
        <f>BerM2!P235</f>
        <v>0</v>
      </c>
      <c r="U235" s="202"/>
      <c r="V235" s="221" t="str">
        <f>BerM2!R235</f>
        <v>OK</v>
      </c>
      <c r="W235" s="180">
        <f>BerM2!S235</f>
        <v>0</v>
      </c>
      <c r="X235" s="143"/>
      <c r="Y235" s="135"/>
      <c r="Z235" s="135"/>
      <c r="AA235" s="135"/>
      <c r="AB235" s="135"/>
      <c r="AC235" s="182"/>
      <c r="AD235" s="216"/>
      <c r="AE235" s="216"/>
      <c r="AF235" s="216"/>
      <c r="AG235" s="216"/>
      <c r="AH235" s="216"/>
      <c r="AI235" s="216"/>
      <c r="AJ235" s="216"/>
      <c r="AK235" s="221" t="str">
        <f>BerM2!U235</f>
        <v>OK</v>
      </c>
    </row>
    <row r="236" spans="1:37" ht="14.1" customHeight="1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141"/>
      <c r="F236" s="135">
        <f>'M1-In'!F236</f>
        <v>0</v>
      </c>
      <c r="G236" s="135">
        <f>'M1-In'!G236</f>
        <v>0</v>
      </c>
      <c r="H236" s="135">
        <f>'M1-In'!H236</f>
        <v>0</v>
      </c>
      <c r="I236" s="135">
        <f>'M1-In'!I236</f>
        <v>0</v>
      </c>
      <c r="J236" s="135">
        <f>'M1-In'!J236</f>
        <v>0</v>
      </c>
      <c r="K236" s="135">
        <f>'M1-In'!K236</f>
        <v>0</v>
      </c>
      <c r="L236" s="135">
        <f>'M1-In'!L236</f>
        <v>0</v>
      </c>
      <c r="M236" s="181">
        <f>BerM2!E236</f>
        <v>0</v>
      </c>
      <c r="N236" s="202">
        <f>'M1-In'!N236</f>
        <v>0</v>
      </c>
      <c r="O236" s="141"/>
      <c r="P236" s="202"/>
      <c r="Q236" s="205"/>
      <c r="R236" s="222" t="str">
        <f>BerM2!G236</f>
        <v>OK</v>
      </c>
      <c r="S236" s="141"/>
      <c r="T236" s="180">
        <f>BerM2!P236</f>
        <v>0</v>
      </c>
      <c r="U236" s="202"/>
      <c r="V236" s="221" t="str">
        <f>BerM2!R236</f>
        <v>OK</v>
      </c>
      <c r="W236" s="180">
        <f>BerM2!S236</f>
        <v>0</v>
      </c>
      <c r="X236" s="143"/>
      <c r="Y236" s="135"/>
      <c r="Z236" s="135"/>
      <c r="AA236" s="135"/>
      <c r="AB236" s="135"/>
      <c r="AC236" s="182"/>
      <c r="AD236" s="216"/>
      <c r="AE236" s="216"/>
      <c r="AF236" s="216"/>
      <c r="AG236" s="216"/>
      <c r="AH236" s="216"/>
      <c r="AI236" s="216"/>
      <c r="AJ236" s="216"/>
      <c r="AK236" s="221" t="str">
        <f>BerM2!U236</f>
        <v>OK</v>
      </c>
    </row>
    <row r="237" spans="1:37" ht="14.1" customHeight="1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141"/>
      <c r="F237" s="135">
        <f>'M1-In'!F237</f>
        <v>0</v>
      </c>
      <c r="G237" s="135">
        <f>'M1-In'!G237</f>
        <v>0</v>
      </c>
      <c r="H237" s="135">
        <f>'M1-In'!H237</f>
        <v>0</v>
      </c>
      <c r="I237" s="135">
        <f>'M1-In'!I237</f>
        <v>0</v>
      </c>
      <c r="J237" s="135">
        <f>'M1-In'!J237</f>
        <v>0</v>
      </c>
      <c r="K237" s="135">
        <f>'M1-In'!K237</f>
        <v>0</v>
      </c>
      <c r="L237" s="135">
        <f>'M1-In'!L237</f>
        <v>0</v>
      </c>
      <c r="M237" s="181">
        <f>BerM2!E237</f>
        <v>0</v>
      </c>
      <c r="N237" s="202">
        <f>'M1-In'!N237</f>
        <v>0</v>
      </c>
      <c r="O237" s="141"/>
      <c r="P237" s="202"/>
      <c r="Q237" s="205"/>
      <c r="R237" s="222" t="str">
        <f>BerM2!G237</f>
        <v>OK</v>
      </c>
      <c r="S237" s="141"/>
      <c r="T237" s="180">
        <f>BerM2!P237</f>
        <v>0</v>
      </c>
      <c r="U237" s="202"/>
      <c r="V237" s="221" t="str">
        <f>BerM2!R237</f>
        <v>OK</v>
      </c>
      <c r="W237" s="180">
        <f>BerM2!S237</f>
        <v>0</v>
      </c>
      <c r="X237" s="143"/>
      <c r="Y237" s="135"/>
      <c r="Z237" s="135"/>
      <c r="AA237" s="135"/>
      <c r="AB237" s="135"/>
      <c r="AC237" s="182"/>
      <c r="AD237" s="216"/>
      <c r="AE237" s="216"/>
      <c r="AF237" s="216"/>
      <c r="AG237" s="216"/>
      <c r="AH237" s="216"/>
      <c r="AI237" s="216"/>
      <c r="AJ237" s="216"/>
      <c r="AK237" s="221" t="str">
        <f>BerM2!U237</f>
        <v>OK</v>
      </c>
    </row>
    <row r="238" spans="1:37" ht="14.1" customHeight="1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141"/>
      <c r="F238" s="135">
        <f>'M1-In'!F238</f>
        <v>0</v>
      </c>
      <c r="G238" s="135">
        <f>'M1-In'!G238</f>
        <v>0</v>
      </c>
      <c r="H238" s="135">
        <f>'M1-In'!H238</f>
        <v>0</v>
      </c>
      <c r="I238" s="135">
        <f>'M1-In'!I238</f>
        <v>0</v>
      </c>
      <c r="J238" s="135">
        <f>'M1-In'!J238</f>
        <v>0</v>
      </c>
      <c r="K238" s="135">
        <f>'M1-In'!K238</f>
        <v>0</v>
      </c>
      <c r="L238" s="135">
        <f>'M1-In'!L238</f>
        <v>0</v>
      </c>
      <c r="M238" s="181">
        <f>BerM2!E238</f>
        <v>0</v>
      </c>
      <c r="N238" s="202">
        <f>'M1-In'!N238</f>
        <v>0</v>
      </c>
      <c r="O238" s="141"/>
      <c r="P238" s="202"/>
      <c r="Q238" s="205"/>
      <c r="R238" s="222" t="str">
        <f>BerM2!G238</f>
        <v>OK</v>
      </c>
      <c r="S238" s="141"/>
      <c r="T238" s="180">
        <f>BerM2!P238</f>
        <v>0</v>
      </c>
      <c r="U238" s="202"/>
      <c r="V238" s="221" t="str">
        <f>BerM2!R238</f>
        <v>OK</v>
      </c>
      <c r="W238" s="180">
        <f>BerM2!S238</f>
        <v>0</v>
      </c>
      <c r="X238" s="143"/>
      <c r="Y238" s="135"/>
      <c r="Z238" s="135"/>
      <c r="AA238" s="135"/>
      <c r="AB238" s="135"/>
      <c r="AC238" s="182"/>
      <c r="AD238" s="216"/>
      <c r="AE238" s="216"/>
      <c r="AF238" s="216"/>
      <c r="AG238" s="216"/>
      <c r="AH238" s="216"/>
      <c r="AI238" s="216"/>
      <c r="AJ238" s="216"/>
      <c r="AK238" s="221" t="str">
        <f>BerM2!U238</f>
        <v>OK</v>
      </c>
    </row>
    <row r="239" spans="1:37" ht="14.1" customHeight="1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141"/>
      <c r="F239" s="135">
        <f>'M1-In'!F239</f>
        <v>0</v>
      </c>
      <c r="G239" s="135">
        <f>'M1-In'!G239</f>
        <v>0</v>
      </c>
      <c r="H239" s="135">
        <f>'M1-In'!H239</f>
        <v>0</v>
      </c>
      <c r="I239" s="135">
        <f>'M1-In'!I239</f>
        <v>0</v>
      </c>
      <c r="J239" s="135">
        <f>'M1-In'!J239</f>
        <v>0</v>
      </c>
      <c r="K239" s="135">
        <f>'M1-In'!K239</f>
        <v>0</v>
      </c>
      <c r="L239" s="135">
        <f>'M1-In'!L239</f>
        <v>0</v>
      </c>
      <c r="M239" s="181">
        <f>BerM2!E239</f>
        <v>0</v>
      </c>
      <c r="N239" s="202">
        <f>'M1-In'!N239</f>
        <v>0</v>
      </c>
      <c r="O239" s="141"/>
      <c r="P239" s="202"/>
      <c r="Q239" s="205"/>
      <c r="R239" s="222" t="str">
        <f>BerM2!G239</f>
        <v>OK</v>
      </c>
      <c r="S239" s="141"/>
      <c r="T239" s="180">
        <f>BerM2!P239</f>
        <v>0</v>
      </c>
      <c r="U239" s="202"/>
      <c r="V239" s="221" t="str">
        <f>BerM2!R239</f>
        <v>OK</v>
      </c>
      <c r="W239" s="180">
        <f>BerM2!S239</f>
        <v>0</v>
      </c>
      <c r="X239" s="143"/>
      <c r="Y239" s="135"/>
      <c r="Z239" s="135"/>
      <c r="AA239" s="135"/>
      <c r="AB239" s="135"/>
      <c r="AC239" s="182"/>
      <c r="AD239" s="216"/>
      <c r="AE239" s="216"/>
      <c r="AF239" s="216"/>
      <c r="AG239" s="216"/>
      <c r="AH239" s="216"/>
      <c r="AI239" s="216"/>
      <c r="AJ239" s="216"/>
      <c r="AK239" s="221" t="str">
        <f>BerM2!U239</f>
        <v>OK</v>
      </c>
    </row>
    <row r="240" spans="1:37" ht="14.1" customHeight="1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141"/>
      <c r="F240" s="135">
        <f>'M1-In'!F240</f>
        <v>0</v>
      </c>
      <c r="G240" s="135">
        <f>'M1-In'!G240</f>
        <v>0</v>
      </c>
      <c r="H240" s="135">
        <f>'M1-In'!H240</f>
        <v>0</v>
      </c>
      <c r="I240" s="135">
        <f>'M1-In'!I240</f>
        <v>0</v>
      </c>
      <c r="J240" s="135">
        <f>'M1-In'!J240</f>
        <v>0</v>
      </c>
      <c r="K240" s="135">
        <f>'M1-In'!K240</f>
        <v>0</v>
      </c>
      <c r="L240" s="135">
        <f>'M1-In'!L240</f>
        <v>0</v>
      </c>
      <c r="M240" s="181">
        <f>BerM2!E240</f>
        <v>0</v>
      </c>
      <c r="N240" s="202">
        <f>'M1-In'!N240</f>
        <v>0</v>
      </c>
      <c r="O240" s="141"/>
      <c r="P240" s="202"/>
      <c r="Q240" s="205"/>
      <c r="R240" s="222" t="str">
        <f>BerM2!G240</f>
        <v>OK</v>
      </c>
      <c r="S240" s="141"/>
      <c r="T240" s="180">
        <f>BerM2!P240</f>
        <v>0</v>
      </c>
      <c r="U240" s="202"/>
      <c r="V240" s="221" t="str">
        <f>BerM2!R240</f>
        <v>OK</v>
      </c>
      <c r="W240" s="180">
        <f>BerM2!S240</f>
        <v>0</v>
      </c>
      <c r="X240" s="143"/>
      <c r="Y240" s="135"/>
      <c r="Z240" s="135"/>
      <c r="AA240" s="135"/>
      <c r="AB240" s="135"/>
      <c r="AC240" s="182"/>
      <c r="AD240" s="216"/>
      <c r="AE240" s="216"/>
      <c r="AF240" s="216"/>
      <c r="AG240" s="216"/>
      <c r="AH240" s="216"/>
      <c r="AI240" s="216"/>
      <c r="AJ240" s="216"/>
      <c r="AK240" s="221" t="str">
        <f>BerM2!U240</f>
        <v>OK</v>
      </c>
    </row>
    <row r="241" spans="1:37" ht="14.1" customHeight="1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141"/>
      <c r="F241" s="135">
        <f>'M1-In'!F241</f>
        <v>0</v>
      </c>
      <c r="G241" s="135">
        <f>'M1-In'!G241</f>
        <v>0</v>
      </c>
      <c r="H241" s="135">
        <f>'M1-In'!H241</f>
        <v>0</v>
      </c>
      <c r="I241" s="135">
        <f>'M1-In'!I241</f>
        <v>0</v>
      </c>
      <c r="J241" s="135">
        <f>'M1-In'!J241</f>
        <v>0</v>
      </c>
      <c r="K241" s="135">
        <f>'M1-In'!K241</f>
        <v>0</v>
      </c>
      <c r="L241" s="135">
        <f>'M1-In'!L241</f>
        <v>0</v>
      </c>
      <c r="M241" s="181">
        <f>BerM2!E241</f>
        <v>0</v>
      </c>
      <c r="N241" s="202">
        <f>'M1-In'!N241</f>
        <v>0</v>
      </c>
      <c r="O241" s="141"/>
      <c r="P241" s="202"/>
      <c r="Q241" s="205"/>
      <c r="R241" s="222" t="str">
        <f>BerM2!G241</f>
        <v>OK</v>
      </c>
      <c r="S241" s="141"/>
      <c r="T241" s="180">
        <f>BerM2!P241</f>
        <v>0</v>
      </c>
      <c r="U241" s="202"/>
      <c r="V241" s="221" t="str">
        <f>BerM2!R241</f>
        <v>OK</v>
      </c>
      <c r="W241" s="180">
        <f>BerM2!S241</f>
        <v>0</v>
      </c>
      <c r="X241" s="143"/>
      <c r="Y241" s="135"/>
      <c r="Z241" s="135"/>
      <c r="AA241" s="135"/>
      <c r="AB241" s="135"/>
      <c r="AC241" s="182"/>
      <c r="AD241" s="216"/>
      <c r="AE241" s="216"/>
      <c r="AF241" s="216"/>
      <c r="AG241" s="216"/>
      <c r="AH241" s="216"/>
      <c r="AI241" s="216"/>
      <c r="AJ241" s="216"/>
      <c r="AK241" s="221" t="str">
        <f>BerM2!U241</f>
        <v>OK</v>
      </c>
    </row>
    <row r="242" spans="1:37" ht="14.1" customHeight="1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141"/>
      <c r="F242" s="135">
        <f>'M1-In'!F242</f>
        <v>0</v>
      </c>
      <c r="G242" s="135">
        <f>'M1-In'!G242</f>
        <v>0</v>
      </c>
      <c r="H242" s="135">
        <f>'M1-In'!H242</f>
        <v>0</v>
      </c>
      <c r="I242" s="135">
        <f>'M1-In'!I242</f>
        <v>0</v>
      </c>
      <c r="J242" s="135">
        <f>'M1-In'!J242</f>
        <v>0</v>
      </c>
      <c r="K242" s="135">
        <f>'M1-In'!K242</f>
        <v>0</v>
      </c>
      <c r="L242" s="135">
        <f>'M1-In'!L242</f>
        <v>0</v>
      </c>
      <c r="M242" s="181">
        <f>BerM2!E242</f>
        <v>0</v>
      </c>
      <c r="N242" s="202">
        <f>'M1-In'!N242</f>
        <v>0</v>
      </c>
      <c r="O242" s="141"/>
      <c r="P242" s="202"/>
      <c r="Q242" s="205"/>
      <c r="R242" s="222" t="str">
        <f>BerM2!G242</f>
        <v>OK</v>
      </c>
      <c r="S242" s="141"/>
      <c r="T242" s="180">
        <f>BerM2!P242</f>
        <v>0</v>
      </c>
      <c r="U242" s="202"/>
      <c r="V242" s="221" t="str">
        <f>BerM2!R242</f>
        <v>OK</v>
      </c>
      <c r="W242" s="180">
        <f>BerM2!S242</f>
        <v>0</v>
      </c>
      <c r="X242" s="143"/>
      <c r="Y242" s="135"/>
      <c r="Z242" s="135"/>
      <c r="AA242" s="135"/>
      <c r="AB242" s="135"/>
      <c r="AC242" s="182"/>
      <c r="AD242" s="216"/>
      <c r="AE242" s="216"/>
      <c r="AF242" s="216"/>
      <c r="AG242" s="216"/>
      <c r="AH242" s="216"/>
      <c r="AI242" s="216"/>
      <c r="AJ242" s="216"/>
      <c r="AK242" s="221" t="str">
        <f>BerM2!U242</f>
        <v>OK</v>
      </c>
    </row>
    <row r="243" spans="1:37" ht="14.1" customHeight="1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141"/>
      <c r="F243" s="135">
        <f>'M1-In'!F243</f>
        <v>0</v>
      </c>
      <c r="G243" s="135">
        <f>'M1-In'!G243</f>
        <v>0</v>
      </c>
      <c r="H243" s="135">
        <f>'M1-In'!H243</f>
        <v>0</v>
      </c>
      <c r="I243" s="135">
        <f>'M1-In'!I243</f>
        <v>0</v>
      </c>
      <c r="J243" s="135">
        <f>'M1-In'!J243</f>
        <v>0</v>
      </c>
      <c r="K243" s="135">
        <f>'M1-In'!K243</f>
        <v>0</v>
      </c>
      <c r="L243" s="135">
        <f>'M1-In'!L243</f>
        <v>0</v>
      </c>
      <c r="M243" s="181">
        <f>BerM2!E243</f>
        <v>0</v>
      </c>
      <c r="N243" s="202">
        <f>'M1-In'!N243</f>
        <v>0</v>
      </c>
      <c r="O243" s="141"/>
      <c r="P243" s="202"/>
      <c r="Q243" s="205"/>
      <c r="R243" s="222" t="str">
        <f>BerM2!G243</f>
        <v>OK</v>
      </c>
      <c r="S243" s="141"/>
      <c r="T243" s="180">
        <f>BerM2!P243</f>
        <v>0</v>
      </c>
      <c r="U243" s="202"/>
      <c r="V243" s="221" t="str">
        <f>BerM2!R243</f>
        <v>OK</v>
      </c>
      <c r="W243" s="180">
        <f>BerM2!S243</f>
        <v>0</v>
      </c>
      <c r="X243" s="143"/>
      <c r="Y243" s="135"/>
      <c r="Z243" s="135"/>
      <c r="AA243" s="135"/>
      <c r="AB243" s="135"/>
      <c r="AC243" s="182"/>
      <c r="AD243" s="216"/>
      <c r="AE243" s="216"/>
      <c r="AF243" s="216"/>
      <c r="AG243" s="216"/>
      <c r="AH243" s="216"/>
      <c r="AI243" s="216"/>
      <c r="AJ243" s="216"/>
      <c r="AK243" s="221" t="str">
        <f>BerM2!U243</f>
        <v>OK</v>
      </c>
    </row>
    <row r="244" spans="1:37" ht="14.1" customHeight="1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141"/>
      <c r="F244" s="135">
        <f>'M1-In'!F244</f>
        <v>0</v>
      </c>
      <c r="G244" s="135">
        <f>'M1-In'!G244</f>
        <v>0</v>
      </c>
      <c r="H244" s="135">
        <f>'M1-In'!H244</f>
        <v>0</v>
      </c>
      <c r="I244" s="135">
        <f>'M1-In'!I244</f>
        <v>0</v>
      </c>
      <c r="J244" s="135">
        <f>'M1-In'!J244</f>
        <v>0</v>
      </c>
      <c r="K244" s="135">
        <f>'M1-In'!K244</f>
        <v>0</v>
      </c>
      <c r="L244" s="135">
        <f>'M1-In'!L244</f>
        <v>0</v>
      </c>
      <c r="M244" s="181">
        <f>BerM2!E244</f>
        <v>0</v>
      </c>
      <c r="N244" s="202">
        <f>'M1-In'!N244</f>
        <v>0</v>
      </c>
      <c r="O244" s="141"/>
      <c r="P244" s="202"/>
      <c r="Q244" s="205"/>
      <c r="R244" s="222" t="str">
        <f>BerM2!G244</f>
        <v>OK</v>
      </c>
      <c r="S244" s="141"/>
      <c r="T244" s="180">
        <f>BerM2!P244</f>
        <v>0</v>
      </c>
      <c r="U244" s="202"/>
      <c r="V244" s="221" t="str">
        <f>BerM2!R244</f>
        <v>OK</v>
      </c>
      <c r="W244" s="180">
        <f>BerM2!S244</f>
        <v>0</v>
      </c>
      <c r="X244" s="143"/>
      <c r="Y244" s="135"/>
      <c r="Z244" s="135"/>
      <c r="AA244" s="135"/>
      <c r="AB244" s="135"/>
      <c r="AC244" s="182"/>
      <c r="AD244" s="216"/>
      <c r="AE244" s="216"/>
      <c r="AF244" s="216"/>
      <c r="AG244" s="216"/>
      <c r="AH244" s="216"/>
      <c r="AI244" s="216"/>
      <c r="AJ244" s="216"/>
      <c r="AK244" s="221" t="str">
        <f>BerM2!U244</f>
        <v>OK</v>
      </c>
    </row>
    <row r="245" spans="1:37" ht="14.1" customHeight="1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141"/>
      <c r="F245" s="135">
        <f>'M1-In'!F245</f>
        <v>0</v>
      </c>
      <c r="G245" s="135">
        <f>'M1-In'!G245</f>
        <v>0</v>
      </c>
      <c r="H245" s="135">
        <f>'M1-In'!H245</f>
        <v>0</v>
      </c>
      <c r="I245" s="135">
        <f>'M1-In'!I245</f>
        <v>0</v>
      </c>
      <c r="J245" s="135">
        <f>'M1-In'!J245</f>
        <v>0</v>
      </c>
      <c r="K245" s="135">
        <f>'M1-In'!K245</f>
        <v>0</v>
      </c>
      <c r="L245" s="135">
        <f>'M1-In'!L245</f>
        <v>0</v>
      </c>
      <c r="M245" s="181">
        <f>BerM2!E245</f>
        <v>0</v>
      </c>
      <c r="N245" s="202">
        <f>'M1-In'!N245</f>
        <v>0</v>
      </c>
      <c r="O245" s="141"/>
      <c r="P245" s="202"/>
      <c r="Q245" s="205"/>
      <c r="R245" s="222" t="str">
        <f>BerM2!G245</f>
        <v>OK</v>
      </c>
      <c r="S245" s="141"/>
      <c r="T245" s="180">
        <f>BerM2!P245</f>
        <v>0</v>
      </c>
      <c r="U245" s="202"/>
      <c r="V245" s="221" t="str">
        <f>BerM2!R245</f>
        <v>OK</v>
      </c>
      <c r="W245" s="180">
        <f>BerM2!S245</f>
        <v>0</v>
      </c>
      <c r="X245" s="143"/>
      <c r="Y245" s="135"/>
      <c r="Z245" s="135"/>
      <c r="AA245" s="135"/>
      <c r="AB245" s="135"/>
      <c r="AC245" s="182"/>
      <c r="AD245" s="216"/>
      <c r="AE245" s="216"/>
      <c r="AF245" s="216"/>
      <c r="AG245" s="216"/>
      <c r="AH245" s="216"/>
      <c r="AI245" s="216"/>
      <c r="AJ245" s="216"/>
      <c r="AK245" s="221" t="str">
        <f>BerM2!U245</f>
        <v>OK</v>
      </c>
    </row>
    <row r="246" spans="1:37" ht="14.1" customHeight="1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141"/>
      <c r="F246" s="135">
        <f>'M1-In'!F246</f>
        <v>0</v>
      </c>
      <c r="G246" s="135">
        <f>'M1-In'!G246</f>
        <v>0</v>
      </c>
      <c r="H246" s="135">
        <f>'M1-In'!H246</f>
        <v>0</v>
      </c>
      <c r="I246" s="135">
        <f>'M1-In'!I246</f>
        <v>0</v>
      </c>
      <c r="J246" s="135">
        <f>'M1-In'!J246</f>
        <v>0</v>
      </c>
      <c r="K246" s="135">
        <f>'M1-In'!K246</f>
        <v>0</v>
      </c>
      <c r="L246" s="135">
        <f>'M1-In'!L246</f>
        <v>0</v>
      </c>
      <c r="M246" s="181">
        <f>BerM2!E246</f>
        <v>0</v>
      </c>
      <c r="N246" s="202">
        <f>'M1-In'!N246</f>
        <v>0</v>
      </c>
      <c r="O246" s="141"/>
      <c r="P246" s="202"/>
      <c r="Q246" s="205"/>
      <c r="R246" s="222" t="str">
        <f>BerM2!G246</f>
        <v>OK</v>
      </c>
      <c r="S246" s="141"/>
      <c r="T246" s="180">
        <f>BerM2!P246</f>
        <v>0</v>
      </c>
      <c r="U246" s="202"/>
      <c r="V246" s="221" t="str">
        <f>BerM2!R246</f>
        <v>OK</v>
      </c>
      <c r="W246" s="180">
        <f>BerM2!S246</f>
        <v>0</v>
      </c>
      <c r="X246" s="143"/>
      <c r="Y246" s="135"/>
      <c r="Z246" s="135"/>
      <c r="AA246" s="135"/>
      <c r="AB246" s="135"/>
      <c r="AC246" s="182"/>
      <c r="AD246" s="216"/>
      <c r="AE246" s="216"/>
      <c r="AF246" s="216"/>
      <c r="AG246" s="216"/>
      <c r="AH246" s="216"/>
      <c r="AI246" s="216"/>
      <c r="AJ246" s="216"/>
      <c r="AK246" s="221" t="str">
        <f>BerM2!U246</f>
        <v>OK</v>
      </c>
    </row>
    <row r="247" spans="1:37" ht="14.1" customHeight="1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141"/>
      <c r="F247" s="135">
        <f>'M1-In'!F247</f>
        <v>0</v>
      </c>
      <c r="G247" s="135">
        <f>'M1-In'!G247</f>
        <v>0</v>
      </c>
      <c r="H247" s="135">
        <f>'M1-In'!H247</f>
        <v>0</v>
      </c>
      <c r="I247" s="135">
        <f>'M1-In'!I247</f>
        <v>0</v>
      </c>
      <c r="J247" s="135">
        <f>'M1-In'!J247</f>
        <v>0</v>
      </c>
      <c r="K247" s="135">
        <f>'M1-In'!K247</f>
        <v>0</v>
      </c>
      <c r="L247" s="135">
        <f>'M1-In'!L247</f>
        <v>0</v>
      </c>
      <c r="M247" s="181">
        <f>BerM2!E247</f>
        <v>0</v>
      </c>
      <c r="N247" s="202">
        <f>'M1-In'!N247</f>
        <v>0</v>
      </c>
      <c r="O247" s="141"/>
      <c r="P247" s="202"/>
      <c r="Q247" s="205"/>
      <c r="R247" s="222" t="str">
        <f>BerM2!G247</f>
        <v>OK</v>
      </c>
      <c r="S247" s="141"/>
      <c r="T247" s="180">
        <f>BerM2!P247</f>
        <v>0</v>
      </c>
      <c r="U247" s="202"/>
      <c r="V247" s="221" t="str">
        <f>BerM2!R247</f>
        <v>OK</v>
      </c>
      <c r="W247" s="180">
        <f>BerM2!S247</f>
        <v>0</v>
      </c>
      <c r="X247" s="143"/>
      <c r="Y247" s="135"/>
      <c r="Z247" s="135"/>
      <c r="AA247" s="135"/>
      <c r="AB247" s="135"/>
      <c r="AC247" s="182"/>
      <c r="AD247" s="216"/>
      <c r="AE247" s="216"/>
      <c r="AF247" s="216"/>
      <c r="AG247" s="216"/>
      <c r="AH247" s="216"/>
      <c r="AI247" s="216"/>
      <c r="AJ247" s="216"/>
      <c r="AK247" s="221" t="str">
        <f>BerM2!U247</f>
        <v>OK</v>
      </c>
    </row>
    <row r="248" spans="1:37" ht="14.1" customHeight="1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141"/>
      <c r="F248" s="135">
        <f>'M1-In'!F248</f>
        <v>0</v>
      </c>
      <c r="G248" s="135">
        <f>'M1-In'!G248</f>
        <v>0</v>
      </c>
      <c r="H248" s="135">
        <f>'M1-In'!H248</f>
        <v>0</v>
      </c>
      <c r="I248" s="135">
        <f>'M1-In'!I248</f>
        <v>0</v>
      </c>
      <c r="J248" s="135">
        <f>'M1-In'!J248</f>
        <v>0</v>
      </c>
      <c r="K248" s="135">
        <f>'M1-In'!K248</f>
        <v>0</v>
      </c>
      <c r="L248" s="135">
        <f>'M1-In'!L248</f>
        <v>0</v>
      </c>
      <c r="M248" s="181">
        <f>BerM2!E248</f>
        <v>0</v>
      </c>
      <c r="N248" s="202">
        <f>'M1-In'!N248</f>
        <v>0</v>
      </c>
      <c r="O248" s="141"/>
      <c r="P248" s="202"/>
      <c r="Q248" s="205"/>
      <c r="R248" s="222" t="str">
        <f>BerM2!G248</f>
        <v>OK</v>
      </c>
      <c r="S248" s="141"/>
      <c r="T248" s="180">
        <f>BerM2!P248</f>
        <v>0</v>
      </c>
      <c r="U248" s="202"/>
      <c r="V248" s="221" t="str">
        <f>BerM2!R248</f>
        <v>OK</v>
      </c>
      <c r="W248" s="180">
        <f>BerM2!S248</f>
        <v>0</v>
      </c>
      <c r="X248" s="143"/>
      <c r="Y248" s="135"/>
      <c r="Z248" s="135"/>
      <c r="AA248" s="135"/>
      <c r="AB248" s="135"/>
      <c r="AC248" s="182"/>
      <c r="AD248" s="216"/>
      <c r="AE248" s="216"/>
      <c r="AF248" s="216"/>
      <c r="AG248" s="216"/>
      <c r="AH248" s="216"/>
      <c r="AI248" s="216"/>
      <c r="AJ248" s="216"/>
      <c r="AK248" s="221" t="str">
        <f>BerM2!U248</f>
        <v>OK</v>
      </c>
    </row>
    <row r="249" spans="1:37" ht="14.1" customHeight="1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141"/>
      <c r="F249" s="135">
        <f>'M1-In'!F249</f>
        <v>0</v>
      </c>
      <c r="G249" s="135">
        <f>'M1-In'!G249</f>
        <v>0</v>
      </c>
      <c r="H249" s="135">
        <f>'M1-In'!H249</f>
        <v>0</v>
      </c>
      <c r="I249" s="135">
        <f>'M1-In'!I249</f>
        <v>0</v>
      </c>
      <c r="J249" s="135">
        <f>'M1-In'!J249</f>
        <v>0</v>
      </c>
      <c r="K249" s="135">
        <f>'M1-In'!K249</f>
        <v>0</v>
      </c>
      <c r="L249" s="135">
        <f>'M1-In'!L249</f>
        <v>0</v>
      </c>
      <c r="M249" s="181">
        <f>BerM2!E249</f>
        <v>0</v>
      </c>
      <c r="N249" s="202">
        <f>'M1-In'!N249</f>
        <v>0</v>
      </c>
      <c r="O249" s="141"/>
      <c r="P249" s="202"/>
      <c r="Q249" s="205"/>
      <c r="R249" s="222" t="str">
        <f>BerM2!G249</f>
        <v>OK</v>
      </c>
      <c r="S249" s="141"/>
      <c r="T249" s="180">
        <f>BerM2!P249</f>
        <v>0</v>
      </c>
      <c r="U249" s="202"/>
      <c r="V249" s="221" t="str">
        <f>BerM2!R249</f>
        <v>OK</v>
      </c>
      <c r="W249" s="180">
        <f>BerM2!S249</f>
        <v>0</v>
      </c>
      <c r="X249" s="143"/>
      <c r="Y249" s="135"/>
      <c r="Z249" s="135"/>
      <c r="AA249" s="135"/>
      <c r="AB249" s="135"/>
      <c r="AC249" s="182"/>
      <c r="AD249" s="216"/>
      <c r="AE249" s="216"/>
      <c r="AF249" s="216"/>
      <c r="AG249" s="216"/>
      <c r="AH249" s="216"/>
      <c r="AI249" s="216"/>
      <c r="AJ249" s="216"/>
      <c r="AK249" s="221" t="str">
        <f>BerM2!U249</f>
        <v>OK</v>
      </c>
    </row>
    <row r="250" spans="1:37" ht="14.1" customHeight="1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141"/>
      <c r="F250" s="135">
        <f>'M1-In'!F250</f>
        <v>0</v>
      </c>
      <c r="G250" s="135">
        <f>'M1-In'!G250</f>
        <v>0</v>
      </c>
      <c r="H250" s="135">
        <f>'M1-In'!H250</f>
        <v>0</v>
      </c>
      <c r="I250" s="135">
        <f>'M1-In'!I250</f>
        <v>0</v>
      </c>
      <c r="J250" s="135">
        <f>'M1-In'!J250</f>
        <v>0</v>
      </c>
      <c r="K250" s="135">
        <f>'M1-In'!K250</f>
        <v>0</v>
      </c>
      <c r="L250" s="135">
        <f>'M1-In'!L250</f>
        <v>0</v>
      </c>
      <c r="M250" s="181">
        <f>BerM2!E250</f>
        <v>0</v>
      </c>
      <c r="N250" s="202">
        <f>'M1-In'!N250</f>
        <v>0</v>
      </c>
      <c r="O250" s="141"/>
      <c r="P250" s="202"/>
      <c r="Q250" s="205"/>
      <c r="R250" s="222" t="str">
        <f>BerM2!G250</f>
        <v>OK</v>
      </c>
      <c r="S250" s="141"/>
      <c r="T250" s="180">
        <f>BerM2!P250</f>
        <v>0</v>
      </c>
      <c r="U250" s="202"/>
      <c r="V250" s="221" t="str">
        <f>BerM2!R250</f>
        <v>OK</v>
      </c>
      <c r="W250" s="180">
        <f>BerM2!S250</f>
        <v>0</v>
      </c>
      <c r="X250" s="143"/>
      <c r="Y250" s="135"/>
      <c r="Z250" s="135"/>
      <c r="AA250" s="135"/>
      <c r="AB250" s="135"/>
      <c r="AC250" s="182"/>
      <c r="AD250" s="216"/>
      <c r="AE250" s="216"/>
      <c r="AF250" s="216"/>
      <c r="AG250" s="216"/>
      <c r="AH250" s="216"/>
      <c r="AI250" s="216"/>
      <c r="AJ250" s="216"/>
      <c r="AK250" s="221" t="str">
        <f>BerM2!U250</f>
        <v>OK</v>
      </c>
    </row>
    <row r="251" spans="1:37" ht="14.1" customHeight="1" x14ac:dyDescent="0.3">
      <c r="A251" s="180">
        <f>Ident!A251</f>
        <v>0</v>
      </c>
      <c r="B251" s="180">
        <f>Ident!B251</f>
        <v>0</v>
      </c>
      <c r="C251" s="180">
        <f>Ident!C251</f>
        <v>0</v>
      </c>
      <c r="D251" s="180">
        <f>Ident!D251</f>
        <v>0</v>
      </c>
      <c r="E251" s="141"/>
      <c r="F251" s="135">
        <f>'M1-In'!F251</f>
        <v>0</v>
      </c>
      <c r="G251" s="135">
        <f>'M1-In'!G251</f>
        <v>0</v>
      </c>
      <c r="H251" s="135">
        <f>'M1-In'!H251</f>
        <v>0</v>
      </c>
      <c r="I251" s="135">
        <f>'M1-In'!I251</f>
        <v>0</v>
      </c>
      <c r="J251" s="135">
        <f>'M1-In'!J251</f>
        <v>0</v>
      </c>
      <c r="K251" s="135">
        <f>'M1-In'!K251</f>
        <v>0</v>
      </c>
      <c r="L251" s="135">
        <f>'M1-In'!L251</f>
        <v>0</v>
      </c>
      <c r="M251" s="181">
        <f>BerM2!E251</f>
        <v>0</v>
      </c>
      <c r="N251" s="202">
        <f>'M1-In'!N251</f>
        <v>0</v>
      </c>
      <c r="O251" s="141"/>
      <c r="P251" s="202"/>
      <c r="Q251" s="205"/>
      <c r="R251" s="222" t="str">
        <f>BerM2!G251</f>
        <v>OK</v>
      </c>
      <c r="S251" s="141"/>
      <c r="T251" s="180">
        <f>BerM2!P251</f>
        <v>0</v>
      </c>
      <c r="U251" s="202"/>
      <c r="V251" s="221" t="str">
        <f>BerM2!R251</f>
        <v>OK</v>
      </c>
      <c r="W251" s="180">
        <f>BerM2!S251</f>
        <v>0</v>
      </c>
      <c r="X251" s="143"/>
      <c r="Y251" s="135"/>
      <c r="Z251" s="135"/>
      <c r="AA251" s="135"/>
      <c r="AB251" s="135"/>
      <c r="AC251" s="182"/>
      <c r="AD251" s="216"/>
      <c r="AE251" s="216"/>
      <c r="AF251" s="216"/>
      <c r="AG251" s="216"/>
      <c r="AH251" s="216"/>
      <c r="AI251" s="216"/>
      <c r="AJ251" s="216"/>
      <c r="AK251" s="221" t="str">
        <f>BerM2!U251</f>
        <v>OK</v>
      </c>
    </row>
    <row r="252" spans="1:37" ht="14.1" customHeight="1" x14ac:dyDescent="0.3">
      <c r="A252" s="180">
        <f>Ident!A252</f>
        <v>0</v>
      </c>
      <c r="B252" s="180">
        <f>Ident!B252</f>
        <v>0</v>
      </c>
      <c r="C252" s="180">
        <f>Ident!C252</f>
        <v>0</v>
      </c>
      <c r="D252" s="180">
        <f>Ident!D252</f>
        <v>0</v>
      </c>
      <c r="E252" s="141"/>
      <c r="F252" s="135">
        <f>'M1-In'!F252</f>
        <v>0</v>
      </c>
      <c r="G252" s="135">
        <f>'M1-In'!G252</f>
        <v>0</v>
      </c>
      <c r="H252" s="135">
        <f>'M1-In'!H252</f>
        <v>0</v>
      </c>
      <c r="I252" s="135">
        <f>'M1-In'!I252</f>
        <v>0</v>
      </c>
      <c r="J252" s="135">
        <f>'M1-In'!J252</f>
        <v>0</v>
      </c>
      <c r="K252" s="135">
        <f>'M1-In'!K252</f>
        <v>0</v>
      </c>
      <c r="L252" s="135">
        <f>'M1-In'!L252</f>
        <v>0</v>
      </c>
      <c r="M252" s="181">
        <f>BerM2!E252</f>
        <v>0</v>
      </c>
      <c r="N252" s="202">
        <f>'M1-In'!N252</f>
        <v>0</v>
      </c>
      <c r="O252" s="141"/>
      <c r="P252" s="202"/>
      <c r="Q252" s="205"/>
      <c r="R252" s="222" t="str">
        <f>BerM2!G252</f>
        <v>OK</v>
      </c>
      <c r="S252" s="141"/>
      <c r="T252" s="180">
        <f>BerM2!P252</f>
        <v>0</v>
      </c>
      <c r="U252" s="202"/>
      <c r="V252" s="221" t="str">
        <f>BerM2!R252</f>
        <v>OK</v>
      </c>
      <c r="W252" s="180">
        <f>BerM2!S252</f>
        <v>0</v>
      </c>
      <c r="X252" s="143"/>
      <c r="Y252" s="135"/>
      <c r="Z252" s="135"/>
      <c r="AA252" s="135"/>
      <c r="AB252" s="135"/>
      <c r="AC252" s="182"/>
      <c r="AD252" s="216"/>
      <c r="AE252" s="216"/>
      <c r="AF252" s="216"/>
      <c r="AG252" s="216"/>
      <c r="AH252" s="216"/>
      <c r="AI252" s="216"/>
      <c r="AJ252" s="216"/>
      <c r="AK252" s="221" t="str">
        <f>BerM2!U252</f>
        <v>OK</v>
      </c>
    </row>
    <row r="253" spans="1:37" ht="14.1" customHeight="1" x14ac:dyDescent="0.3">
      <c r="A253" s="180">
        <f>Ident!A253</f>
        <v>0</v>
      </c>
      <c r="B253" s="180">
        <f>Ident!B253</f>
        <v>0</v>
      </c>
      <c r="C253" s="180">
        <f>Ident!C253</f>
        <v>0</v>
      </c>
      <c r="D253" s="180">
        <f>Ident!D253</f>
        <v>0</v>
      </c>
      <c r="E253" s="141"/>
      <c r="F253" s="135">
        <f>'M1-In'!F253</f>
        <v>0</v>
      </c>
      <c r="G253" s="135">
        <f>'M1-In'!G253</f>
        <v>0</v>
      </c>
      <c r="H253" s="135">
        <f>'M1-In'!H253</f>
        <v>0</v>
      </c>
      <c r="I253" s="135">
        <f>'M1-In'!I253</f>
        <v>0</v>
      </c>
      <c r="J253" s="135">
        <f>'M1-In'!J253</f>
        <v>0</v>
      </c>
      <c r="K253" s="135">
        <f>'M1-In'!K253</f>
        <v>0</v>
      </c>
      <c r="L253" s="135">
        <f>'M1-In'!L253</f>
        <v>0</v>
      </c>
      <c r="M253" s="181">
        <f>BerM2!E253</f>
        <v>0</v>
      </c>
      <c r="N253" s="202">
        <f>'M1-In'!N253</f>
        <v>0</v>
      </c>
      <c r="O253" s="141"/>
      <c r="P253" s="202"/>
      <c r="Q253" s="205"/>
      <c r="R253" s="222" t="str">
        <f>BerM2!G253</f>
        <v>OK</v>
      </c>
      <c r="S253" s="141"/>
      <c r="T253" s="180">
        <f>BerM2!P253</f>
        <v>0</v>
      </c>
      <c r="U253" s="202"/>
      <c r="V253" s="221" t="str">
        <f>BerM2!R253</f>
        <v>OK</v>
      </c>
      <c r="W253" s="180">
        <f>BerM2!S253</f>
        <v>0</v>
      </c>
      <c r="X253" s="143"/>
      <c r="Y253" s="135"/>
      <c r="Z253" s="135"/>
      <c r="AA253" s="135"/>
      <c r="AB253" s="135"/>
      <c r="AC253" s="182"/>
      <c r="AD253" s="216"/>
      <c r="AE253" s="216"/>
      <c r="AF253" s="216"/>
      <c r="AG253" s="216"/>
      <c r="AH253" s="216"/>
      <c r="AI253" s="216"/>
      <c r="AJ253" s="216"/>
      <c r="AK253" s="221" t="str">
        <f>BerM2!U253</f>
        <v>OK</v>
      </c>
    </row>
    <row r="254" spans="1:37" ht="14.1" customHeight="1" x14ac:dyDescent="0.3">
      <c r="A254" s="180">
        <f>Ident!A254</f>
        <v>0</v>
      </c>
      <c r="B254" s="180">
        <f>Ident!B254</f>
        <v>0</v>
      </c>
      <c r="C254" s="180">
        <f>Ident!C254</f>
        <v>0</v>
      </c>
      <c r="D254" s="180">
        <f>Ident!D254</f>
        <v>0</v>
      </c>
      <c r="E254" s="141"/>
      <c r="F254" s="135">
        <f>'M1-In'!F254</f>
        <v>0</v>
      </c>
      <c r="G254" s="135">
        <f>'M1-In'!G254</f>
        <v>0</v>
      </c>
      <c r="H254" s="135">
        <f>'M1-In'!H254</f>
        <v>0</v>
      </c>
      <c r="I254" s="135">
        <f>'M1-In'!I254</f>
        <v>0</v>
      </c>
      <c r="J254" s="135">
        <f>'M1-In'!J254</f>
        <v>0</v>
      </c>
      <c r="K254" s="135">
        <f>'M1-In'!K254</f>
        <v>0</v>
      </c>
      <c r="L254" s="135">
        <f>'M1-In'!L254</f>
        <v>0</v>
      </c>
      <c r="M254" s="181">
        <f>BerM2!E254</f>
        <v>0</v>
      </c>
      <c r="N254" s="202">
        <f>'M1-In'!N254</f>
        <v>0</v>
      </c>
      <c r="O254" s="141"/>
      <c r="P254" s="202"/>
      <c r="Q254" s="205"/>
      <c r="R254" s="222" t="str">
        <f>BerM2!G254</f>
        <v>OK</v>
      </c>
      <c r="S254" s="141"/>
      <c r="T254" s="180">
        <f>BerM2!P254</f>
        <v>0</v>
      </c>
      <c r="U254" s="202"/>
      <c r="V254" s="221" t="str">
        <f>BerM2!R254</f>
        <v>OK</v>
      </c>
      <c r="W254" s="180">
        <f>BerM2!S254</f>
        <v>0</v>
      </c>
      <c r="X254" s="143"/>
      <c r="Y254" s="135"/>
      <c r="Z254" s="135"/>
      <c r="AA254" s="135"/>
      <c r="AB254" s="135"/>
      <c r="AC254" s="182"/>
      <c r="AD254" s="216"/>
      <c r="AE254" s="216"/>
      <c r="AF254" s="216"/>
      <c r="AG254" s="216"/>
      <c r="AH254" s="216"/>
      <c r="AI254" s="216"/>
      <c r="AJ254" s="216"/>
      <c r="AK254" s="221" t="str">
        <f>BerM2!U254</f>
        <v>OK</v>
      </c>
    </row>
    <row r="255" spans="1:37" ht="14.1" customHeight="1" x14ac:dyDescent="0.3">
      <c r="A255" s="180">
        <f>Ident!A255</f>
        <v>0</v>
      </c>
      <c r="B255" s="180">
        <f>Ident!B255</f>
        <v>0</v>
      </c>
      <c r="C255" s="180">
        <f>Ident!C255</f>
        <v>0</v>
      </c>
      <c r="D255" s="180">
        <f>Ident!D255</f>
        <v>0</v>
      </c>
      <c r="E255" s="141"/>
      <c r="F255" s="135">
        <f>'M1-In'!F255</f>
        <v>0</v>
      </c>
      <c r="G255" s="135">
        <f>'M1-In'!G255</f>
        <v>0</v>
      </c>
      <c r="H255" s="135">
        <f>'M1-In'!H255</f>
        <v>0</v>
      </c>
      <c r="I255" s="135">
        <f>'M1-In'!I255</f>
        <v>0</v>
      </c>
      <c r="J255" s="135">
        <f>'M1-In'!J255</f>
        <v>0</v>
      </c>
      <c r="K255" s="135">
        <f>'M1-In'!K255</f>
        <v>0</v>
      </c>
      <c r="L255" s="135">
        <f>'M1-In'!L255</f>
        <v>0</v>
      </c>
      <c r="M255" s="181">
        <f>BerM2!E255</f>
        <v>0</v>
      </c>
      <c r="N255" s="202">
        <f>'M1-In'!N255</f>
        <v>0</v>
      </c>
      <c r="O255" s="141"/>
      <c r="P255" s="202"/>
      <c r="Q255" s="205"/>
      <c r="R255" s="222" t="str">
        <f>BerM2!G255</f>
        <v>OK</v>
      </c>
      <c r="S255" s="141"/>
      <c r="T255" s="180">
        <f>BerM2!P255</f>
        <v>0</v>
      </c>
      <c r="U255" s="202"/>
      <c r="V255" s="221" t="str">
        <f>BerM2!R255</f>
        <v>OK</v>
      </c>
      <c r="W255" s="180">
        <f>BerM2!S255</f>
        <v>0</v>
      </c>
      <c r="X255" s="143"/>
      <c r="Y255" s="135"/>
      <c r="Z255" s="135"/>
      <c r="AA255" s="135"/>
      <c r="AB255" s="135"/>
      <c r="AC255" s="182"/>
      <c r="AD255" s="216"/>
      <c r="AE255" s="216"/>
      <c r="AF255" s="216"/>
      <c r="AG255" s="216"/>
      <c r="AH255" s="216"/>
      <c r="AI255" s="216"/>
      <c r="AJ255" s="216"/>
      <c r="AK255" s="221" t="str">
        <f>BerM2!U255</f>
        <v>OK</v>
      </c>
    </row>
    <row r="256" spans="1:37" ht="14.1" customHeight="1" x14ac:dyDescent="0.3">
      <c r="A256" s="180">
        <f>Ident!A256</f>
        <v>0</v>
      </c>
      <c r="B256" s="180">
        <f>Ident!B256</f>
        <v>0</v>
      </c>
      <c r="C256" s="180">
        <f>Ident!C256</f>
        <v>0</v>
      </c>
      <c r="D256" s="180">
        <f>Ident!D256</f>
        <v>0</v>
      </c>
      <c r="E256" s="141"/>
      <c r="F256" s="135">
        <f>'M1-In'!F256</f>
        <v>0</v>
      </c>
      <c r="G256" s="135">
        <f>'M1-In'!G256</f>
        <v>0</v>
      </c>
      <c r="H256" s="135">
        <f>'M1-In'!H256</f>
        <v>0</v>
      </c>
      <c r="I256" s="135">
        <f>'M1-In'!I256</f>
        <v>0</v>
      </c>
      <c r="J256" s="135">
        <f>'M1-In'!J256</f>
        <v>0</v>
      </c>
      <c r="K256" s="135">
        <f>'M1-In'!K256</f>
        <v>0</v>
      </c>
      <c r="L256" s="135">
        <f>'M1-In'!L256</f>
        <v>0</v>
      </c>
      <c r="M256" s="181">
        <f>BerM2!E256</f>
        <v>0</v>
      </c>
      <c r="N256" s="202">
        <f>'M1-In'!N256</f>
        <v>0</v>
      </c>
      <c r="O256" s="141"/>
      <c r="P256" s="202"/>
      <c r="Q256" s="205"/>
      <c r="R256" s="222" t="str">
        <f>BerM2!G256</f>
        <v>OK</v>
      </c>
      <c r="S256" s="141"/>
      <c r="T256" s="180">
        <f>BerM2!P256</f>
        <v>0</v>
      </c>
      <c r="U256" s="202"/>
      <c r="V256" s="221" t="str">
        <f>BerM2!R256</f>
        <v>OK</v>
      </c>
      <c r="W256" s="180">
        <f>BerM2!S256</f>
        <v>0</v>
      </c>
      <c r="X256" s="143"/>
      <c r="Y256" s="135"/>
      <c r="Z256" s="135"/>
      <c r="AA256" s="135"/>
      <c r="AB256" s="135"/>
      <c r="AC256" s="182"/>
      <c r="AD256" s="216"/>
      <c r="AE256" s="216"/>
      <c r="AF256" s="216"/>
      <c r="AG256" s="216"/>
      <c r="AH256" s="216"/>
      <c r="AI256" s="216"/>
      <c r="AJ256" s="216"/>
      <c r="AK256" s="221" t="str">
        <f>BerM2!U256</f>
        <v>OK</v>
      </c>
    </row>
    <row r="257" spans="1:37" ht="14.1" customHeight="1" x14ac:dyDescent="0.3">
      <c r="A257" s="180">
        <f>Ident!A257</f>
        <v>0</v>
      </c>
      <c r="B257" s="180">
        <f>Ident!B257</f>
        <v>0</v>
      </c>
      <c r="C257" s="180">
        <f>Ident!C257</f>
        <v>0</v>
      </c>
      <c r="D257" s="180">
        <f>Ident!D257</f>
        <v>0</v>
      </c>
      <c r="E257" s="141"/>
      <c r="F257" s="135">
        <f>'M1-In'!F257</f>
        <v>0</v>
      </c>
      <c r="G257" s="135">
        <f>'M1-In'!G257</f>
        <v>0</v>
      </c>
      <c r="H257" s="135">
        <f>'M1-In'!H257</f>
        <v>0</v>
      </c>
      <c r="I257" s="135">
        <f>'M1-In'!I257</f>
        <v>0</v>
      </c>
      <c r="J257" s="135">
        <f>'M1-In'!J257</f>
        <v>0</v>
      </c>
      <c r="K257" s="135">
        <f>'M1-In'!K257</f>
        <v>0</v>
      </c>
      <c r="L257" s="135">
        <f>'M1-In'!L257</f>
        <v>0</v>
      </c>
      <c r="M257" s="181">
        <f>BerM2!E257</f>
        <v>0</v>
      </c>
      <c r="N257" s="202">
        <f>'M1-In'!N257</f>
        <v>0</v>
      </c>
      <c r="O257" s="141"/>
      <c r="P257" s="202"/>
      <c r="Q257" s="205"/>
      <c r="R257" s="222" t="str">
        <f>BerM2!G257</f>
        <v>OK</v>
      </c>
      <c r="S257" s="141"/>
      <c r="T257" s="180">
        <f>BerM2!P257</f>
        <v>0</v>
      </c>
      <c r="U257" s="202"/>
      <c r="V257" s="221" t="str">
        <f>BerM2!R257</f>
        <v>OK</v>
      </c>
      <c r="W257" s="180">
        <f>BerM2!S257</f>
        <v>0</v>
      </c>
      <c r="X257" s="143"/>
      <c r="Y257" s="135"/>
      <c r="Z257" s="135"/>
      <c r="AA257" s="135"/>
      <c r="AB257" s="135"/>
      <c r="AC257" s="182"/>
      <c r="AD257" s="216"/>
      <c r="AE257" s="216"/>
      <c r="AF257" s="216"/>
      <c r="AG257" s="216"/>
      <c r="AH257" s="216"/>
      <c r="AI257" s="216"/>
      <c r="AJ257" s="216"/>
      <c r="AK257" s="221" t="str">
        <f>BerM2!U257</f>
        <v>OK</v>
      </c>
    </row>
    <row r="258" spans="1:37" ht="14.1" customHeight="1" x14ac:dyDescent="0.3">
      <c r="A258" s="180">
        <f>Ident!A258</f>
        <v>0</v>
      </c>
      <c r="B258" s="180">
        <f>Ident!B258</f>
        <v>0</v>
      </c>
      <c r="C258" s="180">
        <f>Ident!C258</f>
        <v>0</v>
      </c>
      <c r="D258" s="180">
        <f>Ident!D258</f>
        <v>0</v>
      </c>
      <c r="E258" s="141"/>
      <c r="F258" s="135">
        <f>'M1-In'!F258</f>
        <v>0</v>
      </c>
      <c r="G258" s="135">
        <f>'M1-In'!G258</f>
        <v>0</v>
      </c>
      <c r="H258" s="135">
        <f>'M1-In'!H258</f>
        <v>0</v>
      </c>
      <c r="I258" s="135">
        <f>'M1-In'!I258</f>
        <v>0</v>
      </c>
      <c r="J258" s="135">
        <f>'M1-In'!J258</f>
        <v>0</v>
      </c>
      <c r="K258" s="135">
        <f>'M1-In'!K258</f>
        <v>0</v>
      </c>
      <c r="L258" s="135">
        <f>'M1-In'!L258</f>
        <v>0</v>
      </c>
      <c r="M258" s="181">
        <f>BerM2!E258</f>
        <v>0</v>
      </c>
      <c r="N258" s="202">
        <f>'M1-In'!N258</f>
        <v>0</v>
      </c>
      <c r="O258" s="141"/>
      <c r="P258" s="202"/>
      <c r="Q258" s="205"/>
      <c r="R258" s="222" t="str">
        <f>BerM2!G258</f>
        <v>OK</v>
      </c>
      <c r="S258" s="141"/>
      <c r="T258" s="180">
        <f>BerM2!P258</f>
        <v>0</v>
      </c>
      <c r="U258" s="202"/>
      <c r="V258" s="221" t="str">
        <f>BerM2!R258</f>
        <v>OK</v>
      </c>
      <c r="W258" s="180">
        <f>BerM2!S258</f>
        <v>0</v>
      </c>
      <c r="X258" s="143"/>
      <c r="Y258" s="135"/>
      <c r="Z258" s="135"/>
      <c r="AA258" s="135"/>
      <c r="AB258" s="135"/>
      <c r="AC258" s="182"/>
      <c r="AD258" s="216"/>
      <c r="AE258" s="216"/>
      <c r="AF258" s="216"/>
      <c r="AG258" s="216"/>
      <c r="AH258" s="216"/>
      <c r="AI258" s="216"/>
      <c r="AJ258" s="216"/>
      <c r="AK258" s="221" t="str">
        <f>BerM2!U258</f>
        <v>OK</v>
      </c>
    </row>
    <row r="259" spans="1:37" ht="14.1" customHeight="1" x14ac:dyDescent="0.3">
      <c r="A259" s="180">
        <f>Ident!A259</f>
        <v>0</v>
      </c>
      <c r="B259" s="180">
        <f>Ident!B259</f>
        <v>0</v>
      </c>
      <c r="C259" s="180">
        <f>Ident!C259</f>
        <v>0</v>
      </c>
      <c r="D259" s="180">
        <f>Ident!D259</f>
        <v>0</v>
      </c>
      <c r="E259" s="141"/>
      <c r="F259" s="135">
        <f>'M1-In'!F259</f>
        <v>0</v>
      </c>
      <c r="G259" s="135">
        <f>'M1-In'!G259</f>
        <v>0</v>
      </c>
      <c r="H259" s="135">
        <f>'M1-In'!H259</f>
        <v>0</v>
      </c>
      <c r="I259" s="135">
        <f>'M1-In'!I259</f>
        <v>0</v>
      </c>
      <c r="J259" s="135">
        <f>'M1-In'!J259</f>
        <v>0</v>
      </c>
      <c r="K259" s="135">
        <f>'M1-In'!K259</f>
        <v>0</v>
      </c>
      <c r="L259" s="135">
        <f>'M1-In'!L259</f>
        <v>0</v>
      </c>
      <c r="M259" s="181">
        <f>BerM2!E259</f>
        <v>0</v>
      </c>
      <c r="N259" s="202">
        <f>'M1-In'!N259</f>
        <v>0</v>
      </c>
      <c r="O259" s="141"/>
      <c r="P259" s="202"/>
      <c r="Q259" s="205"/>
      <c r="R259" s="222" t="str">
        <f>BerM2!G259</f>
        <v>OK</v>
      </c>
      <c r="S259" s="141"/>
      <c r="T259" s="180">
        <f>BerM2!P259</f>
        <v>0</v>
      </c>
      <c r="U259" s="202"/>
      <c r="V259" s="221" t="str">
        <f>BerM2!R259</f>
        <v>OK</v>
      </c>
      <c r="W259" s="180">
        <f>BerM2!S259</f>
        <v>0</v>
      </c>
      <c r="X259" s="143"/>
      <c r="Y259" s="135"/>
      <c r="Z259" s="135"/>
      <c r="AA259" s="135"/>
      <c r="AB259" s="135"/>
      <c r="AC259" s="182"/>
      <c r="AD259" s="216"/>
      <c r="AE259" s="216"/>
      <c r="AF259" s="216"/>
      <c r="AG259" s="216"/>
      <c r="AH259" s="216"/>
      <c r="AI259" s="216"/>
      <c r="AJ259" s="216"/>
      <c r="AK259" s="221" t="str">
        <f>BerM2!U259</f>
        <v>OK</v>
      </c>
    </row>
    <row r="260" spans="1:37" ht="14.1" customHeight="1" x14ac:dyDescent="0.3">
      <c r="A260" s="180">
        <f>Ident!A260</f>
        <v>0</v>
      </c>
      <c r="B260" s="180">
        <f>Ident!B260</f>
        <v>0</v>
      </c>
      <c r="C260" s="180">
        <f>Ident!C260</f>
        <v>0</v>
      </c>
      <c r="D260" s="180">
        <f>Ident!D260</f>
        <v>0</v>
      </c>
      <c r="E260" s="141"/>
      <c r="F260" s="135">
        <f>'M1-In'!F260</f>
        <v>0</v>
      </c>
      <c r="G260" s="135">
        <f>'M1-In'!G260</f>
        <v>0</v>
      </c>
      <c r="H260" s="135">
        <f>'M1-In'!H260</f>
        <v>0</v>
      </c>
      <c r="I260" s="135">
        <f>'M1-In'!I260</f>
        <v>0</v>
      </c>
      <c r="J260" s="135">
        <f>'M1-In'!J260</f>
        <v>0</v>
      </c>
      <c r="K260" s="135">
        <f>'M1-In'!K260</f>
        <v>0</v>
      </c>
      <c r="L260" s="135">
        <f>'M1-In'!L260</f>
        <v>0</v>
      </c>
      <c r="M260" s="181">
        <f>BerM2!E260</f>
        <v>0</v>
      </c>
      <c r="N260" s="202">
        <f>'M1-In'!N260</f>
        <v>0</v>
      </c>
      <c r="O260" s="141"/>
      <c r="P260" s="202"/>
      <c r="Q260" s="205"/>
      <c r="R260" s="222" t="str">
        <f>BerM2!G260</f>
        <v>OK</v>
      </c>
      <c r="S260" s="141"/>
      <c r="T260" s="180">
        <f>BerM2!P260</f>
        <v>0</v>
      </c>
      <c r="U260" s="202"/>
      <c r="V260" s="221" t="str">
        <f>BerM2!R260</f>
        <v>OK</v>
      </c>
      <c r="W260" s="180">
        <f>BerM2!S260</f>
        <v>0</v>
      </c>
      <c r="X260" s="143"/>
      <c r="Y260" s="135"/>
      <c r="Z260" s="135"/>
      <c r="AA260" s="135"/>
      <c r="AB260" s="135"/>
      <c r="AC260" s="182"/>
      <c r="AD260" s="216"/>
      <c r="AE260" s="216"/>
      <c r="AF260" s="216"/>
      <c r="AG260" s="216"/>
      <c r="AH260" s="216"/>
      <c r="AI260" s="216"/>
      <c r="AJ260" s="216"/>
      <c r="AK260" s="221" t="str">
        <f>BerM2!U260</f>
        <v>OK</v>
      </c>
    </row>
    <row r="261" spans="1:37" ht="14.1" customHeight="1" x14ac:dyDescent="0.3">
      <c r="A261" s="180">
        <f>Ident!A261</f>
        <v>0</v>
      </c>
      <c r="B261" s="180">
        <f>Ident!B261</f>
        <v>0</v>
      </c>
      <c r="C261" s="180">
        <f>Ident!C261</f>
        <v>0</v>
      </c>
      <c r="D261" s="180">
        <f>Ident!D261</f>
        <v>0</v>
      </c>
      <c r="E261" s="141"/>
      <c r="F261" s="135">
        <f>'M1-In'!F261</f>
        <v>0</v>
      </c>
      <c r="G261" s="135">
        <f>'M1-In'!G261</f>
        <v>0</v>
      </c>
      <c r="H261" s="135">
        <f>'M1-In'!H261</f>
        <v>0</v>
      </c>
      <c r="I261" s="135">
        <f>'M1-In'!I261</f>
        <v>0</v>
      </c>
      <c r="J261" s="135">
        <f>'M1-In'!J261</f>
        <v>0</v>
      </c>
      <c r="K261" s="135">
        <f>'M1-In'!K261</f>
        <v>0</v>
      </c>
      <c r="L261" s="135">
        <f>'M1-In'!L261</f>
        <v>0</v>
      </c>
      <c r="M261" s="181">
        <f>BerM2!E261</f>
        <v>0</v>
      </c>
      <c r="N261" s="202">
        <f>'M1-In'!N261</f>
        <v>0</v>
      </c>
      <c r="O261" s="141"/>
      <c r="P261" s="202"/>
      <c r="Q261" s="205"/>
      <c r="R261" s="222" t="str">
        <f>BerM2!G261</f>
        <v>OK</v>
      </c>
      <c r="S261" s="141"/>
      <c r="T261" s="180">
        <f>BerM2!P261</f>
        <v>0</v>
      </c>
      <c r="U261" s="202"/>
      <c r="V261" s="221" t="str">
        <f>BerM2!R261</f>
        <v>OK</v>
      </c>
      <c r="W261" s="180">
        <f>BerM2!S261</f>
        <v>0</v>
      </c>
      <c r="X261" s="143"/>
      <c r="Y261" s="135"/>
      <c r="Z261" s="135"/>
      <c r="AA261" s="135"/>
      <c r="AB261" s="135"/>
      <c r="AC261" s="182"/>
      <c r="AD261" s="216"/>
      <c r="AE261" s="216"/>
      <c r="AF261" s="216"/>
      <c r="AG261" s="216"/>
      <c r="AH261" s="216"/>
      <c r="AI261" s="216"/>
      <c r="AJ261" s="216"/>
      <c r="AK261" s="221" t="str">
        <f>BerM2!U261</f>
        <v>OK</v>
      </c>
    </row>
    <row r="262" spans="1:37" ht="14.1" customHeight="1" x14ac:dyDescent="0.3">
      <c r="A262" s="180">
        <f>Ident!A262</f>
        <v>0</v>
      </c>
      <c r="B262" s="180">
        <f>Ident!B262</f>
        <v>0</v>
      </c>
      <c r="C262" s="180">
        <f>Ident!C262</f>
        <v>0</v>
      </c>
      <c r="D262" s="180">
        <f>Ident!D262</f>
        <v>0</v>
      </c>
      <c r="E262" s="141"/>
      <c r="F262" s="135">
        <f>'M1-In'!F262</f>
        <v>0</v>
      </c>
      <c r="G262" s="135">
        <f>'M1-In'!G262</f>
        <v>0</v>
      </c>
      <c r="H262" s="135">
        <f>'M1-In'!H262</f>
        <v>0</v>
      </c>
      <c r="I262" s="135">
        <f>'M1-In'!I262</f>
        <v>0</v>
      </c>
      <c r="J262" s="135">
        <f>'M1-In'!J262</f>
        <v>0</v>
      </c>
      <c r="K262" s="135">
        <f>'M1-In'!K262</f>
        <v>0</v>
      </c>
      <c r="L262" s="135">
        <f>'M1-In'!L262</f>
        <v>0</v>
      </c>
      <c r="M262" s="181">
        <f>BerM2!E262</f>
        <v>0</v>
      </c>
      <c r="N262" s="202">
        <f>'M1-In'!N262</f>
        <v>0</v>
      </c>
      <c r="O262" s="141"/>
      <c r="P262" s="202"/>
      <c r="Q262" s="205"/>
      <c r="R262" s="222" t="str">
        <f>BerM2!G262</f>
        <v>OK</v>
      </c>
      <c r="S262" s="141"/>
      <c r="T262" s="180">
        <f>BerM2!P262</f>
        <v>0</v>
      </c>
      <c r="U262" s="202"/>
      <c r="V262" s="221" t="str">
        <f>BerM2!R262</f>
        <v>OK</v>
      </c>
      <c r="W262" s="180">
        <f>BerM2!S262</f>
        <v>0</v>
      </c>
      <c r="X262" s="143"/>
      <c r="Y262" s="135"/>
      <c r="Z262" s="135"/>
      <c r="AA262" s="135"/>
      <c r="AB262" s="135"/>
      <c r="AC262" s="182"/>
      <c r="AD262" s="216"/>
      <c r="AE262" s="216"/>
      <c r="AF262" s="216"/>
      <c r="AG262" s="216"/>
      <c r="AH262" s="216"/>
      <c r="AI262" s="216"/>
      <c r="AJ262" s="216"/>
      <c r="AK262" s="221" t="str">
        <f>BerM2!U262</f>
        <v>OK</v>
      </c>
    </row>
    <row r="263" spans="1:37" ht="14.1" customHeight="1" x14ac:dyDescent="0.3">
      <c r="A263" s="180">
        <f>Ident!A263</f>
        <v>0</v>
      </c>
      <c r="B263" s="180">
        <f>Ident!B263</f>
        <v>0</v>
      </c>
      <c r="C263" s="180">
        <f>Ident!C263</f>
        <v>0</v>
      </c>
      <c r="D263" s="180">
        <f>Ident!D263</f>
        <v>0</v>
      </c>
      <c r="E263" s="141"/>
      <c r="F263" s="135">
        <f>'M1-In'!F263</f>
        <v>0</v>
      </c>
      <c r="G263" s="135">
        <f>'M1-In'!G263</f>
        <v>0</v>
      </c>
      <c r="H263" s="135">
        <f>'M1-In'!H263</f>
        <v>0</v>
      </c>
      <c r="I263" s="135">
        <f>'M1-In'!I263</f>
        <v>0</v>
      </c>
      <c r="J263" s="135">
        <f>'M1-In'!J263</f>
        <v>0</v>
      </c>
      <c r="K263" s="135">
        <f>'M1-In'!K263</f>
        <v>0</v>
      </c>
      <c r="L263" s="135">
        <f>'M1-In'!L263</f>
        <v>0</v>
      </c>
      <c r="M263" s="181">
        <f>BerM2!E263</f>
        <v>0</v>
      </c>
      <c r="N263" s="202">
        <f>'M1-In'!N263</f>
        <v>0</v>
      </c>
      <c r="O263" s="141"/>
      <c r="P263" s="202"/>
      <c r="Q263" s="205"/>
      <c r="R263" s="222" t="str">
        <f>BerM2!G263</f>
        <v>OK</v>
      </c>
      <c r="S263" s="141"/>
      <c r="T263" s="180">
        <f>BerM2!P263</f>
        <v>0</v>
      </c>
      <c r="U263" s="202"/>
      <c r="V263" s="221" t="str">
        <f>BerM2!R263</f>
        <v>OK</v>
      </c>
      <c r="W263" s="180">
        <f>BerM2!S263</f>
        <v>0</v>
      </c>
      <c r="X263" s="143"/>
      <c r="Y263" s="135"/>
      <c r="Z263" s="135"/>
      <c r="AA263" s="135"/>
      <c r="AB263" s="135"/>
      <c r="AC263" s="182"/>
      <c r="AD263" s="216"/>
      <c r="AE263" s="216"/>
      <c r="AF263" s="216"/>
      <c r="AG263" s="216"/>
      <c r="AH263" s="216"/>
      <c r="AI263" s="216"/>
      <c r="AJ263" s="216"/>
      <c r="AK263" s="221" t="str">
        <f>BerM2!U263</f>
        <v>OK</v>
      </c>
    </row>
    <row r="264" spans="1:37" ht="14.1" customHeight="1" x14ac:dyDescent="0.3">
      <c r="A264" s="180">
        <f>Ident!A264</f>
        <v>0</v>
      </c>
      <c r="B264" s="180">
        <f>Ident!B264</f>
        <v>0</v>
      </c>
      <c r="C264" s="180">
        <f>Ident!C264</f>
        <v>0</v>
      </c>
      <c r="D264" s="180">
        <f>Ident!D264</f>
        <v>0</v>
      </c>
      <c r="E264" s="141"/>
      <c r="F264" s="135">
        <f>'M1-In'!F264</f>
        <v>0</v>
      </c>
      <c r="G264" s="135">
        <f>'M1-In'!G264</f>
        <v>0</v>
      </c>
      <c r="H264" s="135">
        <f>'M1-In'!H264</f>
        <v>0</v>
      </c>
      <c r="I264" s="135">
        <f>'M1-In'!I264</f>
        <v>0</v>
      </c>
      <c r="J264" s="135">
        <f>'M1-In'!J264</f>
        <v>0</v>
      </c>
      <c r="K264" s="135">
        <f>'M1-In'!K264</f>
        <v>0</v>
      </c>
      <c r="L264" s="135">
        <f>'M1-In'!L264</f>
        <v>0</v>
      </c>
      <c r="M264" s="181">
        <f>BerM2!E264</f>
        <v>0</v>
      </c>
      <c r="N264" s="202">
        <f>'M1-In'!N264</f>
        <v>0</v>
      </c>
      <c r="O264" s="141"/>
      <c r="P264" s="202"/>
      <c r="Q264" s="205"/>
      <c r="R264" s="222" t="str">
        <f>BerM2!G264</f>
        <v>OK</v>
      </c>
      <c r="S264" s="141"/>
      <c r="T264" s="180">
        <f>BerM2!P264</f>
        <v>0</v>
      </c>
      <c r="U264" s="202"/>
      <c r="V264" s="221" t="str">
        <f>BerM2!R264</f>
        <v>OK</v>
      </c>
      <c r="W264" s="180">
        <f>BerM2!S264</f>
        <v>0</v>
      </c>
      <c r="X264" s="143"/>
      <c r="Y264" s="135"/>
      <c r="Z264" s="135"/>
      <c r="AA264" s="135"/>
      <c r="AB264" s="135"/>
      <c r="AC264" s="182"/>
      <c r="AD264" s="216"/>
      <c r="AE264" s="216"/>
      <c r="AF264" s="216"/>
      <c r="AG264" s="216"/>
      <c r="AH264" s="216"/>
      <c r="AI264" s="216"/>
      <c r="AJ264" s="216"/>
      <c r="AK264" s="221" t="str">
        <f>BerM2!U264</f>
        <v>OK</v>
      </c>
    </row>
    <row r="265" spans="1:37" ht="14.1" customHeight="1" x14ac:dyDescent="0.3">
      <c r="A265" s="180">
        <f>Ident!A265</f>
        <v>0</v>
      </c>
      <c r="B265" s="180">
        <f>Ident!B265</f>
        <v>0</v>
      </c>
      <c r="C265" s="180">
        <f>Ident!C265</f>
        <v>0</v>
      </c>
      <c r="D265" s="180">
        <f>Ident!D265</f>
        <v>0</v>
      </c>
      <c r="E265" s="141"/>
      <c r="F265" s="135">
        <f>'M1-In'!F265</f>
        <v>0</v>
      </c>
      <c r="G265" s="135">
        <f>'M1-In'!G265</f>
        <v>0</v>
      </c>
      <c r="H265" s="135">
        <f>'M1-In'!H265</f>
        <v>0</v>
      </c>
      <c r="I265" s="135">
        <f>'M1-In'!I265</f>
        <v>0</v>
      </c>
      <c r="J265" s="135">
        <f>'M1-In'!J265</f>
        <v>0</v>
      </c>
      <c r="K265" s="135">
        <f>'M1-In'!K265</f>
        <v>0</v>
      </c>
      <c r="L265" s="135">
        <f>'M1-In'!L265</f>
        <v>0</v>
      </c>
      <c r="M265" s="181">
        <f>BerM2!E265</f>
        <v>0</v>
      </c>
      <c r="N265" s="202">
        <f>'M1-In'!N265</f>
        <v>0</v>
      </c>
      <c r="O265" s="141"/>
      <c r="P265" s="202"/>
      <c r="Q265" s="205"/>
      <c r="R265" s="222" t="str">
        <f>BerM2!G265</f>
        <v>OK</v>
      </c>
      <c r="S265" s="141"/>
      <c r="T265" s="180">
        <f>BerM2!P265</f>
        <v>0</v>
      </c>
      <c r="U265" s="202"/>
      <c r="V265" s="221" t="str">
        <f>BerM2!R265</f>
        <v>OK</v>
      </c>
      <c r="W265" s="180">
        <f>BerM2!S265</f>
        <v>0</v>
      </c>
      <c r="X265" s="143"/>
      <c r="Y265" s="135"/>
      <c r="Z265" s="135"/>
      <c r="AA265" s="135"/>
      <c r="AB265" s="135"/>
      <c r="AC265" s="182"/>
      <c r="AD265" s="216"/>
      <c r="AE265" s="216"/>
      <c r="AF265" s="216"/>
      <c r="AG265" s="216"/>
      <c r="AH265" s="216"/>
      <c r="AI265" s="216"/>
      <c r="AJ265" s="216"/>
      <c r="AK265" s="221" t="str">
        <f>BerM2!U265</f>
        <v>OK</v>
      </c>
    </row>
    <row r="266" spans="1:37" ht="14.1" customHeight="1" x14ac:dyDescent="0.3">
      <c r="A266" s="180">
        <f>Ident!A266</f>
        <v>0</v>
      </c>
      <c r="B266" s="180">
        <f>Ident!B266</f>
        <v>0</v>
      </c>
      <c r="C266" s="180">
        <f>Ident!C266</f>
        <v>0</v>
      </c>
      <c r="D266" s="180">
        <f>Ident!D266</f>
        <v>0</v>
      </c>
      <c r="E266" s="141"/>
      <c r="F266" s="135">
        <f>'M1-In'!F266</f>
        <v>0</v>
      </c>
      <c r="G266" s="135">
        <f>'M1-In'!G266</f>
        <v>0</v>
      </c>
      <c r="H266" s="135">
        <f>'M1-In'!H266</f>
        <v>0</v>
      </c>
      <c r="I266" s="135">
        <f>'M1-In'!I266</f>
        <v>0</v>
      </c>
      <c r="J266" s="135">
        <f>'M1-In'!J266</f>
        <v>0</v>
      </c>
      <c r="K266" s="135">
        <f>'M1-In'!K266</f>
        <v>0</v>
      </c>
      <c r="L266" s="135">
        <f>'M1-In'!L266</f>
        <v>0</v>
      </c>
      <c r="M266" s="181">
        <f>BerM2!E266</f>
        <v>0</v>
      </c>
      <c r="N266" s="202">
        <f>'M1-In'!N266</f>
        <v>0</v>
      </c>
      <c r="O266" s="141"/>
      <c r="P266" s="202"/>
      <c r="Q266" s="205"/>
      <c r="R266" s="222" t="str">
        <f>BerM2!G266</f>
        <v>OK</v>
      </c>
      <c r="S266" s="141"/>
      <c r="T266" s="180">
        <f>BerM2!P266</f>
        <v>0</v>
      </c>
      <c r="U266" s="202"/>
      <c r="V266" s="221" t="str">
        <f>BerM2!R266</f>
        <v>OK</v>
      </c>
      <c r="W266" s="180">
        <f>BerM2!S266</f>
        <v>0</v>
      </c>
      <c r="X266" s="143"/>
      <c r="Y266" s="135"/>
      <c r="Z266" s="135"/>
      <c r="AA266" s="135"/>
      <c r="AB266" s="135"/>
      <c r="AC266" s="182"/>
      <c r="AD266" s="216"/>
      <c r="AE266" s="216"/>
      <c r="AF266" s="216"/>
      <c r="AG266" s="216"/>
      <c r="AH266" s="216"/>
      <c r="AI266" s="216"/>
      <c r="AJ266" s="216"/>
      <c r="AK266" s="221" t="str">
        <f>BerM2!U266</f>
        <v>OK</v>
      </c>
    </row>
    <row r="267" spans="1:37" ht="14.1" customHeight="1" x14ac:dyDescent="0.3">
      <c r="A267" s="180">
        <f>Ident!A267</f>
        <v>0</v>
      </c>
      <c r="B267" s="180">
        <f>Ident!B267</f>
        <v>0</v>
      </c>
      <c r="C267" s="180">
        <f>Ident!C267</f>
        <v>0</v>
      </c>
      <c r="D267" s="180">
        <f>Ident!D267</f>
        <v>0</v>
      </c>
      <c r="E267" s="141"/>
      <c r="F267" s="135">
        <f>'M1-In'!F267</f>
        <v>0</v>
      </c>
      <c r="G267" s="135">
        <f>'M1-In'!G267</f>
        <v>0</v>
      </c>
      <c r="H267" s="135">
        <f>'M1-In'!H267</f>
        <v>0</v>
      </c>
      <c r="I267" s="135">
        <f>'M1-In'!I267</f>
        <v>0</v>
      </c>
      <c r="J267" s="135">
        <f>'M1-In'!J267</f>
        <v>0</v>
      </c>
      <c r="K267" s="135">
        <f>'M1-In'!K267</f>
        <v>0</v>
      </c>
      <c r="L267" s="135">
        <f>'M1-In'!L267</f>
        <v>0</v>
      </c>
      <c r="M267" s="181">
        <f>BerM2!E267</f>
        <v>0</v>
      </c>
      <c r="N267" s="202">
        <f>'M1-In'!N267</f>
        <v>0</v>
      </c>
      <c r="O267" s="141"/>
      <c r="P267" s="202"/>
      <c r="Q267" s="205"/>
      <c r="R267" s="222" t="str">
        <f>BerM2!G267</f>
        <v>OK</v>
      </c>
      <c r="S267" s="141"/>
      <c r="T267" s="180">
        <f>BerM2!P267</f>
        <v>0</v>
      </c>
      <c r="U267" s="202"/>
      <c r="V267" s="221" t="str">
        <f>BerM2!R267</f>
        <v>OK</v>
      </c>
      <c r="W267" s="180">
        <f>BerM2!S267</f>
        <v>0</v>
      </c>
      <c r="X267" s="143"/>
      <c r="Y267" s="135"/>
      <c r="Z267" s="135"/>
      <c r="AA267" s="135"/>
      <c r="AB267" s="135"/>
      <c r="AC267" s="182"/>
      <c r="AD267" s="216"/>
      <c r="AE267" s="216"/>
      <c r="AF267" s="216"/>
      <c r="AG267" s="216"/>
      <c r="AH267" s="216"/>
      <c r="AI267" s="216"/>
      <c r="AJ267" s="216"/>
      <c r="AK267" s="221" t="str">
        <f>BerM2!U267</f>
        <v>OK</v>
      </c>
    </row>
    <row r="268" spans="1:37" ht="14.1" customHeight="1" x14ac:dyDescent="0.3">
      <c r="A268" s="180">
        <f>Ident!A268</f>
        <v>0</v>
      </c>
      <c r="B268" s="180">
        <f>Ident!B268</f>
        <v>0</v>
      </c>
      <c r="C268" s="180">
        <f>Ident!C268</f>
        <v>0</v>
      </c>
      <c r="D268" s="180">
        <f>Ident!D268</f>
        <v>0</v>
      </c>
      <c r="E268" s="141"/>
      <c r="F268" s="135">
        <f>'M1-In'!F268</f>
        <v>0</v>
      </c>
      <c r="G268" s="135">
        <f>'M1-In'!G268</f>
        <v>0</v>
      </c>
      <c r="H268" s="135">
        <f>'M1-In'!H268</f>
        <v>0</v>
      </c>
      <c r="I268" s="135">
        <f>'M1-In'!I268</f>
        <v>0</v>
      </c>
      <c r="J268" s="135">
        <f>'M1-In'!J268</f>
        <v>0</v>
      </c>
      <c r="K268" s="135">
        <f>'M1-In'!K268</f>
        <v>0</v>
      </c>
      <c r="L268" s="135">
        <f>'M1-In'!L268</f>
        <v>0</v>
      </c>
      <c r="M268" s="181">
        <f>BerM2!E268</f>
        <v>0</v>
      </c>
      <c r="N268" s="202">
        <f>'M1-In'!N268</f>
        <v>0</v>
      </c>
      <c r="O268" s="141"/>
      <c r="P268" s="202"/>
      <c r="Q268" s="205"/>
      <c r="R268" s="222" t="str">
        <f>BerM2!G268</f>
        <v>OK</v>
      </c>
      <c r="S268" s="141"/>
      <c r="T268" s="180">
        <f>BerM2!P268</f>
        <v>0</v>
      </c>
      <c r="U268" s="202"/>
      <c r="V268" s="221" t="str">
        <f>BerM2!R268</f>
        <v>OK</v>
      </c>
      <c r="W268" s="180">
        <f>BerM2!S268</f>
        <v>0</v>
      </c>
      <c r="X268" s="143"/>
      <c r="Y268" s="135"/>
      <c r="Z268" s="135"/>
      <c r="AA268" s="135"/>
      <c r="AB268" s="135"/>
      <c r="AC268" s="182"/>
      <c r="AD268" s="216"/>
      <c r="AE268" s="216"/>
      <c r="AF268" s="216"/>
      <c r="AG268" s="216"/>
      <c r="AH268" s="216"/>
      <c r="AI268" s="216"/>
      <c r="AJ268" s="216"/>
      <c r="AK268" s="221" t="str">
        <f>BerM2!U268</f>
        <v>OK</v>
      </c>
    </row>
    <row r="269" spans="1:37" ht="14.1" customHeight="1" x14ac:dyDescent="0.3">
      <c r="A269" s="180">
        <f>Ident!A269</f>
        <v>0</v>
      </c>
      <c r="B269" s="180">
        <f>Ident!B269</f>
        <v>0</v>
      </c>
      <c r="C269" s="180">
        <f>Ident!C269</f>
        <v>0</v>
      </c>
      <c r="D269" s="180">
        <f>Ident!D269</f>
        <v>0</v>
      </c>
      <c r="E269" s="141"/>
      <c r="F269" s="135">
        <f>'M1-In'!F269</f>
        <v>0</v>
      </c>
      <c r="G269" s="135">
        <f>'M1-In'!G269</f>
        <v>0</v>
      </c>
      <c r="H269" s="135">
        <f>'M1-In'!H269</f>
        <v>0</v>
      </c>
      <c r="I269" s="135">
        <f>'M1-In'!I269</f>
        <v>0</v>
      </c>
      <c r="J269" s="135">
        <f>'M1-In'!J269</f>
        <v>0</v>
      </c>
      <c r="K269" s="135">
        <f>'M1-In'!K269</f>
        <v>0</v>
      </c>
      <c r="L269" s="135">
        <f>'M1-In'!L269</f>
        <v>0</v>
      </c>
      <c r="M269" s="181">
        <f>BerM2!E269</f>
        <v>0</v>
      </c>
      <c r="N269" s="202">
        <f>'M1-In'!N269</f>
        <v>0</v>
      </c>
      <c r="O269" s="141"/>
      <c r="P269" s="202"/>
      <c r="Q269" s="205"/>
      <c r="R269" s="222" t="str">
        <f>BerM2!G269</f>
        <v>OK</v>
      </c>
      <c r="S269" s="141"/>
      <c r="T269" s="180">
        <f>BerM2!P269</f>
        <v>0</v>
      </c>
      <c r="U269" s="202"/>
      <c r="V269" s="221" t="str">
        <f>BerM2!R269</f>
        <v>OK</v>
      </c>
      <c r="W269" s="180">
        <f>BerM2!S269</f>
        <v>0</v>
      </c>
      <c r="X269" s="143"/>
      <c r="Y269" s="135"/>
      <c r="Z269" s="135"/>
      <c r="AA269" s="135"/>
      <c r="AB269" s="135"/>
      <c r="AC269" s="182"/>
      <c r="AD269" s="216"/>
      <c r="AE269" s="216"/>
      <c r="AF269" s="216"/>
      <c r="AG269" s="216"/>
      <c r="AH269" s="216"/>
      <c r="AI269" s="216"/>
      <c r="AJ269" s="216"/>
      <c r="AK269" s="221" t="str">
        <f>BerM2!U269</f>
        <v>OK</v>
      </c>
    </row>
    <row r="270" spans="1:37" ht="14.1" customHeight="1" x14ac:dyDescent="0.3">
      <c r="A270" s="180">
        <f>Ident!A270</f>
        <v>0</v>
      </c>
      <c r="B270" s="180">
        <f>Ident!B270</f>
        <v>0</v>
      </c>
      <c r="C270" s="180">
        <f>Ident!C270</f>
        <v>0</v>
      </c>
      <c r="D270" s="180">
        <f>Ident!D270</f>
        <v>0</v>
      </c>
      <c r="E270" s="141"/>
      <c r="F270" s="135">
        <f>'M1-In'!F270</f>
        <v>0</v>
      </c>
      <c r="G270" s="135">
        <f>'M1-In'!G270</f>
        <v>0</v>
      </c>
      <c r="H270" s="135">
        <f>'M1-In'!H270</f>
        <v>0</v>
      </c>
      <c r="I270" s="135">
        <f>'M1-In'!I270</f>
        <v>0</v>
      </c>
      <c r="J270" s="135">
        <f>'M1-In'!J270</f>
        <v>0</v>
      </c>
      <c r="K270" s="135">
        <f>'M1-In'!K270</f>
        <v>0</v>
      </c>
      <c r="L270" s="135">
        <f>'M1-In'!L270</f>
        <v>0</v>
      </c>
      <c r="M270" s="181">
        <f>BerM2!E270</f>
        <v>0</v>
      </c>
      <c r="N270" s="202">
        <f>'M1-In'!N270</f>
        <v>0</v>
      </c>
      <c r="O270" s="141"/>
      <c r="P270" s="202"/>
      <c r="Q270" s="205"/>
      <c r="R270" s="222" t="str">
        <f>BerM2!G270</f>
        <v>OK</v>
      </c>
      <c r="S270" s="141"/>
      <c r="T270" s="180">
        <f>BerM2!P270</f>
        <v>0</v>
      </c>
      <c r="U270" s="202"/>
      <c r="V270" s="221" t="str">
        <f>BerM2!R270</f>
        <v>OK</v>
      </c>
      <c r="W270" s="180">
        <f>BerM2!S270</f>
        <v>0</v>
      </c>
      <c r="X270" s="143"/>
      <c r="Y270" s="135"/>
      <c r="Z270" s="135"/>
      <c r="AA270" s="135"/>
      <c r="AB270" s="135"/>
      <c r="AC270" s="182"/>
      <c r="AD270" s="216"/>
      <c r="AE270" s="216"/>
      <c r="AF270" s="216"/>
      <c r="AG270" s="216"/>
      <c r="AH270" s="216"/>
      <c r="AI270" s="216"/>
      <c r="AJ270" s="216"/>
      <c r="AK270" s="221" t="str">
        <f>BerM2!U270</f>
        <v>OK</v>
      </c>
    </row>
    <row r="271" spans="1:37" ht="14.1" customHeight="1" x14ac:dyDescent="0.3">
      <c r="A271" s="180">
        <f>Ident!A271</f>
        <v>0</v>
      </c>
      <c r="B271" s="180">
        <f>Ident!B271</f>
        <v>0</v>
      </c>
      <c r="C271" s="180">
        <f>Ident!C271</f>
        <v>0</v>
      </c>
      <c r="D271" s="180">
        <f>Ident!D271</f>
        <v>0</v>
      </c>
      <c r="E271" s="141"/>
      <c r="F271" s="135">
        <f>'M1-In'!F271</f>
        <v>0</v>
      </c>
      <c r="G271" s="135">
        <f>'M1-In'!G271</f>
        <v>0</v>
      </c>
      <c r="H271" s="135">
        <f>'M1-In'!H271</f>
        <v>0</v>
      </c>
      <c r="I271" s="135">
        <f>'M1-In'!I271</f>
        <v>0</v>
      </c>
      <c r="J271" s="135">
        <f>'M1-In'!J271</f>
        <v>0</v>
      </c>
      <c r="K271" s="135">
        <f>'M1-In'!K271</f>
        <v>0</v>
      </c>
      <c r="L271" s="135">
        <f>'M1-In'!L271</f>
        <v>0</v>
      </c>
      <c r="M271" s="181">
        <f>BerM2!E271</f>
        <v>0</v>
      </c>
      <c r="N271" s="202">
        <f>'M1-In'!N271</f>
        <v>0</v>
      </c>
      <c r="O271" s="141"/>
      <c r="P271" s="202"/>
      <c r="Q271" s="205"/>
      <c r="R271" s="222" t="str">
        <f>BerM2!G271</f>
        <v>OK</v>
      </c>
      <c r="S271" s="141"/>
      <c r="T271" s="180">
        <f>BerM2!P271</f>
        <v>0</v>
      </c>
      <c r="U271" s="202"/>
      <c r="V271" s="221" t="str">
        <f>BerM2!R271</f>
        <v>OK</v>
      </c>
      <c r="W271" s="180">
        <f>BerM2!S271</f>
        <v>0</v>
      </c>
      <c r="X271" s="143"/>
      <c r="Y271" s="135"/>
      <c r="Z271" s="135"/>
      <c r="AA271" s="135"/>
      <c r="AB271" s="135"/>
      <c r="AC271" s="182"/>
      <c r="AD271" s="216"/>
      <c r="AE271" s="216"/>
      <c r="AF271" s="216"/>
      <c r="AG271" s="216"/>
      <c r="AH271" s="216"/>
      <c r="AI271" s="216"/>
      <c r="AJ271" s="216"/>
      <c r="AK271" s="221" t="str">
        <f>BerM2!U271</f>
        <v>OK</v>
      </c>
    </row>
    <row r="272" spans="1:37" ht="14.1" customHeight="1" x14ac:dyDescent="0.3">
      <c r="A272" s="180">
        <f>Ident!A272</f>
        <v>0</v>
      </c>
      <c r="B272" s="180">
        <f>Ident!B272</f>
        <v>0</v>
      </c>
      <c r="C272" s="180">
        <f>Ident!C272</f>
        <v>0</v>
      </c>
      <c r="D272" s="180">
        <f>Ident!D272</f>
        <v>0</v>
      </c>
      <c r="E272" s="141"/>
      <c r="F272" s="135">
        <f>'M1-In'!F272</f>
        <v>0</v>
      </c>
      <c r="G272" s="135">
        <f>'M1-In'!G272</f>
        <v>0</v>
      </c>
      <c r="H272" s="135">
        <f>'M1-In'!H272</f>
        <v>0</v>
      </c>
      <c r="I272" s="135">
        <f>'M1-In'!I272</f>
        <v>0</v>
      </c>
      <c r="J272" s="135">
        <f>'M1-In'!J272</f>
        <v>0</v>
      </c>
      <c r="K272" s="135">
        <f>'M1-In'!K272</f>
        <v>0</v>
      </c>
      <c r="L272" s="135">
        <f>'M1-In'!L272</f>
        <v>0</v>
      </c>
      <c r="M272" s="181">
        <f>BerM2!E272</f>
        <v>0</v>
      </c>
      <c r="N272" s="202">
        <f>'M1-In'!N272</f>
        <v>0</v>
      </c>
      <c r="O272" s="141"/>
      <c r="P272" s="202"/>
      <c r="Q272" s="205"/>
      <c r="R272" s="222" t="str">
        <f>BerM2!G272</f>
        <v>OK</v>
      </c>
      <c r="S272" s="141"/>
      <c r="T272" s="180">
        <f>BerM2!P272</f>
        <v>0</v>
      </c>
      <c r="U272" s="202"/>
      <c r="V272" s="221" t="str">
        <f>BerM2!R272</f>
        <v>OK</v>
      </c>
      <c r="W272" s="180">
        <f>BerM2!S272</f>
        <v>0</v>
      </c>
      <c r="X272" s="143"/>
      <c r="Y272" s="135"/>
      <c r="Z272" s="135"/>
      <c r="AA272" s="135"/>
      <c r="AB272" s="135"/>
      <c r="AC272" s="182"/>
      <c r="AD272" s="216"/>
      <c r="AE272" s="216"/>
      <c r="AF272" s="216"/>
      <c r="AG272" s="216"/>
      <c r="AH272" s="216"/>
      <c r="AI272" s="216"/>
      <c r="AJ272" s="216"/>
      <c r="AK272" s="221" t="str">
        <f>BerM2!U272</f>
        <v>OK</v>
      </c>
    </row>
    <row r="273" spans="1:37" ht="14.1" customHeight="1" x14ac:dyDescent="0.3">
      <c r="A273" s="180">
        <f>Ident!A273</f>
        <v>0</v>
      </c>
      <c r="B273" s="180">
        <f>Ident!B273</f>
        <v>0</v>
      </c>
      <c r="C273" s="180">
        <f>Ident!C273</f>
        <v>0</v>
      </c>
      <c r="D273" s="180">
        <f>Ident!D273</f>
        <v>0</v>
      </c>
      <c r="E273" s="141"/>
      <c r="F273" s="135">
        <f>'M1-In'!F273</f>
        <v>0</v>
      </c>
      <c r="G273" s="135">
        <f>'M1-In'!G273</f>
        <v>0</v>
      </c>
      <c r="H273" s="135">
        <f>'M1-In'!H273</f>
        <v>0</v>
      </c>
      <c r="I273" s="135">
        <f>'M1-In'!I273</f>
        <v>0</v>
      </c>
      <c r="J273" s="135">
        <f>'M1-In'!J273</f>
        <v>0</v>
      </c>
      <c r="K273" s="135">
        <f>'M1-In'!K273</f>
        <v>0</v>
      </c>
      <c r="L273" s="135">
        <f>'M1-In'!L273</f>
        <v>0</v>
      </c>
      <c r="M273" s="181">
        <f>BerM2!E273</f>
        <v>0</v>
      </c>
      <c r="N273" s="202">
        <f>'M1-In'!N273</f>
        <v>0</v>
      </c>
      <c r="O273" s="141"/>
      <c r="P273" s="202"/>
      <c r="Q273" s="205"/>
      <c r="R273" s="222" t="str">
        <f>BerM2!G273</f>
        <v>OK</v>
      </c>
      <c r="S273" s="141"/>
      <c r="T273" s="180">
        <f>BerM2!P273</f>
        <v>0</v>
      </c>
      <c r="U273" s="202"/>
      <c r="V273" s="221" t="str">
        <f>BerM2!R273</f>
        <v>OK</v>
      </c>
      <c r="W273" s="180">
        <f>BerM2!S273</f>
        <v>0</v>
      </c>
      <c r="X273" s="143"/>
      <c r="Y273" s="135"/>
      <c r="Z273" s="135"/>
      <c r="AA273" s="135"/>
      <c r="AB273" s="135"/>
      <c r="AC273" s="182"/>
      <c r="AD273" s="216"/>
      <c r="AE273" s="216"/>
      <c r="AF273" s="216"/>
      <c r="AG273" s="216"/>
      <c r="AH273" s="216"/>
      <c r="AI273" s="216"/>
      <c r="AJ273" s="216"/>
      <c r="AK273" s="221" t="str">
        <f>BerM2!U273</f>
        <v>OK</v>
      </c>
    </row>
    <row r="274" spans="1:37" ht="14.1" customHeight="1" x14ac:dyDescent="0.3">
      <c r="A274" s="180">
        <f>Ident!A274</f>
        <v>0</v>
      </c>
      <c r="B274" s="180">
        <f>Ident!B274</f>
        <v>0</v>
      </c>
      <c r="C274" s="180">
        <f>Ident!C274</f>
        <v>0</v>
      </c>
      <c r="D274" s="180">
        <f>Ident!D274</f>
        <v>0</v>
      </c>
      <c r="E274" s="141"/>
      <c r="F274" s="135">
        <f>'M1-In'!F274</f>
        <v>0</v>
      </c>
      <c r="G274" s="135">
        <f>'M1-In'!G274</f>
        <v>0</v>
      </c>
      <c r="H274" s="135">
        <f>'M1-In'!H274</f>
        <v>0</v>
      </c>
      <c r="I274" s="135">
        <f>'M1-In'!I274</f>
        <v>0</v>
      </c>
      <c r="J274" s="135">
        <f>'M1-In'!J274</f>
        <v>0</v>
      </c>
      <c r="K274" s="135">
        <f>'M1-In'!K274</f>
        <v>0</v>
      </c>
      <c r="L274" s="135">
        <f>'M1-In'!L274</f>
        <v>0</v>
      </c>
      <c r="M274" s="181">
        <f>BerM2!E274</f>
        <v>0</v>
      </c>
      <c r="N274" s="202">
        <f>'M1-In'!N274</f>
        <v>0</v>
      </c>
      <c r="O274" s="141"/>
      <c r="P274" s="202"/>
      <c r="Q274" s="205"/>
      <c r="R274" s="222" t="str">
        <f>BerM2!G274</f>
        <v>OK</v>
      </c>
      <c r="S274" s="141"/>
      <c r="T274" s="180">
        <f>BerM2!P274</f>
        <v>0</v>
      </c>
      <c r="U274" s="202"/>
      <c r="V274" s="221" t="str">
        <f>BerM2!R274</f>
        <v>OK</v>
      </c>
      <c r="W274" s="180">
        <f>BerM2!S274</f>
        <v>0</v>
      </c>
      <c r="X274" s="143"/>
      <c r="Y274" s="135"/>
      <c r="Z274" s="135"/>
      <c r="AA274" s="135"/>
      <c r="AB274" s="135"/>
      <c r="AC274" s="182"/>
      <c r="AD274" s="216"/>
      <c r="AE274" s="216"/>
      <c r="AF274" s="216"/>
      <c r="AG274" s="216"/>
      <c r="AH274" s="216"/>
      <c r="AI274" s="216"/>
      <c r="AJ274" s="216"/>
      <c r="AK274" s="221" t="str">
        <f>BerM2!U274</f>
        <v>OK</v>
      </c>
    </row>
    <row r="275" spans="1:37" ht="14.1" customHeight="1" x14ac:dyDescent="0.3">
      <c r="A275" s="180">
        <f>Ident!A275</f>
        <v>0</v>
      </c>
      <c r="B275" s="180">
        <f>Ident!B275</f>
        <v>0</v>
      </c>
      <c r="C275" s="180">
        <f>Ident!C275</f>
        <v>0</v>
      </c>
      <c r="D275" s="180">
        <f>Ident!D275</f>
        <v>0</v>
      </c>
      <c r="E275" s="141"/>
      <c r="F275" s="135">
        <f>'M1-In'!F275</f>
        <v>0</v>
      </c>
      <c r="G275" s="135">
        <f>'M1-In'!G275</f>
        <v>0</v>
      </c>
      <c r="H275" s="135">
        <f>'M1-In'!H275</f>
        <v>0</v>
      </c>
      <c r="I275" s="135">
        <f>'M1-In'!I275</f>
        <v>0</v>
      </c>
      <c r="J275" s="135">
        <f>'M1-In'!J275</f>
        <v>0</v>
      </c>
      <c r="K275" s="135">
        <f>'M1-In'!K275</f>
        <v>0</v>
      </c>
      <c r="L275" s="135">
        <f>'M1-In'!L275</f>
        <v>0</v>
      </c>
      <c r="M275" s="181">
        <f>BerM2!E275</f>
        <v>0</v>
      </c>
      <c r="N275" s="202">
        <f>'M1-In'!N275</f>
        <v>0</v>
      </c>
      <c r="O275" s="141"/>
      <c r="P275" s="202"/>
      <c r="Q275" s="205"/>
      <c r="R275" s="222" t="str">
        <f>BerM2!G275</f>
        <v>OK</v>
      </c>
      <c r="S275" s="141"/>
      <c r="T275" s="180">
        <f>BerM2!P275</f>
        <v>0</v>
      </c>
      <c r="U275" s="202"/>
      <c r="V275" s="221" t="str">
        <f>BerM2!R275</f>
        <v>OK</v>
      </c>
      <c r="W275" s="180">
        <f>BerM2!S275</f>
        <v>0</v>
      </c>
      <c r="X275" s="143"/>
      <c r="Y275" s="135"/>
      <c r="Z275" s="135"/>
      <c r="AA275" s="135"/>
      <c r="AB275" s="135"/>
      <c r="AC275" s="182"/>
      <c r="AD275" s="216"/>
      <c r="AE275" s="216"/>
      <c r="AF275" s="216"/>
      <c r="AG275" s="216"/>
      <c r="AH275" s="216"/>
      <c r="AI275" s="216"/>
      <c r="AJ275" s="216"/>
      <c r="AK275" s="221" t="str">
        <f>BerM2!U275</f>
        <v>OK</v>
      </c>
    </row>
    <row r="276" spans="1:37" ht="14.1" customHeight="1" x14ac:dyDescent="0.3">
      <c r="A276" s="180">
        <f>Ident!A276</f>
        <v>0</v>
      </c>
      <c r="B276" s="180">
        <f>Ident!B276</f>
        <v>0</v>
      </c>
      <c r="C276" s="180">
        <f>Ident!C276</f>
        <v>0</v>
      </c>
      <c r="D276" s="180">
        <f>Ident!D276</f>
        <v>0</v>
      </c>
      <c r="E276" s="141"/>
      <c r="F276" s="135">
        <f>'M1-In'!F276</f>
        <v>0</v>
      </c>
      <c r="G276" s="135">
        <f>'M1-In'!G276</f>
        <v>0</v>
      </c>
      <c r="H276" s="135">
        <f>'M1-In'!H276</f>
        <v>0</v>
      </c>
      <c r="I276" s="135">
        <f>'M1-In'!I276</f>
        <v>0</v>
      </c>
      <c r="J276" s="135">
        <f>'M1-In'!J276</f>
        <v>0</v>
      </c>
      <c r="K276" s="135">
        <f>'M1-In'!K276</f>
        <v>0</v>
      </c>
      <c r="L276" s="135">
        <f>'M1-In'!L276</f>
        <v>0</v>
      </c>
      <c r="M276" s="181">
        <f>BerM2!E276</f>
        <v>0</v>
      </c>
      <c r="N276" s="202">
        <f>'M1-In'!N276</f>
        <v>0</v>
      </c>
      <c r="O276" s="141"/>
      <c r="P276" s="202"/>
      <c r="Q276" s="205"/>
      <c r="R276" s="222" t="str">
        <f>BerM2!G276</f>
        <v>OK</v>
      </c>
      <c r="S276" s="141"/>
      <c r="T276" s="180">
        <f>BerM2!P276</f>
        <v>0</v>
      </c>
      <c r="U276" s="202"/>
      <c r="V276" s="221" t="str">
        <f>BerM2!R276</f>
        <v>OK</v>
      </c>
      <c r="W276" s="180">
        <f>BerM2!S276</f>
        <v>0</v>
      </c>
      <c r="X276" s="143"/>
      <c r="Y276" s="135"/>
      <c r="Z276" s="135"/>
      <c r="AA276" s="135"/>
      <c r="AB276" s="135"/>
      <c r="AC276" s="182"/>
      <c r="AD276" s="216"/>
      <c r="AE276" s="216"/>
      <c r="AF276" s="216"/>
      <c r="AG276" s="216"/>
      <c r="AH276" s="216"/>
      <c r="AI276" s="216"/>
      <c r="AJ276" s="216"/>
      <c r="AK276" s="221" t="str">
        <f>BerM2!U276</f>
        <v>OK</v>
      </c>
    </row>
    <row r="277" spans="1:37" ht="14.1" customHeight="1" x14ac:dyDescent="0.3">
      <c r="A277" s="180">
        <f>Ident!A277</f>
        <v>0</v>
      </c>
      <c r="B277" s="180">
        <f>Ident!B277</f>
        <v>0</v>
      </c>
      <c r="C277" s="180">
        <f>Ident!C277</f>
        <v>0</v>
      </c>
      <c r="D277" s="180">
        <f>Ident!D277</f>
        <v>0</v>
      </c>
      <c r="E277" s="141"/>
      <c r="F277" s="135">
        <f>'M1-In'!F277</f>
        <v>0</v>
      </c>
      <c r="G277" s="135">
        <f>'M1-In'!G277</f>
        <v>0</v>
      </c>
      <c r="H277" s="135">
        <f>'M1-In'!H277</f>
        <v>0</v>
      </c>
      <c r="I277" s="135">
        <f>'M1-In'!I277</f>
        <v>0</v>
      </c>
      <c r="J277" s="135">
        <f>'M1-In'!J277</f>
        <v>0</v>
      </c>
      <c r="K277" s="135">
        <f>'M1-In'!K277</f>
        <v>0</v>
      </c>
      <c r="L277" s="135">
        <f>'M1-In'!L277</f>
        <v>0</v>
      </c>
      <c r="M277" s="181">
        <f>BerM2!E277</f>
        <v>0</v>
      </c>
      <c r="N277" s="202">
        <f>'M1-In'!N277</f>
        <v>0</v>
      </c>
      <c r="O277" s="141"/>
      <c r="P277" s="202"/>
      <c r="Q277" s="205"/>
      <c r="R277" s="222" t="str">
        <f>BerM2!G277</f>
        <v>OK</v>
      </c>
      <c r="S277" s="141"/>
      <c r="T277" s="180">
        <f>BerM2!P277</f>
        <v>0</v>
      </c>
      <c r="U277" s="202"/>
      <c r="V277" s="221" t="str">
        <f>BerM2!R277</f>
        <v>OK</v>
      </c>
      <c r="W277" s="180">
        <f>BerM2!S277</f>
        <v>0</v>
      </c>
      <c r="X277" s="143"/>
      <c r="Y277" s="135"/>
      <c r="Z277" s="135"/>
      <c r="AA277" s="135"/>
      <c r="AB277" s="135"/>
      <c r="AC277" s="182"/>
      <c r="AD277" s="216"/>
      <c r="AE277" s="216"/>
      <c r="AF277" s="216"/>
      <c r="AG277" s="216"/>
      <c r="AH277" s="216"/>
      <c r="AI277" s="216"/>
      <c r="AJ277" s="216"/>
      <c r="AK277" s="221" t="str">
        <f>BerM2!U277</f>
        <v>OK</v>
      </c>
    </row>
    <row r="278" spans="1:37" ht="14.1" customHeight="1" x14ac:dyDescent="0.3">
      <c r="A278" s="180">
        <f>Ident!A278</f>
        <v>0</v>
      </c>
      <c r="B278" s="180">
        <f>Ident!B278</f>
        <v>0</v>
      </c>
      <c r="C278" s="180">
        <f>Ident!C278</f>
        <v>0</v>
      </c>
      <c r="D278" s="180">
        <f>Ident!D278</f>
        <v>0</v>
      </c>
      <c r="E278" s="141"/>
      <c r="F278" s="135">
        <f>'M1-In'!F278</f>
        <v>0</v>
      </c>
      <c r="G278" s="135">
        <f>'M1-In'!G278</f>
        <v>0</v>
      </c>
      <c r="H278" s="135">
        <f>'M1-In'!H278</f>
        <v>0</v>
      </c>
      <c r="I278" s="135">
        <f>'M1-In'!I278</f>
        <v>0</v>
      </c>
      <c r="J278" s="135">
        <f>'M1-In'!J278</f>
        <v>0</v>
      </c>
      <c r="K278" s="135">
        <f>'M1-In'!K278</f>
        <v>0</v>
      </c>
      <c r="L278" s="135">
        <f>'M1-In'!L278</f>
        <v>0</v>
      </c>
      <c r="M278" s="181">
        <f>BerM2!E278</f>
        <v>0</v>
      </c>
      <c r="N278" s="202">
        <f>'M1-In'!N278</f>
        <v>0</v>
      </c>
      <c r="O278" s="141"/>
      <c r="P278" s="202"/>
      <c r="Q278" s="205"/>
      <c r="R278" s="222" t="str">
        <f>BerM2!G278</f>
        <v>OK</v>
      </c>
      <c r="S278" s="141"/>
      <c r="T278" s="180">
        <f>BerM2!P278</f>
        <v>0</v>
      </c>
      <c r="U278" s="202"/>
      <c r="V278" s="221" t="str">
        <f>BerM2!R278</f>
        <v>OK</v>
      </c>
      <c r="W278" s="180">
        <f>BerM2!S278</f>
        <v>0</v>
      </c>
      <c r="X278" s="143"/>
      <c r="Y278" s="135"/>
      <c r="Z278" s="135"/>
      <c r="AA278" s="135"/>
      <c r="AB278" s="135"/>
      <c r="AC278" s="182"/>
      <c r="AD278" s="216"/>
      <c r="AE278" s="216"/>
      <c r="AF278" s="216"/>
      <c r="AG278" s="216"/>
      <c r="AH278" s="216"/>
      <c r="AI278" s="216"/>
      <c r="AJ278" s="216"/>
      <c r="AK278" s="221" t="str">
        <f>BerM2!U278</f>
        <v>OK</v>
      </c>
    </row>
    <row r="279" spans="1:37" ht="14.1" customHeight="1" x14ac:dyDescent="0.3">
      <c r="A279" s="180">
        <f>Ident!A279</f>
        <v>0</v>
      </c>
      <c r="B279" s="180">
        <f>Ident!B279</f>
        <v>0</v>
      </c>
      <c r="C279" s="180">
        <f>Ident!C279</f>
        <v>0</v>
      </c>
      <c r="D279" s="180">
        <f>Ident!D279</f>
        <v>0</v>
      </c>
      <c r="E279" s="141"/>
      <c r="F279" s="135">
        <f>'M1-In'!F279</f>
        <v>0</v>
      </c>
      <c r="G279" s="135">
        <f>'M1-In'!G279</f>
        <v>0</v>
      </c>
      <c r="H279" s="135">
        <f>'M1-In'!H279</f>
        <v>0</v>
      </c>
      <c r="I279" s="135">
        <f>'M1-In'!I279</f>
        <v>0</v>
      </c>
      <c r="J279" s="135">
        <f>'M1-In'!J279</f>
        <v>0</v>
      </c>
      <c r="K279" s="135">
        <f>'M1-In'!K279</f>
        <v>0</v>
      </c>
      <c r="L279" s="135">
        <f>'M1-In'!L279</f>
        <v>0</v>
      </c>
      <c r="M279" s="181">
        <f>BerM2!E279</f>
        <v>0</v>
      </c>
      <c r="N279" s="202">
        <f>'M1-In'!N279</f>
        <v>0</v>
      </c>
      <c r="O279" s="141"/>
      <c r="P279" s="202"/>
      <c r="Q279" s="205"/>
      <c r="R279" s="222" t="str">
        <f>BerM2!G279</f>
        <v>OK</v>
      </c>
      <c r="S279" s="141"/>
      <c r="T279" s="180">
        <f>BerM2!P279</f>
        <v>0</v>
      </c>
      <c r="U279" s="202"/>
      <c r="V279" s="221" t="str">
        <f>BerM2!R279</f>
        <v>OK</v>
      </c>
      <c r="W279" s="180">
        <f>BerM2!S279</f>
        <v>0</v>
      </c>
      <c r="X279" s="143"/>
      <c r="Y279" s="135"/>
      <c r="Z279" s="135"/>
      <c r="AA279" s="135"/>
      <c r="AB279" s="135"/>
      <c r="AC279" s="182"/>
      <c r="AD279" s="216"/>
      <c r="AE279" s="216"/>
      <c r="AF279" s="216"/>
      <c r="AG279" s="216"/>
      <c r="AH279" s="216"/>
      <c r="AI279" s="216"/>
      <c r="AJ279" s="216"/>
      <c r="AK279" s="221" t="str">
        <f>BerM2!U279</f>
        <v>OK</v>
      </c>
    </row>
    <row r="280" spans="1:37" ht="14.1" customHeight="1" x14ac:dyDescent="0.3">
      <c r="A280" s="180">
        <f>Ident!A280</f>
        <v>0</v>
      </c>
      <c r="B280" s="180">
        <f>Ident!B280</f>
        <v>0</v>
      </c>
      <c r="C280" s="180">
        <f>Ident!C280</f>
        <v>0</v>
      </c>
      <c r="D280" s="180">
        <f>Ident!D280</f>
        <v>0</v>
      </c>
      <c r="E280" s="141"/>
      <c r="F280" s="135">
        <f>'M1-In'!F280</f>
        <v>0</v>
      </c>
      <c r="G280" s="135">
        <f>'M1-In'!G280</f>
        <v>0</v>
      </c>
      <c r="H280" s="135">
        <f>'M1-In'!H280</f>
        <v>0</v>
      </c>
      <c r="I280" s="135">
        <f>'M1-In'!I280</f>
        <v>0</v>
      </c>
      <c r="J280" s="135">
        <f>'M1-In'!J280</f>
        <v>0</v>
      </c>
      <c r="K280" s="135">
        <f>'M1-In'!K280</f>
        <v>0</v>
      </c>
      <c r="L280" s="135">
        <f>'M1-In'!L280</f>
        <v>0</v>
      </c>
      <c r="M280" s="181">
        <f>BerM2!E280</f>
        <v>0</v>
      </c>
      <c r="N280" s="202">
        <f>'M1-In'!N280</f>
        <v>0</v>
      </c>
      <c r="O280" s="141"/>
      <c r="P280" s="202"/>
      <c r="Q280" s="205"/>
      <c r="R280" s="222" t="str">
        <f>BerM2!G280</f>
        <v>OK</v>
      </c>
      <c r="S280" s="141"/>
      <c r="T280" s="180">
        <f>BerM2!P280</f>
        <v>0</v>
      </c>
      <c r="U280" s="202"/>
      <c r="V280" s="221" t="str">
        <f>BerM2!R280</f>
        <v>OK</v>
      </c>
      <c r="W280" s="180">
        <f>BerM2!S280</f>
        <v>0</v>
      </c>
      <c r="X280" s="143"/>
      <c r="Y280" s="135"/>
      <c r="Z280" s="135"/>
      <c r="AA280" s="135"/>
      <c r="AB280" s="135"/>
      <c r="AC280" s="182"/>
      <c r="AD280" s="216"/>
      <c r="AE280" s="216"/>
      <c r="AF280" s="216"/>
      <c r="AG280" s="216"/>
      <c r="AH280" s="216"/>
      <c r="AI280" s="216"/>
      <c r="AJ280" s="216"/>
      <c r="AK280" s="221" t="str">
        <f>BerM2!U280</f>
        <v>OK</v>
      </c>
    </row>
    <row r="281" spans="1:37" ht="14.1" customHeight="1" x14ac:dyDescent="0.3">
      <c r="A281" s="180">
        <f>Ident!A281</f>
        <v>0</v>
      </c>
      <c r="B281" s="180">
        <f>Ident!B281</f>
        <v>0</v>
      </c>
      <c r="C281" s="180">
        <f>Ident!C281</f>
        <v>0</v>
      </c>
      <c r="D281" s="180">
        <f>Ident!D281</f>
        <v>0</v>
      </c>
      <c r="E281" s="141"/>
      <c r="F281" s="135">
        <f>'M1-In'!F281</f>
        <v>0</v>
      </c>
      <c r="G281" s="135">
        <f>'M1-In'!G281</f>
        <v>0</v>
      </c>
      <c r="H281" s="135">
        <f>'M1-In'!H281</f>
        <v>0</v>
      </c>
      <c r="I281" s="135">
        <f>'M1-In'!I281</f>
        <v>0</v>
      </c>
      <c r="J281" s="135">
        <f>'M1-In'!J281</f>
        <v>0</v>
      </c>
      <c r="K281" s="135">
        <f>'M1-In'!K281</f>
        <v>0</v>
      </c>
      <c r="L281" s="135">
        <f>'M1-In'!L281</f>
        <v>0</v>
      </c>
      <c r="M281" s="181">
        <f>BerM2!E281</f>
        <v>0</v>
      </c>
      <c r="N281" s="202">
        <f>'M1-In'!N281</f>
        <v>0</v>
      </c>
      <c r="O281" s="141"/>
      <c r="P281" s="202"/>
      <c r="Q281" s="205"/>
      <c r="R281" s="222" t="str">
        <f>BerM2!G281</f>
        <v>OK</v>
      </c>
      <c r="S281" s="141"/>
      <c r="T281" s="180">
        <f>BerM2!P281</f>
        <v>0</v>
      </c>
      <c r="U281" s="202"/>
      <c r="V281" s="221" t="str">
        <f>BerM2!R281</f>
        <v>OK</v>
      </c>
      <c r="W281" s="180">
        <f>BerM2!S281</f>
        <v>0</v>
      </c>
      <c r="X281" s="143"/>
      <c r="Y281" s="135"/>
      <c r="Z281" s="135"/>
      <c r="AA281" s="135"/>
      <c r="AB281" s="135"/>
      <c r="AC281" s="182"/>
      <c r="AD281" s="216"/>
      <c r="AE281" s="216"/>
      <c r="AF281" s="216"/>
      <c r="AG281" s="216"/>
      <c r="AH281" s="216"/>
      <c r="AI281" s="216"/>
      <c r="AJ281" s="216"/>
      <c r="AK281" s="221" t="str">
        <f>BerM2!U281</f>
        <v>OK</v>
      </c>
    </row>
    <row r="282" spans="1:37" ht="14.1" customHeight="1" x14ac:dyDescent="0.3">
      <c r="A282" s="180">
        <f>Ident!A282</f>
        <v>0</v>
      </c>
      <c r="B282" s="180">
        <f>Ident!B282</f>
        <v>0</v>
      </c>
      <c r="C282" s="180">
        <f>Ident!C282</f>
        <v>0</v>
      </c>
      <c r="D282" s="180">
        <f>Ident!D282</f>
        <v>0</v>
      </c>
      <c r="E282" s="141"/>
      <c r="F282" s="135">
        <f>'M1-In'!F282</f>
        <v>0</v>
      </c>
      <c r="G282" s="135">
        <f>'M1-In'!G282</f>
        <v>0</v>
      </c>
      <c r="H282" s="135">
        <f>'M1-In'!H282</f>
        <v>0</v>
      </c>
      <c r="I282" s="135">
        <f>'M1-In'!I282</f>
        <v>0</v>
      </c>
      <c r="J282" s="135">
        <f>'M1-In'!J282</f>
        <v>0</v>
      </c>
      <c r="K282" s="135">
        <f>'M1-In'!K282</f>
        <v>0</v>
      </c>
      <c r="L282" s="135">
        <f>'M1-In'!L282</f>
        <v>0</v>
      </c>
      <c r="M282" s="181">
        <f>BerM2!E282</f>
        <v>0</v>
      </c>
      <c r="N282" s="202">
        <f>'M1-In'!N282</f>
        <v>0</v>
      </c>
      <c r="O282" s="141"/>
      <c r="P282" s="202"/>
      <c r="Q282" s="205"/>
      <c r="R282" s="222" t="str">
        <f>BerM2!G282</f>
        <v>OK</v>
      </c>
      <c r="S282" s="141"/>
      <c r="T282" s="180">
        <f>BerM2!P282</f>
        <v>0</v>
      </c>
      <c r="U282" s="202"/>
      <c r="V282" s="221" t="str">
        <f>BerM2!R282</f>
        <v>OK</v>
      </c>
      <c r="W282" s="180">
        <f>BerM2!S282</f>
        <v>0</v>
      </c>
      <c r="X282" s="143"/>
      <c r="Y282" s="135"/>
      <c r="Z282" s="135"/>
      <c r="AA282" s="135"/>
      <c r="AB282" s="135"/>
      <c r="AC282" s="182"/>
      <c r="AD282" s="216"/>
      <c r="AE282" s="216"/>
      <c r="AF282" s="216"/>
      <c r="AG282" s="216"/>
      <c r="AH282" s="216"/>
      <c r="AI282" s="216"/>
      <c r="AJ282" s="216"/>
      <c r="AK282" s="221" t="str">
        <f>BerM2!U282</f>
        <v>OK</v>
      </c>
    </row>
    <row r="283" spans="1:37" ht="14.1" customHeight="1" x14ac:dyDescent="0.3">
      <c r="A283" s="180">
        <f>Ident!A283</f>
        <v>0</v>
      </c>
      <c r="B283" s="180">
        <f>Ident!B283</f>
        <v>0</v>
      </c>
      <c r="C283" s="180">
        <f>Ident!C283</f>
        <v>0</v>
      </c>
      <c r="D283" s="180">
        <f>Ident!D283</f>
        <v>0</v>
      </c>
      <c r="E283" s="141"/>
      <c r="F283" s="135">
        <f>'M1-In'!F283</f>
        <v>0</v>
      </c>
      <c r="G283" s="135">
        <f>'M1-In'!G283</f>
        <v>0</v>
      </c>
      <c r="H283" s="135">
        <f>'M1-In'!H283</f>
        <v>0</v>
      </c>
      <c r="I283" s="135">
        <f>'M1-In'!I283</f>
        <v>0</v>
      </c>
      <c r="J283" s="135">
        <f>'M1-In'!J283</f>
        <v>0</v>
      </c>
      <c r="K283" s="135">
        <f>'M1-In'!K283</f>
        <v>0</v>
      </c>
      <c r="L283" s="135">
        <f>'M1-In'!L283</f>
        <v>0</v>
      </c>
      <c r="M283" s="181">
        <f>BerM2!E283</f>
        <v>0</v>
      </c>
      <c r="N283" s="202">
        <f>'M1-In'!N283</f>
        <v>0</v>
      </c>
      <c r="O283" s="141"/>
      <c r="P283" s="202"/>
      <c r="Q283" s="205"/>
      <c r="R283" s="222" t="str">
        <f>BerM2!G283</f>
        <v>OK</v>
      </c>
      <c r="S283" s="141"/>
      <c r="T283" s="180">
        <f>BerM2!P283</f>
        <v>0</v>
      </c>
      <c r="U283" s="202"/>
      <c r="V283" s="221" t="str">
        <f>BerM2!R283</f>
        <v>OK</v>
      </c>
      <c r="W283" s="180">
        <f>BerM2!S283</f>
        <v>0</v>
      </c>
      <c r="X283" s="143"/>
      <c r="Y283" s="135"/>
      <c r="Z283" s="135"/>
      <c r="AA283" s="135"/>
      <c r="AB283" s="135"/>
      <c r="AC283" s="182"/>
      <c r="AD283" s="216"/>
      <c r="AE283" s="216"/>
      <c r="AF283" s="216"/>
      <c r="AG283" s="216"/>
      <c r="AH283" s="216"/>
      <c r="AI283" s="216"/>
      <c r="AJ283" s="216"/>
      <c r="AK283" s="221" t="str">
        <f>BerM2!U283</f>
        <v>OK</v>
      </c>
    </row>
    <row r="284" spans="1:37" ht="14.1" customHeight="1" x14ac:dyDescent="0.3">
      <c r="A284" s="180">
        <f>Ident!A284</f>
        <v>0</v>
      </c>
      <c r="B284" s="180">
        <f>Ident!B284</f>
        <v>0</v>
      </c>
      <c r="C284" s="180">
        <f>Ident!C284</f>
        <v>0</v>
      </c>
      <c r="D284" s="180">
        <f>Ident!D284</f>
        <v>0</v>
      </c>
      <c r="E284" s="141"/>
      <c r="F284" s="135">
        <f>'M1-In'!F284</f>
        <v>0</v>
      </c>
      <c r="G284" s="135">
        <f>'M1-In'!G284</f>
        <v>0</v>
      </c>
      <c r="H284" s="135">
        <f>'M1-In'!H284</f>
        <v>0</v>
      </c>
      <c r="I284" s="135">
        <f>'M1-In'!I284</f>
        <v>0</v>
      </c>
      <c r="J284" s="135">
        <f>'M1-In'!J284</f>
        <v>0</v>
      </c>
      <c r="K284" s="135">
        <f>'M1-In'!K284</f>
        <v>0</v>
      </c>
      <c r="L284" s="135">
        <f>'M1-In'!L284</f>
        <v>0</v>
      </c>
      <c r="M284" s="181">
        <f>BerM2!E284</f>
        <v>0</v>
      </c>
      <c r="N284" s="202">
        <f>'M1-In'!N284</f>
        <v>0</v>
      </c>
      <c r="O284" s="141"/>
      <c r="P284" s="202"/>
      <c r="Q284" s="205"/>
      <c r="R284" s="222" t="str">
        <f>BerM2!G284</f>
        <v>OK</v>
      </c>
      <c r="S284" s="141"/>
      <c r="T284" s="180">
        <f>BerM2!P284</f>
        <v>0</v>
      </c>
      <c r="U284" s="202"/>
      <c r="V284" s="221" t="str">
        <f>BerM2!R284</f>
        <v>OK</v>
      </c>
      <c r="W284" s="180">
        <f>BerM2!S284</f>
        <v>0</v>
      </c>
      <c r="X284" s="143"/>
      <c r="Y284" s="135"/>
      <c r="Z284" s="135"/>
      <c r="AA284" s="135"/>
      <c r="AB284" s="135"/>
      <c r="AC284" s="182"/>
      <c r="AD284" s="216"/>
      <c r="AE284" s="216"/>
      <c r="AF284" s="216"/>
      <c r="AG284" s="216"/>
      <c r="AH284" s="216"/>
      <c r="AI284" s="216"/>
      <c r="AJ284" s="216"/>
      <c r="AK284" s="221" t="str">
        <f>BerM2!U284</f>
        <v>OK</v>
      </c>
    </row>
    <row r="285" spans="1:37" ht="14.1" customHeight="1" x14ac:dyDescent="0.3">
      <c r="A285" s="180">
        <f>Ident!A285</f>
        <v>0</v>
      </c>
      <c r="B285" s="180">
        <f>Ident!B285</f>
        <v>0</v>
      </c>
      <c r="C285" s="180">
        <f>Ident!C285</f>
        <v>0</v>
      </c>
      <c r="D285" s="180">
        <f>Ident!D285</f>
        <v>0</v>
      </c>
      <c r="E285" s="141"/>
      <c r="F285" s="135">
        <f>'M1-In'!F285</f>
        <v>0</v>
      </c>
      <c r="G285" s="135">
        <f>'M1-In'!G285</f>
        <v>0</v>
      </c>
      <c r="H285" s="135">
        <f>'M1-In'!H285</f>
        <v>0</v>
      </c>
      <c r="I285" s="135">
        <f>'M1-In'!I285</f>
        <v>0</v>
      </c>
      <c r="J285" s="135">
        <f>'M1-In'!J285</f>
        <v>0</v>
      </c>
      <c r="K285" s="135">
        <f>'M1-In'!K285</f>
        <v>0</v>
      </c>
      <c r="L285" s="135">
        <f>'M1-In'!L285</f>
        <v>0</v>
      </c>
      <c r="M285" s="181">
        <f>BerM2!E285</f>
        <v>0</v>
      </c>
      <c r="N285" s="202">
        <f>'M1-In'!N285</f>
        <v>0</v>
      </c>
      <c r="O285" s="141"/>
      <c r="P285" s="202"/>
      <c r="Q285" s="205"/>
      <c r="R285" s="222" t="str">
        <f>BerM2!G285</f>
        <v>OK</v>
      </c>
      <c r="S285" s="141"/>
      <c r="T285" s="180">
        <f>BerM2!P285</f>
        <v>0</v>
      </c>
      <c r="U285" s="202"/>
      <c r="V285" s="221" t="str">
        <f>BerM2!R285</f>
        <v>OK</v>
      </c>
      <c r="W285" s="180">
        <f>BerM2!S285</f>
        <v>0</v>
      </c>
      <c r="X285" s="143"/>
      <c r="Y285" s="135"/>
      <c r="Z285" s="135"/>
      <c r="AA285" s="135"/>
      <c r="AB285" s="135"/>
      <c r="AC285" s="182"/>
      <c r="AD285" s="216"/>
      <c r="AE285" s="216"/>
      <c r="AF285" s="216"/>
      <c r="AG285" s="216"/>
      <c r="AH285" s="216"/>
      <c r="AI285" s="216"/>
      <c r="AJ285" s="216"/>
      <c r="AK285" s="221" t="str">
        <f>BerM2!U285</f>
        <v>OK</v>
      </c>
    </row>
    <row r="286" spans="1:37" ht="14.1" customHeight="1" x14ac:dyDescent="0.3">
      <c r="A286" s="180">
        <f>Ident!A286</f>
        <v>0</v>
      </c>
      <c r="B286" s="180">
        <f>Ident!B286</f>
        <v>0</v>
      </c>
      <c r="C286" s="180">
        <f>Ident!C286</f>
        <v>0</v>
      </c>
      <c r="D286" s="180">
        <f>Ident!D286</f>
        <v>0</v>
      </c>
      <c r="E286" s="141"/>
      <c r="F286" s="135">
        <f>'M1-In'!F286</f>
        <v>0</v>
      </c>
      <c r="G286" s="135">
        <f>'M1-In'!G286</f>
        <v>0</v>
      </c>
      <c r="H286" s="135">
        <f>'M1-In'!H286</f>
        <v>0</v>
      </c>
      <c r="I286" s="135">
        <f>'M1-In'!I286</f>
        <v>0</v>
      </c>
      <c r="J286" s="135">
        <f>'M1-In'!J286</f>
        <v>0</v>
      </c>
      <c r="K286" s="135">
        <f>'M1-In'!K286</f>
        <v>0</v>
      </c>
      <c r="L286" s="135">
        <f>'M1-In'!L286</f>
        <v>0</v>
      </c>
      <c r="M286" s="181">
        <f>BerM2!E286</f>
        <v>0</v>
      </c>
      <c r="N286" s="202">
        <f>'M1-In'!N286</f>
        <v>0</v>
      </c>
      <c r="O286" s="141"/>
      <c r="P286" s="202"/>
      <c r="Q286" s="205"/>
      <c r="R286" s="222" t="str">
        <f>BerM2!G286</f>
        <v>OK</v>
      </c>
      <c r="S286" s="141"/>
      <c r="T286" s="180">
        <f>BerM2!P286</f>
        <v>0</v>
      </c>
      <c r="U286" s="202"/>
      <c r="V286" s="221" t="str">
        <f>BerM2!R286</f>
        <v>OK</v>
      </c>
      <c r="W286" s="180">
        <f>BerM2!S286</f>
        <v>0</v>
      </c>
      <c r="X286" s="143"/>
      <c r="Y286" s="135"/>
      <c r="Z286" s="135"/>
      <c r="AA286" s="135"/>
      <c r="AB286" s="135"/>
      <c r="AC286" s="182"/>
      <c r="AD286" s="216"/>
      <c r="AE286" s="216"/>
      <c r="AF286" s="216"/>
      <c r="AG286" s="216"/>
      <c r="AH286" s="216"/>
      <c r="AI286" s="216"/>
      <c r="AJ286" s="216"/>
      <c r="AK286" s="221" t="str">
        <f>BerM2!U286</f>
        <v>OK</v>
      </c>
    </row>
    <row r="287" spans="1:37" ht="14.1" customHeight="1" x14ac:dyDescent="0.3">
      <c r="A287" s="180">
        <f>Ident!A287</f>
        <v>0</v>
      </c>
      <c r="B287" s="180">
        <f>Ident!B287</f>
        <v>0</v>
      </c>
      <c r="C287" s="180">
        <f>Ident!C287</f>
        <v>0</v>
      </c>
      <c r="D287" s="180">
        <f>Ident!D287</f>
        <v>0</v>
      </c>
      <c r="E287" s="141"/>
      <c r="F287" s="135">
        <f>'M1-In'!F287</f>
        <v>0</v>
      </c>
      <c r="G287" s="135">
        <f>'M1-In'!G287</f>
        <v>0</v>
      </c>
      <c r="H287" s="135">
        <f>'M1-In'!H287</f>
        <v>0</v>
      </c>
      <c r="I287" s="135">
        <f>'M1-In'!I287</f>
        <v>0</v>
      </c>
      <c r="J287" s="135">
        <f>'M1-In'!J287</f>
        <v>0</v>
      </c>
      <c r="K287" s="135">
        <f>'M1-In'!K287</f>
        <v>0</v>
      </c>
      <c r="L287" s="135">
        <f>'M1-In'!L287</f>
        <v>0</v>
      </c>
      <c r="M287" s="181">
        <f>BerM2!E287</f>
        <v>0</v>
      </c>
      <c r="N287" s="202">
        <f>'M1-In'!N287</f>
        <v>0</v>
      </c>
      <c r="O287" s="141"/>
      <c r="P287" s="202"/>
      <c r="Q287" s="205"/>
      <c r="R287" s="222" t="str">
        <f>BerM2!G287</f>
        <v>OK</v>
      </c>
      <c r="S287" s="141"/>
      <c r="T287" s="180">
        <f>BerM2!P287</f>
        <v>0</v>
      </c>
      <c r="U287" s="202"/>
      <c r="V287" s="221" t="str">
        <f>BerM2!R287</f>
        <v>OK</v>
      </c>
      <c r="W287" s="180">
        <f>BerM2!S287</f>
        <v>0</v>
      </c>
      <c r="X287" s="143"/>
      <c r="Y287" s="135"/>
      <c r="Z287" s="135"/>
      <c r="AA287" s="135"/>
      <c r="AB287" s="135"/>
      <c r="AC287" s="182"/>
      <c r="AD287" s="216"/>
      <c r="AE287" s="216"/>
      <c r="AF287" s="216"/>
      <c r="AG287" s="216"/>
      <c r="AH287" s="216"/>
      <c r="AI287" s="216"/>
      <c r="AJ287" s="216"/>
      <c r="AK287" s="221" t="str">
        <f>BerM2!U287</f>
        <v>OK</v>
      </c>
    </row>
    <row r="288" spans="1:37" ht="14.1" customHeight="1" x14ac:dyDescent="0.3">
      <c r="A288" s="180">
        <f>Ident!A288</f>
        <v>0</v>
      </c>
      <c r="B288" s="180">
        <f>Ident!B288</f>
        <v>0</v>
      </c>
      <c r="C288" s="180">
        <f>Ident!C288</f>
        <v>0</v>
      </c>
      <c r="D288" s="180">
        <f>Ident!D288</f>
        <v>0</v>
      </c>
      <c r="E288" s="141"/>
      <c r="F288" s="135">
        <f>'M1-In'!F288</f>
        <v>0</v>
      </c>
      <c r="G288" s="135">
        <f>'M1-In'!G288</f>
        <v>0</v>
      </c>
      <c r="H288" s="135">
        <f>'M1-In'!H288</f>
        <v>0</v>
      </c>
      <c r="I288" s="135">
        <f>'M1-In'!I288</f>
        <v>0</v>
      </c>
      <c r="J288" s="135">
        <f>'M1-In'!J288</f>
        <v>0</v>
      </c>
      <c r="K288" s="135">
        <f>'M1-In'!K288</f>
        <v>0</v>
      </c>
      <c r="L288" s="135">
        <f>'M1-In'!L288</f>
        <v>0</v>
      </c>
      <c r="M288" s="181">
        <f>BerM2!E288</f>
        <v>0</v>
      </c>
      <c r="N288" s="202">
        <f>'M1-In'!N288</f>
        <v>0</v>
      </c>
      <c r="O288" s="141"/>
      <c r="P288" s="202"/>
      <c r="Q288" s="205"/>
      <c r="R288" s="222" t="str">
        <f>BerM2!G288</f>
        <v>OK</v>
      </c>
      <c r="S288" s="141"/>
      <c r="T288" s="180">
        <f>BerM2!P288</f>
        <v>0</v>
      </c>
      <c r="U288" s="202"/>
      <c r="V288" s="221" t="str">
        <f>BerM2!R288</f>
        <v>OK</v>
      </c>
      <c r="W288" s="180">
        <f>BerM2!S288</f>
        <v>0</v>
      </c>
      <c r="X288" s="143"/>
      <c r="Y288" s="135"/>
      <c r="Z288" s="135"/>
      <c r="AA288" s="135"/>
      <c r="AB288" s="135"/>
      <c r="AC288" s="182"/>
      <c r="AD288" s="216"/>
      <c r="AE288" s="216"/>
      <c r="AF288" s="216"/>
      <c r="AG288" s="216"/>
      <c r="AH288" s="216"/>
      <c r="AI288" s="216"/>
      <c r="AJ288" s="216"/>
      <c r="AK288" s="221" t="str">
        <f>BerM2!U288</f>
        <v>OK</v>
      </c>
    </row>
    <row r="289" spans="1:37" ht="14.1" customHeight="1" x14ac:dyDescent="0.3">
      <c r="A289" s="180">
        <f>Ident!A289</f>
        <v>0</v>
      </c>
      <c r="B289" s="180">
        <f>Ident!B289</f>
        <v>0</v>
      </c>
      <c r="C289" s="180">
        <f>Ident!C289</f>
        <v>0</v>
      </c>
      <c r="D289" s="180">
        <f>Ident!D289</f>
        <v>0</v>
      </c>
      <c r="E289" s="141"/>
      <c r="F289" s="135">
        <f>'M1-In'!F289</f>
        <v>0</v>
      </c>
      <c r="G289" s="135">
        <f>'M1-In'!G289</f>
        <v>0</v>
      </c>
      <c r="H289" s="135">
        <f>'M1-In'!H289</f>
        <v>0</v>
      </c>
      <c r="I289" s="135">
        <f>'M1-In'!I289</f>
        <v>0</v>
      </c>
      <c r="J289" s="135">
        <f>'M1-In'!J289</f>
        <v>0</v>
      </c>
      <c r="K289" s="135">
        <f>'M1-In'!K289</f>
        <v>0</v>
      </c>
      <c r="L289" s="135">
        <f>'M1-In'!L289</f>
        <v>0</v>
      </c>
      <c r="M289" s="181">
        <f>BerM2!E289</f>
        <v>0</v>
      </c>
      <c r="N289" s="202">
        <f>'M1-In'!N289</f>
        <v>0</v>
      </c>
      <c r="O289" s="141"/>
      <c r="P289" s="202"/>
      <c r="Q289" s="205"/>
      <c r="R289" s="222" t="str">
        <f>BerM2!G289</f>
        <v>OK</v>
      </c>
      <c r="S289" s="141"/>
      <c r="T289" s="180">
        <f>BerM2!P289</f>
        <v>0</v>
      </c>
      <c r="U289" s="202"/>
      <c r="V289" s="221" t="str">
        <f>BerM2!R289</f>
        <v>OK</v>
      </c>
      <c r="W289" s="180">
        <f>BerM2!S289</f>
        <v>0</v>
      </c>
      <c r="X289" s="143"/>
      <c r="Y289" s="135"/>
      <c r="Z289" s="135"/>
      <c r="AA289" s="135"/>
      <c r="AB289" s="135"/>
      <c r="AC289" s="182"/>
      <c r="AD289" s="216"/>
      <c r="AE289" s="216"/>
      <c r="AF289" s="216"/>
      <c r="AG289" s="216"/>
      <c r="AH289" s="216"/>
      <c r="AI289" s="216"/>
      <c r="AJ289" s="216"/>
      <c r="AK289" s="221" t="str">
        <f>BerM2!U289</f>
        <v>OK</v>
      </c>
    </row>
    <row r="290" spans="1:37" ht="14.1" customHeight="1" x14ac:dyDescent="0.3">
      <c r="A290" s="180">
        <f>Ident!A290</f>
        <v>0</v>
      </c>
      <c r="B290" s="180">
        <f>Ident!B290</f>
        <v>0</v>
      </c>
      <c r="C290" s="180">
        <f>Ident!C290</f>
        <v>0</v>
      </c>
      <c r="D290" s="180">
        <f>Ident!D290</f>
        <v>0</v>
      </c>
      <c r="E290" s="141"/>
      <c r="F290" s="135">
        <f>'M1-In'!F290</f>
        <v>0</v>
      </c>
      <c r="G290" s="135">
        <f>'M1-In'!G290</f>
        <v>0</v>
      </c>
      <c r="H290" s="135">
        <f>'M1-In'!H290</f>
        <v>0</v>
      </c>
      <c r="I290" s="135">
        <f>'M1-In'!I290</f>
        <v>0</v>
      </c>
      <c r="J290" s="135">
        <f>'M1-In'!J290</f>
        <v>0</v>
      </c>
      <c r="K290" s="135">
        <f>'M1-In'!K290</f>
        <v>0</v>
      </c>
      <c r="L290" s="135">
        <f>'M1-In'!L290</f>
        <v>0</v>
      </c>
      <c r="M290" s="181">
        <f>BerM2!E290</f>
        <v>0</v>
      </c>
      <c r="N290" s="202">
        <f>'M1-In'!N290</f>
        <v>0</v>
      </c>
      <c r="O290" s="141"/>
      <c r="P290" s="202"/>
      <c r="Q290" s="205"/>
      <c r="R290" s="222" t="str">
        <f>BerM2!G290</f>
        <v>OK</v>
      </c>
      <c r="S290" s="141"/>
      <c r="T290" s="180">
        <f>BerM2!P290</f>
        <v>0</v>
      </c>
      <c r="U290" s="202"/>
      <c r="V290" s="221" t="str">
        <f>BerM2!R290</f>
        <v>OK</v>
      </c>
      <c r="W290" s="180">
        <f>BerM2!S290</f>
        <v>0</v>
      </c>
      <c r="X290" s="143"/>
      <c r="Y290" s="135"/>
      <c r="Z290" s="135"/>
      <c r="AA290" s="135"/>
      <c r="AB290" s="135"/>
      <c r="AC290" s="182"/>
      <c r="AD290" s="216"/>
      <c r="AE290" s="216"/>
      <c r="AF290" s="216"/>
      <c r="AG290" s="216"/>
      <c r="AH290" s="216"/>
      <c r="AI290" s="216"/>
      <c r="AJ290" s="216"/>
      <c r="AK290" s="221" t="str">
        <f>BerM2!U290</f>
        <v>OK</v>
      </c>
    </row>
    <row r="291" spans="1:37" ht="14.1" customHeight="1" x14ac:dyDescent="0.3">
      <c r="A291" s="180">
        <f>Ident!A291</f>
        <v>0</v>
      </c>
      <c r="B291" s="180">
        <f>Ident!B291</f>
        <v>0</v>
      </c>
      <c r="C291" s="180">
        <f>Ident!C291</f>
        <v>0</v>
      </c>
      <c r="D291" s="180">
        <f>Ident!D291</f>
        <v>0</v>
      </c>
      <c r="E291" s="141"/>
      <c r="F291" s="135">
        <f>'M1-In'!F291</f>
        <v>0</v>
      </c>
      <c r="G291" s="135">
        <f>'M1-In'!G291</f>
        <v>0</v>
      </c>
      <c r="H291" s="135">
        <f>'M1-In'!H291</f>
        <v>0</v>
      </c>
      <c r="I291" s="135">
        <f>'M1-In'!I291</f>
        <v>0</v>
      </c>
      <c r="J291" s="135">
        <f>'M1-In'!J291</f>
        <v>0</v>
      </c>
      <c r="K291" s="135">
        <f>'M1-In'!K291</f>
        <v>0</v>
      </c>
      <c r="L291" s="135">
        <f>'M1-In'!L291</f>
        <v>0</v>
      </c>
      <c r="M291" s="181">
        <f>BerM2!E291</f>
        <v>0</v>
      </c>
      <c r="N291" s="202">
        <f>'M1-In'!N291</f>
        <v>0</v>
      </c>
      <c r="O291" s="141"/>
      <c r="P291" s="202"/>
      <c r="Q291" s="205"/>
      <c r="R291" s="222" t="str">
        <f>BerM2!G291</f>
        <v>OK</v>
      </c>
      <c r="S291" s="141"/>
      <c r="T291" s="180">
        <f>BerM2!P291</f>
        <v>0</v>
      </c>
      <c r="U291" s="202"/>
      <c r="V291" s="221" t="str">
        <f>BerM2!R291</f>
        <v>OK</v>
      </c>
      <c r="W291" s="180">
        <f>BerM2!S291</f>
        <v>0</v>
      </c>
      <c r="X291" s="143"/>
      <c r="Y291" s="135"/>
      <c r="Z291" s="135"/>
      <c r="AA291" s="135"/>
      <c r="AB291" s="135"/>
      <c r="AC291" s="182"/>
      <c r="AD291" s="216"/>
      <c r="AE291" s="216"/>
      <c r="AF291" s="216"/>
      <c r="AG291" s="216"/>
      <c r="AH291" s="216"/>
      <c r="AI291" s="216"/>
      <c r="AJ291" s="216"/>
      <c r="AK291" s="221" t="str">
        <f>BerM2!U291</f>
        <v>OK</v>
      </c>
    </row>
    <row r="292" spans="1:37" ht="14.1" customHeight="1" x14ac:dyDescent="0.3">
      <c r="A292" s="180">
        <f>Ident!A292</f>
        <v>0</v>
      </c>
      <c r="B292" s="180">
        <f>Ident!B292</f>
        <v>0</v>
      </c>
      <c r="C292" s="180">
        <f>Ident!C292</f>
        <v>0</v>
      </c>
      <c r="D292" s="180">
        <f>Ident!D292</f>
        <v>0</v>
      </c>
      <c r="E292" s="141"/>
      <c r="F292" s="135">
        <f>'M1-In'!F292</f>
        <v>0</v>
      </c>
      <c r="G292" s="135">
        <f>'M1-In'!G292</f>
        <v>0</v>
      </c>
      <c r="H292" s="135">
        <f>'M1-In'!H292</f>
        <v>0</v>
      </c>
      <c r="I292" s="135">
        <f>'M1-In'!I292</f>
        <v>0</v>
      </c>
      <c r="J292" s="135">
        <f>'M1-In'!J292</f>
        <v>0</v>
      </c>
      <c r="K292" s="135">
        <f>'M1-In'!K292</f>
        <v>0</v>
      </c>
      <c r="L292" s="135">
        <f>'M1-In'!L292</f>
        <v>0</v>
      </c>
      <c r="M292" s="181">
        <f>BerM2!E292</f>
        <v>0</v>
      </c>
      <c r="N292" s="202">
        <f>'M1-In'!N292</f>
        <v>0</v>
      </c>
      <c r="O292" s="141"/>
      <c r="P292" s="202"/>
      <c r="Q292" s="205"/>
      <c r="R292" s="222" t="str">
        <f>BerM2!G292</f>
        <v>OK</v>
      </c>
      <c r="S292" s="141"/>
      <c r="T292" s="180">
        <f>BerM2!P292</f>
        <v>0</v>
      </c>
      <c r="U292" s="202"/>
      <c r="V292" s="221" t="str">
        <f>BerM2!R292</f>
        <v>OK</v>
      </c>
      <c r="W292" s="180">
        <f>BerM2!S292</f>
        <v>0</v>
      </c>
      <c r="X292" s="143"/>
      <c r="Y292" s="135"/>
      <c r="Z292" s="135"/>
      <c r="AA292" s="135"/>
      <c r="AB292" s="135"/>
      <c r="AC292" s="182"/>
      <c r="AD292" s="216"/>
      <c r="AE292" s="216"/>
      <c r="AF292" s="216"/>
      <c r="AG292" s="216"/>
      <c r="AH292" s="216"/>
      <c r="AI292" s="216"/>
      <c r="AJ292" s="216"/>
      <c r="AK292" s="221" t="str">
        <f>BerM2!U292</f>
        <v>OK</v>
      </c>
    </row>
    <row r="293" spans="1:37" ht="14.1" customHeight="1" x14ac:dyDescent="0.3">
      <c r="A293" s="180">
        <f>Ident!A293</f>
        <v>0</v>
      </c>
      <c r="B293" s="180">
        <f>Ident!B293</f>
        <v>0</v>
      </c>
      <c r="C293" s="180">
        <f>Ident!C293</f>
        <v>0</v>
      </c>
      <c r="D293" s="180">
        <f>Ident!D293</f>
        <v>0</v>
      </c>
      <c r="E293" s="141"/>
      <c r="F293" s="135">
        <f>'M1-In'!F293</f>
        <v>0</v>
      </c>
      <c r="G293" s="135">
        <f>'M1-In'!G293</f>
        <v>0</v>
      </c>
      <c r="H293" s="135">
        <f>'M1-In'!H293</f>
        <v>0</v>
      </c>
      <c r="I293" s="135">
        <f>'M1-In'!I293</f>
        <v>0</v>
      </c>
      <c r="J293" s="135">
        <f>'M1-In'!J293</f>
        <v>0</v>
      </c>
      <c r="K293" s="135">
        <f>'M1-In'!K293</f>
        <v>0</v>
      </c>
      <c r="L293" s="135">
        <f>'M1-In'!L293</f>
        <v>0</v>
      </c>
      <c r="M293" s="181">
        <f>BerM2!E293</f>
        <v>0</v>
      </c>
      <c r="N293" s="202">
        <f>'M1-In'!N293</f>
        <v>0</v>
      </c>
      <c r="O293" s="141"/>
      <c r="P293" s="202"/>
      <c r="Q293" s="205"/>
      <c r="R293" s="222" t="str">
        <f>BerM2!G293</f>
        <v>OK</v>
      </c>
      <c r="S293" s="141"/>
      <c r="T293" s="180">
        <f>BerM2!P293</f>
        <v>0</v>
      </c>
      <c r="U293" s="202"/>
      <c r="V293" s="221" t="str">
        <f>BerM2!R293</f>
        <v>OK</v>
      </c>
      <c r="W293" s="180">
        <f>BerM2!S293</f>
        <v>0</v>
      </c>
      <c r="X293" s="143"/>
      <c r="Y293" s="135"/>
      <c r="Z293" s="135"/>
      <c r="AA293" s="135"/>
      <c r="AB293" s="135"/>
      <c r="AC293" s="182"/>
      <c r="AD293" s="216"/>
      <c r="AE293" s="216"/>
      <c r="AF293" s="216"/>
      <c r="AG293" s="216"/>
      <c r="AH293" s="216"/>
      <c r="AI293" s="216"/>
      <c r="AJ293" s="216"/>
      <c r="AK293" s="221" t="str">
        <f>BerM2!U293</f>
        <v>OK</v>
      </c>
    </row>
    <row r="294" spans="1:37" ht="14.1" customHeight="1" x14ac:dyDescent="0.3">
      <c r="A294" s="180">
        <f>Ident!A294</f>
        <v>0</v>
      </c>
      <c r="B294" s="180">
        <f>Ident!B294</f>
        <v>0</v>
      </c>
      <c r="C294" s="180">
        <f>Ident!C294</f>
        <v>0</v>
      </c>
      <c r="D294" s="180">
        <f>Ident!D294</f>
        <v>0</v>
      </c>
      <c r="E294" s="141"/>
      <c r="F294" s="135">
        <f>'M1-In'!F294</f>
        <v>0</v>
      </c>
      <c r="G294" s="135">
        <f>'M1-In'!G294</f>
        <v>0</v>
      </c>
      <c r="H294" s="135">
        <f>'M1-In'!H294</f>
        <v>0</v>
      </c>
      <c r="I294" s="135">
        <f>'M1-In'!I294</f>
        <v>0</v>
      </c>
      <c r="J294" s="135">
        <f>'M1-In'!J294</f>
        <v>0</v>
      </c>
      <c r="K294" s="135">
        <f>'M1-In'!K294</f>
        <v>0</v>
      </c>
      <c r="L294" s="135">
        <f>'M1-In'!L294</f>
        <v>0</v>
      </c>
      <c r="M294" s="181">
        <f>BerM2!E294</f>
        <v>0</v>
      </c>
      <c r="N294" s="202">
        <f>'M1-In'!N294</f>
        <v>0</v>
      </c>
      <c r="O294" s="141"/>
      <c r="P294" s="202"/>
      <c r="Q294" s="205"/>
      <c r="R294" s="222" t="str">
        <f>BerM2!G294</f>
        <v>OK</v>
      </c>
      <c r="S294" s="141"/>
      <c r="T294" s="180">
        <f>BerM2!P294</f>
        <v>0</v>
      </c>
      <c r="U294" s="202"/>
      <c r="V294" s="221" t="str">
        <f>BerM2!R294</f>
        <v>OK</v>
      </c>
      <c r="W294" s="180">
        <f>BerM2!S294</f>
        <v>0</v>
      </c>
      <c r="X294" s="143"/>
      <c r="Y294" s="135"/>
      <c r="Z294" s="135"/>
      <c r="AA294" s="135"/>
      <c r="AB294" s="135"/>
      <c r="AC294" s="182"/>
      <c r="AD294" s="216"/>
      <c r="AE294" s="216"/>
      <c r="AF294" s="216"/>
      <c r="AG294" s="216"/>
      <c r="AH294" s="216"/>
      <c r="AI294" s="216"/>
      <c r="AJ294" s="216"/>
      <c r="AK294" s="221" t="str">
        <f>BerM2!U294</f>
        <v>OK</v>
      </c>
    </row>
    <row r="295" spans="1:37" ht="14.1" customHeight="1" x14ac:dyDescent="0.3">
      <c r="A295" s="180">
        <f>Ident!A295</f>
        <v>0</v>
      </c>
      <c r="B295" s="180">
        <f>Ident!B295</f>
        <v>0</v>
      </c>
      <c r="C295" s="180">
        <f>Ident!C295</f>
        <v>0</v>
      </c>
      <c r="D295" s="180">
        <f>Ident!D295</f>
        <v>0</v>
      </c>
      <c r="E295" s="141"/>
      <c r="F295" s="135">
        <f>'M1-In'!F295</f>
        <v>0</v>
      </c>
      <c r="G295" s="135">
        <f>'M1-In'!G295</f>
        <v>0</v>
      </c>
      <c r="H295" s="135">
        <f>'M1-In'!H295</f>
        <v>0</v>
      </c>
      <c r="I295" s="135">
        <f>'M1-In'!I295</f>
        <v>0</v>
      </c>
      <c r="J295" s="135">
        <f>'M1-In'!J295</f>
        <v>0</v>
      </c>
      <c r="K295" s="135">
        <f>'M1-In'!K295</f>
        <v>0</v>
      </c>
      <c r="L295" s="135">
        <f>'M1-In'!L295</f>
        <v>0</v>
      </c>
      <c r="M295" s="181">
        <f>BerM2!E295</f>
        <v>0</v>
      </c>
      <c r="N295" s="202">
        <f>'M1-In'!N295</f>
        <v>0</v>
      </c>
      <c r="O295" s="141"/>
      <c r="P295" s="202"/>
      <c r="Q295" s="205"/>
      <c r="R295" s="222" t="str">
        <f>BerM2!G295</f>
        <v>OK</v>
      </c>
      <c r="S295" s="141"/>
      <c r="T295" s="180">
        <f>BerM2!P295</f>
        <v>0</v>
      </c>
      <c r="U295" s="202"/>
      <c r="V295" s="221" t="str">
        <f>BerM2!R295</f>
        <v>OK</v>
      </c>
      <c r="W295" s="180">
        <f>BerM2!S295</f>
        <v>0</v>
      </c>
      <c r="X295" s="143"/>
      <c r="Y295" s="135"/>
      <c r="Z295" s="135"/>
      <c r="AA295" s="135"/>
      <c r="AB295" s="135"/>
      <c r="AC295" s="182"/>
      <c r="AD295" s="216"/>
      <c r="AE295" s="216"/>
      <c r="AF295" s="216"/>
      <c r="AG295" s="216"/>
      <c r="AH295" s="216"/>
      <c r="AI295" s="216"/>
      <c r="AJ295" s="216"/>
      <c r="AK295" s="221" t="str">
        <f>BerM2!U295</f>
        <v>OK</v>
      </c>
    </row>
    <row r="296" spans="1:37" ht="14.1" customHeight="1" x14ac:dyDescent="0.3">
      <c r="A296" s="180">
        <f>Ident!A296</f>
        <v>0</v>
      </c>
      <c r="B296" s="180">
        <f>Ident!B296</f>
        <v>0</v>
      </c>
      <c r="C296" s="180">
        <f>Ident!C296</f>
        <v>0</v>
      </c>
      <c r="D296" s="180">
        <f>Ident!D296</f>
        <v>0</v>
      </c>
      <c r="E296" s="141"/>
      <c r="F296" s="135">
        <f>'M1-In'!F296</f>
        <v>0</v>
      </c>
      <c r="G296" s="135">
        <f>'M1-In'!G296</f>
        <v>0</v>
      </c>
      <c r="H296" s="135">
        <f>'M1-In'!H296</f>
        <v>0</v>
      </c>
      <c r="I296" s="135">
        <f>'M1-In'!I296</f>
        <v>0</v>
      </c>
      <c r="J296" s="135">
        <f>'M1-In'!J296</f>
        <v>0</v>
      </c>
      <c r="K296" s="135">
        <f>'M1-In'!K296</f>
        <v>0</v>
      </c>
      <c r="L296" s="135">
        <f>'M1-In'!L296</f>
        <v>0</v>
      </c>
      <c r="M296" s="181">
        <f>BerM2!E296</f>
        <v>0</v>
      </c>
      <c r="N296" s="202">
        <f>'M1-In'!N296</f>
        <v>0</v>
      </c>
      <c r="O296" s="141"/>
      <c r="P296" s="202"/>
      <c r="Q296" s="205"/>
      <c r="R296" s="222" t="str">
        <f>BerM2!G296</f>
        <v>OK</v>
      </c>
      <c r="S296" s="141"/>
      <c r="T296" s="180">
        <f>BerM2!P296</f>
        <v>0</v>
      </c>
      <c r="U296" s="202"/>
      <c r="V296" s="221" t="str">
        <f>BerM2!R296</f>
        <v>OK</v>
      </c>
      <c r="W296" s="180">
        <f>BerM2!S296</f>
        <v>0</v>
      </c>
      <c r="X296" s="143"/>
      <c r="Y296" s="135"/>
      <c r="Z296" s="135"/>
      <c r="AA296" s="135"/>
      <c r="AB296" s="135"/>
      <c r="AC296" s="182"/>
      <c r="AD296" s="216"/>
      <c r="AE296" s="216"/>
      <c r="AF296" s="216"/>
      <c r="AG296" s="216"/>
      <c r="AH296" s="216"/>
      <c r="AI296" s="216"/>
      <c r="AJ296" s="216"/>
      <c r="AK296" s="221" t="str">
        <f>BerM2!U296</f>
        <v>OK</v>
      </c>
    </row>
    <row r="297" spans="1:37" ht="14.1" customHeight="1" x14ac:dyDescent="0.3">
      <c r="A297" s="180">
        <f>Ident!A297</f>
        <v>0</v>
      </c>
      <c r="B297" s="180">
        <f>Ident!B297</f>
        <v>0</v>
      </c>
      <c r="C297" s="180">
        <f>Ident!C297</f>
        <v>0</v>
      </c>
      <c r="D297" s="180">
        <f>Ident!D297</f>
        <v>0</v>
      </c>
      <c r="E297" s="141"/>
      <c r="F297" s="135">
        <f>'M1-In'!F297</f>
        <v>0</v>
      </c>
      <c r="G297" s="135">
        <f>'M1-In'!G297</f>
        <v>0</v>
      </c>
      <c r="H297" s="135">
        <f>'M1-In'!H297</f>
        <v>0</v>
      </c>
      <c r="I297" s="135">
        <f>'M1-In'!I297</f>
        <v>0</v>
      </c>
      <c r="J297" s="135">
        <f>'M1-In'!J297</f>
        <v>0</v>
      </c>
      <c r="K297" s="135">
        <f>'M1-In'!K297</f>
        <v>0</v>
      </c>
      <c r="L297" s="135">
        <f>'M1-In'!L297</f>
        <v>0</v>
      </c>
      <c r="M297" s="181">
        <f>BerM2!E297</f>
        <v>0</v>
      </c>
      <c r="N297" s="202">
        <f>'M1-In'!N297</f>
        <v>0</v>
      </c>
      <c r="O297" s="141"/>
      <c r="P297" s="202"/>
      <c r="Q297" s="205"/>
      <c r="R297" s="222" t="str">
        <f>BerM2!G297</f>
        <v>OK</v>
      </c>
      <c r="S297" s="141"/>
      <c r="T297" s="180">
        <f>BerM2!P297</f>
        <v>0</v>
      </c>
      <c r="U297" s="202"/>
      <c r="V297" s="221" t="str">
        <f>BerM2!R297</f>
        <v>OK</v>
      </c>
      <c r="W297" s="180">
        <f>BerM2!S297</f>
        <v>0</v>
      </c>
      <c r="X297" s="143"/>
      <c r="Y297" s="135"/>
      <c r="Z297" s="135"/>
      <c r="AA297" s="135"/>
      <c r="AB297" s="135"/>
      <c r="AC297" s="182"/>
      <c r="AD297" s="216"/>
      <c r="AE297" s="216"/>
      <c r="AF297" s="216"/>
      <c r="AG297" s="216"/>
      <c r="AH297" s="216"/>
      <c r="AI297" s="216"/>
      <c r="AJ297" s="216"/>
      <c r="AK297" s="221" t="str">
        <f>BerM2!U297</f>
        <v>OK</v>
      </c>
    </row>
    <row r="298" spans="1:37" ht="14.1" customHeight="1" x14ac:dyDescent="0.3">
      <c r="A298" s="180">
        <f>Ident!A298</f>
        <v>0</v>
      </c>
      <c r="B298" s="180">
        <f>Ident!B298</f>
        <v>0</v>
      </c>
      <c r="C298" s="180">
        <f>Ident!C298</f>
        <v>0</v>
      </c>
      <c r="D298" s="180">
        <f>Ident!D298</f>
        <v>0</v>
      </c>
      <c r="E298" s="141"/>
      <c r="F298" s="135">
        <f>'M1-In'!F298</f>
        <v>0</v>
      </c>
      <c r="G298" s="135">
        <f>'M1-In'!G298</f>
        <v>0</v>
      </c>
      <c r="H298" s="135">
        <f>'M1-In'!H298</f>
        <v>0</v>
      </c>
      <c r="I298" s="135">
        <f>'M1-In'!I298</f>
        <v>0</v>
      </c>
      <c r="J298" s="135">
        <f>'M1-In'!J298</f>
        <v>0</v>
      </c>
      <c r="K298" s="135">
        <f>'M1-In'!K298</f>
        <v>0</v>
      </c>
      <c r="L298" s="135">
        <f>'M1-In'!L298</f>
        <v>0</v>
      </c>
      <c r="M298" s="181">
        <f>BerM2!E298</f>
        <v>0</v>
      </c>
      <c r="N298" s="202">
        <f>'M1-In'!N298</f>
        <v>0</v>
      </c>
      <c r="O298" s="141"/>
      <c r="P298" s="202"/>
      <c r="Q298" s="205"/>
      <c r="R298" s="222" t="str">
        <f>BerM2!G298</f>
        <v>OK</v>
      </c>
      <c r="S298" s="141"/>
      <c r="T298" s="180">
        <f>BerM2!P298</f>
        <v>0</v>
      </c>
      <c r="U298" s="202"/>
      <c r="V298" s="221" t="str">
        <f>BerM2!R298</f>
        <v>OK</v>
      </c>
      <c r="W298" s="180">
        <f>BerM2!S298</f>
        <v>0</v>
      </c>
      <c r="X298" s="143"/>
      <c r="Y298" s="135"/>
      <c r="Z298" s="135"/>
      <c r="AA298" s="135"/>
      <c r="AB298" s="135"/>
      <c r="AC298" s="182"/>
      <c r="AD298" s="216"/>
      <c r="AE298" s="216"/>
      <c r="AF298" s="216"/>
      <c r="AG298" s="216"/>
      <c r="AH298" s="216"/>
      <c r="AI298" s="216"/>
      <c r="AJ298" s="216"/>
      <c r="AK298" s="221" t="str">
        <f>BerM2!U298</f>
        <v>OK</v>
      </c>
    </row>
    <row r="299" spans="1:37" ht="14.1" customHeight="1" x14ac:dyDescent="0.3">
      <c r="A299" s="180">
        <f>Ident!A299</f>
        <v>0</v>
      </c>
      <c r="B299" s="180">
        <f>Ident!B299</f>
        <v>0</v>
      </c>
      <c r="C299" s="180">
        <f>Ident!C299</f>
        <v>0</v>
      </c>
      <c r="D299" s="180">
        <f>Ident!D299</f>
        <v>0</v>
      </c>
      <c r="E299" s="141"/>
      <c r="F299" s="135">
        <f>'M1-In'!F299</f>
        <v>0</v>
      </c>
      <c r="G299" s="135">
        <f>'M1-In'!G299</f>
        <v>0</v>
      </c>
      <c r="H299" s="135">
        <f>'M1-In'!H299</f>
        <v>0</v>
      </c>
      <c r="I299" s="135">
        <f>'M1-In'!I299</f>
        <v>0</v>
      </c>
      <c r="J299" s="135">
        <f>'M1-In'!J299</f>
        <v>0</v>
      </c>
      <c r="K299" s="135">
        <f>'M1-In'!K299</f>
        <v>0</v>
      </c>
      <c r="L299" s="135">
        <f>'M1-In'!L299</f>
        <v>0</v>
      </c>
      <c r="M299" s="181">
        <f>BerM2!E299</f>
        <v>0</v>
      </c>
      <c r="N299" s="202">
        <f>'M1-In'!N299</f>
        <v>0</v>
      </c>
      <c r="O299" s="141"/>
      <c r="P299" s="202"/>
      <c r="Q299" s="205"/>
      <c r="R299" s="222" t="str">
        <f>BerM2!G299</f>
        <v>OK</v>
      </c>
      <c r="S299" s="141"/>
      <c r="T299" s="180">
        <f>BerM2!P299</f>
        <v>0</v>
      </c>
      <c r="U299" s="202"/>
      <c r="V299" s="221" t="str">
        <f>BerM2!R299</f>
        <v>OK</v>
      </c>
      <c r="W299" s="180">
        <f>BerM2!S299</f>
        <v>0</v>
      </c>
      <c r="X299" s="143"/>
      <c r="Y299" s="135"/>
      <c r="Z299" s="135"/>
      <c r="AA299" s="135"/>
      <c r="AB299" s="135"/>
      <c r="AC299" s="182"/>
      <c r="AD299" s="216"/>
      <c r="AE299" s="216"/>
      <c r="AF299" s="216"/>
      <c r="AG299" s="216"/>
      <c r="AH299" s="216"/>
      <c r="AI299" s="216"/>
      <c r="AJ299" s="216"/>
      <c r="AK299" s="221" t="str">
        <f>BerM2!U299</f>
        <v>OK</v>
      </c>
    </row>
    <row r="300" spans="1:37" ht="14.1" customHeight="1" x14ac:dyDescent="0.3">
      <c r="A300" s="180">
        <f>Ident!A300</f>
        <v>0</v>
      </c>
      <c r="B300" s="180">
        <f>Ident!B300</f>
        <v>0</v>
      </c>
      <c r="C300" s="180">
        <f>Ident!C300</f>
        <v>0</v>
      </c>
      <c r="D300" s="180">
        <f>Ident!D300</f>
        <v>0</v>
      </c>
      <c r="E300" s="141"/>
      <c r="F300" s="135">
        <f>'M1-In'!F300</f>
        <v>0</v>
      </c>
      <c r="G300" s="135">
        <f>'M1-In'!G300</f>
        <v>0</v>
      </c>
      <c r="H300" s="135">
        <f>'M1-In'!H300</f>
        <v>0</v>
      </c>
      <c r="I300" s="135">
        <f>'M1-In'!I300</f>
        <v>0</v>
      </c>
      <c r="J300" s="135">
        <f>'M1-In'!J300</f>
        <v>0</v>
      </c>
      <c r="K300" s="135">
        <f>'M1-In'!K300</f>
        <v>0</v>
      </c>
      <c r="L300" s="135">
        <f>'M1-In'!L300</f>
        <v>0</v>
      </c>
      <c r="M300" s="181">
        <f>BerM2!E300</f>
        <v>0</v>
      </c>
      <c r="N300" s="202">
        <f>'M1-In'!N300</f>
        <v>0</v>
      </c>
      <c r="O300" s="141"/>
      <c r="P300" s="202"/>
      <c r="Q300" s="205"/>
      <c r="R300" s="222" t="str">
        <f>BerM2!G300</f>
        <v>OK</v>
      </c>
      <c r="S300" s="141"/>
      <c r="T300" s="180">
        <f>BerM2!P300</f>
        <v>0</v>
      </c>
      <c r="U300" s="202"/>
      <c r="V300" s="221" t="str">
        <f>BerM2!R300</f>
        <v>OK</v>
      </c>
      <c r="W300" s="180">
        <f>BerM2!S300</f>
        <v>0</v>
      </c>
      <c r="X300" s="143"/>
      <c r="Y300" s="135"/>
      <c r="Z300" s="135"/>
      <c r="AA300" s="135"/>
      <c r="AB300" s="135"/>
      <c r="AC300" s="182"/>
      <c r="AD300" s="216"/>
      <c r="AE300" s="216"/>
      <c r="AF300" s="216"/>
      <c r="AG300" s="216"/>
      <c r="AH300" s="216"/>
      <c r="AI300" s="216"/>
      <c r="AJ300" s="216"/>
      <c r="AK300" s="221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2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5" width="12.83203125" style="3" customWidth="1"/>
    <col min="26" max="27" width="12.83203125" style="11" customWidth="1"/>
    <col min="28" max="28" width="12.83203125" style="3" customWidth="1"/>
    <col min="29" max="29" width="4.83203125" style="13" customWidth="1"/>
    <col min="30" max="30" width="16.83203125" style="12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s="8" customFormat="1" ht="24" customHeight="1" x14ac:dyDescent="0.25">
      <c r="A1" s="265" t="str">
        <f>Ident!A1</f>
        <v>N° ONSS:</v>
      </c>
      <c r="B1" s="266" t="e">
        <f>TEXT(user_nummer_rsz_ppo,"0000000-00")</f>
        <v>#VALUE!</v>
      </c>
      <c r="C1" s="265" t="str">
        <f>Ident!C1</f>
        <v>CATÉGORIE D'EMPLOYEUR:</v>
      </c>
      <c r="D1" s="267" t="e">
        <f>TEXT(user_wg_cat,"000")</f>
        <v>#VALUE!</v>
      </c>
      <c r="E1" s="190"/>
      <c r="F1" s="220" t="s">
        <v>541</v>
      </c>
      <c r="G1" s="209"/>
      <c r="H1" s="209"/>
      <c r="I1" s="209"/>
      <c r="J1" s="209"/>
      <c r="K1" s="209"/>
      <c r="L1" s="209"/>
      <c r="M1" s="177" t="s">
        <v>542</v>
      </c>
      <c r="N1" s="199" t="s">
        <v>543</v>
      </c>
      <c r="O1" s="199"/>
      <c r="P1" s="199"/>
      <c r="Q1" s="199"/>
      <c r="R1" s="199"/>
      <c r="S1" s="190"/>
      <c r="T1" s="199" t="s">
        <v>544</v>
      </c>
      <c r="U1" s="199"/>
      <c r="V1" s="199"/>
      <c r="W1" s="199"/>
      <c r="X1" s="191"/>
      <c r="Y1" s="206" t="s">
        <v>545</v>
      </c>
      <c r="Z1" s="207"/>
      <c r="AA1" s="207"/>
      <c r="AB1" s="208"/>
      <c r="AC1" s="192"/>
      <c r="AD1" s="210" t="s">
        <v>546</v>
      </c>
      <c r="AE1" s="211"/>
      <c r="AF1" s="211"/>
      <c r="AG1" s="211"/>
      <c r="AH1" s="211"/>
      <c r="AI1" s="211"/>
      <c r="AJ1" s="211"/>
      <c r="AK1" s="212"/>
    </row>
    <row r="2" spans="1:37" s="8" customFormat="1" ht="18" customHeight="1" x14ac:dyDescent="0.2">
      <c r="A2" s="322" t="s">
        <v>77</v>
      </c>
      <c r="B2" s="322"/>
      <c r="C2" s="322"/>
      <c r="D2" s="322"/>
      <c r="E2" s="190"/>
      <c r="F2" s="228"/>
      <c r="G2" s="229"/>
      <c r="H2" s="229"/>
      <c r="I2" s="229"/>
      <c r="J2" s="229"/>
      <c r="K2" s="229"/>
      <c r="L2" s="230"/>
      <c r="M2" s="193"/>
      <c r="N2" s="200" t="s">
        <v>78</v>
      </c>
      <c r="O2" s="193"/>
      <c r="P2" s="203" t="s">
        <v>79</v>
      </c>
      <c r="Q2" s="203"/>
      <c r="R2" s="203"/>
      <c r="S2" s="190"/>
      <c r="T2" s="223"/>
      <c r="U2" s="224"/>
      <c r="V2" s="224"/>
      <c r="W2" s="225"/>
      <c r="X2" s="191"/>
      <c r="Y2" s="209" t="s">
        <v>80</v>
      </c>
      <c r="Z2" s="209"/>
      <c r="AA2" s="209" t="s">
        <v>81</v>
      </c>
      <c r="AB2" s="209"/>
      <c r="AC2" s="192"/>
      <c r="AD2" s="213"/>
      <c r="AE2" s="226"/>
      <c r="AF2" s="226"/>
      <c r="AG2" s="226"/>
      <c r="AH2" s="226"/>
      <c r="AI2" s="226"/>
      <c r="AJ2" s="227"/>
      <c r="AK2" s="218"/>
    </row>
    <row r="3" spans="1:37" s="8" customFormat="1" ht="60" customHeight="1" x14ac:dyDescent="0.3">
      <c r="A3" s="231" t="s">
        <v>489</v>
      </c>
      <c r="B3" s="231" t="s">
        <v>74</v>
      </c>
      <c r="C3" s="231" t="s">
        <v>490</v>
      </c>
      <c r="D3" s="231" t="s">
        <v>514</v>
      </c>
      <c r="E3" s="173"/>
      <c r="F3" s="133" t="s">
        <v>526</v>
      </c>
      <c r="G3" s="133" t="s">
        <v>527</v>
      </c>
      <c r="H3" s="133" t="s">
        <v>528</v>
      </c>
      <c r="I3" s="133" t="s">
        <v>529</v>
      </c>
      <c r="J3" s="133" t="s">
        <v>530</v>
      </c>
      <c r="K3" s="133" t="s">
        <v>531</v>
      </c>
      <c r="L3" s="133" t="s">
        <v>532</v>
      </c>
      <c r="M3" s="11"/>
      <c r="N3" s="201"/>
      <c r="O3" s="175"/>
      <c r="P3" s="204" t="s">
        <v>533</v>
      </c>
      <c r="Q3" s="204" t="s">
        <v>534</v>
      </c>
      <c r="R3" s="217" t="s">
        <v>535</v>
      </c>
      <c r="S3" s="173"/>
      <c r="T3" s="178" t="s">
        <v>547</v>
      </c>
      <c r="U3" s="204" t="s">
        <v>548</v>
      </c>
      <c r="V3" s="217" t="s">
        <v>538</v>
      </c>
      <c r="W3" s="178" t="s">
        <v>549</v>
      </c>
      <c r="X3" s="174"/>
      <c r="Y3" s="133" t="s">
        <v>539</v>
      </c>
      <c r="Z3" s="133" t="s">
        <v>540</v>
      </c>
      <c r="AA3" s="133" t="s">
        <v>539</v>
      </c>
      <c r="AB3" s="133" t="s">
        <v>540</v>
      </c>
      <c r="AC3" s="179"/>
      <c r="AD3" s="214" t="s">
        <v>470</v>
      </c>
      <c r="AE3" s="214" t="s">
        <v>524</v>
      </c>
      <c r="AF3" s="214" t="s">
        <v>525</v>
      </c>
      <c r="AG3" s="214" t="s">
        <v>471</v>
      </c>
      <c r="AH3" s="214" t="s">
        <v>472</v>
      </c>
      <c r="AI3" s="214" t="s">
        <v>473</v>
      </c>
      <c r="AJ3" s="215" t="s">
        <v>474</v>
      </c>
      <c r="AK3" s="219" t="s">
        <v>537</v>
      </c>
    </row>
    <row r="4" spans="1:37" ht="14.1" customHeight="1" x14ac:dyDescent="0.3">
      <c r="A4" s="180">
        <f>Ident!A4</f>
        <v>0</v>
      </c>
      <c r="B4" s="180">
        <f>Ident!B4</f>
        <v>0</v>
      </c>
      <c r="C4" s="180">
        <f>Ident!C4</f>
        <v>0</v>
      </c>
      <c r="D4" s="180">
        <f>Ident!D4</f>
        <v>0</v>
      </c>
      <c r="E4" s="141"/>
      <c r="F4" s="135">
        <f>'M2-In'!F4</f>
        <v>0</v>
      </c>
      <c r="G4" s="135">
        <f>'M2-In'!G4</f>
        <v>0</v>
      </c>
      <c r="H4" s="135">
        <f>'M2-In'!H4</f>
        <v>0</v>
      </c>
      <c r="I4" s="135">
        <f>'M2-In'!I4</f>
        <v>0</v>
      </c>
      <c r="J4" s="135">
        <f>'M2-In'!J4</f>
        <v>0</v>
      </c>
      <c r="K4" s="135">
        <f>'M2-In'!K4</f>
        <v>0</v>
      </c>
      <c r="L4" s="135">
        <f>'M2-In'!L4</f>
        <v>0</v>
      </c>
      <c r="M4" s="181">
        <f>BerM3!E4</f>
        <v>0</v>
      </c>
      <c r="N4" s="202">
        <f>'M2-In'!N4</f>
        <v>0</v>
      </c>
      <c r="O4" s="141"/>
      <c r="P4" s="202"/>
      <c r="Q4" s="205"/>
      <c r="R4" s="222" t="str">
        <f>BerM3!G4</f>
        <v>OK</v>
      </c>
      <c r="S4" s="141"/>
      <c r="T4" s="180">
        <f>BerM3!P4</f>
        <v>0</v>
      </c>
      <c r="U4" s="202"/>
      <c r="V4" s="221" t="str">
        <f>BerM3!R4</f>
        <v>OK</v>
      </c>
      <c r="W4" s="180">
        <f>BerM3!S4</f>
        <v>0</v>
      </c>
      <c r="X4" s="143"/>
      <c r="Y4" s="135"/>
      <c r="Z4" s="135"/>
      <c r="AA4" s="135"/>
      <c r="AB4" s="135"/>
      <c r="AC4" s="182"/>
      <c r="AD4" s="216"/>
      <c r="AE4" s="216"/>
      <c r="AF4" s="216"/>
      <c r="AG4" s="216"/>
      <c r="AH4" s="216"/>
      <c r="AI4" s="216"/>
      <c r="AJ4" s="216"/>
      <c r="AK4" s="221" t="str">
        <f>BerM3!U4</f>
        <v>OK</v>
      </c>
    </row>
    <row r="5" spans="1:37" ht="14.1" customHeight="1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141"/>
      <c r="F5" s="135">
        <f>'M2-In'!F5</f>
        <v>0</v>
      </c>
      <c r="G5" s="135">
        <f>'M2-In'!G5</f>
        <v>0</v>
      </c>
      <c r="H5" s="135">
        <f>'M2-In'!H5</f>
        <v>0</v>
      </c>
      <c r="I5" s="135">
        <f>'M2-In'!I5</f>
        <v>0</v>
      </c>
      <c r="J5" s="135">
        <f>'M2-In'!J5</f>
        <v>0</v>
      </c>
      <c r="K5" s="135">
        <f>'M2-In'!K5</f>
        <v>0</v>
      </c>
      <c r="L5" s="135">
        <f>'M2-In'!L5</f>
        <v>0</v>
      </c>
      <c r="M5" s="181">
        <f>BerM3!E5</f>
        <v>0</v>
      </c>
      <c r="N5" s="202">
        <f>'M2-In'!N5</f>
        <v>0</v>
      </c>
      <c r="O5" s="141"/>
      <c r="P5" s="202"/>
      <c r="Q5" s="205"/>
      <c r="R5" s="222" t="str">
        <f>BerM3!G5</f>
        <v>OK</v>
      </c>
      <c r="S5" s="141"/>
      <c r="T5" s="180">
        <f>BerM3!P5</f>
        <v>0</v>
      </c>
      <c r="U5" s="202"/>
      <c r="V5" s="221" t="str">
        <f>BerM3!R5</f>
        <v>OK</v>
      </c>
      <c r="W5" s="180">
        <f>BerM3!S5</f>
        <v>0</v>
      </c>
      <c r="X5" s="143"/>
      <c r="Y5" s="135"/>
      <c r="Z5" s="135"/>
      <c r="AA5" s="135"/>
      <c r="AB5" s="135"/>
      <c r="AC5" s="182"/>
      <c r="AD5" s="216"/>
      <c r="AE5" s="216"/>
      <c r="AF5" s="216"/>
      <c r="AG5" s="216"/>
      <c r="AH5" s="216"/>
      <c r="AI5" s="216"/>
      <c r="AJ5" s="216"/>
      <c r="AK5" s="221" t="str">
        <f>BerM3!U5</f>
        <v>OK</v>
      </c>
    </row>
    <row r="6" spans="1:37" ht="14.1" customHeight="1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141"/>
      <c r="F6" s="135">
        <f>'M2-In'!F6</f>
        <v>0</v>
      </c>
      <c r="G6" s="135">
        <f>'M2-In'!G6</f>
        <v>0</v>
      </c>
      <c r="H6" s="135">
        <f>'M2-In'!H6</f>
        <v>0</v>
      </c>
      <c r="I6" s="135">
        <f>'M2-In'!I6</f>
        <v>0</v>
      </c>
      <c r="J6" s="135">
        <f>'M2-In'!J6</f>
        <v>0</v>
      </c>
      <c r="K6" s="135">
        <f>'M2-In'!K6</f>
        <v>0</v>
      </c>
      <c r="L6" s="135">
        <f>'M2-In'!L6</f>
        <v>0</v>
      </c>
      <c r="M6" s="181">
        <f>BerM3!E6</f>
        <v>0</v>
      </c>
      <c r="N6" s="202">
        <f>'M2-In'!N6</f>
        <v>0</v>
      </c>
      <c r="O6" s="141"/>
      <c r="P6" s="202"/>
      <c r="Q6" s="205"/>
      <c r="R6" s="222" t="str">
        <f>BerM3!G6</f>
        <v>OK</v>
      </c>
      <c r="S6" s="141"/>
      <c r="T6" s="180">
        <f>BerM3!P6</f>
        <v>0</v>
      </c>
      <c r="U6" s="202"/>
      <c r="V6" s="221" t="str">
        <f>BerM3!R6</f>
        <v>OK</v>
      </c>
      <c r="W6" s="180">
        <f>BerM3!S6</f>
        <v>0</v>
      </c>
      <c r="X6" s="143"/>
      <c r="Y6" s="135"/>
      <c r="Z6" s="135"/>
      <c r="AA6" s="135"/>
      <c r="AB6" s="135"/>
      <c r="AC6" s="182"/>
      <c r="AD6" s="216"/>
      <c r="AE6" s="216"/>
      <c r="AF6" s="216"/>
      <c r="AG6" s="216"/>
      <c r="AH6" s="216"/>
      <c r="AI6" s="216"/>
      <c r="AJ6" s="216"/>
      <c r="AK6" s="221" t="str">
        <f>BerM3!U6</f>
        <v>OK</v>
      </c>
    </row>
    <row r="7" spans="1:37" ht="14.1" customHeight="1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141"/>
      <c r="F7" s="135">
        <f>'M2-In'!F7</f>
        <v>0</v>
      </c>
      <c r="G7" s="135">
        <f>'M2-In'!G7</f>
        <v>0</v>
      </c>
      <c r="H7" s="135">
        <f>'M2-In'!H7</f>
        <v>0</v>
      </c>
      <c r="I7" s="135">
        <f>'M2-In'!I7</f>
        <v>0</v>
      </c>
      <c r="J7" s="135">
        <f>'M2-In'!J7</f>
        <v>0</v>
      </c>
      <c r="K7" s="135">
        <f>'M2-In'!K7</f>
        <v>0</v>
      </c>
      <c r="L7" s="135">
        <f>'M2-In'!L7</f>
        <v>0</v>
      </c>
      <c r="M7" s="181">
        <f>BerM3!E7</f>
        <v>0</v>
      </c>
      <c r="N7" s="202">
        <f>'M2-In'!N7</f>
        <v>0</v>
      </c>
      <c r="O7" s="141"/>
      <c r="P7" s="202"/>
      <c r="Q7" s="205"/>
      <c r="R7" s="222" t="str">
        <f>BerM3!G7</f>
        <v>OK</v>
      </c>
      <c r="S7" s="141"/>
      <c r="T7" s="180">
        <f>BerM3!P7</f>
        <v>0</v>
      </c>
      <c r="U7" s="202"/>
      <c r="V7" s="221" t="str">
        <f>BerM3!R7</f>
        <v>OK</v>
      </c>
      <c r="W7" s="180">
        <f>BerM3!S7</f>
        <v>0</v>
      </c>
      <c r="X7" s="143"/>
      <c r="Y7" s="135"/>
      <c r="Z7" s="135"/>
      <c r="AA7" s="135"/>
      <c r="AB7" s="135"/>
      <c r="AC7" s="182"/>
      <c r="AD7" s="216"/>
      <c r="AE7" s="216"/>
      <c r="AF7" s="216"/>
      <c r="AG7" s="216"/>
      <c r="AH7" s="216"/>
      <c r="AI7" s="216"/>
      <c r="AJ7" s="216"/>
      <c r="AK7" s="221" t="str">
        <f>BerM3!U7</f>
        <v>OK</v>
      </c>
    </row>
    <row r="8" spans="1:37" ht="14.1" customHeight="1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141"/>
      <c r="F8" s="135">
        <f>'M2-In'!F8</f>
        <v>0</v>
      </c>
      <c r="G8" s="135">
        <f>'M2-In'!G8</f>
        <v>0</v>
      </c>
      <c r="H8" s="135">
        <f>'M2-In'!H8</f>
        <v>0</v>
      </c>
      <c r="I8" s="135">
        <f>'M2-In'!I8</f>
        <v>0</v>
      </c>
      <c r="J8" s="135">
        <f>'M2-In'!J8</f>
        <v>0</v>
      </c>
      <c r="K8" s="135">
        <f>'M2-In'!K8</f>
        <v>0</v>
      </c>
      <c r="L8" s="135">
        <f>'M2-In'!L8</f>
        <v>0</v>
      </c>
      <c r="M8" s="181">
        <f>BerM3!E8</f>
        <v>0</v>
      </c>
      <c r="N8" s="202">
        <f>'M2-In'!N8</f>
        <v>0</v>
      </c>
      <c r="O8" s="141"/>
      <c r="P8" s="202"/>
      <c r="Q8" s="205"/>
      <c r="R8" s="222" t="str">
        <f>BerM3!G8</f>
        <v>OK</v>
      </c>
      <c r="S8" s="141"/>
      <c r="T8" s="180">
        <f>BerM3!P8</f>
        <v>0</v>
      </c>
      <c r="U8" s="202"/>
      <c r="V8" s="221" t="str">
        <f>BerM3!R8</f>
        <v>OK</v>
      </c>
      <c r="W8" s="180">
        <f>BerM3!S8</f>
        <v>0</v>
      </c>
      <c r="X8" s="143"/>
      <c r="Y8" s="135"/>
      <c r="Z8" s="135"/>
      <c r="AA8" s="135"/>
      <c r="AB8" s="135"/>
      <c r="AC8" s="182"/>
      <c r="AD8" s="216"/>
      <c r="AE8" s="216"/>
      <c r="AF8" s="216"/>
      <c r="AG8" s="216"/>
      <c r="AH8" s="216"/>
      <c r="AI8" s="216"/>
      <c r="AJ8" s="216"/>
      <c r="AK8" s="221" t="str">
        <f>BerM3!U8</f>
        <v>OK</v>
      </c>
    </row>
    <row r="9" spans="1:37" ht="14.1" customHeight="1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141"/>
      <c r="F9" s="135">
        <f>'M2-In'!F9</f>
        <v>0</v>
      </c>
      <c r="G9" s="135">
        <f>'M2-In'!G9</f>
        <v>0</v>
      </c>
      <c r="H9" s="135">
        <f>'M2-In'!H9</f>
        <v>0</v>
      </c>
      <c r="I9" s="135">
        <f>'M2-In'!I9</f>
        <v>0</v>
      </c>
      <c r="J9" s="135">
        <f>'M2-In'!J9</f>
        <v>0</v>
      </c>
      <c r="K9" s="135">
        <f>'M2-In'!K9</f>
        <v>0</v>
      </c>
      <c r="L9" s="135">
        <f>'M2-In'!L9</f>
        <v>0</v>
      </c>
      <c r="M9" s="181">
        <f>BerM3!E9</f>
        <v>0</v>
      </c>
      <c r="N9" s="202">
        <f>'M2-In'!N9</f>
        <v>0</v>
      </c>
      <c r="O9" s="141"/>
      <c r="P9" s="202"/>
      <c r="Q9" s="205"/>
      <c r="R9" s="222" t="str">
        <f>BerM3!G9</f>
        <v>OK</v>
      </c>
      <c r="S9" s="141"/>
      <c r="T9" s="180">
        <f>BerM3!P9</f>
        <v>0</v>
      </c>
      <c r="U9" s="202"/>
      <c r="V9" s="221" t="str">
        <f>BerM3!R9</f>
        <v>OK</v>
      </c>
      <c r="W9" s="180">
        <f>BerM3!S9</f>
        <v>0</v>
      </c>
      <c r="X9" s="143"/>
      <c r="Y9" s="135"/>
      <c r="Z9" s="135"/>
      <c r="AA9" s="135"/>
      <c r="AB9" s="135"/>
      <c r="AC9" s="182"/>
      <c r="AD9" s="216"/>
      <c r="AE9" s="216"/>
      <c r="AF9" s="216"/>
      <c r="AG9" s="216"/>
      <c r="AH9" s="216"/>
      <c r="AI9" s="216"/>
      <c r="AJ9" s="216"/>
      <c r="AK9" s="221" t="str">
        <f>BerM3!U9</f>
        <v>OK</v>
      </c>
    </row>
    <row r="10" spans="1:37" ht="14.1" customHeight="1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141"/>
      <c r="F10" s="135">
        <f>'M2-In'!F10</f>
        <v>0</v>
      </c>
      <c r="G10" s="135">
        <f>'M2-In'!G10</f>
        <v>0</v>
      </c>
      <c r="H10" s="135">
        <f>'M2-In'!H10</f>
        <v>0</v>
      </c>
      <c r="I10" s="135">
        <f>'M2-In'!I10</f>
        <v>0</v>
      </c>
      <c r="J10" s="135">
        <f>'M2-In'!J10</f>
        <v>0</v>
      </c>
      <c r="K10" s="135">
        <f>'M2-In'!K10</f>
        <v>0</v>
      </c>
      <c r="L10" s="135">
        <f>'M2-In'!L10</f>
        <v>0</v>
      </c>
      <c r="M10" s="181">
        <f>BerM3!E10</f>
        <v>0</v>
      </c>
      <c r="N10" s="202">
        <f>'M2-In'!N10</f>
        <v>0</v>
      </c>
      <c r="O10" s="141"/>
      <c r="P10" s="202"/>
      <c r="Q10" s="205"/>
      <c r="R10" s="222" t="str">
        <f>BerM3!G10</f>
        <v>OK</v>
      </c>
      <c r="S10" s="141"/>
      <c r="T10" s="180">
        <f>BerM3!P10</f>
        <v>0</v>
      </c>
      <c r="U10" s="202"/>
      <c r="V10" s="221" t="str">
        <f>BerM3!R10</f>
        <v>OK</v>
      </c>
      <c r="W10" s="180">
        <f>BerM3!S10</f>
        <v>0</v>
      </c>
      <c r="X10" s="143"/>
      <c r="Y10" s="135"/>
      <c r="Z10" s="135"/>
      <c r="AA10" s="135"/>
      <c r="AB10" s="135"/>
      <c r="AC10" s="182"/>
      <c r="AD10" s="216"/>
      <c r="AE10" s="216"/>
      <c r="AF10" s="216"/>
      <c r="AG10" s="216"/>
      <c r="AH10" s="216"/>
      <c r="AI10" s="216"/>
      <c r="AJ10" s="216"/>
      <c r="AK10" s="221" t="str">
        <f>BerM3!U10</f>
        <v>OK</v>
      </c>
    </row>
    <row r="11" spans="1:37" ht="14.1" customHeight="1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141"/>
      <c r="F11" s="135">
        <f>'M2-In'!F11</f>
        <v>0</v>
      </c>
      <c r="G11" s="135">
        <f>'M2-In'!G11</f>
        <v>0</v>
      </c>
      <c r="H11" s="135">
        <f>'M2-In'!H11</f>
        <v>0</v>
      </c>
      <c r="I11" s="135">
        <f>'M2-In'!I11</f>
        <v>0</v>
      </c>
      <c r="J11" s="135">
        <f>'M2-In'!J11</f>
        <v>0</v>
      </c>
      <c r="K11" s="135">
        <f>'M2-In'!K11</f>
        <v>0</v>
      </c>
      <c r="L11" s="135">
        <f>'M2-In'!L11</f>
        <v>0</v>
      </c>
      <c r="M11" s="181">
        <f>BerM3!E11</f>
        <v>0</v>
      </c>
      <c r="N11" s="202">
        <f>'M2-In'!N11</f>
        <v>0</v>
      </c>
      <c r="O11" s="141"/>
      <c r="P11" s="202"/>
      <c r="Q11" s="205"/>
      <c r="R11" s="222" t="str">
        <f>BerM3!G11</f>
        <v>OK</v>
      </c>
      <c r="S11" s="141"/>
      <c r="T11" s="180">
        <f>BerM3!P11</f>
        <v>0</v>
      </c>
      <c r="U11" s="202"/>
      <c r="V11" s="221" t="str">
        <f>BerM3!R11</f>
        <v>OK</v>
      </c>
      <c r="W11" s="180">
        <f>BerM3!S11</f>
        <v>0</v>
      </c>
      <c r="X11" s="143"/>
      <c r="Y11" s="135"/>
      <c r="Z11" s="135"/>
      <c r="AA11" s="135"/>
      <c r="AB11" s="135"/>
      <c r="AC11" s="182"/>
      <c r="AD11" s="216"/>
      <c r="AE11" s="216"/>
      <c r="AF11" s="216"/>
      <c r="AG11" s="216"/>
      <c r="AH11" s="216"/>
      <c r="AI11" s="216"/>
      <c r="AJ11" s="216"/>
      <c r="AK11" s="221" t="str">
        <f>BerM3!U11</f>
        <v>OK</v>
      </c>
    </row>
    <row r="12" spans="1:37" ht="14.1" customHeight="1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141"/>
      <c r="F12" s="135">
        <f>'M2-In'!F12</f>
        <v>0</v>
      </c>
      <c r="G12" s="135">
        <f>'M2-In'!G12</f>
        <v>0</v>
      </c>
      <c r="H12" s="135">
        <f>'M2-In'!H12</f>
        <v>0</v>
      </c>
      <c r="I12" s="135">
        <f>'M2-In'!I12</f>
        <v>0</v>
      </c>
      <c r="J12" s="135">
        <f>'M2-In'!J12</f>
        <v>0</v>
      </c>
      <c r="K12" s="135">
        <f>'M2-In'!K12</f>
        <v>0</v>
      </c>
      <c r="L12" s="135">
        <f>'M2-In'!L12</f>
        <v>0</v>
      </c>
      <c r="M12" s="181">
        <f>BerM3!E12</f>
        <v>0</v>
      </c>
      <c r="N12" s="202">
        <f>'M2-In'!N12</f>
        <v>0</v>
      </c>
      <c r="O12" s="141"/>
      <c r="P12" s="202"/>
      <c r="Q12" s="205"/>
      <c r="R12" s="222" t="str">
        <f>BerM3!G12</f>
        <v>OK</v>
      </c>
      <c r="S12" s="141"/>
      <c r="T12" s="180">
        <f>BerM3!P12</f>
        <v>0</v>
      </c>
      <c r="U12" s="202"/>
      <c r="V12" s="221" t="str">
        <f>BerM3!R12</f>
        <v>OK</v>
      </c>
      <c r="W12" s="180">
        <f>BerM3!S12</f>
        <v>0</v>
      </c>
      <c r="X12" s="143"/>
      <c r="Y12" s="135"/>
      <c r="Z12" s="135"/>
      <c r="AA12" s="135"/>
      <c r="AB12" s="135"/>
      <c r="AC12" s="182"/>
      <c r="AD12" s="216"/>
      <c r="AE12" s="216"/>
      <c r="AF12" s="216"/>
      <c r="AG12" s="216"/>
      <c r="AH12" s="216"/>
      <c r="AI12" s="216"/>
      <c r="AJ12" s="216"/>
      <c r="AK12" s="221" t="str">
        <f>BerM3!U12</f>
        <v>OK</v>
      </c>
    </row>
    <row r="13" spans="1:37" ht="14.1" customHeight="1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141"/>
      <c r="F13" s="135">
        <f>'M2-In'!F13</f>
        <v>0</v>
      </c>
      <c r="G13" s="135">
        <f>'M2-In'!G13</f>
        <v>0</v>
      </c>
      <c r="H13" s="135">
        <f>'M2-In'!H13</f>
        <v>0</v>
      </c>
      <c r="I13" s="135">
        <f>'M2-In'!I13</f>
        <v>0</v>
      </c>
      <c r="J13" s="135">
        <f>'M2-In'!J13</f>
        <v>0</v>
      </c>
      <c r="K13" s="135">
        <f>'M2-In'!K13</f>
        <v>0</v>
      </c>
      <c r="L13" s="135">
        <f>'M2-In'!L13</f>
        <v>0</v>
      </c>
      <c r="M13" s="181">
        <f>BerM3!E13</f>
        <v>0</v>
      </c>
      <c r="N13" s="202">
        <f>'M2-In'!N13</f>
        <v>0</v>
      </c>
      <c r="O13" s="141"/>
      <c r="P13" s="202"/>
      <c r="Q13" s="205"/>
      <c r="R13" s="222" t="str">
        <f>BerM3!G13</f>
        <v>OK</v>
      </c>
      <c r="S13" s="141"/>
      <c r="T13" s="180">
        <f>BerM3!P13</f>
        <v>0</v>
      </c>
      <c r="U13" s="202"/>
      <c r="V13" s="221" t="str">
        <f>BerM3!R13</f>
        <v>OK</v>
      </c>
      <c r="W13" s="180">
        <f>BerM3!S13</f>
        <v>0</v>
      </c>
      <c r="X13" s="143"/>
      <c r="Y13" s="135"/>
      <c r="Z13" s="135"/>
      <c r="AA13" s="135"/>
      <c r="AB13" s="135"/>
      <c r="AC13" s="182"/>
      <c r="AD13" s="216"/>
      <c r="AE13" s="216"/>
      <c r="AF13" s="216"/>
      <c r="AG13" s="216"/>
      <c r="AH13" s="216"/>
      <c r="AI13" s="216"/>
      <c r="AJ13" s="216"/>
      <c r="AK13" s="221" t="str">
        <f>BerM3!U13</f>
        <v>OK</v>
      </c>
    </row>
    <row r="14" spans="1:37" ht="14.1" customHeight="1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141"/>
      <c r="F14" s="135">
        <f>'M2-In'!F14</f>
        <v>0</v>
      </c>
      <c r="G14" s="135">
        <f>'M2-In'!G14</f>
        <v>0</v>
      </c>
      <c r="H14" s="135">
        <f>'M2-In'!H14</f>
        <v>0</v>
      </c>
      <c r="I14" s="135">
        <f>'M2-In'!I14</f>
        <v>0</v>
      </c>
      <c r="J14" s="135">
        <f>'M2-In'!J14</f>
        <v>0</v>
      </c>
      <c r="K14" s="135">
        <f>'M2-In'!K14</f>
        <v>0</v>
      </c>
      <c r="L14" s="135">
        <f>'M2-In'!L14</f>
        <v>0</v>
      </c>
      <c r="M14" s="181">
        <f>BerM3!E14</f>
        <v>0</v>
      </c>
      <c r="N14" s="202">
        <f>'M2-In'!N14</f>
        <v>0</v>
      </c>
      <c r="O14" s="141"/>
      <c r="P14" s="202"/>
      <c r="Q14" s="205"/>
      <c r="R14" s="222" t="str">
        <f>BerM3!G14</f>
        <v>OK</v>
      </c>
      <c r="S14" s="141"/>
      <c r="T14" s="180">
        <f>BerM3!P14</f>
        <v>0</v>
      </c>
      <c r="U14" s="202"/>
      <c r="V14" s="221" t="str">
        <f>BerM3!R14</f>
        <v>OK</v>
      </c>
      <c r="W14" s="180">
        <f>BerM3!S14</f>
        <v>0</v>
      </c>
      <c r="X14" s="143"/>
      <c r="Y14" s="135"/>
      <c r="Z14" s="135"/>
      <c r="AA14" s="135"/>
      <c r="AB14" s="135"/>
      <c r="AC14" s="182"/>
      <c r="AD14" s="216"/>
      <c r="AE14" s="216"/>
      <c r="AF14" s="216"/>
      <c r="AG14" s="216"/>
      <c r="AH14" s="216"/>
      <c r="AI14" s="216"/>
      <c r="AJ14" s="216"/>
      <c r="AK14" s="221" t="str">
        <f>BerM3!U14</f>
        <v>OK</v>
      </c>
    </row>
    <row r="15" spans="1:37" ht="14.1" customHeight="1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141"/>
      <c r="F15" s="135">
        <f>'M2-In'!F15</f>
        <v>0</v>
      </c>
      <c r="G15" s="135">
        <f>'M2-In'!G15</f>
        <v>0</v>
      </c>
      <c r="H15" s="135">
        <f>'M2-In'!H15</f>
        <v>0</v>
      </c>
      <c r="I15" s="135">
        <f>'M2-In'!I15</f>
        <v>0</v>
      </c>
      <c r="J15" s="135">
        <f>'M2-In'!J15</f>
        <v>0</v>
      </c>
      <c r="K15" s="135">
        <f>'M2-In'!K15</f>
        <v>0</v>
      </c>
      <c r="L15" s="135">
        <f>'M2-In'!L15</f>
        <v>0</v>
      </c>
      <c r="M15" s="181">
        <f>BerM3!E15</f>
        <v>0</v>
      </c>
      <c r="N15" s="202">
        <f>'M2-In'!N15</f>
        <v>0</v>
      </c>
      <c r="O15" s="141"/>
      <c r="P15" s="202"/>
      <c r="Q15" s="205"/>
      <c r="R15" s="222" t="str">
        <f>BerM3!G15</f>
        <v>OK</v>
      </c>
      <c r="S15" s="141"/>
      <c r="T15" s="180">
        <f>BerM3!P15</f>
        <v>0</v>
      </c>
      <c r="U15" s="202"/>
      <c r="V15" s="221" t="str">
        <f>BerM3!R15</f>
        <v>OK</v>
      </c>
      <c r="W15" s="180">
        <f>BerM3!S15</f>
        <v>0</v>
      </c>
      <c r="X15" s="143"/>
      <c r="Y15" s="135"/>
      <c r="Z15" s="135"/>
      <c r="AA15" s="135"/>
      <c r="AB15" s="135"/>
      <c r="AC15" s="182"/>
      <c r="AD15" s="216"/>
      <c r="AE15" s="216"/>
      <c r="AF15" s="216"/>
      <c r="AG15" s="216"/>
      <c r="AH15" s="216"/>
      <c r="AI15" s="216"/>
      <c r="AJ15" s="216"/>
      <c r="AK15" s="221" t="str">
        <f>BerM3!U15</f>
        <v>OK</v>
      </c>
    </row>
    <row r="16" spans="1:37" ht="14.1" customHeight="1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141"/>
      <c r="F16" s="135">
        <f>'M2-In'!F16</f>
        <v>0</v>
      </c>
      <c r="G16" s="135">
        <f>'M2-In'!G16</f>
        <v>0</v>
      </c>
      <c r="H16" s="135">
        <f>'M2-In'!H16</f>
        <v>0</v>
      </c>
      <c r="I16" s="135">
        <f>'M2-In'!I16</f>
        <v>0</v>
      </c>
      <c r="J16" s="135">
        <f>'M2-In'!J16</f>
        <v>0</v>
      </c>
      <c r="K16" s="135">
        <f>'M2-In'!K16</f>
        <v>0</v>
      </c>
      <c r="L16" s="135">
        <f>'M2-In'!L16</f>
        <v>0</v>
      </c>
      <c r="M16" s="181">
        <f>BerM3!E16</f>
        <v>0</v>
      </c>
      <c r="N16" s="202">
        <f>'M2-In'!N16</f>
        <v>0</v>
      </c>
      <c r="O16" s="141"/>
      <c r="P16" s="202"/>
      <c r="Q16" s="205"/>
      <c r="R16" s="222" t="str">
        <f>BerM3!G16</f>
        <v>OK</v>
      </c>
      <c r="S16" s="141"/>
      <c r="T16" s="180">
        <f>BerM3!P16</f>
        <v>0</v>
      </c>
      <c r="U16" s="202"/>
      <c r="V16" s="221" t="str">
        <f>BerM3!R16</f>
        <v>OK</v>
      </c>
      <c r="W16" s="180">
        <f>BerM3!S16</f>
        <v>0</v>
      </c>
      <c r="X16" s="143"/>
      <c r="Y16" s="135"/>
      <c r="Z16" s="135"/>
      <c r="AA16" s="135"/>
      <c r="AB16" s="135"/>
      <c r="AC16" s="182"/>
      <c r="AD16" s="216"/>
      <c r="AE16" s="216"/>
      <c r="AF16" s="216"/>
      <c r="AG16" s="216"/>
      <c r="AH16" s="216"/>
      <c r="AI16" s="216"/>
      <c r="AJ16" s="216"/>
      <c r="AK16" s="221" t="str">
        <f>BerM3!U16</f>
        <v>OK</v>
      </c>
    </row>
    <row r="17" spans="1:37" ht="14.1" customHeight="1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141"/>
      <c r="F17" s="135">
        <f>'M2-In'!F17</f>
        <v>0</v>
      </c>
      <c r="G17" s="135">
        <f>'M2-In'!G17</f>
        <v>0</v>
      </c>
      <c r="H17" s="135">
        <f>'M2-In'!H17</f>
        <v>0</v>
      </c>
      <c r="I17" s="135">
        <f>'M2-In'!I17</f>
        <v>0</v>
      </c>
      <c r="J17" s="135">
        <f>'M2-In'!J17</f>
        <v>0</v>
      </c>
      <c r="K17" s="135">
        <f>'M2-In'!K17</f>
        <v>0</v>
      </c>
      <c r="L17" s="135">
        <f>'M2-In'!L17</f>
        <v>0</v>
      </c>
      <c r="M17" s="181">
        <f>BerM3!E17</f>
        <v>0</v>
      </c>
      <c r="N17" s="202">
        <f>'M2-In'!N17</f>
        <v>0</v>
      </c>
      <c r="O17" s="141"/>
      <c r="P17" s="202"/>
      <c r="Q17" s="205"/>
      <c r="R17" s="222" t="str">
        <f>BerM3!G17</f>
        <v>OK</v>
      </c>
      <c r="S17" s="141"/>
      <c r="T17" s="180">
        <f>BerM3!P17</f>
        <v>0</v>
      </c>
      <c r="U17" s="202"/>
      <c r="V17" s="221" t="str">
        <f>BerM3!R17</f>
        <v>OK</v>
      </c>
      <c r="W17" s="180">
        <f>BerM3!S17</f>
        <v>0</v>
      </c>
      <c r="X17" s="143"/>
      <c r="Y17" s="135"/>
      <c r="Z17" s="135"/>
      <c r="AA17" s="135"/>
      <c r="AB17" s="135"/>
      <c r="AC17" s="182"/>
      <c r="AD17" s="216"/>
      <c r="AE17" s="216"/>
      <c r="AF17" s="216"/>
      <c r="AG17" s="216"/>
      <c r="AH17" s="216"/>
      <c r="AI17" s="216"/>
      <c r="AJ17" s="216"/>
      <c r="AK17" s="221" t="str">
        <f>BerM3!U17</f>
        <v>OK</v>
      </c>
    </row>
    <row r="18" spans="1:37" ht="14.1" customHeight="1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141"/>
      <c r="F18" s="135">
        <f>'M2-In'!F18</f>
        <v>0</v>
      </c>
      <c r="G18" s="135">
        <f>'M2-In'!G18</f>
        <v>0</v>
      </c>
      <c r="H18" s="135">
        <f>'M2-In'!H18</f>
        <v>0</v>
      </c>
      <c r="I18" s="135">
        <f>'M2-In'!I18</f>
        <v>0</v>
      </c>
      <c r="J18" s="135">
        <f>'M2-In'!J18</f>
        <v>0</v>
      </c>
      <c r="K18" s="135">
        <f>'M2-In'!K18</f>
        <v>0</v>
      </c>
      <c r="L18" s="135">
        <f>'M2-In'!L18</f>
        <v>0</v>
      </c>
      <c r="M18" s="181">
        <f>BerM3!E18</f>
        <v>0</v>
      </c>
      <c r="N18" s="202">
        <f>'M2-In'!N18</f>
        <v>0</v>
      </c>
      <c r="O18" s="141"/>
      <c r="P18" s="202"/>
      <c r="Q18" s="205"/>
      <c r="R18" s="222" t="str">
        <f>BerM3!G18</f>
        <v>OK</v>
      </c>
      <c r="S18" s="141"/>
      <c r="T18" s="180">
        <f>BerM3!P18</f>
        <v>0</v>
      </c>
      <c r="U18" s="202"/>
      <c r="V18" s="221" t="str">
        <f>BerM3!R18</f>
        <v>OK</v>
      </c>
      <c r="W18" s="180">
        <f>BerM3!S18</f>
        <v>0</v>
      </c>
      <c r="X18" s="143"/>
      <c r="Y18" s="135"/>
      <c r="Z18" s="135"/>
      <c r="AA18" s="135"/>
      <c r="AB18" s="135"/>
      <c r="AC18" s="182"/>
      <c r="AD18" s="216"/>
      <c r="AE18" s="216"/>
      <c r="AF18" s="216"/>
      <c r="AG18" s="216"/>
      <c r="AH18" s="216"/>
      <c r="AI18" s="216"/>
      <c r="AJ18" s="216"/>
      <c r="AK18" s="221" t="str">
        <f>BerM3!U18</f>
        <v>OK</v>
      </c>
    </row>
    <row r="19" spans="1:37" ht="14.1" customHeight="1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141"/>
      <c r="F19" s="135">
        <f>'M2-In'!F19</f>
        <v>0</v>
      </c>
      <c r="G19" s="135">
        <f>'M2-In'!G19</f>
        <v>0</v>
      </c>
      <c r="H19" s="135">
        <f>'M2-In'!H19</f>
        <v>0</v>
      </c>
      <c r="I19" s="135">
        <f>'M2-In'!I19</f>
        <v>0</v>
      </c>
      <c r="J19" s="135">
        <f>'M2-In'!J19</f>
        <v>0</v>
      </c>
      <c r="K19" s="135">
        <f>'M2-In'!K19</f>
        <v>0</v>
      </c>
      <c r="L19" s="135">
        <f>'M2-In'!L19</f>
        <v>0</v>
      </c>
      <c r="M19" s="181">
        <f>BerM3!E19</f>
        <v>0</v>
      </c>
      <c r="N19" s="202">
        <f>'M2-In'!N19</f>
        <v>0</v>
      </c>
      <c r="O19" s="141"/>
      <c r="P19" s="202"/>
      <c r="Q19" s="205"/>
      <c r="R19" s="222" t="str">
        <f>BerM3!G19</f>
        <v>OK</v>
      </c>
      <c r="S19" s="141"/>
      <c r="T19" s="180">
        <f>BerM3!P19</f>
        <v>0</v>
      </c>
      <c r="U19" s="202"/>
      <c r="V19" s="221" t="str">
        <f>BerM3!R19</f>
        <v>OK</v>
      </c>
      <c r="W19" s="180">
        <f>BerM3!S19</f>
        <v>0</v>
      </c>
      <c r="X19" s="143"/>
      <c r="Y19" s="135"/>
      <c r="Z19" s="135"/>
      <c r="AA19" s="135"/>
      <c r="AB19" s="135"/>
      <c r="AC19" s="182"/>
      <c r="AD19" s="216"/>
      <c r="AE19" s="216"/>
      <c r="AF19" s="216"/>
      <c r="AG19" s="216"/>
      <c r="AH19" s="216"/>
      <c r="AI19" s="216"/>
      <c r="AJ19" s="216"/>
      <c r="AK19" s="221" t="str">
        <f>BerM3!U19</f>
        <v>OK</v>
      </c>
    </row>
    <row r="20" spans="1:37" ht="14.1" customHeight="1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141"/>
      <c r="F20" s="135">
        <f>'M2-In'!F20</f>
        <v>0</v>
      </c>
      <c r="G20" s="135">
        <f>'M2-In'!G20</f>
        <v>0</v>
      </c>
      <c r="H20" s="135">
        <f>'M2-In'!H20</f>
        <v>0</v>
      </c>
      <c r="I20" s="135">
        <f>'M2-In'!I20</f>
        <v>0</v>
      </c>
      <c r="J20" s="135">
        <f>'M2-In'!J20</f>
        <v>0</v>
      </c>
      <c r="K20" s="135">
        <f>'M2-In'!K20</f>
        <v>0</v>
      </c>
      <c r="L20" s="135">
        <f>'M2-In'!L20</f>
        <v>0</v>
      </c>
      <c r="M20" s="181">
        <f>BerM3!E20</f>
        <v>0</v>
      </c>
      <c r="N20" s="202">
        <f>'M2-In'!N20</f>
        <v>0</v>
      </c>
      <c r="O20" s="141"/>
      <c r="P20" s="202"/>
      <c r="Q20" s="205"/>
      <c r="R20" s="222" t="str">
        <f>BerM3!G20</f>
        <v>OK</v>
      </c>
      <c r="S20" s="141"/>
      <c r="T20" s="180">
        <f>BerM3!P20</f>
        <v>0</v>
      </c>
      <c r="U20" s="202"/>
      <c r="V20" s="221" t="str">
        <f>BerM3!R20</f>
        <v>OK</v>
      </c>
      <c r="W20" s="180">
        <f>BerM3!S20</f>
        <v>0</v>
      </c>
      <c r="X20" s="143"/>
      <c r="Y20" s="135"/>
      <c r="Z20" s="135"/>
      <c r="AA20" s="135"/>
      <c r="AB20" s="135"/>
      <c r="AC20" s="182"/>
      <c r="AD20" s="216"/>
      <c r="AE20" s="216"/>
      <c r="AF20" s="216"/>
      <c r="AG20" s="216"/>
      <c r="AH20" s="216"/>
      <c r="AI20" s="216"/>
      <c r="AJ20" s="216"/>
      <c r="AK20" s="221" t="str">
        <f>BerM3!U20</f>
        <v>OK</v>
      </c>
    </row>
    <row r="21" spans="1:37" ht="14.1" customHeight="1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141"/>
      <c r="F21" s="135">
        <f>'M2-In'!F21</f>
        <v>0</v>
      </c>
      <c r="G21" s="135">
        <f>'M2-In'!G21</f>
        <v>0</v>
      </c>
      <c r="H21" s="135">
        <f>'M2-In'!H21</f>
        <v>0</v>
      </c>
      <c r="I21" s="135">
        <f>'M2-In'!I21</f>
        <v>0</v>
      </c>
      <c r="J21" s="135">
        <f>'M2-In'!J21</f>
        <v>0</v>
      </c>
      <c r="K21" s="135">
        <f>'M2-In'!K21</f>
        <v>0</v>
      </c>
      <c r="L21" s="135">
        <f>'M2-In'!L21</f>
        <v>0</v>
      </c>
      <c r="M21" s="181">
        <f>BerM3!E21</f>
        <v>0</v>
      </c>
      <c r="N21" s="202">
        <f>'M2-In'!N21</f>
        <v>0</v>
      </c>
      <c r="O21" s="141"/>
      <c r="P21" s="202"/>
      <c r="Q21" s="205"/>
      <c r="R21" s="222" t="str">
        <f>BerM3!G21</f>
        <v>OK</v>
      </c>
      <c r="S21" s="141"/>
      <c r="T21" s="180">
        <f>BerM3!P21</f>
        <v>0</v>
      </c>
      <c r="U21" s="202"/>
      <c r="V21" s="221" t="str">
        <f>BerM3!R21</f>
        <v>OK</v>
      </c>
      <c r="W21" s="180">
        <f>BerM3!S21</f>
        <v>0</v>
      </c>
      <c r="X21" s="143"/>
      <c r="Y21" s="135"/>
      <c r="Z21" s="135"/>
      <c r="AA21" s="135"/>
      <c r="AB21" s="135"/>
      <c r="AC21" s="182"/>
      <c r="AD21" s="216"/>
      <c r="AE21" s="216"/>
      <c r="AF21" s="216"/>
      <c r="AG21" s="216"/>
      <c r="AH21" s="216"/>
      <c r="AI21" s="216"/>
      <c r="AJ21" s="216"/>
      <c r="AK21" s="221" t="str">
        <f>BerM3!U21</f>
        <v>OK</v>
      </c>
    </row>
    <row r="22" spans="1:37" ht="14.1" customHeight="1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141"/>
      <c r="F22" s="135">
        <f>'M2-In'!F22</f>
        <v>0</v>
      </c>
      <c r="G22" s="135">
        <f>'M2-In'!G22</f>
        <v>0</v>
      </c>
      <c r="H22" s="135">
        <f>'M2-In'!H22</f>
        <v>0</v>
      </c>
      <c r="I22" s="135">
        <f>'M2-In'!I22</f>
        <v>0</v>
      </c>
      <c r="J22" s="135">
        <f>'M2-In'!J22</f>
        <v>0</v>
      </c>
      <c r="K22" s="135">
        <f>'M2-In'!K22</f>
        <v>0</v>
      </c>
      <c r="L22" s="135">
        <f>'M2-In'!L22</f>
        <v>0</v>
      </c>
      <c r="M22" s="181">
        <f>BerM3!E22</f>
        <v>0</v>
      </c>
      <c r="N22" s="202">
        <f>'M2-In'!N22</f>
        <v>0</v>
      </c>
      <c r="O22" s="141"/>
      <c r="P22" s="202"/>
      <c r="Q22" s="205"/>
      <c r="R22" s="222" t="str">
        <f>BerM3!G22</f>
        <v>OK</v>
      </c>
      <c r="S22" s="141"/>
      <c r="T22" s="180">
        <f>BerM3!P22</f>
        <v>0</v>
      </c>
      <c r="U22" s="202"/>
      <c r="V22" s="221" t="str">
        <f>BerM3!R22</f>
        <v>OK</v>
      </c>
      <c r="W22" s="180">
        <f>BerM3!S22</f>
        <v>0</v>
      </c>
      <c r="X22" s="143"/>
      <c r="Y22" s="135"/>
      <c r="Z22" s="135"/>
      <c r="AA22" s="135"/>
      <c r="AB22" s="135"/>
      <c r="AC22" s="182"/>
      <c r="AD22" s="216"/>
      <c r="AE22" s="216"/>
      <c r="AF22" s="216"/>
      <c r="AG22" s="216"/>
      <c r="AH22" s="216"/>
      <c r="AI22" s="216"/>
      <c r="AJ22" s="216"/>
      <c r="AK22" s="221" t="str">
        <f>BerM3!U22</f>
        <v>OK</v>
      </c>
    </row>
    <row r="23" spans="1:37" ht="14.1" customHeight="1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141"/>
      <c r="F23" s="135">
        <f>'M2-In'!F23</f>
        <v>0</v>
      </c>
      <c r="G23" s="135">
        <f>'M2-In'!G23</f>
        <v>0</v>
      </c>
      <c r="H23" s="135">
        <f>'M2-In'!H23</f>
        <v>0</v>
      </c>
      <c r="I23" s="135">
        <f>'M2-In'!I23</f>
        <v>0</v>
      </c>
      <c r="J23" s="135">
        <f>'M2-In'!J23</f>
        <v>0</v>
      </c>
      <c r="K23" s="135">
        <f>'M2-In'!K23</f>
        <v>0</v>
      </c>
      <c r="L23" s="135">
        <f>'M2-In'!L23</f>
        <v>0</v>
      </c>
      <c r="M23" s="181">
        <f>BerM3!E23</f>
        <v>0</v>
      </c>
      <c r="N23" s="202">
        <f>'M2-In'!N23</f>
        <v>0</v>
      </c>
      <c r="O23" s="141"/>
      <c r="P23" s="202"/>
      <c r="Q23" s="205"/>
      <c r="R23" s="222" t="str">
        <f>BerM3!G23</f>
        <v>OK</v>
      </c>
      <c r="S23" s="141"/>
      <c r="T23" s="180">
        <f>BerM3!P23</f>
        <v>0</v>
      </c>
      <c r="U23" s="202"/>
      <c r="V23" s="221" t="str">
        <f>BerM3!R23</f>
        <v>OK</v>
      </c>
      <c r="W23" s="180">
        <f>BerM3!S23</f>
        <v>0</v>
      </c>
      <c r="X23" s="143"/>
      <c r="Y23" s="135"/>
      <c r="Z23" s="135"/>
      <c r="AA23" s="135"/>
      <c r="AB23" s="135"/>
      <c r="AC23" s="182"/>
      <c r="AD23" s="216"/>
      <c r="AE23" s="216"/>
      <c r="AF23" s="216"/>
      <c r="AG23" s="216"/>
      <c r="AH23" s="216"/>
      <c r="AI23" s="216"/>
      <c r="AJ23" s="216"/>
      <c r="AK23" s="221" t="str">
        <f>BerM3!U23</f>
        <v>OK</v>
      </c>
    </row>
    <row r="24" spans="1:37" ht="14.1" customHeight="1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141"/>
      <c r="F24" s="135">
        <f>'M2-In'!F24</f>
        <v>0</v>
      </c>
      <c r="G24" s="135">
        <f>'M2-In'!G24</f>
        <v>0</v>
      </c>
      <c r="H24" s="135">
        <f>'M2-In'!H24</f>
        <v>0</v>
      </c>
      <c r="I24" s="135">
        <f>'M2-In'!I24</f>
        <v>0</v>
      </c>
      <c r="J24" s="135">
        <f>'M2-In'!J24</f>
        <v>0</v>
      </c>
      <c r="K24" s="135">
        <f>'M2-In'!K24</f>
        <v>0</v>
      </c>
      <c r="L24" s="135">
        <f>'M2-In'!L24</f>
        <v>0</v>
      </c>
      <c r="M24" s="181">
        <f>BerM3!E24</f>
        <v>0</v>
      </c>
      <c r="N24" s="202">
        <f>'M2-In'!N24</f>
        <v>0</v>
      </c>
      <c r="O24" s="141"/>
      <c r="P24" s="202"/>
      <c r="Q24" s="205"/>
      <c r="R24" s="222" t="str">
        <f>BerM3!G24</f>
        <v>OK</v>
      </c>
      <c r="S24" s="141"/>
      <c r="T24" s="180">
        <f>BerM3!P24</f>
        <v>0</v>
      </c>
      <c r="U24" s="202"/>
      <c r="V24" s="221" t="str">
        <f>BerM3!R24</f>
        <v>OK</v>
      </c>
      <c r="W24" s="180">
        <f>BerM3!S24</f>
        <v>0</v>
      </c>
      <c r="X24" s="143"/>
      <c r="Y24" s="135"/>
      <c r="Z24" s="135"/>
      <c r="AA24" s="135"/>
      <c r="AB24" s="135"/>
      <c r="AC24" s="182"/>
      <c r="AD24" s="216"/>
      <c r="AE24" s="216"/>
      <c r="AF24" s="216"/>
      <c r="AG24" s="216"/>
      <c r="AH24" s="216"/>
      <c r="AI24" s="216"/>
      <c r="AJ24" s="216"/>
      <c r="AK24" s="221" t="str">
        <f>BerM3!U24</f>
        <v>OK</v>
      </c>
    </row>
    <row r="25" spans="1:37" ht="14.1" customHeight="1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141"/>
      <c r="F25" s="135">
        <f>'M2-In'!F25</f>
        <v>0</v>
      </c>
      <c r="G25" s="135">
        <f>'M2-In'!G25</f>
        <v>0</v>
      </c>
      <c r="H25" s="135">
        <f>'M2-In'!H25</f>
        <v>0</v>
      </c>
      <c r="I25" s="135">
        <f>'M2-In'!I25</f>
        <v>0</v>
      </c>
      <c r="J25" s="135">
        <f>'M2-In'!J25</f>
        <v>0</v>
      </c>
      <c r="K25" s="135">
        <f>'M2-In'!K25</f>
        <v>0</v>
      </c>
      <c r="L25" s="135">
        <f>'M2-In'!L25</f>
        <v>0</v>
      </c>
      <c r="M25" s="181">
        <f>BerM3!E25</f>
        <v>0</v>
      </c>
      <c r="N25" s="202">
        <f>'M2-In'!N25</f>
        <v>0</v>
      </c>
      <c r="O25" s="141"/>
      <c r="P25" s="202"/>
      <c r="Q25" s="205"/>
      <c r="R25" s="222" t="str">
        <f>BerM3!G25</f>
        <v>OK</v>
      </c>
      <c r="S25" s="141"/>
      <c r="T25" s="180">
        <f>BerM3!P25</f>
        <v>0</v>
      </c>
      <c r="U25" s="202"/>
      <c r="V25" s="221" t="str">
        <f>BerM3!R25</f>
        <v>OK</v>
      </c>
      <c r="W25" s="180">
        <f>BerM3!S25</f>
        <v>0</v>
      </c>
      <c r="X25" s="143"/>
      <c r="Y25" s="135"/>
      <c r="Z25" s="135"/>
      <c r="AA25" s="135"/>
      <c r="AB25" s="135"/>
      <c r="AC25" s="182"/>
      <c r="AD25" s="216"/>
      <c r="AE25" s="216"/>
      <c r="AF25" s="216"/>
      <c r="AG25" s="216"/>
      <c r="AH25" s="216"/>
      <c r="AI25" s="216"/>
      <c r="AJ25" s="216"/>
      <c r="AK25" s="221" t="str">
        <f>BerM3!U25</f>
        <v>OK</v>
      </c>
    </row>
    <row r="26" spans="1:37" ht="14.1" customHeight="1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141"/>
      <c r="F26" s="135">
        <f>'M2-In'!F26</f>
        <v>0</v>
      </c>
      <c r="G26" s="135">
        <f>'M2-In'!G26</f>
        <v>0</v>
      </c>
      <c r="H26" s="135">
        <f>'M2-In'!H26</f>
        <v>0</v>
      </c>
      <c r="I26" s="135">
        <f>'M2-In'!I26</f>
        <v>0</v>
      </c>
      <c r="J26" s="135">
        <f>'M2-In'!J26</f>
        <v>0</v>
      </c>
      <c r="K26" s="135">
        <f>'M2-In'!K26</f>
        <v>0</v>
      </c>
      <c r="L26" s="135">
        <f>'M2-In'!L26</f>
        <v>0</v>
      </c>
      <c r="M26" s="181">
        <f>BerM3!E26</f>
        <v>0</v>
      </c>
      <c r="N26" s="202">
        <f>'M2-In'!N26</f>
        <v>0</v>
      </c>
      <c r="O26" s="141"/>
      <c r="P26" s="202"/>
      <c r="Q26" s="205"/>
      <c r="R26" s="222" t="str">
        <f>BerM3!G26</f>
        <v>OK</v>
      </c>
      <c r="S26" s="141"/>
      <c r="T26" s="180">
        <f>BerM3!P26</f>
        <v>0</v>
      </c>
      <c r="U26" s="202"/>
      <c r="V26" s="221" t="str">
        <f>BerM3!R26</f>
        <v>OK</v>
      </c>
      <c r="W26" s="180">
        <f>BerM3!S26</f>
        <v>0</v>
      </c>
      <c r="X26" s="143"/>
      <c r="Y26" s="135"/>
      <c r="Z26" s="135"/>
      <c r="AA26" s="135"/>
      <c r="AB26" s="135"/>
      <c r="AC26" s="182"/>
      <c r="AD26" s="216"/>
      <c r="AE26" s="216"/>
      <c r="AF26" s="216"/>
      <c r="AG26" s="216"/>
      <c r="AH26" s="216"/>
      <c r="AI26" s="216"/>
      <c r="AJ26" s="216"/>
      <c r="AK26" s="221" t="str">
        <f>BerM3!U26</f>
        <v>OK</v>
      </c>
    </row>
    <row r="27" spans="1:37" ht="14.1" customHeight="1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141"/>
      <c r="F27" s="135">
        <f>'M2-In'!F27</f>
        <v>0</v>
      </c>
      <c r="G27" s="135">
        <f>'M2-In'!G27</f>
        <v>0</v>
      </c>
      <c r="H27" s="135">
        <f>'M2-In'!H27</f>
        <v>0</v>
      </c>
      <c r="I27" s="135">
        <f>'M2-In'!I27</f>
        <v>0</v>
      </c>
      <c r="J27" s="135">
        <f>'M2-In'!J27</f>
        <v>0</v>
      </c>
      <c r="K27" s="135">
        <f>'M2-In'!K27</f>
        <v>0</v>
      </c>
      <c r="L27" s="135">
        <f>'M2-In'!L27</f>
        <v>0</v>
      </c>
      <c r="M27" s="181">
        <f>BerM3!E27</f>
        <v>0</v>
      </c>
      <c r="N27" s="202">
        <f>'M2-In'!N27</f>
        <v>0</v>
      </c>
      <c r="O27" s="141"/>
      <c r="P27" s="202"/>
      <c r="Q27" s="205"/>
      <c r="R27" s="222" t="str">
        <f>BerM3!G27</f>
        <v>OK</v>
      </c>
      <c r="S27" s="141"/>
      <c r="T27" s="180">
        <f>BerM3!P27</f>
        <v>0</v>
      </c>
      <c r="U27" s="202"/>
      <c r="V27" s="221" t="str">
        <f>BerM3!R27</f>
        <v>OK</v>
      </c>
      <c r="W27" s="180">
        <f>BerM3!S27</f>
        <v>0</v>
      </c>
      <c r="X27" s="143"/>
      <c r="Y27" s="135"/>
      <c r="Z27" s="135"/>
      <c r="AA27" s="135"/>
      <c r="AB27" s="135"/>
      <c r="AC27" s="182"/>
      <c r="AD27" s="216"/>
      <c r="AE27" s="216"/>
      <c r="AF27" s="216"/>
      <c r="AG27" s="216"/>
      <c r="AH27" s="216"/>
      <c r="AI27" s="216"/>
      <c r="AJ27" s="216"/>
      <c r="AK27" s="221" t="str">
        <f>BerM3!U27</f>
        <v>OK</v>
      </c>
    </row>
    <row r="28" spans="1:37" ht="14.1" customHeight="1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141"/>
      <c r="F28" s="135">
        <f>'M2-In'!F28</f>
        <v>0</v>
      </c>
      <c r="G28" s="135">
        <f>'M2-In'!G28</f>
        <v>0</v>
      </c>
      <c r="H28" s="135">
        <f>'M2-In'!H28</f>
        <v>0</v>
      </c>
      <c r="I28" s="135">
        <f>'M2-In'!I28</f>
        <v>0</v>
      </c>
      <c r="J28" s="135">
        <f>'M2-In'!J28</f>
        <v>0</v>
      </c>
      <c r="K28" s="135">
        <f>'M2-In'!K28</f>
        <v>0</v>
      </c>
      <c r="L28" s="135">
        <f>'M2-In'!L28</f>
        <v>0</v>
      </c>
      <c r="M28" s="181">
        <f>BerM3!E28</f>
        <v>0</v>
      </c>
      <c r="N28" s="202">
        <f>'M2-In'!N28</f>
        <v>0</v>
      </c>
      <c r="O28" s="141"/>
      <c r="P28" s="202"/>
      <c r="Q28" s="205"/>
      <c r="R28" s="222" t="str">
        <f>BerM3!G28</f>
        <v>OK</v>
      </c>
      <c r="S28" s="141"/>
      <c r="T28" s="180">
        <f>BerM3!P28</f>
        <v>0</v>
      </c>
      <c r="U28" s="202"/>
      <c r="V28" s="221" t="str">
        <f>BerM3!R28</f>
        <v>OK</v>
      </c>
      <c r="W28" s="180">
        <f>BerM3!S28</f>
        <v>0</v>
      </c>
      <c r="X28" s="143"/>
      <c r="Y28" s="135"/>
      <c r="Z28" s="135"/>
      <c r="AA28" s="135"/>
      <c r="AB28" s="135"/>
      <c r="AC28" s="182"/>
      <c r="AD28" s="216"/>
      <c r="AE28" s="216"/>
      <c r="AF28" s="216"/>
      <c r="AG28" s="216"/>
      <c r="AH28" s="216"/>
      <c r="AI28" s="216"/>
      <c r="AJ28" s="216"/>
      <c r="AK28" s="221" t="str">
        <f>BerM3!U28</f>
        <v>OK</v>
      </c>
    </row>
    <row r="29" spans="1:37" ht="14.1" customHeight="1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141"/>
      <c r="F29" s="135">
        <f>'M2-In'!F29</f>
        <v>0</v>
      </c>
      <c r="G29" s="135">
        <f>'M2-In'!G29</f>
        <v>0</v>
      </c>
      <c r="H29" s="135">
        <f>'M2-In'!H29</f>
        <v>0</v>
      </c>
      <c r="I29" s="135">
        <f>'M2-In'!I29</f>
        <v>0</v>
      </c>
      <c r="J29" s="135">
        <f>'M2-In'!J29</f>
        <v>0</v>
      </c>
      <c r="K29" s="135">
        <f>'M2-In'!K29</f>
        <v>0</v>
      </c>
      <c r="L29" s="135">
        <f>'M2-In'!L29</f>
        <v>0</v>
      </c>
      <c r="M29" s="181">
        <f>BerM3!E29</f>
        <v>0</v>
      </c>
      <c r="N29" s="202">
        <f>'M2-In'!N29</f>
        <v>0</v>
      </c>
      <c r="O29" s="141"/>
      <c r="P29" s="202"/>
      <c r="Q29" s="205"/>
      <c r="R29" s="222" t="str">
        <f>BerM3!G29</f>
        <v>OK</v>
      </c>
      <c r="S29" s="141"/>
      <c r="T29" s="180">
        <f>BerM3!P29</f>
        <v>0</v>
      </c>
      <c r="U29" s="202"/>
      <c r="V29" s="221" t="str">
        <f>BerM3!R29</f>
        <v>OK</v>
      </c>
      <c r="W29" s="180">
        <f>BerM3!S29</f>
        <v>0</v>
      </c>
      <c r="X29" s="143"/>
      <c r="Y29" s="135"/>
      <c r="Z29" s="135"/>
      <c r="AA29" s="135"/>
      <c r="AB29" s="135"/>
      <c r="AC29" s="182"/>
      <c r="AD29" s="216"/>
      <c r="AE29" s="216"/>
      <c r="AF29" s="216"/>
      <c r="AG29" s="216"/>
      <c r="AH29" s="216"/>
      <c r="AI29" s="216"/>
      <c r="AJ29" s="216"/>
      <c r="AK29" s="221" t="str">
        <f>BerM3!U29</f>
        <v>OK</v>
      </c>
    </row>
    <row r="30" spans="1:37" ht="14.1" customHeight="1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141"/>
      <c r="F30" s="135">
        <f>'M2-In'!F30</f>
        <v>0</v>
      </c>
      <c r="G30" s="135">
        <f>'M2-In'!G30</f>
        <v>0</v>
      </c>
      <c r="H30" s="135">
        <f>'M2-In'!H30</f>
        <v>0</v>
      </c>
      <c r="I30" s="135">
        <f>'M2-In'!I30</f>
        <v>0</v>
      </c>
      <c r="J30" s="135">
        <f>'M2-In'!J30</f>
        <v>0</v>
      </c>
      <c r="K30" s="135">
        <f>'M2-In'!K30</f>
        <v>0</v>
      </c>
      <c r="L30" s="135">
        <f>'M2-In'!L30</f>
        <v>0</v>
      </c>
      <c r="M30" s="181">
        <f>BerM3!E30</f>
        <v>0</v>
      </c>
      <c r="N30" s="202">
        <f>'M2-In'!N30</f>
        <v>0</v>
      </c>
      <c r="O30" s="141"/>
      <c r="P30" s="202"/>
      <c r="Q30" s="205"/>
      <c r="R30" s="222" t="str">
        <f>BerM3!G30</f>
        <v>OK</v>
      </c>
      <c r="S30" s="141"/>
      <c r="T30" s="180">
        <f>BerM3!P30</f>
        <v>0</v>
      </c>
      <c r="U30" s="202"/>
      <c r="V30" s="221" t="str">
        <f>BerM3!R30</f>
        <v>OK</v>
      </c>
      <c r="W30" s="180">
        <f>BerM3!S30</f>
        <v>0</v>
      </c>
      <c r="X30" s="143"/>
      <c r="Y30" s="135"/>
      <c r="Z30" s="135"/>
      <c r="AA30" s="135"/>
      <c r="AB30" s="135"/>
      <c r="AC30" s="182"/>
      <c r="AD30" s="216"/>
      <c r="AE30" s="216"/>
      <c r="AF30" s="216"/>
      <c r="AG30" s="216"/>
      <c r="AH30" s="216"/>
      <c r="AI30" s="216"/>
      <c r="AJ30" s="216"/>
      <c r="AK30" s="221" t="str">
        <f>BerM3!U30</f>
        <v>OK</v>
      </c>
    </row>
    <row r="31" spans="1:37" ht="14.1" customHeight="1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141"/>
      <c r="F31" s="135">
        <f>'M2-In'!F31</f>
        <v>0</v>
      </c>
      <c r="G31" s="135">
        <f>'M2-In'!G31</f>
        <v>0</v>
      </c>
      <c r="H31" s="135">
        <f>'M2-In'!H31</f>
        <v>0</v>
      </c>
      <c r="I31" s="135">
        <f>'M2-In'!I31</f>
        <v>0</v>
      </c>
      <c r="J31" s="135">
        <f>'M2-In'!J31</f>
        <v>0</v>
      </c>
      <c r="K31" s="135">
        <f>'M2-In'!K31</f>
        <v>0</v>
      </c>
      <c r="L31" s="135">
        <f>'M2-In'!L31</f>
        <v>0</v>
      </c>
      <c r="M31" s="181">
        <f>BerM3!E31</f>
        <v>0</v>
      </c>
      <c r="N31" s="202">
        <f>'M2-In'!N31</f>
        <v>0</v>
      </c>
      <c r="O31" s="141"/>
      <c r="P31" s="202"/>
      <c r="Q31" s="205"/>
      <c r="R31" s="222" t="str">
        <f>BerM3!G31</f>
        <v>OK</v>
      </c>
      <c r="S31" s="141"/>
      <c r="T31" s="180">
        <f>BerM3!P31</f>
        <v>0</v>
      </c>
      <c r="U31" s="202"/>
      <c r="V31" s="221" t="str">
        <f>BerM3!R31</f>
        <v>OK</v>
      </c>
      <c r="W31" s="180">
        <f>BerM3!S31</f>
        <v>0</v>
      </c>
      <c r="X31" s="143"/>
      <c r="Y31" s="135"/>
      <c r="Z31" s="135"/>
      <c r="AA31" s="135"/>
      <c r="AB31" s="135"/>
      <c r="AC31" s="182"/>
      <c r="AD31" s="216"/>
      <c r="AE31" s="216"/>
      <c r="AF31" s="216"/>
      <c r="AG31" s="216"/>
      <c r="AH31" s="216"/>
      <c r="AI31" s="216"/>
      <c r="AJ31" s="216"/>
      <c r="AK31" s="221" t="str">
        <f>BerM3!U31</f>
        <v>OK</v>
      </c>
    </row>
    <row r="32" spans="1:37" ht="14.1" customHeight="1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141"/>
      <c r="F32" s="135">
        <f>'M2-In'!F32</f>
        <v>0</v>
      </c>
      <c r="G32" s="135">
        <f>'M2-In'!G32</f>
        <v>0</v>
      </c>
      <c r="H32" s="135">
        <f>'M2-In'!H32</f>
        <v>0</v>
      </c>
      <c r="I32" s="135">
        <f>'M2-In'!I32</f>
        <v>0</v>
      </c>
      <c r="J32" s="135">
        <f>'M2-In'!J32</f>
        <v>0</v>
      </c>
      <c r="K32" s="135">
        <f>'M2-In'!K32</f>
        <v>0</v>
      </c>
      <c r="L32" s="135">
        <f>'M2-In'!L32</f>
        <v>0</v>
      </c>
      <c r="M32" s="181">
        <f>BerM3!E32</f>
        <v>0</v>
      </c>
      <c r="N32" s="202">
        <f>'M2-In'!N32</f>
        <v>0</v>
      </c>
      <c r="O32" s="141"/>
      <c r="P32" s="202"/>
      <c r="Q32" s="205"/>
      <c r="R32" s="222" t="str">
        <f>BerM3!G32</f>
        <v>OK</v>
      </c>
      <c r="S32" s="141"/>
      <c r="T32" s="180">
        <f>BerM3!P32</f>
        <v>0</v>
      </c>
      <c r="U32" s="202"/>
      <c r="V32" s="221" t="str">
        <f>BerM3!R32</f>
        <v>OK</v>
      </c>
      <c r="W32" s="180">
        <f>BerM3!S32</f>
        <v>0</v>
      </c>
      <c r="X32" s="143"/>
      <c r="Y32" s="135"/>
      <c r="Z32" s="135"/>
      <c r="AA32" s="135"/>
      <c r="AB32" s="135"/>
      <c r="AC32" s="182"/>
      <c r="AD32" s="216"/>
      <c r="AE32" s="216"/>
      <c r="AF32" s="216"/>
      <c r="AG32" s="216"/>
      <c r="AH32" s="216"/>
      <c r="AI32" s="216"/>
      <c r="AJ32" s="216"/>
      <c r="AK32" s="221" t="str">
        <f>BerM3!U32</f>
        <v>OK</v>
      </c>
    </row>
    <row r="33" spans="1:37" ht="14.1" customHeight="1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141"/>
      <c r="F33" s="135">
        <f>'M2-In'!F33</f>
        <v>0</v>
      </c>
      <c r="G33" s="135">
        <f>'M2-In'!G33</f>
        <v>0</v>
      </c>
      <c r="H33" s="135">
        <f>'M2-In'!H33</f>
        <v>0</v>
      </c>
      <c r="I33" s="135">
        <f>'M2-In'!I33</f>
        <v>0</v>
      </c>
      <c r="J33" s="135">
        <f>'M2-In'!J33</f>
        <v>0</v>
      </c>
      <c r="K33" s="135">
        <f>'M2-In'!K33</f>
        <v>0</v>
      </c>
      <c r="L33" s="135">
        <f>'M2-In'!L33</f>
        <v>0</v>
      </c>
      <c r="M33" s="181">
        <f>BerM3!E33</f>
        <v>0</v>
      </c>
      <c r="N33" s="202">
        <f>'M2-In'!N33</f>
        <v>0</v>
      </c>
      <c r="O33" s="141"/>
      <c r="P33" s="202"/>
      <c r="Q33" s="205"/>
      <c r="R33" s="222" t="str">
        <f>BerM3!G33</f>
        <v>OK</v>
      </c>
      <c r="S33" s="141"/>
      <c r="T33" s="180">
        <f>BerM3!P33</f>
        <v>0</v>
      </c>
      <c r="U33" s="202"/>
      <c r="V33" s="221" t="str">
        <f>BerM3!R33</f>
        <v>OK</v>
      </c>
      <c r="W33" s="180">
        <f>BerM3!S33</f>
        <v>0</v>
      </c>
      <c r="X33" s="143"/>
      <c r="Y33" s="135"/>
      <c r="Z33" s="135"/>
      <c r="AA33" s="135"/>
      <c r="AB33" s="135"/>
      <c r="AC33" s="182"/>
      <c r="AD33" s="216"/>
      <c r="AE33" s="216"/>
      <c r="AF33" s="216"/>
      <c r="AG33" s="216"/>
      <c r="AH33" s="216"/>
      <c r="AI33" s="216"/>
      <c r="AJ33" s="216"/>
      <c r="AK33" s="221" t="str">
        <f>BerM3!U33</f>
        <v>OK</v>
      </c>
    </row>
    <row r="34" spans="1:37" ht="14.1" customHeight="1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141"/>
      <c r="F34" s="135">
        <f>'M2-In'!F34</f>
        <v>0</v>
      </c>
      <c r="G34" s="135">
        <f>'M2-In'!G34</f>
        <v>0</v>
      </c>
      <c r="H34" s="135">
        <f>'M2-In'!H34</f>
        <v>0</v>
      </c>
      <c r="I34" s="135">
        <f>'M2-In'!I34</f>
        <v>0</v>
      </c>
      <c r="J34" s="135">
        <f>'M2-In'!J34</f>
        <v>0</v>
      </c>
      <c r="K34" s="135">
        <f>'M2-In'!K34</f>
        <v>0</v>
      </c>
      <c r="L34" s="135">
        <f>'M2-In'!L34</f>
        <v>0</v>
      </c>
      <c r="M34" s="181">
        <f>BerM3!E34</f>
        <v>0</v>
      </c>
      <c r="N34" s="202">
        <f>'M2-In'!N34</f>
        <v>0</v>
      </c>
      <c r="O34" s="141"/>
      <c r="P34" s="202"/>
      <c r="Q34" s="205"/>
      <c r="R34" s="222" t="str">
        <f>BerM3!G34</f>
        <v>OK</v>
      </c>
      <c r="S34" s="141"/>
      <c r="T34" s="180">
        <f>BerM3!P34</f>
        <v>0</v>
      </c>
      <c r="U34" s="202"/>
      <c r="V34" s="221" t="str">
        <f>BerM3!R34</f>
        <v>OK</v>
      </c>
      <c r="W34" s="180">
        <f>BerM3!S34</f>
        <v>0</v>
      </c>
      <c r="X34" s="143"/>
      <c r="Y34" s="135"/>
      <c r="Z34" s="135"/>
      <c r="AA34" s="135"/>
      <c r="AB34" s="135"/>
      <c r="AC34" s="182"/>
      <c r="AD34" s="216"/>
      <c r="AE34" s="216"/>
      <c r="AF34" s="216"/>
      <c r="AG34" s="216"/>
      <c r="AH34" s="216"/>
      <c r="AI34" s="216"/>
      <c r="AJ34" s="216"/>
      <c r="AK34" s="221" t="str">
        <f>BerM3!U34</f>
        <v>OK</v>
      </c>
    </row>
    <row r="35" spans="1:37" ht="14.1" customHeight="1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141"/>
      <c r="F35" s="135">
        <f>'M2-In'!F35</f>
        <v>0</v>
      </c>
      <c r="G35" s="135">
        <f>'M2-In'!G35</f>
        <v>0</v>
      </c>
      <c r="H35" s="135">
        <f>'M2-In'!H35</f>
        <v>0</v>
      </c>
      <c r="I35" s="135">
        <f>'M2-In'!I35</f>
        <v>0</v>
      </c>
      <c r="J35" s="135">
        <f>'M2-In'!J35</f>
        <v>0</v>
      </c>
      <c r="K35" s="135">
        <f>'M2-In'!K35</f>
        <v>0</v>
      </c>
      <c r="L35" s="135">
        <f>'M2-In'!L35</f>
        <v>0</v>
      </c>
      <c r="M35" s="181">
        <f>BerM3!E35</f>
        <v>0</v>
      </c>
      <c r="N35" s="202">
        <f>'M2-In'!N35</f>
        <v>0</v>
      </c>
      <c r="O35" s="141"/>
      <c r="P35" s="202"/>
      <c r="Q35" s="205"/>
      <c r="R35" s="222" t="str">
        <f>BerM3!G35</f>
        <v>OK</v>
      </c>
      <c r="S35" s="141"/>
      <c r="T35" s="180">
        <f>BerM3!P35</f>
        <v>0</v>
      </c>
      <c r="U35" s="202"/>
      <c r="V35" s="221" t="str">
        <f>BerM3!R35</f>
        <v>OK</v>
      </c>
      <c r="W35" s="180">
        <f>BerM3!S35</f>
        <v>0</v>
      </c>
      <c r="X35" s="143"/>
      <c r="Y35" s="135"/>
      <c r="Z35" s="135"/>
      <c r="AA35" s="135"/>
      <c r="AB35" s="135"/>
      <c r="AC35" s="182"/>
      <c r="AD35" s="216"/>
      <c r="AE35" s="216"/>
      <c r="AF35" s="216"/>
      <c r="AG35" s="216"/>
      <c r="AH35" s="216"/>
      <c r="AI35" s="216"/>
      <c r="AJ35" s="216"/>
      <c r="AK35" s="221" t="str">
        <f>BerM3!U35</f>
        <v>OK</v>
      </c>
    </row>
    <row r="36" spans="1:37" ht="14.1" customHeight="1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141"/>
      <c r="F36" s="135">
        <f>'M2-In'!F36</f>
        <v>0</v>
      </c>
      <c r="G36" s="135">
        <f>'M2-In'!G36</f>
        <v>0</v>
      </c>
      <c r="H36" s="135">
        <f>'M2-In'!H36</f>
        <v>0</v>
      </c>
      <c r="I36" s="135">
        <f>'M2-In'!I36</f>
        <v>0</v>
      </c>
      <c r="J36" s="135">
        <f>'M2-In'!J36</f>
        <v>0</v>
      </c>
      <c r="K36" s="135">
        <f>'M2-In'!K36</f>
        <v>0</v>
      </c>
      <c r="L36" s="135">
        <f>'M2-In'!L36</f>
        <v>0</v>
      </c>
      <c r="M36" s="181">
        <f>BerM3!E36</f>
        <v>0</v>
      </c>
      <c r="N36" s="202">
        <f>'M2-In'!N36</f>
        <v>0</v>
      </c>
      <c r="O36" s="141"/>
      <c r="P36" s="202"/>
      <c r="Q36" s="205"/>
      <c r="R36" s="222" t="str">
        <f>BerM3!G36</f>
        <v>OK</v>
      </c>
      <c r="S36" s="141"/>
      <c r="T36" s="180">
        <f>BerM3!P36</f>
        <v>0</v>
      </c>
      <c r="U36" s="202"/>
      <c r="V36" s="221" t="str">
        <f>BerM3!R36</f>
        <v>OK</v>
      </c>
      <c r="W36" s="180">
        <f>BerM3!S36</f>
        <v>0</v>
      </c>
      <c r="X36" s="143"/>
      <c r="Y36" s="135"/>
      <c r="Z36" s="135"/>
      <c r="AA36" s="135"/>
      <c r="AB36" s="135"/>
      <c r="AC36" s="182"/>
      <c r="AD36" s="216"/>
      <c r="AE36" s="216"/>
      <c r="AF36" s="216"/>
      <c r="AG36" s="216"/>
      <c r="AH36" s="216"/>
      <c r="AI36" s="216"/>
      <c r="AJ36" s="216"/>
      <c r="AK36" s="221" t="str">
        <f>BerM3!U36</f>
        <v>OK</v>
      </c>
    </row>
    <row r="37" spans="1:37" ht="14.1" customHeight="1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141"/>
      <c r="F37" s="135">
        <f>'M2-In'!F37</f>
        <v>0</v>
      </c>
      <c r="G37" s="135">
        <f>'M2-In'!G37</f>
        <v>0</v>
      </c>
      <c r="H37" s="135">
        <f>'M2-In'!H37</f>
        <v>0</v>
      </c>
      <c r="I37" s="135">
        <f>'M2-In'!I37</f>
        <v>0</v>
      </c>
      <c r="J37" s="135">
        <f>'M2-In'!J37</f>
        <v>0</v>
      </c>
      <c r="K37" s="135">
        <f>'M2-In'!K37</f>
        <v>0</v>
      </c>
      <c r="L37" s="135">
        <f>'M2-In'!L37</f>
        <v>0</v>
      </c>
      <c r="M37" s="181">
        <f>BerM3!E37</f>
        <v>0</v>
      </c>
      <c r="N37" s="202">
        <f>'M2-In'!N37</f>
        <v>0</v>
      </c>
      <c r="O37" s="141"/>
      <c r="P37" s="202"/>
      <c r="Q37" s="205"/>
      <c r="R37" s="222" t="str">
        <f>BerM3!G37</f>
        <v>OK</v>
      </c>
      <c r="S37" s="141"/>
      <c r="T37" s="180">
        <f>BerM3!P37</f>
        <v>0</v>
      </c>
      <c r="U37" s="202"/>
      <c r="V37" s="221" t="str">
        <f>BerM3!R37</f>
        <v>OK</v>
      </c>
      <c r="W37" s="180">
        <f>BerM3!S37</f>
        <v>0</v>
      </c>
      <c r="X37" s="143"/>
      <c r="Y37" s="135"/>
      <c r="Z37" s="135"/>
      <c r="AA37" s="135"/>
      <c r="AB37" s="135"/>
      <c r="AC37" s="182"/>
      <c r="AD37" s="216"/>
      <c r="AE37" s="216"/>
      <c r="AF37" s="216"/>
      <c r="AG37" s="216"/>
      <c r="AH37" s="216"/>
      <c r="AI37" s="216"/>
      <c r="AJ37" s="216"/>
      <c r="AK37" s="221" t="str">
        <f>BerM3!U37</f>
        <v>OK</v>
      </c>
    </row>
    <row r="38" spans="1:37" ht="14.1" customHeight="1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141"/>
      <c r="F38" s="135">
        <f>'M2-In'!F38</f>
        <v>0</v>
      </c>
      <c r="G38" s="135">
        <f>'M2-In'!G38</f>
        <v>0</v>
      </c>
      <c r="H38" s="135">
        <f>'M2-In'!H38</f>
        <v>0</v>
      </c>
      <c r="I38" s="135">
        <f>'M2-In'!I38</f>
        <v>0</v>
      </c>
      <c r="J38" s="135">
        <f>'M2-In'!J38</f>
        <v>0</v>
      </c>
      <c r="K38" s="135">
        <f>'M2-In'!K38</f>
        <v>0</v>
      </c>
      <c r="L38" s="135">
        <f>'M2-In'!L38</f>
        <v>0</v>
      </c>
      <c r="M38" s="181">
        <f>BerM3!E38</f>
        <v>0</v>
      </c>
      <c r="N38" s="202">
        <f>'M2-In'!N38</f>
        <v>0</v>
      </c>
      <c r="O38" s="141"/>
      <c r="P38" s="202"/>
      <c r="Q38" s="205"/>
      <c r="R38" s="222" t="str">
        <f>BerM3!G38</f>
        <v>OK</v>
      </c>
      <c r="S38" s="141"/>
      <c r="T38" s="180">
        <f>BerM3!P38</f>
        <v>0</v>
      </c>
      <c r="U38" s="202"/>
      <c r="V38" s="221" t="str">
        <f>BerM3!R38</f>
        <v>OK</v>
      </c>
      <c r="W38" s="180">
        <f>BerM3!S38</f>
        <v>0</v>
      </c>
      <c r="X38" s="143"/>
      <c r="Y38" s="135"/>
      <c r="Z38" s="135"/>
      <c r="AA38" s="135"/>
      <c r="AB38" s="135"/>
      <c r="AC38" s="182"/>
      <c r="AD38" s="216"/>
      <c r="AE38" s="216"/>
      <c r="AF38" s="216"/>
      <c r="AG38" s="216"/>
      <c r="AH38" s="216"/>
      <c r="AI38" s="216"/>
      <c r="AJ38" s="216"/>
      <c r="AK38" s="221" t="str">
        <f>BerM3!U38</f>
        <v>OK</v>
      </c>
    </row>
    <row r="39" spans="1:37" ht="14.1" customHeight="1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141"/>
      <c r="F39" s="135">
        <f>'M2-In'!F39</f>
        <v>0</v>
      </c>
      <c r="G39" s="135">
        <f>'M2-In'!G39</f>
        <v>0</v>
      </c>
      <c r="H39" s="135">
        <f>'M2-In'!H39</f>
        <v>0</v>
      </c>
      <c r="I39" s="135">
        <f>'M2-In'!I39</f>
        <v>0</v>
      </c>
      <c r="J39" s="135">
        <f>'M2-In'!J39</f>
        <v>0</v>
      </c>
      <c r="K39" s="135">
        <f>'M2-In'!K39</f>
        <v>0</v>
      </c>
      <c r="L39" s="135">
        <f>'M2-In'!L39</f>
        <v>0</v>
      </c>
      <c r="M39" s="181">
        <f>BerM3!E39</f>
        <v>0</v>
      </c>
      <c r="N39" s="202">
        <f>'M2-In'!N39</f>
        <v>0</v>
      </c>
      <c r="O39" s="141"/>
      <c r="P39" s="202"/>
      <c r="Q39" s="205"/>
      <c r="R39" s="222" t="str">
        <f>BerM3!G39</f>
        <v>OK</v>
      </c>
      <c r="S39" s="141"/>
      <c r="T39" s="180">
        <f>BerM3!P39</f>
        <v>0</v>
      </c>
      <c r="U39" s="202"/>
      <c r="V39" s="221" t="str">
        <f>BerM3!R39</f>
        <v>OK</v>
      </c>
      <c r="W39" s="180">
        <f>BerM3!S39</f>
        <v>0</v>
      </c>
      <c r="X39" s="143"/>
      <c r="Y39" s="135"/>
      <c r="Z39" s="135"/>
      <c r="AA39" s="135"/>
      <c r="AB39" s="135"/>
      <c r="AC39" s="182"/>
      <c r="AD39" s="216"/>
      <c r="AE39" s="216"/>
      <c r="AF39" s="216"/>
      <c r="AG39" s="216"/>
      <c r="AH39" s="216"/>
      <c r="AI39" s="216"/>
      <c r="AJ39" s="216"/>
      <c r="AK39" s="221" t="str">
        <f>BerM3!U39</f>
        <v>OK</v>
      </c>
    </row>
    <row r="40" spans="1:37" ht="14.1" customHeight="1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141"/>
      <c r="F40" s="135">
        <f>'M2-In'!F40</f>
        <v>0</v>
      </c>
      <c r="G40" s="135">
        <f>'M2-In'!G40</f>
        <v>0</v>
      </c>
      <c r="H40" s="135">
        <f>'M2-In'!H40</f>
        <v>0</v>
      </c>
      <c r="I40" s="135">
        <f>'M2-In'!I40</f>
        <v>0</v>
      </c>
      <c r="J40" s="135">
        <f>'M2-In'!J40</f>
        <v>0</v>
      </c>
      <c r="K40" s="135">
        <f>'M2-In'!K40</f>
        <v>0</v>
      </c>
      <c r="L40" s="135">
        <f>'M2-In'!L40</f>
        <v>0</v>
      </c>
      <c r="M40" s="181">
        <f>BerM3!E40</f>
        <v>0</v>
      </c>
      <c r="N40" s="202">
        <f>'M2-In'!N40</f>
        <v>0</v>
      </c>
      <c r="O40" s="141"/>
      <c r="P40" s="202"/>
      <c r="Q40" s="205"/>
      <c r="R40" s="222" t="str">
        <f>BerM3!G40</f>
        <v>OK</v>
      </c>
      <c r="S40" s="141"/>
      <c r="T40" s="180">
        <f>BerM3!P40</f>
        <v>0</v>
      </c>
      <c r="U40" s="202"/>
      <c r="V40" s="221" t="str">
        <f>BerM3!R40</f>
        <v>OK</v>
      </c>
      <c r="W40" s="180">
        <f>BerM3!S40</f>
        <v>0</v>
      </c>
      <c r="X40" s="143"/>
      <c r="Y40" s="135"/>
      <c r="Z40" s="135"/>
      <c r="AA40" s="135"/>
      <c r="AB40" s="135"/>
      <c r="AC40" s="182"/>
      <c r="AD40" s="216"/>
      <c r="AE40" s="216"/>
      <c r="AF40" s="216"/>
      <c r="AG40" s="216"/>
      <c r="AH40" s="216"/>
      <c r="AI40" s="216"/>
      <c r="AJ40" s="216"/>
      <c r="AK40" s="221" t="str">
        <f>BerM3!U40</f>
        <v>OK</v>
      </c>
    </row>
    <row r="41" spans="1:37" ht="14.1" customHeight="1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141"/>
      <c r="F41" s="135">
        <f>'M2-In'!F41</f>
        <v>0</v>
      </c>
      <c r="G41" s="135">
        <f>'M2-In'!G41</f>
        <v>0</v>
      </c>
      <c r="H41" s="135">
        <f>'M2-In'!H41</f>
        <v>0</v>
      </c>
      <c r="I41" s="135">
        <f>'M2-In'!I41</f>
        <v>0</v>
      </c>
      <c r="J41" s="135">
        <f>'M2-In'!J41</f>
        <v>0</v>
      </c>
      <c r="K41" s="135">
        <f>'M2-In'!K41</f>
        <v>0</v>
      </c>
      <c r="L41" s="135">
        <f>'M2-In'!L41</f>
        <v>0</v>
      </c>
      <c r="M41" s="181">
        <f>BerM3!E41</f>
        <v>0</v>
      </c>
      <c r="N41" s="202">
        <f>'M2-In'!N41</f>
        <v>0</v>
      </c>
      <c r="O41" s="141"/>
      <c r="P41" s="202"/>
      <c r="Q41" s="205"/>
      <c r="R41" s="222" t="str">
        <f>BerM3!G41</f>
        <v>OK</v>
      </c>
      <c r="S41" s="141"/>
      <c r="T41" s="180">
        <f>BerM3!P41</f>
        <v>0</v>
      </c>
      <c r="U41" s="202"/>
      <c r="V41" s="221" t="str">
        <f>BerM3!R41</f>
        <v>OK</v>
      </c>
      <c r="W41" s="180">
        <f>BerM3!S41</f>
        <v>0</v>
      </c>
      <c r="X41" s="143"/>
      <c r="Y41" s="135"/>
      <c r="Z41" s="135"/>
      <c r="AA41" s="135"/>
      <c r="AB41" s="135"/>
      <c r="AC41" s="182"/>
      <c r="AD41" s="216"/>
      <c r="AE41" s="216"/>
      <c r="AF41" s="216"/>
      <c r="AG41" s="216"/>
      <c r="AH41" s="216"/>
      <c r="AI41" s="216"/>
      <c r="AJ41" s="216"/>
      <c r="AK41" s="221" t="str">
        <f>BerM3!U41</f>
        <v>OK</v>
      </c>
    </row>
    <row r="42" spans="1:37" ht="14.1" customHeight="1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141"/>
      <c r="F42" s="135">
        <f>'M2-In'!F42</f>
        <v>0</v>
      </c>
      <c r="G42" s="135">
        <f>'M2-In'!G42</f>
        <v>0</v>
      </c>
      <c r="H42" s="135">
        <f>'M2-In'!H42</f>
        <v>0</v>
      </c>
      <c r="I42" s="135">
        <f>'M2-In'!I42</f>
        <v>0</v>
      </c>
      <c r="J42" s="135">
        <f>'M2-In'!J42</f>
        <v>0</v>
      </c>
      <c r="K42" s="135">
        <f>'M2-In'!K42</f>
        <v>0</v>
      </c>
      <c r="L42" s="135">
        <f>'M2-In'!L42</f>
        <v>0</v>
      </c>
      <c r="M42" s="181">
        <f>BerM3!E42</f>
        <v>0</v>
      </c>
      <c r="N42" s="202">
        <f>'M2-In'!N42</f>
        <v>0</v>
      </c>
      <c r="O42" s="141"/>
      <c r="P42" s="202"/>
      <c r="Q42" s="205"/>
      <c r="R42" s="222" t="str">
        <f>BerM3!G42</f>
        <v>OK</v>
      </c>
      <c r="S42" s="141"/>
      <c r="T42" s="180">
        <f>BerM3!P42</f>
        <v>0</v>
      </c>
      <c r="U42" s="202"/>
      <c r="V42" s="221" t="str">
        <f>BerM3!R42</f>
        <v>OK</v>
      </c>
      <c r="W42" s="180">
        <f>BerM3!S42</f>
        <v>0</v>
      </c>
      <c r="X42" s="143"/>
      <c r="Y42" s="135"/>
      <c r="Z42" s="135"/>
      <c r="AA42" s="135"/>
      <c r="AB42" s="135"/>
      <c r="AC42" s="182"/>
      <c r="AD42" s="216"/>
      <c r="AE42" s="216"/>
      <c r="AF42" s="216"/>
      <c r="AG42" s="216"/>
      <c r="AH42" s="216"/>
      <c r="AI42" s="216"/>
      <c r="AJ42" s="216"/>
      <c r="AK42" s="221" t="str">
        <f>BerM3!U42</f>
        <v>OK</v>
      </c>
    </row>
    <row r="43" spans="1:37" ht="14.1" customHeight="1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141"/>
      <c r="F43" s="135">
        <f>'M2-In'!F43</f>
        <v>0</v>
      </c>
      <c r="G43" s="135">
        <f>'M2-In'!G43</f>
        <v>0</v>
      </c>
      <c r="H43" s="135">
        <f>'M2-In'!H43</f>
        <v>0</v>
      </c>
      <c r="I43" s="135">
        <f>'M2-In'!I43</f>
        <v>0</v>
      </c>
      <c r="J43" s="135">
        <f>'M2-In'!J43</f>
        <v>0</v>
      </c>
      <c r="K43" s="135">
        <f>'M2-In'!K43</f>
        <v>0</v>
      </c>
      <c r="L43" s="135">
        <f>'M2-In'!L43</f>
        <v>0</v>
      </c>
      <c r="M43" s="181">
        <f>BerM3!E43</f>
        <v>0</v>
      </c>
      <c r="N43" s="202">
        <f>'M2-In'!N43</f>
        <v>0</v>
      </c>
      <c r="O43" s="141"/>
      <c r="P43" s="202"/>
      <c r="Q43" s="205"/>
      <c r="R43" s="222" t="str">
        <f>BerM3!G43</f>
        <v>OK</v>
      </c>
      <c r="S43" s="141"/>
      <c r="T43" s="180">
        <f>BerM3!P43</f>
        <v>0</v>
      </c>
      <c r="U43" s="202"/>
      <c r="V43" s="221" t="str">
        <f>BerM3!R43</f>
        <v>OK</v>
      </c>
      <c r="W43" s="180">
        <f>BerM3!S43</f>
        <v>0</v>
      </c>
      <c r="X43" s="143"/>
      <c r="Y43" s="135"/>
      <c r="Z43" s="135"/>
      <c r="AA43" s="135"/>
      <c r="AB43" s="135"/>
      <c r="AC43" s="182"/>
      <c r="AD43" s="216"/>
      <c r="AE43" s="216"/>
      <c r="AF43" s="216"/>
      <c r="AG43" s="216"/>
      <c r="AH43" s="216"/>
      <c r="AI43" s="216"/>
      <c r="AJ43" s="216"/>
      <c r="AK43" s="221" t="str">
        <f>BerM3!U43</f>
        <v>OK</v>
      </c>
    </row>
    <row r="44" spans="1:37" ht="14.1" customHeight="1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141"/>
      <c r="F44" s="135">
        <f>'M2-In'!F44</f>
        <v>0</v>
      </c>
      <c r="G44" s="135">
        <f>'M2-In'!G44</f>
        <v>0</v>
      </c>
      <c r="H44" s="135">
        <f>'M2-In'!H44</f>
        <v>0</v>
      </c>
      <c r="I44" s="135">
        <f>'M2-In'!I44</f>
        <v>0</v>
      </c>
      <c r="J44" s="135">
        <f>'M2-In'!J44</f>
        <v>0</v>
      </c>
      <c r="K44" s="135">
        <f>'M2-In'!K44</f>
        <v>0</v>
      </c>
      <c r="L44" s="135">
        <f>'M2-In'!L44</f>
        <v>0</v>
      </c>
      <c r="M44" s="181">
        <f>BerM3!E44</f>
        <v>0</v>
      </c>
      <c r="N44" s="202">
        <f>'M2-In'!N44</f>
        <v>0</v>
      </c>
      <c r="O44" s="141"/>
      <c r="P44" s="202"/>
      <c r="Q44" s="205"/>
      <c r="R44" s="222" t="str">
        <f>BerM3!G44</f>
        <v>OK</v>
      </c>
      <c r="S44" s="141"/>
      <c r="T44" s="180">
        <f>BerM3!P44</f>
        <v>0</v>
      </c>
      <c r="U44" s="202"/>
      <c r="V44" s="221" t="str">
        <f>BerM3!R44</f>
        <v>OK</v>
      </c>
      <c r="W44" s="180">
        <f>BerM3!S44</f>
        <v>0</v>
      </c>
      <c r="X44" s="143"/>
      <c r="Y44" s="135"/>
      <c r="Z44" s="135"/>
      <c r="AA44" s="135"/>
      <c r="AB44" s="135"/>
      <c r="AC44" s="182"/>
      <c r="AD44" s="216"/>
      <c r="AE44" s="216"/>
      <c r="AF44" s="216"/>
      <c r="AG44" s="216"/>
      <c r="AH44" s="216"/>
      <c r="AI44" s="216"/>
      <c r="AJ44" s="216"/>
      <c r="AK44" s="221" t="str">
        <f>BerM3!U44</f>
        <v>OK</v>
      </c>
    </row>
    <row r="45" spans="1:37" ht="14.1" customHeight="1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141"/>
      <c r="F45" s="135">
        <f>'M2-In'!F45</f>
        <v>0</v>
      </c>
      <c r="G45" s="135">
        <f>'M2-In'!G45</f>
        <v>0</v>
      </c>
      <c r="H45" s="135">
        <f>'M2-In'!H45</f>
        <v>0</v>
      </c>
      <c r="I45" s="135">
        <f>'M2-In'!I45</f>
        <v>0</v>
      </c>
      <c r="J45" s="135">
        <f>'M2-In'!J45</f>
        <v>0</v>
      </c>
      <c r="K45" s="135">
        <f>'M2-In'!K45</f>
        <v>0</v>
      </c>
      <c r="L45" s="135">
        <f>'M2-In'!L45</f>
        <v>0</v>
      </c>
      <c r="M45" s="181">
        <f>BerM3!E45</f>
        <v>0</v>
      </c>
      <c r="N45" s="202">
        <f>'M2-In'!N45</f>
        <v>0</v>
      </c>
      <c r="O45" s="141"/>
      <c r="P45" s="202"/>
      <c r="Q45" s="205"/>
      <c r="R45" s="222" t="str">
        <f>BerM3!G45</f>
        <v>OK</v>
      </c>
      <c r="S45" s="141"/>
      <c r="T45" s="180">
        <f>BerM3!P45</f>
        <v>0</v>
      </c>
      <c r="U45" s="202"/>
      <c r="V45" s="221" t="str">
        <f>BerM3!R45</f>
        <v>OK</v>
      </c>
      <c r="W45" s="180">
        <f>BerM3!S45</f>
        <v>0</v>
      </c>
      <c r="X45" s="143"/>
      <c r="Y45" s="135"/>
      <c r="Z45" s="135"/>
      <c r="AA45" s="135"/>
      <c r="AB45" s="135"/>
      <c r="AC45" s="182"/>
      <c r="AD45" s="216"/>
      <c r="AE45" s="216"/>
      <c r="AF45" s="216"/>
      <c r="AG45" s="216"/>
      <c r="AH45" s="216"/>
      <c r="AI45" s="216"/>
      <c r="AJ45" s="216"/>
      <c r="AK45" s="221" t="str">
        <f>BerM3!U45</f>
        <v>OK</v>
      </c>
    </row>
    <row r="46" spans="1:37" ht="14.1" customHeight="1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141"/>
      <c r="F46" s="135">
        <f>'M2-In'!F46</f>
        <v>0</v>
      </c>
      <c r="G46" s="135">
        <f>'M2-In'!G46</f>
        <v>0</v>
      </c>
      <c r="H46" s="135">
        <f>'M2-In'!H46</f>
        <v>0</v>
      </c>
      <c r="I46" s="135">
        <f>'M2-In'!I46</f>
        <v>0</v>
      </c>
      <c r="J46" s="135">
        <f>'M2-In'!J46</f>
        <v>0</v>
      </c>
      <c r="K46" s="135">
        <f>'M2-In'!K46</f>
        <v>0</v>
      </c>
      <c r="L46" s="135">
        <f>'M2-In'!L46</f>
        <v>0</v>
      </c>
      <c r="M46" s="181">
        <f>BerM3!E46</f>
        <v>0</v>
      </c>
      <c r="N46" s="202">
        <f>'M2-In'!N46</f>
        <v>0</v>
      </c>
      <c r="O46" s="141"/>
      <c r="P46" s="202"/>
      <c r="Q46" s="205"/>
      <c r="R46" s="222" t="str">
        <f>BerM3!G46</f>
        <v>OK</v>
      </c>
      <c r="S46" s="141"/>
      <c r="T46" s="180">
        <f>BerM3!P46</f>
        <v>0</v>
      </c>
      <c r="U46" s="202"/>
      <c r="V46" s="221" t="str">
        <f>BerM3!R46</f>
        <v>OK</v>
      </c>
      <c r="W46" s="180">
        <f>BerM3!S46</f>
        <v>0</v>
      </c>
      <c r="X46" s="143"/>
      <c r="Y46" s="135"/>
      <c r="Z46" s="135"/>
      <c r="AA46" s="135"/>
      <c r="AB46" s="135"/>
      <c r="AC46" s="182"/>
      <c r="AD46" s="216"/>
      <c r="AE46" s="216"/>
      <c r="AF46" s="216"/>
      <c r="AG46" s="216"/>
      <c r="AH46" s="216"/>
      <c r="AI46" s="216"/>
      <c r="AJ46" s="216"/>
      <c r="AK46" s="221" t="str">
        <f>BerM3!U46</f>
        <v>OK</v>
      </c>
    </row>
    <row r="47" spans="1:37" ht="14.1" customHeight="1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141"/>
      <c r="F47" s="135">
        <f>'M2-In'!F47</f>
        <v>0</v>
      </c>
      <c r="G47" s="135">
        <f>'M2-In'!G47</f>
        <v>0</v>
      </c>
      <c r="H47" s="135">
        <f>'M2-In'!H47</f>
        <v>0</v>
      </c>
      <c r="I47" s="135">
        <f>'M2-In'!I47</f>
        <v>0</v>
      </c>
      <c r="J47" s="135">
        <f>'M2-In'!J47</f>
        <v>0</v>
      </c>
      <c r="K47" s="135">
        <f>'M2-In'!K47</f>
        <v>0</v>
      </c>
      <c r="L47" s="135">
        <f>'M2-In'!L47</f>
        <v>0</v>
      </c>
      <c r="M47" s="181">
        <f>BerM3!E47</f>
        <v>0</v>
      </c>
      <c r="N47" s="202">
        <f>'M2-In'!N47</f>
        <v>0</v>
      </c>
      <c r="O47" s="141"/>
      <c r="P47" s="202"/>
      <c r="Q47" s="205"/>
      <c r="R47" s="222" t="str">
        <f>BerM3!G47</f>
        <v>OK</v>
      </c>
      <c r="S47" s="141"/>
      <c r="T47" s="180">
        <f>BerM3!P47</f>
        <v>0</v>
      </c>
      <c r="U47" s="202"/>
      <c r="V47" s="221" t="str">
        <f>BerM3!R47</f>
        <v>OK</v>
      </c>
      <c r="W47" s="180">
        <f>BerM3!S47</f>
        <v>0</v>
      </c>
      <c r="X47" s="143"/>
      <c r="Y47" s="135"/>
      <c r="Z47" s="135"/>
      <c r="AA47" s="135"/>
      <c r="AB47" s="135"/>
      <c r="AC47" s="182"/>
      <c r="AD47" s="216"/>
      <c r="AE47" s="216"/>
      <c r="AF47" s="216"/>
      <c r="AG47" s="216"/>
      <c r="AH47" s="216"/>
      <c r="AI47" s="216"/>
      <c r="AJ47" s="216"/>
      <c r="AK47" s="221" t="str">
        <f>BerM3!U47</f>
        <v>OK</v>
      </c>
    </row>
    <row r="48" spans="1:37" ht="14.1" customHeight="1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141"/>
      <c r="F48" s="135">
        <f>'M2-In'!F48</f>
        <v>0</v>
      </c>
      <c r="G48" s="135">
        <f>'M2-In'!G48</f>
        <v>0</v>
      </c>
      <c r="H48" s="135">
        <f>'M2-In'!H48</f>
        <v>0</v>
      </c>
      <c r="I48" s="135">
        <f>'M2-In'!I48</f>
        <v>0</v>
      </c>
      <c r="J48" s="135">
        <f>'M2-In'!J48</f>
        <v>0</v>
      </c>
      <c r="K48" s="135">
        <f>'M2-In'!K48</f>
        <v>0</v>
      </c>
      <c r="L48" s="135">
        <f>'M2-In'!L48</f>
        <v>0</v>
      </c>
      <c r="M48" s="181">
        <f>BerM3!E48</f>
        <v>0</v>
      </c>
      <c r="N48" s="202">
        <f>'M2-In'!N48</f>
        <v>0</v>
      </c>
      <c r="O48" s="141"/>
      <c r="P48" s="202"/>
      <c r="Q48" s="205"/>
      <c r="R48" s="222" t="str">
        <f>BerM3!G48</f>
        <v>OK</v>
      </c>
      <c r="S48" s="141"/>
      <c r="T48" s="180">
        <f>BerM3!P48</f>
        <v>0</v>
      </c>
      <c r="U48" s="202"/>
      <c r="V48" s="221" t="str">
        <f>BerM3!R48</f>
        <v>OK</v>
      </c>
      <c r="W48" s="180">
        <f>BerM3!S48</f>
        <v>0</v>
      </c>
      <c r="X48" s="143"/>
      <c r="Y48" s="135"/>
      <c r="Z48" s="135"/>
      <c r="AA48" s="135"/>
      <c r="AB48" s="135"/>
      <c r="AC48" s="182"/>
      <c r="AD48" s="216"/>
      <c r="AE48" s="216"/>
      <c r="AF48" s="216"/>
      <c r="AG48" s="216"/>
      <c r="AH48" s="216"/>
      <c r="AI48" s="216"/>
      <c r="AJ48" s="216"/>
      <c r="AK48" s="221" t="str">
        <f>BerM3!U48</f>
        <v>OK</v>
      </c>
    </row>
    <row r="49" spans="1:37" ht="14.1" customHeight="1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141"/>
      <c r="F49" s="135">
        <f>'M2-In'!F49</f>
        <v>0</v>
      </c>
      <c r="G49" s="135">
        <f>'M2-In'!G49</f>
        <v>0</v>
      </c>
      <c r="H49" s="135">
        <f>'M2-In'!H49</f>
        <v>0</v>
      </c>
      <c r="I49" s="135">
        <f>'M2-In'!I49</f>
        <v>0</v>
      </c>
      <c r="J49" s="135">
        <f>'M2-In'!J49</f>
        <v>0</v>
      </c>
      <c r="K49" s="135">
        <f>'M2-In'!K49</f>
        <v>0</v>
      </c>
      <c r="L49" s="135">
        <f>'M2-In'!L49</f>
        <v>0</v>
      </c>
      <c r="M49" s="181">
        <f>BerM3!E49</f>
        <v>0</v>
      </c>
      <c r="N49" s="202">
        <f>'M2-In'!N49</f>
        <v>0</v>
      </c>
      <c r="O49" s="141"/>
      <c r="P49" s="202"/>
      <c r="Q49" s="205"/>
      <c r="R49" s="222" t="str">
        <f>BerM3!G49</f>
        <v>OK</v>
      </c>
      <c r="S49" s="141"/>
      <c r="T49" s="180">
        <f>BerM3!P49</f>
        <v>0</v>
      </c>
      <c r="U49" s="202"/>
      <c r="V49" s="221" t="str">
        <f>BerM3!R49</f>
        <v>OK</v>
      </c>
      <c r="W49" s="180">
        <f>BerM3!S49</f>
        <v>0</v>
      </c>
      <c r="X49" s="143"/>
      <c r="Y49" s="135"/>
      <c r="Z49" s="135"/>
      <c r="AA49" s="135"/>
      <c r="AB49" s="135"/>
      <c r="AC49" s="182"/>
      <c r="AD49" s="216"/>
      <c r="AE49" s="216"/>
      <c r="AF49" s="216"/>
      <c r="AG49" s="216"/>
      <c r="AH49" s="216"/>
      <c r="AI49" s="216"/>
      <c r="AJ49" s="216"/>
      <c r="AK49" s="221" t="str">
        <f>BerM3!U49</f>
        <v>OK</v>
      </c>
    </row>
    <row r="50" spans="1:37" ht="14.1" customHeight="1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141"/>
      <c r="F50" s="135">
        <f>'M2-In'!F50</f>
        <v>0</v>
      </c>
      <c r="G50" s="135">
        <f>'M2-In'!G50</f>
        <v>0</v>
      </c>
      <c r="H50" s="135">
        <f>'M2-In'!H50</f>
        <v>0</v>
      </c>
      <c r="I50" s="135">
        <f>'M2-In'!I50</f>
        <v>0</v>
      </c>
      <c r="J50" s="135">
        <f>'M2-In'!J50</f>
        <v>0</v>
      </c>
      <c r="K50" s="135">
        <f>'M2-In'!K50</f>
        <v>0</v>
      </c>
      <c r="L50" s="135">
        <f>'M2-In'!L50</f>
        <v>0</v>
      </c>
      <c r="M50" s="181">
        <f>BerM3!E50</f>
        <v>0</v>
      </c>
      <c r="N50" s="202">
        <f>'M2-In'!N50</f>
        <v>0</v>
      </c>
      <c r="O50" s="141"/>
      <c r="P50" s="202"/>
      <c r="Q50" s="205"/>
      <c r="R50" s="222" t="str">
        <f>BerM3!G50</f>
        <v>OK</v>
      </c>
      <c r="S50" s="141"/>
      <c r="T50" s="180">
        <f>BerM3!P50</f>
        <v>0</v>
      </c>
      <c r="U50" s="202"/>
      <c r="V50" s="221" t="str">
        <f>BerM3!R50</f>
        <v>OK</v>
      </c>
      <c r="W50" s="180">
        <f>BerM3!S50</f>
        <v>0</v>
      </c>
      <c r="X50" s="143"/>
      <c r="Y50" s="135"/>
      <c r="Z50" s="135"/>
      <c r="AA50" s="135"/>
      <c r="AB50" s="135"/>
      <c r="AC50" s="182"/>
      <c r="AD50" s="216"/>
      <c r="AE50" s="216"/>
      <c r="AF50" s="216"/>
      <c r="AG50" s="216"/>
      <c r="AH50" s="216"/>
      <c r="AI50" s="216"/>
      <c r="AJ50" s="216"/>
      <c r="AK50" s="221" t="str">
        <f>BerM3!U50</f>
        <v>OK</v>
      </c>
    </row>
    <row r="51" spans="1:37" ht="14.1" customHeight="1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141"/>
      <c r="F51" s="135">
        <f>'M2-In'!F51</f>
        <v>0</v>
      </c>
      <c r="G51" s="135">
        <f>'M2-In'!G51</f>
        <v>0</v>
      </c>
      <c r="H51" s="135">
        <f>'M2-In'!H51</f>
        <v>0</v>
      </c>
      <c r="I51" s="135">
        <f>'M2-In'!I51</f>
        <v>0</v>
      </c>
      <c r="J51" s="135">
        <f>'M2-In'!J51</f>
        <v>0</v>
      </c>
      <c r="K51" s="135">
        <f>'M2-In'!K51</f>
        <v>0</v>
      </c>
      <c r="L51" s="135">
        <f>'M2-In'!L51</f>
        <v>0</v>
      </c>
      <c r="M51" s="181">
        <f>BerM3!E51</f>
        <v>0</v>
      </c>
      <c r="N51" s="202">
        <f>'M2-In'!N51</f>
        <v>0</v>
      </c>
      <c r="O51" s="141"/>
      <c r="P51" s="202"/>
      <c r="Q51" s="205"/>
      <c r="R51" s="222" t="str">
        <f>BerM3!G51</f>
        <v>OK</v>
      </c>
      <c r="S51" s="141"/>
      <c r="T51" s="180">
        <f>BerM3!P51</f>
        <v>0</v>
      </c>
      <c r="U51" s="202"/>
      <c r="V51" s="221" t="str">
        <f>BerM3!R51</f>
        <v>OK</v>
      </c>
      <c r="W51" s="180">
        <f>BerM3!S51</f>
        <v>0</v>
      </c>
      <c r="X51" s="143"/>
      <c r="Y51" s="135"/>
      <c r="Z51" s="135"/>
      <c r="AA51" s="135"/>
      <c r="AB51" s="135"/>
      <c r="AC51" s="182"/>
      <c r="AD51" s="216"/>
      <c r="AE51" s="216"/>
      <c r="AF51" s="216"/>
      <c r="AG51" s="216"/>
      <c r="AH51" s="216"/>
      <c r="AI51" s="216"/>
      <c r="AJ51" s="216"/>
      <c r="AK51" s="221" t="str">
        <f>BerM3!U51</f>
        <v>OK</v>
      </c>
    </row>
    <row r="52" spans="1:37" ht="14.1" customHeight="1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141"/>
      <c r="F52" s="135">
        <f>'M2-In'!F52</f>
        <v>0</v>
      </c>
      <c r="G52" s="135">
        <f>'M2-In'!G52</f>
        <v>0</v>
      </c>
      <c r="H52" s="135">
        <f>'M2-In'!H52</f>
        <v>0</v>
      </c>
      <c r="I52" s="135">
        <f>'M2-In'!I52</f>
        <v>0</v>
      </c>
      <c r="J52" s="135">
        <f>'M2-In'!J52</f>
        <v>0</v>
      </c>
      <c r="K52" s="135">
        <f>'M2-In'!K52</f>
        <v>0</v>
      </c>
      <c r="L52" s="135">
        <f>'M2-In'!L52</f>
        <v>0</v>
      </c>
      <c r="M52" s="181">
        <f>BerM3!E52</f>
        <v>0</v>
      </c>
      <c r="N52" s="202">
        <f>'M2-In'!N52</f>
        <v>0</v>
      </c>
      <c r="O52" s="141"/>
      <c r="P52" s="202"/>
      <c r="Q52" s="205"/>
      <c r="R52" s="222" t="str">
        <f>BerM3!G52</f>
        <v>OK</v>
      </c>
      <c r="S52" s="141"/>
      <c r="T52" s="180">
        <f>BerM3!P52</f>
        <v>0</v>
      </c>
      <c r="U52" s="202"/>
      <c r="V52" s="221" t="str">
        <f>BerM3!R52</f>
        <v>OK</v>
      </c>
      <c r="W52" s="180">
        <f>BerM3!S52</f>
        <v>0</v>
      </c>
      <c r="X52" s="143"/>
      <c r="Y52" s="135"/>
      <c r="Z52" s="135"/>
      <c r="AA52" s="135"/>
      <c r="AB52" s="135"/>
      <c r="AC52" s="182"/>
      <c r="AD52" s="216"/>
      <c r="AE52" s="216"/>
      <c r="AF52" s="216"/>
      <c r="AG52" s="216"/>
      <c r="AH52" s="216"/>
      <c r="AI52" s="216"/>
      <c r="AJ52" s="216"/>
      <c r="AK52" s="221" t="str">
        <f>BerM3!U52</f>
        <v>OK</v>
      </c>
    </row>
    <row r="53" spans="1:37" ht="14.1" customHeight="1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141"/>
      <c r="F53" s="135">
        <f>'M2-In'!F53</f>
        <v>0</v>
      </c>
      <c r="G53" s="135">
        <f>'M2-In'!G53</f>
        <v>0</v>
      </c>
      <c r="H53" s="135">
        <f>'M2-In'!H53</f>
        <v>0</v>
      </c>
      <c r="I53" s="135">
        <f>'M2-In'!I53</f>
        <v>0</v>
      </c>
      <c r="J53" s="135">
        <f>'M2-In'!J53</f>
        <v>0</v>
      </c>
      <c r="K53" s="135">
        <f>'M2-In'!K53</f>
        <v>0</v>
      </c>
      <c r="L53" s="135">
        <f>'M2-In'!L53</f>
        <v>0</v>
      </c>
      <c r="M53" s="181">
        <f>BerM3!E53</f>
        <v>0</v>
      </c>
      <c r="N53" s="202">
        <f>'M2-In'!N53</f>
        <v>0</v>
      </c>
      <c r="O53" s="141"/>
      <c r="P53" s="202"/>
      <c r="Q53" s="205"/>
      <c r="R53" s="222" t="str">
        <f>BerM3!G53</f>
        <v>OK</v>
      </c>
      <c r="S53" s="141"/>
      <c r="T53" s="180">
        <f>BerM3!P53</f>
        <v>0</v>
      </c>
      <c r="U53" s="202"/>
      <c r="V53" s="221" t="str">
        <f>BerM3!R53</f>
        <v>OK</v>
      </c>
      <c r="W53" s="180">
        <f>BerM3!S53</f>
        <v>0</v>
      </c>
      <c r="X53" s="143"/>
      <c r="Y53" s="135"/>
      <c r="Z53" s="135"/>
      <c r="AA53" s="135"/>
      <c r="AB53" s="135"/>
      <c r="AC53" s="182"/>
      <c r="AD53" s="216"/>
      <c r="AE53" s="216"/>
      <c r="AF53" s="216"/>
      <c r="AG53" s="216"/>
      <c r="AH53" s="216"/>
      <c r="AI53" s="216"/>
      <c r="AJ53" s="216"/>
      <c r="AK53" s="221" t="str">
        <f>BerM3!U53</f>
        <v>OK</v>
      </c>
    </row>
    <row r="54" spans="1:37" ht="14.1" customHeight="1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141"/>
      <c r="F54" s="135">
        <f>'M2-In'!F54</f>
        <v>0</v>
      </c>
      <c r="G54" s="135">
        <f>'M2-In'!G54</f>
        <v>0</v>
      </c>
      <c r="H54" s="135">
        <f>'M2-In'!H54</f>
        <v>0</v>
      </c>
      <c r="I54" s="135">
        <f>'M2-In'!I54</f>
        <v>0</v>
      </c>
      <c r="J54" s="135">
        <f>'M2-In'!J54</f>
        <v>0</v>
      </c>
      <c r="K54" s="135">
        <f>'M2-In'!K54</f>
        <v>0</v>
      </c>
      <c r="L54" s="135">
        <f>'M2-In'!L54</f>
        <v>0</v>
      </c>
      <c r="M54" s="181">
        <f>BerM3!E54</f>
        <v>0</v>
      </c>
      <c r="N54" s="202">
        <f>'M2-In'!N54</f>
        <v>0</v>
      </c>
      <c r="O54" s="141"/>
      <c r="P54" s="202"/>
      <c r="Q54" s="205"/>
      <c r="R54" s="222" t="str">
        <f>BerM3!G54</f>
        <v>OK</v>
      </c>
      <c r="S54" s="141"/>
      <c r="T54" s="180">
        <f>BerM3!P54</f>
        <v>0</v>
      </c>
      <c r="U54" s="202"/>
      <c r="V54" s="221" t="str">
        <f>BerM3!R54</f>
        <v>OK</v>
      </c>
      <c r="W54" s="180">
        <f>BerM3!S54</f>
        <v>0</v>
      </c>
      <c r="X54" s="143"/>
      <c r="Y54" s="135"/>
      <c r="Z54" s="135"/>
      <c r="AA54" s="135"/>
      <c r="AB54" s="135"/>
      <c r="AC54" s="182"/>
      <c r="AD54" s="216"/>
      <c r="AE54" s="216"/>
      <c r="AF54" s="216"/>
      <c r="AG54" s="216"/>
      <c r="AH54" s="216"/>
      <c r="AI54" s="216"/>
      <c r="AJ54" s="216"/>
      <c r="AK54" s="221" t="str">
        <f>BerM3!U54</f>
        <v>OK</v>
      </c>
    </row>
    <row r="55" spans="1:37" ht="14.1" customHeight="1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141"/>
      <c r="F55" s="135">
        <f>'M2-In'!F55</f>
        <v>0</v>
      </c>
      <c r="G55" s="135">
        <f>'M2-In'!G55</f>
        <v>0</v>
      </c>
      <c r="H55" s="135">
        <f>'M2-In'!H55</f>
        <v>0</v>
      </c>
      <c r="I55" s="135">
        <f>'M2-In'!I55</f>
        <v>0</v>
      </c>
      <c r="J55" s="135">
        <f>'M2-In'!J55</f>
        <v>0</v>
      </c>
      <c r="K55" s="135">
        <f>'M2-In'!K55</f>
        <v>0</v>
      </c>
      <c r="L55" s="135">
        <f>'M2-In'!L55</f>
        <v>0</v>
      </c>
      <c r="M55" s="181">
        <f>BerM3!E55</f>
        <v>0</v>
      </c>
      <c r="N55" s="202">
        <f>'M2-In'!N55</f>
        <v>0</v>
      </c>
      <c r="O55" s="141"/>
      <c r="P55" s="202"/>
      <c r="Q55" s="205"/>
      <c r="R55" s="222" t="str">
        <f>BerM3!G55</f>
        <v>OK</v>
      </c>
      <c r="S55" s="141"/>
      <c r="T55" s="180">
        <f>BerM3!P55</f>
        <v>0</v>
      </c>
      <c r="U55" s="202"/>
      <c r="V55" s="221" t="str">
        <f>BerM3!R55</f>
        <v>OK</v>
      </c>
      <c r="W55" s="180">
        <f>BerM3!S55</f>
        <v>0</v>
      </c>
      <c r="X55" s="143"/>
      <c r="Y55" s="135"/>
      <c r="Z55" s="135"/>
      <c r="AA55" s="135"/>
      <c r="AB55" s="135"/>
      <c r="AC55" s="182"/>
      <c r="AD55" s="216"/>
      <c r="AE55" s="216"/>
      <c r="AF55" s="216"/>
      <c r="AG55" s="216"/>
      <c r="AH55" s="216"/>
      <c r="AI55" s="216"/>
      <c r="AJ55" s="216"/>
      <c r="AK55" s="221" t="str">
        <f>BerM3!U55</f>
        <v>OK</v>
      </c>
    </row>
    <row r="56" spans="1:37" ht="14.1" customHeight="1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141"/>
      <c r="F56" s="135">
        <f>'M2-In'!F56</f>
        <v>0</v>
      </c>
      <c r="G56" s="135">
        <f>'M2-In'!G56</f>
        <v>0</v>
      </c>
      <c r="H56" s="135">
        <f>'M2-In'!H56</f>
        <v>0</v>
      </c>
      <c r="I56" s="135">
        <f>'M2-In'!I56</f>
        <v>0</v>
      </c>
      <c r="J56" s="135">
        <f>'M2-In'!J56</f>
        <v>0</v>
      </c>
      <c r="K56" s="135">
        <f>'M2-In'!K56</f>
        <v>0</v>
      </c>
      <c r="L56" s="135">
        <f>'M2-In'!L56</f>
        <v>0</v>
      </c>
      <c r="M56" s="181">
        <f>BerM3!E56</f>
        <v>0</v>
      </c>
      <c r="N56" s="202">
        <f>'M2-In'!N56</f>
        <v>0</v>
      </c>
      <c r="O56" s="141"/>
      <c r="P56" s="202"/>
      <c r="Q56" s="205"/>
      <c r="R56" s="222" t="str">
        <f>BerM3!G56</f>
        <v>OK</v>
      </c>
      <c r="S56" s="141"/>
      <c r="T56" s="180">
        <f>BerM3!P56</f>
        <v>0</v>
      </c>
      <c r="U56" s="202"/>
      <c r="V56" s="221" t="str">
        <f>BerM3!R56</f>
        <v>OK</v>
      </c>
      <c r="W56" s="180">
        <f>BerM3!S56</f>
        <v>0</v>
      </c>
      <c r="X56" s="143"/>
      <c r="Y56" s="135"/>
      <c r="Z56" s="135"/>
      <c r="AA56" s="135"/>
      <c r="AB56" s="135"/>
      <c r="AC56" s="182"/>
      <c r="AD56" s="216"/>
      <c r="AE56" s="216"/>
      <c r="AF56" s="216"/>
      <c r="AG56" s="216"/>
      <c r="AH56" s="216"/>
      <c r="AI56" s="216"/>
      <c r="AJ56" s="216"/>
      <c r="AK56" s="221" t="str">
        <f>BerM3!U56</f>
        <v>OK</v>
      </c>
    </row>
    <row r="57" spans="1:37" ht="14.1" customHeight="1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141"/>
      <c r="F57" s="135">
        <f>'M2-In'!F57</f>
        <v>0</v>
      </c>
      <c r="G57" s="135">
        <f>'M2-In'!G57</f>
        <v>0</v>
      </c>
      <c r="H57" s="135">
        <f>'M2-In'!H57</f>
        <v>0</v>
      </c>
      <c r="I57" s="135">
        <f>'M2-In'!I57</f>
        <v>0</v>
      </c>
      <c r="J57" s="135">
        <f>'M2-In'!J57</f>
        <v>0</v>
      </c>
      <c r="K57" s="135">
        <f>'M2-In'!K57</f>
        <v>0</v>
      </c>
      <c r="L57" s="135">
        <f>'M2-In'!L57</f>
        <v>0</v>
      </c>
      <c r="M57" s="181">
        <f>BerM3!E57</f>
        <v>0</v>
      </c>
      <c r="N57" s="202">
        <f>'M2-In'!N57</f>
        <v>0</v>
      </c>
      <c r="O57" s="141"/>
      <c r="P57" s="202"/>
      <c r="Q57" s="205"/>
      <c r="R57" s="222" t="str">
        <f>BerM3!G57</f>
        <v>OK</v>
      </c>
      <c r="S57" s="141"/>
      <c r="T57" s="180">
        <f>BerM3!P57</f>
        <v>0</v>
      </c>
      <c r="U57" s="202"/>
      <c r="V57" s="221" t="str">
        <f>BerM3!R57</f>
        <v>OK</v>
      </c>
      <c r="W57" s="180">
        <f>BerM3!S57</f>
        <v>0</v>
      </c>
      <c r="X57" s="143"/>
      <c r="Y57" s="135"/>
      <c r="Z57" s="135"/>
      <c r="AA57" s="135"/>
      <c r="AB57" s="135"/>
      <c r="AC57" s="182"/>
      <c r="AD57" s="216"/>
      <c r="AE57" s="216"/>
      <c r="AF57" s="216"/>
      <c r="AG57" s="216"/>
      <c r="AH57" s="216"/>
      <c r="AI57" s="216"/>
      <c r="AJ57" s="216"/>
      <c r="AK57" s="221" t="str">
        <f>BerM3!U57</f>
        <v>OK</v>
      </c>
    </row>
    <row r="58" spans="1:37" ht="14.1" customHeight="1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141"/>
      <c r="F58" s="135">
        <f>'M2-In'!F58</f>
        <v>0</v>
      </c>
      <c r="G58" s="135">
        <f>'M2-In'!G58</f>
        <v>0</v>
      </c>
      <c r="H58" s="135">
        <f>'M2-In'!H58</f>
        <v>0</v>
      </c>
      <c r="I58" s="135">
        <f>'M2-In'!I58</f>
        <v>0</v>
      </c>
      <c r="J58" s="135">
        <f>'M2-In'!J58</f>
        <v>0</v>
      </c>
      <c r="K58" s="135">
        <f>'M2-In'!K58</f>
        <v>0</v>
      </c>
      <c r="L58" s="135">
        <f>'M2-In'!L58</f>
        <v>0</v>
      </c>
      <c r="M58" s="181">
        <f>BerM3!E58</f>
        <v>0</v>
      </c>
      <c r="N58" s="202">
        <f>'M2-In'!N58</f>
        <v>0</v>
      </c>
      <c r="O58" s="141"/>
      <c r="P58" s="202"/>
      <c r="Q58" s="205"/>
      <c r="R58" s="222" t="str">
        <f>BerM3!G58</f>
        <v>OK</v>
      </c>
      <c r="S58" s="141"/>
      <c r="T58" s="180">
        <f>BerM3!P58</f>
        <v>0</v>
      </c>
      <c r="U58" s="202"/>
      <c r="V58" s="221" t="str">
        <f>BerM3!R58</f>
        <v>OK</v>
      </c>
      <c r="W58" s="180">
        <f>BerM3!S58</f>
        <v>0</v>
      </c>
      <c r="X58" s="143"/>
      <c r="Y58" s="135"/>
      <c r="Z58" s="135"/>
      <c r="AA58" s="135"/>
      <c r="AB58" s="135"/>
      <c r="AC58" s="182"/>
      <c r="AD58" s="216"/>
      <c r="AE58" s="216"/>
      <c r="AF58" s="216"/>
      <c r="AG58" s="216"/>
      <c r="AH58" s="216"/>
      <c r="AI58" s="216"/>
      <c r="AJ58" s="216"/>
      <c r="AK58" s="221" t="str">
        <f>BerM3!U58</f>
        <v>OK</v>
      </c>
    </row>
    <row r="59" spans="1:37" ht="14.1" customHeight="1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141"/>
      <c r="F59" s="135">
        <f>'M2-In'!F59</f>
        <v>0</v>
      </c>
      <c r="G59" s="135">
        <f>'M2-In'!G59</f>
        <v>0</v>
      </c>
      <c r="H59" s="135">
        <f>'M2-In'!H59</f>
        <v>0</v>
      </c>
      <c r="I59" s="135">
        <f>'M2-In'!I59</f>
        <v>0</v>
      </c>
      <c r="J59" s="135">
        <f>'M2-In'!J59</f>
        <v>0</v>
      </c>
      <c r="K59" s="135">
        <f>'M2-In'!K59</f>
        <v>0</v>
      </c>
      <c r="L59" s="135">
        <f>'M2-In'!L59</f>
        <v>0</v>
      </c>
      <c r="M59" s="181">
        <f>BerM3!E59</f>
        <v>0</v>
      </c>
      <c r="N59" s="202">
        <f>'M2-In'!N59</f>
        <v>0</v>
      </c>
      <c r="O59" s="141"/>
      <c r="P59" s="202"/>
      <c r="Q59" s="205"/>
      <c r="R59" s="222" t="str">
        <f>BerM3!G59</f>
        <v>OK</v>
      </c>
      <c r="S59" s="141"/>
      <c r="T59" s="180">
        <f>BerM3!P59</f>
        <v>0</v>
      </c>
      <c r="U59" s="202"/>
      <c r="V59" s="221" t="str">
        <f>BerM3!R59</f>
        <v>OK</v>
      </c>
      <c r="W59" s="180">
        <f>BerM3!S59</f>
        <v>0</v>
      </c>
      <c r="X59" s="143"/>
      <c r="Y59" s="135"/>
      <c r="Z59" s="135"/>
      <c r="AA59" s="135"/>
      <c r="AB59" s="135"/>
      <c r="AC59" s="182"/>
      <c r="AD59" s="216"/>
      <c r="AE59" s="216"/>
      <c r="AF59" s="216"/>
      <c r="AG59" s="216"/>
      <c r="AH59" s="216"/>
      <c r="AI59" s="216"/>
      <c r="AJ59" s="216"/>
      <c r="AK59" s="221" t="str">
        <f>BerM3!U59</f>
        <v>OK</v>
      </c>
    </row>
    <row r="60" spans="1:37" ht="14.1" customHeight="1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141"/>
      <c r="F60" s="135">
        <f>'M2-In'!F60</f>
        <v>0</v>
      </c>
      <c r="G60" s="135">
        <f>'M2-In'!G60</f>
        <v>0</v>
      </c>
      <c r="H60" s="135">
        <f>'M2-In'!H60</f>
        <v>0</v>
      </c>
      <c r="I60" s="135">
        <f>'M2-In'!I60</f>
        <v>0</v>
      </c>
      <c r="J60" s="135">
        <f>'M2-In'!J60</f>
        <v>0</v>
      </c>
      <c r="K60" s="135">
        <f>'M2-In'!K60</f>
        <v>0</v>
      </c>
      <c r="L60" s="135">
        <f>'M2-In'!L60</f>
        <v>0</v>
      </c>
      <c r="M60" s="181">
        <f>BerM3!E60</f>
        <v>0</v>
      </c>
      <c r="N60" s="202">
        <f>'M2-In'!N60</f>
        <v>0</v>
      </c>
      <c r="O60" s="141"/>
      <c r="P60" s="202"/>
      <c r="Q60" s="205"/>
      <c r="R60" s="222" t="str">
        <f>BerM3!G60</f>
        <v>OK</v>
      </c>
      <c r="S60" s="141"/>
      <c r="T60" s="180">
        <f>BerM3!P60</f>
        <v>0</v>
      </c>
      <c r="U60" s="202"/>
      <c r="V60" s="221" t="str">
        <f>BerM3!R60</f>
        <v>OK</v>
      </c>
      <c r="W60" s="180">
        <f>BerM3!S60</f>
        <v>0</v>
      </c>
      <c r="X60" s="143"/>
      <c r="Y60" s="135"/>
      <c r="Z60" s="135"/>
      <c r="AA60" s="135"/>
      <c r="AB60" s="135"/>
      <c r="AC60" s="182"/>
      <c r="AD60" s="216"/>
      <c r="AE60" s="216"/>
      <c r="AF60" s="216"/>
      <c r="AG60" s="216"/>
      <c r="AH60" s="216"/>
      <c r="AI60" s="216"/>
      <c r="AJ60" s="216"/>
      <c r="AK60" s="221" t="str">
        <f>BerM3!U60</f>
        <v>OK</v>
      </c>
    </row>
    <row r="61" spans="1:37" ht="14.1" customHeight="1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141"/>
      <c r="F61" s="135">
        <f>'M2-In'!F61</f>
        <v>0</v>
      </c>
      <c r="G61" s="135">
        <f>'M2-In'!G61</f>
        <v>0</v>
      </c>
      <c r="H61" s="135">
        <f>'M2-In'!H61</f>
        <v>0</v>
      </c>
      <c r="I61" s="135">
        <f>'M2-In'!I61</f>
        <v>0</v>
      </c>
      <c r="J61" s="135">
        <f>'M2-In'!J61</f>
        <v>0</v>
      </c>
      <c r="K61" s="135">
        <f>'M2-In'!K61</f>
        <v>0</v>
      </c>
      <c r="L61" s="135">
        <f>'M2-In'!L61</f>
        <v>0</v>
      </c>
      <c r="M61" s="181">
        <f>BerM3!E61</f>
        <v>0</v>
      </c>
      <c r="N61" s="202">
        <f>'M2-In'!N61</f>
        <v>0</v>
      </c>
      <c r="O61" s="141"/>
      <c r="P61" s="202"/>
      <c r="Q61" s="205"/>
      <c r="R61" s="222" t="str">
        <f>BerM3!G61</f>
        <v>OK</v>
      </c>
      <c r="S61" s="141"/>
      <c r="T61" s="180">
        <f>BerM3!P61</f>
        <v>0</v>
      </c>
      <c r="U61" s="202"/>
      <c r="V61" s="221" t="str">
        <f>BerM3!R61</f>
        <v>OK</v>
      </c>
      <c r="W61" s="180">
        <f>BerM3!S61</f>
        <v>0</v>
      </c>
      <c r="X61" s="143"/>
      <c r="Y61" s="135"/>
      <c r="Z61" s="135"/>
      <c r="AA61" s="135"/>
      <c r="AB61" s="135"/>
      <c r="AC61" s="182"/>
      <c r="AD61" s="216"/>
      <c r="AE61" s="216"/>
      <c r="AF61" s="216"/>
      <c r="AG61" s="216"/>
      <c r="AH61" s="216"/>
      <c r="AI61" s="216"/>
      <c r="AJ61" s="216"/>
      <c r="AK61" s="221" t="str">
        <f>BerM3!U61</f>
        <v>OK</v>
      </c>
    </row>
    <row r="62" spans="1:37" ht="14.1" customHeight="1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141"/>
      <c r="F62" s="135">
        <f>'M2-In'!F62</f>
        <v>0</v>
      </c>
      <c r="G62" s="135">
        <f>'M2-In'!G62</f>
        <v>0</v>
      </c>
      <c r="H62" s="135">
        <f>'M2-In'!H62</f>
        <v>0</v>
      </c>
      <c r="I62" s="135">
        <f>'M2-In'!I62</f>
        <v>0</v>
      </c>
      <c r="J62" s="135">
        <f>'M2-In'!J62</f>
        <v>0</v>
      </c>
      <c r="K62" s="135">
        <f>'M2-In'!K62</f>
        <v>0</v>
      </c>
      <c r="L62" s="135">
        <f>'M2-In'!L62</f>
        <v>0</v>
      </c>
      <c r="M62" s="181">
        <f>BerM3!E62</f>
        <v>0</v>
      </c>
      <c r="N62" s="202">
        <f>'M2-In'!N62</f>
        <v>0</v>
      </c>
      <c r="O62" s="141"/>
      <c r="P62" s="202"/>
      <c r="Q62" s="205"/>
      <c r="R62" s="222" t="str">
        <f>BerM3!G62</f>
        <v>OK</v>
      </c>
      <c r="S62" s="141"/>
      <c r="T62" s="180">
        <f>BerM3!P62</f>
        <v>0</v>
      </c>
      <c r="U62" s="202"/>
      <c r="V62" s="221" t="str">
        <f>BerM3!R62</f>
        <v>OK</v>
      </c>
      <c r="W62" s="180">
        <f>BerM3!S62</f>
        <v>0</v>
      </c>
      <c r="X62" s="143"/>
      <c r="Y62" s="135"/>
      <c r="Z62" s="135"/>
      <c r="AA62" s="135"/>
      <c r="AB62" s="135"/>
      <c r="AC62" s="182"/>
      <c r="AD62" s="216"/>
      <c r="AE62" s="216"/>
      <c r="AF62" s="216"/>
      <c r="AG62" s="216"/>
      <c r="AH62" s="216"/>
      <c r="AI62" s="216"/>
      <c r="AJ62" s="216"/>
      <c r="AK62" s="221" t="str">
        <f>BerM3!U62</f>
        <v>OK</v>
      </c>
    </row>
    <row r="63" spans="1:37" ht="14.1" customHeight="1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141"/>
      <c r="F63" s="135">
        <f>'M2-In'!F63</f>
        <v>0</v>
      </c>
      <c r="G63" s="135">
        <f>'M2-In'!G63</f>
        <v>0</v>
      </c>
      <c r="H63" s="135">
        <f>'M2-In'!H63</f>
        <v>0</v>
      </c>
      <c r="I63" s="135">
        <f>'M2-In'!I63</f>
        <v>0</v>
      </c>
      <c r="J63" s="135">
        <f>'M2-In'!J63</f>
        <v>0</v>
      </c>
      <c r="K63" s="135">
        <f>'M2-In'!K63</f>
        <v>0</v>
      </c>
      <c r="L63" s="135">
        <f>'M2-In'!L63</f>
        <v>0</v>
      </c>
      <c r="M63" s="181">
        <f>BerM3!E63</f>
        <v>0</v>
      </c>
      <c r="N63" s="202">
        <f>'M2-In'!N63</f>
        <v>0</v>
      </c>
      <c r="O63" s="141"/>
      <c r="P63" s="202"/>
      <c r="Q63" s="205"/>
      <c r="R63" s="222" t="str">
        <f>BerM3!G63</f>
        <v>OK</v>
      </c>
      <c r="S63" s="141"/>
      <c r="T63" s="180">
        <f>BerM3!P63</f>
        <v>0</v>
      </c>
      <c r="U63" s="202"/>
      <c r="V63" s="221" t="str">
        <f>BerM3!R63</f>
        <v>OK</v>
      </c>
      <c r="W63" s="180">
        <f>BerM3!S63</f>
        <v>0</v>
      </c>
      <c r="X63" s="143"/>
      <c r="Y63" s="135"/>
      <c r="Z63" s="135"/>
      <c r="AA63" s="135"/>
      <c r="AB63" s="135"/>
      <c r="AC63" s="182"/>
      <c r="AD63" s="216"/>
      <c r="AE63" s="216"/>
      <c r="AF63" s="216"/>
      <c r="AG63" s="216"/>
      <c r="AH63" s="216"/>
      <c r="AI63" s="216"/>
      <c r="AJ63" s="216"/>
      <c r="AK63" s="221" t="str">
        <f>BerM3!U63</f>
        <v>OK</v>
      </c>
    </row>
    <row r="64" spans="1:37" ht="14.1" customHeight="1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141"/>
      <c r="F64" s="135">
        <f>'M2-In'!F64</f>
        <v>0</v>
      </c>
      <c r="G64" s="135">
        <f>'M2-In'!G64</f>
        <v>0</v>
      </c>
      <c r="H64" s="135">
        <f>'M2-In'!H64</f>
        <v>0</v>
      </c>
      <c r="I64" s="135">
        <f>'M2-In'!I64</f>
        <v>0</v>
      </c>
      <c r="J64" s="135">
        <f>'M2-In'!J64</f>
        <v>0</v>
      </c>
      <c r="K64" s="135">
        <f>'M2-In'!K64</f>
        <v>0</v>
      </c>
      <c r="L64" s="135">
        <f>'M2-In'!L64</f>
        <v>0</v>
      </c>
      <c r="M64" s="181">
        <f>BerM3!E64</f>
        <v>0</v>
      </c>
      <c r="N64" s="202">
        <f>'M2-In'!N64</f>
        <v>0</v>
      </c>
      <c r="O64" s="141"/>
      <c r="P64" s="202"/>
      <c r="Q64" s="205"/>
      <c r="R64" s="222" t="str">
        <f>BerM3!G64</f>
        <v>OK</v>
      </c>
      <c r="S64" s="141"/>
      <c r="T64" s="180">
        <f>BerM3!P64</f>
        <v>0</v>
      </c>
      <c r="U64" s="202"/>
      <c r="V64" s="221" t="str">
        <f>BerM3!R64</f>
        <v>OK</v>
      </c>
      <c r="W64" s="180">
        <f>BerM3!S64</f>
        <v>0</v>
      </c>
      <c r="X64" s="143"/>
      <c r="Y64" s="135"/>
      <c r="Z64" s="135"/>
      <c r="AA64" s="135"/>
      <c r="AB64" s="135"/>
      <c r="AC64" s="182"/>
      <c r="AD64" s="216"/>
      <c r="AE64" s="216"/>
      <c r="AF64" s="216"/>
      <c r="AG64" s="216"/>
      <c r="AH64" s="216"/>
      <c r="AI64" s="216"/>
      <c r="AJ64" s="216"/>
      <c r="AK64" s="221" t="str">
        <f>BerM3!U64</f>
        <v>OK</v>
      </c>
    </row>
    <row r="65" spans="1:37" ht="14.1" customHeight="1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141"/>
      <c r="F65" s="135">
        <f>'M2-In'!F65</f>
        <v>0</v>
      </c>
      <c r="G65" s="135">
        <f>'M2-In'!G65</f>
        <v>0</v>
      </c>
      <c r="H65" s="135">
        <f>'M2-In'!H65</f>
        <v>0</v>
      </c>
      <c r="I65" s="135">
        <f>'M2-In'!I65</f>
        <v>0</v>
      </c>
      <c r="J65" s="135">
        <f>'M2-In'!J65</f>
        <v>0</v>
      </c>
      <c r="K65" s="135">
        <f>'M2-In'!K65</f>
        <v>0</v>
      </c>
      <c r="L65" s="135">
        <f>'M2-In'!L65</f>
        <v>0</v>
      </c>
      <c r="M65" s="181">
        <f>BerM3!E65</f>
        <v>0</v>
      </c>
      <c r="N65" s="202">
        <f>'M2-In'!N65</f>
        <v>0</v>
      </c>
      <c r="O65" s="141"/>
      <c r="P65" s="202"/>
      <c r="Q65" s="205"/>
      <c r="R65" s="222" t="str">
        <f>BerM3!G65</f>
        <v>OK</v>
      </c>
      <c r="S65" s="141"/>
      <c r="T65" s="180">
        <f>BerM3!P65</f>
        <v>0</v>
      </c>
      <c r="U65" s="202"/>
      <c r="V65" s="221" t="str">
        <f>BerM3!R65</f>
        <v>OK</v>
      </c>
      <c r="W65" s="180">
        <f>BerM3!S65</f>
        <v>0</v>
      </c>
      <c r="X65" s="143"/>
      <c r="Y65" s="135"/>
      <c r="Z65" s="135"/>
      <c r="AA65" s="135"/>
      <c r="AB65" s="135"/>
      <c r="AC65" s="182"/>
      <c r="AD65" s="216"/>
      <c r="AE65" s="216"/>
      <c r="AF65" s="216"/>
      <c r="AG65" s="216"/>
      <c r="AH65" s="216"/>
      <c r="AI65" s="216"/>
      <c r="AJ65" s="216"/>
      <c r="AK65" s="221" t="str">
        <f>BerM3!U65</f>
        <v>OK</v>
      </c>
    </row>
    <row r="66" spans="1:37" ht="14.1" customHeight="1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141"/>
      <c r="F66" s="135">
        <f>'M2-In'!F66</f>
        <v>0</v>
      </c>
      <c r="G66" s="135">
        <f>'M2-In'!G66</f>
        <v>0</v>
      </c>
      <c r="H66" s="135">
        <f>'M2-In'!H66</f>
        <v>0</v>
      </c>
      <c r="I66" s="135">
        <f>'M2-In'!I66</f>
        <v>0</v>
      </c>
      <c r="J66" s="135">
        <f>'M2-In'!J66</f>
        <v>0</v>
      </c>
      <c r="K66" s="135">
        <f>'M2-In'!K66</f>
        <v>0</v>
      </c>
      <c r="L66" s="135">
        <f>'M2-In'!L66</f>
        <v>0</v>
      </c>
      <c r="M66" s="181">
        <f>BerM3!E66</f>
        <v>0</v>
      </c>
      <c r="N66" s="202">
        <f>'M2-In'!N66</f>
        <v>0</v>
      </c>
      <c r="O66" s="141"/>
      <c r="P66" s="202"/>
      <c r="Q66" s="205"/>
      <c r="R66" s="222" t="str">
        <f>BerM3!G66</f>
        <v>OK</v>
      </c>
      <c r="S66" s="141"/>
      <c r="T66" s="180">
        <f>BerM3!P66</f>
        <v>0</v>
      </c>
      <c r="U66" s="202"/>
      <c r="V66" s="221" t="str">
        <f>BerM3!R66</f>
        <v>OK</v>
      </c>
      <c r="W66" s="180">
        <f>BerM3!S66</f>
        <v>0</v>
      </c>
      <c r="X66" s="143"/>
      <c r="Y66" s="135"/>
      <c r="Z66" s="135"/>
      <c r="AA66" s="135"/>
      <c r="AB66" s="135"/>
      <c r="AC66" s="182"/>
      <c r="AD66" s="216"/>
      <c r="AE66" s="216"/>
      <c r="AF66" s="216"/>
      <c r="AG66" s="216"/>
      <c r="AH66" s="216"/>
      <c r="AI66" s="216"/>
      <c r="AJ66" s="216"/>
      <c r="AK66" s="221" t="str">
        <f>BerM3!U66</f>
        <v>OK</v>
      </c>
    </row>
    <row r="67" spans="1:37" ht="14.1" customHeight="1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141"/>
      <c r="F67" s="135">
        <f>'M2-In'!F67</f>
        <v>0</v>
      </c>
      <c r="G67" s="135">
        <f>'M2-In'!G67</f>
        <v>0</v>
      </c>
      <c r="H67" s="135">
        <f>'M2-In'!H67</f>
        <v>0</v>
      </c>
      <c r="I67" s="135">
        <f>'M2-In'!I67</f>
        <v>0</v>
      </c>
      <c r="J67" s="135">
        <f>'M2-In'!J67</f>
        <v>0</v>
      </c>
      <c r="K67" s="135">
        <f>'M2-In'!K67</f>
        <v>0</v>
      </c>
      <c r="L67" s="135">
        <f>'M2-In'!L67</f>
        <v>0</v>
      </c>
      <c r="M67" s="181">
        <f>BerM3!E67</f>
        <v>0</v>
      </c>
      <c r="N67" s="202">
        <f>'M2-In'!N67</f>
        <v>0</v>
      </c>
      <c r="O67" s="141"/>
      <c r="P67" s="202"/>
      <c r="Q67" s="205"/>
      <c r="R67" s="222" t="str">
        <f>BerM3!G67</f>
        <v>OK</v>
      </c>
      <c r="S67" s="141"/>
      <c r="T67" s="180">
        <f>BerM3!P67</f>
        <v>0</v>
      </c>
      <c r="U67" s="202"/>
      <c r="V67" s="221" t="str">
        <f>BerM3!R67</f>
        <v>OK</v>
      </c>
      <c r="W67" s="180">
        <f>BerM3!S67</f>
        <v>0</v>
      </c>
      <c r="X67" s="143"/>
      <c r="Y67" s="135"/>
      <c r="Z67" s="135"/>
      <c r="AA67" s="135"/>
      <c r="AB67" s="135"/>
      <c r="AC67" s="182"/>
      <c r="AD67" s="216"/>
      <c r="AE67" s="216"/>
      <c r="AF67" s="216"/>
      <c r="AG67" s="216"/>
      <c r="AH67" s="216"/>
      <c r="AI67" s="216"/>
      <c r="AJ67" s="216"/>
      <c r="AK67" s="221" t="str">
        <f>BerM3!U67</f>
        <v>OK</v>
      </c>
    </row>
    <row r="68" spans="1:37" ht="14.1" customHeight="1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141"/>
      <c r="F68" s="135">
        <f>'M2-In'!F68</f>
        <v>0</v>
      </c>
      <c r="G68" s="135">
        <f>'M2-In'!G68</f>
        <v>0</v>
      </c>
      <c r="H68" s="135">
        <f>'M2-In'!H68</f>
        <v>0</v>
      </c>
      <c r="I68" s="135">
        <f>'M2-In'!I68</f>
        <v>0</v>
      </c>
      <c r="J68" s="135">
        <f>'M2-In'!J68</f>
        <v>0</v>
      </c>
      <c r="K68" s="135">
        <f>'M2-In'!K68</f>
        <v>0</v>
      </c>
      <c r="L68" s="135">
        <f>'M2-In'!L68</f>
        <v>0</v>
      </c>
      <c r="M68" s="181">
        <f>BerM3!E68</f>
        <v>0</v>
      </c>
      <c r="N68" s="202">
        <f>'M2-In'!N68</f>
        <v>0</v>
      </c>
      <c r="O68" s="141"/>
      <c r="P68" s="202"/>
      <c r="Q68" s="205"/>
      <c r="R68" s="222" t="str">
        <f>BerM3!G68</f>
        <v>OK</v>
      </c>
      <c r="S68" s="141"/>
      <c r="T68" s="180">
        <f>BerM3!P68</f>
        <v>0</v>
      </c>
      <c r="U68" s="202"/>
      <c r="V68" s="221" t="str">
        <f>BerM3!R68</f>
        <v>OK</v>
      </c>
      <c r="W68" s="180">
        <f>BerM3!S68</f>
        <v>0</v>
      </c>
      <c r="X68" s="143"/>
      <c r="Y68" s="135"/>
      <c r="Z68" s="135"/>
      <c r="AA68" s="135"/>
      <c r="AB68" s="135"/>
      <c r="AC68" s="182"/>
      <c r="AD68" s="216"/>
      <c r="AE68" s="216"/>
      <c r="AF68" s="216"/>
      <c r="AG68" s="216"/>
      <c r="AH68" s="216"/>
      <c r="AI68" s="216"/>
      <c r="AJ68" s="216"/>
      <c r="AK68" s="221" t="str">
        <f>BerM3!U68</f>
        <v>OK</v>
      </c>
    </row>
    <row r="69" spans="1:37" ht="14.1" customHeight="1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141"/>
      <c r="F69" s="135">
        <f>'M2-In'!F69</f>
        <v>0</v>
      </c>
      <c r="G69" s="135">
        <f>'M2-In'!G69</f>
        <v>0</v>
      </c>
      <c r="H69" s="135">
        <f>'M2-In'!H69</f>
        <v>0</v>
      </c>
      <c r="I69" s="135">
        <f>'M2-In'!I69</f>
        <v>0</v>
      </c>
      <c r="J69" s="135">
        <f>'M2-In'!J69</f>
        <v>0</v>
      </c>
      <c r="K69" s="135">
        <f>'M2-In'!K69</f>
        <v>0</v>
      </c>
      <c r="L69" s="135">
        <f>'M2-In'!L69</f>
        <v>0</v>
      </c>
      <c r="M69" s="181">
        <f>BerM3!E69</f>
        <v>0</v>
      </c>
      <c r="N69" s="202">
        <f>'M2-In'!N69</f>
        <v>0</v>
      </c>
      <c r="O69" s="141"/>
      <c r="P69" s="202"/>
      <c r="Q69" s="205"/>
      <c r="R69" s="222" t="str">
        <f>BerM3!G69</f>
        <v>OK</v>
      </c>
      <c r="S69" s="141"/>
      <c r="T69" s="180">
        <f>BerM3!P69</f>
        <v>0</v>
      </c>
      <c r="U69" s="202"/>
      <c r="V69" s="221" t="str">
        <f>BerM3!R69</f>
        <v>OK</v>
      </c>
      <c r="W69" s="180">
        <f>BerM3!S69</f>
        <v>0</v>
      </c>
      <c r="X69" s="143"/>
      <c r="Y69" s="135"/>
      <c r="Z69" s="135"/>
      <c r="AA69" s="135"/>
      <c r="AB69" s="135"/>
      <c r="AC69" s="182"/>
      <c r="AD69" s="216"/>
      <c r="AE69" s="216"/>
      <c r="AF69" s="216"/>
      <c r="AG69" s="216"/>
      <c r="AH69" s="216"/>
      <c r="AI69" s="216"/>
      <c r="AJ69" s="216"/>
      <c r="AK69" s="221" t="str">
        <f>BerM3!U69</f>
        <v>OK</v>
      </c>
    </row>
    <row r="70" spans="1:37" ht="14.1" customHeight="1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141"/>
      <c r="F70" s="135">
        <f>'M2-In'!F70</f>
        <v>0</v>
      </c>
      <c r="G70" s="135">
        <f>'M2-In'!G70</f>
        <v>0</v>
      </c>
      <c r="H70" s="135">
        <f>'M2-In'!H70</f>
        <v>0</v>
      </c>
      <c r="I70" s="135">
        <f>'M2-In'!I70</f>
        <v>0</v>
      </c>
      <c r="J70" s="135">
        <f>'M2-In'!J70</f>
        <v>0</v>
      </c>
      <c r="K70" s="135">
        <f>'M2-In'!K70</f>
        <v>0</v>
      </c>
      <c r="L70" s="135">
        <f>'M2-In'!L70</f>
        <v>0</v>
      </c>
      <c r="M70" s="181">
        <f>BerM3!E70</f>
        <v>0</v>
      </c>
      <c r="N70" s="202">
        <f>'M2-In'!N70</f>
        <v>0</v>
      </c>
      <c r="O70" s="141"/>
      <c r="P70" s="202"/>
      <c r="Q70" s="205"/>
      <c r="R70" s="222" t="str">
        <f>BerM3!G70</f>
        <v>OK</v>
      </c>
      <c r="S70" s="141"/>
      <c r="T70" s="180">
        <f>BerM3!P70</f>
        <v>0</v>
      </c>
      <c r="U70" s="202"/>
      <c r="V70" s="221" t="str">
        <f>BerM3!R70</f>
        <v>OK</v>
      </c>
      <c r="W70" s="180">
        <f>BerM3!S70</f>
        <v>0</v>
      </c>
      <c r="X70" s="143"/>
      <c r="Y70" s="135"/>
      <c r="Z70" s="135"/>
      <c r="AA70" s="135"/>
      <c r="AB70" s="135"/>
      <c r="AC70" s="182"/>
      <c r="AD70" s="216"/>
      <c r="AE70" s="216"/>
      <c r="AF70" s="216"/>
      <c r="AG70" s="216"/>
      <c r="AH70" s="216"/>
      <c r="AI70" s="216"/>
      <c r="AJ70" s="216"/>
      <c r="AK70" s="221" t="str">
        <f>BerM3!U70</f>
        <v>OK</v>
      </c>
    </row>
    <row r="71" spans="1:37" ht="14.1" customHeight="1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141"/>
      <c r="F71" s="135">
        <f>'M2-In'!F71</f>
        <v>0</v>
      </c>
      <c r="G71" s="135">
        <f>'M2-In'!G71</f>
        <v>0</v>
      </c>
      <c r="H71" s="135">
        <f>'M2-In'!H71</f>
        <v>0</v>
      </c>
      <c r="I71" s="135">
        <f>'M2-In'!I71</f>
        <v>0</v>
      </c>
      <c r="J71" s="135">
        <f>'M2-In'!J71</f>
        <v>0</v>
      </c>
      <c r="K71" s="135">
        <f>'M2-In'!K71</f>
        <v>0</v>
      </c>
      <c r="L71" s="135">
        <f>'M2-In'!L71</f>
        <v>0</v>
      </c>
      <c r="M71" s="181">
        <f>BerM3!E71</f>
        <v>0</v>
      </c>
      <c r="N71" s="202">
        <f>'M2-In'!N71</f>
        <v>0</v>
      </c>
      <c r="O71" s="141"/>
      <c r="P71" s="202"/>
      <c r="Q71" s="205"/>
      <c r="R71" s="222" t="str">
        <f>BerM3!G71</f>
        <v>OK</v>
      </c>
      <c r="S71" s="141"/>
      <c r="T71" s="180">
        <f>BerM3!P71</f>
        <v>0</v>
      </c>
      <c r="U71" s="202"/>
      <c r="V71" s="221" t="str">
        <f>BerM3!R71</f>
        <v>OK</v>
      </c>
      <c r="W71" s="180">
        <f>BerM3!S71</f>
        <v>0</v>
      </c>
      <c r="X71" s="143"/>
      <c r="Y71" s="135"/>
      <c r="Z71" s="135"/>
      <c r="AA71" s="135"/>
      <c r="AB71" s="135"/>
      <c r="AC71" s="182"/>
      <c r="AD71" s="216"/>
      <c r="AE71" s="216"/>
      <c r="AF71" s="216"/>
      <c r="AG71" s="216"/>
      <c r="AH71" s="216"/>
      <c r="AI71" s="216"/>
      <c r="AJ71" s="216"/>
      <c r="AK71" s="221" t="str">
        <f>BerM3!U71</f>
        <v>OK</v>
      </c>
    </row>
    <row r="72" spans="1:37" ht="14.1" customHeight="1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141"/>
      <c r="F72" s="135">
        <f>'M2-In'!F72</f>
        <v>0</v>
      </c>
      <c r="G72" s="135">
        <f>'M2-In'!G72</f>
        <v>0</v>
      </c>
      <c r="H72" s="135">
        <f>'M2-In'!H72</f>
        <v>0</v>
      </c>
      <c r="I72" s="135">
        <f>'M2-In'!I72</f>
        <v>0</v>
      </c>
      <c r="J72" s="135">
        <f>'M2-In'!J72</f>
        <v>0</v>
      </c>
      <c r="K72" s="135">
        <f>'M2-In'!K72</f>
        <v>0</v>
      </c>
      <c r="L72" s="135">
        <f>'M2-In'!L72</f>
        <v>0</v>
      </c>
      <c r="M72" s="181">
        <f>BerM3!E72</f>
        <v>0</v>
      </c>
      <c r="N72" s="202">
        <f>'M2-In'!N72</f>
        <v>0</v>
      </c>
      <c r="O72" s="141"/>
      <c r="P72" s="202"/>
      <c r="Q72" s="205"/>
      <c r="R72" s="222" t="str">
        <f>BerM3!G72</f>
        <v>OK</v>
      </c>
      <c r="S72" s="141"/>
      <c r="T72" s="180">
        <f>BerM3!P72</f>
        <v>0</v>
      </c>
      <c r="U72" s="202"/>
      <c r="V72" s="221" t="str">
        <f>BerM3!R72</f>
        <v>OK</v>
      </c>
      <c r="W72" s="180">
        <f>BerM3!S72</f>
        <v>0</v>
      </c>
      <c r="X72" s="143"/>
      <c r="Y72" s="135"/>
      <c r="Z72" s="135"/>
      <c r="AA72" s="135"/>
      <c r="AB72" s="135"/>
      <c r="AC72" s="182"/>
      <c r="AD72" s="216"/>
      <c r="AE72" s="216"/>
      <c r="AF72" s="216"/>
      <c r="AG72" s="216"/>
      <c r="AH72" s="216"/>
      <c r="AI72" s="216"/>
      <c r="AJ72" s="216"/>
      <c r="AK72" s="221" t="str">
        <f>BerM3!U72</f>
        <v>OK</v>
      </c>
    </row>
    <row r="73" spans="1:37" ht="14.1" customHeight="1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141"/>
      <c r="F73" s="135">
        <f>'M2-In'!F73</f>
        <v>0</v>
      </c>
      <c r="G73" s="135">
        <f>'M2-In'!G73</f>
        <v>0</v>
      </c>
      <c r="H73" s="135">
        <f>'M2-In'!H73</f>
        <v>0</v>
      </c>
      <c r="I73" s="135">
        <f>'M2-In'!I73</f>
        <v>0</v>
      </c>
      <c r="J73" s="135">
        <f>'M2-In'!J73</f>
        <v>0</v>
      </c>
      <c r="K73" s="135">
        <f>'M2-In'!K73</f>
        <v>0</v>
      </c>
      <c r="L73" s="135">
        <f>'M2-In'!L73</f>
        <v>0</v>
      </c>
      <c r="M73" s="181">
        <f>BerM3!E73</f>
        <v>0</v>
      </c>
      <c r="N73" s="202">
        <f>'M2-In'!N73</f>
        <v>0</v>
      </c>
      <c r="O73" s="141"/>
      <c r="P73" s="202"/>
      <c r="Q73" s="205"/>
      <c r="R73" s="222" t="str">
        <f>BerM3!G73</f>
        <v>OK</v>
      </c>
      <c r="S73" s="141"/>
      <c r="T73" s="180">
        <f>BerM3!P73</f>
        <v>0</v>
      </c>
      <c r="U73" s="202"/>
      <c r="V73" s="221" t="str">
        <f>BerM3!R73</f>
        <v>OK</v>
      </c>
      <c r="W73" s="180">
        <f>BerM3!S73</f>
        <v>0</v>
      </c>
      <c r="X73" s="143"/>
      <c r="Y73" s="135"/>
      <c r="Z73" s="135"/>
      <c r="AA73" s="135"/>
      <c r="AB73" s="135"/>
      <c r="AC73" s="182"/>
      <c r="AD73" s="216"/>
      <c r="AE73" s="216"/>
      <c r="AF73" s="216"/>
      <c r="AG73" s="216"/>
      <c r="AH73" s="216"/>
      <c r="AI73" s="216"/>
      <c r="AJ73" s="216"/>
      <c r="AK73" s="221" t="str">
        <f>BerM3!U73</f>
        <v>OK</v>
      </c>
    </row>
    <row r="74" spans="1:37" ht="14.1" customHeight="1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141"/>
      <c r="F74" s="135">
        <f>'M2-In'!F74</f>
        <v>0</v>
      </c>
      <c r="G74" s="135">
        <f>'M2-In'!G74</f>
        <v>0</v>
      </c>
      <c r="H74" s="135">
        <f>'M2-In'!H74</f>
        <v>0</v>
      </c>
      <c r="I74" s="135">
        <f>'M2-In'!I74</f>
        <v>0</v>
      </c>
      <c r="J74" s="135">
        <f>'M2-In'!J74</f>
        <v>0</v>
      </c>
      <c r="K74" s="135">
        <f>'M2-In'!K74</f>
        <v>0</v>
      </c>
      <c r="L74" s="135">
        <f>'M2-In'!L74</f>
        <v>0</v>
      </c>
      <c r="M74" s="181">
        <f>BerM3!E74</f>
        <v>0</v>
      </c>
      <c r="N74" s="202">
        <f>'M2-In'!N74</f>
        <v>0</v>
      </c>
      <c r="O74" s="141"/>
      <c r="P74" s="202"/>
      <c r="Q74" s="205"/>
      <c r="R74" s="222" t="str">
        <f>BerM3!G74</f>
        <v>OK</v>
      </c>
      <c r="S74" s="141"/>
      <c r="T74" s="180">
        <f>BerM3!P74</f>
        <v>0</v>
      </c>
      <c r="U74" s="202"/>
      <c r="V74" s="221" t="str">
        <f>BerM3!R74</f>
        <v>OK</v>
      </c>
      <c r="W74" s="180">
        <f>BerM3!S74</f>
        <v>0</v>
      </c>
      <c r="X74" s="143"/>
      <c r="Y74" s="135"/>
      <c r="Z74" s="135"/>
      <c r="AA74" s="135"/>
      <c r="AB74" s="135"/>
      <c r="AC74" s="182"/>
      <c r="AD74" s="216"/>
      <c r="AE74" s="216"/>
      <c r="AF74" s="216"/>
      <c r="AG74" s="216"/>
      <c r="AH74" s="216"/>
      <c r="AI74" s="216"/>
      <c r="AJ74" s="216"/>
      <c r="AK74" s="221" t="str">
        <f>BerM3!U74</f>
        <v>OK</v>
      </c>
    </row>
    <row r="75" spans="1:37" ht="14.1" customHeight="1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141"/>
      <c r="F75" s="135">
        <f>'M2-In'!F75</f>
        <v>0</v>
      </c>
      <c r="G75" s="135">
        <f>'M2-In'!G75</f>
        <v>0</v>
      </c>
      <c r="H75" s="135">
        <f>'M2-In'!H75</f>
        <v>0</v>
      </c>
      <c r="I75" s="135">
        <f>'M2-In'!I75</f>
        <v>0</v>
      </c>
      <c r="J75" s="135">
        <f>'M2-In'!J75</f>
        <v>0</v>
      </c>
      <c r="K75" s="135">
        <f>'M2-In'!K75</f>
        <v>0</v>
      </c>
      <c r="L75" s="135">
        <f>'M2-In'!L75</f>
        <v>0</v>
      </c>
      <c r="M75" s="181">
        <f>BerM3!E75</f>
        <v>0</v>
      </c>
      <c r="N75" s="202">
        <f>'M2-In'!N75</f>
        <v>0</v>
      </c>
      <c r="O75" s="141"/>
      <c r="P75" s="202"/>
      <c r="Q75" s="205"/>
      <c r="R75" s="222" t="str">
        <f>BerM3!G75</f>
        <v>OK</v>
      </c>
      <c r="S75" s="141"/>
      <c r="T75" s="180">
        <f>BerM3!P75</f>
        <v>0</v>
      </c>
      <c r="U75" s="202"/>
      <c r="V75" s="221" t="str">
        <f>BerM3!R75</f>
        <v>OK</v>
      </c>
      <c r="W75" s="180">
        <f>BerM3!S75</f>
        <v>0</v>
      </c>
      <c r="X75" s="143"/>
      <c r="Y75" s="135"/>
      <c r="Z75" s="135"/>
      <c r="AA75" s="135"/>
      <c r="AB75" s="135"/>
      <c r="AC75" s="182"/>
      <c r="AD75" s="216"/>
      <c r="AE75" s="216"/>
      <c r="AF75" s="216"/>
      <c r="AG75" s="216"/>
      <c r="AH75" s="216"/>
      <c r="AI75" s="216"/>
      <c r="AJ75" s="216"/>
      <c r="AK75" s="221" t="str">
        <f>BerM3!U75</f>
        <v>OK</v>
      </c>
    </row>
    <row r="76" spans="1:37" ht="14.1" customHeight="1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141"/>
      <c r="F76" s="135">
        <f>'M2-In'!F76</f>
        <v>0</v>
      </c>
      <c r="G76" s="135">
        <f>'M2-In'!G76</f>
        <v>0</v>
      </c>
      <c r="H76" s="135">
        <f>'M2-In'!H76</f>
        <v>0</v>
      </c>
      <c r="I76" s="135">
        <f>'M2-In'!I76</f>
        <v>0</v>
      </c>
      <c r="J76" s="135">
        <f>'M2-In'!J76</f>
        <v>0</v>
      </c>
      <c r="K76" s="135">
        <f>'M2-In'!K76</f>
        <v>0</v>
      </c>
      <c r="L76" s="135">
        <f>'M2-In'!L76</f>
        <v>0</v>
      </c>
      <c r="M76" s="181">
        <f>BerM3!E76</f>
        <v>0</v>
      </c>
      <c r="N76" s="202">
        <f>'M2-In'!N76</f>
        <v>0</v>
      </c>
      <c r="O76" s="141"/>
      <c r="P76" s="202"/>
      <c r="Q76" s="205"/>
      <c r="R76" s="222" t="str">
        <f>BerM3!G76</f>
        <v>OK</v>
      </c>
      <c r="S76" s="141"/>
      <c r="T76" s="180">
        <f>BerM3!P76</f>
        <v>0</v>
      </c>
      <c r="U76" s="202"/>
      <c r="V76" s="221" t="str">
        <f>BerM3!R76</f>
        <v>OK</v>
      </c>
      <c r="W76" s="180">
        <f>BerM3!S76</f>
        <v>0</v>
      </c>
      <c r="X76" s="143"/>
      <c r="Y76" s="135"/>
      <c r="Z76" s="135"/>
      <c r="AA76" s="135"/>
      <c r="AB76" s="135"/>
      <c r="AC76" s="182"/>
      <c r="AD76" s="216"/>
      <c r="AE76" s="216"/>
      <c r="AF76" s="216"/>
      <c r="AG76" s="216"/>
      <c r="AH76" s="216"/>
      <c r="AI76" s="216"/>
      <c r="AJ76" s="216"/>
      <c r="AK76" s="221" t="str">
        <f>BerM3!U76</f>
        <v>OK</v>
      </c>
    </row>
    <row r="77" spans="1:37" ht="14.1" customHeight="1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141"/>
      <c r="F77" s="135">
        <f>'M2-In'!F77</f>
        <v>0</v>
      </c>
      <c r="G77" s="135">
        <f>'M2-In'!G77</f>
        <v>0</v>
      </c>
      <c r="H77" s="135">
        <f>'M2-In'!H77</f>
        <v>0</v>
      </c>
      <c r="I77" s="135">
        <f>'M2-In'!I77</f>
        <v>0</v>
      </c>
      <c r="J77" s="135">
        <f>'M2-In'!J77</f>
        <v>0</v>
      </c>
      <c r="K77" s="135">
        <f>'M2-In'!K77</f>
        <v>0</v>
      </c>
      <c r="L77" s="135">
        <f>'M2-In'!L77</f>
        <v>0</v>
      </c>
      <c r="M77" s="181">
        <f>BerM3!E77</f>
        <v>0</v>
      </c>
      <c r="N77" s="202">
        <f>'M2-In'!N77</f>
        <v>0</v>
      </c>
      <c r="O77" s="141"/>
      <c r="P77" s="202"/>
      <c r="Q77" s="205"/>
      <c r="R77" s="222" t="str">
        <f>BerM3!G77</f>
        <v>OK</v>
      </c>
      <c r="S77" s="141"/>
      <c r="T77" s="180">
        <f>BerM3!P77</f>
        <v>0</v>
      </c>
      <c r="U77" s="202"/>
      <c r="V77" s="221" t="str">
        <f>BerM3!R77</f>
        <v>OK</v>
      </c>
      <c r="W77" s="180">
        <f>BerM3!S77</f>
        <v>0</v>
      </c>
      <c r="X77" s="143"/>
      <c r="Y77" s="135"/>
      <c r="Z77" s="135"/>
      <c r="AA77" s="135"/>
      <c r="AB77" s="135"/>
      <c r="AC77" s="182"/>
      <c r="AD77" s="216"/>
      <c r="AE77" s="216"/>
      <c r="AF77" s="216"/>
      <c r="AG77" s="216"/>
      <c r="AH77" s="216"/>
      <c r="AI77" s="216"/>
      <c r="AJ77" s="216"/>
      <c r="AK77" s="221" t="str">
        <f>BerM3!U77</f>
        <v>OK</v>
      </c>
    </row>
    <row r="78" spans="1:37" ht="14.1" customHeight="1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141"/>
      <c r="F78" s="135">
        <f>'M2-In'!F78</f>
        <v>0</v>
      </c>
      <c r="G78" s="135">
        <f>'M2-In'!G78</f>
        <v>0</v>
      </c>
      <c r="H78" s="135">
        <f>'M2-In'!H78</f>
        <v>0</v>
      </c>
      <c r="I78" s="135">
        <f>'M2-In'!I78</f>
        <v>0</v>
      </c>
      <c r="J78" s="135">
        <f>'M2-In'!J78</f>
        <v>0</v>
      </c>
      <c r="K78" s="135">
        <f>'M2-In'!K78</f>
        <v>0</v>
      </c>
      <c r="L78" s="135">
        <f>'M2-In'!L78</f>
        <v>0</v>
      </c>
      <c r="M78" s="181">
        <f>BerM3!E78</f>
        <v>0</v>
      </c>
      <c r="N78" s="202">
        <f>'M2-In'!N78</f>
        <v>0</v>
      </c>
      <c r="O78" s="141"/>
      <c r="P78" s="202"/>
      <c r="Q78" s="205"/>
      <c r="R78" s="222" t="str">
        <f>BerM3!G78</f>
        <v>OK</v>
      </c>
      <c r="S78" s="141"/>
      <c r="T78" s="180">
        <f>BerM3!P78</f>
        <v>0</v>
      </c>
      <c r="U78" s="202"/>
      <c r="V78" s="221" t="str">
        <f>BerM3!R78</f>
        <v>OK</v>
      </c>
      <c r="W78" s="180">
        <f>BerM3!S78</f>
        <v>0</v>
      </c>
      <c r="X78" s="143"/>
      <c r="Y78" s="135"/>
      <c r="Z78" s="135"/>
      <c r="AA78" s="135"/>
      <c r="AB78" s="135"/>
      <c r="AC78" s="182"/>
      <c r="AD78" s="216"/>
      <c r="AE78" s="216"/>
      <c r="AF78" s="216"/>
      <c r="AG78" s="216"/>
      <c r="AH78" s="216"/>
      <c r="AI78" s="216"/>
      <c r="AJ78" s="216"/>
      <c r="AK78" s="221" t="str">
        <f>BerM3!U78</f>
        <v>OK</v>
      </c>
    </row>
    <row r="79" spans="1:37" ht="14.1" customHeight="1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141"/>
      <c r="F79" s="135">
        <f>'M2-In'!F79</f>
        <v>0</v>
      </c>
      <c r="G79" s="135">
        <f>'M2-In'!G79</f>
        <v>0</v>
      </c>
      <c r="H79" s="135">
        <f>'M2-In'!H79</f>
        <v>0</v>
      </c>
      <c r="I79" s="135">
        <f>'M2-In'!I79</f>
        <v>0</v>
      </c>
      <c r="J79" s="135">
        <f>'M2-In'!J79</f>
        <v>0</v>
      </c>
      <c r="K79" s="135">
        <f>'M2-In'!K79</f>
        <v>0</v>
      </c>
      <c r="L79" s="135">
        <f>'M2-In'!L79</f>
        <v>0</v>
      </c>
      <c r="M79" s="181">
        <f>BerM3!E79</f>
        <v>0</v>
      </c>
      <c r="N79" s="202">
        <f>'M2-In'!N79</f>
        <v>0</v>
      </c>
      <c r="O79" s="141"/>
      <c r="P79" s="202"/>
      <c r="Q79" s="205"/>
      <c r="R79" s="222" t="str">
        <f>BerM3!G79</f>
        <v>OK</v>
      </c>
      <c r="S79" s="141"/>
      <c r="T79" s="180">
        <f>BerM3!P79</f>
        <v>0</v>
      </c>
      <c r="U79" s="202"/>
      <c r="V79" s="221" t="str">
        <f>BerM3!R79</f>
        <v>OK</v>
      </c>
      <c r="W79" s="180">
        <f>BerM3!S79</f>
        <v>0</v>
      </c>
      <c r="X79" s="143"/>
      <c r="Y79" s="135"/>
      <c r="Z79" s="135"/>
      <c r="AA79" s="135"/>
      <c r="AB79" s="135"/>
      <c r="AC79" s="182"/>
      <c r="AD79" s="216"/>
      <c r="AE79" s="216"/>
      <c r="AF79" s="216"/>
      <c r="AG79" s="216"/>
      <c r="AH79" s="216"/>
      <c r="AI79" s="216"/>
      <c r="AJ79" s="216"/>
      <c r="AK79" s="221" t="str">
        <f>BerM3!U79</f>
        <v>OK</v>
      </c>
    </row>
    <row r="80" spans="1:37" ht="14.1" customHeight="1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141"/>
      <c r="F80" s="135">
        <f>'M2-In'!F80</f>
        <v>0</v>
      </c>
      <c r="G80" s="135">
        <f>'M2-In'!G80</f>
        <v>0</v>
      </c>
      <c r="H80" s="135">
        <f>'M2-In'!H80</f>
        <v>0</v>
      </c>
      <c r="I80" s="135">
        <f>'M2-In'!I80</f>
        <v>0</v>
      </c>
      <c r="J80" s="135">
        <f>'M2-In'!J80</f>
        <v>0</v>
      </c>
      <c r="K80" s="135">
        <f>'M2-In'!K80</f>
        <v>0</v>
      </c>
      <c r="L80" s="135">
        <f>'M2-In'!L80</f>
        <v>0</v>
      </c>
      <c r="M80" s="181">
        <f>BerM3!E80</f>
        <v>0</v>
      </c>
      <c r="N80" s="202">
        <f>'M2-In'!N80</f>
        <v>0</v>
      </c>
      <c r="O80" s="141"/>
      <c r="P80" s="202"/>
      <c r="Q80" s="205"/>
      <c r="R80" s="222" t="str">
        <f>BerM3!G80</f>
        <v>OK</v>
      </c>
      <c r="S80" s="141"/>
      <c r="T80" s="180">
        <f>BerM3!P80</f>
        <v>0</v>
      </c>
      <c r="U80" s="202"/>
      <c r="V80" s="221" t="str">
        <f>BerM3!R80</f>
        <v>OK</v>
      </c>
      <c r="W80" s="180">
        <f>BerM3!S80</f>
        <v>0</v>
      </c>
      <c r="X80" s="143"/>
      <c r="Y80" s="135"/>
      <c r="Z80" s="135"/>
      <c r="AA80" s="135"/>
      <c r="AB80" s="135"/>
      <c r="AC80" s="182"/>
      <c r="AD80" s="216"/>
      <c r="AE80" s="216"/>
      <c r="AF80" s="216"/>
      <c r="AG80" s="216"/>
      <c r="AH80" s="216"/>
      <c r="AI80" s="216"/>
      <c r="AJ80" s="216"/>
      <c r="AK80" s="221" t="str">
        <f>BerM3!U80</f>
        <v>OK</v>
      </c>
    </row>
    <row r="81" spans="1:37" ht="14.1" customHeight="1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141"/>
      <c r="F81" s="135">
        <f>'M2-In'!F81</f>
        <v>0</v>
      </c>
      <c r="G81" s="135">
        <f>'M2-In'!G81</f>
        <v>0</v>
      </c>
      <c r="H81" s="135">
        <f>'M2-In'!H81</f>
        <v>0</v>
      </c>
      <c r="I81" s="135">
        <f>'M2-In'!I81</f>
        <v>0</v>
      </c>
      <c r="J81" s="135">
        <f>'M2-In'!J81</f>
        <v>0</v>
      </c>
      <c r="K81" s="135">
        <f>'M2-In'!K81</f>
        <v>0</v>
      </c>
      <c r="L81" s="135">
        <f>'M2-In'!L81</f>
        <v>0</v>
      </c>
      <c r="M81" s="181">
        <f>BerM3!E81</f>
        <v>0</v>
      </c>
      <c r="N81" s="202">
        <f>'M2-In'!N81</f>
        <v>0</v>
      </c>
      <c r="O81" s="141"/>
      <c r="P81" s="202"/>
      <c r="Q81" s="205"/>
      <c r="R81" s="222" t="str">
        <f>BerM3!G81</f>
        <v>OK</v>
      </c>
      <c r="S81" s="141"/>
      <c r="T81" s="180">
        <f>BerM3!P81</f>
        <v>0</v>
      </c>
      <c r="U81" s="202"/>
      <c r="V81" s="221" t="str">
        <f>BerM3!R81</f>
        <v>OK</v>
      </c>
      <c r="W81" s="180">
        <f>BerM3!S81</f>
        <v>0</v>
      </c>
      <c r="X81" s="143"/>
      <c r="Y81" s="135"/>
      <c r="Z81" s="135"/>
      <c r="AA81" s="135"/>
      <c r="AB81" s="135"/>
      <c r="AC81" s="182"/>
      <c r="AD81" s="216"/>
      <c r="AE81" s="216"/>
      <c r="AF81" s="216"/>
      <c r="AG81" s="216"/>
      <c r="AH81" s="216"/>
      <c r="AI81" s="216"/>
      <c r="AJ81" s="216"/>
      <c r="AK81" s="221" t="str">
        <f>BerM3!U81</f>
        <v>OK</v>
      </c>
    </row>
    <row r="82" spans="1:37" ht="14.1" customHeight="1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141"/>
      <c r="F82" s="135">
        <f>'M2-In'!F82</f>
        <v>0</v>
      </c>
      <c r="G82" s="135">
        <f>'M2-In'!G82</f>
        <v>0</v>
      </c>
      <c r="H82" s="135">
        <f>'M2-In'!H82</f>
        <v>0</v>
      </c>
      <c r="I82" s="135">
        <f>'M2-In'!I82</f>
        <v>0</v>
      </c>
      <c r="J82" s="135">
        <f>'M2-In'!J82</f>
        <v>0</v>
      </c>
      <c r="K82" s="135">
        <f>'M2-In'!K82</f>
        <v>0</v>
      </c>
      <c r="L82" s="135">
        <f>'M2-In'!L82</f>
        <v>0</v>
      </c>
      <c r="M82" s="181">
        <f>BerM3!E82</f>
        <v>0</v>
      </c>
      <c r="N82" s="202">
        <f>'M2-In'!N82</f>
        <v>0</v>
      </c>
      <c r="O82" s="141"/>
      <c r="P82" s="202"/>
      <c r="Q82" s="205"/>
      <c r="R82" s="222" t="str">
        <f>BerM3!G82</f>
        <v>OK</v>
      </c>
      <c r="S82" s="141"/>
      <c r="T82" s="180">
        <f>BerM3!P82</f>
        <v>0</v>
      </c>
      <c r="U82" s="202"/>
      <c r="V82" s="221" t="str">
        <f>BerM3!R82</f>
        <v>OK</v>
      </c>
      <c r="W82" s="180">
        <f>BerM3!S82</f>
        <v>0</v>
      </c>
      <c r="X82" s="143"/>
      <c r="Y82" s="135"/>
      <c r="Z82" s="135"/>
      <c r="AA82" s="135"/>
      <c r="AB82" s="135"/>
      <c r="AC82" s="182"/>
      <c r="AD82" s="216"/>
      <c r="AE82" s="216"/>
      <c r="AF82" s="216"/>
      <c r="AG82" s="216"/>
      <c r="AH82" s="216"/>
      <c r="AI82" s="216"/>
      <c r="AJ82" s="216"/>
      <c r="AK82" s="221" t="str">
        <f>BerM3!U82</f>
        <v>OK</v>
      </c>
    </row>
    <row r="83" spans="1:37" ht="14.1" customHeight="1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141"/>
      <c r="F83" s="135">
        <f>'M2-In'!F83</f>
        <v>0</v>
      </c>
      <c r="G83" s="135">
        <f>'M2-In'!G83</f>
        <v>0</v>
      </c>
      <c r="H83" s="135">
        <f>'M2-In'!H83</f>
        <v>0</v>
      </c>
      <c r="I83" s="135">
        <f>'M2-In'!I83</f>
        <v>0</v>
      </c>
      <c r="J83" s="135">
        <f>'M2-In'!J83</f>
        <v>0</v>
      </c>
      <c r="K83" s="135">
        <f>'M2-In'!K83</f>
        <v>0</v>
      </c>
      <c r="L83" s="135">
        <f>'M2-In'!L83</f>
        <v>0</v>
      </c>
      <c r="M83" s="181">
        <f>BerM3!E83</f>
        <v>0</v>
      </c>
      <c r="N83" s="202">
        <f>'M2-In'!N83</f>
        <v>0</v>
      </c>
      <c r="O83" s="141"/>
      <c r="P83" s="202"/>
      <c r="Q83" s="205"/>
      <c r="R83" s="222" t="str">
        <f>BerM3!G83</f>
        <v>OK</v>
      </c>
      <c r="S83" s="141"/>
      <c r="T83" s="180">
        <f>BerM3!P83</f>
        <v>0</v>
      </c>
      <c r="U83" s="202"/>
      <c r="V83" s="221" t="str">
        <f>BerM3!R83</f>
        <v>OK</v>
      </c>
      <c r="W83" s="180">
        <f>BerM3!S83</f>
        <v>0</v>
      </c>
      <c r="X83" s="143"/>
      <c r="Y83" s="135"/>
      <c r="Z83" s="135"/>
      <c r="AA83" s="135"/>
      <c r="AB83" s="135"/>
      <c r="AC83" s="182"/>
      <c r="AD83" s="216"/>
      <c r="AE83" s="216"/>
      <c r="AF83" s="216"/>
      <c r="AG83" s="216"/>
      <c r="AH83" s="216"/>
      <c r="AI83" s="216"/>
      <c r="AJ83" s="216"/>
      <c r="AK83" s="221" t="str">
        <f>BerM3!U83</f>
        <v>OK</v>
      </c>
    </row>
    <row r="84" spans="1:37" ht="14.1" customHeight="1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141"/>
      <c r="F84" s="135">
        <f>'M2-In'!F84</f>
        <v>0</v>
      </c>
      <c r="G84" s="135">
        <f>'M2-In'!G84</f>
        <v>0</v>
      </c>
      <c r="H84" s="135">
        <f>'M2-In'!H84</f>
        <v>0</v>
      </c>
      <c r="I84" s="135">
        <f>'M2-In'!I84</f>
        <v>0</v>
      </c>
      <c r="J84" s="135">
        <f>'M2-In'!J84</f>
        <v>0</v>
      </c>
      <c r="K84" s="135">
        <f>'M2-In'!K84</f>
        <v>0</v>
      </c>
      <c r="L84" s="135">
        <f>'M2-In'!L84</f>
        <v>0</v>
      </c>
      <c r="M84" s="181">
        <f>BerM3!E84</f>
        <v>0</v>
      </c>
      <c r="N84" s="202">
        <f>'M2-In'!N84</f>
        <v>0</v>
      </c>
      <c r="O84" s="141"/>
      <c r="P84" s="202"/>
      <c r="Q84" s="205"/>
      <c r="R84" s="222" t="str">
        <f>BerM3!G84</f>
        <v>OK</v>
      </c>
      <c r="S84" s="141"/>
      <c r="T84" s="180">
        <f>BerM3!P84</f>
        <v>0</v>
      </c>
      <c r="U84" s="202"/>
      <c r="V84" s="221" t="str">
        <f>BerM3!R84</f>
        <v>OK</v>
      </c>
      <c r="W84" s="180">
        <f>BerM3!S84</f>
        <v>0</v>
      </c>
      <c r="X84" s="143"/>
      <c r="Y84" s="135"/>
      <c r="Z84" s="135"/>
      <c r="AA84" s="135"/>
      <c r="AB84" s="135"/>
      <c r="AC84" s="182"/>
      <c r="AD84" s="216"/>
      <c r="AE84" s="216"/>
      <c r="AF84" s="216"/>
      <c r="AG84" s="216"/>
      <c r="AH84" s="216"/>
      <c r="AI84" s="216"/>
      <c r="AJ84" s="216"/>
      <c r="AK84" s="221" t="str">
        <f>BerM3!U84</f>
        <v>OK</v>
      </c>
    </row>
    <row r="85" spans="1:37" ht="14.1" customHeight="1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141"/>
      <c r="F85" s="135">
        <f>'M2-In'!F85</f>
        <v>0</v>
      </c>
      <c r="G85" s="135">
        <f>'M2-In'!G85</f>
        <v>0</v>
      </c>
      <c r="H85" s="135">
        <f>'M2-In'!H85</f>
        <v>0</v>
      </c>
      <c r="I85" s="135">
        <f>'M2-In'!I85</f>
        <v>0</v>
      </c>
      <c r="J85" s="135">
        <f>'M2-In'!J85</f>
        <v>0</v>
      </c>
      <c r="K85" s="135">
        <f>'M2-In'!K85</f>
        <v>0</v>
      </c>
      <c r="L85" s="135">
        <f>'M2-In'!L85</f>
        <v>0</v>
      </c>
      <c r="M85" s="181">
        <f>BerM3!E85</f>
        <v>0</v>
      </c>
      <c r="N85" s="202">
        <f>'M2-In'!N85</f>
        <v>0</v>
      </c>
      <c r="O85" s="141"/>
      <c r="P85" s="202"/>
      <c r="Q85" s="205"/>
      <c r="R85" s="222" t="str">
        <f>BerM3!G85</f>
        <v>OK</v>
      </c>
      <c r="S85" s="141"/>
      <c r="T85" s="180">
        <f>BerM3!P85</f>
        <v>0</v>
      </c>
      <c r="U85" s="202"/>
      <c r="V85" s="221" t="str">
        <f>BerM3!R85</f>
        <v>OK</v>
      </c>
      <c r="W85" s="180">
        <f>BerM3!S85</f>
        <v>0</v>
      </c>
      <c r="X85" s="143"/>
      <c r="Y85" s="135"/>
      <c r="Z85" s="135"/>
      <c r="AA85" s="135"/>
      <c r="AB85" s="135"/>
      <c r="AC85" s="182"/>
      <c r="AD85" s="216"/>
      <c r="AE85" s="216"/>
      <c r="AF85" s="216"/>
      <c r="AG85" s="216"/>
      <c r="AH85" s="216"/>
      <c r="AI85" s="216"/>
      <c r="AJ85" s="216"/>
      <c r="AK85" s="221" t="str">
        <f>BerM3!U85</f>
        <v>OK</v>
      </c>
    </row>
    <row r="86" spans="1:37" ht="14.1" customHeight="1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141"/>
      <c r="F86" s="135">
        <f>'M2-In'!F86</f>
        <v>0</v>
      </c>
      <c r="G86" s="135">
        <f>'M2-In'!G86</f>
        <v>0</v>
      </c>
      <c r="H86" s="135">
        <f>'M2-In'!H86</f>
        <v>0</v>
      </c>
      <c r="I86" s="135">
        <f>'M2-In'!I86</f>
        <v>0</v>
      </c>
      <c r="J86" s="135">
        <f>'M2-In'!J86</f>
        <v>0</v>
      </c>
      <c r="K86" s="135">
        <f>'M2-In'!K86</f>
        <v>0</v>
      </c>
      <c r="L86" s="135">
        <f>'M2-In'!L86</f>
        <v>0</v>
      </c>
      <c r="M86" s="181">
        <f>BerM3!E86</f>
        <v>0</v>
      </c>
      <c r="N86" s="202">
        <f>'M2-In'!N86</f>
        <v>0</v>
      </c>
      <c r="O86" s="141"/>
      <c r="P86" s="202"/>
      <c r="Q86" s="205"/>
      <c r="R86" s="222" t="str">
        <f>BerM3!G86</f>
        <v>OK</v>
      </c>
      <c r="S86" s="141"/>
      <c r="T86" s="180">
        <f>BerM3!P86</f>
        <v>0</v>
      </c>
      <c r="U86" s="202"/>
      <c r="V86" s="221" t="str">
        <f>BerM3!R86</f>
        <v>OK</v>
      </c>
      <c r="W86" s="180">
        <f>BerM3!S86</f>
        <v>0</v>
      </c>
      <c r="X86" s="143"/>
      <c r="Y86" s="135"/>
      <c r="Z86" s="135"/>
      <c r="AA86" s="135"/>
      <c r="AB86" s="135"/>
      <c r="AC86" s="182"/>
      <c r="AD86" s="216"/>
      <c r="AE86" s="216"/>
      <c r="AF86" s="216"/>
      <c r="AG86" s="216"/>
      <c r="AH86" s="216"/>
      <c r="AI86" s="216"/>
      <c r="AJ86" s="216"/>
      <c r="AK86" s="221" t="str">
        <f>BerM3!U86</f>
        <v>OK</v>
      </c>
    </row>
    <row r="87" spans="1:37" ht="14.1" customHeight="1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141"/>
      <c r="F87" s="135">
        <f>'M2-In'!F87</f>
        <v>0</v>
      </c>
      <c r="G87" s="135">
        <f>'M2-In'!G87</f>
        <v>0</v>
      </c>
      <c r="H87" s="135">
        <f>'M2-In'!H87</f>
        <v>0</v>
      </c>
      <c r="I87" s="135">
        <f>'M2-In'!I87</f>
        <v>0</v>
      </c>
      <c r="J87" s="135">
        <f>'M2-In'!J87</f>
        <v>0</v>
      </c>
      <c r="K87" s="135">
        <f>'M2-In'!K87</f>
        <v>0</v>
      </c>
      <c r="L87" s="135">
        <f>'M2-In'!L87</f>
        <v>0</v>
      </c>
      <c r="M87" s="181">
        <f>BerM3!E87</f>
        <v>0</v>
      </c>
      <c r="N87" s="202">
        <f>'M2-In'!N87</f>
        <v>0</v>
      </c>
      <c r="O87" s="141"/>
      <c r="P87" s="202"/>
      <c r="Q87" s="205"/>
      <c r="R87" s="222" t="str">
        <f>BerM3!G87</f>
        <v>OK</v>
      </c>
      <c r="S87" s="141"/>
      <c r="T87" s="180">
        <f>BerM3!P87</f>
        <v>0</v>
      </c>
      <c r="U87" s="202"/>
      <c r="V87" s="221" t="str">
        <f>BerM3!R87</f>
        <v>OK</v>
      </c>
      <c r="W87" s="180">
        <f>BerM3!S87</f>
        <v>0</v>
      </c>
      <c r="X87" s="143"/>
      <c r="Y87" s="135"/>
      <c r="Z87" s="135"/>
      <c r="AA87" s="135"/>
      <c r="AB87" s="135"/>
      <c r="AC87" s="182"/>
      <c r="AD87" s="216"/>
      <c r="AE87" s="216"/>
      <c r="AF87" s="216"/>
      <c r="AG87" s="216"/>
      <c r="AH87" s="216"/>
      <c r="AI87" s="216"/>
      <c r="AJ87" s="216"/>
      <c r="AK87" s="221" t="str">
        <f>BerM3!U87</f>
        <v>OK</v>
      </c>
    </row>
    <row r="88" spans="1:37" ht="14.1" customHeight="1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141"/>
      <c r="F88" s="135">
        <f>'M2-In'!F88</f>
        <v>0</v>
      </c>
      <c r="G88" s="135">
        <f>'M2-In'!G88</f>
        <v>0</v>
      </c>
      <c r="H88" s="135">
        <f>'M2-In'!H88</f>
        <v>0</v>
      </c>
      <c r="I88" s="135">
        <f>'M2-In'!I88</f>
        <v>0</v>
      </c>
      <c r="J88" s="135">
        <f>'M2-In'!J88</f>
        <v>0</v>
      </c>
      <c r="K88" s="135">
        <f>'M2-In'!K88</f>
        <v>0</v>
      </c>
      <c r="L88" s="135">
        <f>'M2-In'!L88</f>
        <v>0</v>
      </c>
      <c r="M88" s="181">
        <f>BerM3!E88</f>
        <v>0</v>
      </c>
      <c r="N88" s="202">
        <f>'M2-In'!N88</f>
        <v>0</v>
      </c>
      <c r="O88" s="141"/>
      <c r="P88" s="202"/>
      <c r="Q88" s="205"/>
      <c r="R88" s="222" t="str">
        <f>BerM3!G88</f>
        <v>OK</v>
      </c>
      <c r="S88" s="141"/>
      <c r="T88" s="180">
        <f>BerM3!P88</f>
        <v>0</v>
      </c>
      <c r="U88" s="202"/>
      <c r="V88" s="221" t="str">
        <f>BerM3!R88</f>
        <v>OK</v>
      </c>
      <c r="W88" s="180">
        <f>BerM3!S88</f>
        <v>0</v>
      </c>
      <c r="X88" s="143"/>
      <c r="Y88" s="135"/>
      <c r="Z88" s="135"/>
      <c r="AA88" s="135"/>
      <c r="AB88" s="135"/>
      <c r="AC88" s="182"/>
      <c r="AD88" s="216"/>
      <c r="AE88" s="216"/>
      <c r="AF88" s="216"/>
      <c r="AG88" s="216"/>
      <c r="AH88" s="216"/>
      <c r="AI88" s="216"/>
      <c r="AJ88" s="216"/>
      <c r="AK88" s="221" t="str">
        <f>BerM3!U88</f>
        <v>OK</v>
      </c>
    </row>
    <row r="89" spans="1:37" ht="14.1" customHeight="1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141"/>
      <c r="F89" s="135">
        <f>'M2-In'!F89</f>
        <v>0</v>
      </c>
      <c r="G89" s="135">
        <f>'M2-In'!G89</f>
        <v>0</v>
      </c>
      <c r="H89" s="135">
        <f>'M2-In'!H89</f>
        <v>0</v>
      </c>
      <c r="I89" s="135">
        <f>'M2-In'!I89</f>
        <v>0</v>
      </c>
      <c r="J89" s="135">
        <f>'M2-In'!J89</f>
        <v>0</v>
      </c>
      <c r="K89" s="135">
        <f>'M2-In'!K89</f>
        <v>0</v>
      </c>
      <c r="L89" s="135">
        <f>'M2-In'!L89</f>
        <v>0</v>
      </c>
      <c r="M89" s="181">
        <f>BerM3!E89</f>
        <v>0</v>
      </c>
      <c r="N89" s="202">
        <f>'M2-In'!N89</f>
        <v>0</v>
      </c>
      <c r="O89" s="141"/>
      <c r="P89" s="202"/>
      <c r="Q89" s="205"/>
      <c r="R89" s="222" t="str">
        <f>BerM3!G89</f>
        <v>OK</v>
      </c>
      <c r="S89" s="141"/>
      <c r="T89" s="180">
        <f>BerM3!P89</f>
        <v>0</v>
      </c>
      <c r="U89" s="202"/>
      <c r="V89" s="221" t="str">
        <f>BerM3!R89</f>
        <v>OK</v>
      </c>
      <c r="W89" s="180">
        <f>BerM3!S89</f>
        <v>0</v>
      </c>
      <c r="X89" s="143"/>
      <c r="Y89" s="135"/>
      <c r="Z89" s="135"/>
      <c r="AA89" s="135"/>
      <c r="AB89" s="135"/>
      <c r="AC89" s="182"/>
      <c r="AD89" s="216"/>
      <c r="AE89" s="216"/>
      <c r="AF89" s="216"/>
      <c r="AG89" s="216"/>
      <c r="AH89" s="216"/>
      <c r="AI89" s="216"/>
      <c r="AJ89" s="216"/>
      <c r="AK89" s="221" t="str">
        <f>BerM3!U89</f>
        <v>OK</v>
      </c>
    </row>
    <row r="90" spans="1:37" ht="14.1" customHeight="1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141"/>
      <c r="F90" s="135">
        <f>'M2-In'!F90</f>
        <v>0</v>
      </c>
      <c r="G90" s="135">
        <f>'M2-In'!G90</f>
        <v>0</v>
      </c>
      <c r="H90" s="135">
        <f>'M2-In'!H90</f>
        <v>0</v>
      </c>
      <c r="I90" s="135">
        <f>'M2-In'!I90</f>
        <v>0</v>
      </c>
      <c r="J90" s="135">
        <f>'M2-In'!J90</f>
        <v>0</v>
      </c>
      <c r="K90" s="135">
        <f>'M2-In'!K90</f>
        <v>0</v>
      </c>
      <c r="L90" s="135">
        <f>'M2-In'!L90</f>
        <v>0</v>
      </c>
      <c r="M90" s="181">
        <f>BerM3!E90</f>
        <v>0</v>
      </c>
      <c r="N90" s="202">
        <f>'M2-In'!N90</f>
        <v>0</v>
      </c>
      <c r="O90" s="141"/>
      <c r="P90" s="202"/>
      <c r="Q90" s="205"/>
      <c r="R90" s="222" t="str">
        <f>BerM3!G90</f>
        <v>OK</v>
      </c>
      <c r="S90" s="141"/>
      <c r="T90" s="180">
        <f>BerM3!P90</f>
        <v>0</v>
      </c>
      <c r="U90" s="202"/>
      <c r="V90" s="221" t="str">
        <f>BerM3!R90</f>
        <v>OK</v>
      </c>
      <c r="W90" s="180">
        <f>BerM3!S90</f>
        <v>0</v>
      </c>
      <c r="X90" s="143"/>
      <c r="Y90" s="135"/>
      <c r="Z90" s="135"/>
      <c r="AA90" s="135"/>
      <c r="AB90" s="135"/>
      <c r="AC90" s="182"/>
      <c r="AD90" s="216"/>
      <c r="AE90" s="216"/>
      <c r="AF90" s="216"/>
      <c r="AG90" s="216"/>
      <c r="AH90" s="216"/>
      <c r="AI90" s="216"/>
      <c r="AJ90" s="216"/>
      <c r="AK90" s="221" t="str">
        <f>BerM3!U90</f>
        <v>OK</v>
      </c>
    </row>
    <row r="91" spans="1:37" ht="14.1" customHeight="1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141"/>
      <c r="F91" s="135">
        <f>'M2-In'!F91</f>
        <v>0</v>
      </c>
      <c r="G91" s="135">
        <f>'M2-In'!G91</f>
        <v>0</v>
      </c>
      <c r="H91" s="135">
        <f>'M2-In'!H91</f>
        <v>0</v>
      </c>
      <c r="I91" s="135">
        <f>'M2-In'!I91</f>
        <v>0</v>
      </c>
      <c r="J91" s="135">
        <f>'M2-In'!J91</f>
        <v>0</v>
      </c>
      <c r="K91" s="135">
        <f>'M2-In'!K91</f>
        <v>0</v>
      </c>
      <c r="L91" s="135">
        <f>'M2-In'!L91</f>
        <v>0</v>
      </c>
      <c r="M91" s="181">
        <f>BerM3!E91</f>
        <v>0</v>
      </c>
      <c r="N91" s="202">
        <f>'M2-In'!N91</f>
        <v>0</v>
      </c>
      <c r="O91" s="141"/>
      <c r="P91" s="202"/>
      <c r="Q91" s="205"/>
      <c r="R91" s="222" t="str">
        <f>BerM3!G91</f>
        <v>OK</v>
      </c>
      <c r="S91" s="141"/>
      <c r="T91" s="180">
        <f>BerM3!P91</f>
        <v>0</v>
      </c>
      <c r="U91" s="202"/>
      <c r="V91" s="221" t="str">
        <f>BerM3!R91</f>
        <v>OK</v>
      </c>
      <c r="W91" s="180">
        <f>BerM3!S91</f>
        <v>0</v>
      </c>
      <c r="X91" s="143"/>
      <c r="Y91" s="135"/>
      <c r="Z91" s="135"/>
      <c r="AA91" s="135"/>
      <c r="AB91" s="135"/>
      <c r="AC91" s="182"/>
      <c r="AD91" s="216"/>
      <c r="AE91" s="216"/>
      <c r="AF91" s="216"/>
      <c r="AG91" s="216"/>
      <c r="AH91" s="216"/>
      <c r="AI91" s="216"/>
      <c r="AJ91" s="216"/>
      <c r="AK91" s="221" t="str">
        <f>BerM3!U91</f>
        <v>OK</v>
      </c>
    </row>
    <row r="92" spans="1:37" ht="14.1" customHeight="1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141"/>
      <c r="F92" s="135">
        <f>'M2-In'!F92</f>
        <v>0</v>
      </c>
      <c r="G92" s="135">
        <f>'M2-In'!G92</f>
        <v>0</v>
      </c>
      <c r="H92" s="135">
        <f>'M2-In'!H92</f>
        <v>0</v>
      </c>
      <c r="I92" s="135">
        <f>'M2-In'!I92</f>
        <v>0</v>
      </c>
      <c r="J92" s="135">
        <f>'M2-In'!J92</f>
        <v>0</v>
      </c>
      <c r="K92" s="135">
        <f>'M2-In'!K92</f>
        <v>0</v>
      </c>
      <c r="L92" s="135">
        <f>'M2-In'!L92</f>
        <v>0</v>
      </c>
      <c r="M92" s="181">
        <f>BerM3!E92</f>
        <v>0</v>
      </c>
      <c r="N92" s="202">
        <f>'M2-In'!N92</f>
        <v>0</v>
      </c>
      <c r="O92" s="141"/>
      <c r="P92" s="202"/>
      <c r="Q92" s="205"/>
      <c r="R92" s="222" t="str">
        <f>BerM3!G92</f>
        <v>OK</v>
      </c>
      <c r="S92" s="141"/>
      <c r="T92" s="180">
        <f>BerM3!P92</f>
        <v>0</v>
      </c>
      <c r="U92" s="202"/>
      <c r="V92" s="221" t="str">
        <f>BerM3!R92</f>
        <v>OK</v>
      </c>
      <c r="W92" s="180">
        <f>BerM3!S92</f>
        <v>0</v>
      </c>
      <c r="X92" s="143"/>
      <c r="Y92" s="135"/>
      <c r="Z92" s="135"/>
      <c r="AA92" s="135"/>
      <c r="AB92" s="135"/>
      <c r="AC92" s="182"/>
      <c r="AD92" s="216"/>
      <c r="AE92" s="216"/>
      <c r="AF92" s="216"/>
      <c r="AG92" s="216"/>
      <c r="AH92" s="216"/>
      <c r="AI92" s="216"/>
      <c r="AJ92" s="216"/>
      <c r="AK92" s="221" t="str">
        <f>BerM3!U92</f>
        <v>OK</v>
      </c>
    </row>
    <row r="93" spans="1:37" ht="14.1" customHeight="1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141"/>
      <c r="F93" s="135">
        <f>'M2-In'!F93</f>
        <v>0</v>
      </c>
      <c r="G93" s="135">
        <f>'M2-In'!G93</f>
        <v>0</v>
      </c>
      <c r="H93" s="135">
        <f>'M2-In'!H93</f>
        <v>0</v>
      </c>
      <c r="I93" s="135">
        <f>'M2-In'!I93</f>
        <v>0</v>
      </c>
      <c r="J93" s="135">
        <f>'M2-In'!J93</f>
        <v>0</v>
      </c>
      <c r="K93" s="135">
        <f>'M2-In'!K93</f>
        <v>0</v>
      </c>
      <c r="L93" s="135">
        <f>'M2-In'!L93</f>
        <v>0</v>
      </c>
      <c r="M93" s="181">
        <f>BerM3!E93</f>
        <v>0</v>
      </c>
      <c r="N93" s="202">
        <f>'M2-In'!N93</f>
        <v>0</v>
      </c>
      <c r="O93" s="141"/>
      <c r="P93" s="202"/>
      <c r="Q93" s="205"/>
      <c r="R93" s="222" t="str">
        <f>BerM3!G93</f>
        <v>OK</v>
      </c>
      <c r="S93" s="141"/>
      <c r="T93" s="180">
        <f>BerM3!P93</f>
        <v>0</v>
      </c>
      <c r="U93" s="202"/>
      <c r="V93" s="221" t="str">
        <f>BerM3!R93</f>
        <v>OK</v>
      </c>
      <c r="W93" s="180">
        <f>BerM3!S93</f>
        <v>0</v>
      </c>
      <c r="X93" s="143"/>
      <c r="Y93" s="135"/>
      <c r="Z93" s="135"/>
      <c r="AA93" s="135"/>
      <c r="AB93" s="135"/>
      <c r="AC93" s="182"/>
      <c r="AD93" s="216"/>
      <c r="AE93" s="216"/>
      <c r="AF93" s="216"/>
      <c r="AG93" s="216"/>
      <c r="AH93" s="216"/>
      <c r="AI93" s="216"/>
      <c r="AJ93" s="216"/>
      <c r="AK93" s="221" t="str">
        <f>BerM3!U93</f>
        <v>OK</v>
      </c>
    </row>
    <row r="94" spans="1:37" ht="14.1" customHeight="1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141"/>
      <c r="F94" s="135">
        <f>'M2-In'!F94</f>
        <v>0</v>
      </c>
      <c r="G94" s="135">
        <f>'M2-In'!G94</f>
        <v>0</v>
      </c>
      <c r="H94" s="135">
        <f>'M2-In'!H94</f>
        <v>0</v>
      </c>
      <c r="I94" s="135">
        <f>'M2-In'!I94</f>
        <v>0</v>
      </c>
      <c r="J94" s="135">
        <f>'M2-In'!J94</f>
        <v>0</v>
      </c>
      <c r="K94" s="135">
        <f>'M2-In'!K94</f>
        <v>0</v>
      </c>
      <c r="L94" s="135">
        <f>'M2-In'!L94</f>
        <v>0</v>
      </c>
      <c r="M94" s="181">
        <f>BerM3!E94</f>
        <v>0</v>
      </c>
      <c r="N94" s="202">
        <f>'M2-In'!N94</f>
        <v>0</v>
      </c>
      <c r="O94" s="141"/>
      <c r="P94" s="202"/>
      <c r="Q94" s="205"/>
      <c r="R94" s="222" t="str">
        <f>BerM3!G94</f>
        <v>OK</v>
      </c>
      <c r="S94" s="141"/>
      <c r="T94" s="180">
        <f>BerM3!P94</f>
        <v>0</v>
      </c>
      <c r="U94" s="202"/>
      <c r="V94" s="221" t="str">
        <f>BerM3!R94</f>
        <v>OK</v>
      </c>
      <c r="W94" s="180">
        <f>BerM3!S94</f>
        <v>0</v>
      </c>
      <c r="X94" s="143"/>
      <c r="Y94" s="135"/>
      <c r="Z94" s="135"/>
      <c r="AA94" s="135"/>
      <c r="AB94" s="135"/>
      <c r="AC94" s="182"/>
      <c r="AD94" s="216"/>
      <c r="AE94" s="216"/>
      <c r="AF94" s="216"/>
      <c r="AG94" s="216"/>
      <c r="AH94" s="216"/>
      <c r="AI94" s="216"/>
      <c r="AJ94" s="216"/>
      <c r="AK94" s="221" t="str">
        <f>BerM3!U94</f>
        <v>OK</v>
      </c>
    </row>
    <row r="95" spans="1:37" ht="14.1" customHeight="1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141"/>
      <c r="F95" s="135">
        <f>'M2-In'!F95</f>
        <v>0</v>
      </c>
      <c r="G95" s="135">
        <f>'M2-In'!G95</f>
        <v>0</v>
      </c>
      <c r="H95" s="135">
        <f>'M2-In'!H95</f>
        <v>0</v>
      </c>
      <c r="I95" s="135">
        <f>'M2-In'!I95</f>
        <v>0</v>
      </c>
      <c r="J95" s="135">
        <f>'M2-In'!J95</f>
        <v>0</v>
      </c>
      <c r="K95" s="135">
        <f>'M2-In'!K95</f>
        <v>0</v>
      </c>
      <c r="L95" s="135">
        <f>'M2-In'!L95</f>
        <v>0</v>
      </c>
      <c r="M95" s="181">
        <f>BerM3!E95</f>
        <v>0</v>
      </c>
      <c r="N95" s="202">
        <f>'M2-In'!N95</f>
        <v>0</v>
      </c>
      <c r="O95" s="141"/>
      <c r="P95" s="202"/>
      <c r="Q95" s="205"/>
      <c r="R95" s="222" t="str">
        <f>BerM3!G95</f>
        <v>OK</v>
      </c>
      <c r="S95" s="141"/>
      <c r="T95" s="180">
        <f>BerM3!P95</f>
        <v>0</v>
      </c>
      <c r="U95" s="202"/>
      <c r="V95" s="221" t="str">
        <f>BerM3!R95</f>
        <v>OK</v>
      </c>
      <c r="W95" s="180">
        <f>BerM3!S95</f>
        <v>0</v>
      </c>
      <c r="X95" s="143"/>
      <c r="Y95" s="135"/>
      <c r="Z95" s="135"/>
      <c r="AA95" s="135"/>
      <c r="AB95" s="135"/>
      <c r="AC95" s="182"/>
      <c r="AD95" s="216"/>
      <c r="AE95" s="216"/>
      <c r="AF95" s="216"/>
      <c r="AG95" s="216"/>
      <c r="AH95" s="216"/>
      <c r="AI95" s="216"/>
      <c r="AJ95" s="216"/>
      <c r="AK95" s="221" t="str">
        <f>BerM3!U95</f>
        <v>OK</v>
      </c>
    </row>
    <row r="96" spans="1:37" ht="14.1" customHeight="1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141"/>
      <c r="F96" s="135">
        <f>'M2-In'!F96</f>
        <v>0</v>
      </c>
      <c r="G96" s="135">
        <f>'M2-In'!G96</f>
        <v>0</v>
      </c>
      <c r="H96" s="135">
        <f>'M2-In'!H96</f>
        <v>0</v>
      </c>
      <c r="I96" s="135">
        <f>'M2-In'!I96</f>
        <v>0</v>
      </c>
      <c r="J96" s="135">
        <f>'M2-In'!J96</f>
        <v>0</v>
      </c>
      <c r="K96" s="135">
        <f>'M2-In'!K96</f>
        <v>0</v>
      </c>
      <c r="L96" s="135">
        <f>'M2-In'!L96</f>
        <v>0</v>
      </c>
      <c r="M96" s="181">
        <f>BerM3!E96</f>
        <v>0</v>
      </c>
      <c r="N96" s="202">
        <f>'M2-In'!N96</f>
        <v>0</v>
      </c>
      <c r="O96" s="141"/>
      <c r="P96" s="202"/>
      <c r="Q96" s="205"/>
      <c r="R96" s="222" t="str">
        <f>BerM3!G96</f>
        <v>OK</v>
      </c>
      <c r="S96" s="141"/>
      <c r="T96" s="180">
        <f>BerM3!P96</f>
        <v>0</v>
      </c>
      <c r="U96" s="202"/>
      <c r="V96" s="221" t="str">
        <f>BerM3!R96</f>
        <v>OK</v>
      </c>
      <c r="W96" s="180">
        <f>BerM3!S96</f>
        <v>0</v>
      </c>
      <c r="X96" s="143"/>
      <c r="Y96" s="135"/>
      <c r="Z96" s="135"/>
      <c r="AA96" s="135"/>
      <c r="AB96" s="135"/>
      <c r="AC96" s="182"/>
      <c r="AD96" s="216"/>
      <c r="AE96" s="216"/>
      <c r="AF96" s="216"/>
      <c r="AG96" s="216"/>
      <c r="AH96" s="216"/>
      <c r="AI96" s="216"/>
      <c r="AJ96" s="216"/>
      <c r="AK96" s="221" t="str">
        <f>BerM3!U96</f>
        <v>OK</v>
      </c>
    </row>
    <row r="97" spans="1:37" ht="14.1" customHeight="1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141"/>
      <c r="F97" s="135">
        <f>'M2-In'!F97</f>
        <v>0</v>
      </c>
      <c r="G97" s="135">
        <f>'M2-In'!G97</f>
        <v>0</v>
      </c>
      <c r="H97" s="135">
        <f>'M2-In'!H97</f>
        <v>0</v>
      </c>
      <c r="I97" s="135">
        <f>'M2-In'!I97</f>
        <v>0</v>
      </c>
      <c r="J97" s="135">
        <f>'M2-In'!J97</f>
        <v>0</v>
      </c>
      <c r="K97" s="135">
        <f>'M2-In'!K97</f>
        <v>0</v>
      </c>
      <c r="L97" s="135">
        <f>'M2-In'!L97</f>
        <v>0</v>
      </c>
      <c r="M97" s="181">
        <f>BerM3!E97</f>
        <v>0</v>
      </c>
      <c r="N97" s="202">
        <f>'M2-In'!N97</f>
        <v>0</v>
      </c>
      <c r="O97" s="141"/>
      <c r="P97" s="202"/>
      <c r="Q97" s="205"/>
      <c r="R97" s="222" t="str">
        <f>BerM3!G97</f>
        <v>OK</v>
      </c>
      <c r="S97" s="141"/>
      <c r="T97" s="180">
        <f>BerM3!P97</f>
        <v>0</v>
      </c>
      <c r="U97" s="202"/>
      <c r="V97" s="221" t="str">
        <f>BerM3!R97</f>
        <v>OK</v>
      </c>
      <c r="W97" s="180">
        <f>BerM3!S97</f>
        <v>0</v>
      </c>
      <c r="X97" s="143"/>
      <c r="Y97" s="135"/>
      <c r="Z97" s="135"/>
      <c r="AA97" s="135"/>
      <c r="AB97" s="135"/>
      <c r="AC97" s="182"/>
      <c r="AD97" s="216"/>
      <c r="AE97" s="216"/>
      <c r="AF97" s="216"/>
      <c r="AG97" s="216"/>
      <c r="AH97" s="216"/>
      <c r="AI97" s="216"/>
      <c r="AJ97" s="216"/>
      <c r="AK97" s="221" t="str">
        <f>BerM3!U97</f>
        <v>OK</v>
      </c>
    </row>
    <row r="98" spans="1:37" ht="14.1" customHeight="1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141"/>
      <c r="F98" s="135">
        <f>'M2-In'!F98</f>
        <v>0</v>
      </c>
      <c r="G98" s="135">
        <f>'M2-In'!G98</f>
        <v>0</v>
      </c>
      <c r="H98" s="135">
        <f>'M2-In'!H98</f>
        <v>0</v>
      </c>
      <c r="I98" s="135">
        <f>'M2-In'!I98</f>
        <v>0</v>
      </c>
      <c r="J98" s="135">
        <f>'M2-In'!J98</f>
        <v>0</v>
      </c>
      <c r="K98" s="135">
        <f>'M2-In'!K98</f>
        <v>0</v>
      </c>
      <c r="L98" s="135">
        <f>'M2-In'!L98</f>
        <v>0</v>
      </c>
      <c r="M98" s="181">
        <f>BerM3!E98</f>
        <v>0</v>
      </c>
      <c r="N98" s="202">
        <f>'M2-In'!N98</f>
        <v>0</v>
      </c>
      <c r="O98" s="141"/>
      <c r="P98" s="202"/>
      <c r="Q98" s="205"/>
      <c r="R98" s="222" t="str">
        <f>BerM3!G98</f>
        <v>OK</v>
      </c>
      <c r="S98" s="141"/>
      <c r="T98" s="180">
        <f>BerM3!P98</f>
        <v>0</v>
      </c>
      <c r="U98" s="202"/>
      <c r="V98" s="221" t="str">
        <f>BerM3!R98</f>
        <v>OK</v>
      </c>
      <c r="W98" s="180">
        <f>BerM3!S98</f>
        <v>0</v>
      </c>
      <c r="X98" s="143"/>
      <c r="Y98" s="135"/>
      <c r="Z98" s="135"/>
      <c r="AA98" s="135"/>
      <c r="AB98" s="135"/>
      <c r="AC98" s="182"/>
      <c r="AD98" s="216"/>
      <c r="AE98" s="216"/>
      <c r="AF98" s="216"/>
      <c r="AG98" s="216"/>
      <c r="AH98" s="216"/>
      <c r="AI98" s="216"/>
      <c r="AJ98" s="216"/>
      <c r="AK98" s="221" t="str">
        <f>BerM3!U98</f>
        <v>OK</v>
      </c>
    </row>
    <row r="99" spans="1:37" ht="14.1" customHeight="1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141"/>
      <c r="F99" s="135">
        <f>'M2-In'!F99</f>
        <v>0</v>
      </c>
      <c r="G99" s="135">
        <f>'M2-In'!G99</f>
        <v>0</v>
      </c>
      <c r="H99" s="135">
        <f>'M2-In'!H99</f>
        <v>0</v>
      </c>
      <c r="I99" s="135">
        <f>'M2-In'!I99</f>
        <v>0</v>
      </c>
      <c r="J99" s="135">
        <f>'M2-In'!J99</f>
        <v>0</v>
      </c>
      <c r="K99" s="135">
        <f>'M2-In'!K99</f>
        <v>0</v>
      </c>
      <c r="L99" s="135">
        <f>'M2-In'!L99</f>
        <v>0</v>
      </c>
      <c r="M99" s="181">
        <f>BerM3!E99</f>
        <v>0</v>
      </c>
      <c r="N99" s="202">
        <f>'M2-In'!N99</f>
        <v>0</v>
      </c>
      <c r="O99" s="141"/>
      <c r="P99" s="202"/>
      <c r="Q99" s="205"/>
      <c r="R99" s="222" t="str">
        <f>BerM3!G99</f>
        <v>OK</v>
      </c>
      <c r="S99" s="141"/>
      <c r="T99" s="180">
        <f>BerM3!P99</f>
        <v>0</v>
      </c>
      <c r="U99" s="202"/>
      <c r="V99" s="221" t="str">
        <f>BerM3!R99</f>
        <v>OK</v>
      </c>
      <c r="W99" s="180">
        <f>BerM3!S99</f>
        <v>0</v>
      </c>
      <c r="X99" s="143"/>
      <c r="Y99" s="135"/>
      <c r="Z99" s="135"/>
      <c r="AA99" s="135"/>
      <c r="AB99" s="135"/>
      <c r="AC99" s="182"/>
      <c r="AD99" s="216"/>
      <c r="AE99" s="216"/>
      <c r="AF99" s="216"/>
      <c r="AG99" s="216"/>
      <c r="AH99" s="216"/>
      <c r="AI99" s="216"/>
      <c r="AJ99" s="216"/>
      <c r="AK99" s="221" t="str">
        <f>BerM3!U99</f>
        <v>OK</v>
      </c>
    </row>
    <row r="100" spans="1:37" ht="14.1" customHeight="1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141"/>
      <c r="F100" s="135">
        <f>'M2-In'!F100</f>
        <v>0</v>
      </c>
      <c r="G100" s="135">
        <f>'M2-In'!G100</f>
        <v>0</v>
      </c>
      <c r="H100" s="135">
        <f>'M2-In'!H100</f>
        <v>0</v>
      </c>
      <c r="I100" s="135">
        <f>'M2-In'!I100</f>
        <v>0</v>
      </c>
      <c r="J100" s="135">
        <f>'M2-In'!J100</f>
        <v>0</v>
      </c>
      <c r="K100" s="135">
        <f>'M2-In'!K100</f>
        <v>0</v>
      </c>
      <c r="L100" s="135">
        <f>'M2-In'!L100</f>
        <v>0</v>
      </c>
      <c r="M100" s="181">
        <f>BerM3!E100</f>
        <v>0</v>
      </c>
      <c r="N100" s="202">
        <f>'M2-In'!N100</f>
        <v>0</v>
      </c>
      <c r="O100" s="141"/>
      <c r="P100" s="202"/>
      <c r="Q100" s="205"/>
      <c r="R100" s="222" t="str">
        <f>BerM3!G100</f>
        <v>OK</v>
      </c>
      <c r="S100" s="141"/>
      <c r="T100" s="180">
        <f>BerM3!P100</f>
        <v>0</v>
      </c>
      <c r="U100" s="202"/>
      <c r="V100" s="221" t="str">
        <f>BerM3!R100</f>
        <v>OK</v>
      </c>
      <c r="W100" s="180">
        <f>BerM3!S100</f>
        <v>0</v>
      </c>
      <c r="X100" s="143"/>
      <c r="Y100" s="135"/>
      <c r="Z100" s="135"/>
      <c r="AA100" s="135"/>
      <c r="AB100" s="135"/>
      <c r="AC100" s="182"/>
      <c r="AD100" s="216"/>
      <c r="AE100" s="216"/>
      <c r="AF100" s="216"/>
      <c r="AG100" s="216"/>
      <c r="AH100" s="216"/>
      <c r="AI100" s="216"/>
      <c r="AJ100" s="216"/>
      <c r="AK100" s="221" t="str">
        <f>BerM3!U100</f>
        <v>OK</v>
      </c>
    </row>
    <row r="101" spans="1:37" ht="14.1" customHeight="1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141"/>
      <c r="F101" s="135">
        <f>'M2-In'!F101</f>
        <v>0</v>
      </c>
      <c r="G101" s="135">
        <f>'M2-In'!G101</f>
        <v>0</v>
      </c>
      <c r="H101" s="135">
        <f>'M2-In'!H101</f>
        <v>0</v>
      </c>
      <c r="I101" s="135">
        <f>'M2-In'!I101</f>
        <v>0</v>
      </c>
      <c r="J101" s="135">
        <f>'M2-In'!J101</f>
        <v>0</v>
      </c>
      <c r="K101" s="135">
        <f>'M2-In'!K101</f>
        <v>0</v>
      </c>
      <c r="L101" s="135">
        <f>'M2-In'!L101</f>
        <v>0</v>
      </c>
      <c r="M101" s="181">
        <f>BerM3!E101</f>
        <v>0</v>
      </c>
      <c r="N101" s="202">
        <f>'M2-In'!N101</f>
        <v>0</v>
      </c>
      <c r="O101" s="141"/>
      <c r="P101" s="202"/>
      <c r="Q101" s="205"/>
      <c r="R101" s="222" t="str">
        <f>BerM3!G101</f>
        <v>OK</v>
      </c>
      <c r="S101" s="141"/>
      <c r="T101" s="180">
        <f>BerM3!P101</f>
        <v>0</v>
      </c>
      <c r="U101" s="202"/>
      <c r="V101" s="221" t="str">
        <f>BerM3!R101</f>
        <v>OK</v>
      </c>
      <c r="W101" s="180">
        <f>BerM3!S101</f>
        <v>0</v>
      </c>
      <c r="X101" s="143"/>
      <c r="Y101" s="135"/>
      <c r="Z101" s="135"/>
      <c r="AA101" s="135"/>
      <c r="AB101" s="135"/>
      <c r="AC101" s="182"/>
      <c r="AD101" s="216"/>
      <c r="AE101" s="216"/>
      <c r="AF101" s="216"/>
      <c r="AG101" s="216"/>
      <c r="AH101" s="216"/>
      <c r="AI101" s="216"/>
      <c r="AJ101" s="216"/>
      <c r="AK101" s="221" t="str">
        <f>BerM3!U101</f>
        <v>OK</v>
      </c>
    </row>
    <row r="102" spans="1:37" ht="14.1" customHeight="1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141"/>
      <c r="F102" s="135">
        <f>'M2-In'!F102</f>
        <v>0</v>
      </c>
      <c r="G102" s="135">
        <f>'M2-In'!G102</f>
        <v>0</v>
      </c>
      <c r="H102" s="135">
        <f>'M2-In'!H102</f>
        <v>0</v>
      </c>
      <c r="I102" s="135">
        <f>'M2-In'!I102</f>
        <v>0</v>
      </c>
      <c r="J102" s="135">
        <f>'M2-In'!J102</f>
        <v>0</v>
      </c>
      <c r="K102" s="135">
        <f>'M2-In'!K102</f>
        <v>0</v>
      </c>
      <c r="L102" s="135">
        <f>'M2-In'!L102</f>
        <v>0</v>
      </c>
      <c r="M102" s="181">
        <f>BerM3!E102</f>
        <v>0</v>
      </c>
      <c r="N102" s="202">
        <f>'M2-In'!N102</f>
        <v>0</v>
      </c>
      <c r="O102" s="141"/>
      <c r="P102" s="202"/>
      <c r="Q102" s="205"/>
      <c r="R102" s="222" t="str">
        <f>BerM3!G102</f>
        <v>OK</v>
      </c>
      <c r="S102" s="141"/>
      <c r="T102" s="180">
        <f>BerM3!P102</f>
        <v>0</v>
      </c>
      <c r="U102" s="202"/>
      <c r="V102" s="221" t="str">
        <f>BerM3!R102</f>
        <v>OK</v>
      </c>
      <c r="W102" s="180">
        <f>BerM3!S102</f>
        <v>0</v>
      </c>
      <c r="X102" s="143"/>
      <c r="Y102" s="135"/>
      <c r="Z102" s="135"/>
      <c r="AA102" s="135"/>
      <c r="AB102" s="135"/>
      <c r="AC102" s="182"/>
      <c r="AD102" s="216"/>
      <c r="AE102" s="216"/>
      <c r="AF102" s="216"/>
      <c r="AG102" s="216"/>
      <c r="AH102" s="216"/>
      <c r="AI102" s="216"/>
      <c r="AJ102" s="216"/>
      <c r="AK102" s="221" t="str">
        <f>BerM3!U102</f>
        <v>OK</v>
      </c>
    </row>
    <row r="103" spans="1:37" ht="14.1" customHeight="1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141"/>
      <c r="F103" s="135">
        <f>'M2-In'!F103</f>
        <v>0</v>
      </c>
      <c r="G103" s="135">
        <f>'M2-In'!G103</f>
        <v>0</v>
      </c>
      <c r="H103" s="135">
        <f>'M2-In'!H103</f>
        <v>0</v>
      </c>
      <c r="I103" s="135">
        <f>'M2-In'!I103</f>
        <v>0</v>
      </c>
      <c r="J103" s="135">
        <f>'M2-In'!J103</f>
        <v>0</v>
      </c>
      <c r="K103" s="135">
        <f>'M2-In'!K103</f>
        <v>0</v>
      </c>
      <c r="L103" s="135">
        <f>'M2-In'!L103</f>
        <v>0</v>
      </c>
      <c r="M103" s="181">
        <f>BerM3!E103</f>
        <v>0</v>
      </c>
      <c r="N103" s="202">
        <f>'M2-In'!N103</f>
        <v>0</v>
      </c>
      <c r="O103" s="141"/>
      <c r="P103" s="202"/>
      <c r="Q103" s="205"/>
      <c r="R103" s="222" t="str">
        <f>BerM3!G103</f>
        <v>OK</v>
      </c>
      <c r="S103" s="141"/>
      <c r="T103" s="180">
        <f>BerM3!P103</f>
        <v>0</v>
      </c>
      <c r="U103" s="202"/>
      <c r="V103" s="221" t="str">
        <f>BerM3!R103</f>
        <v>OK</v>
      </c>
      <c r="W103" s="180">
        <f>BerM3!S103</f>
        <v>0</v>
      </c>
      <c r="X103" s="143"/>
      <c r="Y103" s="135"/>
      <c r="Z103" s="135"/>
      <c r="AA103" s="135"/>
      <c r="AB103" s="135"/>
      <c r="AC103" s="182"/>
      <c r="AD103" s="216"/>
      <c r="AE103" s="216"/>
      <c r="AF103" s="216"/>
      <c r="AG103" s="216"/>
      <c r="AH103" s="216"/>
      <c r="AI103" s="216"/>
      <c r="AJ103" s="216"/>
      <c r="AK103" s="221" t="str">
        <f>BerM3!U103</f>
        <v>OK</v>
      </c>
    </row>
    <row r="104" spans="1:37" ht="14.1" customHeight="1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141"/>
      <c r="F104" s="135">
        <f>'M2-In'!F104</f>
        <v>0</v>
      </c>
      <c r="G104" s="135">
        <f>'M2-In'!G104</f>
        <v>0</v>
      </c>
      <c r="H104" s="135">
        <f>'M2-In'!H104</f>
        <v>0</v>
      </c>
      <c r="I104" s="135">
        <f>'M2-In'!I104</f>
        <v>0</v>
      </c>
      <c r="J104" s="135">
        <f>'M2-In'!J104</f>
        <v>0</v>
      </c>
      <c r="K104" s="135">
        <f>'M2-In'!K104</f>
        <v>0</v>
      </c>
      <c r="L104" s="135">
        <f>'M2-In'!L104</f>
        <v>0</v>
      </c>
      <c r="M104" s="181">
        <f>BerM3!E104</f>
        <v>0</v>
      </c>
      <c r="N104" s="202">
        <f>'M2-In'!N104</f>
        <v>0</v>
      </c>
      <c r="O104" s="141"/>
      <c r="P104" s="202"/>
      <c r="Q104" s="205"/>
      <c r="R104" s="222" t="str">
        <f>BerM3!G104</f>
        <v>OK</v>
      </c>
      <c r="S104" s="141"/>
      <c r="T104" s="180">
        <f>BerM3!P104</f>
        <v>0</v>
      </c>
      <c r="U104" s="202"/>
      <c r="V104" s="221" t="str">
        <f>BerM3!R104</f>
        <v>OK</v>
      </c>
      <c r="W104" s="180">
        <f>BerM3!S104</f>
        <v>0</v>
      </c>
      <c r="X104" s="143"/>
      <c r="Y104" s="135"/>
      <c r="Z104" s="135"/>
      <c r="AA104" s="135"/>
      <c r="AB104" s="135"/>
      <c r="AC104" s="182"/>
      <c r="AD104" s="216"/>
      <c r="AE104" s="216"/>
      <c r="AF104" s="216"/>
      <c r="AG104" s="216"/>
      <c r="AH104" s="216"/>
      <c r="AI104" s="216"/>
      <c r="AJ104" s="216"/>
      <c r="AK104" s="221" t="str">
        <f>BerM3!U104</f>
        <v>OK</v>
      </c>
    </row>
    <row r="105" spans="1:37" ht="14.1" customHeight="1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141"/>
      <c r="F105" s="135">
        <f>'M2-In'!F105</f>
        <v>0</v>
      </c>
      <c r="G105" s="135">
        <f>'M2-In'!G105</f>
        <v>0</v>
      </c>
      <c r="H105" s="135">
        <f>'M2-In'!H105</f>
        <v>0</v>
      </c>
      <c r="I105" s="135">
        <f>'M2-In'!I105</f>
        <v>0</v>
      </c>
      <c r="J105" s="135">
        <f>'M2-In'!J105</f>
        <v>0</v>
      </c>
      <c r="K105" s="135">
        <f>'M2-In'!K105</f>
        <v>0</v>
      </c>
      <c r="L105" s="135">
        <f>'M2-In'!L105</f>
        <v>0</v>
      </c>
      <c r="M105" s="181">
        <f>BerM3!E105</f>
        <v>0</v>
      </c>
      <c r="N105" s="202">
        <f>'M2-In'!N105</f>
        <v>0</v>
      </c>
      <c r="O105" s="141"/>
      <c r="P105" s="202"/>
      <c r="Q105" s="205"/>
      <c r="R105" s="222" t="str">
        <f>BerM3!G105</f>
        <v>OK</v>
      </c>
      <c r="S105" s="141"/>
      <c r="T105" s="180">
        <f>BerM3!P105</f>
        <v>0</v>
      </c>
      <c r="U105" s="202"/>
      <c r="V105" s="221" t="str">
        <f>BerM3!R105</f>
        <v>OK</v>
      </c>
      <c r="W105" s="180">
        <f>BerM3!S105</f>
        <v>0</v>
      </c>
      <c r="X105" s="143"/>
      <c r="Y105" s="135"/>
      <c r="Z105" s="135"/>
      <c r="AA105" s="135"/>
      <c r="AB105" s="135"/>
      <c r="AC105" s="182"/>
      <c r="AD105" s="216"/>
      <c r="AE105" s="216"/>
      <c r="AF105" s="216"/>
      <c r="AG105" s="216"/>
      <c r="AH105" s="216"/>
      <c r="AI105" s="216"/>
      <c r="AJ105" s="216"/>
      <c r="AK105" s="221" t="str">
        <f>BerM3!U105</f>
        <v>OK</v>
      </c>
    </row>
    <row r="106" spans="1:37" ht="14.1" customHeight="1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141"/>
      <c r="F106" s="135">
        <f>'M2-In'!F106</f>
        <v>0</v>
      </c>
      <c r="G106" s="135">
        <f>'M2-In'!G106</f>
        <v>0</v>
      </c>
      <c r="H106" s="135">
        <f>'M2-In'!H106</f>
        <v>0</v>
      </c>
      <c r="I106" s="135">
        <f>'M2-In'!I106</f>
        <v>0</v>
      </c>
      <c r="J106" s="135">
        <f>'M2-In'!J106</f>
        <v>0</v>
      </c>
      <c r="K106" s="135">
        <f>'M2-In'!K106</f>
        <v>0</v>
      </c>
      <c r="L106" s="135">
        <f>'M2-In'!L106</f>
        <v>0</v>
      </c>
      <c r="M106" s="181">
        <f>BerM3!E106</f>
        <v>0</v>
      </c>
      <c r="N106" s="202">
        <f>'M2-In'!N106</f>
        <v>0</v>
      </c>
      <c r="O106" s="141"/>
      <c r="P106" s="202"/>
      <c r="Q106" s="205"/>
      <c r="R106" s="222" t="str">
        <f>BerM3!G106</f>
        <v>OK</v>
      </c>
      <c r="S106" s="141"/>
      <c r="T106" s="180">
        <f>BerM3!P106</f>
        <v>0</v>
      </c>
      <c r="U106" s="202"/>
      <c r="V106" s="221" t="str">
        <f>BerM3!R106</f>
        <v>OK</v>
      </c>
      <c r="W106" s="180">
        <f>BerM3!S106</f>
        <v>0</v>
      </c>
      <c r="X106" s="143"/>
      <c r="Y106" s="135"/>
      <c r="Z106" s="135"/>
      <c r="AA106" s="135"/>
      <c r="AB106" s="135"/>
      <c r="AC106" s="182"/>
      <c r="AD106" s="216"/>
      <c r="AE106" s="216"/>
      <c r="AF106" s="216"/>
      <c r="AG106" s="216"/>
      <c r="AH106" s="216"/>
      <c r="AI106" s="216"/>
      <c r="AJ106" s="216"/>
      <c r="AK106" s="221" t="str">
        <f>BerM3!U106</f>
        <v>OK</v>
      </c>
    </row>
    <row r="107" spans="1:37" ht="14.1" customHeight="1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141"/>
      <c r="F107" s="135">
        <f>'M2-In'!F107</f>
        <v>0</v>
      </c>
      <c r="G107" s="135">
        <f>'M2-In'!G107</f>
        <v>0</v>
      </c>
      <c r="H107" s="135">
        <f>'M2-In'!H107</f>
        <v>0</v>
      </c>
      <c r="I107" s="135">
        <f>'M2-In'!I107</f>
        <v>0</v>
      </c>
      <c r="J107" s="135">
        <f>'M2-In'!J107</f>
        <v>0</v>
      </c>
      <c r="K107" s="135">
        <f>'M2-In'!K107</f>
        <v>0</v>
      </c>
      <c r="L107" s="135">
        <f>'M2-In'!L107</f>
        <v>0</v>
      </c>
      <c r="M107" s="181">
        <f>BerM3!E107</f>
        <v>0</v>
      </c>
      <c r="N107" s="202">
        <f>'M2-In'!N107</f>
        <v>0</v>
      </c>
      <c r="O107" s="141"/>
      <c r="P107" s="202"/>
      <c r="Q107" s="205"/>
      <c r="R107" s="222" t="str">
        <f>BerM3!G107</f>
        <v>OK</v>
      </c>
      <c r="S107" s="141"/>
      <c r="T107" s="180">
        <f>BerM3!P107</f>
        <v>0</v>
      </c>
      <c r="U107" s="202"/>
      <c r="V107" s="221" t="str">
        <f>BerM3!R107</f>
        <v>OK</v>
      </c>
      <c r="W107" s="180">
        <f>BerM3!S107</f>
        <v>0</v>
      </c>
      <c r="X107" s="143"/>
      <c r="Y107" s="135"/>
      <c r="Z107" s="135"/>
      <c r="AA107" s="135"/>
      <c r="AB107" s="135"/>
      <c r="AC107" s="182"/>
      <c r="AD107" s="216"/>
      <c r="AE107" s="216"/>
      <c r="AF107" s="216"/>
      <c r="AG107" s="216"/>
      <c r="AH107" s="216"/>
      <c r="AI107" s="216"/>
      <c r="AJ107" s="216"/>
      <c r="AK107" s="221" t="str">
        <f>BerM3!U107</f>
        <v>OK</v>
      </c>
    </row>
    <row r="108" spans="1:37" ht="14.1" customHeight="1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141"/>
      <c r="F108" s="135">
        <f>'M2-In'!F108</f>
        <v>0</v>
      </c>
      <c r="G108" s="135">
        <f>'M2-In'!G108</f>
        <v>0</v>
      </c>
      <c r="H108" s="135">
        <f>'M2-In'!H108</f>
        <v>0</v>
      </c>
      <c r="I108" s="135">
        <f>'M2-In'!I108</f>
        <v>0</v>
      </c>
      <c r="J108" s="135">
        <f>'M2-In'!J108</f>
        <v>0</v>
      </c>
      <c r="K108" s="135">
        <f>'M2-In'!K108</f>
        <v>0</v>
      </c>
      <c r="L108" s="135">
        <f>'M2-In'!L108</f>
        <v>0</v>
      </c>
      <c r="M108" s="181">
        <f>BerM3!E108</f>
        <v>0</v>
      </c>
      <c r="N108" s="202">
        <f>'M2-In'!N108</f>
        <v>0</v>
      </c>
      <c r="O108" s="141"/>
      <c r="P108" s="202"/>
      <c r="Q108" s="205"/>
      <c r="R108" s="222" t="str">
        <f>BerM3!G108</f>
        <v>OK</v>
      </c>
      <c r="S108" s="141"/>
      <c r="T108" s="180">
        <f>BerM3!P108</f>
        <v>0</v>
      </c>
      <c r="U108" s="202"/>
      <c r="V108" s="221" t="str">
        <f>BerM3!R108</f>
        <v>OK</v>
      </c>
      <c r="W108" s="180">
        <f>BerM3!S108</f>
        <v>0</v>
      </c>
      <c r="X108" s="143"/>
      <c r="Y108" s="135"/>
      <c r="Z108" s="135"/>
      <c r="AA108" s="135"/>
      <c r="AB108" s="135"/>
      <c r="AC108" s="182"/>
      <c r="AD108" s="216"/>
      <c r="AE108" s="216"/>
      <c r="AF108" s="216"/>
      <c r="AG108" s="216"/>
      <c r="AH108" s="216"/>
      <c r="AI108" s="216"/>
      <c r="AJ108" s="216"/>
      <c r="AK108" s="221" t="str">
        <f>BerM3!U108</f>
        <v>OK</v>
      </c>
    </row>
    <row r="109" spans="1:37" ht="14.1" customHeight="1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141"/>
      <c r="F109" s="135">
        <f>'M2-In'!F109</f>
        <v>0</v>
      </c>
      <c r="G109" s="135">
        <f>'M2-In'!G109</f>
        <v>0</v>
      </c>
      <c r="H109" s="135">
        <f>'M2-In'!H109</f>
        <v>0</v>
      </c>
      <c r="I109" s="135">
        <f>'M2-In'!I109</f>
        <v>0</v>
      </c>
      <c r="J109" s="135">
        <f>'M2-In'!J109</f>
        <v>0</v>
      </c>
      <c r="K109" s="135">
        <f>'M2-In'!K109</f>
        <v>0</v>
      </c>
      <c r="L109" s="135">
        <f>'M2-In'!L109</f>
        <v>0</v>
      </c>
      <c r="M109" s="181">
        <f>BerM3!E109</f>
        <v>0</v>
      </c>
      <c r="N109" s="202">
        <f>'M2-In'!N109</f>
        <v>0</v>
      </c>
      <c r="O109" s="141"/>
      <c r="P109" s="202"/>
      <c r="Q109" s="205"/>
      <c r="R109" s="222" t="str">
        <f>BerM3!G109</f>
        <v>OK</v>
      </c>
      <c r="S109" s="141"/>
      <c r="T109" s="180">
        <f>BerM3!P109</f>
        <v>0</v>
      </c>
      <c r="U109" s="202"/>
      <c r="V109" s="221" t="str">
        <f>BerM3!R109</f>
        <v>OK</v>
      </c>
      <c r="W109" s="180">
        <f>BerM3!S109</f>
        <v>0</v>
      </c>
      <c r="X109" s="143"/>
      <c r="Y109" s="135"/>
      <c r="Z109" s="135"/>
      <c r="AA109" s="135"/>
      <c r="AB109" s="135"/>
      <c r="AC109" s="182"/>
      <c r="AD109" s="216"/>
      <c r="AE109" s="216"/>
      <c r="AF109" s="216"/>
      <c r="AG109" s="216"/>
      <c r="AH109" s="216"/>
      <c r="AI109" s="216"/>
      <c r="AJ109" s="216"/>
      <c r="AK109" s="221" t="str">
        <f>BerM3!U109</f>
        <v>OK</v>
      </c>
    </row>
    <row r="110" spans="1:37" ht="14.1" customHeight="1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141"/>
      <c r="F110" s="135">
        <f>'M2-In'!F110</f>
        <v>0</v>
      </c>
      <c r="G110" s="135">
        <f>'M2-In'!G110</f>
        <v>0</v>
      </c>
      <c r="H110" s="135">
        <f>'M2-In'!H110</f>
        <v>0</v>
      </c>
      <c r="I110" s="135">
        <f>'M2-In'!I110</f>
        <v>0</v>
      </c>
      <c r="J110" s="135">
        <f>'M2-In'!J110</f>
        <v>0</v>
      </c>
      <c r="K110" s="135">
        <f>'M2-In'!K110</f>
        <v>0</v>
      </c>
      <c r="L110" s="135">
        <f>'M2-In'!L110</f>
        <v>0</v>
      </c>
      <c r="M110" s="181">
        <f>BerM3!E110</f>
        <v>0</v>
      </c>
      <c r="N110" s="202">
        <f>'M2-In'!N110</f>
        <v>0</v>
      </c>
      <c r="O110" s="141"/>
      <c r="P110" s="202"/>
      <c r="Q110" s="205"/>
      <c r="R110" s="222" t="str">
        <f>BerM3!G110</f>
        <v>OK</v>
      </c>
      <c r="S110" s="141"/>
      <c r="T110" s="180">
        <f>BerM3!P110</f>
        <v>0</v>
      </c>
      <c r="U110" s="202"/>
      <c r="V110" s="221" t="str">
        <f>BerM3!R110</f>
        <v>OK</v>
      </c>
      <c r="W110" s="180">
        <f>BerM3!S110</f>
        <v>0</v>
      </c>
      <c r="X110" s="143"/>
      <c r="Y110" s="135"/>
      <c r="Z110" s="135"/>
      <c r="AA110" s="135"/>
      <c r="AB110" s="135"/>
      <c r="AC110" s="182"/>
      <c r="AD110" s="216"/>
      <c r="AE110" s="216"/>
      <c r="AF110" s="216"/>
      <c r="AG110" s="216"/>
      <c r="AH110" s="216"/>
      <c r="AI110" s="216"/>
      <c r="AJ110" s="216"/>
      <c r="AK110" s="221" t="str">
        <f>BerM3!U110</f>
        <v>OK</v>
      </c>
    </row>
    <row r="111" spans="1:37" ht="14.1" customHeight="1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141"/>
      <c r="F111" s="135">
        <f>'M2-In'!F111</f>
        <v>0</v>
      </c>
      <c r="G111" s="135">
        <f>'M2-In'!G111</f>
        <v>0</v>
      </c>
      <c r="H111" s="135">
        <f>'M2-In'!H111</f>
        <v>0</v>
      </c>
      <c r="I111" s="135">
        <f>'M2-In'!I111</f>
        <v>0</v>
      </c>
      <c r="J111" s="135">
        <f>'M2-In'!J111</f>
        <v>0</v>
      </c>
      <c r="K111" s="135">
        <f>'M2-In'!K111</f>
        <v>0</v>
      </c>
      <c r="L111" s="135">
        <f>'M2-In'!L111</f>
        <v>0</v>
      </c>
      <c r="M111" s="181">
        <f>BerM3!E111</f>
        <v>0</v>
      </c>
      <c r="N111" s="202">
        <f>'M2-In'!N111</f>
        <v>0</v>
      </c>
      <c r="O111" s="141"/>
      <c r="P111" s="202"/>
      <c r="Q111" s="205"/>
      <c r="R111" s="222" t="str">
        <f>BerM3!G111</f>
        <v>OK</v>
      </c>
      <c r="S111" s="141"/>
      <c r="T111" s="180">
        <f>BerM3!P111</f>
        <v>0</v>
      </c>
      <c r="U111" s="202"/>
      <c r="V111" s="221" t="str">
        <f>BerM3!R111</f>
        <v>OK</v>
      </c>
      <c r="W111" s="180">
        <f>BerM3!S111</f>
        <v>0</v>
      </c>
      <c r="X111" s="143"/>
      <c r="Y111" s="135"/>
      <c r="Z111" s="135"/>
      <c r="AA111" s="135"/>
      <c r="AB111" s="135"/>
      <c r="AC111" s="182"/>
      <c r="AD111" s="216"/>
      <c r="AE111" s="216"/>
      <c r="AF111" s="216"/>
      <c r="AG111" s="216"/>
      <c r="AH111" s="216"/>
      <c r="AI111" s="216"/>
      <c r="AJ111" s="216"/>
      <c r="AK111" s="221" t="str">
        <f>BerM3!U111</f>
        <v>OK</v>
      </c>
    </row>
    <row r="112" spans="1:37" ht="14.1" customHeight="1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141"/>
      <c r="F112" s="135">
        <f>'M2-In'!F112</f>
        <v>0</v>
      </c>
      <c r="G112" s="135">
        <f>'M2-In'!G112</f>
        <v>0</v>
      </c>
      <c r="H112" s="135">
        <f>'M2-In'!H112</f>
        <v>0</v>
      </c>
      <c r="I112" s="135">
        <f>'M2-In'!I112</f>
        <v>0</v>
      </c>
      <c r="J112" s="135">
        <f>'M2-In'!J112</f>
        <v>0</v>
      </c>
      <c r="K112" s="135">
        <f>'M2-In'!K112</f>
        <v>0</v>
      </c>
      <c r="L112" s="135">
        <f>'M2-In'!L112</f>
        <v>0</v>
      </c>
      <c r="M112" s="181">
        <f>BerM3!E112</f>
        <v>0</v>
      </c>
      <c r="N112" s="202">
        <f>'M2-In'!N112</f>
        <v>0</v>
      </c>
      <c r="O112" s="141"/>
      <c r="P112" s="202"/>
      <c r="Q112" s="205"/>
      <c r="R112" s="222" t="str">
        <f>BerM3!G112</f>
        <v>OK</v>
      </c>
      <c r="S112" s="141"/>
      <c r="T112" s="180">
        <f>BerM3!P112</f>
        <v>0</v>
      </c>
      <c r="U112" s="202"/>
      <c r="V112" s="221" t="str">
        <f>BerM3!R112</f>
        <v>OK</v>
      </c>
      <c r="W112" s="180">
        <f>BerM3!S112</f>
        <v>0</v>
      </c>
      <c r="X112" s="143"/>
      <c r="Y112" s="135"/>
      <c r="Z112" s="135"/>
      <c r="AA112" s="135"/>
      <c r="AB112" s="135"/>
      <c r="AC112" s="182"/>
      <c r="AD112" s="216"/>
      <c r="AE112" s="216"/>
      <c r="AF112" s="216"/>
      <c r="AG112" s="216"/>
      <c r="AH112" s="216"/>
      <c r="AI112" s="216"/>
      <c r="AJ112" s="216"/>
      <c r="AK112" s="221" t="str">
        <f>BerM3!U112</f>
        <v>OK</v>
      </c>
    </row>
    <row r="113" spans="1:37" ht="14.1" customHeight="1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141"/>
      <c r="F113" s="135">
        <f>'M2-In'!F113</f>
        <v>0</v>
      </c>
      <c r="G113" s="135">
        <f>'M2-In'!G113</f>
        <v>0</v>
      </c>
      <c r="H113" s="135">
        <f>'M2-In'!H113</f>
        <v>0</v>
      </c>
      <c r="I113" s="135">
        <f>'M2-In'!I113</f>
        <v>0</v>
      </c>
      <c r="J113" s="135">
        <f>'M2-In'!J113</f>
        <v>0</v>
      </c>
      <c r="K113" s="135">
        <f>'M2-In'!K113</f>
        <v>0</v>
      </c>
      <c r="L113" s="135">
        <f>'M2-In'!L113</f>
        <v>0</v>
      </c>
      <c r="M113" s="181">
        <f>BerM3!E113</f>
        <v>0</v>
      </c>
      <c r="N113" s="202">
        <f>'M2-In'!N113</f>
        <v>0</v>
      </c>
      <c r="O113" s="141"/>
      <c r="P113" s="202"/>
      <c r="Q113" s="205"/>
      <c r="R113" s="222" t="str">
        <f>BerM3!G113</f>
        <v>OK</v>
      </c>
      <c r="S113" s="141"/>
      <c r="T113" s="180">
        <f>BerM3!P113</f>
        <v>0</v>
      </c>
      <c r="U113" s="202"/>
      <c r="V113" s="221" t="str">
        <f>BerM3!R113</f>
        <v>OK</v>
      </c>
      <c r="W113" s="180">
        <f>BerM3!S113</f>
        <v>0</v>
      </c>
      <c r="X113" s="143"/>
      <c r="Y113" s="135"/>
      <c r="Z113" s="135"/>
      <c r="AA113" s="135"/>
      <c r="AB113" s="135"/>
      <c r="AC113" s="182"/>
      <c r="AD113" s="216"/>
      <c r="AE113" s="216"/>
      <c r="AF113" s="216"/>
      <c r="AG113" s="216"/>
      <c r="AH113" s="216"/>
      <c r="AI113" s="216"/>
      <c r="AJ113" s="216"/>
      <c r="AK113" s="221" t="str">
        <f>BerM3!U113</f>
        <v>OK</v>
      </c>
    </row>
    <row r="114" spans="1:37" ht="14.1" customHeight="1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141"/>
      <c r="F114" s="135">
        <f>'M2-In'!F114</f>
        <v>0</v>
      </c>
      <c r="G114" s="135">
        <f>'M2-In'!G114</f>
        <v>0</v>
      </c>
      <c r="H114" s="135">
        <f>'M2-In'!H114</f>
        <v>0</v>
      </c>
      <c r="I114" s="135">
        <f>'M2-In'!I114</f>
        <v>0</v>
      </c>
      <c r="J114" s="135">
        <f>'M2-In'!J114</f>
        <v>0</v>
      </c>
      <c r="K114" s="135">
        <f>'M2-In'!K114</f>
        <v>0</v>
      </c>
      <c r="L114" s="135">
        <f>'M2-In'!L114</f>
        <v>0</v>
      </c>
      <c r="M114" s="181">
        <f>BerM3!E114</f>
        <v>0</v>
      </c>
      <c r="N114" s="202">
        <f>'M2-In'!N114</f>
        <v>0</v>
      </c>
      <c r="O114" s="141"/>
      <c r="P114" s="202"/>
      <c r="Q114" s="205"/>
      <c r="R114" s="222" t="str">
        <f>BerM3!G114</f>
        <v>OK</v>
      </c>
      <c r="S114" s="141"/>
      <c r="T114" s="180">
        <f>BerM3!P114</f>
        <v>0</v>
      </c>
      <c r="U114" s="202"/>
      <c r="V114" s="221" t="str">
        <f>BerM3!R114</f>
        <v>OK</v>
      </c>
      <c r="W114" s="180">
        <f>BerM3!S114</f>
        <v>0</v>
      </c>
      <c r="X114" s="143"/>
      <c r="Y114" s="135"/>
      <c r="Z114" s="135"/>
      <c r="AA114" s="135"/>
      <c r="AB114" s="135"/>
      <c r="AC114" s="182"/>
      <c r="AD114" s="216"/>
      <c r="AE114" s="216"/>
      <c r="AF114" s="216"/>
      <c r="AG114" s="216"/>
      <c r="AH114" s="216"/>
      <c r="AI114" s="216"/>
      <c r="AJ114" s="216"/>
      <c r="AK114" s="221" t="str">
        <f>BerM3!U114</f>
        <v>OK</v>
      </c>
    </row>
    <row r="115" spans="1:37" ht="14.1" customHeight="1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141"/>
      <c r="F115" s="135">
        <f>'M2-In'!F115</f>
        <v>0</v>
      </c>
      <c r="G115" s="135">
        <f>'M2-In'!G115</f>
        <v>0</v>
      </c>
      <c r="H115" s="135">
        <f>'M2-In'!H115</f>
        <v>0</v>
      </c>
      <c r="I115" s="135">
        <f>'M2-In'!I115</f>
        <v>0</v>
      </c>
      <c r="J115" s="135">
        <f>'M2-In'!J115</f>
        <v>0</v>
      </c>
      <c r="K115" s="135">
        <f>'M2-In'!K115</f>
        <v>0</v>
      </c>
      <c r="L115" s="135">
        <f>'M2-In'!L115</f>
        <v>0</v>
      </c>
      <c r="M115" s="181">
        <f>BerM3!E115</f>
        <v>0</v>
      </c>
      <c r="N115" s="202">
        <f>'M2-In'!N115</f>
        <v>0</v>
      </c>
      <c r="O115" s="141"/>
      <c r="P115" s="202"/>
      <c r="Q115" s="205"/>
      <c r="R115" s="222" t="str">
        <f>BerM3!G115</f>
        <v>OK</v>
      </c>
      <c r="S115" s="141"/>
      <c r="T115" s="180">
        <f>BerM3!P115</f>
        <v>0</v>
      </c>
      <c r="U115" s="202"/>
      <c r="V115" s="221" t="str">
        <f>BerM3!R115</f>
        <v>OK</v>
      </c>
      <c r="W115" s="180">
        <f>BerM3!S115</f>
        <v>0</v>
      </c>
      <c r="X115" s="143"/>
      <c r="Y115" s="135"/>
      <c r="Z115" s="135"/>
      <c r="AA115" s="135"/>
      <c r="AB115" s="135"/>
      <c r="AC115" s="182"/>
      <c r="AD115" s="216"/>
      <c r="AE115" s="216"/>
      <c r="AF115" s="216"/>
      <c r="AG115" s="216"/>
      <c r="AH115" s="216"/>
      <c r="AI115" s="216"/>
      <c r="AJ115" s="216"/>
      <c r="AK115" s="221" t="str">
        <f>BerM3!U115</f>
        <v>OK</v>
      </c>
    </row>
    <row r="116" spans="1:37" ht="14.1" customHeight="1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141"/>
      <c r="F116" s="135">
        <f>'M2-In'!F116</f>
        <v>0</v>
      </c>
      <c r="G116" s="135">
        <f>'M2-In'!G116</f>
        <v>0</v>
      </c>
      <c r="H116" s="135">
        <f>'M2-In'!H116</f>
        <v>0</v>
      </c>
      <c r="I116" s="135">
        <f>'M2-In'!I116</f>
        <v>0</v>
      </c>
      <c r="J116" s="135">
        <f>'M2-In'!J116</f>
        <v>0</v>
      </c>
      <c r="K116" s="135">
        <f>'M2-In'!K116</f>
        <v>0</v>
      </c>
      <c r="L116" s="135">
        <f>'M2-In'!L116</f>
        <v>0</v>
      </c>
      <c r="M116" s="181">
        <f>BerM3!E116</f>
        <v>0</v>
      </c>
      <c r="N116" s="202">
        <f>'M2-In'!N116</f>
        <v>0</v>
      </c>
      <c r="O116" s="141"/>
      <c r="P116" s="202"/>
      <c r="Q116" s="205"/>
      <c r="R116" s="222" t="str">
        <f>BerM3!G116</f>
        <v>OK</v>
      </c>
      <c r="S116" s="141"/>
      <c r="T116" s="180">
        <f>BerM3!P116</f>
        <v>0</v>
      </c>
      <c r="U116" s="202"/>
      <c r="V116" s="221" t="str">
        <f>BerM3!R116</f>
        <v>OK</v>
      </c>
      <c r="W116" s="180">
        <f>BerM3!S116</f>
        <v>0</v>
      </c>
      <c r="X116" s="143"/>
      <c r="Y116" s="135"/>
      <c r="Z116" s="135"/>
      <c r="AA116" s="135"/>
      <c r="AB116" s="135"/>
      <c r="AC116" s="182"/>
      <c r="AD116" s="216"/>
      <c r="AE116" s="216"/>
      <c r="AF116" s="216"/>
      <c r="AG116" s="216"/>
      <c r="AH116" s="216"/>
      <c r="AI116" s="216"/>
      <c r="AJ116" s="216"/>
      <c r="AK116" s="221" t="str">
        <f>BerM3!U116</f>
        <v>OK</v>
      </c>
    </row>
    <row r="117" spans="1:37" ht="14.1" customHeight="1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141"/>
      <c r="F117" s="135">
        <f>'M2-In'!F117</f>
        <v>0</v>
      </c>
      <c r="G117" s="135">
        <f>'M2-In'!G117</f>
        <v>0</v>
      </c>
      <c r="H117" s="135">
        <f>'M2-In'!H117</f>
        <v>0</v>
      </c>
      <c r="I117" s="135">
        <f>'M2-In'!I117</f>
        <v>0</v>
      </c>
      <c r="J117" s="135">
        <f>'M2-In'!J117</f>
        <v>0</v>
      </c>
      <c r="K117" s="135">
        <f>'M2-In'!K117</f>
        <v>0</v>
      </c>
      <c r="L117" s="135">
        <f>'M2-In'!L117</f>
        <v>0</v>
      </c>
      <c r="M117" s="181">
        <f>BerM3!E117</f>
        <v>0</v>
      </c>
      <c r="N117" s="202">
        <f>'M2-In'!N117</f>
        <v>0</v>
      </c>
      <c r="O117" s="141"/>
      <c r="P117" s="202"/>
      <c r="Q117" s="205"/>
      <c r="R117" s="222" t="str">
        <f>BerM3!G117</f>
        <v>OK</v>
      </c>
      <c r="S117" s="141"/>
      <c r="T117" s="180">
        <f>BerM3!P117</f>
        <v>0</v>
      </c>
      <c r="U117" s="202"/>
      <c r="V117" s="221" t="str">
        <f>BerM3!R117</f>
        <v>OK</v>
      </c>
      <c r="W117" s="180">
        <f>BerM3!S117</f>
        <v>0</v>
      </c>
      <c r="X117" s="143"/>
      <c r="Y117" s="135"/>
      <c r="Z117" s="135"/>
      <c r="AA117" s="135"/>
      <c r="AB117" s="135"/>
      <c r="AC117" s="182"/>
      <c r="AD117" s="216"/>
      <c r="AE117" s="216"/>
      <c r="AF117" s="216"/>
      <c r="AG117" s="216"/>
      <c r="AH117" s="216"/>
      <c r="AI117" s="216"/>
      <c r="AJ117" s="216"/>
      <c r="AK117" s="221" t="str">
        <f>BerM3!U117</f>
        <v>OK</v>
      </c>
    </row>
    <row r="118" spans="1:37" ht="14.1" customHeight="1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141"/>
      <c r="F118" s="135">
        <f>'M2-In'!F118</f>
        <v>0</v>
      </c>
      <c r="G118" s="135">
        <f>'M2-In'!G118</f>
        <v>0</v>
      </c>
      <c r="H118" s="135">
        <f>'M2-In'!H118</f>
        <v>0</v>
      </c>
      <c r="I118" s="135">
        <f>'M2-In'!I118</f>
        <v>0</v>
      </c>
      <c r="J118" s="135">
        <f>'M2-In'!J118</f>
        <v>0</v>
      </c>
      <c r="K118" s="135">
        <f>'M2-In'!K118</f>
        <v>0</v>
      </c>
      <c r="L118" s="135">
        <f>'M2-In'!L118</f>
        <v>0</v>
      </c>
      <c r="M118" s="181">
        <f>BerM3!E118</f>
        <v>0</v>
      </c>
      <c r="N118" s="202">
        <f>'M2-In'!N118</f>
        <v>0</v>
      </c>
      <c r="O118" s="141"/>
      <c r="P118" s="202"/>
      <c r="Q118" s="205"/>
      <c r="R118" s="222" t="str">
        <f>BerM3!G118</f>
        <v>OK</v>
      </c>
      <c r="S118" s="141"/>
      <c r="T118" s="180">
        <f>BerM3!P118</f>
        <v>0</v>
      </c>
      <c r="U118" s="202"/>
      <c r="V118" s="221" t="str">
        <f>BerM3!R118</f>
        <v>OK</v>
      </c>
      <c r="W118" s="180">
        <f>BerM3!S118</f>
        <v>0</v>
      </c>
      <c r="X118" s="143"/>
      <c r="Y118" s="135"/>
      <c r="Z118" s="135"/>
      <c r="AA118" s="135"/>
      <c r="AB118" s="135"/>
      <c r="AC118" s="182"/>
      <c r="AD118" s="216"/>
      <c r="AE118" s="216"/>
      <c r="AF118" s="216"/>
      <c r="AG118" s="216"/>
      <c r="AH118" s="216"/>
      <c r="AI118" s="216"/>
      <c r="AJ118" s="216"/>
      <c r="AK118" s="221" t="str">
        <f>BerM3!U118</f>
        <v>OK</v>
      </c>
    </row>
    <row r="119" spans="1:37" ht="14.1" customHeight="1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141"/>
      <c r="F119" s="135">
        <f>'M2-In'!F119</f>
        <v>0</v>
      </c>
      <c r="G119" s="135">
        <f>'M2-In'!G119</f>
        <v>0</v>
      </c>
      <c r="H119" s="135">
        <f>'M2-In'!H119</f>
        <v>0</v>
      </c>
      <c r="I119" s="135">
        <f>'M2-In'!I119</f>
        <v>0</v>
      </c>
      <c r="J119" s="135">
        <f>'M2-In'!J119</f>
        <v>0</v>
      </c>
      <c r="K119" s="135">
        <f>'M2-In'!K119</f>
        <v>0</v>
      </c>
      <c r="L119" s="135">
        <f>'M2-In'!L119</f>
        <v>0</v>
      </c>
      <c r="M119" s="181">
        <f>BerM3!E119</f>
        <v>0</v>
      </c>
      <c r="N119" s="202">
        <f>'M2-In'!N119</f>
        <v>0</v>
      </c>
      <c r="O119" s="141"/>
      <c r="P119" s="202"/>
      <c r="Q119" s="205"/>
      <c r="R119" s="222" t="str">
        <f>BerM3!G119</f>
        <v>OK</v>
      </c>
      <c r="S119" s="141"/>
      <c r="T119" s="180">
        <f>BerM3!P119</f>
        <v>0</v>
      </c>
      <c r="U119" s="202"/>
      <c r="V119" s="221" t="str">
        <f>BerM3!R119</f>
        <v>OK</v>
      </c>
      <c r="W119" s="180">
        <f>BerM3!S119</f>
        <v>0</v>
      </c>
      <c r="X119" s="143"/>
      <c r="Y119" s="135"/>
      <c r="Z119" s="135"/>
      <c r="AA119" s="135"/>
      <c r="AB119" s="135"/>
      <c r="AC119" s="182"/>
      <c r="AD119" s="216"/>
      <c r="AE119" s="216"/>
      <c r="AF119" s="216"/>
      <c r="AG119" s="216"/>
      <c r="AH119" s="216"/>
      <c r="AI119" s="216"/>
      <c r="AJ119" s="216"/>
      <c r="AK119" s="221" t="str">
        <f>BerM3!U119</f>
        <v>OK</v>
      </c>
    </row>
    <row r="120" spans="1:37" ht="14.1" customHeight="1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141"/>
      <c r="F120" s="135">
        <f>'M2-In'!F120</f>
        <v>0</v>
      </c>
      <c r="G120" s="135">
        <f>'M2-In'!G120</f>
        <v>0</v>
      </c>
      <c r="H120" s="135">
        <f>'M2-In'!H120</f>
        <v>0</v>
      </c>
      <c r="I120" s="135">
        <f>'M2-In'!I120</f>
        <v>0</v>
      </c>
      <c r="J120" s="135">
        <f>'M2-In'!J120</f>
        <v>0</v>
      </c>
      <c r="K120" s="135">
        <f>'M2-In'!K120</f>
        <v>0</v>
      </c>
      <c r="L120" s="135">
        <f>'M2-In'!L120</f>
        <v>0</v>
      </c>
      <c r="M120" s="181">
        <f>BerM3!E120</f>
        <v>0</v>
      </c>
      <c r="N120" s="202">
        <f>'M2-In'!N120</f>
        <v>0</v>
      </c>
      <c r="O120" s="141"/>
      <c r="P120" s="202"/>
      <c r="Q120" s="205"/>
      <c r="R120" s="222" t="str">
        <f>BerM3!G120</f>
        <v>OK</v>
      </c>
      <c r="S120" s="141"/>
      <c r="T120" s="180">
        <f>BerM3!P120</f>
        <v>0</v>
      </c>
      <c r="U120" s="202"/>
      <c r="V120" s="221" t="str">
        <f>BerM3!R120</f>
        <v>OK</v>
      </c>
      <c r="W120" s="180">
        <f>BerM3!S120</f>
        <v>0</v>
      </c>
      <c r="X120" s="143"/>
      <c r="Y120" s="135"/>
      <c r="Z120" s="135"/>
      <c r="AA120" s="135"/>
      <c r="AB120" s="135"/>
      <c r="AC120" s="182"/>
      <c r="AD120" s="216"/>
      <c r="AE120" s="216"/>
      <c r="AF120" s="216"/>
      <c r="AG120" s="216"/>
      <c r="AH120" s="216"/>
      <c r="AI120" s="216"/>
      <c r="AJ120" s="216"/>
      <c r="AK120" s="221" t="str">
        <f>BerM3!U120</f>
        <v>OK</v>
      </c>
    </row>
    <row r="121" spans="1:37" ht="14.1" customHeight="1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141"/>
      <c r="F121" s="135">
        <f>'M2-In'!F121</f>
        <v>0</v>
      </c>
      <c r="G121" s="135">
        <f>'M2-In'!G121</f>
        <v>0</v>
      </c>
      <c r="H121" s="135">
        <f>'M2-In'!H121</f>
        <v>0</v>
      </c>
      <c r="I121" s="135">
        <f>'M2-In'!I121</f>
        <v>0</v>
      </c>
      <c r="J121" s="135">
        <f>'M2-In'!J121</f>
        <v>0</v>
      </c>
      <c r="K121" s="135">
        <f>'M2-In'!K121</f>
        <v>0</v>
      </c>
      <c r="L121" s="135">
        <f>'M2-In'!L121</f>
        <v>0</v>
      </c>
      <c r="M121" s="181">
        <f>BerM3!E121</f>
        <v>0</v>
      </c>
      <c r="N121" s="202">
        <f>'M2-In'!N121</f>
        <v>0</v>
      </c>
      <c r="O121" s="141"/>
      <c r="P121" s="202"/>
      <c r="Q121" s="205"/>
      <c r="R121" s="222" t="str">
        <f>BerM3!G121</f>
        <v>OK</v>
      </c>
      <c r="S121" s="141"/>
      <c r="T121" s="180">
        <f>BerM3!P121</f>
        <v>0</v>
      </c>
      <c r="U121" s="202"/>
      <c r="V121" s="221" t="str">
        <f>BerM3!R121</f>
        <v>OK</v>
      </c>
      <c r="W121" s="180">
        <f>BerM3!S121</f>
        <v>0</v>
      </c>
      <c r="X121" s="143"/>
      <c r="Y121" s="135"/>
      <c r="Z121" s="135"/>
      <c r="AA121" s="135"/>
      <c r="AB121" s="135"/>
      <c r="AC121" s="182"/>
      <c r="AD121" s="216"/>
      <c r="AE121" s="216"/>
      <c r="AF121" s="216"/>
      <c r="AG121" s="216"/>
      <c r="AH121" s="216"/>
      <c r="AI121" s="216"/>
      <c r="AJ121" s="216"/>
      <c r="AK121" s="221" t="str">
        <f>BerM3!U121</f>
        <v>OK</v>
      </c>
    </row>
    <row r="122" spans="1:37" ht="14.1" customHeight="1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141"/>
      <c r="F122" s="135">
        <f>'M2-In'!F122</f>
        <v>0</v>
      </c>
      <c r="G122" s="135">
        <f>'M2-In'!G122</f>
        <v>0</v>
      </c>
      <c r="H122" s="135">
        <f>'M2-In'!H122</f>
        <v>0</v>
      </c>
      <c r="I122" s="135">
        <f>'M2-In'!I122</f>
        <v>0</v>
      </c>
      <c r="J122" s="135">
        <f>'M2-In'!J122</f>
        <v>0</v>
      </c>
      <c r="K122" s="135">
        <f>'M2-In'!K122</f>
        <v>0</v>
      </c>
      <c r="L122" s="135">
        <f>'M2-In'!L122</f>
        <v>0</v>
      </c>
      <c r="M122" s="181">
        <f>BerM3!E122</f>
        <v>0</v>
      </c>
      <c r="N122" s="202">
        <f>'M2-In'!N122</f>
        <v>0</v>
      </c>
      <c r="O122" s="141"/>
      <c r="P122" s="202"/>
      <c r="Q122" s="205"/>
      <c r="R122" s="222" t="str">
        <f>BerM3!G122</f>
        <v>OK</v>
      </c>
      <c r="S122" s="141"/>
      <c r="T122" s="180">
        <f>BerM3!P122</f>
        <v>0</v>
      </c>
      <c r="U122" s="202"/>
      <c r="V122" s="221" t="str">
        <f>BerM3!R122</f>
        <v>OK</v>
      </c>
      <c r="W122" s="180">
        <f>BerM3!S122</f>
        <v>0</v>
      </c>
      <c r="X122" s="143"/>
      <c r="Y122" s="135"/>
      <c r="Z122" s="135"/>
      <c r="AA122" s="135"/>
      <c r="AB122" s="135"/>
      <c r="AC122" s="182"/>
      <c r="AD122" s="216"/>
      <c r="AE122" s="216"/>
      <c r="AF122" s="216"/>
      <c r="AG122" s="216"/>
      <c r="AH122" s="216"/>
      <c r="AI122" s="216"/>
      <c r="AJ122" s="216"/>
      <c r="AK122" s="221" t="str">
        <f>BerM3!U122</f>
        <v>OK</v>
      </c>
    </row>
    <row r="123" spans="1:37" ht="14.1" customHeight="1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141"/>
      <c r="F123" s="135">
        <f>'M2-In'!F123</f>
        <v>0</v>
      </c>
      <c r="G123" s="135">
        <f>'M2-In'!G123</f>
        <v>0</v>
      </c>
      <c r="H123" s="135">
        <f>'M2-In'!H123</f>
        <v>0</v>
      </c>
      <c r="I123" s="135">
        <f>'M2-In'!I123</f>
        <v>0</v>
      </c>
      <c r="J123" s="135">
        <f>'M2-In'!J123</f>
        <v>0</v>
      </c>
      <c r="K123" s="135">
        <f>'M2-In'!K123</f>
        <v>0</v>
      </c>
      <c r="L123" s="135">
        <f>'M2-In'!L123</f>
        <v>0</v>
      </c>
      <c r="M123" s="181">
        <f>BerM3!E123</f>
        <v>0</v>
      </c>
      <c r="N123" s="202">
        <f>'M2-In'!N123</f>
        <v>0</v>
      </c>
      <c r="O123" s="141"/>
      <c r="P123" s="202"/>
      <c r="Q123" s="205"/>
      <c r="R123" s="222" t="str">
        <f>BerM3!G123</f>
        <v>OK</v>
      </c>
      <c r="S123" s="141"/>
      <c r="T123" s="180">
        <f>BerM3!P123</f>
        <v>0</v>
      </c>
      <c r="U123" s="202"/>
      <c r="V123" s="221" t="str">
        <f>BerM3!R123</f>
        <v>OK</v>
      </c>
      <c r="W123" s="180">
        <f>BerM3!S123</f>
        <v>0</v>
      </c>
      <c r="X123" s="143"/>
      <c r="Y123" s="135"/>
      <c r="Z123" s="135"/>
      <c r="AA123" s="135"/>
      <c r="AB123" s="135"/>
      <c r="AC123" s="182"/>
      <c r="AD123" s="216"/>
      <c r="AE123" s="216"/>
      <c r="AF123" s="216"/>
      <c r="AG123" s="216"/>
      <c r="AH123" s="216"/>
      <c r="AI123" s="216"/>
      <c r="AJ123" s="216"/>
      <c r="AK123" s="221" t="str">
        <f>BerM3!U123</f>
        <v>OK</v>
      </c>
    </row>
    <row r="124" spans="1:37" ht="14.1" customHeight="1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141"/>
      <c r="F124" s="135">
        <f>'M2-In'!F124</f>
        <v>0</v>
      </c>
      <c r="G124" s="135">
        <f>'M2-In'!G124</f>
        <v>0</v>
      </c>
      <c r="H124" s="135">
        <f>'M2-In'!H124</f>
        <v>0</v>
      </c>
      <c r="I124" s="135">
        <f>'M2-In'!I124</f>
        <v>0</v>
      </c>
      <c r="J124" s="135">
        <f>'M2-In'!J124</f>
        <v>0</v>
      </c>
      <c r="K124" s="135">
        <f>'M2-In'!K124</f>
        <v>0</v>
      </c>
      <c r="L124" s="135">
        <f>'M2-In'!L124</f>
        <v>0</v>
      </c>
      <c r="M124" s="181">
        <f>BerM3!E124</f>
        <v>0</v>
      </c>
      <c r="N124" s="202">
        <f>'M2-In'!N124</f>
        <v>0</v>
      </c>
      <c r="O124" s="141"/>
      <c r="P124" s="202"/>
      <c r="Q124" s="205"/>
      <c r="R124" s="222" t="str">
        <f>BerM3!G124</f>
        <v>OK</v>
      </c>
      <c r="S124" s="141"/>
      <c r="T124" s="180">
        <f>BerM3!P124</f>
        <v>0</v>
      </c>
      <c r="U124" s="202"/>
      <c r="V124" s="221" t="str">
        <f>BerM3!R124</f>
        <v>OK</v>
      </c>
      <c r="W124" s="180">
        <f>BerM3!S124</f>
        <v>0</v>
      </c>
      <c r="X124" s="143"/>
      <c r="Y124" s="135"/>
      <c r="Z124" s="135"/>
      <c r="AA124" s="135"/>
      <c r="AB124" s="135"/>
      <c r="AC124" s="182"/>
      <c r="AD124" s="216"/>
      <c r="AE124" s="216"/>
      <c r="AF124" s="216"/>
      <c r="AG124" s="216"/>
      <c r="AH124" s="216"/>
      <c r="AI124" s="216"/>
      <c r="AJ124" s="216"/>
      <c r="AK124" s="221" t="str">
        <f>BerM3!U124</f>
        <v>OK</v>
      </c>
    </row>
    <row r="125" spans="1:37" ht="14.1" customHeight="1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141"/>
      <c r="F125" s="135">
        <f>'M2-In'!F125</f>
        <v>0</v>
      </c>
      <c r="G125" s="135">
        <f>'M2-In'!G125</f>
        <v>0</v>
      </c>
      <c r="H125" s="135">
        <f>'M2-In'!H125</f>
        <v>0</v>
      </c>
      <c r="I125" s="135">
        <f>'M2-In'!I125</f>
        <v>0</v>
      </c>
      <c r="J125" s="135">
        <f>'M2-In'!J125</f>
        <v>0</v>
      </c>
      <c r="K125" s="135">
        <f>'M2-In'!K125</f>
        <v>0</v>
      </c>
      <c r="L125" s="135">
        <f>'M2-In'!L125</f>
        <v>0</v>
      </c>
      <c r="M125" s="181">
        <f>BerM3!E125</f>
        <v>0</v>
      </c>
      <c r="N125" s="202">
        <f>'M2-In'!N125</f>
        <v>0</v>
      </c>
      <c r="O125" s="141"/>
      <c r="P125" s="202"/>
      <c r="Q125" s="205"/>
      <c r="R125" s="222" t="str">
        <f>BerM3!G125</f>
        <v>OK</v>
      </c>
      <c r="S125" s="141"/>
      <c r="T125" s="180">
        <f>BerM3!P125</f>
        <v>0</v>
      </c>
      <c r="U125" s="202"/>
      <c r="V125" s="221" t="str">
        <f>BerM3!R125</f>
        <v>OK</v>
      </c>
      <c r="W125" s="180">
        <f>BerM3!S125</f>
        <v>0</v>
      </c>
      <c r="X125" s="143"/>
      <c r="Y125" s="135"/>
      <c r="Z125" s="135"/>
      <c r="AA125" s="135"/>
      <c r="AB125" s="135"/>
      <c r="AC125" s="182"/>
      <c r="AD125" s="216"/>
      <c r="AE125" s="216"/>
      <c r="AF125" s="216"/>
      <c r="AG125" s="216"/>
      <c r="AH125" s="216"/>
      <c r="AI125" s="216"/>
      <c r="AJ125" s="216"/>
      <c r="AK125" s="221" t="str">
        <f>BerM3!U125</f>
        <v>OK</v>
      </c>
    </row>
    <row r="126" spans="1:37" ht="14.1" customHeight="1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141"/>
      <c r="F126" s="135">
        <f>'M2-In'!F126</f>
        <v>0</v>
      </c>
      <c r="G126" s="135">
        <f>'M2-In'!G126</f>
        <v>0</v>
      </c>
      <c r="H126" s="135">
        <f>'M2-In'!H126</f>
        <v>0</v>
      </c>
      <c r="I126" s="135">
        <f>'M2-In'!I126</f>
        <v>0</v>
      </c>
      <c r="J126" s="135">
        <f>'M2-In'!J126</f>
        <v>0</v>
      </c>
      <c r="K126" s="135">
        <f>'M2-In'!K126</f>
        <v>0</v>
      </c>
      <c r="L126" s="135">
        <f>'M2-In'!L126</f>
        <v>0</v>
      </c>
      <c r="M126" s="181">
        <f>BerM3!E126</f>
        <v>0</v>
      </c>
      <c r="N126" s="202">
        <f>'M2-In'!N126</f>
        <v>0</v>
      </c>
      <c r="O126" s="141"/>
      <c r="P126" s="202"/>
      <c r="Q126" s="205"/>
      <c r="R126" s="222" t="str">
        <f>BerM3!G126</f>
        <v>OK</v>
      </c>
      <c r="S126" s="141"/>
      <c r="T126" s="180">
        <f>BerM3!P126</f>
        <v>0</v>
      </c>
      <c r="U126" s="202"/>
      <c r="V126" s="221" t="str">
        <f>BerM3!R126</f>
        <v>OK</v>
      </c>
      <c r="W126" s="180">
        <f>BerM3!S126</f>
        <v>0</v>
      </c>
      <c r="X126" s="143"/>
      <c r="Y126" s="135"/>
      <c r="Z126" s="135"/>
      <c r="AA126" s="135"/>
      <c r="AB126" s="135"/>
      <c r="AC126" s="182"/>
      <c r="AD126" s="216"/>
      <c r="AE126" s="216"/>
      <c r="AF126" s="216"/>
      <c r="AG126" s="216"/>
      <c r="AH126" s="216"/>
      <c r="AI126" s="216"/>
      <c r="AJ126" s="216"/>
      <c r="AK126" s="221" t="str">
        <f>BerM3!U126</f>
        <v>OK</v>
      </c>
    </row>
    <row r="127" spans="1:37" ht="14.1" customHeight="1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141"/>
      <c r="F127" s="135">
        <f>'M2-In'!F127</f>
        <v>0</v>
      </c>
      <c r="G127" s="135">
        <f>'M2-In'!G127</f>
        <v>0</v>
      </c>
      <c r="H127" s="135">
        <f>'M2-In'!H127</f>
        <v>0</v>
      </c>
      <c r="I127" s="135">
        <f>'M2-In'!I127</f>
        <v>0</v>
      </c>
      <c r="J127" s="135">
        <f>'M2-In'!J127</f>
        <v>0</v>
      </c>
      <c r="K127" s="135">
        <f>'M2-In'!K127</f>
        <v>0</v>
      </c>
      <c r="L127" s="135">
        <f>'M2-In'!L127</f>
        <v>0</v>
      </c>
      <c r="M127" s="181">
        <f>BerM3!E127</f>
        <v>0</v>
      </c>
      <c r="N127" s="202">
        <f>'M2-In'!N127</f>
        <v>0</v>
      </c>
      <c r="O127" s="141"/>
      <c r="P127" s="202"/>
      <c r="Q127" s="205"/>
      <c r="R127" s="222" t="str">
        <f>BerM3!G127</f>
        <v>OK</v>
      </c>
      <c r="S127" s="141"/>
      <c r="T127" s="180">
        <f>BerM3!P127</f>
        <v>0</v>
      </c>
      <c r="U127" s="202"/>
      <c r="V127" s="221" t="str">
        <f>BerM3!R127</f>
        <v>OK</v>
      </c>
      <c r="W127" s="180">
        <f>BerM3!S127</f>
        <v>0</v>
      </c>
      <c r="X127" s="143"/>
      <c r="Y127" s="135"/>
      <c r="Z127" s="135"/>
      <c r="AA127" s="135"/>
      <c r="AB127" s="135"/>
      <c r="AC127" s="182"/>
      <c r="AD127" s="216"/>
      <c r="AE127" s="216"/>
      <c r="AF127" s="216"/>
      <c r="AG127" s="216"/>
      <c r="AH127" s="216"/>
      <c r="AI127" s="216"/>
      <c r="AJ127" s="216"/>
      <c r="AK127" s="221" t="str">
        <f>BerM3!U127</f>
        <v>OK</v>
      </c>
    </row>
    <row r="128" spans="1:37" ht="14.1" customHeight="1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141"/>
      <c r="F128" s="135">
        <f>'M2-In'!F128</f>
        <v>0</v>
      </c>
      <c r="G128" s="135">
        <f>'M2-In'!G128</f>
        <v>0</v>
      </c>
      <c r="H128" s="135">
        <f>'M2-In'!H128</f>
        <v>0</v>
      </c>
      <c r="I128" s="135">
        <f>'M2-In'!I128</f>
        <v>0</v>
      </c>
      <c r="J128" s="135">
        <f>'M2-In'!J128</f>
        <v>0</v>
      </c>
      <c r="K128" s="135">
        <f>'M2-In'!K128</f>
        <v>0</v>
      </c>
      <c r="L128" s="135">
        <f>'M2-In'!L128</f>
        <v>0</v>
      </c>
      <c r="M128" s="181">
        <f>BerM3!E128</f>
        <v>0</v>
      </c>
      <c r="N128" s="202">
        <f>'M2-In'!N128</f>
        <v>0</v>
      </c>
      <c r="O128" s="141"/>
      <c r="P128" s="202"/>
      <c r="Q128" s="205"/>
      <c r="R128" s="222" t="str">
        <f>BerM3!G128</f>
        <v>OK</v>
      </c>
      <c r="S128" s="141"/>
      <c r="T128" s="180">
        <f>BerM3!P128</f>
        <v>0</v>
      </c>
      <c r="U128" s="202"/>
      <c r="V128" s="221" t="str">
        <f>BerM3!R128</f>
        <v>OK</v>
      </c>
      <c r="W128" s="180">
        <f>BerM3!S128</f>
        <v>0</v>
      </c>
      <c r="X128" s="143"/>
      <c r="Y128" s="135"/>
      <c r="Z128" s="135"/>
      <c r="AA128" s="135"/>
      <c r="AB128" s="135"/>
      <c r="AC128" s="182"/>
      <c r="AD128" s="216"/>
      <c r="AE128" s="216"/>
      <c r="AF128" s="216"/>
      <c r="AG128" s="216"/>
      <c r="AH128" s="216"/>
      <c r="AI128" s="216"/>
      <c r="AJ128" s="216"/>
      <c r="AK128" s="221" t="str">
        <f>BerM3!U128</f>
        <v>OK</v>
      </c>
    </row>
    <row r="129" spans="1:37" ht="14.1" customHeight="1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141"/>
      <c r="F129" s="135">
        <f>'M2-In'!F129</f>
        <v>0</v>
      </c>
      <c r="G129" s="135">
        <f>'M2-In'!G129</f>
        <v>0</v>
      </c>
      <c r="H129" s="135">
        <f>'M2-In'!H129</f>
        <v>0</v>
      </c>
      <c r="I129" s="135">
        <f>'M2-In'!I129</f>
        <v>0</v>
      </c>
      <c r="J129" s="135">
        <f>'M2-In'!J129</f>
        <v>0</v>
      </c>
      <c r="K129" s="135">
        <f>'M2-In'!K129</f>
        <v>0</v>
      </c>
      <c r="L129" s="135">
        <f>'M2-In'!L129</f>
        <v>0</v>
      </c>
      <c r="M129" s="181">
        <f>BerM3!E129</f>
        <v>0</v>
      </c>
      <c r="N129" s="202">
        <f>'M2-In'!N129</f>
        <v>0</v>
      </c>
      <c r="O129" s="141"/>
      <c r="P129" s="202"/>
      <c r="Q129" s="205"/>
      <c r="R129" s="222" t="str">
        <f>BerM3!G129</f>
        <v>OK</v>
      </c>
      <c r="S129" s="141"/>
      <c r="T129" s="180">
        <f>BerM3!P129</f>
        <v>0</v>
      </c>
      <c r="U129" s="202"/>
      <c r="V129" s="221" t="str">
        <f>BerM3!R129</f>
        <v>OK</v>
      </c>
      <c r="W129" s="180">
        <f>BerM3!S129</f>
        <v>0</v>
      </c>
      <c r="X129" s="143"/>
      <c r="Y129" s="135"/>
      <c r="Z129" s="135"/>
      <c r="AA129" s="135"/>
      <c r="AB129" s="135"/>
      <c r="AC129" s="182"/>
      <c r="AD129" s="216"/>
      <c r="AE129" s="216"/>
      <c r="AF129" s="216"/>
      <c r="AG129" s="216"/>
      <c r="AH129" s="216"/>
      <c r="AI129" s="216"/>
      <c r="AJ129" s="216"/>
      <c r="AK129" s="221" t="str">
        <f>BerM3!U129</f>
        <v>OK</v>
      </c>
    </row>
    <row r="130" spans="1:37" ht="14.1" customHeight="1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141"/>
      <c r="F130" s="135">
        <f>'M2-In'!F130</f>
        <v>0</v>
      </c>
      <c r="G130" s="135">
        <f>'M2-In'!G130</f>
        <v>0</v>
      </c>
      <c r="H130" s="135">
        <f>'M2-In'!H130</f>
        <v>0</v>
      </c>
      <c r="I130" s="135">
        <f>'M2-In'!I130</f>
        <v>0</v>
      </c>
      <c r="J130" s="135">
        <f>'M2-In'!J130</f>
        <v>0</v>
      </c>
      <c r="K130" s="135">
        <f>'M2-In'!K130</f>
        <v>0</v>
      </c>
      <c r="L130" s="135">
        <f>'M2-In'!L130</f>
        <v>0</v>
      </c>
      <c r="M130" s="181">
        <f>BerM3!E130</f>
        <v>0</v>
      </c>
      <c r="N130" s="202">
        <f>'M2-In'!N130</f>
        <v>0</v>
      </c>
      <c r="O130" s="141"/>
      <c r="P130" s="202"/>
      <c r="Q130" s="205"/>
      <c r="R130" s="222" t="str">
        <f>BerM3!G130</f>
        <v>OK</v>
      </c>
      <c r="S130" s="141"/>
      <c r="T130" s="180">
        <f>BerM3!P130</f>
        <v>0</v>
      </c>
      <c r="U130" s="202"/>
      <c r="V130" s="221" t="str">
        <f>BerM3!R130</f>
        <v>OK</v>
      </c>
      <c r="W130" s="180">
        <f>BerM3!S130</f>
        <v>0</v>
      </c>
      <c r="X130" s="143"/>
      <c r="Y130" s="135"/>
      <c r="Z130" s="135"/>
      <c r="AA130" s="135"/>
      <c r="AB130" s="135"/>
      <c r="AC130" s="182"/>
      <c r="AD130" s="216"/>
      <c r="AE130" s="216"/>
      <c r="AF130" s="216"/>
      <c r="AG130" s="216"/>
      <c r="AH130" s="216"/>
      <c r="AI130" s="216"/>
      <c r="AJ130" s="216"/>
      <c r="AK130" s="221" t="str">
        <f>BerM3!U130</f>
        <v>OK</v>
      </c>
    </row>
    <row r="131" spans="1:37" ht="14.1" customHeight="1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141"/>
      <c r="F131" s="135">
        <f>'M2-In'!F131</f>
        <v>0</v>
      </c>
      <c r="G131" s="135">
        <f>'M2-In'!G131</f>
        <v>0</v>
      </c>
      <c r="H131" s="135">
        <f>'M2-In'!H131</f>
        <v>0</v>
      </c>
      <c r="I131" s="135">
        <f>'M2-In'!I131</f>
        <v>0</v>
      </c>
      <c r="J131" s="135">
        <f>'M2-In'!J131</f>
        <v>0</v>
      </c>
      <c r="K131" s="135">
        <f>'M2-In'!K131</f>
        <v>0</v>
      </c>
      <c r="L131" s="135">
        <f>'M2-In'!L131</f>
        <v>0</v>
      </c>
      <c r="M131" s="181">
        <f>BerM3!E131</f>
        <v>0</v>
      </c>
      <c r="N131" s="202">
        <f>'M2-In'!N131</f>
        <v>0</v>
      </c>
      <c r="O131" s="141"/>
      <c r="P131" s="202"/>
      <c r="Q131" s="205"/>
      <c r="R131" s="222" t="str">
        <f>BerM3!G131</f>
        <v>OK</v>
      </c>
      <c r="S131" s="141"/>
      <c r="T131" s="180">
        <f>BerM3!P131</f>
        <v>0</v>
      </c>
      <c r="U131" s="202"/>
      <c r="V131" s="221" t="str">
        <f>BerM3!R131</f>
        <v>OK</v>
      </c>
      <c r="W131" s="180">
        <f>BerM3!S131</f>
        <v>0</v>
      </c>
      <c r="X131" s="143"/>
      <c r="Y131" s="135"/>
      <c r="Z131" s="135"/>
      <c r="AA131" s="135"/>
      <c r="AB131" s="135"/>
      <c r="AC131" s="182"/>
      <c r="AD131" s="216"/>
      <c r="AE131" s="216"/>
      <c r="AF131" s="216"/>
      <c r="AG131" s="216"/>
      <c r="AH131" s="216"/>
      <c r="AI131" s="216"/>
      <c r="AJ131" s="216"/>
      <c r="AK131" s="221" t="str">
        <f>BerM3!U131</f>
        <v>OK</v>
      </c>
    </row>
    <row r="132" spans="1:37" ht="14.1" customHeight="1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141"/>
      <c r="F132" s="135">
        <f>'M2-In'!F132</f>
        <v>0</v>
      </c>
      <c r="G132" s="135">
        <f>'M2-In'!G132</f>
        <v>0</v>
      </c>
      <c r="H132" s="135">
        <f>'M2-In'!H132</f>
        <v>0</v>
      </c>
      <c r="I132" s="135">
        <f>'M2-In'!I132</f>
        <v>0</v>
      </c>
      <c r="J132" s="135">
        <f>'M2-In'!J132</f>
        <v>0</v>
      </c>
      <c r="K132" s="135">
        <f>'M2-In'!K132</f>
        <v>0</v>
      </c>
      <c r="L132" s="135">
        <f>'M2-In'!L132</f>
        <v>0</v>
      </c>
      <c r="M132" s="181">
        <f>BerM3!E132</f>
        <v>0</v>
      </c>
      <c r="N132" s="202">
        <f>'M2-In'!N132</f>
        <v>0</v>
      </c>
      <c r="O132" s="141"/>
      <c r="P132" s="202"/>
      <c r="Q132" s="205"/>
      <c r="R132" s="222" t="str">
        <f>BerM3!G132</f>
        <v>OK</v>
      </c>
      <c r="S132" s="141"/>
      <c r="T132" s="180">
        <f>BerM3!P132</f>
        <v>0</v>
      </c>
      <c r="U132" s="202"/>
      <c r="V132" s="221" t="str">
        <f>BerM3!R132</f>
        <v>OK</v>
      </c>
      <c r="W132" s="180">
        <f>BerM3!S132</f>
        <v>0</v>
      </c>
      <c r="X132" s="143"/>
      <c r="Y132" s="135"/>
      <c r="Z132" s="135"/>
      <c r="AA132" s="135"/>
      <c r="AB132" s="135"/>
      <c r="AC132" s="182"/>
      <c r="AD132" s="216"/>
      <c r="AE132" s="216"/>
      <c r="AF132" s="216"/>
      <c r="AG132" s="216"/>
      <c r="AH132" s="216"/>
      <c r="AI132" s="216"/>
      <c r="AJ132" s="216"/>
      <c r="AK132" s="221" t="str">
        <f>BerM3!U132</f>
        <v>OK</v>
      </c>
    </row>
    <row r="133" spans="1:37" ht="14.1" customHeight="1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141"/>
      <c r="F133" s="135">
        <f>'M2-In'!F133</f>
        <v>0</v>
      </c>
      <c r="G133" s="135">
        <f>'M2-In'!G133</f>
        <v>0</v>
      </c>
      <c r="H133" s="135">
        <f>'M2-In'!H133</f>
        <v>0</v>
      </c>
      <c r="I133" s="135">
        <f>'M2-In'!I133</f>
        <v>0</v>
      </c>
      <c r="J133" s="135">
        <f>'M2-In'!J133</f>
        <v>0</v>
      </c>
      <c r="K133" s="135">
        <f>'M2-In'!K133</f>
        <v>0</v>
      </c>
      <c r="L133" s="135">
        <f>'M2-In'!L133</f>
        <v>0</v>
      </c>
      <c r="M133" s="181">
        <f>BerM3!E133</f>
        <v>0</v>
      </c>
      <c r="N133" s="202">
        <f>'M2-In'!N133</f>
        <v>0</v>
      </c>
      <c r="O133" s="141"/>
      <c r="P133" s="202"/>
      <c r="Q133" s="205"/>
      <c r="R133" s="222" t="str">
        <f>BerM3!G133</f>
        <v>OK</v>
      </c>
      <c r="S133" s="141"/>
      <c r="T133" s="180">
        <f>BerM3!P133</f>
        <v>0</v>
      </c>
      <c r="U133" s="202"/>
      <c r="V133" s="221" t="str">
        <f>BerM3!R133</f>
        <v>OK</v>
      </c>
      <c r="W133" s="180">
        <f>BerM3!S133</f>
        <v>0</v>
      </c>
      <c r="X133" s="143"/>
      <c r="Y133" s="135"/>
      <c r="Z133" s="135"/>
      <c r="AA133" s="135"/>
      <c r="AB133" s="135"/>
      <c r="AC133" s="182"/>
      <c r="AD133" s="216"/>
      <c r="AE133" s="216"/>
      <c r="AF133" s="216"/>
      <c r="AG133" s="216"/>
      <c r="AH133" s="216"/>
      <c r="AI133" s="216"/>
      <c r="AJ133" s="216"/>
      <c r="AK133" s="221" t="str">
        <f>BerM3!U133</f>
        <v>OK</v>
      </c>
    </row>
    <row r="134" spans="1:37" ht="14.1" customHeight="1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141"/>
      <c r="F134" s="135">
        <f>'M2-In'!F134</f>
        <v>0</v>
      </c>
      <c r="G134" s="135">
        <f>'M2-In'!G134</f>
        <v>0</v>
      </c>
      <c r="H134" s="135">
        <f>'M2-In'!H134</f>
        <v>0</v>
      </c>
      <c r="I134" s="135">
        <f>'M2-In'!I134</f>
        <v>0</v>
      </c>
      <c r="J134" s="135">
        <f>'M2-In'!J134</f>
        <v>0</v>
      </c>
      <c r="K134" s="135">
        <f>'M2-In'!K134</f>
        <v>0</v>
      </c>
      <c r="L134" s="135">
        <f>'M2-In'!L134</f>
        <v>0</v>
      </c>
      <c r="M134" s="181">
        <f>BerM3!E134</f>
        <v>0</v>
      </c>
      <c r="N134" s="202">
        <f>'M2-In'!N134</f>
        <v>0</v>
      </c>
      <c r="O134" s="141"/>
      <c r="P134" s="202"/>
      <c r="Q134" s="205"/>
      <c r="R134" s="222" t="str">
        <f>BerM3!G134</f>
        <v>OK</v>
      </c>
      <c r="S134" s="141"/>
      <c r="T134" s="180">
        <f>BerM3!P134</f>
        <v>0</v>
      </c>
      <c r="U134" s="202"/>
      <c r="V134" s="221" t="str">
        <f>BerM3!R134</f>
        <v>OK</v>
      </c>
      <c r="W134" s="180">
        <f>BerM3!S134</f>
        <v>0</v>
      </c>
      <c r="X134" s="143"/>
      <c r="Y134" s="135"/>
      <c r="Z134" s="135"/>
      <c r="AA134" s="135"/>
      <c r="AB134" s="135"/>
      <c r="AC134" s="182"/>
      <c r="AD134" s="216"/>
      <c r="AE134" s="216"/>
      <c r="AF134" s="216"/>
      <c r="AG134" s="216"/>
      <c r="AH134" s="216"/>
      <c r="AI134" s="216"/>
      <c r="AJ134" s="216"/>
      <c r="AK134" s="221" t="str">
        <f>BerM3!U134</f>
        <v>OK</v>
      </c>
    </row>
    <row r="135" spans="1:37" ht="14.1" customHeight="1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141"/>
      <c r="F135" s="135">
        <f>'M2-In'!F135</f>
        <v>0</v>
      </c>
      <c r="G135" s="135">
        <f>'M2-In'!G135</f>
        <v>0</v>
      </c>
      <c r="H135" s="135">
        <f>'M2-In'!H135</f>
        <v>0</v>
      </c>
      <c r="I135" s="135">
        <f>'M2-In'!I135</f>
        <v>0</v>
      </c>
      <c r="J135" s="135">
        <f>'M2-In'!J135</f>
        <v>0</v>
      </c>
      <c r="K135" s="135">
        <f>'M2-In'!K135</f>
        <v>0</v>
      </c>
      <c r="L135" s="135">
        <f>'M2-In'!L135</f>
        <v>0</v>
      </c>
      <c r="M135" s="181">
        <f>BerM3!E135</f>
        <v>0</v>
      </c>
      <c r="N135" s="202">
        <f>'M2-In'!N135</f>
        <v>0</v>
      </c>
      <c r="O135" s="141"/>
      <c r="P135" s="202"/>
      <c r="Q135" s="205"/>
      <c r="R135" s="222" t="str">
        <f>BerM3!G135</f>
        <v>OK</v>
      </c>
      <c r="S135" s="141"/>
      <c r="T135" s="180">
        <f>BerM3!P135</f>
        <v>0</v>
      </c>
      <c r="U135" s="202"/>
      <c r="V135" s="221" t="str">
        <f>BerM3!R135</f>
        <v>OK</v>
      </c>
      <c r="W135" s="180">
        <f>BerM3!S135</f>
        <v>0</v>
      </c>
      <c r="X135" s="143"/>
      <c r="Y135" s="135"/>
      <c r="Z135" s="135"/>
      <c r="AA135" s="135"/>
      <c r="AB135" s="135"/>
      <c r="AC135" s="182"/>
      <c r="AD135" s="216"/>
      <c r="AE135" s="216"/>
      <c r="AF135" s="216"/>
      <c r="AG135" s="216"/>
      <c r="AH135" s="216"/>
      <c r="AI135" s="216"/>
      <c r="AJ135" s="216"/>
      <c r="AK135" s="221" t="str">
        <f>BerM3!U135</f>
        <v>OK</v>
      </c>
    </row>
    <row r="136" spans="1:37" ht="14.1" customHeight="1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141"/>
      <c r="F136" s="135">
        <f>'M2-In'!F136</f>
        <v>0</v>
      </c>
      <c r="G136" s="135">
        <f>'M2-In'!G136</f>
        <v>0</v>
      </c>
      <c r="H136" s="135">
        <f>'M2-In'!H136</f>
        <v>0</v>
      </c>
      <c r="I136" s="135">
        <f>'M2-In'!I136</f>
        <v>0</v>
      </c>
      <c r="J136" s="135">
        <f>'M2-In'!J136</f>
        <v>0</v>
      </c>
      <c r="K136" s="135">
        <f>'M2-In'!K136</f>
        <v>0</v>
      </c>
      <c r="L136" s="135">
        <f>'M2-In'!L136</f>
        <v>0</v>
      </c>
      <c r="M136" s="181">
        <f>BerM3!E136</f>
        <v>0</v>
      </c>
      <c r="N136" s="202">
        <f>'M2-In'!N136</f>
        <v>0</v>
      </c>
      <c r="O136" s="141"/>
      <c r="P136" s="202"/>
      <c r="Q136" s="205"/>
      <c r="R136" s="222" t="str">
        <f>BerM3!G136</f>
        <v>OK</v>
      </c>
      <c r="S136" s="141"/>
      <c r="T136" s="180">
        <f>BerM3!P136</f>
        <v>0</v>
      </c>
      <c r="U136" s="202"/>
      <c r="V136" s="221" t="str">
        <f>BerM3!R136</f>
        <v>OK</v>
      </c>
      <c r="W136" s="180">
        <f>BerM3!S136</f>
        <v>0</v>
      </c>
      <c r="X136" s="143"/>
      <c r="Y136" s="135"/>
      <c r="Z136" s="135"/>
      <c r="AA136" s="135"/>
      <c r="AB136" s="135"/>
      <c r="AC136" s="182"/>
      <c r="AD136" s="216"/>
      <c r="AE136" s="216"/>
      <c r="AF136" s="216"/>
      <c r="AG136" s="216"/>
      <c r="AH136" s="216"/>
      <c r="AI136" s="216"/>
      <c r="AJ136" s="216"/>
      <c r="AK136" s="221" t="str">
        <f>BerM3!U136</f>
        <v>OK</v>
      </c>
    </row>
    <row r="137" spans="1:37" ht="14.1" customHeight="1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141"/>
      <c r="F137" s="135">
        <f>'M2-In'!F137</f>
        <v>0</v>
      </c>
      <c r="G137" s="135">
        <f>'M2-In'!G137</f>
        <v>0</v>
      </c>
      <c r="H137" s="135">
        <f>'M2-In'!H137</f>
        <v>0</v>
      </c>
      <c r="I137" s="135">
        <f>'M2-In'!I137</f>
        <v>0</v>
      </c>
      <c r="J137" s="135">
        <f>'M2-In'!J137</f>
        <v>0</v>
      </c>
      <c r="K137" s="135">
        <f>'M2-In'!K137</f>
        <v>0</v>
      </c>
      <c r="L137" s="135">
        <f>'M2-In'!L137</f>
        <v>0</v>
      </c>
      <c r="M137" s="181">
        <f>BerM3!E137</f>
        <v>0</v>
      </c>
      <c r="N137" s="202">
        <f>'M2-In'!N137</f>
        <v>0</v>
      </c>
      <c r="O137" s="141"/>
      <c r="P137" s="202"/>
      <c r="Q137" s="205"/>
      <c r="R137" s="222" t="str">
        <f>BerM3!G137</f>
        <v>OK</v>
      </c>
      <c r="S137" s="141"/>
      <c r="T137" s="180">
        <f>BerM3!P137</f>
        <v>0</v>
      </c>
      <c r="U137" s="202"/>
      <c r="V137" s="221" t="str">
        <f>BerM3!R137</f>
        <v>OK</v>
      </c>
      <c r="W137" s="180">
        <f>BerM3!S137</f>
        <v>0</v>
      </c>
      <c r="X137" s="143"/>
      <c r="Y137" s="135"/>
      <c r="Z137" s="135"/>
      <c r="AA137" s="135"/>
      <c r="AB137" s="135"/>
      <c r="AC137" s="182"/>
      <c r="AD137" s="216"/>
      <c r="AE137" s="216"/>
      <c r="AF137" s="216"/>
      <c r="AG137" s="216"/>
      <c r="AH137" s="216"/>
      <c r="AI137" s="216"/>
      <c r="AJ137" s="216"/>
      <c r="AK137" s="221" t="str">
        <f>BerM3!U137</f>
        <v>OK</v>
      </c>
    </row>
    <row r="138" spans="1:37" ht="14.1" customHeight="1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141"/>
      <c r="F138" s="135">
        <f>'M2-In'!F138</f>
        <v>0</v>
      </c>
      <c r="G138" s="135">
        <f>'M2-In'!G138</f>
        <v>0</v>
      </c>
      <c r="H138" s="135">
        <f>'M2-In'!H138</f>
        <v>0</v>
      </c>
      <c r="I138" s="135">
        <f>'M2-In'!I138</f>
        <v>0</v>
      </c>
      <c r="J138" s="135">
        <f>'M2-In'!J138</f>
        <v>0</v>
      </c>
      <c r="K138" s="135">
        <f>'M2-In'!K138</f>
        <v>0</v>
      </c>
      <c r="L138" s="135">
        <f>'M2-In'!L138</f>
        <v>0</v>
      </c>
      <c r="M138" s="181">
        <f>BerM3!E138</f>
        <v>0</v>
      </c>
      <c r="N138" s="202">
        <f>'M2-In'!N138</f>
        <v>0</v>
      </c>
      <c r="O138" s="141"/>
      <c r="P138" s="202"/>
      <c r="Q138" s="205"/>
      <c r="R138" s="222" t="str">
        <f>BerM3!G138</f>
        <v>OK</v>
      </c>
      <c r="S138" s="141"/>
      <c r="T138" s="180">
        <f>BerM3!P138</f>
        <v>0</v>
      </c>
      <c r="U138" s="202"/>
      <c r="V138" s="221" t="str">
        <f>BerM3!R138</f>
        <v>OK</v>
      </c>
      <c r="W138" s="180">
        <f>BerM3!S138</f>
        <v>0</v>
      </c>
      <c r="X138" s="143"/>
      <c r="Y138" s="135"/>
      <c r="Z138" s="135"/>
      <c r="AA138" s="135"/>
      <c r="AB138" s="135"/>
      <c r="AC138" s="182"/>
      <c r="AD138" s="216"/>
      <c r="AE138" s="216"/>
      <c r="AF138" s="216"/>
      <c r="AG138" s="216"/>
      <c r="AH138" s="216"/>
      <c r="AI138" s="216"/>
      <c r="AJ138" s="216"/>
      <c r="AK138" s="221" t="str">
        <f>BerM3!U138</f>
        <v>OK</v>
      </c>
    </row>
    <row r="139" spans="1:37" ht="14.1" customHeight="1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141"/>
      <c r="F139" s="135">
        <f>'M2-In'!F139</f>
        <v>0</v>
      </c>
      <c r="G139" s="135">
        <f>'M2-In'!G139</f>
        <v>0</v>
      </c>
      <c r="H139" s="135">
        <f>'M2-In'!H139</f>
        <v>0</v>
      </c>
      <c r="I139" s="135">
        <f>'M2-In'!I139</f>
        <v>0</v>
      </c>
      <c r="J139" s="135">
        <f>'M2-In'!J139</f>
        <v>0</v>
      </c>
      <c r="K139" s="135">
        <f>'M2-In'!K139</f>
        <v>0</v>
      </c>
      <c r="L139" s="135">
        <f>'M2-In'!L139</f>
        <v>0</v>
      </c>
      <c r="M139" s="181">
        <f>BerM3!E139</f>
        <v>0</v>
      </c>
      <c r="N139" s="202">
        <f>'M2-In'!N139</f>
        <v>0</v>
      </c>
      <c r="O139" s="141"/>
      <c r="P139" s="202"/>
      <c r="Q139" s="205"/>
      <c r="R139" s="222" t="str">
        <f>BerM3!G139</f>
        <v>OK</v>
      </c>
      <c r="S139" s="141"/>
      <c r="T139" s="180">
        <f>BerM3!P139</f>
        <v>0</v>
      </c>
      <c r="U139" s="202"/>
      <c r="V139" s="221" t="str">
        <f>BerM3!R139</f>
        <v>OK</v>
      </c>
      <c r="W139" s="180">
        <f>BerM3!S139</f>
        <v>0</v>
      </c>
      <c r="X139" s="143"/>
      <c r="Y139" s="135"/>
      <c r="Z139" s="135"/>
      <c r="AA139" s="135"/>
      <c r="AB139" s="135"/>
      <c r="AC139" s="182"/>
      <c r="AD139" s="216"/>
      <c r="AE139" s="216"/>
      <c r="AF139" s="216"/>
      <c r="AG139" s="216"/>
      <c r="AH139" s="216"/>
      <c r="AI139" s="216"/>
      <c r="AJ139" s="216"/>
      <c r="AK139" s="221" t="str">
        <f>BerM3!U139</f>
        <v>OK</v>
      </c>
    </row>
    <row r="140" spans="1:37" ht="14.1" customHeight="1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141"/>
      <c r="F140" s="135">
        <f>'M2-In'!F140</f>
        <v>0</v>
      </c>
      <c r="G140" s="135">
        <f>'M2-In'!G140</f>
        <v>0</v>
      </c>
      <c r="H140" s="135">
        <f>'M2-In'!H140</f>
        <v>0</v>
      </c>
      <c r="I140" s="135">
        <f>'M2-In'!I140</f>
        <v>0</v>
      </c>
      <c r="J140" s="135">
        <f>'M2-In'!J140</f>
        <v>0</v>
      </c>
      <c r="K140" s="135">
        <f>'M2-In'!K140</f>
        <v>0</v>
      </c>
      <c r="L140" s="135">
        <f>'M2-In'!L140</f>
        <v>0</v>
      </c>
      <c r="M140" s="181">
        <f>BerM3!E140</f>
        <v>0</v>
      </c>
      <c r="N140" s="202">
        <f>'M2-In'!N140</f>
        <v>0</v>
      </c>
      <c r="O140" s="141"/>
      <c r="P140" s="202"/>
      <c r="Q140" s="205"/>
      <c r="R140" s="222" t="str">
        <f>BerM3!G140</f>
        <v>OK</v>
      </c>
      <c r="S140" s="141"/>
      <c r="T140" s="180">
        <f>BerM3!P140</f>
        <v>0</v>
      </c>
      <c r="U140" s="202"/>
      <c r="V140" s="221" t="str">
        <f>BerM3!R140</f>
        <v>OK</v>
      </c>
      <c r="W140" s="180">
        <f>BerM3!S140</f>
        <v>0</v>
      </c>
      <c r="X140" s="143"/>
      <c r="Y140" s="135"/>
      <c r="Z140" s="135"/>
      <c r="AA140" s="135"/>
      <c r="AB140" s="135"/>
      <c r="AC140" s="182"/>
      <c r="AD140" s="216"/>
      <c r="AE140" s="216"/>
      <c r="AF140" s="216"/>
      <c r="AG140" s="216"/>
      <c r="AH140" s="216"/>
      <c r="AI140" s="216"/>
      <c r="AJ140" s="216"/>
      <c r="AK140" s="221" t="str">
        <f>BerM3!U140</f>
        <v>OK</v>
      </c>
    </row>
    <row r="141" spans="1:37" ht="14.1" customHeight="1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141"/>
      <c r="F141" s="135">
        <f>'M2-In'!F141</f>
        <v>0</v>
      </c>
      <c r="G141" s="135">
        <f>'M2-In'!G141</f>
        <v>0</v>
      </c>
      <c r="H141" s="135">
        <f>'M2-In'!H141</f>
        <v>0</v>
      </c>
      <c r="I141" s="135">
        <f>'M2-In'!I141</f>
        <v>0</v>
      </c>
      <c r="J141" s="135">
        <f>'M2-In'!J141</f>
        <v>0</v>
      </c>
      <c r="K141" s="135">
        <f>'M2-In'!K141</f>
        <v>0</v>
      </c>
      <c r="L141" s="135">
        <f>'M2-In'!L141</f>
        <v>0</v>
      </c>
      <c r="M141" s="181">
        <f>BerM3!E141</f>
        <v>0</v>
      </c>
      <c r="N141" s="202">
        <f>'M2-In'!N141</f>
        <v>0</v>
      </c>
      <c r="O141" s="141"/>
      <c r="P141" s="202"/>
      <c r="Q141" s="205"/>
      <c r="R141" s="222" t="str">
        <f>BerM3!G141</f>
        <v>OK</v>
      </c>
      <c r="S141" s="141"/>
      <c r="T141" s="180">
        <f>BerM3!P141</f>
        <v>0</v>
      </c>
      <c r="U141" s="202"/>
      <c r="V141" s="221" t="str">
        <f>BerM3!R141</f>
        <v>OK</v>
      </c>
      <c r="W141" s="180">
        <f>BerM3!S141</f>
        <v>0</v>
      </c>
      <c r="X141" s="143"/>
      <c r="Y141" s="135"/>
      <c r="Z141" s="135"/>
      <c r="AA141" s="135"/>
      <c r="AB141" s="135"/>
      <c r="AC141" s="182"/>
      <c r="AD141" s="216"/>
      <c r="AE141" s="216"/>
      <c r="AF141" s="216"/>
      <c r="AG141" s="216"/>
      <c r="AH141" s="216"/>
      <c r="AI141" s="216"/>
      <c r="AJ141" s="216"/>
      <c r="AK141" s="221" t="str">
        <f>BerM3!U141</f>
        <v>OK</v>
      </c>
    </row>
    <row r="142" spans="1:37" ht="14.1" customHeight="1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141"/>
      <c r="F142" s="135">
        <f>'M2-In'!F142</f>
        <v>0</v>
      </c>
      <c r="G142" s="135">
        <f>'M2-In'!G142</f>
        <v>0</v>
      </c>
      <c r="H142" s="135">
        <f>'M2-In'!H142</f>
        <v>0</v>
      </c>
      <c r="I142" s="135">
        <f>'M2-In'!I142</f>
        <v>0</v>
      </c>
      <c r="J142" s="135">
        <f>'M2-In'!J142</f>
        <v>0</v>
      </c>
      <c r="K142" s="135">
        <f>'M2-In'!K142</f>
        <v>0</v>
      </c>
      <c r="L142" s="135">
        <f>'M2-In'!L142</f>
        <v>0</v>
      </c>
      <c r="M142" s="181">
        <f>BerM3!E142</f>
        <v>0</v>
      </c>
      <c r="N142" s="202">
        <f>'M2-In'!N142</f>
        <v>0</v>
      </c>
      <c r="O142" s="141"/>
      <c r="P142" s="202"/>
      <c r="Q142" s="205"/>
      <c r="R142" s="222" t="str">
        <f>BerM3!G142</f>
        <v>OK</v>
      </c>
      <c r="S142" s="141"/>
      <c r="T142" s="180">
        <f>BerM3!P142</f>
        <v>0</v>
      </c>
      <c r="U142" s="202"/>
      <c r="V142" s="221" t="str">
        <f>BerM3!R142</f>
        <v>OK</v>
      </c>
      <c r="W142" s="180">
        <f>BerM3!S142</f>
        <v>0</v>
      </c>
      <c r="X142" s="143"/>
      <c r="Y142" s="135"/>
      <c r="Z142" s="135"/>
      <c r="AA142" s="135"/>
      <c r="AB142" s="135"/>
      <c r="AC142" s="182"/>
      <c r="AD142" s="216"/>
      <c r="AE142" s="216"/>
      <c r="AF142" s="216"/>
      <c r="AG142" s="216"/>
      <c r="AH142" s="216"/>
      <c r="AI142" s="216"/>
      <c r="AJ142" s="216"/>
      <c r="AK142" s="221" t="str">
        <f>BerM3!U142</f>
        <v>OK</v>
      </c>
    </row>
    <row r="143" spans="1:37" ht="14.1" customHeight="1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141"/>
      <c r="F143" s="135">
        <f>'M2-In'!F143</f>
        <v>0</v>
      </c>
      <c r="G143" s="135">
        <f>'M2-In'!G143</f>
        <v>0</v>
      </c>
      <c r="H143" s="135">
        <f>'M2-In'!H143</f>
        <v>0</v>
      </c>
      <c r="I143" s="135">
        <f>'M2-In'!I143</f>
        <v>0</v>
      </c>
      <c r="J143" s="135">
        <f>'M2-In'!J143</f>
        <v>0</v>
      </c>
      <c r="K143" s="135">
        <f>'M2-In'!K143</f>
        <v>0</v>
      </c>
      <c r="L143" s="135">
        <f>'M2-In'!L143</f>
        <v>0</v>
      </c>
      <c r="M143" s="181">
        <f>BerM3!E143</f>
        <v>0</v>
      </c>
      <c r="N143" s="202">
        <f>'M2-In'!N143</f>
        <v>0</v>
      </c>
      <c r="O143" s="141"/>
      <c r="P143" s="202"/>
      <c r="Q143" s="205"/>
      <c r="R143" s="222" t="str">
        <f>BerM3!G143</f>
        <v>OK</v>
      </c>
      <c r="S143" s="141"/>
      <c r="T143" s="180">
        <f>BerM3!P143</f>
        <v>0</v>
      </c>
      <c r="U143" s="202"/>
      <c r="V143" s="221" t="str">
        <f>BerM3!R143</f>
        <v>OK</v>
      </c>
      <c r="W143" s="180">
        <f>BerM3!S143</f>
        <v>0</v>
      </c>
      <c r="X143" s="143"/>
      <c r="Y143" s="135"/>
      <c r="Z143" s="135"/>
      <c r="AA143" s="135"/>
      <c r="AB143" s="135"/>
      <c r="AC143" s="182"/>
      <c r="AD143" s="216"/>
      <c r="AE143" s="216"/>
      <c r="AF143" s="216"/>
      <c r="AG143" s="216"/>
      <c r="AH143" s="216"/>
      <c r="AI143" s="216"/>
      <c r="AJ143" s="216"/>
      <c r="AK143" s="221" t="str">
        <f>BerM3!U143</f>
        <v>OK</v>
      </c>
    </row>
    <row r="144" spans="1:37" ht="14.1" customHeight="1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141"/>
      <c r="F144" s="135">
        <f>'M2-In'!F144</f>
        <v>0</v>
      </c>
      <c r="G144" s="135">
        <f>'M2-In'!G144</f>
        <v>0</v>
      </c>
      <c r="H144" s="135">
        <f>'M2-In'!H144</f>
        <v>0</v>
      </c>
      <c r="I144" s="135">
        <f>'M2-In'!I144</f>
        <v>0</v>
      </c>
      <c r="J144" s="135">
        <f>'M2-In'!J144</f>
        <v>0</v>
      </c>
      <c r="K144" s="135">
        <f>'M2-In'!K144</f>
        <v>0</v>
      </c>
      <c r="L144" s="135">
        <f>'M2-In'!L144</f>
        <v>0</v>
      </c>
      <c r="M144" s="181">
        <f>BerM3!E144</f>
        <v>0</v>
      </c>
      <c r="N144" s="202">
        <f>'M2-In'!N144</f>
        <v>0</v>
      </c>
      <c r="O144" s="141"/>
      <c r="P144" s="202"/>
      <c r="Q144" s="205"/>
      <c r="R144" s="222" t="str">
        <f>BerM3!G144</f>
        <v>OK</v>
      </c>
      <c r="S144" s="141"/>
      <c r="T144" s="180">
        <f>BerM3!P144</f>
        <v>0</v>
      </c>
      <c r="U144" s="202"/>
      <c r="V144" s="221" t="str">
        <f>BerM3!R144</f>
        <v>OK</v>
      </c>
      <c r="W144" s="180">
        <f>BerM3!S144</f>
        <v>0</v>
      </c>
      <c r="X144" s="143"/>
      <c r="Y144" s="135"/>
      <c r="Z144" s="135"/>
      <c r="AA144" s="135"/>
      <c r="AB144" s="135"/>
      <c r="AC144" s="182"/>
      <c r="AD144" s="216"/>
      <c r="AE144" s="216"/>
      <c r="AF144" s="216"/>
      <c r="AG144" s="216"/>
      <c r="AH144" s="216"/>
      <c r="AI144" s="216"/>
      <c r="AJ144" s="216"/>
      <c r="AK144" s="221" t="str">
        <f>BerM3!U144</f>
        <v>OK</v>
      </c>
    </row>
    <row r="145" spans="1:37" ht="14.1" customHeight="1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141"/>
      <c r="F145" s="135">
        <f>'M2-In'!F145</f>
        <v>0</v>
      </c>
      <c r="G145" s="135">
        <f>'M2-In'!G145</f>
        <v>0</v>
      </c>
      <c r="H145" s="135">
        <f>'M2-In'!H145</f>
        <v>0</v>
      </c>
      <c r="I145" s="135">
        <f>'M2-In'!I145</f>
        <v>0</v>
      </c>
      <c r="J145" s="135">
        <f>'M2-In'!J145</f>
        <v>0</v>
      </c>
      <c r="K145" s="135">
        <f>'M2-In'!K145</f>
        <v>0</v>
      </c>
      <c r="L145" s="135">
        <f>'M2-In'!L145</f>
        <v>0</v>
      </c>
      <c r="M145" s="181">
        <f>BerM3!E145</f>
        <v>0</v>
      </c>
      <c r="N145" s="202">
        <f>'M2-In'!N145</f>
        <v>0</v>
      </c>
      <c r="O145" s="141"/>
      <c r="P145" s="202"/>
      <c r="Q145" s="205"/>
      <c r="R145" s="222" t="str">
        <f>BerM3!G145</f>
        <v>OK</v>
      </c>
      <c r="S145" s="141"/>
      <c r="T145" s="180">
        <f>BerM3!P145</f>
        <v>0</v>
      </c>
      <c r="U145" s="202"/>
      <c r="V145" s="221" t="str">
        <f>BerM3!R145</f>
        <v>OK</v>
      </c>
      <c r="W145" s="180">
        <f>BerM3!S145</f>
        <v>0</v>
      </c>
      <c r="X145" s="143"/>
      <c r="Y145" s="135"/>
      <c r="Z145" s="135"/>
      <c r="AA145" s="135"/>
      <c r="AB145" s="135"/>
      <c r="AC145" s="182"/>
      <c r="AD145" s="216"/>
      <c r="AE145" s="216"/>
      <c r="AF145" s="216"/>
      <c r="AG145" s="216"/>
      <c r="AH145" s="216"/>
      <c r="AI145" s="216"/>
      <c r="AJ145" s="216"/>
      <c r="AK145" s="221" t="str">
        <f>BerM3!U145</f>
        <v>OK</v>
      </c>
    </row>
    <row r="146" spans="1:37" ht="14.1" customHeight="1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141"/>
      <c r="F146" s="135">
        <f>'M2-In'!F146</f>
        <v>0</v>
      </c>
      <c r="G146" s="135">
        <f>'M2-In'!G146</f>
        <v>0</v>
      </c>
      <c r="H146" s="135">
        <f>'M2-In'!H146</f>
        <v>0</v>
      </c>
      <c r="I146" s="135">
        <f>'M2-In'!I146</f>
        <v>0</v>
      </c>
      <c r="J146" s="135">
        <f>'M2-In'!J146</f>
        <v>0</v>
      </c>
      <c r="K146" s="135">
        <f>'M2-In'!K146</f>
        <v>0</v>
      </c>
      <c r="L146" s="135">
        <f>'M2-In'!L146</f>
        <v>0</v>
      </c>
      <c r="M146" s="181">
        <f>BerM3!E146</f>
        <v>0</v>
      </c>
      <c r="N146" s="202">
        <f>'M2-In'!N146</f>
        <v>0</v>
      </c>
      <c r="O146" s="141"/>
      <c r="P146" s="202"/>
      <c r="Q146" s="205"/>
      <c r="R146" s="222" t="str">
        <f>BerM3!G146</f>
        <v>OK</v>
      </c>
      <c r="S146" s="141"/>
      <c r="T146" s="180">
        <f>BerM3!P146</f>
        <v>0</v>
      </c>
      <c r="U146" s="202"/>
      <c r="V146" s="221" t="str">
        <f>BerM3!R146</f>
        <v>OK</v>
      </c>
      <c r="W146" s="180">
        <f>BerM3!S146</f>
        <v>0</v>
      </c>
      <c r="X146" s="143"/>
      <c r="Y146" s="135"/>
      <c r="Z146" s="135"/>
      <c r="AA146" s="135"/>
      <c r="AB146" s="135"/>
      <c r="AC146" s="182"/>
      <c r="AD146" s="216"/>
      <c r="AE146" s="216"/>
      <c r="AF146" s="216"/>
      <c r="AG146" s="216"/>
      <c r="AH146" s="216"/>
      <c r="AI146" s="216"/>
      <c r="AJ146" s="216"/>
      <c r="AK146" s="221" t="str">
        <f>BerM3!U146</f>
        <v>OK</v>
      </c>
    </row>
    <row r="147" spans="1:37" ht="14.1" customHeight="1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141"/>
      <c r="F147" s="135">
        <f>'M2-In'!F147</f>
        <v>0</v>
      </c>
      <c r="G147" s="135">
        <f>'M2-In'!G147</f>
        <v>0</v>
      </c>
      <c r="H147" s="135">
        <f>'M2-In'!H147</f>
        <v>0</v>
      </c>
      <c r="I147" s="135">
        <f>'M2-In'!I147</f>
        <v>0</v>
      </c>
      <c r="J147" s="135">
        <f>'M2-In'!J147</f>
        <v>0</v>
      </c>
      <c r="K147" s="135">
        <f>'M2-In'!K147</f>
        <v>0</v>
      </c>
      <c r="L147" s="135">
        <f>'M2-In'!L147</f>
        <v>0</v>
      </c>
      <c r="M147" s="181">
        <f>BerM3!E147</f>
        <v>0</v>
      </c>
      <c r="N147" s="202">
        <f>'M2-In'!N147</f>
        <v>0</v>
      </c>
      <c r="O147" s="141"/>
      <c r="P147" s="202"/>
      <c r="Q147" s="205"/>
      <c r="R147" s="222" t="str">
        <f>BerM3!G147</f>
        <v>OK</v>
      </c>
      <c r="S147" s="141"/>
      <c r="T147" s="180">
        <f>BerM3!P147</f>
        <v>0</v>
      </c>
      <c r="U147" s="202"/>
      <c r="V147" s="221" t="str">
        <f>BerM3!R147</f>
        <v>OK</v>
      </c>
      <c r="W147" s="180">
        <f>BerM3!S147</f>
        <v>0</v>
      </c>
      <c r="X147" s="143"/>
      <c r="Y147" s="135"/>
      <c r="Z147" s="135"/>
      <c r="AA147" s="135"/>
      <c r="AB147" s="135"/>
      <c r="AC147" s="182"/>
      <c r="AD147" s="216"/>
      <c r="AE147" s="216"/>
      <c r="AF147" s="216"/>
      <c r="AG147" s="216"/>
      <c r="AH147" s="216"/>
      <c r="AI147" s="216"/>
      <c r="AJ147" s="216"/>
      <c r="AK147" s="221" t="str">
        <f>BerM3!U147</f>
        <v>OK</v>
      </c>
    </row>
    <row r="148" spans="1:37" ht="14.1" customHeight="1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141"/>
      <c r="F148" s="135">
        <f>'M2-In'!F148</f>
        <v>0</v>
      </c>
      <c r="G148" s="135">
        <f>'M2-In'!G148</f>
        <v>0</v>
      </c>
      <c r="H148" s="135">
        <f>'M2-In'!H148</f>
        <v>0</v>
      </c>
      <c r="I148" s="135">
        <f>'M2-In'!I148</f>
        <v>0</v>
      </c>
      <c r="J148" s="135">
        <f>'M2-In'!J148</f>
        <v>0</v>
      </c>
      <c r="K148" s="135">
        <f>'M2-In'!K148</f>
        <v>0</v>
      </c>
      <c r="L148" s="135">
        <f>'M2-In'!L148</f>
        <v>0</v>
      </c>
      <c r="M148" s="181">
        <f>BerM3!E148</f>
        <v>0</v>
      </c>
      <c r="N148" s="202">
        <f>'M2-In'!N148</f>
        <v>0</v>
      </c>
      <c r="O148" s="141"/>
      <c r="P148" s="202"/>
      <c r="Q148" s="205"/>
      <c r="R148" s="222" t="str">
        <f>BerM3!G148</f>
        <v>OK</v>
      </c>
      <c r="S148" s="141"/>
      <c r="T148" s="180">
        <f>BerM3!P148</f>
        <v>0</v>
      </c>
      <c r="U148" s="202"/>
      <c r="V148" s="221" t="str">
        <f>BerM3!R148</f>
        <v>OK</v>
      </c>
      <c r="W148" s="180">
        <f>BerM3!S148</f>
        <v>0</v>
      </c>
      <c r="X148" s="143"/>
      <c r="Y148" s="135"/>
      <c r="Z148" s="135"/>
      <c r="AA148" s="135"/>
      <c r="AB148" s="135"/>
      <c r="AC148" s="182"/>
      <c r="AD148" s="216"/>
      <c r="AE148" s="216"/>
      <c r="AF148" s="216"/>
      <c r="AG148" s="216"/>
      <c r="AH148" s="216"/>
      <c r="AI148" s="216"/>
      <c r="AJ148" s="216"/>
      <c r="AK148" s="221" t="str">
        <f>BerM3!U148</f>
        <v>OK</v>
      </c>
    </row>
    <row r="149" spans="1:37" ht="14.1" customHeight="1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141"/>
      <c r="F149" s="135">
        <f>'M2-In'!F149</f>
        <v>0</v>
      </c>
      <c r="G149" s="135">
        <f>'M2-In'!G149</f>
        <v>0</v>
      </c>
      <c r="H149" s="135">
        <f>'M2-In'!H149</f>
        <v>0</v>
      </c>
      <c r="I149" s="135">
        <f>'M2-In'!I149</f>
        <v>0</v>
      </c>
      <c r="J149" s="135">
        <f>'M2-In'!J149</f>
        <v>0</v>
      </c>
      <c r="K149" s="135">
        <f>'M2-In'!K149</f>
        <v>0</v>
      </c>
      <c r="L149" s="135">
        <f>'M2-In'!L149</f>
        <v>0</v>
      </c>
      <c r="M149" s="181">
        <f>BerM3!E149</f>
        <v>0</v>
      </c>
      <c r="N149" s="202">
        <f>'M2-In'!N149</f>
        <v>0</v>
      </c>
      <c r="O149" s="141"/>
      <c r="P149" s="202"/>
      <c r="Q149" s="205"/>
      <c r="R149" s="222" t="str">
        <f>BerM3!G149</f>
        <v>OK</v>
      </c>
      <c r="S149" s="141"/>
      <c r="T149" s="180">
        <f>BerM3!P149</f>
        <v>0</v>
      </c>
      <c r="U149" s="202"/>
      <c r="V149" s="221" t="str">
        <f>BerM3!R149</f>
        <v>OK</v>
      </c>
      <c r="W149" s="180">
        <f>BerM3!S149</f>
        <v>0</v>
      </c>
      <c r="X149" s="143"/>
      <c r="Y149" s="135"/>
      <c r="Z149" s="135"/>
      <c r="AA149" s="135"/>
      <c r="AB149" s="135"/>
      <c r="AC149" s="182"/>
      <c r="AD149" s="216"/>
      <c r="AE149" s="216"/>
      <c r="AF149" s="216"/>
      <c r="AG149" s="216"/>
      <c r="AH149" s="216"/>
      <c r="AI149" s="216"/>
      <c r="AJ149" s="216"/>
      <c r="AK149" s="221" t="str">
        <f>BerM3!U149</f>
        <v>OK</v>
      </c>
    </row>
    <row r="150" spans="1:37" ht="14.1" customHeight="1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141"/>
      <c r="F150" s="135">
        <f>'M2-In'!F150</f>
        <v>0</v>
      </c>
      <c r="G150" s="135">
        <f>'M2-In'!G150</f>
        <v>0</v>
      </c>
      <c r="H150" s="135">
        <f>'M2-In'!H150</f>
        <v>0</v>
      </c>
      <c r="I150" s="135">
        <f>'M2-In'!I150</f>
        <v>0</v>
      </c>
      <c r="J150" s="135">
        <f>'M2-In'!J150</f>
        <v>0</v>
      </c>
      <c r="K150" s="135">
        <f>'M2-In'!K150</f>
        <v>0</v>
      </c>
      <c r="L150" s="135">
        <f>'M2-In'!L150</f>
        <v>0</v>
      </c>
      <c r="M150" s="181">
        <f>BerM3!E150</f>
        <v>0</v>
      </c>
      <c r="N150" s="202">
        <f>'M2-In'!N150</f>
        <v>0</v>
      </c>
      <c r="O150" s="141"/>
      <c r="P150" s="202"/>
      <c r="Q150" s="205"/>
      <c r="R150" s="222" t="str">
        <f>BerM3!G150</f>
        <v>OK</v>
      </c>
      <c r="S150" s="141"/>
      <c r="T150" s="180">
        <f>BerM3!P150</f>
        <v>0</v>
      </c>
      <c r="U150" s="202"/>
      <c r="V150" s="221" t="str">
        <f>BerM3!R150</f>
        <v>OK</v>
      </c>
      <c r="W150" s="180">
        <f>BerM3!S150</f>
        <v>0</v>
      </c>
      <c r="X150" s="143"/>
      <c r="Y150" s="135"/>
      <c r="Z150" s="135"/>
      <c r="AA150" s="135"/>
      <c r="AB150" s="135"/>
      <c r="AC150" s="182"/>
      <c r="AD150" s="216"/>
      <c r="AE150" s="216"/>
      <c r="AF150" s="216"/>
      <c r="AG150" s="216"/>
      <c r="AH150" s="216"/>
      <c r="AI150" s="216"/>
      <c r="AJ150" s="216"/>
      <c r="AK150" s="221" t="str">
        <f>BerM3!U150</f>
        <v>OK</v>
      </c>
    </row>
    <row r="151" spans="1:37" ht="14.1" customHeight="1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141"/>
      <c r="F151" s="135">
        <f>'M2-In'!F151</f>
        <v>0</v>
      </c>
      <c r="G151" s="135">
        <f>'M2-In'!G151</f>
        <v>0</v>
      </c>
      <c r="H151" s="135">
        <f>'M2-In'!H151</f>
        <v>0</v>
      </c>
      <c r="I151" s="135">
        <f>'M2-In'!I151</f>
        <v>0</v>
      </c>
      <c r="J151" s="135">
        <f>'M2-In'!J151</f>
        <v>0</v>
      </c>
      <c r="K151" s="135">
        <f>'M2-In'!K151</f>
        <v>0</v>
      </c>
      <c r="L151" s="135">
        <f>'M2-In'!L151</f>
        <v>0</v>
      </c>
      <c r="M151" s="181">
        <f>BerM3!E151</f>
        <v>0</v>
      </c>
      <c r="N151" s="202">
        <f>'M2-In'!N151</f>
        <v>0</v>
      </c>
      <c r="O151" s="141"/>
      <c r="P151" s="202"/>
      <c r="Q151" s="205"/>
      <c r="R151" s="222" t="str">
        <f>BerM3!G151</f>
        <v>OK</v>
      </c>
      <c r="S151" s="141"/>
      <c r="T151" s="180">
        <f>BerM3!P151</f>
        <v>0</v>
      </c>
      <c r="U151" s="202"/>
      <c r="V151" s="221" t="str">
        <f>BerM3!R151</f>
        <v>OK</v>
      </c>
      <c r="W151" s="180">
        <f>BerM3!S151</f>
        <v>0</v>
      </c>
      <c r="X151" s="143"/>
      <c r="Y151" s="135"/>
      <c r="Z151" s="135"/>
      <c r="AA151" s="135"/>
      <c r="AB151" s="135"/>
      <c r="AC151" s="182"/>
      <c r="AD151" s="216"/>
      <c r="AE151" s="216"/>
      <c r="AF151" s="216"/>
      <c r="AG151" s="216"/>
      <c r="AH151" s="216"/>
      <c r="AI151" s="216"/>
      <c r="AJ151" s="216"/>
      <c r="AK151" s="221" t="str">
        <f>BerM3!U151</f>
        <v>OK</v>
      </c>
    </row>
    <row r="152" spans="1:37" ht="14.1" customHeight="1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141"/>
      <c r="F152" s="135">
        <f>'M2-In'!F152</f>
        <v>0</v>
      </c>
      <c r="G152" s="135">
        <f>'M2-In'!G152</f>
        <v>0</v>
      </c>
      <c r="H152" s="135">
        <f>'M2-In'!H152</f>
        <v>0</v>
      </c>
      <c r="I152" s="135">
        <f>'M2-In'!I152</f>
        <v>0</v>
      </c>
      <c r="J152" s="135">
        <f>'M2-In'!J152</f>
        <v>0</v>
      </c>
      <c r="K152" s="135">
        <f>'M2-In'!K152</f>
        <v>0</v>
      </c>
      <c r="L152" s="135">
        <f>'M2-In'!L152</f>
        <v>0</v>
      </c>
      <c r="M152" s="181">
        <f>BerM3!E152</f>
        <v>0</v>
      </c>
      <c r="N152" s="202">
        <f>'M2-In'!N152</f>
        <v>0</v>
      </c>
      <c r="O152" s="141"/>
      <c r="P152" s="202"/>
      <c r="Q152" s="205"/>
      <c r="R152" s="222" t="str">
        <f>BerM3!G152</f>
        <v>OK</v>
      </c>
      <c r="S152" s="141"/>
      <c r="T152" s="180">
        <f>BerM3!P152</f>
        <v>0</v>
      </c>
      <c r="U152" s="202"/>
      <c r="V152" s="221" t="str">
        <f>BerM3!R152</f>
        <v>OK</v>
      </c>
      <c r="W152" s="180">
        <f>BerM3!S152</f>
        <v>0</v>
      </c>
      <c r="X152" s="143"/>
      <c r="Y152" s="135"/>
      <c r="Z152" s="135"/>
      <c r="AA152" s="135"/>
      <c r="AB152" s="135"/>
      <c r="AC152" s="182"/>
      <c r="AD152" s="216"/>
      <c r="AE152" s="216"/>
      <c r="AF152" s="216"/>
      <c r="AG152" s="216"/>
      <c r="AH152" s="216"/>
      <c r="AI152" s="216"/>
      <c r="AJ152" s="216"/>
      <c r="AK152" s="221" t="str">
        <f>BerM3!U152</f>
        <v>OK</v>
      </c>
    </row>
    <row r="153" spans="1:37" ht="14.1" customHeight="1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141"/>
      <c r="F153" s="135">
        <f>'M2-In'!F153</f>
        <v>0</v>
      </c>
      <c r="G153" s="135">
        <f>'M2-In'!G153</f>
        <v>0</v>
      </c>
      <c r="H153" s="135">
        <f>'M2-In'!H153</f>
        <v>0</v>
      </c>
      <c r="I153" s="135">
        <f>'M2-In'!I153</f>
        <v>0</v>
      </c>
      <c r="J153" s="135">
        <f>'M2-In'!J153</f>
        <v>0</v>
      </c>
      <c r="K153" s="135">
        <f>'M2-In'!K153</f>
        <v>0</v>
      </c>
      <c r="L153" s="135">
        <f>'M2-In'!L153</f>
        <v>0</v>
      </c>
      <c r="M153" s="181">
        <f>BerM3!E153</f>
        <v>0</v>
      </c>
      <c r="N153" s="202">
        <f>'M2-In'!N153</f>
        <v>0</v>
      </c>
      <c r="O153" s="141"/>
      <c r="P153" s="202"/>
      <c r="Q153" s="205"/>
      <c r="R153" s="222" t="str">
        <f>BerM3!G153</f>
        <v>OK</v>
      </c>
      <c r="S153" s="141"/>
      <c r="T153" s="180">
        <f>BerM3!P153</f>
        <v>0</v>
      </c>
      <c r="U153" s="202"/>
      <c r="V153" s="221" t="str">
        <f>BerM3!R153</f>
        <v>OK</v>
      </c>
      <c r="W153" s="180">
        <f>BerM3!S153</f>
        <v>0</v>
      </c>
      <c r="X153" s="143"/>
      <c r="Y153" s="135"/>
      <c r="Z153" s="135"/>
      <c r="AA153" s="135"/>
      <c r="AB153" s="135"/>
      <c r="AC153" s="182"/>
      <c r="AD153" s="216"/>
      <c r="AE153" s="216"/>
      <c r="AF153" s="216"/>
      <c r="AG153" s="216"/>
      <c r="AH153" s="216"/>
      <c r="AI153" s="216"/>
      <c r="AJ153" s="216"/>
      <c r="AK153" s="221" t="str">
        <f>BerM3!U153</f>
        <v>OK</v>
      </c>
    </row>
    <row r="154" spans="1:37" ht="14.1" customHeight="1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141"/>
      <c r="F154" s="135">
        <f>'M2-In'!F154</f>
        <v>0</v>
      </c>
      <c r="G154" s="135">
        <f>'M2-In'!G154</f>
        <v>0</v>
      </c>
      <c r="H154" s="135">
        <f>'M2-In'!H154</f>
        <v>0</v>
      </c>
      <c r="I154" s="135">
        <f>'M2-In'!I154</f>
        <v>0</v>
      </c>
      <c r="J154" s="135">
        <f>'M2-In'!J154</f>
        <v>0</v>
      </c>
      <c r="K154" s="135">
        <f>'M2-In'!K154</f>
        <v>0</v>
      </c>
      <c r="L154" s="135">
        <f>'M2-In'!L154</f>
        <v>0</v>
      </c>
      <c r="M154" s="181">
        <f>BerM3!E154</f>
        <v>0</v>
      </c>
      <c r="N154" s="202">
        <f>'M2-In'!N154</f>
        <v>0</v>
      </c>
      <c r="O154" s="141"/>
      <c r="P154" s="202"/>
      <c r="Q154" s="205"/>
      <c r="R154" s="222" t="str">
        <f>BerM3!G154</f>
        <v>OK</v>
      </c>
      <c r="S154" s="141"/>
      <c r="T154" s="180">
        <f>BerM3!P154</f>
        <v>0</v>
      </c>
      <c r="U154" s="202"/>
      <c r="V154" s="221" t="str">
        <f>BerM3!R154</f>
        <v>OK</v>
      </c>
      <c r="W154" s="180">
        <f>BerM3!S154</f>
        <v>0</v>
      </c>
      <c r="X154" s="143"/>
      <c r="Y154" s="135"/>
      <c r="Z154" s="135"/>
      <c r="AA154" s="135"/>
      <c r="AB154" s="135"/>
      <c r="AC154" s="182"/>
      <c r="AD154" s="216"/>
      <c r="AE154" s="216"/>
      <c r="AF154" s="216"/>
      <c r="AG154" s="216"/>
      <c r="AH154" s="216"/>
      <c r="AI154" s="216"/>
      <c r="AJ154" s="216"/>
      <c r="AK154" s="221" t="str">
        <f>BerM3!U154</f>
        <v>OK</v>
      </c>
    </row>
    <row r="155" spans="1:37" ht="14.1" customHeight="1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141"/>
      <c r="F155" s="135">
        <f>'M2-In'!F155</f>
        <v>0</v>
      </c>
      <c r="G155" s="135">
        <f>'M2-In'!G155</f>
        <v>0</v>
      </c>
      <c r="H155" s="135">
        <f>'M2-In'!H155</f>
        <v>0</v>
      </c>
      <c r="I155" s="135">
        <f>'M2-In'!I155</f>
        <v>0</v>
      </c>
      <c r="J155" s="135">
        <f>'M2-In'!J155</f>
        <v>0</v>
      </c>
      <c r="K155" s="135">
        <f>'M2-In'!K155</f>
        <v>0</v>
      </c>
      <c r="L155" s="135">
        <f>'M2-In'!L155</f>
        <v>0</v>
      </c>
      <c r="M155" s="181">
        <f>BerM3!E155</f>
        <v>0</v>
      </c>
      <c r="N155" s="202">
        <f>'M2-In'!N155</f>
        <v>0</v>
      </c>
      <c r="O155" s="141"/>
      <c r="P155" s="202"/>
      <c r="Q155" s="205"/>
      <c r="R155" s="222" t="str">
        <f>BerM3!G155</f>
        <v>OK</v>
      </c>
      <c r="S155" s="141"/>
      <c r="T155" s="180">
        <f>BerM3!P155</f>
        <v>0</v>
      </c>
      <c r="U155" s="202"/>
      <c r="V155" s="221" t="str">
        <f>BerM3!R155</f>
        <v>OK</v>
      </c>
      <c r="W155" s="180">
        <f>BerM3!S155</f>
        <v>0</v>
      </c>
      <c r="X155" s="143"/>
      <c r="Y155" s="135"/>
      <c r="Z155" s="135"/>
      <c r="AA155" s="135"/>
      <c r="AB155" s="135"/>
      <c r="AC155" s="182"/>
      <c r="AD155" s="216"/>
      <c r="AE155" s="216"/>
      <c r="AF155" s="216"/>
      <c r="AG155" s="216"/>
      <c r="AH155" s="216"/>
      <c r="AI155" s="216"/>
      <c r="AJ155" s="216"/>
      <c r="AK155" s="221" t="str">
        <f>BerM3!U155</f>
        <v>OK</v>
      </c>
    </row>
    <row r="156" spans="1:37" ht="14.1" customHeight="1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141"/>
      <c r="F156" s="135">
        <f>'M2-In'!F156</f>
        <v>0</v>
      </c>
      <c r="G156" s="135">
        <f>'M2-In'!G156</f>
        <v>0</v>
      </c>
      <c r="H156" s="135">
        <f>'M2-In'!H156</f>
        <v>0</v>
      </c>
      <c r="I156" s="135">
        <f>'M2-In'!I156</f>
        <v>0</v>
      </c>
      <c r="J156" s="135">
        <f>'M2-In'!J156</f>
        <v>0</v>
      </c>
      <c r="K156" s="135">
        <f>'M2-In'!K156</f>
        <v>0</v>
      </c>
      <c r="L156" s="135">
        <f>'M2-In'!L156</f>
        <v>0</v>
      </c>
      <c r="M156" s="181">
        <f>BerM3!E156</f>
        <v>0</v>
      </c>
      <c r="N156" s="202">
        <f>'M2-In'!N156</f>
        <v>0</v>
      </c>
      <c r="O156" s="141"/>
      <c r="P156" s="202"/>
      <c r="Q156" s="205"/>
      <c r="R156" s="222" t="str">
        <f>BerM3!G156</f>
        <v>OK</v>
      </c>
      <c r="S156" s="141"/>
      <c r="T156" s="180">
        <f>BerM3!P156</f>
        <v>0</v>
      </c>
      <c r="U156" s="202"/>
      <c r="V156" s="221" t="str">
        <f>BerM3!R156</f>
        <v>OK</v>
      </c>
      <c r="W156" s="180">
        <f>BerM3!S156</f>
        <v>0</v>
      </c>
      <c r="X156" s="143"/>
      <c r="Y156" s="135"/>
      <c r="Z156" s="135"/>
      <c r="AA156" s="135"/>
      <c r="AB156" s="135"/>
      <c r="AC156" s="182"/>
      <c r="AD156" s="216"/>
      <c r="AE156" s="216"/>
      <c r="AF156" s="216"/>
      <c r="AG156" s="216"/>
      <c r="AH156" s="216"/>
      <c r="AI156" s="216"/>
      <c r="AJ156" s="216"/>
      <c r="AK156" s="221" t="str">
        <f>BerM3!U156</f>
        <v>OK</v>
      </c>
    </row>
    <row r="157" spans="1:37" ht="14.1" customHeight="1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141"/>
      <c r="F157" s="135">
        <f>'M2-In'!F157</f>
        <v>0</v>
      </c>
      <c r="G157" s="135">
        <f>'M2-In'!G157</f>
        <v>0</v>
      </c>
      <c r="H157" s="135">
        <f>'M2-In'!H157</f>
        <v>0</v>
      </c>
      <c r="I157" s="135">
        <f>'M2-In'!I157</f>
        <v>0</v>
      </c>
      <c r="J157" s="135">
        <f>'M2-In'!J157</f>
        <v>0</v>
      </c>
      <c r="K157" s="135">
        <f>'M2-In'!K157</f>
        <v>0</v>
      </c>
      <c r="L157" s="135">
        <f>'M2-In'!L157</f>
        <v>0</v>
      </c>
      <c r="M157" s="181">
        <f>BerM3!E157</f>
        <v>0</v>
      </c>
      <c r="N157" s="202">
        <f>'M2-In'!N157</f>
        <v>0</v>
      </c>
      <c r="O157" s="141"/>
      <c r="P157" s="202"/>
      <c r="Q157" s="205"/>
      <c r="R157" s="222" t="str">
        <f>BerM3!G157</f>
        <v>OK</v>
      </c>
      <c r="S157" s="141"/>
      <c r="T157" s="180">
        <f>BerM3!P157</f>
        <v>0</v>
      </c>
      <c r="U157" s="202"/>
      <c r="V157" s="221" t="str">
        <f>BerM3!R157</f>
        <v>OK</v>
      </c>
      <c r="W157" s="180">
        <f>BerM3!S157</f>
        <v>0</v>
      </c>
      <c r="X157" s="143"/>
      <c r="Y157" s="135"/>
      <c r="Z157" s="135"/>
      <c r="AA157" s="135"/>
      <c r="AB157" s="135"/>
      <c r="AC157" s="182"/>
      <c r="AD157" s="216"/>
      <c r="AE157" s="216"/>
      <c r="AF157" s="216"/>
      <c r="AG157" s="216"/>
      <c r="AH157" s="216"/>
      <c r="AI157" s="216"/>
      <c r="AJ157" s="216"/>
      <c r="AK157" s="221" t="str">
        <f>BerM3!U157</f>
        <v>OK</v>
      </c>
    </row>
    <row r="158" spans="1:37" ht="14.1" customHeight="1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141"/>
      <c r="F158" s="135">
        <f>'M2-In'!F158</f>
        <v>0</v>
      </c>
      <c r="G158" s="135">
        <f>'M2-In'!G158</f>
        <v>0</v>
      </c>
      <c r="H158" s="135">
        <f>'M2-In'!H158</f>
        <v>0</v>
      </c>
      <c r="I158" s="135">
        <f>'M2-In'!I158</f>
        <v>0</v>
      </c>
      <c r="J158" s="135">
        <f>'M2-In'!J158</f>
        <v>0</v>
      </c>
      <c r="K158" s="135">
        <f>'M2-In'!K158</f>
        <v>0</v>
      </c>
      <c r="L158" s="135">
        <f>'M2-In'!L158</f>
        <v>0</v>
      </c>
      <c r="M158" s="181">
        <f>BerM3!E158</f>
        <v>0</v>
      </c>
      <c r="N158" s="202">
        <f>'M2-In'!N158</f>
        <v>0</v>
      </c>
      <c r="O158" s="141"/>
      <c r="P158" s="202"/>
      <c r="Q158" s="205"/>
      <c r="R158" s="222" t="str">
        <f>BerM3!G158</f>
        <v>OK</v>
      </c>
      <c r="S158" s="141"/>
      <c r="T158" s="180">
        <f>BerM3!P158</f>
        <v>0</v>
      </c>
      <c r="U158" s="202"/>
      <c r="V158" s="221" t="str">
        <f>BerM3!R158</f>
        <v>OK</v>
      </c>
      <c r="W158" s="180">
        <f>BerM3!S158</f>
        <v>0</v>
      </c>
      <c r="X158" s="143"/>
      <c r="Y158" s="135"/>
      <c r="Z158" s="135"/>
      <c r="AA158" s="135"/>
      <c r="AB158" s="135"/>
      <c r="AC158" s="182"/>
      <c r="AD158" s="216"/>
      <c r="AE158" s="216"/>
      <c r="AF158" s="216"/>
      <c r="AG158" s="216"/>
      <c r="AH158" s="216"/>
      <c r="AI158" s="216"/>
      <c r="AJ158" s="216"/>
      <c r="AK158" s="221" t="str">
        <f>BerM3!U158</f>
        <v>OK</v>
      </c>
    </row>
    <row r="159" spans="1:37" ht="14.1" customHeight="1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141"/>
      <c r="F159" s="135">
        <f>'M2-In'!F159</f>
        <v>0</v>
      </c>
      <c r="G159" s="135">
        <f>'M2-In'!G159</f>
        <v>0</v>
      </c>
      <c r="H159" s="135">
        <f>'M2-In'!H159</f>
        <v>0</v>
      </c>
      <c r="I159" s="135">
        <f>'M2-In'!I159</f>
        <v>0</v>
      </c>
      <c r="J159" s="135">
        <f>'M2-In'!J159</f>
        <v>0</v>
      </c>
      <c r="K159" s="135">
        <f>'M2-In'!K159</f>
        <v>0</v>
      </c>
      <c r="L159" s="135">
        <f>'M2-In'!L159</f>
        <v>0</v>
      </c>
      <c r="M159" s="181">
        <f>BerM3!E159</f>
        <v>0</v>
      </c>
      <c r="N159" s="202">
        <f>'M2-In'!N159</f>
        <v>0</v>
      </c>
      <c r="O159" s="141"/>
      <c r="P159" s="202"/>
      <c r="Q159" s="205"/>
      <c r="R159" s="222" t="str">
        <f>BerM3!G159</f>
        <v>OK</v>
      </c>
      <c r="S159" s="141"/>
      <c r="T159" s="180">
        <f>BerM3!P159</f>
        <v>0</v>
      </c>
      <c r="U159" s="202"/>
      <c r="V159" s="221" t="str">
        <f>BerM3!R159</f>
        <v>OK</v>
      </c>
      <c r="W159" s="180">
        <f>BerM3!S159</f>
        <v>0</v>
      </c>
      <c r="X159" s="143"/>
      <c r="Y159" s="135"/>
      <c r="Z159" s="135"/>
      <c r="AA159" s="135"/>
      <c r="AB159" s="135"/>
      <c r="AC159" s="182"/>
      <c r="AD159" s="216"/>
      <c r="AE159" s="216"/>
      <c r="AF159" s="216"/>
      <c r="AG159" s="216"/>
      <c r="AH159" s="216"/>
      <c r="AI159" s="216"/>
      <c r="AJ159" s="216"/>
      <c r="AK159" s="221" t="str">
        <f>BerM3!U159</f>
        <v>OK</v>
      </c>
    </row>
    <row r="160" spans="1:37" ht="14.1" customHeight="1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141"/>
      <c r="F160" s="135">
        <f>'M2-In'!F160</f>
        <v>0</v>
      </c>
      <c r="G160" s="135">
        <f>'M2-In'!G160</f>
        <v>0</v>
      </c>
      <c r="H160" s="135">
        <f>'M2-In'!H160</f>
        <v>0</v>
      </c>
      <c r="I160" s="135">
        <f>'M2-In'!I160</f>
        <v>0</v>
      </c>
      <c r="J160" s="135">
        <f>'M2-In'!J160</f>
        <v>0</v>
      </c>
      <c r="K160" s="135">
        <f>'M2-In'!K160</f>
        <v>0</v>
      </c>
      <c r="L160" s="135">
        <f>'M2-In'!L160</f>
        <v>0</v>
      </c>
      <c r="M160" s="181">
        <f>BerM3!E160</f>
        <v>0</v>
      </c>
      <c r="N160" s="202">
        <f>'M2-In'!N160</f>
        <v>0</v>
      </c>
      <c r="O160" s="141"/>
      <c r="P160" s="202"/>
      <c r="Q160" s="205"/>
      <c r="R160" s="222" t="str">
        <f>BerM3!G160</f>
        <v>OK</v>
      </c>
      <c r="S160" s="141"/>
      <c r="T160" s="180">
        <f>BerM3!P160</f>
        <v>0</v>
      </c>
      <c r="U160" s="202"/>
      <c r="V160" s="221" t="str">
        <f>BerM3!R160</f>
        <v>OK</v>
      </c>
      <c r="W160" s="180">
        <f>BerM3!S160</f>
        <v>0</v>
      </c>
      <c r="X160" s="143"/>
      <c r="Y160" s="135"/>
      <c r="Z160" s="135"/>
      <c r="AA160" s="135"/>
      <c r="AB160" s="135"/>
      <c r="AC160" s="182"/>
      <c r="AD160" s="216"/>
      <c r="AE160" s="216"/>
      <c r="AF160" s="216"/>
      <c r="AG160" s="216"/>
      <c r="AH160" s="216"/>
      <c r="AI160" s="216"/>
      <c r="AJ160" s="216"/>
      <c r="AK160" s="221" t="str">
        <f>BerM3!U160</f>
        <v>OK</v>
      </c>
    </row>
    <row r="161" spans="1:37" ht="14.1" customHeight="1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141"/>
      <c r="F161" s="135">
        <f>'M2-In'!F161</f>
        <v>0</v>
      </c>
      <c r="G161" s="135">
        <f>'M2-In'!G161</f>
        <v>0</v>
      </c>
      <c r="H161" s="135">
        <f>'M2-In'!H161</f>
        <v>0</v>
      </c>
      <c r="I161" s="135">
        <f>'M2-In'!I161</f>
        <v>0</v>
      </c>
      <c r="J161" s="135">
        <f>'M2-In'!J161</f>
        <v>0</v>
      </c>
      <c r="K161" s="135">
        <f>'M2-In'!K161</f>
        <v>0</v>
      </c>
      <c r="L161" s="135">
        <f>'M2-In'!L161</f>
        <v>0</v>
      </c>
      <c r="M161" s="181">
        <f>BerM3!E161</f>
        <v>0</v>
      </c>
      <c r="N161" s="202">
        <f>'M2-In'!N161</f>
        <v>0</v>
      </c>
      <c r="O161" s="141"/>
      <c r="P161" s="202"/>
      <c r="Q161" s="205"/>
      <c r="R161" s="222" t="str">
        <f>BerM3!G161</f>
        <v>OK</v>
      </c>
      <c r="S161" s="141"/>
      <c r="T161" s="180">
        <f>BerM3!P161</f>
        <v>0</v>
      </c>
      <c r="U161" s="202"/>
      <c r="V161" s="221" t="str">
        <f>BerM3!R161</f>
        <v>OK</v>
      </c>
      <c r="W161" s="180">
        <f>BerM3!S161</f>
        <v>0</v>
      </c>
      <c r="X161" s="143"/>
      <c r="Y161" s="135"/>
      <c r="Z161" s="135"/>
      <c r="AA161" s="135"/>
      <c r="AB161" s="135"/>
      <c r="AC161" s="182"/>
      <c r="AD161" s="216"/>
      <c r="AE161" s="216"/>
      <c r="AF161" s="216"/>
      <c r="AG161" s="216"/>
      <c r="AH161" s="216"/>
      <c r="AI161" s="216"/>
      <c r="AJ161" s="216"/>
      <c r="AK161" s="221" t="str">
        <f>BerM3!U161</f>
        <v>OK</v>
      </c>
    </row>
    <row r="162" spans="1:37" ht="14.1" customHeight="1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141"/>
      <c r="F162" s="135">
        <f>'M2-In'!F162</f>
        <v>0</v>
      </c>
      <c r="G162" s="135">
        <f>'M2-In'!G162</f>
        <v>0</v>
      </c>
      <c r="H162" s="135">
        <f>'M2-In'!H162</f>
        <v>0</v>
      </c>
      <c r="I162" s="135">
        <f>'M2-In'!I162</f>
        <v>0</v>
      </c>
      <c r="J162" s="135">
        <f>'M2-In'!J162</f>
        <v>0</v>
      </c>
      <c r="K162" s="135">
        <f>'M2-In'!K162</f>
        <v>0</v>
      </c>
      <c r="L162" s="135">
        <f>'M2-In'!L162</f>
        <v>0</v>
      </c>
      <c r="M162" s="181">
        <f>BerM3!E162</f>
        <v>0</v>
      </c>
      <c r="N162" s="202">
        <f>'M2-In'!N162</f>
        <v>0</v>
      </c>
      <c r="O162" s="141"/>
      <c r="P162" s="202"/>
      <c r="Q162" s="205"/>
      <c r="R162" s="222" t="str">
        <f>BerM3!G162</f>
        <v>OK</v>
      </c>
      <c r="S162" s="141"/>
      <c r="T162" s="180">
        <f>BerM3!P162</f>
        <v>0</v>
      </c>
      <c r="U162" s="202"/>
      <c r="V162" s="221" t="str">
        <f>BerM3!R162</f>
        <v>OK</v>
      </c>
      <c r="W162" s="180">
        <f>BerM3!S162</f>
        <v>0</v>
      </c>
      <c r="X162" s="143"/>
      <c r="Y162" s="135"/>
      <c r="Z162" s="135"/>
      <c r="AA162" s="135"/>
      <c r="AB162" s="135"/>
      <c r="AC162" s="182"/>
      <c r="AD162" s="216"/>
      <c r="AE162" s="216"/>
      <c r="AF162" s="216"/>
      <c r="AG162" s="216"/>
      <c r="AH162" s="216"/>
      <c r="AI162" s="216"/>
      <c r="AJ162" s="216"/>
      <c r="AK162" s="221" t="str">
        <f>BerM3!U162</f>
        <v>OK</v>
      </c>
    </row>
    <row r="163" spans="1:37" ht="14.1" customHeight="1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141"/>
      <c r="F163" s="135">
        <f>'M2-In'!F163</f>
        <v>0</v>
      </c>
      <c r="G163" s="135">
        <f>'M2-In'!G163</f>
        <v>0</v>
      </c>
      <c r="H163" s="135">
        <f>'M2-In'!H163</f>
        <v>0</v>
      </c>
      <c r="I163" s="135">
        <f>'M2-In'!I163</f>
        <v>0</v>
      </c>
      <c r="J163" s="135">
        <f>'M2-In'!J163</f>
        <v>0</v>
      </c>
      <c r="K163" s="135">
        <f>'M2-In'!K163</f>
        <v>0</v>
      </c>
      <c r="L163" s="135">
        <f>'M2-In'!L163</f>
        <v>0</v>
      </c>
      <c r="M163" s="181">
        <f>BerM3!E163</f>
        <v>0</v>
      </c>
      <c r="N163" s="202">
        <f>'M2-In'!N163</f>
        <v>0</v>
      </c>
      <c r="O163" s="141"/>
      <c r="P163" s="202"/>
      <c r="Q163" s="205"/>
      <c r="R163" s="222" t="str">
        <f>BerM3!G163</f>
        <v>OK</v>
      </c>
      <c r="S163" s="141"/>
      <c r="T163" s="180">
        <f>BerM3!P163</f>
        <v>0</v>
      </c>
      <c r="U163" s="202"/>
      <c r="V163" s="221" t="str">
        <f>BerM3!R163</f>
        <v>OK</v>
      </c>
      <c r="W163" s="180">
        <f>BerM3!S163</f>
        <v>0</v>
      </c>
      <c r="X163" s="143"/>
      <c r="Y163" s="135"/>
      <c r="Z163" s="135"/>
      <c r="AA163" s="135"/>
      <c r="AB163" s="135"/>
      <c r="AC163" s="182"/>
      <c r="AD163" s="216"/>
      <c r="AE163" s="216"/>
      <c r="AF163" s="216"/>
      <c r="AG163" s="216"/>
      <c r="AH163" s="216"/>
      <c r="AI163" s="216"/>
      <c r="AJ163" s="216"/>
      <c r="AK163" s="221" t="str">
        <f>BerM3!U163</f>
        <v>OK</v>
      </c>
    </row>
    <row r="164" spans="1:37" ht="14.1" customHeight="1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141"/>
      <c r="F164" s="135">
        <f>'M2-In'!F164</f>
        <v>0</v>
      </c>
      <c r="G164" s="135">
        <f>'M2-In'!G164</f>
        <v>0</v>
      </c>
      <c r="H164" s="135">
        <f>'M2-In'!H164</f>
        <v>0</v>
      </c>
      <c r="I164" s="135">
        <f>'M2-In'!I164</f>
        <v>0</v>
      </c>
      <c r="J164" s="135">
        <f>'M2-In'!J164</f>
        <v>0</v>
      </c>
      <c r="K164" s="135">
        <f>'M2-In'!K164</f>
        <v>0</v>
      </c>
      <c r="L164" s="135">
        <f>'M2-In'!L164</f>
        <v>0</v>
      </c>
      <c r="M164" s="181">
        <f>BerM3!E164</f>
        <v>0</v>
      </c>
      <c r="N164" s="202">
        <f>'M2-In'!N164</f>
        <v>0</v>
      </c>
      <c r="O164" s="141"/>
      <c r="P164" s="202"/>
      <c r="Q164" s="205"/>
      <c r="R164" s="222" t="str">
        <f>BerM3!G164</f>
        <v>OK</v>
      </c>
      <c r="S164" s="141"/>
      <c r="T164" s="180">
        <f>BerM3!P164</f>
        <v>0</v>
      </c>
      <c r="U164" s="202"/>
      <c r="V164" s="221" t="str">
        <f>BerM3!R164</f>
        <v>OK</v>
      </c>
      <c r="W164" s="180">
        <f>BerM3!S164</f>
        <v>0</v>
      </c>
      <c r="X164" s="143"/>
      <c r="Y164" s="135"/>
      <c r="Z164" s="135"/>
      <c r="AA164" s="135"/>
      <c r="AB164" s="135"/>
      <c r="AC164" s="182"/>
      <c r="AD164" s="216"/>
      <c r="AE164" s="216"/>
      <c r="AF164" s="216"/>
      <c r="AG164" s="216"/>
      <c r="AH164" s="216"/>
      <c r="AI164" s="216"/>
      <c r="AJ164" s="216"/>
      <c r="AK164" s="221" t="str">
        <f>BerM3!U164</f>
        <v>OK</v>
      </c>
    </row>
    <row r="165" spans="1:37" ht="14.1" customHeight="1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141"/>
      <c r="F165" s="135">
        <f>'M2-In'!F165</f>
        <v>0</v>
      </c>
      <c r="G165" s="135">
        <f>'M2-In'!G165</f>
        <v>0</v>
      </c>
      <c r="H165" s="135">
        <f>'M2-In'!H165</f>
        <v>0</v>
      </c>
      <c r="I165" s="135">
        <f>'M2-In'!I165</f>
        <v>0</v>
      </c>
      <c r="J165" s="135">
        <f>'M2-In'!J165</f>
        <v>0</v>
      </c>
      <c r="K165" s="135">
        <f>'M2-In'!K165</f>
        <v>0</v>
      </c>
      <c r="L165" s="135">
        <f>'M2-In'!L165</f>
        <v>0</v>
      </c>
      <c r="M165" s="181">
        <f>BerM3!E165</f>
        <v>0</v>
      </c>
      <c r="N165" s="202">
        <f>'M2-In'!N165</f>
        <v>0</v>
      </c>
      <c r="O165" s="141"/>
      <c r="P165" s="202"/>
      <c r="Q165" s="205"/>
      <c r="R165" s="222" t="str">
        <f>BerM3!G165</f>
        <v>OK</v>
      </c>
      <c r="S165" s="141"/>
      <c r="T165" s="180">
        <f>BerM3!P165</f>
        <v>0</v>
      </c>
      <c r="U165" s="202"/>
      <c r="V165" s="221" t="str">
        <f>BerM3!R165</f>
        <v>OK</v>
      </c>
      <c r="W165" s="180">
        <f>BerM3!S165</f>
        <v>0</v>
      </c>
      <c r="X165" s="143"/>
      <c r="Y165" s="135"/>
      <c r="Z165" s="135"/>
      <c r="AA165" s="135"/>
      <c r="AB165" s="135"/>
      <c r="AC165" s="182"/>
      <c r="AD165" s="216"/>
      <c r="AE165" s="216"/>
      <c r="AF165" s="216"/>
      <c r="AG165" s="216"/>
      <c r="AH165" s="216"/>
      <c r="AI165" s="216"/>
      <c r="AJ165" s="216"/>
      <c r="AK165" s="221" t="str">
        <f>BerM3!U165</f>
        <v>OK</v>
      </c>
    </row>
    <row r="166" spans="1:37" ht="14.1" customHeight="1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141"/>
      <c r="F166" s="135">
        <f>'M2-In'!F166</f>
        <v>0</v>
      </c>
      <c r="G166" s="135">
        <f>'M2-In'!G166</f>
        <v>0</v>
      </c>
      <c r="H166" s="135">
        <f>'M2-In'!H166</f>
        <v>0</v>
      </c>
      <c r="I166" s="135">
        <f>'M2-In'!I166</f>
        <v>0</v>
      </c>
      <c r="J166" s="135">
        <f>'M2-In'!J166</f>
        <v>0</v>
      </c>
      <c r="K166" s="135">
        <f>'M2-In'!K166</f>
        <v>0</v>
      </c>
      <c r="L166" s="135">
        <f>'M2-In'!L166</f>
        <v>0</v>
      </c>
      <c r="M166" s="181">
        <f>BerM3!E166</f>
        <v>0</v>
      </c>
      <c r="N166" s="202">
        <f>'M2-In'!N166</f>
        <v>0</v>
      </c>
      <c r="O166" s="141"/>
      <c r="P166" s="202"/>
      <c r="Q166" s="205"/>
      <c r="R166" s="222" t="str">
        <f>BerM3!G166</f>
        <v>OK</v>
      </c>
      <c r="S166" s="141"/>
      <c r="T166" s="180">
        <f>BerM3!P166</f>
        <v>0</v>
      </c>
      <c r="U166" s="202"/>
      <c r="V166" s="221" t="str">
        <f>BerM3!R166</f>
        <v>OK</v>
      </c>
      <c r="W166" s="180">
        <f>BerM3!S166</f>
        <v>0</v>
      </c>
      <c r="X166" s="143"/>
      <c r="Y166" s="135"/>
      <c r="Z166" s="135"/>
      <c r="AA166" s="135"/>
      <c r="AB166" s="135"/>
      <c r="AC166" s="182"/>
      <c r="AD166" s="216"/>
      <c r="AE166" s="216"/>
      <c r="AF166" s="216"/>
      <c r="AG166" s="216"/>
      <c r="AH166" s="216"/>
      <c r="AI166" s="216"/>
      <c r="AJ166" s="216"/>
      <c r="AK166" s="221" t="str">
        <f>BerM3!U166</f>
        <v>OK</v>
      </c>
    </row>
    <row r="167" spans="1:37" ht="14.1" customHeight="1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141"/>
      <c r="F167" s="135">
        <f>'M2-In'!F167</f>
        <v>0</v>
      </c>
      <c r="G167" s="135">
        <f>'M2-In'!G167</f>
        <v>0</v>
      </c>
      <c r="H167" s="135">
        <f>'M2-In'!H167</f>
        <v>0</v>
      </c>
      <c r="I167" s="135">
        <f>'M2-In'!I167</f>
        <v>0</v>
      </c>
      <c r="J167" s="135">
        <f>'M2-In'!J167</f>
        <v>0</v>
      </c>
      <c r="K167" s="135">
        <f>'M2-In'!K167</f>
        <v>0</v>
      </c>
      <c r="L167" s="135">
        <f>'M2-In'!L167</f>
        <v>0</v>
      </c>
      <c r="M167" s="181">
        <f>BerM3!E167</f>
        <v>0</v>
      </c>
      <c r="N167" s="202">
        <f>'M2-In'!N167</f>
        <v>0</v>
      </c>
      <c r="O167" s="141"/>
      <c r="P167" s="202"/>
      <c r="Q167" s="205"/>
      <c r="R167" s="222" t="str">
        <f>BerM3!G167</f>
        <v>OK</v>
      </c>
      <c r="S167" s="141"/>
      <c r="T167" s="180">
        <f>BerM3!P167</f>
        <v>0</v>
      </c>
      <c r="U167" s="202"/>
      <c r="V167" s="221" t="str">
        <f>BerM3!R167</f>
        <v>OK</v>
      </c>
      <c r="W167" s="180">
        <f>BerM3!S167</f>
        <v>0</v>
      </c>
      <c r="X167" s="143"/>
      <c r="Y167" s="135"/>
      <c r="Z167" s="135"/>
      <c r="AA167" s="135"/>
      <c r="AB167" s="135"/>
      <c r="AC167" s="182"/>
      <c r="AD167" s="216"/>
      <c r="AE167" s="216"/>
      <c r="AF167" s="216"/>
      <c r="AG167" s="216"/>
      <c r="AH167" s="216"/>
      <c r="AI167" s="216"/>
      <c r="AJ167" s="216"/>
      <c r="AK167" s="221" t="str">
        <f>BerM3!U167</f>
        <v>OK</v>
      </c>
    </row>
    <row r="168" spans="1:37" ht="14.1" customHeight="1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141"/>
      <c r="F168" s="135">
        <f>'M2-In'!F168</f>
        <v>0</v>
      </c>
      <c r="G168" s="135">
        <f>'M2-In'!G168</f>
        <v>0</v>
      </c>
      <c r="H168" s="135">
        <f>'M2-In'!H168</f>
        <v>0</v>
      </c>
      <c r="I168" s="135">
        <f>'M2-In'!I168</f>
        <v>0</v>
      </c>
      <c r="J168" s="135">
        <f>'M2-In'!J168</f>
        <v>0</v>
      </c>
      <c r="K168" s="135">
        <f>'M2-In'!K168</f>
        <v>0</v>
      </c>
      <c r="L168" s="135">
        <f>'M2-In'!L168</f>
        <v>0</v>
      </c>
      <c r="M168" s="181">
        <f>BerM3!E168</f>
        <v>0</v>
      </c>
      <c r="N168" s="202">
        <f>'M2-In'!N168</f>
        <v>0</v>
      </c>
      <c r="O168" s="141"/>
      <c r="P168" s="202"/>
      <c r="Q168" s="205"/>
      <c r="R168" s="222" t="str">
        <f>BerM3!G168</f>
        <v>OK</v>
      </c>
      <c r="S168" s="141"/>
      <c r="T168" s="180">
        <f>BerM3!P168</f>
        <v>0</v>
      </c>
      <c r="U168" s="202"/>
      <c r="V168" s="221" t="str">
        <f>BerM3!R168</f>
        <v>OK</v>
      </c>
      <c r="W168" s="180">
        <f>BerM3!S168</f>
        <v>0</v>
      </c>
      <c r="X168" s="143"/>
      <c r="Y168" s="135"/>
      <c r="Z168" s="135"/>
      <c r="AA168" s="135"/>
      <c r="AB168" s="135"/>
      <c r="AC168" s="182"/>
      <c r="AD168" s="216"/>
      <c r="AE168" s="216"/>
      <c r="AF168" s="216"/>
      <c r="AG168" s="216"/>
      <c r="AH168" s="216"/>
      <c r="AI168" s="216"/>
      <c r="AJ168" s="216"/>
      <c r="AK168" s="221" t="str">
        <f>BerM3!U168</f>
        <v>OK</v>
      </c>
    </row>
    <row r="169" spans="1:37" ht="14.1" customHeight="1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141"/>
      <c r="F169" s="135">
        <f>'M2-In'!F169</f>
        <v>0</v>
      </c>
      <c r="G169" s="135">
        <f>'M2-In'!G169</f>
        <v>0</v>
      </c>
      <c r="H169" s="135">
        <f>'M2-In'!H169</f>
        <v>0</v>
      </c>
      <c r="I169" s="135">
        <f>'M2-In'!I169</f>
        <v>0</v>
      </c>
      <c r="J169" s="135">
        <f>'M2-In'!J169</f>
        <v>0</v>
      </c>
      <c r="K169" s="135">
        <f>'M2-In'!K169</f>
        <v>0</v>
      </c>
      <c r="L169" s="135">
        <f>'M2-In'!L169</f>
        <v>0</v>
      </c>
      <c r="M169" s="181">
        <f>BerM3!E169</f>
        <v>0</v>
      </c>
      <c r="N169" s="202">
        <f>'M2-In'!N169</f>
        <v>0</v>
      </c>
      <c r="O169" s="141"/>
      <c r="P169" s="202"/>
      <c r="Q169" s="205"/>
      <c r="R169" s="222" t="str">
        <f>BerM3!G169</f>
        <v>OK</v>
      </c>
      <c r="S169" s="141"/>
      <c r="T169" s="180">
        <f>BerM3!P169</f>
        <v>0</v>
      </c>
      <c r="U169" s="202"/>
      <c r="V169" s="221" t="str">
        <f>BerM3!R169</f>
        <v>OK</v>
      </c>
      <c r="W169" s="180">
        <f>BerM3!S169</f>
        <v>0</v>
      </c>
      <c r="X169" s="143"/>
      <c r="Y169" s="135"/>
      <c r="Z169" s="135"/>
      <c r="AA169" s="135"/>
      <c r="AB169" s="135"/>
      <c r="AC169" s="182"/>
      <c r="AD169" s="216"/>
      <c r="AE169" s="216"/>
      <c r="AF169" s="216"/>
      <c r="AG169" s="216"/>
      <c r="AH169" s="216"/>
      <c r="AI169" s="216"/>
      <c r="AJ169" s="216"/>
      <c r="AK169" s="221" t="str">
        <f>BerM3!U169</f>
        <v>OK</v>
      </c>
    </row>
    <row r="170" spans="1:37" ht="14.1" customHeight="1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141"/>
      <c r="F170" s="135">
        <f>'M2-In'!F170</f>
        <v>0</v>
      </c>
      <c r="G170" s="135">
        <f>'M2-In'!G170</f>
        <v>0</v>
      </c>
      <c r="H170" s="135">
        <f>'M2-In'!H170</f>
        <v>0</v>
      </c>
      <c r="I170" s="135">
        <f>'M2-In'!I170</f>
        <v>0</v>
      </c>
      <c r="J170" s="135">
        <f>'M2-In'!J170</f>
        <v>0</v>
      </c>
      <c r="K170" s="135">
        <f>'M2-In'!K170</f>
        <v>0</v>
      </c>
      <c r="L170" s="135">
        <f>'M2-In'!L170</f>
        <v>0</v>
      </c>
      <c r="M170" s="181">
        <f>BerM3!E170</f>
        <v>0</v>
      </c>
      <c r="N170" s="202">
        <f>'M2-In'!N170</f>
        <v>0</v>
      </c>
      <c r="O170" s="141"/>
      <c r="P170" s="202"/>
      <c r="Q170" s="205"/>
      <c r="R170" s="222" t="str">
        <f>BerM3!G170</f>
        <v>OK</v>
      </c>
      <c r="S170" s="141"/>
      <c r="T170" s="180">
        <f>BerM3!P170</f>
        <v>0</v>
      </c>
      <c r="U170" s="202"/>
      <c r="V170" s="221" t="str">
        <f>BerM3!R170</f>
        <v>OK</v>
      </c>
      <c r="W170" s="180">
        <f>BerM3!S170</f>
        <v>0</v>
      </c>
      <c r="X170" s="143"/>
      <c r="Y170" s="135"/>
      <c r="Z170" s="135"/>
      <c r="AA170" s="135"/>
      <c r="AB170" s="135"/>
      <c r="AC170" s="182"/>
      <c r="AD170" s="216"/>
      <c r="AE170" s="216"/>
      <c r="AF170" s="216"/>
      <c r="AG170" s="216"/>
      <c r="AH170" s="216"/>
      <c r="AI170" s="216"/>
      <c r="AJ170" s="216"/>
      <c r="AK170" s="221" t="str">
        <f>BerM3!U170</f>
        <v>OK</v>
      </c>
    </row>
    <row r="171" spans="1:37" ht="14.1" customHeight="1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141"/>
      <c r="F171" s="135">
        <f>'M2-In'!F171</f>
        <v>0</v>
      </c>
      <c r="G171" s="135">
        <f>'M2-In'!G171</f>
        <v>0</v>
      </c>
      <c r="H171" s="135">
        <f>'M2-In'!H171</f>
        <v>0</v>
      </c>
      <c r="I171" s="135">
        <f>'M2-In'!I171</f>
        <v>0</v>
      </c>
      <c r="J171" s="135">
        <f>'M2-In'!J171</f>
        <v>0</v>
      </c>
      <c r="K171" s="135">
        <f>'M2-In'!K171</f>
        <v>0</v>
      </c>
      <c r="L171" s="135">
        <f>'M2-In'!L171</f>
        <v>0</v>
      </c>
      <c r="M171" s="181">
        <f>BerM3!E171</f>
        <v>0</v>
      </c>
      <c r="N171" s="202">
        <f>'M2-In'!N171</f>
        <v>0</v>
      </c>
      <c r="O171" s="141"/>
      <c r="P171" s="202"/>
      <c r="Q171" s="205"/>
      <c r="R171" s="222" t="str">
        <f>BerM3!G171</f>
        <v>OK</v>
      </c>
      <c r="S171" s="141"/>
      <c r="T171" s="180">
        <f>BerM3!P171</f>
        <v>0</v>
      </c>
      <c r="U171" s="202"/>
      <c r="V171" s="221" t="str">
        <f>BerM3!R171</f>
        <v>OK</v>
      </c>
      <c r="W171" s="180">
        <f>BerM3!S171</f>
        <v>0</v>
      </c>
      <c r="X171" s="143"/>
      <c r="Y171" s="135"/>
      <c r="Z171" s="135"/>
      <c r="AA171" s="135"/>
      <c r="AB171" s="135"/>
      <c r="AC171" s="182"/>
      <c r="AD171" s="216"/>
      <c r="AE171" s="216"/>
      <c r="AF171" s="216"/>
      <c r="AG171" s="216"/>
      <c r="AH171" s="216"/>
      <c r="AI171" s="216"/>
      <c r="AJ171" s="216"/>
      <c r="AK171" s="221" t="str">
        <f>BerM3!U171</f>
        <v>OK</v>
      </c>
    </row>
    <row r="172" spans="1:37" ht="14.1" customHeight="1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141"/>
      <c r="F172" s="135">
        <f>'M2-In'!F172</f>
        <v>0</v>
      </c>
      <c r="G172" s="135">
        <f>'M2-In'!G172</f>
        <v>0</v>
      </c>
      <c r="H172" s="135">
        <f>'M2-In'!H172</f>
        <v>0</v>
      </c>
      <c r="I172" s="135">
        <f>'M2-In'!I172</f>
        <v>0</v>
      </c>
      <c r="J172" s="135">
        <f>'M2-In'!J172</f>
        <v>0</v>
      </c>
      <c r="K172" s="135">
        <f>'M2-In'!K172</f>
        <v>0</v>
      </c>
      <c r="L172" s="135">
        <f>'M2-In'!L172</f>
        <v>0</v>
      </c>
      <c r="M172" s="181">
        <f>BerM3!E172</f>
        <v>0</v>
      </c>
      <c r="N172" s="202">
        <f>'M2-In'!N172</f>
        <v>0</v>
      </c>
      <c r="O172" s="141"/>
      <c r="P172" s="202"/>
      <c r="Q172" s="205"/>
      <c r="R172" s="222" t="str">
        <f>BerM3!G172</f>
        <v>OK</v>
      </c>
      <c r="S172" s="141"/>
      <c r="T172" s="180">
        <f>BerM3!P172</f>
        <v>0</v>
      </c>
      <c r="U172" s="202"/>
      <c r="V172" s="221" t="str">
        <f>BerM3!R172</f>
        <v>OK</v>
      </c>
      <c r="W172" s="180">
        <f>BerM3!S172</f>
        <v>0</v>
      </c>
      <c r="X172" s="143"/>
      <c r="Y172" s="135"/>
      <c r="Z172" s="135"/>
      <c r="AA172" s="135"/>
      <c r="AB172" s="135"/>
      <c r="AC172" s="182"/>
      <c r="AD172" s="216"/>
      <c r="AE172" s="216"/>
      <c r="AF172" s="216"/>
      <c r="AG172" s="216"/>
      <c r="AH172" s="216"/>
      <c r="AI172" s="216"/>
      <c r="AJ172" s="216"/>
      <c r="AK172" s="221" t="str">
        <f>BerM3!U172</f>
        <v>OK</v>
      </c>
    </row>
    <row r="173" spans="1:37" ht="14.1" customHeight="1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141"/>
      <c r="F173" s="135">
        <f>'M2-In'!F173</f>
        <v>0</v>
      </c>
      <c r="G173" s="135">
        <f>'M2-In'!G173</f>
        <v>0</v>
      </c>
      <c r="H173" s="135">
        <f>'M2-In'!H173</f>
        <v>0</v>
      </c>
      <c r="I173" s="135">
        <f>'M2-In'!I173</f>
        <v>0</v>
      </c>
      <c r="J173" s="135">
        <f>'M2-In'!J173</f>
        <v>0</v>
      </c>
      <c r="K173" s="135">
        <f>'M2-In'!K173</f>
        <v>0</v>
      </c>
      <c r="L173" s="135">
        <f>'M2-In'!L173</f>
        <v>0</v>
      </c>
      <c r="M173" s="181">
        <f>BerM3!E173</f>
        <v>0</v>
      </c>
      <c r="N173" s="202">
        <f>'M2-In'!N173</f>
        <v>0</v>
      </c>
      <c r="O173" s="141"/>
      <c r="P173" s="202"/>
      <c r="Q173" s="205"/>
      <c r="R173" s="222" t="str">
        <f>BerM3!G173</f>
        <v>OK</v>
      </c>
      <c r="S173" s="141"/>
      <c r="T173" s="180">
        <f>BerM3!P173</f>
        <v>0</v>
      </c>
      <c r="U173" s="202"/>
      <c r="V173" s="221" t="str">
        <f>BerM3!R173</f>
        <v>OK</v>
      </c>
      <c r="W173" s="180">
        <f>BerM3!S173</f>
        <v>0</v>
      </c>
      <c r="X173" s="143"/>
      <c r="Y173" s="135"/>
      <c r="Z173" s="135"/>
      <c r="AA173" s="135"/>
      <c r="AB173" s="135"/>
      <c r="AC173" s="182"/>
      <c r="AD173" s="216"/>
      <c r="AE173" s="216"/>
      <c r="AF173" s="216"/>
      <c r="AG173" s="216"/>
      <c r="AH173" s="216"/>
      <c r="AI173" s="216"/>
      <c r="AJ173" s="216"/>
      <c r="AK173" s="221" t="str">
        <f>BerM3!U173</f>
        <v>OK</v>
      </c>
    </row>
    <row r="174" spans="1:37" ht="14.1" customHeight="1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141"/>
      <c r="F174" s="135">
        <f>'M2-In'!F174</f>
        <v>0</v>
      </c>
      <c r="G174" s="135">
        <f>'M2-In'!G174</f>
        <v>0</v>
      </c>
      <c r="H174" s="135">
        <f>'M2-In'!H174</f>
        <v>0</v>
      </c>
      <c r="I174" s="135">
        <f>'M2-In'!I174</f>
        <v>0</v>
      </c>
      <c r="J174" s="135">
        <f>'M2-In'!J174</f>
        <v>0</v>
      </c>
      <c r="K174" s="135">
        <f>'M2-In'!K174</f>
        <v>0</v>
      </c>
      <c r="L174" s="135">
        <f>'M2-In'!L174</f>
        <v>0</v>
      </c>
      <c r="M174" s="181">
        <f>BerM3!E174</f>
        <v>0</v>
      </c>
      <c r="N174" s="202">
        <f>'M2-In'!N174</f>
        <v>0</v>
      </c>
      <c r="O174" s="141"/>
      <c r="P174" s="202"/>
      <c r="Q174" s="205"/>
      <c r="R174" s="222" t="str">
        <f>BerM3!G174</f>
        <v>OK</v>
      </c>
      <c r="S174" s="141"/>
      <c r="T174" s="180">
        <f>BerM3!P174</f>
        <v>0</v>
      </c>
      <c r="U174" s="202"/>
      <c r="V174" s="221" t="str">
        <f>BerM3!R174</f>
        <v>OK</v>
      </c>
      <c r="W174" s="180">
        <f>BerM3!S174</f>
        <v>0</v>
      </c>
      <c r="X174" s="143"/>
      <c r="Y174" s="135"/>
      <c r="Z174" s="135"/>
      <c r="AA174" s="135"/>
      <c r="AB174" s="135"/>
      <c r="AC174" s="182"/>
      <c r="AD174" s="216"/>
      <c r="AE174" s="216"/>
      <c r="AF174" s="216"/>
      <c r="AG174" s="216"/>
      <c r="AH174" s="216"/>
      <c r="AI174" s="216"/>
      <c r="AJ174" s="216"/>
      <c r="AK174" s="221" t="str">
        <f>BerM3!U174</f>
        <v>OK</v>
      </c>
    </row>
    <row r="175" spans="1:37" ht="14.1" customHeight="1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141"/>
      <c r="F175" s="135">
        <f>'M2-In'!F175</f>
        <v>0</v>
      </c>
      <c r="G175" s="135">
        <f>'M2-In'!G175</f>
        <v>0</v>
      </c>
      <c r="H175" s="135">
        <f>'M2-In'!H175</f>
        <v>0</v>
      </c>
      <c r="I175" s="135">
        <f>'M2-In'!I175</f>
        <v>0</v>
      </c>
      <c r="J175" s="135">
        <f>'M2-In'!J175</f>
        <v>0</v>
      </c>
      <c r="K175" s="135">
        <f>'M2-In'!K175</f>
        <v>0</v>
      </c>
      <c r="L175" s="135">
        <f>'M2-In'!L175</f>
        <v>0</v>
      </c>
      <c r="M175" s="181">
        <f>BerM3!E175</f>
        <v>0</v>
      </c>
      <c r="N175" s="202">
        <f>'M2-In'!N175</f>
        <v>0</v>
      </c>
      <c r="O175" s="141"/>
      <c r="P175" s="202"/>
      <c r="Q175" s="205"/>
      <c r="R175" s="222" t="str">
        <f>BerM3!G175</f>
        <v>OK</v>
      </c>
      <c r="S175" s="141"/>
      <c r="T175" s="180">
        <f>BerM3!P175</f>
        <v>0</v>
      </c>
      <c r="U175" s="202"/>
      <c r="V175" s="221" t="str">
        <f>BerM3!R175</f>
        <v>OK</v>
      </c>
      <c r="W175" s="180">
        <f>BerM3!S175</f>
        <v>0</v>
      </c>
      <c r="X175" s="143"/>
      <c r="Y175" s="135"/>
      <c r="Z175" s="135"/>
      <c r="AA175" s="135"/>
      <c r="AB175" s="135"/>
      <c r="AC175" s="182"/>
      <c r="AD175" s="216"/>
      <c r="AE175" s="216"/>
      <c r="AF175" s="216"/>
      <c r="AG175" s="216"/>
      <c r="AH175" s="216"/>
      <c r="AI175" s="216"/>
      <c r="AJ175" s="216"/>
      <c r="AK175" s="221" t="str">
        <f>BerM3!U175</f>
        <v>OK</v>
      </c>
    </row>
    <row r="176" spans="1:37" ht="14.1" customHeight="1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141"/>
      <c r="F176" s="135">
        <f>'M2-In'!F176</f>
        <v>0</v>
      </c>
      <c r="G176" s="135">
        <f>'M2-In'!G176</f>
        <v>0</v>
      </c>
      <c r="H176" s="135">
        <f>'M2-In'!H176</f>
        <v>0</v>
      </c>
      <c r="I176" s="135">
        <f>'M2-In'!I176</f>
        <v>0</v>
      </c>
      <c r="J176" s="135">
        <f>'M2-In'!J176</f>
        <v>0</v>
      </c>
      <c r="K176" s="135">
        <f>'M2-In'!K176</f>
        <v>0</v>
      </c>
      <c r="L176" s="135">
        <f>'M2-In'!L176</f>
        <v>0</v>
      </c>
      <c r="M176" s="181">
        <f>BerM3!E176</f>
        <v>0</v>
      </c>
      <c r="N176" s="202">
        <f>'M2-In'!N176</f>
        <v>0</v>
      </c>
      <c r="O176" s="141"/>
      <c r="P176" s="202"/>
      <c r="Q176" s="205"/>
      <c r="R176" s="222" t="str">
        <f>BerM3!G176</f>
        <v>OK</v>
      </c>
      <c r="S176" s="141"/>
      <c r="T176" s="180">
        <f>BerM3!P176</f>
        <v>0</v>
      </c>
      <c r="U176" s="202"/>
      <c r="V176" s="221" t="str">
        <f>BerM3!R176</f>
        <v>OK</v>
      </c>
      <c r="W176" s="180">
        <f>BerM3!S176</f>
        <v>0</v>
      </c>
      <c r="X176" s="143"/>
      <c r="Y176" s="135"/>
      <c r="Z176" s="135"/>
      <c r="AA176" s="135"/>
      <c r="AB176" s="135"/>
      <c r="AC176" s="182"/>
      <c r="AD176" s="216"/>
      <c r="AE176" s="216"/>
      <c r="AF176" s="216"/>
      <c r="AG176" s="216"/>
      <c r="AH176" s="216"/>
      <c r="AI176" s="216"/>
      <c r="AJ176" s="216"/>
      <c r="AK176" s="221" t="str">
        <f>BerM3!U176</f>
        <v>OK</v>
      </c>
    </row>
    <row r="177" spans="1:37" ht="14.1" customHeight="1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141"/>
      <c r="F177" s="135">
        <f>'M2-In'!F177</f>
        <v>0</v>
      </c>
      <c r="G177" s="135">
        <f>'M2-In'!G177</f>
        <v>0</v>
      </c>
      <c r="H177" s="135">
        <f>'M2-In'!H177</f>
        <v>0</v>
      </c>
      <c r="I177" s="135">
        <f>'M2-In'!I177</f>
        <v>0</v>
      </c>
      <c r="J177" s="135">
        <f>'M2-In'!J177</f>
        <v>0</v>
      </c>
      <c r="K177" s="135">
        <f>'M2-In'!K177</f>
        <v>0</v>
      </c>
      <c r="L177" s="135">
        <f>'M2-In'!L177</f>
        <v>0</v>
      </c>
      <c r="M177" s="181">
        <f>BerM3!E177</f>
        <v>0</v>
      </c>
      <c r="N177" s="202">
        <f>'M2-In'!N177</f>
        <v>0</v>
      </c>
      <c r="O177" s="141"/>
      <c r="P177" s="202"/>
      <c r="Q177" s="205"/>
      <c r="R177" s="222" t="str">
        <f>BerM3!G177</f>
        <v>OK</v>
      </c>
      <c r="S177" s="141"/>
      <c r="T177" s="180">
        <f>BerM3!P177</f>
        <v>0</v>
      </c>
      <c r="U177" s="202"/>
      <c r="V177" s="221" t="str">
        <f>BerM3!R177</f>
        <v>OK</v>
      </c>
      <c r="W177" s="180">
        <f>BerM3!S177</f>
        <v>0</v>
      </c>
      <c r="X177" s="143"/>
      <c r="Y177" s="135"/>
      <c r="Z177" s="135"/>
      <c r="AA177" s="135"/>
      <c r="AB177" s="135"/>
      <c r="AC177" s="182"/>
      <c r="AD177" s="216"/>
      <c r="AE177" s="216"/>
      <c r="AF177" s="216"/>
      <c r="AG177" s="216"/>
      <c r="AH177" s="216"/>
      <c r="AI177" s="216"/>
      <c r="AJ177" s="216"/>
      <c r="AK177" s="221" t="str">
        <f>BerM3!U177</f>
        <v>OK</v>
      </c>
    </row>
    <row r="178" spans="1:37" ht="14.1" customHeight="1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141"/>
      <c r="F178" s="135">
        <f>'M2-In'!F178</f>
        <v>0</v>
      </c>
      <c r="G178" s="135">
        <f>'M2-In'!G178</f>
        <v>0</v>
      </c>
      <c r="H178" s="135">
        <f>'M2-In'!H178</f>
        <v>0</v>
      </c>
      <c r="I178" s="135">
        <f>'M2-In'!I178</f>
        <v>0</v>
      </c>
      <c r="J178" s="135">
        <f>'M2-In'!J178</f>
        <v>0</v>
      </c>
      <c r="K178" s="135">
        <f>'M2-In'!K178</f>
        <v>0</v>
      </c>
      <c r="L178" s="135">
        <f>'M2-In'!L178</f>
        <v>0</v>
      </c>
      <c r="M178" s="181">
        <f>BerM3!E178</f>
        <v>0</v>
      </c>
      <c r="N178" s="202">
        <f>'M2-In'!N178</f>
        <v>0</v>
      </c>
      <c r="O178" s="141"/>
      <c r="P178" s="202"/>
      <c r="Q178" s="205"/>
      <c r="R178" s="222" t="str">
        <f>BerM3!G178</f>
        <v>OK</v>
      </c>
      <c r="S178" s="141"/>
      <c r="T178" s="180">
        <f>BerM3!P178</f>
        <v>0</v>
      </c>
      <c r="U178" s="202"/>
      <c r="V178" s="221" t="str">
        <f>BerM3!R178</f>
        <v>OK</v>
      </c>
      <c r="W178" s="180">
        <f>BerM3!S178</f>
        <v>0</v>
      </c>
      <c r="X178" s="143"/>
      <c r="Y178" s="135"/>
      <c r="Z178" s="135"/>
      <c r="AA178" s="135"/>
      <c r="AB178" s="135"/>
      <c r="AC178" s="182"/>
      <c r="AD178" s="216"/>
      <c r="AE178" s="216"/>
      <c r="AF178" s="216"/>
      <c r="AG178" s="216"/>
      <c r="AH178" s="216"/>
      <c r="AI178" s="216"/>
      <c r="AJ178" s="216"/>
      <c r="AK178" s="221" t="str">
        <f>BerM3!U178</f>
        <v>OK</v>
      </c>
    </row>
    <row r="179" spans="1:37" ht="14.1" customHeight="1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141"/>
      <c r="F179" s="135">
        <f>'M2-In'!F179</f>
        <v>0</v>
      </c>
      <c r="G179" s="135">
        <f>'M2-In'!G179</f>
        <v>0</v>
      </c>
      <c r="H179" s="135">
        <f>'M2-In'!H179</f>
        <v>0</v>
      </c>
      <c r="I179" s="135">
        <f>'M2-In'!I179</f>
        <v>0</v>
      </c>
      <c r="J179" s="135">
        <f>'M2-In'!J179</f>
        <v>0</v>
      </c>
      <c r="K179" s="135">
        <f>'M2-In'!K179</f>
        <v>0</v>
      </c>
      <c r="L179" s="135">
        <f>'M2-In'!L179</f>
        <v>0</v>
      </c>
      <c r="M179" s="181">
        <f>BerM3!E179</f>
        <v>0</v>
      </c>
      <c r="N179" s="202">
        <f>'M2-In'!N179</f>
        <v>0</v>
      </c>
      <c r="O179" s="141"/>
      <c r="P179" s="202"/>
      <c r="Q179" s="205"/>
      <c r="R179" s="222" t="str">
        <f>BerM3!G179</f>
        <v>OK</v>
      </c>
      <c r="S179" s="141"/>
      <c r="T179" s="180">
        <f>BerM3!P179</f>
        <v>0</v>
      </c>
      <c r="U179" s="202"/>
      <c r="V179" s="221" t="str">
        <f>BerM3!R179</f>
        <v>OK</v>
      </c>
      <c r="W179" s="180">
        <f>BerM3!S179</f>
        <v>0</v>
      </c>
      <c r="X179" s="143"/>
      <c r="Y179" s="135"/>
      <c r="Z179" s="135"/>
      <c r="AA179" s="135"/>
      <c r="AB179" s="135"/>
      <c r="AC179" s="182"/>
      <c r="AD179" s="216"/>
      <c r="AE179" s="216"/>
      <c r="AF179" s="216"/>
      <c r="AG179" s="216"/>
      <c r="AH179" s="216"/>
      <c r="AI179" s="216"/>
      <c r="AJ179" s="216"/>
      <c r="AK179" s="221" t="str">
        <f>BerM3!U179</f>
        <v>OK</v>
      </c>
    </row>
    <row r="180" spans="1:37" ht="14.1" customHeight="1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141"/>
      <c r="F180" s="135">
        <f>'M2-In'!F180</f>
        <v>0</v>
      </c>
      <c r="G180" s="135">
        <f>'M2-In'!G180</f>
        <v>0</v>
      </c>
      <c r="H180" s="135">
        <f>'M2-In'!H180</f>
        <v>0</v>
      </c>
      <c r="I180" s="135">
        <f>'M2-In'!I180</f>
        <v>0</v>
      </c>
      <c r="J180" s="135">
        <f>'M2-In'!J180</f>
        <v>0</v>
      </c>
      <c r="K180" s="135">
        <f>'M2-In'!K180</f>
        <v>0</v>
      </c>
      <c r="L180" s="135">
        <f>'M2-In'!L180</f>
        <v>0</v>
      </c>
      <c r="M180" s="181">
        <f>BerM3!E180</f>
        <v>0</v>
      </c>
      <c r="N180" s="202">
        <f>'M2-In'!N180</f>
        <v>0</v>
      </c>
      <c r="O180" s="141"/>
      <c r="P180" s="202"/>
      <c r="Q180" s="205"/>
      <c r="R180" s="222" t="str">
        <f>BerM3!G180</f>
        <v>OK</v>
      </c>
      <c r="S180" s="141"/>
      <c r="T180" s="180">
        <f>BerM3!P180</f>
        <v>0</v>
      </c>
      <c r="U180" s="202"/>
      <c r="V180" s="221" t="str">
        <f>BerM3!R180</f>
        <v>OK</v>
      </c>
      <c r="W180" s="180">
        <f>BerM3!S180</f>
        <v>0</v>
      </c>
      <c r="X180" s="143"/>
      <c r="Y180" s="135"/>
      <c r="Z180" s="135"/>
      <c r="AA180" s="135"/>
      <c r="AB180" s="135"/>
      <c r="AC180" s="182"/>
      <c r="AD180" s="216"/>
      <c r="AE180" s="216"/>
      <c r="AF180" s="216"/>
      <c r="AG180" s="216"/>
      <c r="AH180" s="216"/>
      <c r="AI180" s="216"/>
      <c r="AJ180" s="216"/>
      <c r="AK180" s="221" t="str">
        <f>BerM3!U180</f>
        <v>OK</v>
      </c>
    </row>
    <row r="181" spans="1:37" ht="14.1" customHeight="1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141"/>
      <c r="F181" s="135">
        <f>'M2-In'!F181</f>
        <v>0</v>
      </c>
      <c r="G181" s="135">
        <f>'M2-In'!G181</f>
        <v>0</v>
      </c>
      <c r="H181" s="135">
        <f>'M2-In'!H181</f>
        <v>0</v>
      </c>
      <c r="I181" s="135">
        <f>'M2-In'!I181</f>
        <v>0</v>
      </c>
      <c r="J181" s="135">
        <f>'M2-In'!J181</f>
        <v>0</v>
      </c>
      <c r="K181" s="135">
        <f>'M2-In'!K181</f>
        <v>0</v>
      </c>
      <c r="L181" s="135">
        <f>'M2-In'!L181</f>
        <v>0</v>
      </c>
      <c r="M181" s="181">
        <f>BerM3!E181</f>
        <v>0</v>
      </c>
      <c r="N181" s="202">
        <f>'M2-In'!N181</f>
        <v>0</v>
      </c>
      <c r="O181" s="141"/>
      <c r="P181" s="202"/>
      <c r="Q181" s="205"/>
      <c r="R181" s="222" t="str">
        <f>BerM3!G181</f>
        <v>OK</v>
      </c>
      <c r="S181" s="141"/>
      <c r="T181" s="180">
        <f>BerM3!P181</f>
        <v>0</v>
      </c>
      <c r="U181" s="202"/>
      <c r="V181" s="221" t="str">
        <f>BerM3!R181</f>
        <v>OK</v>
      </c>
      <c r="W181" s="180">
        <f>BerM3!S181</f>
        <v>0</v>
      </c>
      <c r="X181" s="143"/>
      <c r="Y181" s="135"/>
      <c r="Z181" s="135"/>
      <c r="AA181" s="135"/>
      <c r="AB181" s="135"/>
      <c r="AC181" s="182"/>
      <c r="AD181" s="216"/>
      <c r="AE181" s="216"/>
      <c r="AF181" s="216"/>
      <c r="AG181" s="216"/>
      <c r="AH181" s="216"/>
      <c r="AI181" s="216"/>
      <c r="AJ181" s="216"/>
      <c r="AK181" s="221" t="str">
        <f>BerM3!U181</f>
        <v>OK</v>
      </c>
    </row>
    <row r="182" spans="1:37" ht="14.1" customHeight="1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141"/>
      <c r="F182" s="135">
        <f>'M2-In'!F182</f>
        <v>0</v>
      </c>
      <c r="G182" s="135">
        <f>'M2-In'!G182</f>
        <v>0</v>
      </c>
      <c r="H182" s="135">
        <f>'M2-In'!H182</f>
        <v>0</v>
      </c>
      <c r="I182" s="135">
        <f>'M2-In'!I182</f>
        <v>0</v>
      </c>
      <c r="J182" s="135">
        <f>'M2-In'!J182</f>
        <v>0</v>
      </c>
      <c r="K182" s="135">
        <f>'M2-In'!K182</f>
        <v>0</v>
      </c>
      <c r="L182" s="135">
        <f>'M2-In'!L182</f>
        <v>0</v>
      </c>
      <c r="M182" s="181">
        <f>BerM3!E182</f>
        <v>0</v>
      </c>
      <c r="N182" s="202">
        <f>'M2-In'!N182</f>
        <v>0</v>
      </c>
      <c r="O182" s="141"/>
      <c r="P182" s="202"/>
      <c r="Q182" s="205"/>
      <c r="R182" s="222" t="str">
        <f>BerM3!G182</f>
        <v>OK</v>
      </c>
      <c r="S182" s="141"/>
      <c r="T182" s="180">
        <f>BerM3!P182</f>
        <v>0</v>
      </c>
      <c r="U182" s="202"/>
      <c r="V182" s="221" t="str">
        <f>BerM3!R182</f>
        <v>OK</v>
      </c>
      <c r="W182" s="180">
        <f>BerM3!S182</f>
        <v>0</v>
      </c>
      <c r="X182" s="143"/>
      <c r="Y182" s="135"/>
      <c r="Z182" s="135"/>
      <c r="AA182" s="135"/>
      <c r="AB182" s="135"/>
      <c r="AC182" s="182"/>
      <c r="AD182" s="216"/>
      <c r="AE182" s="216"/>
      <c r="AF182" s="216"/>
      <c r="AG182" s="216"/>
      <c r="AH182" s="216"/>
      <c r="AI182" s="216"/>
      <c r="AJ182" s="216"/>
      <c r="AK182" s="221" t="str">
        <f>BerM3!U182</f>
        <v>OK</v>
      </c>
    </row>
    <row r="183" spans="1:37" ht="14.1" customHeight="1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141"/>
      <c r="F183" s="135">
        <f>'M2-In'!F183</f>
        <v>0</v>
      </c>
      <c r="G183" s="135">
        <f>'M2-In'!G183</f>
        <v>0</v>
      </c>
      <c r="H183" s="135">
        <f>'M2-In'!H183</f>
        <v>0</v>
      </c>
      <c r="I183" s="135">
        <f>'M2-In'!I183</f>
        <v>0</v>
      </c>
      <c r="J183" s="135">
        <f>'M2-In'!J183</f>
        <v>0</v>
      </c>
      <c r="K183" s="135">
        <f>'M2-In'!K183</f>
        <v>0</v>
      </c>
      <c r="L183" s="135">
        <f>'M2-In'!L183</f>
        <v>0</v>
      </c>
      <c r="M183" s="181">
        <f>BerM3!E183</f>
        <v>0</v>
      </c>
      <c r="N183" s="202">
        <f>'M2-In'!N183</f>
        <v>0</v>
      </c>
      <c r="O183" s="141"/>
      <c r="P183" s="202"/>
      <c r="Q183" s="205"/>
      <c r="R183" s="222" t="str">
        <f>BerM3!G183</f>
        <v>OK</v>
      </c>
      <c r="S183" s="141"/>
      <c r="T183" s="180">
        <f>BerM3!P183</f>
        <v>0</v>
      </c>
      <c r="U183" s="202"/>
      <c r="V183" s="221" t="str">
        <f>BerM3!R183</f>
        <v>OK</v>
      </c>
      <c r="W183" s="180">
        <f>BerM3!S183</f>
        <v>0</v>
      </c>
      <c r="X183" s="143"/>
      <c r="Y183" s="135"/>
      <c r="Z183" s="135"/>
      <c r="AA183" s="135"/>
      <c r="AB183" s="135"/>
      <c r="AC183" s="182"/>
      <c r="AD183" s="216"/>
      <c r="AE183" s="216"/>
      <c r="AF183" s="216"/>
      <c r="AG183" s="216"/>
      <c r="AH183" s="216"/>
      <c r="AI183" s="216"/>
      <c r="AJ183" s="216"/>
      <c r="AK183" s="221" t="str">
        <f>BerM3!U183</f>
        <v>OK</v>
      </c>
    </row>
    <row r="184" spans="1:37" ht="14.1" customHeight="1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141"/>
      <c r="F184" s="135">
        <f>'M2-In'!F184</f>
        <v>0</v>
      </c>
      <c r="G184" s="135">
        <f>'M2-In'!G184</f>
        <v>0</v>
      </c>
      <c r="H184" s="135">
        <f>'M2-In'!H184</f>
        <v>0</v>
      </c>
      <c r="I184" s="135">
        <f>'M2-In'!I184</f>
        <v>0</v>
      </c>
      <c r="J184" s="135">
        <f>'M2-In'!J184</f>
        <v>0</v>
      </c>
      <c r="K184" s="135">
        <f>'M2-In'!K184</f>
        <v>0</v>
      </c>
      <c r="L184" s="135">
        <f>'M2-In'!L184</f>
        <v>0</v>
      </c>
      <c r="M184" s="181">
        <f>BerM3!E184</f>
        <v>0</v>
      </c>
      <c r="N184" s="202">
        <f>'M2-In'!N184</f>
        <v>0</v>
      </c>
      <c r="O184" s="141"/>
      <c r="P184" s="202"/>
      <c r="Q184" s="205"/>
      <c r="R184" s="222" t="str">
        <f>BerM3!G184</f>
        <v>OK</v>
      </c>
      <c r="S184" s="141"/>
      <c r="T184" s="180">
        <f>BerM3!P184</f>
        <v>0</v>
      </c>
      <c r="U184" s="202"/>
      <c r="V184" s="221" t="str">
        <f>BerM3!R184</f>
        <v>OK</v>
      </c>
      <c r="W184" s="180">
        <f>BerM3!S184</f>
        <v>0</v>
      </c>
      <c r="X184" s="143"/>
      <c r="Y184" s="135"/>
      <c r="Z184" s="135"/>
      <c r="AA184" s="135"/>
      <c r="AB184" s="135"/>
      <c r="AC184" s="182"/>
      <c r="AD184" s="216"/>
      <c r="AE184" s="216"/>
      <c r="AF184" s="216"/>
      <c r="AG184" s="216"/>
      <c r="AH184" s="216"/>
      <c r="AI184" s="216"/>
      <c r="AJ184" s="216"/>
      <c r="AK184" s="221" t="str">
        <f>BerM3!U184</f>
        <v>OK</v>
      </c>
    </row>
    <row r="185" spans="1:37" ht="14.1" customHeight="1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141"/>
      <c r="F185" s="135">
        <f>'M2-In'!F185</f>
        <v>0</v>
      </c>
      <c r="G185" s="135">
        <f>'M2-In'!G185</f>
        <v>0</v>
      </c>
      <c r="H185" s="135">
        <f>'M2-In'!H185</f>
        <v>0</v>
      </c>
      <c r="I185" s="135">
        <f>'M2-In'!I185</f>
        <v>0</v>
      </c>
      <c r="J185" s="135">
        <f>'M2-In'!J185</f>
        <v>0</v>
      </c>
      <c r="K185" s="135">
        <f>'M2-In'!K185</f>
        <v>0</v>
      </c>
      <c r="L185" s="135">
        <f>'M2-In'!L185</f>
        <v>0</v>
      </c>
      <c r="M185" s="181">
        <f>BerM3!E185</f>
        <v>0</v>
      </c>
      <c r="N185" s="202">
        <f>'M2-In'!N185</f>
        <v>0</v>
      </c>
      <c r="O185" s="141"/>
      <c r="P185" s="202"/>
      <c r="Q185" s="205"/>
      <c r="R185" s="222" t="str">
        <f>BerM3!G185</f>
        <v>OK</v>
      </c>
      <c r="S185" s="141"/>
      <c r="T185" s="180">
        <f>BerM3!P185</f>
        <v>0</v>
      </c>
      <c r="U185" s="202"/>
      <c r="V185" s="221" t="str">
        <f>BerM3!R185</f>
        <v>OK</v>
      </c>
      <c r="W185" s="180">
        <f>BerM3!S185</f>
        <v>0</v>
      </c>
      <c r="X185" s="143"/>
      <c r="Y185" s="135"/>
      <c r="Z185" s="135"/>
      <c r="AA185" s="135"/>
      <c r="AB185" s="135"/>
      <c r="AC185" s="182"/>
      <c r="AD185" s="216"/>
      <c r="AE185" s="216"/>
      <c r="AF185" s="216"/>
      <c r="AG185" s="216"/>
      <c r="AH185" s="216"/>
      <c r="AI185" s="216"/>
      <c r="AJ185" s="216"/>
      <c r="AK185" s="221" t="str">
        <f>BerM3!U185</f>
        <v>OK</v>
      </c>
    </row>
    <row r="186" spans="1:37" ht="14.1" customHeight="1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141"/>
      <c r="F186" s="135">
        <f>'M2-In'!F186</f>
        <v>0</v>
      </c>
      <c r="G186" s="135">
        <f>'M2-In'!G186</f>
        <v>0</v>
      </c>
      <c r="H186" s="135">
        <f>'M2-In'!H186</f>
        <v>0</v>
      </c>
      <c r="I186" s="135">
        <f>'M2-In'!I186</f>
        <v>0</v>
      </c>
      <c r="J186" s="135">
        <f>'M2-In'!J186</f>
        <v>0</v>
      </c>
      <c r="K186" s="135">
        <f>'M2-In'!K186</f>
        <v>0</v>
      </c>
      <c r="L186" s="135">
        <f>'M2-In'!L186</f>
        <v>0</v>
      </c>
      <c r="M186" s="181">
        <f>BerM3!E186</f>
        <v>0</v>
      </c>
      <c r="N186" s="202">
        <f>'M2-In'!N186</f>
        <v>0</v>
      </c>
      <c r="O186" s="141"/>
      <c r="P186" s="202"/>
      <c r="Q186" s="205"/>
      <c r="R186" s="222" t="str">
        <f>BerM3!G186</f>
        <v>OK</v>
      </c>
      <c r="S186" s="141"/>
      <c r="T186" s="180">
        <f>BerM3!P186</f>
        <v>0</v>
      </c>
      <c r="U186" s="202"/>
      <c r="V186" s="221" t="str">
        <f>BerM3!R186</f>
        <v>OK</v>
      </c>
      <c r="W186" s="180">
        <f>BerM3!S186</f>
        <v>0</v>
      </c>
      <c r="X186" s="143"/>
      <c r="Y186" s="135"/>
      <c r="Z186" s="135"/>
      <c r="AA186" s="135"/>
      <c r="AB186" s="135"/>
      <c r="AC186" s="182"/>
      <c r="AD186" s="216"/>
      <c r="AE186" s="216"/>
      <c r="AF186" s="216"/>
      <c r="AG186" s="216"/>
      <c r="AH186" s="216"/>
      <c r="AI186" s="216"/>
      <c r="AJ186" s="216"/>
      <c r="AK186" s="221" t="str">
        <f>BerM3!U186</f>
        <v>OK</v>
      </c>
    </row>
    <row r="187" spans="1:37" ht="14.1" customHeight="1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141"/>
      <c r="F187" s="135">
        <f>'M2-In'!F187</f>
        <v>0</v>
      </c>
      <c r="G187" s="135">
        <f>'M2-In'!G187</f>
        <v>0</v>
      </c>
      <c r="H187" s="135">
        <f>'M2-In'!H187</f>
        <v>0</v>
      </c>
      <c r="I187" s="135">
        <f>'M2-In'!I187</f>
        <v>0</v>
      </c>
      <c r="J187" s="135">
        <f>'M2-In'!J187</f>
        <v>0</v>
      </c>
      <c r="K187" s="135">
        <f>'M2-In'!K187</f>
        <v>0</v>
      </c>
      <c r="L187" s="135">
        <f>'M2-In'!L187</f>
        <v>0</v>
      </c>
      <c r="M187" s="181">
        <f>BerM3!E187</f>
        <v>0</v>
      </c>
      <c r="N187" s="202">
        <f>'M2-In'!N187</f>
        <v>0</v>
      </c>
      <c r="O187" s="141"/>
      <c r="P187" s="202"/>
      <c r="Q187" s="205"/>
      <c r="R187" s="222" t="str">
        <f>BerM3!G187</f>
        <v>OK</v>
      </c>
      <c r="S187" s="141"/>
      <c r="T187" s="180">
        <f>BerM3!P187</f>
        <v>0</v>
      </c>
      <c r="U187" s="202"/>
      <c r="V187" s="221" t="str">
        <f>BerM3!R187</f>
        <v>OK</v>
      </c>
      <c r="W187" s="180">
        <f>BerM3!S187</f>
        <v>0</v>
      </c>
      <c r="X187" s="143"/>
      <c r="Y187" s="135"/>
      <c r="Z187" s="135"/>
      <c r="AA187" s="135"/>
      <c r="AB187" s="135"/>
      <c r="AC187" s="182"/>
      <c r="AD187" s="216"/>
      <c r="AE187" s="216"/>
      <c r="AF187" s="216"/>
      <c r="AG187" s="216"/>
      <c r="AH187" s="216"/>
      <c r="AI187" s="216"/>
      <c r="AJ187" s="216"/>
      <c r="AK187" s="221" t="str">
        <f>BerM3!U187</f>
        <v>OK</v>
      </c>
    </row>
    <row r="188" spans="1:37" ht="14.1" customHeight="1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141"/>
      <c r="F188" s="135">
        <f>'M2-In'!F188</f>
        <v>0</v>
      </c>
      <c r="G188" s="135">
        <f>'M2-In'!G188</f>
        <v>0</v>
      </c>
      <c r="H188" s="135">
        <f>'M2-In'!H188</f>
        <v>0</v>
      </c>
      <c r="I188" s="135">
        <f>'M2-In'!I188</f>
        <v>0</v>
      </c>
      <c r="J188" s="135">
        <f>'M2-In'!J188</f>
        <v>0</v>
      </c>
      <c r="K188" s="135">
        <f>'M2-In'!K188</f>
        <v>0</v>
      </c>
      <c r="L188" s="135">
        <f>'M2-In'!L188</f>
        <v>0</v>
      </c>
      <c r="M188" s="181">
        <f>BerM3!E188</f>
        <v>0</v>
      </c>
      <c r="N188" s="202">
        <f>'M2-In'!N188</f>
        <v>0</v>
      </c>
      <c r="O188" s="141"/>
      <c r="P188" s="202"/>
      <c r="Q188" s="205"/>
      <c r="R188" s="222" t="str">
        <f>BerM3!G188</f>
        <v>OK</v>
      </c>
      <c r="S188" s="141"/>
      <c r="T188" s="180">
        <f>BerM3!P188</f>
        <v>0</v>
      </c>
      <c r="U188" s="202"/>
      <c r="V188" s="221" t="str">
        <f>BerM3!R188</f>
        <v>OK</v>
      </c>
      <c r="W188" s="180">
        <f>BerM3!S188</f>
        <v>0</v>
      </c>
      <c r="X188" s="143"/>
      <c r="Y188" s="135"/>
      <c r="Z188" s="135"/>
      <c r="AA188" s="135"/>
      <c r="AB188" s="135"/>
      <c r="AC188" s="182"/>
      <c r="AD188" s="216"/>
      <c r="AE188" s="216"/>
      <c r="AF188" s="216"/>
      <c r="AG188" s="216"/>
      <c r="AH188" s="216"/>
      <c r="AI188" s="216"/>
      <c r="AJ188" s="216"/>
      <c r="AK188" s="221" t="str">
        <f>BerM3!U188</f>
        <v>OK</v>
      </c>
    </row>
    <row r="189" spans="1:37" ht="14.1" customHeight="1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141"/>
      <c r="F189" s="135">
        <f>'M2-In'!F189</f>
        <v>0</v>
      </c>
      <c r="G189" s="135">
        <f>'M2-In'!G189</f>
        <v>0</v>
      </c>
      <c r="H189" s="135">
        <f>'M2-In'!H189</f>
        <v>0</v>
      </c>
      <c r="I189" s="135">
        <f>'M2-In'!I189</f>
        <v>0</v>
      </c>
      <c r="J189" s="135">
        <f>'M2-In'!J189</f>
        <v>0</v>
      </c>
      <c r="K189" s="135">
        <f>'M2-In'!K189</f>
        <v>0</v>
      </c>
      <c r="L189" s="135">
        <f>'M2-In'!L189</f>
        <v>0</v>
      </c>
      <c r="M189" s="181">
        <f>BerM3!E189</f>
        <v>0</v>
      </c>
      <c r="N189" s="202">
        <f>'M2-In'!N189</f>
        <v>0</v>
      </c>
      <c r="O189" s="141"/>
      <c r="P189" s="202"/>
      <c r="Q189" s="205"/>
      <c r="R189" s="222" t="str">
        <f>BerM3!G189</f>
        <v>OK</v>
      </c>
      <c r="S189" s="141"/>
      <c r="T189" s="180">
        <f>BerM3!P189</f>
        <v>0</v>
      </c>
      <c r="U189" s="202"/>
      <c r="V189" s="221" t="str">
        <f>BerM3!R189</f>
        <v>OK</v>
      </c>
      <c r="W189" s="180">
        <f>BerM3!S189</f>
        <v>0</v>
      </c>
      <c r="X189" s="143"/>
      <c r="Y189" s="135"/>
      <c r="Z189" s="135"/>
      <c r="AA189" s="135"/>
      <c r="AB189" s="135"/>
      <c r="AC189" s="182"/>
      <c r="AD189" s="216"/>
      <c r="AE189" s="216"/>
      <c r="AF189" s="216"/>
      <c r="AG189" s="216"/>
      <c r="AH189" s="216"/>
      <c r="AI189" s="216"/>
      <c r="AJ189" s="216"/>
      <c r="AK189" s="221" t="str">
        <f>BerM3!U189</f>
        <v>OK</v>
      </c>
    </row>
    <row r="190" spans="1:37" ht="14.1" customHeight="1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141"/>
      <c r="F190" s="135">
        <f>'M2-In'!F190</f>
        <v>0</v>
      </c>
      <c r="G190" s="135">
        <f>'M2-In'!G190</f>
        <v>0</v>
      </c>
      <c r="H190" s="135">
        <f>'M2-In'!H190</f>
        <v>0</v>
      </c>
      <c r="I190" s="135">
        <f>'M2-In'!I190</f>
        <v>0</v>
      </c>
      <c r="J190" s="135">
        <f>'M2-In'!J190</f>
        <v>0</v>
      </c>
      <c r="K190" s="135">
        <f>'M2-In'!K190</f>
        <v>0</v>
      </c>
      <c r="L190" s="135">
        <f>'M2-In'!L190</f>
        <v>0</v>
      </c>
      <c r="M190" s="181">
        <f>BerM3!E190</f>
        <v>0</v>
      </c>
      <c r="N190" s="202">
        <f>'M2-In'!N190</f>
        <v>0</v>
      </c>
      <c r="O190" s="141"/>
      <c r="P190" s="202"/>
      <c r="Q190" s="205"/>
      <c r="R190" s="222" t="str">
        <f>BerM3!G190</f>
        <v>OK</v>
      </c>
      <c r="S190" s="141"/>
      <c r="T190" s="180">
        <f>BerM3!P190</f>
        <v>0</v>
      </c>
      <c r="U190" s="202"/>
      <c r="V190" s="221" t="str">
        <f>BerM3!R190</f>
        <v>OK</v>
      </c>
      <c r="W190" s="180">
        <f>BerM3!S190</f>
        <v>0</v>
      </c>
      <c r="X190" s="143"/>
      <c r="Y190" s="135"/>
      <c r="Z190" s="135"/>
      <c r="AA190" s="135"/>
      <c r="AB190" s="135"/>
      <c r="AC190" s="182"/>
      <c r="AD190" s="216"/>
      <c r="AE190" s="216"/>
      <c r="AF190" s="216"/>
      <c r="AG190" s="216"/>
      <c r="AH190" s="216"/>
      <c r="AI190" s="216"/>
      <c r="AJ190" s="216"/>
      <c r="AK190" s="221" t="str">
        <f>BerM3!U190</f>
        <v>OK</v>
      </c>
    </row>
    <row r="191" spans="1:37" ht="14.1" customHeight="1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141"/>
      <c r="F191" s="135">
        <f>'M2-In'!F191</f>
        <v>0</v>
      </c>
      <c r="G191" s="135">
        <f>'M2-In'!G191</f>
        <v>0</v>
      </c>
      <c r="H191" s="135">
        <f>'M2-In'!H191</f>
        <v>0</v>
      </c>
      <c r="I191" s="135">
        <f>'M2-In'!I191</f>
        <v>0</v>
      </c>
      <c r="J191" s="135">
        <f>'M2-In'!J191</f>
        <v>0</v>
      </c>
      <c r="K191" s="135">
        <f>'M2-In'!K191</f>
        <v>0</v>
      </c>
      <c r="L191" s="135">
        <f>'M2-In'!L191</f>
        <v>0</v>
      </c>
      <c r="M191" s="181">
        <f>BerM3!E191</f>
        <v>0</v>
      </c>
      <c r="N191" s="202">
        <f>'M2-In'!N191</f>
        <v>0</v>
      </c>
      <c r="O191" s="141"/>
      <c r="P191" s="202"/>
      <c r="Q191" s="205"/>
      <c r="R191" s="222" t="str">
        <f>BerM3!G191</f>
        <v>OK</v>
      </c>
      <c r="S191" s="141"/>
      <c r="T191" s="180">
        <f>BerM3!P191</f>
        <v>0</v>
      </c>
      <c r="U191" s="202"/>
      <c r="V191" s="221" t="str">
        <f>BerM3!R191</f>
        <v>OK</v>
      </c>
      <c r="W191" s="180">
        <f>BerM3!S191</f>
        <v>0</v>
      </c>
      <c r="X191" s="143"/>
      <c r="Y191" s="135"/>
      <c r="Z191" s="135"/>
      <c r="AA191" s="135"/>
      <c r="AB191" s="135"/>
      <c r="AC191" s="182"/>
      <c r="AD191" s="216"/>
      <c r="AE191" s="216"/>
      <c r="AF191" s="216"/>
      <c r="AG191" s="216"/>
      <c r="AH191" s="216"/>
      <c r="AI191" s="216"/>
      <c r="AJ191" s="216"/>
      <c r="AK191" s="221" t="str">
        <f>BerM3!U191</f>
        <v>OK</v>
      </c>
    </row>
    <row r="192" spans="1:37" ht="14.1" customHeight="1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141"/>
      <c r="F192" s="135">
        <f>'M2-In'!F192</f>
        <v>0</v>
      </c>
      <c r="G192" s="135">
        <f>'M2-In'!G192</f>
        <v>0</v>
      </c>
      <c r="H192" s="135">
        <f>'M2-In'!H192</f>
        <v>0</v>
      </c>
      <c r="I192" s="135">
        <f>'M2-In'!I192</f>
        <v>0</v>
      </c>
      <c r="J192" s="135">
        <f>'M2-In'!J192</f>
        <v>0</v>
      </c>
      <c r="K192" s="135">
        <f>'M2-In'!K192</f>
        <v>0</v>
      </c>
      <c r="L192" s="135">
        <f>'M2-In'!L192</f>
        <v>0</v>
      </c>
      <c r="M192" s="181">
        <f>BerM3!E192</f>
        <v>0</v>
      </c>
      <c r="N192" s="202">
        <f>'M2-In'!N192</f>
        <v>0</v>
      </c>
      <c r="O192" s="141"/>
      <c r="P192" s="202"/>
      <c r="Q192" s="205"/>
      <c r="R192" s="222" t="str">
        <f>BerM3!G192</f>
        <v>OK</v>
      </c>
      <c r="S192" s="141"/>
      <c r="T192" s="180">
        <f>BerM3!P192</f>
        <v>0</v>
      </c>
      <c r="U192" s="202"/>
      <c r="V192" s="221" t="str">
        <f>BerM3!R192</f>
        <v>OK</v>
      </c>
      <c r="W192" s="180">
        <f>BerM3!S192</f>
        <v>0</v>
      </c>
      <c r="X192" s="143"/>
      <c r="Y192" s="135"/>
      <c r="Z192" s="135"/>
      <c r="AA192" s="135"/>
      <c r="AB192" s="135"/>
      <c r="AC192" s="182"/>
      <c r="AD192" s="216"/>
      <c r="AE192" s="216"/>
      <c r="AF192" s="216"/>
      <c r="AG192" s="216"/>
      <c r="AH192" s="216"/>
      <c r="AI192" s="216"/>
      <c r="AJ192" s="216"/>
      <c r="AK192" s="221" t="str">
        <f>BerM3!U192</f>
        <v>OK</v>
      </c>
    </row>
    <row r="193" spans="1:37" ht="14.1" customHeight="1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141"/>
      <c r="F193" s="135">
        <f>'M2-In'!F193</f>
        <v>0</v>
      </c>
      <c r="G193" s="135">
        <f>'M2-In'!G193</f>
        <v>0</v>
      </c>
      <c r="H193" s="135">
        <f>'M2-In'!H193</f>
        <v>0</v>
      </c>
      <c r="I193" s="135">
        <f>'M2-In'!I193</f>
        <v>0</v>
      </c>
      <c r="J193" s="135">
        <f>'M2-In'!J193</f>
        <v>0</v>
      </c>
      <c r="K193" s="135">
        <f>'M2-In'!K193</f>
        <v>0</v>
      </c>
      <c r="L193" s="135">
        <f>'M2-In'!L193</f>
        <v>0</v>
      </c>
      <c r="M193" s="181">
        <f>BerM3!E193</f>
        <v>0</v>
      </c>
      <c r="N193" s="202">
        <f>'M2-In'!N193</f>
        <v>0</v>
      </c>
      <c r="O193" s="141"/>
      <c r="P193" s="202"/>
      <c r="Q193" s="205"/>
      <c r="R193" s="222" t="str">
        <f>BerM3!G193</f>
        <v>OK</v>
      </c>
      <c r="S193" s="141"/>
      <c r="T193" s="180">
        <f>BerM3!P193</f>
        <v>0</v>
      </c>
      <c r="U193" s="202"/>
      <c r="V193" s="221" t="str">
        <f>BerM3!R193</f>
        <v>OK</v>
      </c>
      <c r="W193" s="180">
        <f>BerM3!S193</f>
        <v>0</v>
      </c>
      <c r="X193" s="143"/>
      <c r="Y193" s="135"/>
      <c r="Z193" s="135"/>
      <c r="AA193" s="135"/>
      <c r="AB193" s="135"/>
      <c r="AC193" s="182"/>
      <c r="AD193" s="216"/>
      <c r="AE193" s="216"/>
      <c r="AF193" s="216"/>
      <c r="AG193" s="216"/>
      <c r="AH193" s="216"/>
      <c r="AI193" s="216"/>
      <c r="AJ193" s="216"/>
      <c r="AK193" s="221" t="str">
        <f>BerM3!U193</f>
        <v>OK</v>
      </c>
    </row>
    <row r="194" spans="1:37" ht="14.1" customHeight="1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141"/>
      <c r="F194" s="135">
        <f>'M2-In'!F194</f>
        <v>0</v>
      </c>
      <c r="G194" s="135">
        <f>'M2-In'!G194</f>
        <v>0</v>
      </c>
      <c r="H194" s="135">
        <f>'M2-In'!H194</f>
        <v>0</v>
      </c>
      <c r="I194" s="135">
        <f>'M2-In'!I194</f>
        <v>0</v>
      </c>
      <c r="J194" s="135">
        <f>'M2-In'!J194</f>
        <v>0</v>
      </c>
      <c r="K194" s="135">
        <f>'M2-In'!K194</f>
        <v>0</v>
      </c>
      <c r="L194" s="135">
        <f>'M2-In'!L194</f>
        <v>0</v>
      </c>
      <c r="M194" s="181">
        <f>BerM3!E194</f>
        <v>0</v>
      </c>
      <c r="N194" s="202">
        <f>'M2-In'!N194</f>
        <v>0</v>
      </c>
      <c r="O194" s="141"/>
      <c r="P194" s="202"/>
      <c r="Q194" s="205"/>
      <c r="R194" s="222" t="str">
        <f>BerM3!G194</f>
        <v>OK</v>
      </c>
      <c r="S194" s="141"/>
      <c r="T194" s="180">
        <f>BerM3!P194</f>
        <v>0</v>
      </c>
      <c r="U194" s="202"/>
      <c r="V194" s="221" t="str">
        <f>BerM3!R194</f>
        <v>OK</v>
      </c>
      <c r="W194" s="180">
        <f>BerM3!S194</f>
        <v>0</v>
      </c>
      <c r="X194" s="143"/>
      <c r="Y194" s="135"/>
      <c r="Z194" s="135"/>
      <c r="AA194" s="135"/>
      <c r="AB194" s="135"/>
      <c r="AC194" s="182"/>
      <c r="AD194" s="216"/>
      <c r="AE194" s="216"/>
      <c r="AF194" s="216"/>
      <c r="AG194" s="216"/>
      <c r="AH194" s="216"/>
      <c r="AI194" s="216"/>
      <c r="AJ194" s="216"/>
      <c r="AK194" s="221" t="str">
        <f>BerM3!U194</f>
        <v>OK</v>
      </c>
    </row>
    <row r="195" spans="1:37" ht="14.1" customHeight="1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141"/>
      <c r="F195" s="135">
        <f>'M2-In'!F195</f>
        <v>0</v>
      </c>
      <c r="G195" s="135">
        <f>'M2-In'!G195</f>
        <v>0</v>
      </c>
      <c r="H195" s="135">
        <f>'M2-In'!H195</f>
        <v>0</v>
      </c>
      <c r="I195" s="135">
        <f>'M2-In'!I195</f>
        <v>0</v>
      </c>
      <c r="J195" s="135">
        <f>'M2-In'!J195</f>
        <v>0</v>
      </c>
      <c r="K195" s="135">
        <f>'M2-In'!K195</f>
        <v>0</v>
      </c>
      <c r="L195" s="135">
        <f>'M2-In'!L195</f>
        <v>0</v>
      </c>
      <c r="M195" s="181">
        <f>BerM3!E195</f>
        <v>0</v>
      </c>
      <c r="N195" s="202">
        <f>'M2-In'!N195</f>
        <v>0</v>
      </c>
      <c r="O195" s="141"/>
      <c r="P195" s="202"/>
      <c r="Q195" s="205"/>
      <c r="R195" s="222" t="str">
        <f>BerM3!G195</f>
        <v>OK</v>
      </c>
      <c r="S195" s="141"/>
      <c r="T195" s="180">
        <f>BerM3!P195</f>
        <v>0</v>
      </c>
      <c r="U195" s="202"/>
      <c r="V195" s="221" t="str">
        <f>BerM3!R195</f>
        <v>OK</v>
      </c>
      <c r="W195" s="180">
        <f>BerM3!S195</f>
        <v>0</v>
      </c>
      <c r="X195" s="143"/>
      <c r="Y195" s="135"/>
      <c r="Z195" s="135"/>
      <c r="AA195" s="135"/>
      <c r="AB195" s="135"/>
      <c r="AC195" s="182"/>
      <c r="AD195" s="216"/>
      <c r="AE195" s="216"/>
      <c r="AF195" s="216"/>
      <c r="AG195" s="216"/>
      <c r="AH195" s="216"/>
      <c r="AI195" s="216"/>
      <c r="AJ195" s="216"/>
      <c r="AK195" s="221" t="str">
        <f>BerM3!U195</f>
        <v>OK</v>
      </c>
    </row>
    <row r="196" spans="1:37" ht="14.1" customHeight="1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141"/>
      <c r="F196" s="135">
        <f>'M2-In'!F196</f>
        <v>0</v>
      </c>
      <c r="G196" s="135">
        <f>'M2-In'!G196</f>
        <v>0</v>
      </c>
      <c r="H196" s="135">
        <f>'M2-In'!H196</f>
        <v>0</v>
      </c>
      <c r="I196" s="135">
        <f>'M2-In'!I196</f>
        <v>0</v>
      </c>
      <c r="J196" s="135">
        <f>'M2-In'!J196</f>
        <v>0</v>
      </c>
      <c r="K196" s="135">
        <f>'M2-In'!K196</f>
        <v>0</v>
      </c>
      <c r="L196" s="135">
        <f>'M2-In'!L196</f>
        <v>0</v>
      </c>
      <c r="M196" s="181">
        <f>BerM3!E196</f>
        <v>0</v>
      </c>
      <c r="N196" s="202">
        <f>'M2-In'!N196</f>
        <v>0</v>
      </c>
      <c r="O196" s="141"/>
      <c r="P196" s="202"/>
      <c r="Q196" s="205"/>
      <c r="R196" s="222" t="str">
        <f>BerM3!G196</f>
        <v>OK</v>
      </c>
      <c r="S196" s="141"/>
      <c r="T196" s="180">
        <f>BerM3!P196</f>
        <v>0</v>
      </c>
      <c r="U196" s="202"/>
      <c r="V196" s="221" t="str">
        <f>BerM3!R196</f>
        <v>OK</v>
      </c>
      <c r="W196" s="180">
        <f>BerM3!S196</f>
        <v>0</v>
      </c>
      <c r="X196" s="143"/>
      <c r="Y196" s="135"/>
      <c r="Z196" s="135"/>
      <c r="AA196" s="135"/>
      <c r="AB196" s="135"/>
      <c r="AC196" s="182"/>
      <c r="AD196" s="216"/>
      <c r="AE196" s="216"/>
      <c r="AF196" s="216"/>
      <c r="AG196" s="216"/>
      <c r="AH196" s="216"/>
      <c r="AI196" s="216"/>
      <c r="AJ196" s="216"/>
      <c r="AK196" s="221" t="str">
        <f>BerM3!U196</f>
        <v>OK</v>
      </c>
    </row>
    <row r="197" spans="1:37" ht="14.1" customHeight="1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141"/>
      <c r="F197" s="135">
        <f>'M2-In'!F197</f>
        <v>0</v>
      </c>
      <c r="G197" s="135">
        <f>'M2-In'!G197</f>
        <v>0</v>
      </c>
      <c r="H197" s="135">
        <f>'M2-In'!H197</f>
        <v>0</v>
      </c>
      <c r="I197" s="135">
        <f>'M2-In'!I197</f>
        <v>0</v>
      </c>
      <c r="J197" s="135">
        <f>'M2-In'!J197</f>
        <v>0</v>
      </c>
      <c r="K197" s="135">
        <f>'M2-In'!K197</f>
        <v>0</v>
      </c>
      <c r="L197" s="135">
        <f>'M2-In'!L197</f>
        <v>0</v>
      </c>
      <c r="M197" s="181">
        <f>BerM3!E197</f>
        <v>0</v>
      </c>
      <c r="N197" s="202">
        <f>'M2-In'!N197</f>
        <v>0</v>
      </c>
      <c r="O197" s="141"/>
      <c r="P197" s="202"/>
      <c r="Q197" s="205"/>
      <c r="R197" s="222" t="str">
        <f>BerM3!G197</f>
        <v>OK</v>
      </c>
      <c r="S197" s="141"/>
      <c r="T197" s="180">
        <f>BerM3!P197</f>
        <v>0</v>
      </c>
      <c r="U197" s="202"/>
      <c r="V197" s="221" t="str">
        <f>BerM3!R197</f>
        <v>OK</v>
      </c>
      <c r="W197" s="180">
        <f>BerM3!S197</f>
        <v>0</v>
      </c>
      <c r="X197" s="143"/>
      <c r="Y197" s="135"/>
      <c r="Z197" s="135"/>
      <c r="AA197" s="135"/>
      <c r="AB197" s="135"/>
      <c r="AC197" s="182"/>
      <c r="AD197" s="216"/>
      <c r="AE197" s="216"/>
      <c r="AF197" s="216"/>
      <c r="AG197" s="216"/>
      <c r="AH197" s="216"/>
      <c r="AI197" s="216"/>
      <c r="AJ197" s="216"/>
      <c r="AK197" s="221" t="str">
        <f>BerM3!U197</f>
        <v>OK</v>
      </c>
    </row>
    <row r="198" spans="1:37" ht="14.1" customHeight="1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141"/>
      <c r="F198" s="135">
        <f>'M2-In'!F198</f>
        <v>0</v>
      </c>
      <c r="G198" s="135">
        <f>'M2-In'!G198</f>
        <v>0</v>
      </c>
      <c r="H198" s="135">
        <f>'M2-In'!H198</f>
        <v>0</v>
      </c>
      <c r="I198" s="135">
        <f>'M2-In'!I198</f>
        <v>0</v>
      </c>
      <c r="J198" s="135">
        <f>'M2-In'!J198</f>
        <v>0</v>
      </c>
      <c r="K198" s="135">
        <f>'M2-In'!K198</f>
        <v>0</v>
      </c>
      <c r="L198" s="135">
        <f>'M2-In'!L198</f>
        <v>0</v>
      </c>
      <c r="M198" s="181">
        <f>BerM3!E198</f>
        <v>0</v>
      </c>
      <c r="N198" s="202">
        <f>'M2-In'!N198</f>
        <v>0</v>
      </c>
      <c r="O198" s="141"/>
      <c r="P198" s="202"/>
      <c r="Q198" s="205"/>
      <c r="R198" s="222" t="str">
        <f>BerM3!G198</f>
        <v>OK</v>
      </c>
      <c r="S198" s="141"/>
      <c r="T198" s="180">
        <f>BerM3!P198</f>
        <v>0</v>
      </c>
      <c r="U198" s="202"/>
      <c r="V198" s="221" t="str">
        <f>BerM3!R198</f>
        <v>OK</v>
      </c>
      <c r="W198" s="180">
        <f>BerM3!S198</f>
        <v>0</v>
      </c>
      <c r="X198" s="143"/>
      <c r="Y198" s="135"/>
      <c r="Z198" s="135"/>
      <c r="AA198" s="135"/>
      <c r="AB198" s="135"/>
      <c r="AC198" s="182"/>
      <c r="AD198" s="216"/>
      <c r="AE198" s="216"/>
      <c r="AF198" s="216"/>
      <c r="AG198" s="216"/>
      <c r="AH198" s="216"/>
      <c r="AI198" s="216"/>
      <c r="AJ198" s="216"/>
      <c r="AK198" s="221" t="str">
        <f>BerM3!U198</f>
        <v>OK</v>
      </c>
    </row>
    <row r="199" spans="1:37" ht="14.1" customHeight="1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141"/>
      <c r="F199" s="135">
        <f>'M2-In'!F199</f>
        <v>0</v>
      </c>
      <c r="G199" s="135">
        <f>'M2-In'!G199</f>
        <v>0</v>
      </c>
      <c r="H199" s="135">
        <f>'M2-In'!H199</f>
        <v>0</v>
      </c>
      <c r="I199" s="135">
        <f>'M2-In'!I199</f>
        <v>0</v>
      </c>
      <c r="J199" s="135">
        <f>'M2-In'!J199</f>
        <v>0</v>
      </c>
      <c r="K199" s="135">
        <f>'M2-In'!K199</f>
        <v>0</v>
      </c>
      <c r="L199" s="135">
        <f>'M2-In'!L199</f>
        <v>0</v>
      </c>
      <c r="M199" s="181">
        <f>BerM3!E199</f>
        <v>0</v>
      </c>
      <c r="N199" s="202">
        <f>'M2-In'!N199</f>
        <v>0</v>
      </c>
      <c r="O199" s="141"/>
      <c r="P199" s="202"/>
      <c r="Q199" s="205"/>
      <c r="R199" s="222" t="str">
        <f>BerM3!G199</f>
        <v>OK</v>
      </c>
      <c r="S199" s="141"/>
      <c r="T199" s="180">
        <f>BerM3!P199</f>
        <v>0</v>
      </c>
      <c r="U199" s="202"/>
      <c r="V199" s="221" t="str">
        <f>BerM3!R199</f>
        <v>OK</v>
      </c>
      <c r="W199" s="180">
        <f>BerM3!S199</f>
        <v>0</v>
      </c>
      <c r="X199" s="143"/>
      <c r="Y199" s="135"/>
      <c r="Z199" s="135"/>
      <c r="AA199" s="135"/>
      <c r="AB199" s="135"/>
      <c r="AC199" s="182"/>
      <c r="AD199" s="216"/>
      <c r="AE199" s="216"/>
      <c r="AF199" s="216"/>
      <c r="AG199" s="216"/>
      <c r="AH199" s="216"/>
      <c r="AI199" s="216"/>
      <c r="AJ199" s="216"/>
      <c r="AK199" s="221" t="str">
        <f>BerM3!U199</f>
        <v>OK</v>
      </c>
    </row>
    <row r="200" spans="1:37" ht="14.1" customHeight="1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141"/>
      <c r="F200" s="135">
        <f>'M2-In'!F200</f>
        <v>0</v>
      </c>
      <c r="G200" s="135">
        <f>'M2-In'!G200</f>
        <v>0</v>
      </c>
      <c r="H200" s="135">
        <f>'M2-In'!H200</f>
        <v>0</v>
      </c>
      <c r="I200" s="135">
        <f>'M2-In'!I200</f>
        <v>0</v>
      </c>
      <c r="J200" s="135">
        <f>'M2-In'!J200</f>
        <v>0</v>
      </c>
      <c r="K200" s="135">
        <f>'M2-In'!K200</f>
        <v>0</v>
      </c>
      <c r="L200" s="135">
        <f>'M2-In'!L200</f>
        <v>0</v>
      </c>
      <c r="M200" s="181">
        <f>BerM3!E200</f>
        <v>0</v>
      </c>
      <c r="N200" s="202">
        <f>'M2-In'!N200</f>
        <v>0</v>
      </c>
      <c r="O200" s="141"/>
      <c r="P200" s="202"/>
      <c r="Q200" s="205"/>
      <c r="R200" s="222" t="str">
        <f>BerM3!G200</f>
        <v>OK</v>
      </c>
      <c r="S200" s="141"/>
      <c r="T200" s="180">
        <f>BerM3!P200</f>
        <v>0</v>
      </c>
      <c r="U200" s="202"/>
      <c r="V200" s="221" t="str">
        <f>BerM3!R200</f>
        <v>OK</v>
      </c>
      <c r="W200" s="180">
        <f>BerM3!S200</f>
        <v>0</v>
      </c>
      <c r="X200" s="143"/>
      <c r="Y200" s="135"/>
      <c r="Z200" s="135"/>
      <c r="AA200" s="135"/>
      <c r="AB200" s="135"/>
      <c r="AC200" s="182"/>
      <c r="AD200" s="216"/>
      <c r="AE200" s="216"/>
      <c r="AF200" s="216"/>
      <c r="AG200" s="216"/>
      <c r="AH200" s="216"/>
      <c r="AI200" s="216"/>
      <c r="AJ200" s="216"/>
      <c r="AK200" s="221" t="str">
        <f>BerM3!U200</f>
        <v>OK</v>
      </c>
    </row>
    <row r="201" spans="1:37" ht="14.1" customHeight="1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141"/>
      <c r="F201" s="135">
        <f>'M2-In'!F201</f>
        <v>0</v>
      </c>
      <c r="G201" s="135">
        <f>'M2-In'!G201</f>
        <v>0</v>
      </c>
      <c r="H201" s="135">
        <f>'M2-In'!H201</f>
        <v>0</v>
      </c>
      <c r="I201" s="135">
        <f>'M2-In'!I201</f>
        <v>0</v>
      </c>
      <c r="J201" s="135">
        <f>'M2-In'!J201</f>
        <v>0</v>
      </c>
      <c r="K201" s="135">
        <f>'M2-In'!K201</f>
        <v>0</v>
      </c>
      <c r="L201" s="135">
        <f>'M2-In'!L201</f>
        <v>0</v>
      </c>
      <c r="M201" s="181">
        <f>BerM3!E201</f>
        <v>0</v>
      </c>
      <c r="N201" s="202">
        <f>'M2-In'!N201</f>
        <v>0</v>
      </c>
      <c r="O201" s="141"/>
      <c r="P201" s="202"/>
      <c r="Q201" s="205"/>
      <c r="R201" s="222" t="str">
        <f>BerM3!G201</f>
        <v>OK</v>
      </c>
      <c r="S201" s="141"/>
      <c r="T201" s="180">
        <f>BerM3!P201</f>
        <v>0</v>
      </c>
      <c r="U201" s="202"/>
      <c r="V201" s="221" t="str">
        <f>BerM3!R201</f>
        <v>OK</v>
      </c>
      <c r="W201" s="180">
        <f>BerM3!S201</f>
        <v>0</v>
      </c>
      <c r="X201" s="143"/>
      <c r="Y201" s="135"/>
      <c r="Z201" s="135"/>
      <c r="AA201" s="135"/>
      <c r="AB201" s="135"/>
      <c r="AC201" s="182"/>
      <c r="AD201" s="216"/>
      <c r="AE201" s="216"/>
      <c r="AF201" s="216"/>
      <c r="AG201" s="216"/>
      <c r="AH201" s="216"/>
      <c r="AI201" s="216"/>
      <c r="AJ201" s="216"/>
      <c r="AK201" s="221" t="str">
        <f>BerM3!U201</f>
        <v>OK</v>
      </c>
    </row>
    <row r="202" spans="1:37" ht="14.1" customHeight="1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141"/>
      <c r="F202" s="135">
        <f>'M2-In'!F202</f>
        <v>0</v>
      </c>
      <c r="G202" s="135">
        <f>'M2-In'!G202</f>
        <v>0</v>
      </c>
      <c r="H202" s="135">
        <f>'M2-In'!H202</f>
        <v>0</v>
      </c>
      <c r="I202" s="135">
        <f>'M2-In'!I202</f>
        <v>0</v>
      </c>
      <c r="J202" s="135">
        <f>'M2-In'!J202</f>
        <v>0</v>
      </c>
      <c r="K202" s="135">
        <f>'M2-In'!K202</f>
        <v>0</v>
      </c>
      <c r="L202" s="135">
        <f>'M2-In'!L202</f>
        <v>0</v>
      </c>
      <c r="M202" s="181">
        <f>BerM3!E202</f>
        <v>0</v>
      </c>
      <c r="N202" s="202">
        <f>'M2-In'!N202</f>
        <v>0</v>
      </c>
      <c r="O202" s="141"/>
      <c r="P202" s="202"/>
      <c r="Q202" s="205"/>
      <c r="R202" s="222" t="str">
        <f>BerM3!G202</f>
        <v>OK</v>
      </c>
      <c r="S202" s="141"/>
      <c r="T202" s="180">
        <f>BerM3!P202</f>
        <v>0</v>
      </c>
      <c r="U202" s="202"/>
      <c r="V202" s="221" t="str">
        <f>BerM3!R202</f>
        <v>OK</v>
      </c>
      <c r="W202" s="180">
        <f>BerM3!S202</f>
        <v>0</v>
      </c>
      <c r="X202" s="143"/>
      <c r="Y202" s="135"/>
      <c r="Z202" s="135"/>
      <c r="AA202" s="135"/>
      <c r="AB202" s="135"/>
      <c r="AC202" s="182"/>
      <c r="AD202" s="216"/>
      <c r="AE202" s="216"/>
      <c r="AF202" s="216"/>
      <c r="AG202" s="216"/>
      <c r="AH202" s="216"/>
      <c r="AI202" s="216"/>
      <c r="AJ202" s="216"/>
      <c r="AK202" s="221" t="str">
        <f>BerM3!U202</f>
        <v>OK</v>
      </c>
    </row>
    <row r="203" spans="1:37" ht="14.1" customHeight="1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141"/>
      <c r="F203" s="135">
        <f>'M2-In'!F203</f>
        <v>0</v>
      </c>
      <c r="G203" s="135">
        <f>'M2-In'!G203</f>
        <v>0</v>
      </c>
      <c r="H203" s="135">
        <f>'M2-In'!H203</f>
        <v>0</v>
      </c>
      <c r="I203" s="135">
        <f>'M2-In'!I203</f>
        <v>0</v>
      </c>
      <c r="J203" s="135">
        <f>'M2-In'!J203</f>
        <v>0</v>
      </c>
      <c r="K203" s="135">
        <f>'M2-In'!K203</f>
        <v>0</v>
      </c>
      <c r="L203" s="135">
        <f>'M2-In'!L203</f>
        <v>0</v>
      </c>
      <c r="M203" s="181">
        <f>BerM3!E203</f>
        <v>0</v>
      </c>
      <c r="N203" s="202">
        <f>'M2-In'!N203</f>
        <v>0</v>
      </c>
      <c r="O203" s="141"/>
      <c r="P203" s="202"/>
      <c r="Q203" s="205"/>
      <c r="R203" s="222" t="str">
        <f>BerM3!G203</f>
        <v>OK</v>
      </c>
      <c r="S203" s="141"/>
      <c r="T203" s="180">
        <f>BerM3!P203</f>
        <v>0</v>
      </c>
      <c r="U203" s="202"/>
      <c r="V203" s="221" t="str">
        <f>BerM3!R203</f>
        <v>OK</v>
      </c>
      <c r="W203" s="180">
        <f>BerM3!S203</f>
        <v>0</v>
      </c>
      <c r="X203" s="143"/>
      <c r="Y203" s="135"/>
      <c r="Z203" s="135"/>
      <c r="AA203" s="135"/>
      <c r="AB203" s="135"/>
      <c r="AC203" s="182"/>
      <c r="AD203" s="216"/>
      <c r="AE203" s="216"/>
      <c r="AF203" s="216"/>
      <c r="AG203" s="216"/>
      <c r="AH203" s="216"/>
      <c r="AI203" s="216"/>
      <c r="AJ203" s="216"/>
      <c r="AK203" s="221" t="str">
        <f>BerM3!U203</f>
        <v>OK</v>
      </c>
    </row>
    <row r="204" spans="1:37" ht="14.1" customHeight="1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141"/>
      <c r="F204" s="135">
        <f>'M2-In'!F204</f>
        <v>0</v>
      </c>
      <c r="G204" s="135">
        <f>'M2-In'!G204</f>
        <v>0</v>
      </c>
      <c r="H204" s="135">
        <f>'M2-In'!H204</f>
        <v>0</v>
      </c>
      <c r="I204" s="135">
        <f>'M2-In'!I204</f>
        <v>0</v>
      </c>
      <c r="J204" s="135">
        <f>'M2-In'!J204</f>
        <v>0</v>
      </c>
      <c r="K204" s="135">
        <f>'M2-In'!K204</f>
        <v>0</v>
      </c>
      <c r="L204" s="135">
        <f>'M2-In'!L204</f>
        <v>0</v>
      </c>
      <c r="M204" s="181">
        <f>BerM3!E204</f>
        <v>0</v>
      </c>
      <c r="N204" s="202">
        <f>'M2-In'!N204</f>
        <v>0</v>
      </c>
      <c r="O204" s="141"/>
      <c r="P204" s="202"/>
      <c r="Q204" s="205"/>
      <c r="R204" s="222" t="str">
        <f>BerM3!G204</f>
        <v>OK</v>
      </c>
      <c r="S204" s="141"/>
      <c r="T204" s="180">
        <f>BerM3!P204</f>
        <v>0</v>
      </c>
      <c r="U204" s="202"/>
      <c r="V204" s="221" t="str">
        <f>BerM3!R204</f>
        <v>OK</v>
      </c>
      <c r="W204" s="180">
        <f>BerM3!S204</f>
        <v>0</v>
      </c>
      <c r="X204" s="143"/>
      <c r="Y204" s="135"/>
      <c r="Z204" s="135"/>
      <c r="AA204" s="135"/>
      <c r="AB204" s="135"/>
      <c r="AC204" s="182"/>
      <c r="AD204" s="216"/>
      <c r="AE204" s="216"/>
      <c r="AF204" s="216"/>
      <c r="AG204" s="216"/>
      <c r="AH204" s="216"/>
      <c r="AI204" s="216"/>
      <c r="AJ204" s="216"/>
      <c r="AK204" s="221" t="str">
        <f>BerM3!U204</f>
        <v>OK</v>
      </c>
    </row>
    <row r="205" spans="1:37" ht="14.1" customHeight="1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141"/>
      <c r="F205" s="135">
        <f>'M2-In'!F205</f>
        <v>0</v>
      </c>
      <c r="G205" s="135">
        <f>'M2-In'!G205</f>
        <v>0</v>
      </c>
      <c r="H205" s="135">
        <f>'M2-In'!H205</f>
        <v>0</v>
      </c>
      <c r="I205" s="135">
        <f>'M2-In'!I205</f>
        <v>0</v>
      </c>
      <c r="J205" s="135">
        <f>'M2-In'!J205</f>
        <v>0</v>
      </c>
      <c r="K205" s="135">
        <f>'M2-In'!K205</f>
        <v>0</v>
      </c>
      <c r="L205" s="135">
        <f>'M2-In'!L205</f>
        <v>0</v>
      </c>
      <c r="M205" s="181">
        <f>BerM3!E205</f>
        <v>0</v>
      </c>
      <c r="N205" s="202">
        <f>'M2-In'!N205</f>
        <v>0</v>
      </c>
      <c r="O205" s="141"/>
      <c r="P205" s="202"/>
      <c r="Q205" s="205"/>
      <c r="R205" s="222" t="str">
        <f>BerM3!G205</f>
        <v>OK</v>
      </c>
      <c r="S205" s="141"/>
      <c r="T205" s="180">
        <f>BerM3!P205</f>
        <v>0</v>
      </c>
      <c r="U205" s="202"/>
      <c r="V205" s="221" t="str">
        <f>BerM3!R205</f>
        <v>OK</v>
      </c>
      <c r="W205" s="180">
        <f>BerM3!S205</f>
        <v>0</v>
      </c>
      <c r="X205" s="143"/>
      <c r="Y205" s="135"/>
      <c r="Z205" s="135"/>
      <c r="AA205" s="135"/>
      <c r="AB205" s="135"/>
      <c r="AC205" s="182"/>
      <c r="AD205" s="216"/>
      <c r="AE205" s="216"/>
      <c r="AF205" s="216"/>
      <c r="AG205" s="216"/>
      <c r="AH205" s="216"/>
      <c r="AI205" s="216"/>
      <c r="AJ205" s="216"/>
      <c r="AK205" s="221" t="str">
        <f>BerM3!U205</f>
        <v>OK</v>
      </c>
    </row>
    <row r="206" spans="1:37" ht="14.1" customHeight="1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141"/>
      <c r="F206" s="135">
        <f>'M2-In'!F206</f>
        <v>0</v>
      </c>
      <c r="G206" s="135">
        <f>'M2-In'!G206</f>
        <v>0</v>
      </c>
      <c r="H206" s="135">
        <f>'M2-In'!H206</f>
        <v>0</v>
      </c>
      <c r="I206" s="135">
        <f>'M2-In'!I206</f>
        <v>0</v>
      </c>
      <c r="J206" s="135">
        <f>'M2-In'!J206</f>
        <v>0</v>
      </c>
      <c r="K206" s="135">
        <f>'M2-In'!K206</f>
        <v>0</v>
      </c>
      <c r="L206" s="135">
        <f>'M2-In'!L206</f>
        <v>0</v>
      </c>
      <c r="M206" s="181">
        <f>BerM3!E206</f>
        <v>0</v>
      </c>
      <c r="N206" s="202">
        <f>'M2-In'!N206</f>
        <v>0</v>
      </c>
      <c r="O206" s="141"/>
      <c r="P206" s="202"/>
      <c r="Q206" s="205"/>
      <c r="R206" s="222" t="str">
        <f>BerM3!G206</f>
        <v>OK</v>
      </c>
      <c r="S206" s="141"/>
      <c r="T206" s="180">
        <f>BerM3!P206</f>
        <v>0</v>
      </c>
      <c r="U206" s="202"/>
      <c r="V206" s="221" t="str">
        <f>BerM3!R206</f>
        <v>OK</v>
      </c>
      <c r="W206" s="180">
        <f>BerM3!S206</f>
        <v>0</v>
      </c>
      <c r="X206" s="143"/>
      <c r="Y206" s="135"/>
      <c r="Z206" s="135"/>
      <c r="AA206" s="135"/>
      <c r="AB206" s="135"/>
      <c r="AC206" s="182"/>
      <c r="AD206" s="216"/>
      <c r="AE206" s="216"/>
      <c r="AF206" s="216"/>
      <c r="AG206" s="216"/>
      <c r="AH206" s="216"/>
      <c r="AI206" s="216"/>
      <c r="AJ206" s="216"/>
      <c r="AK206" s="221" t="str">
        <f>BerM3!U206</f>
        <v>OK</v>
      </c>
    </row>
    <row r="207" spans="1:37" ht="14.1" customHeight="1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141"/>
      <c r="F207" s="135">
        <f>'M2-In'!F207</f>
        <v>0</v>
      </c>
      <c r="G207" s="135">
        <f>'M2-In'!G207</f>
        <v>0</v>
      </c>
      <c r="H207" s="135">
        <f>'M2-In'!H207</f>
        <v>0</v>
      </c>
      <c r="I207" s="135">
        <f>'M2-In'!I207</f>
        <v>0</v>
      </c>
      <c r="J207" s="135">
        <f>'M2-In'!J207</f>
        <v>0</v>
      </c>
      <c r="K207" s="135">
        <f>'M2-In'!K207</f>
        <v>0</v>
      </c>
      <c r="L207" s="135">
        <f>'M2-In'!L207</f>
        <v>0</v>
      </c>
      <c r="M207" s="181">
        <f>BerM3!E207</f>
        <v>0</v>
      </c>
      <c r="N207" s="202">
        <f>'M2-In'!N207</f>
        <v>0</v>
      </c>
      <c r="O207" s="141"/>
      <c r="P207" s="202"/>
      <c r="Q207" s="205"/>
      <c r="R207" s="222" t="str">
        <f>BerM3!G207</f>
        <v>OK</v>
      </c>
      <c r="S207" s="141"/>
      <c r="T207" s="180">
        <f>BerM3!P207</f>
        <v>0</v>
      </c>
      <c r="U207" s="202"/>
      <c r="V207" s="221" t="str">
        <f>BerM3!R207</f>
        <v>OK</v>
      </c>
      <c r="W207" s="180">
        <f>BerM3!S207</f>
        <v>0</v>
      </c>
      <c r="X207" s="143"/>
      <c r="Y207" s="135"/>
      <c r="Z207" s="135"/>
      <c r="AA207" s="135"/>
      <c r="AB207" s="135"/>
      <c r="AC207" s="182"/>
      <c r="AD207" s="216"/>
      <c r="AE207" s="216"/>
      <c r="AF207" s="216"/>
      <c r="AG207" s="216"/>
      <c r="AH207" s="216"/>
      <c r="AI207" s="216"/>
      <c r="AJ207" s="216"/>
      <c r="AK207" s="221" t="str">
        <f>BerM3!U207</f>
        <v>OK</v>
      </c>
    </row>
    <row r="208" spans="1:37" ht="14.1" customHeight="1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141"/>
      <c r="F208" s="135">
        <f>'M2-In'!F208</f>
        <v>0</v>
      </c>
      <c r="G208" s="135">
        <f>'M2-In'!G208</f>
        <v>0</v>
      </c>
      <c r="H208" s="135">
        <f>'M2-In'!H208</f>
        <v>0</v>
      </c>
      <c r="I208" s="135">
        <f>'M2-In'!I208</f>
        <v>0</v>
      </c>
      <c r="J208" s="135">
        <f>'M2-In'!J208</f>
        <v>0</v>
      </c>
      <c r="K208" s="135">
        <f>'M2-In'!K208</f>
        <v>0</v>
      </c>
      <c r="L208" s="135">
        <f>'M2-In'!L208</f>
        <v>0</v>
      </c>
      <c r="M208" s="181">
        <f>BerM3!E208</f>
        <v>0</v>
      </c>
      <c r="N208" s="202">
        <f>'M2-In'!N208</f>
        <v>0</v>
      </c>
      <c r="O208" s="141"/>
      <c r="P208" s="202"/>
      <c r="Q208" s="205"/>
      <c r="R208" s="222" t="str">
        <f>BerM3!G208</f>
        <v>OK</v>
      </c>
      <c r="S208" s="141"/>
      <c r="T208" s="180">
        <f>BerM3!P208</f>
        <v>0</v>
      </c>
      <c r="U208" s="202"/>
      <c r="V208" s="221" t="str">
        <f>BerM3!R208</f>
        <v>OK</v>
      </c>
      <c r="W208" s="180">
        <f>BerM3!S208</f>
        <v>0</v>
      </c>
      <c r="X208" s="143"/>
      <c r="Y208" s="135"/>
      <c r="Z208" s="135"/>
      <c r="AA208" s="135"/>
      <c r="AB208" s="135"/>
      <c r="AC208" s="182"/>
      <c r="AD208" s="216"/>
      <c r="AE208" s="216"/>
      <c r="AF208" s="216"/>
      <c r="AG208" s="216"/>
      <c r="AH208" s="216"/>
      <c r="AI208" s="216"/>
      <c r="AJ208" s="216"/>
      <c r="AK208" s="221" t="str">
        <f>BerM3!U208</f>
        <v>OK</v>
      </c>
    </row>
    <row r="209" spans="1:37" ht="14.1" customHeight="1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141"/>
      <c r="F209" s="135">
        <f>'M2-In'!F209</f>
        <v>0</v>
      </c>
      <c r="G209" s="135">
        <f>'M2-In'!G209</f>
        <v>0</v>
      </c>
      <c r="H209" s="135">
        <f>'M2-In'!H209</f>
        <v>0</v>
      </c>
      <c r="I209" s="135">
        <f>'M2-In'!I209</f>
        <v>0</v>
      </c>
      <c r="J209" s="135">
        <f>'M2-In'!J209</f>
        <v>0</v>
      </c>
      <c r="K209" s="135">
        <f>'M2-In'!K209</f>
        <v>0</v>
      </c>
      <c r="L209" s="135">
        <f>'M2-In'!L209</f>
        <v>0</v>
      </c>
      <c r="M209" s="181">
        <f>BerM3!E209</f>
        <v>0</v>
      </c>
      <c r="N209" s="202">
        <f>'M2-In'!N209</f>
        <v>0</v>
      </c>
      <c r="O209" s="141"/>
      <c r="P209" s="202"/>
      <c r="Q209" s="205"/>
      <c r="R209" s="222" t="str">
        <f>BerM3!G209</f>
        <v>OK</v>
      </c>
      <c r="S209" s="141"/>
      <c r="T209" s="180">
        <f>BerM3!P209</f>
        <v>0</v>
      </c>
      <c r="U209" s="202"/>
      <c r="V209" s="221" t="str">
        <f>BerM3!R209</f>
        <v>OK</v>
      </c>
      <c r="W209" s="180">
        <f>BerM3!S209</f>
        <v>0</v>
      </c>
      <c r="X209" s="143"/>
      <c r="Y209" s="135"/>
      <c r="Z209" s="135"/>
      <c r="AA209" s="135"/>
      <c r="AB209" s="135"/>
      <c r="AC209" s="182"/>
      <c r="AD209" s="216"/>
      <c r="AE209" s="216"/>
      <c r="AF209" s="216"/>
      <c r="AG209" s="216"/>
      <c r="AH209" s="216"/>
      <c r="AI209" s="216"/>
      <c r="AJ209" s="216"/>
      <c r="AK209" s="221" t="str">
        <f>BerM3!U209</f>
        <v>OK</v>
      </c>
    </row>
    <row r="210" spans="1:37" ht="14.1" customHeight="1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141"/>
      <c r="F210" s="135">
        <f>'M2-In'!F210</f>
        <v>0</v>
      </c>
      <c r="G210" s="135">
        <f>'M2-In'!G210</f>
        <v>0</v>
      </c>
      <c r="H210" s="135">
        <f>'M2-In'!H210</f>
        <v>0</v>
      </c>
      <c r="I210" s="135">
        <f>'M2-In'!I210</f>
        <v>0</v>
      </c>
      <c r="J210" s="135">
        <f>'M2-In'!J210</f>
        <v>0</v>
      </c>
      <c r="K210" s="135">
        <f>'M2-In'!K210</f>
        <v>0</v>
      </c>
      <c r="L210" s="135">
        <f>'M2-In'!L210</f>
        <v>0</v>
      </c>
      <c r="M210" s="181">
        <f>BerM3!E210</f>
        <v>0</v>
      </c>
      <c r="N210" s="202">
        <f>'M2-In'!N210</f>
        <v>0</v>
      </c>
      <c r="O210" s="141"/>
      <c r="P210" s="202"/>
      <c r="Q210" s="205"/>
      <c r="R210" s="222" t="str">
        <f>BerM3!G210</f>
        <v>OK</v>
      </c>
      <c r="S210" s="141"/>
      <c r="T210" s="180">
        <f>BerM3!P210</f>
        <v>0</v>
      </c>
      <c r="U210" s="202"/>
      <c r="V210" s="221" t="str">
        <f>BerM3!R210</f>
        <v>OK</v>
      </c>
      <c r="W210" s="180">
        <f>BerM3!S210</f>
        <v>0</v>
      </c>
      <c r="X210" s="143"/>
      <c r="Y210" s="135"/>
      <c r="Z210" s="135"/>
      <c r="AA210" s="135"/>
      <c r="AB210" s="135"/>
      <c r="AC210" s="182"/>
      <c r="AD210" s="216"/>
      <c r="AE210" s="216"/>
      <c r="AF210" s="216"/>
      <c r="AG210" s="216"/>
      <c r="AH210" s="216"/>
      <c r="AI210" s="216"/>
      <c r="AJ210" s="216"/>
      <c r="AK210" s="221" t="str">
        <f>BerM3!U210</f>
        <v>OK</v>
      </c>
    </row>
    <row r="211" spans="1:37" ht="14.1" customHeight="1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141"/>
      <c r="F211" s="135">
        <f>'M2-In'!F211</f>
        <v>0</v>
      </c>
      <c r="G211" s="135">
        <f>'M2-In'!G211</f>
        <v>0</v>
      </c>
      <c r="H211" s="135">
        <f>'M2-In'!H211</f>
        <v>0</v>
      </c>
      <c r="I211" s="135">
        <f>'M2-In'!I211</f>
        <v>0</v>
      </c>
      <c r="J211" s="135">
        <f>'M2-In'!J211</f>
        <v>0</v>
      </c>
      <c r="K211" s="135">
        <f>'M2-In'!K211</f>
        <v>0</v>
      </c>
      <c r="L211" s="135">
        <f>'M2-In'!L211</f>
        <v>0</v>
      </c>
      <c r="M211" s="181">
        <f>BerM3!E211</f>
        <v>0</v>
      </c>
      <c r="N211" s="202">
        <f>'M2-In'!N211</f>
        <v>0</v>
      </c>
      <c r="O211" s="141"/>
      <c r="P211" s="202"/>
      <c r="Q211" s="205"/>
      <c r="R211" s="222" t="str">
        <f>BerM3!G211</f>
        <v>OK</v>
      </c>
      <c r="S211" s="141"/>
      <c r="T211" s="180">
        <f>BerM3!P211</f>
        <v>0</v>
      </c>
      <c r="U211" s="202"/>
      <c r="V211" s="221" t="str">
        <f>BerM3!R211</f>
        <v>OK</v>
      </c>
      <c r="W211" s="180">
        <f>BerM3!S211</f>
        <v>0</v>
      </c>
      <c r="X211" s="143"/>
      <c r="Y211" s="135"/>
      <c r="Z211" s="135"/>
      <c r="AA211" s="135"/>
      <c r="AB211" s="135"/>
      <c r="AC211" s="182"/>
      <c r="AD211" s="216"/>
      <c r="AE211" s="216"/>
      <c r="AF211" s="216"/>
      <c r="AG211" s="216"/>
      <c r="AH211" s="216"/>
      <c r="AI211" s="216"/>
      <c r="AJ211" s="216"/>
      <c r="AK211" s="221" t="str">
        <f>BerM3!U211</f>
        <v>OK</v>
      </c>
    </row>
    <row r="212" spans="1:37" ht="14.1" customHeight="1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141"/>
      <c r="F212" s="135">
        <f>'M2-In'!F212</f>
        <v>0</v>
      </c>
      <c r="G212" s="135">
        <f>'M2-In'!G212</f>
        <v>0</v>
      </c>
      <c r="H212" s="135">
        <f>'M2-In'!H212</f>
        <v>0</v>
      </c>
      <c r="I212" s="135">
        <f>'M2-In'!I212</f>
        <v>0</v>
      </c>
      <c r="J212" s="135">
        <f>'M2-In'!J212</f>
        <v>0</v>
      </c>
      <c r="K212" s="135">
        <f>'M2-In'!K212</f>
        <v>0</v>
      </c>
      <c r="L212" s="135">
        <f>'M2-In'!L212</f>
        <v>0</v>
      </c>
      <c r="M212" s="181">
        <f>BerM3!E212</f>
        <v>0</v>
      </c>
      <c r="N212" s="202">
        <f>'M2-In'!N212</f>
        <v>0</v>
      </c>
      <c r="O212" s="141"/>
      <c r="P212" s="202"/>
      <c r="Q212" s="205"/>
      <c r="R212" s="222" t="str">
        <f>BerM3!G212</f>
        <v>OK</v>
      </c>
      <c r="S212" s="141"/>
      <c r="T212" s="180">
        <f>BerM3!P212</f>
        <v>0</v>
      </c>
      <c r="U212" s="202"/>
      <c r="V212" s="221" t="str">
        <f>BerM3!R212</f>
        <v>OK</v>
      </c>
      <c r="W212" s="180">
        <f>BerM3!S212</f>
        <v>0</v>
      </c>
      <c r="X212" s="143"/>
      <c r="Y212" s="135"/>
      <c r="Z212" s="135"/>
      <c r="AA212" s="135"/>
      <c r="AB212" s="135"/>
      <c r="AC212" s="182"/>
      <c r="AD212" s="216"/>
      <c r="AE212" s="216"/>
      <c r="AF212" s="216"/>
      <c r="AG212" s="216"/>
      <c r="AH212" s="216"/>
      <c r="AI212" s="216"/>
      <c r="AJ212" s="216"/>
      <c r="AK212" s="221" t="str">
        <f>BerM3!U212</f>
        <v>OK</v>
      </c>
    </row>
    <row r="213" spans="1:37" ht="14.1" customHeight="1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141"/>
      <c r="F213" s="135">
        <f>'M2-In'!F213</f>
        <v>0</v>
      </c>
      <c r="G213" s="135">
        <f>'M2-In'!G213</f>
        <v>0</v>
      </c>
      <c r="H213" s="135">
        <f>'M2-In'!H213</f>
        <v>0</v>
      </c>
      <c r="I213" s="135">
        <f>'M2-In'!I213</f>
        <v>0</v>
      </c>
      <c r="J213" s="135">
        <f>'M2-In'!J213</f>
        <v>0</v>
      </c>
      <c r="K213" s="135">
        <f>'M2-In'!K213</f>
        <v>0</v>
      </c>
      <c r="L213" s="135">
        <f>'M2-In'!L213</f>
        <v>0</v>
      </c>
      <c r="M213" s="181">
        <f>BerM3!E213</f>
        <v>0</v>
      </c>
      <c r="N213" s="202">
        <f>'M2-In'!N213</f>
        <v>0</v>
      </c>
      <c r="O213" s="141"/>
      <c r="P213" s="202"/>
      <c r="Q213" s="205"/>
      <c r="R213" s="222" t="str">
        <f>BerM3!G213</f>
        <v>OK</v>
      </c>
      <c r="S213" s="141"/>
      <c r="T213" s="180">
        <f>BerM3!P213</f>
        <v>0</v>
      </c>
      <c r="U213" s="202"/>
      <c r="V213" s="221" t="str">
        <f>BerM3!R213</f>
        <v>OK</v>
      </c>
      <c r="W213" s="180">
        <f>BerM3!S213</f>
        <v>0</v>
      </c>
      <c r="X213" s="143"/>
      <c r="Y213" s="135"/>
      <c r="Z213" s="135"/>
      <c r="AA213" s="135"/>
      <c r="AB213" s="135"/>
      <c r="AC213" s="182"/>
      <c r="AD213" s="216"/>
      <c r="AE213" s="216"/>
      <c r="AF213" s="216"/>
      <c r="AG213" s="216"/>
      <c r="AH213" s="216"/>
      <c r="AI213" s="216"/>
      <c r="AJ213" s="216"/>
      <c r="AK213" s="221" t="str">
        <f>BerM3!U213</f>
        <v>OK</v>
      </c>
    </row>
    <row r="214" spans="1:37" ht="14.1" customHeight="1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141"/>
      <c r="F214" s="135">
        <f>'M2-In'!F214</f>
        <v>0</v>
      </c>
      <c r="G214" s="135">
        <f>'M2-In'!G214</f>
        <v>0</v>
      </c>
      <c r="H214" s="135">
        <f>'M2-In'!H214</f>
        <v>0</v>
      </c>
      <c r="I214" s="135">
        <f>'M2-In'!I214</f>
        <v>0</v>
      </c>
      <c r="J214" s="135">
        <f>'M2-In'!J214</f>
        <v>0</v>
      </c>
      <c r="K214" s="135">
        <f>'M2-In'!K214</f>
        <v>0</v>
      </c>
      <c r="L214" s="135">
        <f>'M2-In'!L214</f>
        <v>0</v>
      </c>
      <c r="M214" s="181">
        <f>BerM3!E214</f>
        <v>0</v>
      </c>
      <c r="N214" s="202">
        <f>'M2-In'!N214</f>
        <v>0</v>
      </c>
      <c r="O214" s="141"/>
      <c r="P214" s="202"/>
      <c r="Q214" s="205"/>
      <c r="R214" s="222" t="str">
        <f>BerM3!G214</f>
        <v>OK</v>
      </c>
      <c r="S214" s="141"/>
      <c r="T214" s="180">
        <f>BerM3!P214</f>
        <v>0</v>
      </c>
      <c r="U214" s="202"/>
      <c r="V214" s="221" t="str">
        <f>BerM3!R214</f>
        <v>OK</v>
      </c>
      <c r="W214" s="180">
        <f>BerM3!S214</f>
        <v>0</v>
      </c>
      <c r="X214" s="143"/>
      <c r="Y214" s="135"/>
      <c r="Z214" s="135"/>
      <c r="AA214" s="135"/>
      <c r="AB214" s="135"/>
      <c r="AC214" s="182"/>
      <c r="AD214" s="216"/>
      <c r="AE214" s="216"/>
      <c r="AF214" s="216"/>
      <c r="AG214" s="216"/>
      <c r="AH214" s="216"/>
      <c r="AI214" s="216"/>
      <c r="AJ214" s="216"/>
      <c r="AK214" s="221" t="str">
        <f>BerM3!U214</f>
        <v>OK</v>
      </c>
    </row>
    <row r="215" spans="1:37" ht="14.1" customHeight="1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141"/>
      <c r="F215" s="135">
        <f>'M2-In'!F215</f>
        <v>0</v>
      </c>
      <c r="G215" s="135">
        <f>'M2-In'!G215</f>
        <v>0</v>
      </c>
      <c r="H215" s="135">
        <f>'M2-In'!H215</f>
        <v>0</v>
      </c>
      <c r="I215" s="135">
        <f>'M2-In'!I215</f>
        <v>0</v>
      </c>
      <c r="J215" s="135">
        <f>'M2-In'!J215</f>
        <v>0</v>
      </c>
      <c r="K215" s="135">
        <f>'M2-In'!K215</f>
        <v>0</v>
      </c>
      <c r="L215" s="135">
        <f>'M2-In'!L215</f>
        <v>0</v>
      </c>
      <c r="M215" s="181">
        <f>BerM3!E215</f>
        <v>0</v>
      </c>
      <c r="N215" s="202">
        <f>'M2-In'!N215</f>
        <v>0</v>
      </c>
      <c r="O215" s="141"/>
      <c r="P215" s="202"/>
      <c r="Q215" s="205"/>
      <c r="R215" s="222" t="str">
        <f>BerM3!G215</f>
        <v>OK</v>
      </c>
      <c r="S215" s="141"/>
      <c r="T215" s="180">
        <f>BerM3!P215</f>
        <v>0</v>
      </c>
      <c r="U215" s="202"/>
      <c r="V215" s="221" t="str">
        <f>BerM3!R215</f>
        <v>OK</v>
      </c>
      <c r="W215" s="180">
        <f>BerM3!S215</f>
        <v>0</v>
      </c>
      <c r="X215" s="143"/>
      <c r="Y215" s="135"/>
      <c r="Z215" s="135"/>
      <c r="AA215" s="135"/>
      <c r="AB215" s="135"/>
      <c r="AC215" s="182"/>
      <c r="AD215" s="216"/>
      <c r="AE215" s="216"/>
      <c r="AF215" s="216"/>
      <c r="AG215" s="216"/>
      <c r="AH215" s="216"/>
      <c r="AI215" s="216"/>
      <c r="AJ215" s="216"/>
      <c r="AK215" s="221" t="str">
        <f>BerM3!U215</f>
        <v>OK</v>
      </c>
    </row>
    <row r="216" spans="1:37" ht="14.1" customHeight="1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141"/>
      <c r="F216" s="135">
        <f>'M2-In'!F216</f>
        <v>0</v>
      </c>
      <c r="G216" s="135">
        <f>'M2-In'!G216</f>
        <v>0</v>
      </c>
      <c r="H216" s="135">
        <f>'M2-In'!H216</f>
        <v>0</v>
      </c>
      <c r="I216" s="135">
        <f>'M2-In'!I216</f>
        <v>0</v>
      </c>
      <c r="J216" s="135">
        <f>'M2-In'!J216</f>
        <v>0</v>
      </c>
      <c r="K216" s="135">
        <f>'M2-In'!K216</f>
        <v>0</v>
      </c>
      <c r="L216" s="135">
        <f>'M2-In'!L216</f>
        <v>0</v>
      </c>
      <c r="M216" s="181">
        <f>BerM3!E216</f>
        <v>0</v>
      </c>
      <c r="N216" s="202">
        <f>'M2-In'!N216</f>
        <v>0</v>
      </c>
      <c r="O216" s="141"/>
      <c r="P216" s="202"/>
      <c r="Q216" s="205"/>
      <c r="R216" s="222" t="str">
        <f>BerM3!G216</f>
        <v>OK</v>
      </c>
      <c r="S216" s="141"/>
      <c r="T216" s="180">
        <f>BerM3!P216</f>
        <v>0</v>
      </c>
      <c r="U216" s="202"/>
      <c r="V216" s="221" t="str">
        <f>BerM3!R216</f>
        <v>OK</v>
      </c>
      <c r="W216" s="180">
        <f>BerM3!S216</f>
        <v>0</v>
      </c>
      <c r="X216" s="143"/>
      <c r="Y216" s="135"/>
      <c r="Z216" s="135"/>
      <c r="AA216" s="135"/>
      <c r="AB216" s="135"/>
      <c r="AC216" s="182"/>
      <c r="AD216" s="216"/>
      <c r="AE216" s="216"/>
      <c r="AF216" s="216"/>
      <c r="AG216" s="216"/>
      <c r="AH216" s="216"/>
      <c r="AI216" s="216"/>
      <c r="AJ216" s="216"/>
      <c r="AK216" s="221" t="str">
        <f>BerM3!U216</f>
        <v>OK</v>
      </c>
    </row>
    <row r="217" spans="1:37" ht="14.1" customHeight="1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141"/>
      <c r="F217" s="135">
        <f>'M2-In'!F217</f>
        <v>0</v>
      </c>
      <c r="G217" s="135">
        <f>'M2-In'!G217</f>
        <v>0</v>
      </c>
      <c r="H217" s="135">
        <f>'M2-In'!H217</f>
        <v>0</v>
      </c>
      <c r="I217" s="135">
        <f>'M2-In'!I217</f>
        <v>0</v>
      </c>
      <c r="J217" s="135">
        <f>'M2-In'!J217</f>
        <v>0</v>
      </c>
      <c r="K217" s="135">
        <f>'M2-In'!K217</f>
        <v>0</v>
      </c>
      <c r="L217" s="135">
        <f>'M2-In'!L217</f>
        <v>0</v>
      </c>
      <c r="M217" s="181">
        <f>BerM3!E217</f>
        <v>0</v>
      </c>
      <c r="N217" s="202">
        <f>'M2-In'!N217</f>
        <v>0</v>
      </c>
      <c r="O217" s="141"/>
      <c r="P217" s="202"/>
      <c r="Q217" s="205"/>
      <c r="R217" s="222" t="str">
        <f>BerM3!G217</f>
        <v>OK</v>
      </c>
      <c r="S217" s="141"/>
      <c r="T217" s="180">
        <f>BerM3!P217</f>
        <v>0</v>
      </c>
      <c r="U217" s="202"/>
      <c r="V217" s="221" t="str">
        <f>BerM3!R217</f>
        <v>OK</v>
      </c>
      <c r="W217" s="180">
        <f>BerM3!S217</f>
        <v>0</v>
      </c>
      <c r="X217" s="143"/>
      <c r="Y217" s="135"/>
      <c r="Z217" s="135"/>
      <c r="AA217" s="135"/>
      <c r="AB217" s="135"/>
      <c r="AC217" s="182"/>
      <c r="AD217" s="216"/>
      <c r="AE217" s="216"/>
      <c r="AF217" s="216"/>
      <c r="AG217" s="216"/>
      <c r="AH217" s="216"/>
      <c r="AI217" s="216"/>
      <c r="AJ217" s="216"/>
      <c r="AK217" s="221" t="str">
        <f>BerM3!U217</f>
        <v>OK</v>
      </c>
    </row>
    <row r="218" spans="1:37" ht="14.1" customHeight="1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141"/>
      <c r="F218" s="135">
        <f>'M2-In'!F218</f>
        <v>0</v>
      </c>
      <c r="G218" s="135">
        <f>'M2-In'!G218</f>
        <v>0</v>
      </c>
      <c r="H218" s="135">
        <f>'M2-In'!H218</f>
        <v>0</v>
      </c>
      <c r="I218" s="135">
        <f>'M2-In'!I218</f>
        <v>0</v>
      </c>
      <c r="J218" s="135">
        <f>'M2-In'!J218</f>
        <v>0</v>
      </c>
      <c r="K218" s="135">
        <f>'M2-In'!K218</f>
        <v>0</v>
      </c>
      <c r="L218" s="135">
        <f>'M2-In'!L218</f>
        <v>0</v>
      </c>
      <c r="M218" s="181">
        <f>BerM3!E218</f>
        <v>0</v>
      </c>
      <c r="N218" s="202">
        <f>'M2-In'!N218</f>
        <v>0</v>
      </c>
      <c r="O218" s="141"/>
      <c r="P218" s="202"/>
      <c r="Q218" s="205"/>
      <c r="R218" s="222" t="str">
        <f>BerM3!G218</f>
        <v>OK</v>
      </c>
      <c r="S218" s="141"/>
      <c r="T218" s="180">
        <f>BerM3!P218</f>
        <v>0</v>
      </c>
      <c r="U218" s="202"/>
      <c r="V218" s="221" t="str">
        <f>BerM3!R218</f>
        <v>OK</v>
      </c>
      <c r="W218" s="180">
        <f>BerM3!S218</f>
        <v>0</v>
      </c>
      <c r="X218" s="143"/>
      <c r="Y218" s="135"/>
      <c r="Z218" s="135"/>
      <c r="AA218" s="135"/>
      <c r="AB218" s="135"/>
      <c r="AC218" s="182"/>
      <c r="AD218" s="216"/>
      <c r="AE218" s="216"/>
      <c r="AF218" s="216"/>
      <c r="AG218" s="216"/>
      <c r="AH218" s="216"/>
      <c r="AI218" s="216"/>
      <c r="AJ218" s="216"/>
      <c r="AK218" s="221" t="str">
        <f>BerM3!U218</f>
        <v>OK</v>
      </c>
    </row>
    <row r="219" spans="1:37" ht="14.1" customHeight="1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141"/>
      <c r="F219" s="135">
        <f>'M2-In'!F219</f>
        <v>0</v>
      </c>
      <c r="G219" s="135">
        <f>'M2-In'!G219</f>
        <v>0</v>
      </c>
      <c r="H219" s="135">
        <f>'M2-In'!H219</f>
        <v>0</v>
      </c>
      <c r="I219" s="135">
        <f>'M2-In'!I219</f>
        <v>0</v>
      </c>
      <c r="J219" s="135">
        <f>'M2-In'!J219</f>
        <v>0</v>
      </c>
      <c r="K219" s="135">
        <f>'M2-In'!K219</f>
        <v>0</v>
      </c>
      <c r="L219" s="135">
        <f>'M2-In'!L219</f>
        <v>0</v>
      </c>
      <c r="M219" s="181">
        <f>BerM3!E219</f>
        <v>0</v>
      </c>
      <c r="N219" s="202">
        <f>'M2-In'!N219</f>
        <v>0</v>
      </c>
      <c r="O219" s="141"/>
      <c r="P219" s="202"/>
      <c r="Q219" s="205"/>
      <c r="R219" s="222" t="str">
        <f>BerM3!G219</f>
        <v>OK</v>
      </c>
      <c r="S219" s="141"/>
      <c r="T219" s="180">
        <f>BerM3!P219</f>
        <v>0</v>
      </c>
      <c r="U219" s="202"/>
      <c r="V219" s="221" t="str">
        <f>BerM3!R219</f>
        <v>OK</v>
      </c>
      <c r="W219" s="180">
        <f>BerM3!S219</f>
        <v>0</v>
      </c>
      <c r="X219" s="143"/>
      <c r="Y219" s="135"/>
      <c r="Z219" s="135"/>
      <c r="AA219" s="135"/>
      <c r="AB219" s="135"/>
      <c r="AC219" s="182"/>
      <c r="AD219" s="216"/>
      <c r="AE219" s="216"/>
      <c r="AF219" s="216"/>
      <c r="AG219" s="216"/>
      <c r="AH219" s="216"/>
      <c r="AI219" s="216"/>
      <c r="AJ219" s="216"/>
      <c r="AK219" s="221" t="str">
        <f>BerM3!U219</f>
        <v>OK</v>
      </c>
    </row>
    <row r="220" spans="1:37" ht="14.1" customHeight="1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141"/>
      <c r="F220" s="135">
        <f>'M2-In'!F220</f>
        <v>0</v>
      </c>
      <c r="G220" s="135">
        <f>'M2-In'!G220</f>
        <v>0</v>
      </c>
      <c r="H220" s="135">
        <f>'M2-In'!H220</f>
        <v>0</v>
      </c>
      <c r="I220" s="135">
        <f>'M2-In'!I220</f>
        <v>0</v>
      </c>
      <c r="J220" s="135">
        <f>'M2-In'!J220</f>
        <v>0</v>
      </c>
      <c r="K220" s="135">
        <f>'M2-In'!K220</f>
        <v>0</v>
      </c>
      <c r="L220" s="135">
        <f>'M2-In'!L220</f>
        <v>0</v>
      </c>
      <c r="M220" s="181">
        <f>BerM3!E220</f>
        <v>0</v>
      </c>
      <c r="N220" s="202">
        <f>'M2-In'!N220</f>
        <v>0</v>
      </c>
      <c r="O220" s="141"/>
      <c r="P220" s="202"/>
      <c r="Q220" s="205"/>
      <c r="R220" s="222" t="str">
        <f>BerM3!G220</f>
        <v>OK</v>
      </c>
      <c r="S220" s="141"/>
      <c r="T220" s="180">
        <f>BerM3!P220</f>
        <v>0</v>
      </c>
      <c r="U220" s="202"/>
      <c r="V220" s="221" t="str">
        <f>BerM3!R220</f>
        <v>OK</v>
      </c>
      <c r="W220" s="180">
        <f>BerM3!S220</f>
        <v>0</v>
      </c>
      <c r="X220" s="143"/>
      <c r="Y220" s="135"/>
      <c r="Z220" s="135"/>
      <c r="AA220" s="135"/>
      <c r="AB220" s="135"/>
      <c r="AC220" s="182"/>
      <c r="AD220" s="216"/>
      <c r="AE220" s="216"/>
      <c r="AF220" s="216"/>
      <c r="AG220" s="216"/>
      <c r="AH220" s="216"/>
      <c r="AI220" s="216"/>
      <c r="AJ220" s="216"/>
      <c r="AK220" s="221" t="str">
        <f>BerM3!U220</f>
        <v>OK</v>
      </c>
    </row>
    <row r="221" spans="1:37" ht="14.1" customHeight="1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141"/>
      <c r="F221" s="135">
        <f>'M2-In'!F221</f>
        <v>0</v>
      </c>
      <c r="G221" s="135">
        <f>'M2-In'!G221</f>
        <v>0</v>
      </c>
      <c r="H221" s="135">
        <f>'M2-In'!H221</f>
        <v>0</v>
      </c>
      <c r="I221" s="135">
        <f>'M2-In'!I221</f>
        <v>0</v>
      </c>
      <c r="J221" s="135">
        <f>'M2-In'!J221</f>
        <v>0</v>
      </c>
      <c r="K221" s="135">
        <f>'M2-In'!K221</f>
        <v>0</v>
      </c>
      <c r="L221" s="135">
        <f>'M2-In'!L221</f>
        <v>0</v>
      </c>
      <c r="M221" s="181">
        <f>BerM3!E221</f>
        <v>0</v>
      </c>
      <c r="N221" s="202">
        <f>'M2-In'!N221</f>
        <v>0</v>
      </c>
      <c r="O221" s="141"/>
      <c r="P221" s="202"/>
      <c r="Q221" s="205"/>
      <c r="R221" s="222" t="str">
        <f>BerM3!G221</f>
        <v>OK</v>
      </c>
      <c r="S221" s="141"/>
      <c r="T221" s="180">
        <f>BerM3!P221</f>
        <v>0</v>
      </c>
      <c r="U221" s="202"/>
      <c r="V221" s="221" t="str">
        <f>BerM3!R221</f>
        <v>OK</v>
      </c>
      <c r="W221" s="180">
        <f>BerM3!S221</f>
        <v>0</v>
      </c>
      <c r="X221" s="143"/>
      <c r="Y221" s="135"/>
      <c r="Z221" s="135"/>
      <c r="AA221" s="135"/>
      <c r="AB221" s="135"/>
      <c r="AC221" s="182"/>
      <c r="AD221" s="216"/>
      <c r="AE221" s="216"/>
      <c r="AF221" s="216"/>
      <c r="AG221" s="216"/>
      <c r="AH221" s="216"/>
      <c r="AI221" s="216"/>
      <c r="AJ221" s="216"/>
      <c r="AK221" s="221" t="str">
        <f>BerM3!U221</f>
        <v>OK</v>
      </c>
    </row>
    <row r="222" spans="1:37" ht="14.1" customHeight="1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141"/>
      <c r="F222" s="135">
        <f>'M2-In'!F222</f>
        <v>0</v>
      </c>
      <c r="G222" s="135">
        <f>'M2-In'!G222</f>
        <v>0</v>
      </c>
      <c r="H222" s="135">
        <f>'M2-In'!H222</f>
        <v>0</v>
      </c>
      <c r="I222" s="135">
        <f>'M2-In'!I222</f>
        <v>0</v>
      </c>
      <c r="J222" s="135">
        <f>'M2-In'!J222</f>
        <v>0</v>
      </c>
      <c r="K222" s="135">
        <f>'M2-In'!K222</f>
        <v>0</v>
      </c>
      <c r="L222" s="135">
        <f>'M2-In'!L222</f>
        <v>0</v>
      </c>
      <c r="M222" s="181">
        <f>BerM3!E222</f>
        <v>0</v>
      </c>
      <c r="N222" s="202">
        <f>'M2-In'!N222</f>
        <v>0</v>
      </c>
      <c r="O222" s="141"/>
      <c r="P222" s="202"/>
      <c r="Q222" s="205"/>
      <c r="R222" s="222" t="str">
        <f>BerM3!G222</f>
        <v>OK</v>
      </c>
      <c r="S222" s="141"/>
      <c r="T222" s="180">
        <f>BerM3!P222</f>
        <v>0</v>
      </c>
      <c r="U222" s="202"/>
      <c r="V222" s="221" t="str">
        <f>BerM3!R222</f>
        <v>OK</v>
      </c>
      <c r="W222" s="180">
        <f>BerM3!S222</f>
        <v>0</v>
      </c>
      <c r="X222" s="143"/>
      <c r="Y222" s="135"/>
      <c r="Z222" s="135"/>
      <c r="AA222" s="135"/>
      <c r="AB222" s="135"/>
      <c r="AC222" s="182"/>
      <c r="AD222" s="216"/>
      <c r="AE222" s="216"/>
      <c r="AF222" s="216"/>
      <c r="AG222" s="216"/>
      <c r="AH222" s="216"/>
      <c r="AI222" s="216"/>
      <c r="AJ222" s="216"/>
      <c r="AK222" s="221" t="str">
        <f>BerM3!U222</f>
        <v>OK</v>
      </c>
    </row>
    <row r="223" spans="1:37" ht="14.1" customHeight="1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141"/>
      <c r="F223" s="135">
        <f>'M2-In'!F223</f>
        <v>0</v>
      </c>
      <c r="G223" s="135">
        <f>'M2-In'!G223</f>
        <v>0</v>
      </c>
      <c r="H223" s="135">
        <f>'M2-In'!H223</f>
        <v>0</v>
      </c>
      <c r="I223" s="135">
        <f>'M2-In'!I223</f>
        <v>0</v>
      </c>
      <c r="J223" s="135">
        <f>'M2-In'!J223</f>
        <v>0</v>
      </c>
      <c r="K223" s="135">
        <f>'M2-In'!K223</f>
        <v>0</v>
      </c>
      <c r="L223" s="135">
        <f>'M2-In'!L223</f>
        <v>0</v>
      </c>
      <c r="M223" s="181">
        <f>BerM3!E223</f>
        <v>0</v>
      </c>
      <c r="N223" s="202">
        <f>'M2-In'!N223</f>
        <v>0</v>
      </c>
      <c r="O223" s="141"/>
      <c r="P223" s="202"/>
      <c r="Q223" s="205"/>
      <c r="R223" s="222" t="str">
        <f>BerM3!G223</f>
        <v>OK</v>
      </c>
      <c r="S223" s="141"/>
      <c r="T223" s="180">
        <f>BerM3!P223</f>
        <v>0</v>
      </c>
      <c r="U223" s="202"/>
      <c r="V223" s="221" t="str">
        <f>BerM3!R223</f>
        <v>OK</v>
      </c>
      <c r="W223" s="180">
        <f>BerM3!S223</f>
        <v>0</v>
      </c>
      <c r="X223" s="143"/>
      <c r="Y223" s="135"/>
      <c r="Z223" s="135"/>
      <c r="AA223" s="135"/>
      <c r="AB223" s="135"/>
      <c r="AC223" s="182"/>
      <c r="AD223" s="216"/>
      <c r="AE223" s="216"/>
      <c r="AF223" s="216"/>
      <c r="AG223" s="216"/>
      <c r="AH223" s="216"/>
      <c r="AI223" s="216"/>
      <c r="AJ223" s="216"/>
      <c r="AK223" s="221" t="str">
        <f>BerM3!U223</f>
        <v>OK</v>
      </c>
    </row>
    <row r="224" spans="1:37" ht="14.1" customHeight="1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141"/>
      <c r="F224" s="135">
        <f>'M2-In'!F224</f>
        <v>0</v>
      </c>
      <c r="G224" s="135">
        <f>'M2-In'!G224</f>
        <v>0</v>
      </c>
      <c r="H224" s="135">
        <f>'M2-In'!H224</f>
        <v>0</v>
      </c>
      <c r="I224" s="135">
        <f>'M2-In'!I224</f>
        <v>0</v>
      </c>
      <c r="J224" s="135">
        <f>'M2-In'!J224</f>
        <v>0</v>
      </c>
      <c r="K224" s="135">
        <f>'M2-In'!K224</f>
        <v>0</v>
      </c>
      <c r="L224" s="135">
        <f>'M2-In'!L224</f>
        <v>0</v>
      </c>
      <c r="M224" s="181">
        <f>BerM3!E224</f>
        <v>0</v>
      </c>
      <c r="N224" s="202">
        <f>'M2-In'!N224</f>
        <v>0</v>
      </c>
      <c r="O224" s="141"/>
      <c r="P224" s="202"/>
      <c r="Q224" s="205"/>
      <c r="R224" s="222" t="str">
        <f>BerM3!G224</f>
        <v>OK</v>
      </c>
      <c r="S224" s="141"/>
      <c r="T224" s="180">
        <f>BerM3!P224</f>
        <v>0</v>
      </c>
      <c r="U224" s="202"/>
      <c r="V224" s="221" t="str">
        <f>BerM3!R224</f>
        <v>OK</v>
      </c>
      <c r="W224" s="180">
        <f>BerM3!S224</f>
        <v>0</v>
      </c>
      <c r="X224" s="143"/>
      <c r="Y224" s="135"/>
      <c r="Z224" s="135"/>
      <c r="AA224" s="135"/>
      <c r="AB224" s="135"/>
      <c r="AC224" s="182"/>
      <c r="AD224" s="216"/>
      <c r="AE224" s="216"/>
      <c r="AF224" s="216"/>
      <c r="AG224" s="216"/>
      <c r="AH224" s="216"/>
      <c r="AI224" s="216"/>
      <c r="AJ224" s="216"/>
      <c r="AK224" s="221" t="str">
        <f>BerM3!U224</f>
        <v>OK</v>
      </c>
    </row>
    <row r="225" spans="1:37" ht="14.1" customHeight="1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141"/>
      <c r="F225" s="135">
        <f>'M2-In'!F225</f>
        <v>0</v>
      </c>
      <c r="G225" s="135">
        <f>'M2-In'!G225</f>
        <v>0</v>
      </c>
      <c r="H225" s="135">
        <f>'M2-In'!H225</f>
        <v>0</v>
      </c>
      <c r="I225" s="135">
        <f>'M2-In'!I225</f>
        <v>0</v>
      </c>
      <c r="J225" s="135">
        <f>'M2-In'!J225</f>
        <v>0</v>
      </c>
      <c r="K225" s="135">
        <f>'M2-In'!K225</f>
        <v>0</v>
      </c>
      <c r="L225" s="135">
        <f>'M2-In'!L225</f>
        <v>0</v>
      </c>
      <c r="M225" s="181">
        <f>BerM3!E225</f>
        <v>0</v>
      </c>
      <c r="N225" s="202">
        <f>'M2-In'!N225</f>
        <v>0</v>
      </c>
      <c r="O225" s="141"/>
      <c r="P225" s="202"/>
      <c r="Q225" s="205"/>
      <c r="R225" s="222" t="str">
        <f>BerM3!G225</f>
        <v>OK</v>
      </c>
      <c r="S225" s="141"/>
      <c r="T225" s="180">
        <f>BerM3!P225</f>
        <v>0</v>
      </c>
      <c r="U225" s="202"/>
      <c r="V225" s="221" t="str">
        <f>BerM3!R225</f>
        <v>OK</v>
      </c>
      <c r="W225" s="180">
        <f>BerM3!S225</f>
        <v>0</v>
      </c>
      <c r="X225" s="143"/>
      <c r="Y225" s="135"/>
      <c r="Z225" s="135"/>
      <c r="AA225" s="135"/>
      <c r="AB225" s="135"/>
      <c r="AC225" s="182"/>
      <c r="AD225" s="216"/>
      <c r="AE225" s="216"/>
      <c r="AF225" s="216"/>
      <c r="AG225" s="216"/>
      <c r="AH225" s="216"/>
      <c r="AI225" s="216"/>
      <c r="AJ225" s="216"/>
      <c r="AK225" s="221" t="str">
        <f>BerM3!U225</f>
        <v>OK</v>
      </c>
    </row>
    <row r="226" spans="1:37" ht="14.1" customHeight="1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141"/>
      <c r="F226" s="135">
        <f>'M2-In'!F226</f>
        <v>0</v>
      </c>
      <c r="G226" s="135">
        <f>'M2-In'!G226</f>
        <v>0</v>
      </c>
      <c r="H226" s="135">
        <f>'M2-In'!H226</f>
        <v>0</v>
      </c>
      <c r="I226" s="135">
        <f>'M2-In'!I226</f>
        <v>0</v>
      </c>
      <c r="J226" s="135">
        <f>'M2-In'!J226</f>
        <v>0</v>
      </c>
      <c r="K226" s="135">
        <f>'M2-In'!K226</f>
        <v>0</v>
      </c>
      <c r="L226" s="135">
        <f>'M2-In'!L226</f>
        <v>0</v>
      </c>
      <c r="M226" s="181">
        <f>BerM3!E226</f>
        <v>0</v>
      </c>
      <c r="N226" s="202">
        <f>'M2-In'!N226</f>
        <v>0</v>
      </c>
      <c r="O226" s="141"/>
      <c r="P226" s="202"/>
      <c r="Q226" s="205"/>
      <c r="R226" s="222" t="str">
        <f>BerM3!G226</f>
        <v>OK</v>
      </c>
      <c r="S226" s="141"/>
      <c r="T226" s="180">
        <f>BerM3!P226</f>
        <v>0</v>
      </c>
      <c r="U226" s="202"/>
      <c r="V226" s="221" t="str">
        <f>BerM3!R226</f>
        <v>OK</v>
      </c>
      <c r="W226" s="180">
        <f>BerM3!S226</f>
        <v>0</v>
      </c>
      <c r="X226" s="143"/>
      <c r="Y226" s="135"/>
      <c r="Z226" s="135"/>
      <c r="AA226" s="135"/>
      <c r="AB226" s="135"/>
      <c r="AC226" s="182"/>
      <c r="AD226" s="216"/>
      <c r="AE226" s="216"/>
      <c r="AF226" s="216"/>
      <c r="AG226" s="216"/>
      <c r="AH226" s="216"/>
      <c r="AI226" s="216"/>
      <c r="AJ226" s="216"/>
      <c r="AK226" s="221" t="str">
        <f>BerM3!U226</f>
        <v>OK</v>
      </c>
    </row>
    <row r="227" spans="1:37" ht="14.1" customHeight="1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141"/>
      <c r="F227" s="135">
        <f>'M2-In'!F227</f>
        <v>0</v>
      </c>
      <c r="G227" s="135">
        <f>'M2-In'!G227</f>
        <v>0</v>
      </c>
      <c r="H227" s="135">
        <f>'M2-In'!H227</f>
        <v>0</v>
      </c>
      <c r="I227" s="135">
        <f>'M2-In'!I227</f>
        <v>0</v>
      </c>
      <c r="J227" s="135">
        <f>'M2-In'!J227</f>
        <v>0</v>
      </c>
      <c r="K227" s="135">
        <f>'M2-In'!K227</f>
        <v>0</v>
      </c>
      <c r="L227" s="135">
        <f>'M2-In'!L227</f>
        <v>0</v>
      </c>
      <c r="M227" s="181">
        <f>BerM3!E227</f>
        <v>0</v>
      </c>
      <c r="N227" s="202">
        <f>'M2-In'!N227</f>
        <v>0</v>
      </c>
      <c r="O227" s="141"/>
      <c r="P227" s="202"/>
      <c r="Q227" s="205"/>
      <c r="R227" s="222" t="str">
        <f>BerM3!G227</f>
        <v>OK</v>
      </c>
      <c r="S227" s="141"/>
      <c r="T227" s="180">
        <f>BerM3!P227</f>
        <v>0</v>
      </c>
      <c r="U227" s="202"/>
      <c r="V227" s="221" t="str">
        <f>BerM3!R227</f>
        <v>OK</v>
      </c>
      <c r="W227" s="180">
        <f>BerM3!S227</f>
        <v>0</v>
      </c>
      <c r="X227" s="143"/>
      <c r="Y227" s="135"/>
      <c r="Z227" s="135"/>
      <c r="AA227" s="135"/>
      <c r="AB227" s="135"/>
      <c r="AC227" s="182"/>
      <c r="AD227" s="216"/>
      <c r="AE227" s="216"/>
      <c r="AF227" s="216"/>
      <c r="AG227" s="216"/>
      <c r="AH227" s="216"/>
      <c r="AI227" s="216"/>
      <c r="AJ227" s="216"/>
      <c r="AK227" s="221" t="str">
        <f>BerM3!U227</f>
        <v>OK</v>
      </c>
    </row>
    <row r="228" spans="1:37" ht="14.1" customHeight="1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141"/>
      <c r="F228" s="135">
        <f>'M2-In'!F228</f>
        <v>0</v>
      </c>
      <c r="G228" s="135">
        <f>'M2-In'!G228</f>
        <v>0</v>
      </c>
      <c r="H228" s="135">
        <f>'M2-In'!H228</f>
        <v>0</v>
      </c>
      <c r="I228" s="135">
        <f>'M2-In'!I228</f>
        <v>0</v>
      </c>
      <c r="J228" s="135">
        <f>'M2-In'!J228</f>
        <v>0</v>
      </c>
      <c r="K228" s="135">
        <f>'M2-In'!K228</f>
        <v>0</v>
      </c>
      <c r="L228" s="135">
        <f>'M2-In'!L228</f>
        <v>0</v>
      </c>
      <c r="M228" s="181">
        <f>BerM3!E228</f>
        <v>0</v>
      </c>
      <c r="N228" s="202">
        <f>'M2-In'!N228</f>
        <v>0</v>
      </c>
      <c r="O228" s="141"/>
      <c r="P228" s="202"/>
      <c r="Q228" s="205"/>
      <c r="R228" s="222" t="str">
        <f>BerM3!G228</f>
        <v>OK</v>
      </c>
      <c r="S228" s="141"/>
      <c r="T228" s="180">
        <f>BerM3!P228</f>
        <v>0</v>
      </c>
      <c r="U228" s="202"/>
      <c r="V228" s="221" t="str">
        <f>BerM3!R228</f>
        <v>OK</v>
      </c>
      <c r="W228" s="180">
        <f>BerM3!S228</f>
        <v>0</v>
      </c>
      <c r="X228" s="143"/>
      <c r="Y228" s="135"/>
      <c r="Z228" s="135"/>
      <c r="AA228" s="135"/>
      <c r="AB228" s="135"/>
      <c r="AC228" s="182"/>
      <c r="AD228" s="216"/>
      <c r="AE228" s="216"/>
      <c r="AF228" s="216"/>
      <c r="AG228" s="216"/>
      <c r="AH228" s="216"/>
      <c r="AI228" s="216"/>
      <c r="AJ228" s="216"/>
      <c r="AK228" s="221" t="str">
        <f>BerM3!U228</f>
        <v>OK</v>
      </c>
    </row>
    <row r="229" spans="1:37" ht="14.1" customHeight="1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141"/>
      <c r="F229" s="135">
        <f>'M2-In'!F229</f>
        <v>0</v>
      </c>
      <c r="G229" s="135">
        <f>'M2-In'!G229</f>
        <v>0</v>
      </c>
      <c r="H229" s="135">
        <f>'M2-In'!H229</f>
        <v>0</v>
      </c>
      <c r="I229" s="135">
        <f>'M2-In'!I229</f>
        <v>0</v>
      </c>
      <c r="J229" s="135">
        <f>'M2-In'!J229</f>
        <v>0</v>
      </c>
      <c r="K229" s="135">
        <f>'M2-In'!K229</f>
        <v>0</v>
      </c>
      <c r="L229" s="135">
        <f>'M2-In'!L229</f>
        <v>0</v>
      </c>
      <c r="M229" s="181">
        <f>BerM3!E229</f>
        <v>0</v>
      </c>
      <c r="N229" s="202">
        <f>'M2-In'!N229</f>
        <v>0</v>
      </c>
      <c r="O229" s="141"/>
      <c r="P229" s="202"/>
      <c r="Q229" s="205"/>
      <c r="R229" s="222" t="str">
        <f>BerM3!G229</f>
        <v>OK</v>
      </c>
      <c r="S229" s="141"/>
      <c r="T229" s="180">
        <f>BerM3!P229</f>
        <v>0</v>
      </c>
      <c r="U229" s="202"/>
      <c r="V229" s="221" t="str">
        <f>BerM3!R229</f>
        <v>OK</v>
      </c>
      <c r="W229" s="180">
        <f>BerM3!S229</f>
        <v>0</v>
      </c>
      <c r="X229" s="143"/>
      <c r="Y229" s="135"/>
      <c r="Z229" s="135"/>
      <c r="AA229" s="135"/>
      <c r="AB229" s="135"/>
      <c r="AC229" s="182"/>
      <c r="AD229" s="216"/>
      <c r="AE229" s="216"/>
      <c r="AF229" s="216"/>
      <c r="AG229" s="216"/>
      <c r="AH229" s="216"/>
      <c r="AI229" s="216"/>
      <c r="AJ229" s="216"/>
      <c r="AK229" s="221" t="str">
        <f>BerM3!U229</f>
        <v>OK</v>
      </c>
    </row>
    <row r="230" spans="1:37" ht="14.1" customHeight="1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141"/>
      <c r="F230" s="135">
        <f>'M2-In'!F230</f>
        <v>0</v>
      </c>
      <c r="G230" s="135">
        <f>'M2-In'!G230</f>
        <v>0</v>
      </c>
      <c r="H230" s="135">
        <f>'M2-In'!H230</f>
        <v>0</v>
      </c>
      <c r="I230" s="135">
        <f>'M2-In'!I230</f>
        <v>0</v>
      </c>
      <c r="J230" s="135">
        <f>'M2-In'!J230</f>
        <v>0</v>
      </c>
      <c r="K230" s="135">
        <f>'M2-In'!K230</f>
        <v>0</v>
      </c>
      <c r="L230" s="135">
        <f>'M2-In'!L230</f>
        <v>0</v>
      </c>
      <c r="M230" s="181">
        <f>BerM3!E230</f>
        <v>0</v>
      </c>
      <c r="N230" s="202">
        <f>'M2-In'!N230</f>
        <v>0</v>
      </c>
      <c r="O230" s="141"/>
      <c r="P230" s="202"/>
      <c r="Q230" s="205"/>
      <c r="R230" s="222" t="str">
        <f>BerM3!G230</f>
        <v>OK</v>
      </c>
      <c r="S230" s="141"/>
      <c r="T230" s="180">
        <f>BerM3!P230</f>
        <v>0</v>
      </c>
      <c r="U230" s="202"/>
      <c r="V230" s="221" t="str">
        <f>BerM3!R230</f>
        <v>OK</v>
      </c>
      <c r="W230" s="180">
        <f>BerM3!S230</f>
        <v>0</v>
      </c>
      <c r="X230" s="143"/>
      <c r="Y230" s="135"/>
      <c r="Z230" s="135"/>
      <c r="AA230" s="135"/>
      <c r="AB230" s="135"/>
      <c r="AC230" s="182"/>
      <c r="AD230" s="216"/>
      <c r="AE230" s="216"/>
      <c r="AF230" s="216"/>
      <c r="AG230" s="216"/>
      <c r="AH230" s="216"/>
      <c r="AI230" s="216"/>
      <c r="AJ230" s="216"/>
      <c r="AK230" s="221" t="str">
        <f>BerM3!U230</f>
        <v>OK</v>
      </c>
    </row>
    <row r="231" spans="1:37" ht="14.1" customHeight="1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141"/>
      <c r="F231" s="135">
        <f>'M2-In'!F231</f>
        <v>0</v>
      </c>
      <c r="G231" s="135">
        <f>'M2-In'!G231</f>
        <v>0</v>
      </c>
      <c r="H231" s="135">
        <f>'M2-In'!H231</f>
        <v>0</v>
      </c>
      <c r="I231" s="135">
        <f>'M2-In'!I231</f>
        <v>0</v>
      </c>
      <c r="J231" s="135">
        <f>'M2-In'!J231</f>
        <v>0</v>
      </c>
      <c r="K231" s="135">
        <f>'M2-In'!K231</f>
        <v>0</v>
      </c>
      <c r="L231" s="135">
        <f>'M2-In'!L231</f>
        <v>0</v>
      </c>
      <c r="M231" s="181">
        <f>BerM3!E231</f>
        <v>0</v>
      </c>
      <c r="N231" s="202">
        <f>'M2-In'!N231</f>
        <v>0</v>
      </c>
      <c r="O231" s="141"/>
      <c r="P231" s="202"/>
      <c r="Q231" s="205"/>
      <c r="R231" s="222" t="str">
        <f>BerM3!G231</f>
        <v>OK</v>
      </c>
      <c r="S231" s="141"/>
      <c r="T231" s="180">
        <f>BerM3!P231</f>
        <v>0</v>
      </c>
      <c r="U231" s="202"/>
      <c r="V231" s="221" t="str">
        <f>BerM3!R231</f>
        <v>OK</v>
      </c>
      <c r="W231" s="180">
        <f>BerM3!S231</f>
        <v>0</v>
      </c>
      <c r="X231" s="143"/>
      <c r="Y231" s="135"/>
      <c r="Z231" s="135"/>
      <c r="AA231" s="135"/>
      <c r="AB231" s="135"/>
      <c r="AC231" s="182"/>
      <c r="AD231" s="216"/>
      <c r="AE231" s="216"/>
      <c r="AF231" s="216"/>
      <c r="AG231" s="216"/>
      <c r="AH231" s="216"/>
      <c r="AI231" s="216"/>
      <c r="AJ231" s="216"/>
      <c r="AK231" s="221" t="str">
        <f>BerM3!U231</f>
        <v>OK</v>
      </c>
    </row>
    <row r="232" spans="1:37" ht="14.1" customHeight="1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141"/>
      <c r="F232" s="135">
        <f>'M2-In'!F232</f>
        <v>0</v>
      </c>
      <c r="G232" s="135">
        <f>'M2-In'!G232</f>
        <v>0</v>
      </c>
      <c r="H232" s="135">
        <f>'M2-In'!H232</f>
        <v>0</v>
      </c>
      <c r="I232" s="135">
        <f>'M2-In'!I232</f>
        <v>0</v>
      </c>
      <c r="J232" s="135">
        <f>'M2-In'!J232</f>
        <v>0</v>
      </c>
      <c r="K232" s="135">
        <f>'M2-In'!K232</f>
        <v>0</v>
      </c>
      <c r="L232" s="135">
        <f>'M2-In'!L232</f>
        <v>0</v>
      </c>
      <c r="M232" s="181">
        <f>BerM3!E232</f>
        <v>0</v>
      </c>
      <c r="N232" s="202">
        <f>'M2-In'!N232</f>
        <v>0</v>
      </c>
      <c r="O232" s="141"/>
      <c r="P232" s="202"/>
      <c r="Q232" s="205"/>
      <c r="R232" s="222" t="str">
        <f>BerM3!G232</f>
        <v>OK</v>
      </c>
      <c r="S232" s="141"/>
      <c r="T232" s="180">
        <f>BerM3!P232</f>
        <v>0</v>
      </c>
      <c r="U232" s="202"/>
      <c r="V232" s="221" t="str">
        <f>BerM3!R232</f>
        <v>OK</v>
      </c>
      <c r="W232" s="180">
        <f>BerM3!S232</f>
        <v>0</v>
      </c>
      <c r="X232" s="143"/>
      <c r="Y232" s="135"/>
      <c r="Z232" s="135"/>
      <c r="AA232" s="135"/>
      <c r="AB232" s="135"/>
      <c r="AC232" s="182"/>
      <c r="AD232" s="216"/>
      <c r="AE232" s="216"/>
      <c r="AF232" s="216"/>
      <c r="AG232" s="216"/>
      <c r="AH232" s="216"/>
      <c r="AI232" s="216"/>
      <c r="AJ232" s="216"/>
      <c r="AK232" s="221" t="str">
        <f>BerM3!U232</f>
        <v>OK</v>
      </c>
    </row>
    <row r="233" spans="1:37" ht="14.1" customHeight="1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141"/>
      <c r="F233" s="135">
        <f>'M2-In'!F233</f>
        <v>0</v>
      </c>
      <c r="G233" s="135">
        <f>'M2-In'!G233</f>
        <v>0</v>
      </c>
      <c r="H233" s="135">
        <f>'M2-In'!H233</f>
        <v>0</v>
      </c>
      <c r="I233" s="135">
        <f>'M2-In'!I233</f>
        <v>0</v>
      </c>
      <c r="J233" s="135">
        <f>'M2-In'!J233</f>
        <v>0</v>
      </c>
      <c r="K233" s="135">
        <f>'M2-In'!K233</f>
        <v>0</v>
      </c>
      <c r="L233" s="135">
        <f>'M2-In'!L233</f>
        <v>0</v>
      </c>
      <c r="M233" s="181">
        <f>BerM3!E233</f>
        <v>0</v>
      </c>
      <c r="N233" s="202">
        <f>'M2-In'!N233</f>
        <v>0</v>
      </c>
      <c r="O233" s="141"/>
      <c r="P233" s="202"/>
      <c r="Q233" s="205"/>
      <c r="R233" s="222" t="str">
        <f>BerM3!G233</f>
        <v>OK</v>
      </c>
      <c r="S233" s="141"/>
      <c r="T233" s="180">
        <f>BerM3!P233</f>
        <v>0</v>
      </c>
      <c r="U233" s="202"/>
      <c r="V233" s="221" t="str">
        <f>BerM3!R233</f>
        <v>OK</v>
      </c>
      <c r="W233" s="180">
        <f>BerM3!S233</f>
        <v>0</v>
      </c>
      <c r="X233" s="143"/>
      <c r="Y233" s="135"/>
      <c r="Z233" s="135"/>
      <c r="AA233" s="135"/>
      <c r="AB233" s="135"/>
      <c r="AC233" s="182"/>
      <c r="AD233" s="216"/>
      <c r="AE233" s="216"/>
      <c r="AF233" s="216"/>
      <c r="AG233" s="216"/>
      <c r="AH233" s="216"/>
      <c r="AI233" s="216"/>
      <c r="AJ233" s="216"/>
      <c r="AK233" s="221" t="str">
        <f>BerM3!U233</f>
        <v>OK</v>
      </c>
    </row>
    <row r="234" spans="1:37" ht="14.1" customHeight="1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141"/>
      <c r="F234" s="135">
        <f>'M2-In'!F234</f>
        <v>0</v>
      </c>
      <c r="G234" s="135">
        <f>'M2-In'!G234</f>
        <v>0</v>
      </c>
      <c r="H234" s="135">
        <f>'M2-In'!H234</f>
        <v>0</v>
      </c>
      <c r="I234" s="135">
        <f>'M2-In'!I234</f>
        <v>0</v>
      </c>
      <c r="J234" s="135">
        <f>'M2-In'!J234</f>
        <v>0</v>
      </c>
      <c r="K234" s="135">
        <f>'M2-In'!K234</f>
        <v>0</v>
      </c>
      <c r="L234" s="135">
        <f>'M2-In'!L234</f>
        <v>0</v>
      </c>
      <c r="M234" s="181">
        <f>BerM3!E234</f>
        <v>0</v>
      </c>
      <c r="N234" s="202">
        <f>'M2-In'!N234</f>
        <v>0</v>
      </c>
      <c r="O234" s="141"/>
      <c r="P234" s="202"/>
      <c r="Q234" s="205"/>
      <c r="R234" s="222" t="str">
        <f>BerM3!G234</f>
        <v>OK</v>
      </c>
      <c r="S234" s="141"/>
      <c r="T234" s="180">
        <f>BerM3!P234</f>
        <v>0</v>
      </c>
      <c r="U234" s="202"/>
      <c r="V234" s="221" t="str">
        <f>BerM3!R234</f>
        <v>OK</v>
      </c>
      <c r="W234" s="180">
        <f>BerM3!S234</f>
        <v>0</v>
      </c>
      <c r="X234" s="143"/>
      <c r="Y234" s="135"/>
      <c r="Z234" s="135"/>
      <c r="AA234" s="135"/>
      <c r="AB234" s="135"/>
      <c r="AC234" s="182"/>
      <c r="AD234" s="216"/>
      <c r="AE234" s="216"/>
      <c r="AF234" s="216"/>
      <c r="AG234" s="216"/>
      <c r="AH234" s="216"/>
      <c r="AI234" s="216"/>
      <c r="AJ234" s="216"/>
      <c r="AK234" s="221" t="str">
        <f>BerM3!U234</f>
        <v>OK</v>
      </c>
    </row>
    <row r="235" spans="1:37" ht="14.1" customHeight="1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141"/>
      <c r="F235" s="135">
        <f>'M2-In'!F235</f>
        <v>0</v>
      </c>
      <c r="G235" s="135">
        <f>'M2-In'!G235</f>
        <v>0</v>
      </c>
      <c r="H235" s="135">
        <f>'M2-In'!H235</f>
        <v>0</v>
      </c>
      <c r="I235" s="135">
        <f>'M2-In'!I235</f>
        <v>0</v>
      </c>
      <c r="J235" s="135">
        <f>'M2-In'!J235</f>
        <v>0</v>
      </c>
      <c r="K235" s="135">
        <f>'M2-In'!K235</f>
        <v>0</v>
      </c>
      <c r="L235" s="135">
        <f>'M2-In'!L235</f>
        <v>0</v>
      </c>
      <c r="M235" s="181">
        <f>BerM3!E235</f>
        <v>0</v>
      </c>
      <c r="N235" s="202">
        <f>'M2-In'!N235</f>
        <v>0</v>
      </c>
      <c r="O235" s="141"/>
      <c r="P235" s="202"/>
      <c r="Q235" s="205"/>
      <c r="R235" s="222" t="str">
        <f>BerM3!G235</f>
        <v>OK</v>
      </c>
      <c r="S235" s="141"/>
      <c r="T235" s="180">
        <f>BerM3!P235</f>
        <v>0</v>
      </c>
      <c r="U235" s="202"/>
      <c r="V235" s="221" t="str">
        <f>BerM3!R235</f>
        <v>OK</v>
      </c>
      <c r="W235" s="180">
        <f>BerM3!S235</f>
        <v>0</v>
      </c>
      <c r="X235" s="143"/>
      <c r="Y235" s="135"/>
      <c r="Z235" s="135"/>
      <c r="AA235" s="135"/>
      <c r="AB235" s="135"/>
      <c r="AC235" s="182"/>
      <c r="AD235" s="216"/>
      <c r="AE235" s="216"/>
      <c r="AF235" s="216"/>
      <c r="AG235" s="216"/>
      <c r="AH235" s="216"/>
      <c r="AI235" s="216"/>
      <c r="AJ235" s="216"/>
      <c r="AK235" s="221" t="str">
        <f>BerM3!U235</f>
        <v>OK</v>
      </c>
    </row>
    <row r="236" spans="1:37" ht="14.1" customHeight="1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141"/>
      <c r="F236" s="135">
        <f>'M2-In'!F236</f>
        <v>0</v>
      </c>
      <c r="G236" s="135">
        <f>'M2-In'!G236</f>
        <v>0</v>
      </c>
      <c r="H236" s="135">
        <f>'M2-In'!H236</f>
        <v>0</v>
      </c>
      <c r="I236" s="135">
        <f>'M2-In'!I236</f>
        <v>0</v>
      </c>
      <c r="J236" s="135">
        <f>'M2-In'!J236</f>
        <v>0</v>
      </c>
      <c r="K236" s="135">
        <f>'M2-In'!K236</f>
        <v>0</v>
      </c>
      <c r="L236" s="135">
        <f>'M2-In'!L236</f>
        <v>0</v>
      </c>
      <c r="M236" s="181">
        <f>BerM3!E236</f>
        <v>0</v>
      </c>
      <c r="N236" s="202">
        <f>'M2-In'!N236</f>
        <v>0</v>
      </c>
      <c r="O236" s="141"/>
      <c r="P236" s="202"/>
      <c r="Q236" s="205"/>
      <c r="R236" s="222" t="str">
        <f>BerM3!G236</f>
        <v>OK</v>
      </c>
      <c r="S236" s="141"/>
      <c r="T236" s="180">
        <f>BerM3!P236</f>
        <v>0</v>
      </c>
      <c r="U236" s="202"/>
      <c r="V236" s="221" t="str">
        <f>BerM3!R236</f>
        <v>OK</v>
      </c>
      <c r="W236" s="180">
        <f>BerM3!S236</f>
        <v>0</v>
      </c>
      <c r="X236" s="143"/>
      <c r="Y236" s="135"/>
      <c r="Z236" s="135"/>
      <c r="AA236" s="135"/>
      <c r="AB236" s="135"/>
      <c r="AC236" s="182"/>
      <c r="AD236" s="216"/>
      <c r="AE236" s="216"/>
      <c r="AF236" s="216"/>
      <c r="AG236" s="216"/>
      <c r="AH236" s="216"/>
      <c r="AI236" s="216"/>
      <c r="AJ236" s="216"/>
      <c r="AK236" s="221" t="str">
        <f>BerM3!U236</f>
        <v>OK</v>
      </c>
    </row>
    <row r="237" spans="1:37" ht="14.1" customHeight="1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141"/>
      <c r="F237" s="135">
        <f>'M2-In'!F237</f>
        <v>0</v>
      </c>
      <c r="G237" s="135">
        <f>'M2-In'!G237</f>
        <v>0</v>
      </c>
      <c r="H237" s="135">
        <f>'M2-In'!H237</f>
        <v>0</v>
      </c>
      <c r="I237" s="135">
        <f>'M2-In'!I237</f>
        <v>0</v>
      </c>
      <c r="J237" s="135">
        <f>'M2-In'!J237</f>
        <v>0</v>
      </c>
      <c r="K237" s="135">
        <f>'M2-In'!K237</f>
        <v>0</v>
      </c>
      <c r="L237" s="135">
        <f>'M2-In'!L237</f>
        <v>0</v>
      </c>
      <c r="M237" s="181">
        <f>BerM3!E237</f>
        <v>0</v>
      </c>
      <c r="N237" s="202">
        <f>'M2-In'!N237</f>
        <v>0</v>
      </c>
      <c r="O237" s="141"/>
      <c r="P237" s="202"/>
      <c r="Q237" s="205"/>
      <c r="R237" s="222" t="str">
        <f>BerM3!G237</f>
        <v>OK</v>
      </c>
      <c r="S237" s="141"/>
      <c r="T237" s="180">
        <f>BerM3!P237</f>
        <v>0</v>
      </c>
      <c r="U237" s="202"/>
      <c r="V237" s="221" t="str">
        <f>BerM3!R237</f>
        <v>OK</v>
      </c>
      <c r="W237" s="180">
        <f>BerM3!S237</f>
        <v>0</v>
      </c>
      <c r="X237" s="143"/>
      <c r="Y237" s="135"/>
      <c r="Z237" s="135"/>
      <c r="AA237" s="135"/>
      <c r="AB237" s="135"/>
      <c r="AC237" s="182"/>
      <c r="AD237" s="216"/>
      <c r="AE237" s="216"/>
      <c r="AF237" s="216"/>
      <c r="AG237" s="216"/>
      <c r="AH237" s="216"/>
      <c r="AI237" s="216"/>
      <c r="AJ237" s="216"/>
      <c r="AK237" s="221" t="str">
        <f>BerM3!U237</f>
        <v>OK</v>
      </c>
    </row>
    <row r="238" spans="1:37" ht="14.1" customHeight="1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141"/>
      <c r="F238" s="135">
        <f>'M2-In'!F238</f>
        <v>0</v>
      </c>
      <c r="G238" s="135">
        <f>'M2-In'!G238</f>
        <v>0</v>
      </c>
      <c r="H238" s="135">
        <f>'M2-In'!H238</f>
        <v>0</v>
      </c>
      <c r="I238" s="135">
        <f>'M2-In'!I238</f>
        <v>0</v>
      </c>
      <c r="J238" s="135">
        <f>'M2-In'!J238</f>
        <v>0</v>
      </c>
      <c r="K238" s="135">
        <f>'M2-In'!K238</f>
        <v>0</v>
      </c>
      <c r="L238" s="135">
        <f>'M2-In'!L238</f>
        <v>0</v>
      </c>
      <c r="M238" s="181">
        <f>BerM3!E238</f>
        <v>0</v>
      </c>
      <c r="N238" s="202">
        <f>'M2-In'!N238</f>
        <v>0</v>
      </c>
      <c r="O238" s="141"/>
      <c r="P238" s="202"/>
      <c r="Q238" s="205"/>
      <c r="R238" s="222" t="str">
        <f>BerM3!G238</f>
        <v>OK</v>
      </c>
      <c r="S238" s="141"/>
      <c r="T238" s="180">
        <f>BerM3!P238</f>
        <v>0</v>
      </c>
      <c r="U238" s="202"/>
      <c r="V238" s="221" t="str">
        <f>BerM3!R238</f>
        <v>OK</v>
      </c>
      <c r="W238" s="180">
        <f>BerM3!S238</f>
        <v>0</v>
      </c>
      <c r="X238" s="143"/>
      <c r="Y238" s="135"/>
      <c r="Z238" s="135"/>
      <c r="AA238" s="135"/>
      <c r="AB238" s="135"/>
      <c r="AC238" s="182"/>
      <c r="AD238" s="216"/>
      <c r="AE238" s="216"/>
      <c r="AF238" s="216"/>
      <c r="AG238" s="216"/>
      <c r="AH238" s="216"/>
      <c r="AI238" s="216"/>
      <c r="AJ238" s="216"/>
      <c r="AK238" s="221" t="str">
        <f>BerM3!U238</f>
        <v>OK</v>
      </c>
    </row>
    <row r="239" spans="1:37" ht="14.1" customHeight="1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141"/>
      <c r="F239" s="135">
        <f>'M2-In'!F239</f>
        <v>0</v>
      </c>
      <c r="G239" s="135">
        <f>'M2-In'!G239</f>
        <v>0</v>
      </c>
      <c r="H239" s="135">
        <f>'M2-In'!H239</f>
        <v>0</v>
      </c>
      <c r="I239" s="135">
        <f>'M2-In'!I239</f>
        <v>0</v>
      </c>
      <c r="J239" s="135">
        <f>'M2-In'!J239</f>
        <v>0</v>
      </c>
      <c r="K239" s="135">
        <f>'M2-In'!K239</f>
        <v>0</v>
      </c>
      <c r="L239" s="135">
        <f>'M2-In'!L239</f>
        <v>0</v>
      </c>
      <c r="M239" s="181">
        <f>BerM3!E239</f>
        <v>0</v>
      </c>
      <c r="N239" s="202">
        <f>'M2-In'!N239</f>
        <v>0</v>
      </c>
      <c r="O239" s="141"/>
      <c r="P239" s="202"/>
      <c r="Q239" s="205"/>
      <c r="R239" s="222" t="str">
        <f>BerM3!G239</f>
        <v>OK</v>
      </c>
      <c r="S239" s="141"/>
      <c r="T239" s="180">
        <f>BerM3!P239</f>
        <v>0</v>
      </c>
      <c r="U239" s="202"/>
      <c r="V239" s="221" t="str">
        <f>BerM3!R239</f>
        <v>OK</v>
      </c>
      <c r="W239" s="180">
        <f>BerM3!S239</f>
        <v>0</v>
      </c>
      <c r="X239" s="143"/>
      <c r="Y239" s="135"/>
      <c r="Z239" s="135"/>
      <c r="AA239" s="135"/>
      <c r="AB239" s="135"/>
      <c r="AC239" s="182"/>
      <c r="AD239" s="216"/>
      <c r="AE239" s="216"/>
      <c r="AF239" s="216"/>
      <c r="AG239" s="216"/>
      <c r="AH239" s="216"/>
      <c r="AI239" s="216"/>
      <c r="AJ239" s="216"/>
      <c r="AK239" s="221" t="str">
        <f>BerM3!U239</f>
        <v>OK</v>
      </c>
    </row>
    <row r="240" spans="1:37" ht="14.1" customHeight="1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141"/>
      <c r="F240" s="135">
        <f>'M2-In'!F240</f>
        <v>0</v>
      </c>
      <c r="G240" s="135">
        <f>'M2-In'!G240</f>
        <v>0</v>
      </c>
      <c r="H240" s="135">
        <f>'M2-In'!H240</f>
        <v>0</v>
      </c>
      <c r="I240" s="135">
        <f>'M2-In'!I240</f>
        <v>0</v>
      </c>
      <c r="J240" s="135">
        <f>'M2-In'!J240</f>
        <v>0</v>
      </c>
      <c r="K240" s="135">
        <f>'M2-In'!K240</f>
        <v>0</v>
      </c>
      <c r="L240" s="135">
        <f>'M2-In'!L240</f>
        <v>0</v>
      </c>
      <c r="M240" s="181">
        <f>BerM3!E240</f>
        <v>0</v>
      </c>
      <c r="N240" s="202">
        <f>'M2-In'!N240</f>
        <v>0</v>
      </c>
      <c r="O240" s="141"/>
      <c r="P240" s="202"/>
      <c r="Q240" s="205"/>
      <c r="R240" s="222" t="str">
        <f>BerM3!G240</f>
        <v>OK</v>
      </c>
      <c r="S240" s="141"/>
      <c r="T240" s="180">
        <f>BerM3!P240</f>
        <v>0</v>
      </c>
      <c r="U240" s="202"/>
      <c r="V240" s="221" t="str">
        <f>BerM3!R240</f>
        <v>OK</v>
      </c>
      <c r="W240" s="180">
        <f>BerM3!S240</f>
        <v>0</v>
      </c>
      <c r="X240" s="143"/>
      <c r="Y240" s="135"/>
      <c r="Z240" s="135"/>
      <c r="AA240" s="135"/>
      <c r="AB240" s="135"/>
      <c r="AC240" s="182"/>
      <c r="AD240" s="216"/>
      <c r="AE240" s="216"/>
      <c r="AF240" s="216"/>
      <c r="AG240" s="216"/>
      <c r="AH240" s="216"/>
      <c r="AI240" s="216"/>
      <c r="AJ240" s="216"/>
      <c r="AK240" s="221" t="str">
        <f>BerM3!U240</f>
        <v>OK</v>
      </c>
    </row>
    <row r="241" spans="1:37" ht="14.1" customHeight="1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141"/>
      <c r="F241" s="135">
        <f>'M2-In'!F241</f>
        <v>0</v>
      </c>
      <c r="G241" s="135">
        <f>'M2-In'!G241</f>
        <v>0</v>
      </c>
      <c r="H241" s="135">
        <f>'M2-In'!H241</f>
        <v>0</v>
      </c>
      <c r="I241" s="135">
        <f>'M2-In'!I241</f>
        <v>0</v>
      </c>
      <c r="J241" s="135">
        <f>'M2-In'!J241</f>
        <v>0</v>
      </c>
      <c r="K241" s="135">
        <f>'M2-In'!K241</f>
        <v>0</v>
      </c>
      <c r="L241" s="135">
        <f>'M2-In'!L241</f>
        <v>0</v>
      </c>
      <c r="M241" s="181">
        <f>BerM3!E241</f>
        <v>0</v>
      </c>
      <c r="N241" s="202">
        <f>'M2-In'!N241</f>
        <v>0</v>
      </c>
      <c r="O241" s="141"/>
      <c r="P241" s="202"/>
      <c r="Q241" s="205"/>
      <c r="R241" s="222" t="str">
        <f>BerM3!G241</f>
        <v>OK</v>
      </c>
      <c r="S241" s="141"/>
      <c r="T241" s="180">
        <f>BerM3!P241</f>
        <v>0</v>
      </c>
      <c r="U241" s="202"/>
      <c r="V241" s="221" t="str">
        <f>BerM3!R241</f>
        <v>OK</v>
      </c>
      <c r="W241" s="180">
        <f>BerM3!S241</f>
        <v>0</v>
      </c>
      <c r="X241" s="143"/>
      <c r="Y241" s="135"/>
      <c r="Z241" s="135"/>
      <c r="AA241" s="135"/>
      <c r="AB241" s="135"/>
      <c r="AC241" s="182"/>
      <c r="AD241" s="216"/>
      <c r="AE241" s="216"/>
      <c r="AF241" s="216"/>
      <c r="AG241" s="216"/>
      <c r="AH241" s="216"/>
      <c r="AI241" s="216"/>
      <c r="AJ241" s="216"/>
      <c r="AK241" s="221" t="str">
        <f>BerM3!U241</f>
        <v>OK</v>
      </c>
    </row>
    <row r="242" spans="1:37" ht="14.1" customHeight="1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141"/>
      <c r="F242" s="135">
        <f>'M2-In'!F242</f>
        <v>0</v>
      </c>
      <c r="G242" s="135">
        <f>'M2-In'!G242</f>
        <v>0</v>
      </c>
      <c r="H242" s="135">
        <f>'M2-In'!H242</f>
        <v>0</v>
      </c>
      <c r="I242" s="135">
        <f>'M2-In'!I242</f>
        <v>0</v>
      </c>
      <c r="J242" s="135">
        <f>'M2-In'!J242</f>
        <v>0</v>
      </c>
      <c r="K242" s="135">
        <f>'M2-In'!K242</f>
        <v>0</v>
      </c>
      <c r="L242" s="135">
        <f>'M2-In'!L242</f>
        <v>0</v>
      </c>
      <c r="M242" s="181">
        <f>BerM3!E242</f>
        <v>0</v>
      </c>
      <c r="N242" s="202">
        <f>'M2-In'!N242</f>
        <v>0</v>
      </c>
      <c r="O242" s="141"/>
      <c r="P242" s="202"/>
      <c r="Q242" s="205"/>
      <c r="R242" s="222" t="str">
        <f>BerM3!G242</f>
        <v>OK</v>
      </c>
      <c r="S242" s="141"/>
      <c r="T242" s="180">
        <f>BerM3!P242</f>
        <v>0</v>
      </c>
      <c r="U242" s="202"/>
      <c r="V242" s="221" t="str">
        <f>BerM3!R242</f>
        <v>OK</v>
      </c>
      <c r="W242" s="180">
        <f>BerM3!S242</f>
        <v>0</v>
      </c>
      <c r="X242" s="143"/>
      <c r="Y242" s="135"/>
      <c r="Z242" s="135"/>
      <c r="AA242" s="135"/>
      <c r="AB242" s="135"/>
      <c r="AC242" s="182"/>
      <c r="AD242" s="216"/>
      <c r="AE242" s="216"/>
      <c r="AF242" s="216"/>
      <c r="AG242" s="216"/>
      <c r="AH242" s="216"/>
      <c r="AI242" s="216"/>
      <c r="AJ242" s="216"/>
      <c r="AK242" s="221" t="str">
        <f>BerM3!U242</f>
        <v>OK</v>
      </c>
    </row>
    <row r="243" spans="1:37" ht="14.1" customHeight="1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141"/>
      <c r="F243" s="135">
        <f>'M2-In'!F243</f>
        <v>0</v>
      </c>
      <c r="G243" s="135">
        <f>'M2-In'!G243</f>
        <v>0</v>
      </c>
      <c r="H243" s="135">
        <f>'M2-In'!H243</f>
        <v>0</v>
      </c>
      <c r="I243" s="135">
        <f>'M2-In'!I243</f>
        <v>0</v>
      </c>
      <c r="J243" s="135">
        <f>'M2-In'!J243</f>
        <v>0</v>
      </c>
      <c r="K243" s="135">
        <f>'M2-In'!K243</f>
        <v>0</v>
      </c>
      <c r="L243" s="135">
        <f>'M2-In'!L243</f>
        <v>0</v>
      </c>
      <c r="M243" s="181">
        <f>BerM3!E243</f>
        <v>0</v>
      </c>
      <c r="N243" s="202">
        <f>'M2-In'!N243</f>
        <v>0</v>
      </c>
      <c r="O243" s="141"/>
      <c r="P243" s="202"/>
      <c r="Q243" s="205"/>
      <c r="R243" s="222" t="str">
        <f>BerM3!G243</f>
        <v>OK</v>
      </c>
      <c r="S243" s="141"/>
      <c r="T243" s="180">
        <f>BerM3!P243</f>
        <v>0</v>
      </c>
      <c r="U243" s="202"/>
      <c r="V243" s="221" t="str">
        <f>BerM3!R243</f>
        <v>OK</v>
      </c>
      <c r="W243" s="180">
        <f>BerM3!S243</f>
        <v>0</v>
      </c>
      <c r="X243" s="143"/>
      <c r="Y243" s="135"/>
      <c r="Z243" s="135"/>
      <c r="AA243" s="135"/>
      <c r="AB243" s="135"/>
      <c r="AC243" s="182"/>
      <c r="AD243" s="216"/>
      <c r="AE243" s="216"/>
      <c r="AF243" s="216"/>
      <c r="AG243" s="216"/>
      <c r="AH243" s="216"/>
      <c r="AI243" s="216"/>
      <c r="AJ243" s="216"/>
      <c r="AK243" s="221" t="str">
        <f>BerM3!U243</f>
        <v>OK</v>
      </c>
    </row>
    <row r="244" spans="1:37" ht="14.1" customHeight="1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141"/>
      <c r="F244" s="135">
        <f>'M2-In'!F244</f>
        <v>0</v>
      </c>
      <c r="G244" s="135">
        <f>'M2-In'!G244</f>
        <v>0</v>
      </c>
      <c r="H244" s="135">
        <f>'M2-In'!H244</f>
        <v>0</v>
      </c>
      <c r="I244" s="135">
        <f>'M2-In'!I244</f>
        <v>0</v>
      </c>
      <c r="J244" s="135">
        <f>'M2-In'!J244</f>
        <v>0</v>
      </c>
      <c r="K244" s="135">
        <f>'M2-In'!K244</f>
        <v>0</v>
      </c>
      <c r="L244" s="135">
        <f>'M2-In'!L244</f>
        <v>0</v>
      </c>
      <c r="M244" s="181">
        <f>BerM3!E244</f>
        <v>0</v>
      </c>
      <c r="N244" s="202">
        <f>'M2-In'!N244</f>
        <v>0</v>
      </c>
      <c r="O244" s="141"/>
      <c r="P244" s="202"/>
      <c r="Q244" s="205"/>
      <c r="R244" s="222" t="str">
        <f>BerM3!G244</f>
        <v>OK</v>
      </c>
      <c r="S244" s="141"/>
      <c r="T244" s="180">
        <f>BerM3!P244</f>
        <v>0</v>
      </c>
      <c r="U244" s="202"/>
      <c r="V244" s="221" t="str">
        <f>BerM3!R244</f>
        <v>OK</v>
      </c>
      <c r="W244" s="180">
        <f>BerM3!S244</f>
        <v>0</v>
      </c>
      <c r="X244" s="143"/>
      <c r="Y244" s="135"/>
      <c r="Z244" s="135"/>
      <c r="AA244" s="135"/>
      <c r="AB244" s="135"/>
      <c r="AC244" s="182"/>
      <c r="AD244" s="216"/>
      <c r="AE244" s="216"/>
      <c r="AF244" s="216"/>
      <c r="AG244" s="216"/>
      <c r="AH244" s="216"/>
      <c r="AI244" s="216"/>
      <c r="AJ244" s="216"/>
      <c r="AK244" s="221" t="str">
        <f>BerM3!U244</f>
        <v>OK</v>
      </c>
    </row>
    <row r="245" spans="1:37" ht="14.1" customHeight="1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141"/>
      <c r="F245" s="135">
        <f>'M2-In'!F245</f>
        <v>0</v>
      </c>
      <c r="G245" s="135">
        <f>'M2-In'!G245</f>
        <v>0</v>
      </c>
      <c r="H245" s="135">
        <f>'M2-In'!H245</f>
        <v>0</v>
      </c>
      <c r="I245" s="135">
        <f>'M2-In'!I245</f>
        <v>0</v>
      </c>
      <c r="J245" s="135">
        <f>'M2-In'!J245</f>
        <v>0</v>
      </c>
      <c r="K245" s="135">
        <f>'M2-In'!K245</f>
        <v>0</v>
      </c>
      <c r="L245" s="135">
        <f>'M2-In'!L245</f>
        <v>0</v>
      </c>
      <c r="M245" s="181">
        <f>BerM3!E245</f>
        <v>0</v>
      </c>
      <c r="N245" s="202">
        <f>'M2-In'!N245</f>
        <v>0</v>
      </c>
      <c r="O245" s="141"/>
      <c r="P245" s="202"/>
      <c r="Q245" s="205"/>
      <c r="R245" s="222" t="str">
        <f>BerM3!G245</f>
        <v>OK</v>
      </c>
      <c r="S245" s="141"/>
      <c r="T245" s="180">
        <f>BerM3!P245</f>
        <v>0</v>
      </c>
      <c r="U245" s="202"/>
      <c r="V245" s="221" t="str">
        <f>BerM3!R245</f>
        <v>OK</v>
      </c>
      <c r="W245" s="180">
        <f>BerM3!S245</f>
        <v>0</v>
      </c>
      <c r="X245" s="143"/>
      <c r="Y245" s="135"/>
      <c r="Z245" s="135"/>
      <c r="AA245" s="135"/>
      <c r="AB245" s="135"/>
      <c r="AC245" s="182"/>
      <c r="AD245" s="216"/>
      <c r="AE245" s="216"/>
      <c r="AF245" s="216"/>
      <c r="AG245" s="216"/>
      <c r="AH245" s="216"/>
      <c r="AI245" s="216"/>
      <c r="AJ245" s="216"/>
      <c r="AK245" s="221" t="str">
        <f>BerM3!U245</f>
        <v>OK</v>
      </c>
    </row>
    <row r="246" spans="1:37" ht="14.1" customHeight="1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141"/>
      <c r="F246" s="135">
        <f>'M2-In'!F246</f>
        <v>0</v>
      </c>
      <c r="G246" s="135">
        <f>'M2-In'!G246</f>
        <v>0</v>
      </c>
      <c r="H246" s="135">
        <f>'M2-In'!H246</f>
        <v>0</v>
      </c>
      <c r="I246" s="135">
        <f>'M2-In'!I246</f>
        <v>0</v>
      </c>
      <c r="J246" s="135">
        <f>'M2-In'!J246</f>
        <v>0</v>
      </c>
      <c r="K246" s="135">
        <f>'M2-In'!K246</f>
        <v>0</v>
      </c>
      <c r="L246" s="135">
        <f>'M2-In'!L246</f>
        <v>0</v>
      </c>
      <c r="M246" s="181">
        <f>BerM3!E246</f>
        <v>0</v>
      </c>
      <c r="N246" s="202">
        <f>'M2-In'!N246</f>
        <v>0</v>
      </c>
      <c r="O246" s="141"/>
      <c r="P246" s="202"/>
      <c r="Q246" s="205"/>
      <c r="R246" s="222" t="str">
        <f>BerM3!G246</f>
        <v>OK</v>
      </c>
      <c r="S246" s="141"/>
      <c r="T246" s="180">
        <f>BerM3!P246</f>
        <v>0</v>
      </c>
      <c r="U246" s="202"/>
      <c r="V246" s="221" t="str">
        <f>BerM3!R246</f>
        <v>OK</v>
      </c>
      <c r="W246" s="180">
        <f>BerM3!S246</f>
        <v>0</v>
      </c>
      <c r="X246" s="143"/>
      <c r="Y246" s="135"/>
      <c r="Z246" s="135"/>
      <c r="AA246" s="135"/>
      <c r="AB246" s="135"/>
      <c r="AC246" s="182"/>
      <c r="AD246" s="216"/>
      <c r="AE246" s="216"/>
      <c r="AF246" s="216"/>
      <c r="AG246" s="216"/>
      <c r="AH246" s="216"/>
      <c r="AI246" s="216"/>
      <c r="AJ246" s="216"/>
      <c r="AK246" s="221" t="str">
        <f>BerM3!U246</f>
        <v>OK</v>
      </c>
    </row>
    <row r="247" spans="1:37" ht="14.1" customHeight="1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141"/>
      <c r="F247" s="135">
        <f>'M2-In'!F247</f>
        <v>0</v>
      </c>
      <c r="G247" s="135">
        <f>'M2-In'!G247</f>
        <v>0</v>
      </c>
      <c r="H247" s="135">
        <f>'M2-In'!H247</f>
        <v>0</v>
      </c>
      <c r="I247" s="135">
        <f>'M2-In'!I247</f>
        <v>0</v>
      </c>
      <c r="J247" s="135">
        <f>'M2-In'!J247</f>
        <v>0</v>
      </c>
      <c r="K247" s="135">
        <f>'M2-In'!K247</f>
        <v>0</v>
      </c>
      <c r="L247" s="135">
        <f>'M2-In'!L247</f>
        <v>0</v>
      </c>
      <c r="M247" s="181">
        <f>BerM3!E247</f>
        <v>0</v>
      </c>
      <c r="N247" s="202">
        <f>'M2-In'!N247</f>
        <v>0</v>
      </c>
      <c r="O247" s="141"/>
      <c r="P247" s="202"/>
      <c r="Q247" s="205"/>
      <c r="R247" s="222" t="str">
        <f>BerM3!G247</f>
        <v>OK</v>
      </c>
      <c r="S247" s="141"/>
      <c r="T247" s="180">
        <f>BerM3!P247</f>
        <v>0</v>
      </c>
      <c r="U247" s="202"/>
      <c r="V247" s="221" t="str">
        <f>BerM3!R247</f>
        <v>OK</v>
      </c>
      <c r="W247" s="180">
        <f>BerM3!S247</f>
        <v>0</v>
      </c>
      <c r="X247" s="143"/>
      <c r="Y247" s="135"/>
      <c r="Z247" s="135"/>
      <c r="AA247" s="135"/>
      <c r="AB247" s="135"/>
      <c r="AC247" s="182"/>
      <c r="AD247" s="216"/>
      <c r="AE247" s="216"/>
      <c r="AF247" s="216"/>
      <c r="AG247" s="216"/>
      <c r="AH247" s="216"/>
      <c r="AI247" s="216"/>
      <c r="AJ247" s="216"/>
      <c r="AK247" s="221" t="str">
        <f>BerM3!U247</f>
        <v>OK</v>
      </c>
    </row>
    <row r="248" spans="1:37" ht="14.1" customHeight="1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141"/>
      <c r="F248" s="135">
        <f>'M2-In'!F248</f>
        <v>0</v>
      </c>
      <c r="G248" s="135">
        <f>'M2-In'!G248</f>
        <v>0</v>
      </c>
      <c r="H248" s="135">
        <f>'M2-In'!H248</f>
        <v>0</v>
      </c>
      <c r="I248" s="135">
        <f>'M2-In'!I248</f>
        <v>0</v>
      </c>
      <c r="J248" s="135">
        <f>'M2-In'!J248</f>
        <v>0</v>
      </c>
      <c r="K248" s="135">
        <f>'M2-In'!K248</f>
        <v>0</v>
      </c>
      <c r="L248" s="135">
        <f>'M2-In'!L248</f>
        <v>0</v>
      </c>
      <c r="M248" s="181">
        <f>BerM3!E248</f>
        <v>0</v>
      </c>
      <c r="N248" s="202">
        <f>'M2-In'!N248</f>
        <v>0</v>
      </c>
      <c r="O248" s="141"/>
      <c r="P248" s="202"/>
      <c r="Q248" s="205"/>
      <c r="R248" s="222" t="str">
        <f>BerM3!G248</f>
        <v>OK</v>
      </c>
      <c r="S248" s="141"/>
      <c r="T248" s="180">
        <f>BerM3!P248</f>
        <v>0</v>
      </c>
      <c r="U248" s="202"/>
      <c r="V248" s="221" t="str">
        <f>BerM3!R248</f>
        <v>OK</v>
      </c>
      <c r="W248" s="180">
        <f>BerM3!S248</f>
        <v>0</v>
      </c>
      <c r="X248" s="143"/>
      <c r="Y248" s="135"/>
      <c r="Z248" s="135"/>
      <c r="AA248" s="135"/>
      <c r="AB248" s="135"/>
      <c r="AC248" s="182"/>
      <c r="AD248" s="216"/>
      <c r="AE248" s="216"/>
      <c r="AF248" s="216"/>
      <c r="AG248" s="216"/>
      <c r="AH248" s="216"/>
      <c r="AI248" s="216"/>
      <c r="AJ248" s="216"/>
      <c r="AK248" s="221" t="str">
        <f>BerM3!U248</f>
        <v>OK</v>
      </c>
    </row>
    <row r="249" spans="1:37" ht="14.1" customHeight="1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141"/>
      <c r="F249" s="135">
        <f>'M2-In'!F249</f>
        <v>0</v>
      </c>
      <c r="G249" s="135">
        <f>'M2-In'!G249</f>
        <v>0</v>
      </c>
      <c r="H249" s="135">
        <f>'M2-In'!H249</f>
        <v>0</v>
      </c>
      <c r="I249" s="135">
        <f>'M2-In'!I249</f>
        <v>0</v>
      </c>
      <c r="J249" s="135">
        <f>'M2-In'!J249</f>
        <v>0</v>
      </c>
      <c r="K249" s="135">
        <f>'M2-In'!K249</f>
        <v>0</v>
      </c>
      <c r="L249" s="135">
        <f>'M2-In'!L249</f>
        <v>0</v>
      </c>
      <c r="M249" s="181">
        <f>BerM3!E249</f>
        <v>0</v>
      </c>
      <c r="N249" s="202">
        <f>'M2-In'!N249</f>
        <v>0</v>
      </c>
      <c r="O249" s="141"/>
      <c r="P249" s="202"/>
      <c r="Q249" s="205"/>
      <c r="R249" s="222" t="str">
        <f>BerM3!G249</f>
        <v>OK</v>
      </c>
      <c r="S249" s="141"/>
      <c r="T249" s="180">
        <f>BerM3!P249</f>
        <v>0</v>
      </c>
      <c r="U249" s="202"/>
      <c r="V249" s="221" t="str">
        <f>BerM3!R249</f>
        <v>OK</v>
      </c>
      <c r="W249" s="180">
        <f>BerM3!S249</f>
        <v>0</v>
      </c>
      <c r="X249" s="143"/>
      <c r="Y249" s="135"/>
      <c r="Z249" s="135"/>
      <c r="AA249" s="135"/>
      <c r="AB249" s="135"/>
      <c r="AC249" s="182"/>
      <c r="AD249" s="216"/>
      <c r="AE249" s="216"/>
      <c r="AF249" s="216"/>
      <c r="AG249" s="216"/>
      <c r="AH249" s="216"/>
      <c r="AI249" s="216"/>
      <c r="AJ249" s="216"/>
      <c r="AK249" s="221" t="str">
        <f>BerM3!U249</f>
        <v>OK</v>
      </c>
    </row>
    <row r="250" spans="1:37" ht="14.1" customHeight="1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141"/>
      <c r="F250" s="135">
        <f>'M2-In'!F250</f>
        <v>0</v>
      </c>
      <c r="G250" s="135">
        <f>'M2-In'!G250</f>
        <v>0</v>
      </c>
      <c r="H250" s="135">
        <f>'M2-In'!H250</f>
        <v>0</v>
      </c>
      <c r="I250" s="135">
        <f>'M2-In'!I250</f>
        <v>0</v>
      </c>
      <c r="J250" s="135">
        <f>'M2-In'!J250</f>
        <v>0</v>
      </c>
      <c r="K250" s="135">
        <f>'M2-In'!K250</f>
        <v>0</v>
      </c>
      <c r="L250" s="135">
        <f>'M2-In'!L250</f>
        <v>0</v>
      </c>
      <c r="M250" s="181">
        <f>BerM3!E250</f>
        <v>0</v>
      </c>
      <c r="N250" s="202">
        <f>'M2-In'!N250</f>
        <v>0</v>
      </c>
      <c r="O250" s="141"/>
      <c r="P250" s="202"/>
      <c r="Q250" s="205"/>
      <c r="R250" s="222" t="str">
        <f>BerM3!G250</f>
        <v>OK</v>
      </c>
      <c r="S250" s="141"/>
      <c r="T250" s="180">
        <f>BerM3!P250</f>
        <v>0</v>
      </c>
      <c r="U250" s="202"/>
      <c r="V250" s="221" t="str">
        <f>BerM3!R250</f>
        <v>OK</v>
      </c>
      <c r="W250" s="180">
        <f>BerM3!S250</f>
        <v>0</v>
      </c>
      <c r="X250" s="143"/>
      <c r="Y250" s="135"/>
      <c r="Z250" s="135"/>
      <c r="AA250" s="135"/>
      <c r="AB250" s="135"/>
      <c r="AC250" s="182"/>
      <c r="AD250" s="216"/>
      <c r="AE250" s="216"/>
      <c r="AF250" s="216"/>
      <c r="AG250" s="216"/>
      <c r="AH250" s="216"/>
      <c r="AI250" s="216"/>
      <c r="AJ250" s="216"/>
      <c r="AK250" s="221" t="str">
        <f>BerM3!U250</f>
        <v>OK</v>
      </c>
    </row>
    <row r="251" spans="1:37" ht="14.1" customHeight="1" x14ac:dyDescent="0.3">
      <c r="A251" s="180">
        <f>Ident!A251</f>
        <v>0</v>
      </c>
      <c r="B251" s="180">
        <f>Ident!B251</f>
        <v>0</v>
      </c>
      <c r="C251" s="180">
        <f>Ident!C251</f>
        <v>0</v>
      </c>
      <c r="D251" s="180">
        <f>Ident!D251</f>
        <v>0</v>
      </c>
      <c r="E251" s="141"/>
      <c r="F251" s="135">
        <f>'M2-In'!F251</f>
        <v>0</v>
      </c>
      <c r="G251" s="135">
        <f>'M2-In'!G251</f>
        <v>0</v>
      </c>
      <c r="H251" s="135">
        <f>'M2-In'!H251</f>
        <v>0</v>
      </c>
      <c r="I251" s="135">
        <f>'M2-In'!I251</f>
        <v>0</v>
      </c>
      <c r="J251" s="135">
        <f>'M2-In'!J251</f>
        <v>0</v>
      </c>
      <c r="K251" s="135">
        <f>'M2-In'!K251</f>
        <v>0</v>
      </c>
      <c r="L251" s="135">
        <f>'M2-In'!L251</f>
        <v>0</v>
      </c>
      <c r="M251" s="181">
        <f>BerM3!E251</f>
        <v>0</v>
      </c>
      <c r="N251" s="202">
        <f>'M2-In'!N251</f>
        <v>0</v>
      </c>
      <c r="O251" s="141"/>
      <c r="P251" s="202"/>
      <c r="Q251" s="205"/>
      <c r="R251" s="222" t="str">
        <f>BerM3!G251</f>
        <v>OK</v>
      </c>
      <c r="S251" s="141"/>
      <c r="T251" s="180">
        <f>BerM3!P251</f>
        <v>0</v>
      </c>
      <c r="U251" s="202"/>
      <c r="V251" s="221" t="str">
        <f>BerM3!R251</f>
        <v>OK</v>
      </c>
      <c r="W251" s="180">
        <f>BerM3!S251</f>
        <v>0</v>
      </c>
      <c r="X251" s="143"/>
      <c r="Y251" s="135"/>
      <c r="Z251" s="135"/>
      <c r="AA251" s="135"/>
      <c r="AB251" s="135"/>
      <c r="AC251" s="182"/>
      <c r="AD251" s="216"/>
      <c r="AE251" s="216"/>
      <c r="AF251" s="216"/>
      <c r="AG251" s="216"/>
      <c r="AH251" s="216"/>
      <c r="AI251" s="216"/>
      <c r="AJ251" s="216"/>
      <c r="AK251" s="221" t="str">
        <f>BerM3!U251</f>
        <v>OK</v>
      </c>
    </row>
    <row r="252" spans="1:37" ht="14.1" customHeight="1" x14ac:dyDescent="0.3">
      <c r="A252" s="180">
        <f>Ident!A252</f>
        <v>0</v>
      </c>
      <c r="B252" s="180">
        <f>Ident!B252</f>
        <v>0</v>
      </c>
      <c r="C252" s="180">
        <f>Ident!C252</f>
        <v>0</v>
      </c>
      <c r="D252" s="180">
        <f>Ident!D252</f>
        <v>0</v>
      </c>
      <c r="E252" s="141"/>
      <c r="F252" s="135">
        <f>'M2-In'!F252</f>
        <v>0</v>
      </c>
      <c r="G252" s="135">
        <f>'M2-In'!G252</f>
        <v>0</v>
      </c>
      <c r="H252" s="135">
        <f>'M2-In'!H252</f>
        <v>0</v>
      </c>
      <c r="I252" s="135">
        <f>'M2-In'!I252</f>
        <v>0</v>
      </c>
      <c r="J252" s="135">
        <f>'M2-In'!J252</f>
        <v>0</v>
      </c>
      <c r="K252" s="135">
        <f>'M2-In'!K252</f>
        <v>0</v>
      </c>
      <c r="L252" s="135">
        <f>'M2-In'!L252</f>
        <v>0</v>
      </c>
      <c r="M252" s="181">
        <f>BerM3!E252</f>
        <v>0</v>
      </c>
      <c r="N252" s="202">
        <f>'M2-In'!N252</f>
        <v>0</v>
      </c>
      <c r="O252" s="141"/>
      <c r="P252" s="202"/>
      <c r="Q252" s="205"/>
      <c r="R252" s="222" t="str">
        <f>BerM3!G252</f>
        <v>OK</v>
      </c>
      <c r="S252" s="141"/>
      <c r="T252" s="180">
        <f>BerM3!P252</f>
        <v>0</v>
      </c>
      <c r="U252" s="202"/>
      <c r="V252" s="221" t="str">
        <f>BerM3!R252</f>
        <v>OK</v>
      </c>
      <c r="W252" s="180">
        <f>BerM3!S252</f>
        <v>0</v>
      </c>
      <c r="X252" s="143"/>
      <c r="Y252" s="135"/>
      <c r="Z252" s="135"/>
      <c r="AA252" s="135"/>
      <c r="AB252" s="135"/>
      <c r="AC252" s="182"/>
      <c r="AD252" s="216"/>
      <c r="AE252" s="216"/>
      <c r="AF252" s="216"/>
      <c r="AG252" s="216"/>
      <c r="AH252" s="216"/>
      <c r="AI252" s="216"/>
      <c r="AJ252" s="216"/>
      <c r="AK252" s="221" t="str">
        <f>BerM3!U252</f>
        <v>OK</v>
      </c>
    </row>
    <row r="253" spans="1:37" ht="14.1" customHeight="1" x14ac:dyDescent="0.3">
      <c r="A253" s="180">
        <f>Ident!A253</f>
        <v>0</v>
      </c>
      <c r="B253" s="180">
        <f>Ident!B253</f>
        <v>0</v>
      </c>
      <c r="C253" s="180">
        <f>Ident!C253</f>
        <v>0</v>
      </c>
      <c r="D253" s="180">
        <f>Ident!D253</f>
        <v>0</v>
      </c>
      <c r="E253" s="141"/>
      <c r="F253" s="135">
        <f>'M2-In'!F253</f>
        <v>0</v>
      </c>
      <c r="G253" s="135">
        <f>'M2-In'!G253</f>
        <v>0</v>
      </c>
      <c r="H253" s="135">
        <f>'M2-In'!H253</f>
        <v>0</v>
      </c>
      <c r="I253" s="135">
        <f>'M2-In'!I253</f>
        <v>0</v>
      </c>
      <c r="J253" s="135">
        <f>'M2-In'!J253</f>
        <v>0</v>
      </c>
      <c r="K253" s="135">
        <f>'M2-In'!K253</f>
        <v>0</v>
      </c>
      <c r="L253" s="135">
        <f>'M2-In'!L253</f>
        <v>0</v>
      </c>
      <c r="M253" s="181">
        <f>BerM3!E253</f>
        <v>0</v>
      </c>
      <c r="N253" s="202">
        <f>'M2-In'!N253</f>
        <v>0</v>
      </c>
      <c r="O253" s="141"/>
      <c r="P253" s="202"/>
      <c r="Q253" s="205"/>
      <c r="R253" s="222" t="str">
        <f>BerM3!G253</f>
        <v>OK</v>
      </c>
      <c r="S253" s="141"/>
      <c r="T253" s="180">
        <f>BerM3!P253</f>
        <v>0</v>
      </c>
      <c r="U253" s="202"/>
      <c r="V253" s="221" t="str">
        <f>BerM3!R253</f>
        <v>OK</v>
      </c>
      <c r="W253" s="180">
        <f>BerM3!S253</f>
        <v>0</v>
      </c>
      <c r="X253" s="143"/>
      <c r="Y253" s="135"/>
      <c r="Z253" s="135"/>
      <c r="AA253" s="135"/>
      <c r="AB253" s="135"/>
      <c r="AC253" s="182"/>
      <c r="AD253" s="216"/>
      <c r="AE253" s="216"/>
      <c r="AF253" s="216"/>
      <c r="AG253" s="216"/>
      <c r="AH253" s="216"/>
      <c r="AI253" s="216"/>
      <c r="AJ253" s="216"/>
      <c r="AK253" s="221" t="str">
        <f>BerM3!U253</f>
        <v>OK</v>
      </c>
    </row>
    <row r="254" spans="1:37" ht="14.1" customHeight="1" x14ac:dyDescent="0.3">
      <c r="A254" s="180">
        <f>Ident!A254</f>
        <v>0</v>
      </c>
      <c r="B254" s="180">
        <f>Ident!B254</f>
        <v>0</v>
      </c>
      <c r="C254" s="180">
        <f>Ident!C254</f>
        <v>0</v>
      </c>
      <c r="D254" s="180">
        <f>Ident!D254</f>
        <v>0</v>
      </c>
      <c r="E254" s="141"/>
      <c r="F254" s="135">
        <f>'M2-In'!F254</f>
        <v>0</v>
      </c>
      <c r="G254" s="135">
        <f>'M2-In'!G254</f>
        <v>0</v>
      </c>
      <c r="H254" s="135">
        <f>'M2-In'!H254</f>
        <v>0</v>
      </c>
      <c r="I254" s="135">
        <f>'M2-In'!I254</f>
        <v>0</v>
      </c>
      <c r="J254" s="135">
        <f>'M2-In'!J254</f>
        <v>0</v>
      </c>
      <c r="K254" s="135">
        <f>'M2-In'!K254</f>
        <v>0</v>
      </c>
      <c r="L254" s="135">
        <f>'M2-In'!L254</f>
        <v>0</v>
      </c>
      <c r="M254" s="181">
        <f>BerM3!E254</f>
        <v>0</v>
      </c>
      <c r="N254" s="202">
        <f>'M2-In'!N254</f>
        <v>0</v>
      </c>
      <c r="O254" s="141"/>
      <c r="P254" s="202"/>
      <c r="Q254" s="205"/>
      <c r="R254" s="222" t="str">
        <f>BerM3!G254</f>
        <v>OK</v>
      </c>
      <c r="S254" s="141"/>
      <c r="T254" s="180">
        <f>BerM3!P254</f>
        <v>0</v>
      </c>
      <c r="U254" s="202"/>
      <c r="V254" s="221" t="str">
        <f>BerM3!R254</f>
        <v>OK</v>
      </c>
      <c r="W254" s="180">
        <f>BerM3!S254</f>
        <v>0</v>
      </c>
      <c r="X254" s="143"/>
      <c r="Y254" s="135"/>
      <c r="Z254" s="135"/>
      <c r="AA254" s="135"/>
      <c r="AB254" s="135"/>
      <c r="AC254" s="182"/>
      <c r="AD254" s="216"/>
      <c r="AE254" s="216"/>
      <c r="AF254" s="216"/>
      <c r="AG254" s="216"/>
      <c r="AH254" s="216"/>
      <c r="AI254" s="216"/>
      <c r="AJ254" s="216"/>
      <c r="AK254" s="221" t="str">
        <f>BerM3!U254</f>
        <v>OK</v>
      </c>
    </row>
    <row r="255" spans="1:37" ht="14.1" customHeight="1" x14ac:dyDescent="0.3">
      <c r="A255" s="180">
        <f>Ident!A255</f>
        <v>0</v>
      </c>
      <c r="B255" s="180">
        <f>Ident!B255</f>
        <v>0</v>
      </c>
      <c r="C255" s="180">
        <f>Ident!C255</f>
        <v>0</v>
      </c>
      <c r="D255" s="180">
        <f>Ident!D255</f>
        <v>0</v>
      </c>
      <c r="E255" s="141"/>
      <c r="F255" s="135">
        <f>'M2-In'!F255</f>
        <v>0</v>
      </c>
      <c r="G255" s="135">
        <f>'M2-In'!G255</f>
        <v>0</v>
      </c>
      <c r="H255" s="135">
        <f>'M2-In'!H255</f>
        <v>0</v>
      </c>
      <c r="I255" s="135">
        <f>'M2-In'!I255</f>
        <v>0</v>
      </c>
      <c r="J255" s="135">
        <f>'M2-In'!J255</f>
        <v>0</v>
      </c>
      <c r="K255" s="135">
        <f>'M2-In'!K255</f>
        <v>0</v>
      </c>
      <c r="L255" s="135">
        <f>'M2-In'!L255</f>
        <v>0</v>
      </c>
      <c r="M255" s="181">
        <f>BerM3!E255</f>
        <v>0</v>
      </c>
      <c r="N255" s="202">
        <f>'M2-In'!N255</f>
        <v>0</v>
      </c>
      <c r="O255" s="141"/>
      <c r="P255" s="202"/>
      <c r="Q255" s="205"/>
      <c r="R255" s="222" t="str">
        <f>BerM3!G255</f>
        <v>OK</v>
      </c>
      <c r="S255" s="141"/>
      <c r="T255" s="180">
        <f>BerM3!P255</f>
        <v>0</v>
      </c>
      <c r="U255" s="202"/>
      <c r="V255" s="221" t="str">
        <f>BerM3!R255</f>
        <v>OK</v>
      </c>
      <c r="W255" s="180">
        <f>BerM3!S255</f>
        <v>0</v>
      </c>
      <c r="X255" s="143"/>
      <c r="Y255" s="135"/>
      <c r="Z255" s="135"/>
      <c r="AA255" s="135"/>
      <c r="AB255" s="135"/>
      <c r="AC255" s="182"/>
      <c r="AD255" s="216"/>
      <c r="AE255" s="216"/>
      <c r="AF255" s="216"/>
      <c r="AG255" s="216"/>
      <c r="AH255" s="216"/>
      <c r="AI255" s="216"/>
      <c r="AJ255" s="216"/>
      <c r="AK255" s="221" t="str">
        <f>BerM3!U255</f>
        <v>OK</v>
      </c>
    </row>
    <row r="256" spans="1:37" ht="14.1" customHeight="1" x14ac:dyDescent="0.3">
      <c r="A256" s="180">
        <f>Ident!A256</f>
        <v>0</v>
      </c>
      <c r="B256" s="180">
        <f>Ident!B256</f>
        <v>0</v>
      </c>
      <c r="C256" s="180">
        <f>Ident!C256</f>
        <v>0</v>
      </c>
      <c r="D256" s="180">
        <f>Ident!D256</f>
        <v>0</v>
      </c>
      <c r="E256" s="141"/>
      <c r="F256" s="135">
        <f>'M2-In'!F256</f>
        <v>0</v>
      </c>
      <c r="G256" s="135">
        <f>'M2-In'!G256</f>
        <v>0</v>
      </c>
      <c r="H256" s="135">
        <f>'M2-In'!H256</f>
        <v>0</v>
      </c>
      <c r="I256" s="135">
        <f>'M2-In'!I256</f>
        <v>0</v>
      </c>
      <c r="J256" s="135">
        <f>'M2-In'!J256</f>
        <v>0</v>
      </c>
      <c r="K256" s="135">
        <f>'M2-In'!K256</f>
        <v>0</v>
      </c>
      <c r="L256" s="135">
        <f>'M2-In'!L256</f>
        <v>0</v>
      </c>
      <c r="M256" s="181">
        <f>BerM3!E256</f>
        <v>0</v>
      </c>
      <c r="N256" s="202">
        <f>'M2-In'!N256</f>
        <v>0</v>
      </c>
      <c r="O256" s="141"/>
      <c r="P256" s="202"/>
      <c r="Q256" s="205"/>
      <c r="R256" s="222" t="str">
        <f>BerM3!G256</f>
        <v>OK</v>
      </c>
      <c r="S256" s="141"/>
      <c r="T256" s="180">
        <f>BerM3!P256</f>
        <v>0</v>
      </c>
      <c r="U256" s="202"/>
      <c r="V256" s="221" t="str">
        <f>BerM3!R256</f>
        <v>OK</v>
      </c>
      <c r="W256" s="180">
        <f>BerM3!S256</f>
        <v>0</v>
      </c>
      <c r="X256" s="143"/>
      <c r="Y256" s="135"/>
      <c r="Z256" s="135"/>
      <c r="AA256" s="135"/>
      <c r="AB256" s="135"/>
      <c r="AC256" s="182"/>
      <c r="AD256" s="216"/>
      <c r="AE256" s="216"/>
      <c r="AF256" s="216"/>
      <c r="AG256" s="216"/>
      <c r="AH256" s="216"/>
      <c r="AI256" s="216"/>
      <c r="AJ256" s="216"/>
      <c r="AK256" s="221" t="str">
        <f>BerM3!U256</f>
        <v>OK</v>
      </c>
    </row>
    <row r="257" spans="1:37" ht="14.1" customHeight="1" x14ac:dyDescent="0.3">
      <c r="A257" s="180">
        <f>Ident!A257</f>
        <v>0</v>
      </c>
      <c r="B257" s="180">
        <f>Ident!B257</f>
        <v>0</v>
      </c>
      <c r="C257" s="180">
        <f>Ident!C257</f>
        <v>0</v>
      </c>
      <c r="D257" s="180">
        <f>Ident!D257</f>
        <v>0</v>
      </c>
      <c r="E257" s="141"/>
      <c r="F257" s="135">
        <f>'M2-In'!F257</f>
        <v>0</v>
      </c>
      <c r="G257" s="135">
        <f>'M2-In'!G257</f>
        <v>0</v>
      </c>
      <c r="H257" s="135">
        <f>'M2-In'!H257</f>
        <v>0</v>
      </c>
      <c r="I257" s="135">
        <f>'M2-In'!I257</f>
        <v>0</v>
      </c>
      <c r="J257" s="135">
        <f>'M2-In'!J257</f>
        <v>0</v>
      </c>
      <c r="K257" s="135">
        <f>'M2-In'!K257</f>
        <v>0</v>
      </c>
      <c r="L257" s="135">
        <f>'M2-In'!L257</f>
        <v>0</v>
      </c>
      <c r="M257" s="181">
        <f>BerM3!E257</f>
        <v>0</v>
      </c>
      <c r="N257" s="202">
        <f>'M2-In'!N257</f>
        <v>0</v>
      </c>
      <c r="O257" s="141"/>
      <c r="P257" s="202"/>
      <c r="Q257" s="205"/>
      <c r="R257" s="222" t="str">
        <f>BerM3!G257</f>
        <v>OK</v>
      </c>
      <c r="S257" s="141"/>
      <c r="T257" s="180">
        <f>BerM3!P257</f>
        <v>0</v>
      </c>
      <c r="U257" s="202"/>
      <c r="V257" s="221" t="str">
        <f>BerM3!R257</f>
        <v>OK</v>
      </c>
      <c r="W257" s="180">
        <f>BerM3!S257</f>
        <v>0</v>
      </c>
      <c r="X257" s="143"/>
      <c r="Y257" s="135"/>
      <c r="Z257" s="135"/>
      <c r="AA257" s="135"/>
      <c r="AB257" s="135"/>
      <c r="AC257" s="182"/>
      <c r="AD257" s="216"/>
      <c r="AE257" s="216"/>
      <c r="AF257" s="216"/>
      <c r="AG257" s="216"/>
      <c r="AH257" s="216"/>
      <c r="AI257" s="216"/>
      <c r="AJ257" s="216"/>
      <c r="AK257" s="221" t="str">
        <f>BerM3!U257</f>
        <v>OK</v>
      </c>
    </row>
    <row r="258" spans="1:37" ht="14.1" customHeight="1" x14ac:dyDescent="0.3">
      <c r="A258" s="180">
        <f>Ident!A258</f>
        <v>0</v>
      </c>
      <c r="B258" s="180">
        <f>Ident!B258</f>
        <v>0</v>
      </c>
      <c r="C258" s="180">
        <f>Ident!C258</f>
        <v>0</v>
      </c>
      <c r="D258" s="180">
        <f>Ident!D258</f>
        <v>0</v>
      </c>
      <c r="E258" s="141"/>
      <c r="F258" s="135">
        <f>'M2-In'!F258</f>
        <v>0</v>
      </c>
      <c r="G258" s="135">
        <f>'M2-In'!G258</f>
        <v>0</v>
      </c>
      <c r="H258" s="135">
        <f>'M2-In'!H258</f>
        <v>0</v>
      </c>
      <c r="I258" s="135">
        <f>'M2-In'!I258</f>
        <v>0</v>
      </c>
      <c r="J258" s="135">
        <f>'M2-In'!J258</f>
        <v>0</v>
      </c>
      <c r="K258" s="135">
        <f>'M2-In'!K258</f>
        <v>0</v>
      </c>
      <c r="L258" s="135">
        <f>'M2-In'!L258</f>
        <v>0</v>
      </c>
      <c r="M258" s="181">
        <f>BerM3!E258</f>
        <v>0</v>
      </c>
      <c r="N258" s="202">
        <f>'M2-In'!N258</f>
        <v>0</v>
      </c>
      <c r="O258" s="141"/>
      <c r="P258" s="202"/>
      <c r="Q258" s="205"/>
      <c r="R258" s="222" t="str">
        <f>BerM3!G258</f>
        <v>OK</v>
      </c>
      <c r="S258" s="141"/>
      <c r="T258" s="180">
        <f>BerM3!P258</f>
        <v>0</v>
      </c>
      <c r="U258" s="202"/>
      <c r="V258" s="221" t="str">
        <f>BerM3!R258</f>
        <v>OK</v>
      </c>
      <c r="W258" s="180">
        <f>BerM3!S258</f>
        <v>0</v>
      </c>
      <c r="X258" s="143"/>
      <c r="Y258" s="135"/>
      <c r="Z258" s="135"/>
      <c r="AA258" s="135"/>
      <c r="AB258" s="135"/>
      <c r="AC258" s="182"/>
      <c r="AD258" s="216"/>
      <c r="AE258" s="216"/>
      <c r="AF258" s="216"/>
      <c r="AG258" s="216"/>
      <c r="AH258" s="216"/>
      <c r="AI258" s="216"/>
      <c r="AJ258" s="216"/>
      <c r="AK258" s="221" t="str">
        <f>BerM3!U258</f>
        <v>OK</v>
      </c>
    </row>
    <row r="259" spans="1:37" ht="14.1" customHeight="1" x14ac:dyDescent="0.3">
      <c r="A259" s="180">
        <f>Ident!A259</f>
        <v>0</v>
      </c>
      <c r="B259" s="180">
        <f>Ident!B259</f>
        <v>0</v>
      </c>
      <c r="C259" s="180">
        <f>Ident!C259</f>
        <v>0</v>
      </c>
      <c r="D259" s="180">
        <f>Ident!D259</f>
        <v>0</v>
      </c>
      <c r="E259" s="141"/>
      <c r="F259" s="135">
        <f>'M2-In'!F259</f>
        <v>0</v>
      </c>
      <c r="G259" s="135">
        <f>'M2-In'!G259</f>
        <v>0</v>
      </c>
      <c r="H259" s="135">
        <f>'M2-In'!H259</f>
        <v>0</v>
      </c>
      <c r="I259" s="135">
        <f>'M2-In'!I259</f>
        <v>0</v>
      </c>
      <c r="J259" s="135">
        <f>'M2-In'!J259</f>
        <v>0</v>
      </c>
      <c r="K259" s="135">
        <f>'M2-In'!K259</f>
        <v>0</v>
      </c>
      <c r="L259" s="135">
        <f>'M2-In'!L259</f>
        <v>0</v>
      </c>
      <c r="M259" s="181">
        <f>BerM3!E259</f>
        <v>0</v>
      </c>
      <c r="N259" s="202">
        <f>'M2-In'!N259</f>
        <v>0</v>
      </c>
      <c r="O259" s="141"/>
      <c r="P259" s="202"/>
      <c r="Q259" s="205"/>
      <c r="R259" s="222" t="str">
        <f>BerM3!G259</f>
        <v>OK</v>
      </c>
      <c r="S259" s="141"/>
      <c r="T259" s="180">
        <f>BerM3!P259</f>
        <v>0</v>
      </c>
      <c r="U259" s="202"/>
      <c r="V259" s="221" t="str">
        <f>BerM3!R259</f>
        <v>OK</v>
      </c>
      <c r="W259" s="180">
        <f>BerM3!S259</f>
        <v>0</v>
      </c>
      <c r="X259" s="143"/>
      <c r="Y259" s="135"/>
      <c r="Z259" s="135"/>
      <c r="AA259" s="135"/>
      <c r="AB259" s="135"/>
      <c r="AC259" s="182"/>
      <c r="AD259" s="216"/>
      <c r="AE259" s="216"/>
      <c r="AF259" s="216"/>
      <c r="AG259" s="216"/>
      <c r="AH259" s="216"/>
      <c r="AI259" s="216"/>
      <c r="AJ259" s="216"/>
      <c r="AK259" s="221" t="str">
        <f>BerM3!U259</f>
        <v>OK</v>
      </c>
    </row>
    <row r="260" spans="1:37" ht="14.1" customHeight="1" x14ac:dyDescent="0.3">
      <c r="A260" s="180">
        <f>Ident!A260</f>
        <v>0</v>
      </c>
      <c r="B260" s="180">
        <f>Ident!B260</f>
        <v>0</v>
      </c>
      <c r="C260" s="180">
        <f>Ident!C260</f>
        <v>0</v>
      </c>
      <c r="D260" s="180">
        <f>Ident!D260</f>
        <v>0</v>
      </c>
      <c r="E260" s="141"/>
      <c r="F260" s="135">
        <f>'M2-In'!F260</f>
        <v>0</v>
      </c>
      <c r="G260" s="135">
        <f>'M2-In'!G260</f>
        <v>0</v>
      </c>
      <c r="H260" s="135">
        <f>'M2-In'!H260</f>
        <v>0</v>
      </c>
      <c r="I260" s="135">
        <f>'M2-In'!I260</f>
        <v>0</v>
      </c>
      <c r="J260" s="135">
        <f>'M2-In'!J260</f>
        <v>0</v>
      </c>
      <c r="K260" s="135">
        <f>'M2-In'!K260</f>
        <v>0</v>
      </c>
      <c r="L260" s="135">
        <f>'M2-In'!L260</f>
        <v>0</v>
      </c>
      <c r="M260" s="181">
        <f>BerM3!E260</f>
        <v>0</v>
      </c>
      <c r="N260" s="202">
        <f>'M2-In'!N260</f>
        <v>0</v>
      </c>
      <c r="O260" s="141"/>
      <c r="P260" s="202"/>
      <c r="Q260" s="205"/>
      <c r="R260" s="222" t="str">
        <f>BerM3!G260</f>
        <v>OK</v>
      </c>
      <c r="S260" s="141"/>
      <c r="T260" s="180">
        <f>BerM3!P260</f>
        <v>0</v>
      </c>
      <c r="U260" s="202"/>
      <c r="V260" s="221" t="str">
        <f>BerM3!R260</f>
        <v>OK</v>
      </c>
      <c r="W260" s="180">
        <f>BerM3!S260</f>
        <v>0</v>
      </c>
      <c r="X260" s="143"/>
      <c r="Y260" s="135"/>
      <c r="Z260" s="135"/>
      <c r="AA260" s="135"/>
      <c r="AB260" s="135"/>
      <c r="AC260" s="182"/>
      <c r="AD260" s="216"/>
      <c r="AE260" s="216"/>
      <c r="AF260" s="216"/>
      <c r="AG260" s="216"/>
      <c r="AH260" s="216"/>
      <c r="AI260" s="216"/>
      <c r="AJ260" s="216"/>
      <c r="AK260" s="221" t="str">
        <f>BerM3!U260</f>
        <v>OK</v>
      </c>
    </row>
    <row r="261" spans="1:37" ht="14.1" customHeight="1" x14ac:dyDescent="0.3">
      <c r="A261" s="180">
        <f>Ident!A261</f>
        <v>0</v>
      </c>
      <c r="B261" s="180">
        <f>Ident!B261</f>
        <v>0</v>
      </c>
      <c r="C261" s="180">
        <f>Ident!C261</f>
        <v>0</v>
      </c>
      <c r="D261" s="180">
        <f>Ident!D261</f>
        <v>0</v>
      </c>
      <c r="E261" s="141"/>
      <c r="F261" s="135">
        <f>'M2-In'!F261</f>
        <v>0</v>
      </c>
      <c r="G261" s="135">
        <f>'M2-In'!G261</f>
        <v>0</v>
      </c>
      <c r="H261" s="135">
        <f>'M2-In'!H261</f>
        <v>0</v>
      </c>
      <c r="I261" s="135">
        <f>'M2-In'!I261</f>
        <v>0</v>
      </c>
      <c r="J261" s="135">
        <f>'M2-In'!J261</f>
        <v>0</v>
      </c>
      <c r="K261" s="135">
        <f>'M2-In'!K261</f>
        <v>0</v>
      </c>
      <c r="L261" s="135">
        <f>'M2-In'!L261</f>
        <v>0</v>
      </c>
      <c r="M261" s="181">
        <f>BerM3!E261</f>
        <v>0</v>
      </c>
      <c r="N261" s="202">
        <f>'M2-In'!N261</f>
        <v>0</v>
      </c>
      <c r="O261" s="141"/>
      <c r="P261" s="202"/>
      <c r="Q261" s="205"/>
      <c r="R261" s="222" t="str">
        <f>BerM3!G261</f>
        <v>OK</v>
      </c>
      <c r="S261" s="141"/>
      <c r="T261" s="180">
        <f>BerM3!P261</f>
        <v>0</v>
      </c>
      <c r="U261" s="202"/>
      <c r="V261" s="221" t="str">
        <f>BerM3!R261</f>
        <v>OK</v>
      </c>
      <c r="W261" s="180">
        <f>BerM3!S261</f>
        <v>0</v>
      </c>
      <c r="X261" s="143"/>
      <c r="Y261" s="135"/>
      <c r="Z261" s="135"/>
      <c r="AA261" s="135"/>
      <c r="AB261" s="135"/>
      <c r="AC261" s="182"/>
      <c r="AD261" s="216"/>
      <c r="AE261" s="216"/>
      <c r="AF261" s="216"/>
      <c r="AG261" s="216"/>
      <c r="AH261" s="216"/>
      <c r="AI261" s="216"/>
      <c r="AJ261" s="216"/>
      <c r="AK261" s="221" t="str">
        <f>BerM3!U261</f>
        <v>OK</v>
      </c>
    </row>
    <row r="262" spans="1:37" ht="14.1" customHeight="1" x14ac:dyDescent="0.3">
      <c r="A262" s="180">
        <f>Ident!A262</f>
        <v>0</v>
      </c>
      <c r="B262" s="180">
        <f>Ident!B262</f>
        <v>0</v>
      </c>
      <c r="C262" s="180">
        <f>Ident!C262</f>
        <v>0</v>
      </c>
      <c r="D262" s="180">
        <f>Ident!D262</f>
        <v>0</v>
      </c>
      <c r="E262" s="141"/>
      <c r="F262" s="135">
        <f>'M2-In'!F262</f>
        <v>0</v>
      </c>
      <c r="G262" s="135">
        <f>'M2-In'!G262</f>
        <v>0</v>
      </c>
      <c r="H262" s="135">
        <f>'M2-In'!H262</f>
        <v>0</v>
      </c>
      <c r="I262" s="135">
        <f>'M2-In'!I262</f>
        <v>0</v>
      </c>
      <c r="J262" s="135">
        <f>'M2-In'!J262</f>
        <v>0</v>
      </c>
      <c r="K262" s="135">
        <f>'M2-In'!K262</f>
        <v>0</v>
      </c>
      <c r="L262" s="135">
        <f>'M2-In'!L262</f>
        <v>0</v>
      </c>
      <c r="M262" s="181">
        <f>BerM3!E262</f>
        <v>0</v>
      </c>
      <c r="N262" s="202">
        <f>'M2-In'!N262</f>
        <v>0</v>
      </c>
      <c r="O262" s="141"/>
      <c r="P262" s="202"/>
      <c r="Q262" s="205"/>
      <c r="R262" s="222" t="str">
        <f>BerM3!G262</f>
        <v>OK</v>
      </c>
      <c r="S262" s="141"/>
      <c r="T262" s="180">
        <f>BerM3!P262</f>
        <v>0</v>
      </c>
      <c r="U262" s="202"/>
      <c r="V262" s="221" t="str">
        <f>BerM3!R262</f>
        <v>OK</v>
      </c>
      <c r="W262" s="180">
        <f>BerM3!S262</f>
        <v>0</v>
      </c>
      <c r="X262" s="143"/>
      <c r="Y262" s="135"/>
      <c r="Z262" s="135"/>
      <c r="AA262" s="135"/>
      <c r="AB262" s="135"/>
      <c r="AC262" s="182"/>
      <c r="AD262" s="216"/>
      <c r="AE262" s="216"/>
      <c r="AF262" s="216"/>
      <c r="AG262" s="216"/>
      <c r="AH262" s="216"/>
      <c r="AI262" s="216"/>
      <c r="AJ262" s="216"/>
      <c r="AK262" s="221" t="str">
        <f>BerM3!U262</f>
        <v>OK</v>
      </c>
    </row>
    <row r="263" spans="1:37" ht="14.1" customHeight="1" x14ac:dyDescent="0.3">
      <c r="A263" s="180">
        <f>Ident!A263</f>
        <v>0</v>
      </c>
      <c r="B263" s="180">
        <f>Ident!B263</f>
        <v>0</v>
      </c>
      <c r="C263" s="180">
        <f>Ident!C263</f>
        <v>0</v>
      </c>
      <c r="D263" s="180">
        <f>Ident!D263</f>
        <v>0</v>
      </c>
      <c r="E263" s="141"/>
      <c r="F263" s="135">
        <f>'M2-In'!F263</f>
        <v>0</v>
      </c>
      <c r="G263" s="135">
        <f>'M2-In'!G263</f>
        <v>0</v>
      </c>
      <c r="H263" s="135">
        <f>'M2-In'!H263</f>
        <v>0</v>
      </c>
      <c r="I263" s="135">
        <f>'M2-In'!I263</f>
        <v>0</v>
      </c>
      <c r="J263" s="135">
        <f>'M2-In'!J263</f>
        <v>0</v>
      </c>
      <c r="K263" s="135">
        <f>'M2-In'!K263</f>
        <v>0</v>
      </c>
      <c r="L263" s="135">
        <f>'M2-In'!L263</f>
        <v>0</v>
      </c>
      <c r="M263" s="181">
        <f>BerM3!E263</f>
        <v>0</v>
      </c>
      <c r="N263" s="202">
        <f>'M2-In'!N263</f>
        <v>0</v>
      </c>
      <c r="O263" s="141"/>
      <c r="P263" s="202"/>
      <c r="Q263" s="205"/>
      <c r="R263" s="222" t="str">
        <f>BerM3!G263</f>
        <v>OK</v>
      </c>
      <c r="S263" s="141"/>
      <c r="T263" s="180">
        <f>BerM3!P263</f>
        <v>0</v>
      </c>
      <c r="U263" s="202"/>
      <c r="V263" s="221" t="str">
        <f>BerM3!R263</f>
        <v>OK</v>
      </c>
      <c r="W263" s="180">
        <f>BerM3!S263</f>
        <v>0</v>
      </c>
      <c r="X263" s="143"/>
      <c r="Y263" s="135"/>
      <c r="Z263" s="135"/>
      <c r="AA263" s="135"/>
      <c r="AB263" s="135"/>
      <c r="AC263" s="182"/>
      <c r="AD263" s="216"/>
      <c r="AE263" s="216"/>
      <c r="AF263" s="216"/>
      <c r="AG263" s="216"/>
      <c r="AH263" s="216"/>
      <c r="AI263" s="216"/>
      <c r="AJ263" s="216"/>
      <c r="AK263" s="221" t="str">
        <f>BerM3!U263</f>
        <v>OK</v>
      </c>
    </row>
    <row r="264" spans="1:37" ht="14.1" customHeight="1" x14ac:dyDescent="0.3">
      <c r="A264" s="180">
        <f>Ident!A264</f>
        <v>0</v>
      </c>
      <c r="B264" s="180">
        <f>Ident!B264</f>
        <v>0</v>
      </c>
      <c r="C264" s="180">
        <f>Ident!C264</f>
        <v>0</v>
      </c>
      <c r="D264" s="180">
        <f>Ident!D264</f>
        <v>0</v>
      </c>
      <c r="E264" s="141"/>
      <c r="F264" s="135">
        <f>'M2-In'!F264</f>
        <v>0</v>
      </c>
      <c r="G264" s="135">
        <f>'M2-In'!G264</f>
        <v>0</v>
      </c>
      <c r="H264" s="135">
        <f>'M2-In'!H264</f>
        <v>0</v>
      </c>
      <c r="I264" s="135">
        <f>'M2-In'!I264</f>
        <v>0</v>
      </c>
      <c r="J264" s="135">
        <f>'M2-In'!J264</f>
        <v>0</v>
      </c>
      <c r="K264" s="135">
        <f>'M2-In'!K264</f>
        <v>0</v>
      </c>
      <c r="L264" s="135">
        <f>'M2-In'!L264</f>
        <v>0</v>
      </c>
      <c r="M264" s="181">
        <f>BerM3!E264</f>
        <v>0</v>
      </c>
      <c r="N264" s="202">
        <f>'M2-In'!N264</f>
        <v>0</v>
      </c>
      <c r="O264" s="141"/>
      <c r="P264" s="202"/>
      <c r="Q264" s="205"/>
      <c r="R264" s="222" t="str">
        <f>BerM3!G264</f>
        <v>OK</v>
      </c>
      <c r="S264" s="141"/>
      <c r="T264" s="180">
        <f>BerM3!P264</f>
        <v>0</v>
      </c>
      <c r="U264" s="202"/>
      <c r="V264" s="221" t="str">
        <f>BerM3!R264</f>
        <v>OK</v>
      </c>
      <c r="W264" s="180">
        <f>BerM3!S264</f>
        <v>0</v>
      </c>
      <c r="X264" s="143"/>
      <c r="Y264" s="135"/>
      <c r="Z264" s="135"/>
      <c r="AA264" s="135"/>
      <c r="AB264" s="135"/>
      <c r="AC264" s="182"/>
      <c r="AD264" s="216"/>
      <c r="AE264" s="216"/>
      <c r="AF264" s="216"/>
      <c r="AG264" s="216"/>
      <c r="AH264" s="216"/>
      <c r="AI264" s="216"/>
      <c r="AJ264" s="216"/>
      <c r="AK264" s="221" t="str">
        <f>BerM3!U264</f>
        <v>OK</v>
      </c>
    </row>
    <row r="265" spans="1:37" ht="14.1" customHeight="1" x14ac:dyDescent="0.3">
      <c r="A265" s="180">
        <f>Ident!A265</f>
        <v>0</v>
      </c>
      <c r="B265" s="180">
        <f>Ident!B265</f>
        <v>0</v>
      </c>
      <c r="C265" s="180">
        <f>Ident!C265</f>
        <v>0</v>
      </c>
      <c r="D265" s="180">
        <f>Ident!D265</f>
        <v>0</v>
      </c>
      <c r="E265" s="141"/>
      <c r="F265" s="135">
        <f>'M2-In'!F265</f>
        <v>0</v>
      </c>
      <c r="G265" s="135">
        <f>'M2-In'!G265</f>
        <v>0</v>
      </c>
      <c r="H265" s="135">
        <f>'M2-In'!H265</f>
        <v>0</v>
      </c>
      <c r="I265" s="135">
        <f>'M2-In'!I265</f>
        <v>0</v>
      </c>
      <c r="J265" s="135">
        <f>'M2-In'!J265</f>
        <v>0</v>
      </c>
      <c r="K265" s="135">
        <f>'M2-In'!K265</f>
        <v>0</v>
      </c>
      <c r="L265" s="135">
        <f>'M2-In'!L265</f>
        <v>0</v>
      </c>
      <c r="M265" s="181">
        <f>BerM3!E265</f>
        <v>0</v>
      </c>
      <c r="N265" s="202">
        <f>'M2-In'!N265</f>
        <v>0</v>
      </c>
      <c r="O265" s="141"/>
      <c r="P265" s="202"/>
      <c r="Q265" s="205"/>
      <c r="R265" s="222" t="str">
        <f>BerM3!G265</f>
        <v>OK</v>
      </c>
      <c r="S265" s="141"/>
      <c r="T265" s="180">
        <f>BerM3!P265</f>
        <v>0</v>
      </c>
      <c r="U265" s="202"/>
      <c r="V265" s="221" t="str">
        <f>BerM3!R265</f>
        <v>OK</v>
      </c>
      <c r="W265" s="180">
        <f>BerM3!S265</f>
        <v>0</v>
      </c>
      <c r="X265" s="143"/>
      <c r="Y265" s="135"/>
      <c r="Z265" s="135"/>
      <c r="AA265" s="135"/>
      <c r="AB265" s="135"/>
      <c r="AC265" s="182"/>
      <c r="AD265" s="216"/>
      <c r="AE265" s="216"/>
      <c r="AF265" s="216"/>
      <c r="AG265" s="216"/>
      <c r="AH265" s="216"/>
      <c r="AI265" s="216"/>
      <c r="AJ265" s="216"/>
      <c r="AK265" s="221" t="str">
        <f>BerM3!U265</f>
        <v>OK</v>
      </c>
    </row>
    <row r="266" spans="1:37" ht="14.1" customHeight="1" x14ac:dyDescent="0.3">
      <c r="A266" s="180">
        <f>Ident!A266</f>
        <v>0</v>
      </c>
      <c r="B266" s="180">
        <f>Ident!B266</f>
        <v>0</v>
      </c>
      <c r="C266" s="180">
        <f>Ident!C266</f>
        <v>0</v>
      </c>
      <c r="D266" s="180">
        <f>Ident!D266</f>
        <v>0</v>
      </c>
      <c r="E266" s="141"/>
      <c r="F266" s="135">
        <f>'M2-In'!F266</f>
        <v>0</v>
      </c>
      <c r="G266" s="135">
        <f>'M2-In'!G266</f>
        <v>0</v>
      </c>
      <c r="H266" s="135">
        <f>'M2-In'!H266</f>
        <v>0</v>
      </c>
      <c r="I266" s="135">
        <f>'M2-In'!I266</f>
        <v>0</v>
      </c>
      <c r="J266" s="135">
        <f>'M2-In'!J266</f>
        <v>0</v>
      </c>
      <c r="K266" s="135">
        <f>'M2-In'!K266</f>
        <v>0</v>
      </c>
      <c r="L266" s="135">
        <f>'M2-In'!L266</f>
        <v>0</v>
      </c>
      <c r="M266" s="181">
        <f>BerM3!E266</f>
        <v>0</v>
      </c>
      <c r="N266" s="202">
        <f>'M2-In'!N266</f>
        <v>0</v>
      </c>
      <c r="O266" s="141"/>
      <c r="P266" s="202"/>
      <c r="Q266" s="205"/>
      <c r="R266" s="222" t="str">
        <f>BerM3!G266</f>
        <v>OK</v>
      </c>
      <c r="S266" s="141"/>
      <c r="T266" s="180">
        <f>BerM3!P266</f>
        <v>0</v>
      </c>
      <c r="U266" s="202"/>
      <c r="V266" s="221" t="str">
        <f>BerM3!R266</f>
        <v>OK</v>
      </c>
      <c r="W266" s="180">
        <f>BerM3!S266</f>
        <v>0</v>
      </c>
      <c r="X266" s="143"/>
      <c r="Y266" s="135"/>
      <c r="Z266" s="135"/>
      <c r="AA266" s="135"/>
      <c r="AB266" s="135"/>
      <c r="AC266" s="182"/>
      <c r="AD266" s="216"/>
      <c r="AE266" s="216"/>
      <c r="AF266" s="216"/>
      <c r="AG266" s="216"/>
      <c r="AH266" s="216"/>
      <c r="AI266" s="216"/>
      <c r="AJ266" s="216"/>
      <c r="AK266" s="221" t="str">
        <f>BerM3!U266</f>
        <v>OK</v>
      </c>
    </row>
    <row r="267" spans="1:37" ht="14.1" customHeight="1" x14ac:dyDescent="0.3">
      <c r="A267" s="180">
        <f>Ident!A267</f>
        <v>0</v>
      </c>
      <c r="B267" s="180">
        <f>Ident!B267</f>
        <v>0</v>
      </c>
      <c r="C267" s="180">
        <f>Ident!C267</f>
        <v>0</v>
      </c>
      <c r="D267" s="180">
        <f>Ident!D267</f>
        <v>0</v>
      </c>
      <c r="E267" s="141"/>
      <c r="F267" s="135">
        <f>'M2-In'!F267</f>
        <v>0</v>
      </c>
      <c r="G267" s="135">
        <f>'M2-In'!G267</f>
        <v>0</v>
      </c>
      <c r="H267" s="135">
        <f>'M2-In'!H267</f>
        <v>0</v>
      </c>
      <c r="I267" s="135">
        <f>'M2-In'!I267</f>
        <v>0</v>
      </c>
      <c r="J267" s="135">
        <f>'M2-In'!J267</f>
        <v>0</v>
      </c>
      <c r="K267" s="135">
        <f>'M2-In'!K267</f>
        <v>0</v>
      </c>
      <c r="L267" s="135">
        <f>'M2-In'!L267</f>
        <v>0</v>
      </c>
      <c r="M267" s="181">
        <f>BerM3!E267</f>
        <v>0</v>
      </c>
      <c r="N267" s="202">
        <f>'M2-In'!N267</f>
        <v>0</v>
      </c>
      <c r="O267" s="141"/>
      <c r="P267" s="202"/>
      <c r="Q267" s="205"/>
      <c r="R267" s="222" t="str">
        <f>BerM3!G267</f>
        <v>OK</v>
      </c>
      <c r="S267" s="141"/>
      <c r="T267" s="180">
        <f>BerM3!P267</f>
        <v>0</v>
      </c>
      <c r="U267" s="202"/>
      <c r="V267" s="221" t="str">
        <f>BerM3!R267</f>
        <v>OK</v>
      </c>
      <c r="W267" s="180">
        <f>BerM3!S267</f>
        <v>0</v>
      </c>
      <c r="X267" s="143"/>
      <c r="Y267" s="135"/>
      <c r="Z267" s="135"/>
      <c r="AA267" s="135"/>
      <c r="AB267" s="135"/>
      <c r="AC267" s="182"/>
      <c r="AD267" s="216"/>
      <c r="AE267" s="216"/>
      <c r="AF267" s="216"/>
      <c r="AG267" s="216"/>
      <c r="AH267" s="216"/>
      <c r="AI267" s="216"/>
      <c r="AJ267" s="216"/>
      <c r="AK267" s="221" t="str">
        <f>BerM3!U267</f>
        <v>OK</v>
      </c>
    </row>
    <row r="268" spans="1:37" ht="14.1" customHeight="1" x14ac:dyDescent="0.3">
      <c r="A268" s="180">
        <f>Ident!A268</f>
        <v>0</v>
      </c>
      <c r="B268" s="180">
        <f>Ident!B268</f>
        <v>0</v>
      </c>
      <c r="C268" s="180">
        <f>Ident!C268</f>
        <v>0</v>
      </c>
      <c r="D268" s="180">
        <f>Ident!D268</f>
        <v>0</v>
      </c>
      <c r="E268" s="141"/>
      <c r="F268" s="135">
        <f>'M2-In'!F268</f>
        <v>0</v>
      </c>
      <c r="G268" s="135">
        <f>'M2-In'!G268</f>
        <v>0</v>
      </c>
      <c r="H268" s="135">
        <f>'M2-In'!H268</f>
        <v>0</v>
      </c>
      <c r="I268" s="135">
        <f>'M2-In'!I268</f>
        <v>0</v>
      </c>
      <c r="J268" s="135">
        <f>'M2-In'!J268</f>
        <v>0</v>
      </c>
      <c r="K268" s="135">
        <f>'M2-In'!K268</f>
        <v>0</v>
      </c>
      <c r="L268" s="135">
        <f>'M2-In'!L268</f>
        <v>0</v>
      </c>
      <c r="M268" s="181">
        <f>BerM3!E268</f>
        <v>0</v>
      </c>
      <c r="N268" s="202">
        <f>'M2-In'!N268</f>
        <v>0</v>
      </c>
      <c r="O268" s="141"/>
      <c r="P268" s="202"/>
      <c r="Q268" s="205"/>
      <c r="R268" s="222" t="str">
        <f>BerM3!G268</f>
        <v>OK</v>
      </c>
      <c r="S268" s="141"/>
      <c r="T268" s="180">
        <f>BerM3!P268</f>
        <v>0</v>
      </c>
      <c r="U268" s="202"/>
      <c r="V268" s="221" t="str">
        <f>BerM3!R268</f>
        <v>OK</v>
      </c>
      <c r="W268" s="180">
        <f>BerM3!S268</f>
        <v>0</v>
      </c>
      <c r="X268" s="143"/>
      <c r="Y268" s="135"/>
      <c r="Z268" s="135"/>
      <c r="AA268" s="135"/>
      <c r="AB268" s="135"/>
      <c r="AC268" s="182"/>
      <c r="AD268" s="216"/>
      <c r="AE268" s="216"/>
      <c r="AF268" s="216"/>
      <c r="AG268" s="216"/>
      <c r="AH268" s="216"/>
      <c r="AI268" s="216"/>
      <c r="AJ268" s="216"/>
      <c r="AK268" s="221" t="str">
        <f>BerM3!U268</f>
        <v>OK</v>
      </c>
    </row>
    <row r="269" spans="1:37" ht="14.1" customHeight="1" x14ac:dyDescent="0.3">
      <c r="A269" s="180">
        <f>Ident!A269</f>
        <v>0</v>
      </c>
      <c r="B269" s="180">
        <f>Ident!B269</f>
        <v>0</v>
      </c>
      <c r="C269" s="180">
        <f>Ident!C269</f>
        <v>0</v>
      </c>
      <c r="D269" s="180">
        <f>Ident!D269</f>
        <v>0</v>
      </c>
      <c r="E269" s="141"/>
      <c r="F269" s="135">
        <f>'M2-In'!F269</f>
        <v>0</v>
      </c>
      <c r="G269" s="135">
        <f>'M2-In'!G269</f>
        <v>0</v>
      </c>
      <c r="H269" s="135">
        <f>'M2-In'!H269</f>
        <v>0</v>
      </c>
      <c r="I269" s="135">
        <f>'M2-In'!I269</f>
        <v>0</v>
      </c>
      <c r="J269" s="135">
        <f>'M2-In'!J269</f>
        <v>0</v>
      </c>
      <c r="K269" s="135">
        <f>'M2-In'!K269</f>
        <v>0</v>
      </c>
      <c r="L269" s="135">
        <f>'M2-In'!L269</f>
        <v>0</v>
      </c>
      <c r="M269" s="181">
        <f>BerM3!E269</f>
        <v>0</v>
      </c>
      <c r="N269" s="202">
        <f>'M2-In'!N269</f>
        <v>0</v>
      </c>
      <c r="O269" s="141"/>
      <c r="P269" s="202"/>
      <c r="Q269" s="205"/>
      <c r="R269" s="222" t="str">
        <f>BerM3!G269</f>
        <v>OK</v>
      </c>
      <c r="S269" s="141"/>
      <c r="T269" s="180">
        <f>BerM3!P269</f>
        <v>0</v>
      </c>
      <c r="U269" s="202"/>
      <c r="V269" s="221" t="str">
        <f>BerM3!R269</f>
        <v>OK</v>
      </c>
      <c r="W269" s="180">
        <f>BerM3!S269</f>
        <v>0</v>
      </c>
      <c r="X269" s="143"/>
      <c r="Y269" s="135"/>
      <c r="Z269" s="135"/>
      <c r="AA269" s="135"/>
      <c r="AB269" s="135"/>
      <c r="AC269" s="182"/>
      <c r="AD269" s="216"/>
      <c r="AE269" s="216"/>
      <c r="AF269" s="216"/>
      <c r="AG269" s="216"/>
      <c r="AH269" s="216"/>
      <c r="AI269" s="216"/>
      <c r="AJ269" s="216"/>
      <c r="AK269" s="221" t="str">
        <f>BerM3!U269</f>
        <v>OK</v>
      </c>
    </row>
    <row r="270" spans="1:37" ht="14.1" customHeight="1" x14ac:dyDescent="0.3">
      <c r="A270" s="180">
        <f>Ident!A270</f>
        <v>0</v>
      </c>
      <c r="B270" s="180">
        <f>Ident!B270</f>
        <v>0</v>
      </c>
      <c r="C270" s="180">
        <f>Ident!C270</f>
        <v>0</v>
      </c>
      <c r="D270" s="180">
        <f>Ident!D270</f>
        <v>0</v>
      </c>
      <c r="E270" s="141"/>
      <c r="F270" s="135">
        <f>'M2-In'!F270</f>
        <v>0</v>
      </c>
      <c r="G270" s="135">
        <f>'M2-In'!G270</f>
        <v>0</v>
      </c>
      <c r="H270" s="135">
        <f>'M2-In'!H270</f>
        <v>0</v>
      </c>
      <c r="I270" s="135">
        <f>'M2-In'!I270</f>
        <v>0</v>
      </c>
      <c r="J270" s="135">
        <f>'M2-In'!J270</f>
        <v>0</v>
      </c>
      <c r="K270" s="135">
        <f>'M2-In'!K270</f>
        <v>0</v>
      </c>
      <c r="L270" s="135">
        <f>'M2-In'!L270</f>
        <v>0</v>
      </c>
      <c r="M270" s="181">
        <f>BerM3!E270</f>
        <v>0</v>
      </c>
      <c r="N270" s="202">
        <f>'M2-In'!N270</f>
        <v>0</v>
      </c>
      <c r="O270" s="141"/>
      <c r="P270" s="202"/>
      <c r="Q270" s="205"/>
      <c r="R270" s="222" t="str">
        <f>BerM3!G270</f>
        <v>OK</v>
      </c>
      <c r="S270" s="141"/>
      <c r="T270" s="180">
        <f>BerM3!P270</f>
        <v>0</v>
      </c>
      <c r="U270" s="202"/>
      <c r="V270" s="221" t="str">
        <f>BerM3!R270</f>
        <v>OK</v>
      </c>
      <c r="W270" s="180">
        <f>BerM3!S270</f>
        <v>0</v>
      </c>
      <c r="X270" s="143"/>
      <c r="Y270" s="135"/>
      <c r="Z270" s="135"/>
      <c r="AA270" s="135"/>
      <c r="AB270" s="135"/>
      <c r="AC270" s="182"/>
      <c r="AD270" s="216"/>
      <c r="AE270" s="216"/>
      <c r="AF270" s="216"/>
      <c r="AG270" s="216"/>
      <c r="AH270" s="216"/>
      <c r="AI270" s="216"/>
      <c r="AJ270" s="216"/>
      <c r="AK270" s="221" t="str">
        <f>BerM3!U270</f>
        <v>OK</v>
      </c>
    </row>
    <row r="271" spans="1:37" ht="14.1" customHeight="1" x14ac:dyDescent="0.3">
      <c r="A271" s="180">
        <f>Ident!A271</f>
        <v>0</v>
      </c>
      <c r="B271" s="180">
        <f>Ident!B271</f>
        <v>0</v>
      </c>
      <c r="C271" s="180">
        <f>Ident!C271</f>
        <v>0</v>
      </c>
      <c r="D271" s="180">
        <f>Ident!D271</f>
        <v>0</v>
      </c>
      <c r="E271" s="141"/>
      <c r="F271" s="135">
        <f>'M2-In'!F271</f>
        <v>0</v>
      </c>
      <c r="G271" s="135">
        <f>'M2-In'!G271</f>
        <v>0</v>
      </c>
      <c r="H271" s="135">
        <f>'M2-In'!H271</f>
        <v>0</v>
      </c>
      <c r="I271" s="135">
        <f>'M2-In'!I271</f>
        <v>0</v>
      </c>
      <c r="J271" s="135">
        <f>'M2-In'!J271</f>
        <v>0</v>
      </c>
      <c r="K271" s="135">
        <f>'M2-In'!K271</f>
        <v>0</v>
      </c>
      <c r="L271" s="135">
        <f>'M2-In'!L271</f>
        <v>0</v>
      </c>
      <c r="M271" s="181">
        <f>BerM3!E271</f>
        <v>0</v>
      </c>
      <c r="N271" s="202">
        <f>'M2-In'!N271</f>
        <v>0</v>
      </c>
      <c r="O271" s="141"/>
      <c r="P271" s="202"/>
      <c r="Q271" s="205"/>
      <c r="R271" s="222" t="str">
        <f>BerM3!G271</f>
        <v>OK</v>
      </c>
      <c r="S271" s="141"/>
      <c r="T271" s="180">
        <f>BerM3!P271</f>
        <v>0</v>
      </c>
      <c r="U271" s="202"/>
      <c r="V271" s="221" t="str">
        <f>BerM3!R271</f>
        <v>OK</v>
      </c>
      <c r="W271" s="180">
        <f>BerM3!S271</f>
        <v>0</v>
      </c>
      <c r="X271" s="143"/>
      <c r="Y271" s="135"/>
      <c r="Z271" s="135"/>
      <c r="AA271" s="135"/>
      <c r="AB271" s="135"/>
      <c r="AC271" s="182"/>
      <c r="AD271" s="216"/>
      <c r="AE271" s="216"/>
      <c r="AF271" s="216"/>
      <c r="AG271" s="216"/>
      <c r="AH271" s="216"/>
      <c r="AI271" s="216"/>
      <c r="AJ271" s="216"/>
      <c r="AK271" s="221" t="str">
        <f>BerM3!U271</f>
        <v>OK</v>
      </c>
    </row>
    <row r="272" spans="1:37" ht="14.1" customHeight="1" x14ac:dyDescent="0.3">
      <c r="A272" s="180">
        <f>Ident!A272</f>
        <v>0</v>
      </c>
      <c r="B272" s="180">
        <f>Ident!B272</f>
        <v>0</v>
      </c>
      <c r="C272" s="180">
        <f>Ident!C272</f>
        <v>0</v>
      </c>
      <c r="D272" s="180">
        <f>Ident!D272</f>
        <v>0</v>
      </c>
      <c r="E272" s="141"/>
      <c r="F272" s="135">
        <f>'M2-In'!F272</f>
        <v>0</v>
      </c>
      <c r="G272" s="135">
        <f>'M2-In'!G272</f>
        <v>0</v>
      </c>
      <c r="H272" s="135">
        <f>'M2-In'!H272</f>
        <v>0</v>
      </c>
      <c r="I272" s="135">
        <f>'M2-In'!I272</f>
        <v>0</v>
      </c>
      <c r="J272" s="135">
        <f>'M2-In'!J272</f>
        <v>0</v>
      </c>
      <c r="K272" s="135">
        <f>'M2-In'!K272</f>
        <v>0</v>
      </c>
      <c r="L272" s="135">
        <f>'M2-In'!L272</f>
        <v>0</v>
      </c>
      <c r="M272" s="181">
        <f>BerM3!E272</f>
        <v>0</v>
      </c>
      <c r="N272" s="202">
        <f>'M2-In'!N272</f>
        <v>0</v>
      </c>
      <c r="O272" s="141"/>
      <c r="P272" s="202"/>
      <c r="Q272" s="205"/>
      <c r="R272" s="222" t="str">
        <f>BerM3!G272</f>
        <v>OK</v>
      </c>
      <c r="S272" s="141"/>
      <c r="T272" s="180">
        <f>BerM3!P272</f>
        <v>0</v>
      </c>
      <c r="U272" s="202"/>
      <c r="V272" s="221" t="str">
        <f>BerM3!R272</f>
        <v>OK</v>
      </c>
      <c r="W272" s="180">
        <f>BerM3!S272</f>
        <v>0</v>
      </c>
      <c r="X272" s="143"/>
      <c r="Y272" s="135"/>
      <c r="Z272" s="135"/>
      <c r="AA272" s="135"/>
      <c r="AB272" s="135"/>
      <c r="AC272" s="182"/>
      <c r="AD272" s="216"/>
      <c r="AE272" s="216"/>
      <c r="AF272" s="216"/>
      <c r="AG272" s="216"/>
      <c r="AH272" s="216"/>
      <c r="AI272" s="216"/>
      <c r="AJ272" s="216"/>
      <c r="AK272" s="221" t="str">
        <f>BerM3!U272</f>
        <v>OK</v>
      </c>
    </row>
    <row r="273" spans="1:37" ht="14.1" customHeight="1" x14ac:dyDescent="0.3">
      <c r="A273" s="180">
        <f>Ident!A273</f>
        <v>0</v>
      </c>
      <c r="B273" s="180">
        <f>Ident!B273</f>
        <v>0</v>
      </c>
      <c r="C273" s="180">
        <f>Ident!C273</f>
        <v>0</v>
      </c>
      <c r="D273" s="180">
        <f>Ident!D273</f>
        <v>0</v>
      </c>
      <c r="E273" s="141"/>
      <c r="F273" s="135">
        <f>'M2-In'!F273</f>
        <v>0</v>
      </c>
      <c r="G273" s="135">
        <f>'M2-In'!G273</f>
        <v>0</v>
      </c>
      <c r="H273" s="135">
        <f>'M2-In'!H273</f>
        <v>0</v>
      </c>
      <c r="I273" s="135">
        <f>'M2-In'!I273</f>
        <v>0</v>
      </c>
      <c r="J273" s="135">
        <f>'M2-In'!J273</f>
        <v>0</v>
      </c>
      <c r="K273" s="135">
        <f>'M2-In'!K273</f>
        <v>0</v>
      </c>
      <c r="L273" s="135">
        <f>'M2-In'!L273</f>
        <v>0</v>
      </c>
      <c r="M273" s="181">
        <f>BerM3!E273</f>
        <v>0</v>
      </c>
      <c r="N273" s="202">
        <f>'M2-In'!N273</f>
        <v>0</v>
      </c>
      <c r="O273" s="141"/>
      <c r="P273" s="202"/>
      <c r="Q273" s="205"/>
      <c r="R273" s="222" t="str">
        <f>BerM3!G273</f>
        <v>OK</v>
      </c>
      <c r="S273" s="141"/>
      <c r="T273" s="180">
        <f>BerM3!P273</f>
        <v>0</v>
      </c>
      <c r="U273" s="202"/>
      <c r="V273" s="221" t="str">
        <f>BerM3!R273</f>
        <v>OK</v>
      </c>
      <c r="W273" s="180">
        <f>BerM3!S273</f>
        <v>0</v>
      </c>
      <c r="X273" s="143"/>
      <c r="Y273" s="135"/>
      <c r="Z273" s="135"/>
      <c r="AA273" s="135"/>
      <c r="AB273" s="135"/>
      <c r="AC273" s="182"/>
      <c r="AD273" s="216"/>
      <c r="AE273" s="216"/>
      <c r="AF273" s="216"/>
      <c r="AG273" s="216"/>
      <c r="AH273" s="216"/>
      <c r="AI273" s="216"/>
      <c r="AJ273" s="216"/>
      <c r="AK273" s="221" t="str">
        <f>BerM3!U273</f>
        <v>OK</v>
      </c>
    </row>
    <row r="274" spans="1:37" ht="14.1" customHeight="1" x14ac:dyDescent="0.3">
      <c r="A274" s="180">
        <f>Ident!A274</f>
        <v>0</v>
      </c>
      <c r="B274" s="180">
        <f>Ident!B274</f>
        <v>0</v>
      </c>
      <c r="C274" s="180">
        <f>Ident!C274</f>
        <v>0</v>
      </c>
      <c r="D274" s="180">
        <f>Ident!D274</f>
        <v>0</v>
      </c>
      <c r="E274" s="141"/>
      <c r="F274" s="135">
        <f>'M2-In'!F274</f>
        <v>0</v>
      </c>
      <c r="G274" s="135">
        <f>'M2-In'!G274</f>
        <v>0</v>
      </c>
      <c r="H274" s="135">
        <f>'M2-In'!H274</f>
        <v>0</v>
      </c>
      <c r="I274" s="135">
        <f>'M2-In'!I274</f>
        <v>0</v>
      </c>
      <c r="J274" s="135">
        <f>'M2-In'!J274</f>
        <v>0</v>
      </c>
      <c r="K274" s="135">
        <f>'M2-In'!K274</f>
        <v>0</v>
      </c>
      <c r="L274" s="135">
        <f>'M2-In'!L274</f>
        <v>0</v>
      </c>
      <c r="M274" s="181">
        <f>BerM3!E274</f>
        <v>0</v>
      </c>
      <c r="N274" s="202">
        <f>'M2-In'!N274</f>
        <v>0</v>
      </c>
      <c r="O274" s="141"/>
      <c r="P274" s="202"/>
      <c r="Q274" s="205"/>
      <c r="R274" s="222" t="str">
        <f>BerM3!G274</f>
        <v>OK</v>
      </c>
      <c r="S274" s="141"/>
      <c r="T274" s="180">
        <f>BerM3!P274</f>
        <v>0</v>
      </c>
      <c r="U274" s="202"/>
      <c r="V274" s="221" t="str">
        <f>BerM3!R274</f>
        <v>OK</v>
      </c>
      <c r="W274" s="180">
        <f>BerM3!S274</f>
        <v>0</v>
      </c>
      <c r="X274" s="143"/>
      <c r="Y274" s="135"/>
      <c r="Z274" s="135"/>
      <c r="AA274" s="135"/>
      <c r="AB274" s="135"/>
      <c r="AC274" s="182"/>
      <c r="AD274" s="216"/>
      <c r="AE274" s="216"/>
      <c r="AF274" s="216"/>
      <c r="AG274" s="216"/>
      <c r="AH274" s="216"/>
      <c r="AI274" s="216"/>
      <c r="AJ274" s="216"/>
      <c r="AK274" s="221" t="str">
        <f>BerM3!U274</f>
        <v>OK</v>
      </c>
    </row>
    <row r="275" spans="1:37" ht="14.1" customHeight="1" x14ac:dyDescent="0.3">
      <c r="A275" s="180">
        <f>Ident!A275</f>
        <v>0</v>
      </c>
      <c r="B275" s="180">
        <f>Ident!B275</f>
        <v>0</v>
      </c>
      <c r="C275" s="180">
        <f>Ident!C275</f>
        <v>0</v>
      </c>
      <c r="D275" s="180">
        <f>Ident!D275</f>
        <v>0</v>
      </c>
      <c r="E275" s="141"/>
      <c r="F275" s="135">
        <f>'M2-In'!F275</f>
        <v>0</v>
      </c>
      <c r="G275" s="135">
        <f>'M2-In'!G275</f>
        <v>0</v>
      </c>
      <c r="H275" s="135">
        <f>'M2-In'!H275</f>
        <v>0</v>
      </c>
      <c r="I275" s="135">
        <f>'M2-In'!I275</f>
        <v>0</v>
      </c>
      <c r="J275" s="135">
        <f>'M2-In'!J275</f>
        <v>0</v>
      </c>
      <c r="K275" s="135">
        <f>'M2-In'!K275</f>
        <v>0</v>
      </c>
      <c r="L275" s="135">
        <f>'M2-In'!L275</f>
        <v>0</v>
      </c>
      <c r="M275" s="181">
        <f>BerM3!E275</f>
        <v>0</v>
      </c>
      <c r="N275" s="202">
        <f>'M2-In'!N275</f>
        <v>0</v>
      </c>
      <c r="O275" s="141"/>
      <c r="P275" s="202"/>
      <c r="Q275" s="205"/>
      <c r="R275" s="222" t="str">
        <f>BerM3!G275</f>
        <v>OK</v>
      </c>
      <c r="S275" s="141"/>
      <c r="T275" s="180">
        <f>BerM3!P275</f>
        <v>0</v>
      </c>
      <c r="U275" s="202"/>
      <c r="V275" s="221" t="str">
        <f>BerM3!R275</f>
        <v>OK</v>
      </c>
      <c r="W275" s="180">
        <f>BerM3!S275</f>
        <v>0</v>
      </c>
      <c r="X275" s="143"/>
      <c r="Y275" s="135"/>
      <c r="Z275" s="135"/>
      <c r="AA275" s="135"/>
      <c r="AB275" s="135"/>
      <c r="AC275" s="182"/>
      <c r="AD275" s="216"/>
      <c r="AE275" s="216"/>
      <c r="AF275" s="216"/>
      <c r="AG275" s="216"/>
      <c r="AH275" s="216"/>
      <c r="AI275" s="216"/>
      <c r="AJ275" s="216"/>
      <c r="AK275" s="221" t="str">
        <f>BerM3!U275</f>
        <v>OK</v>
      </c>
    </row>
    <row r="276" spans="1:37" ht="14.1" customHeight="1" x14ac:dyDescent="0.3">
      <c r="A276" s="180">
        <f>Ident!A276</f>
        <v>0</v>
      </c>
      <c r="B276" s="180">
        <f>Ident!B276</f>
        <v>0</v>
      </c>
      <c r="C276" s="180">
        <f>Ident!C276</f>
        <v>0</v>
      </c>
      <c r="D276" s="180">
        <f>Ident!D276</f>
        <v>0</v>
      </c>
      <c r="E276" s="141"/>
      <c r="F276" s="135">
        <f>'M2-In'!F276</f>
        <v>0</v>
      </c>
      <c r="G276" s="135">
        <f>'M2-In'!G276</f>
        <v>0</v>
      </c>
      <c r="H276" s="135">
        <f>'M2-In'!H276</f>
        <v>0</v>
      </c>
      <c r="I276" s="135">
        <f>'M2-In'!I276</f>
        <v>0</v>
      </c>
      <c r="J276" s="135">
        <f>'M2-In'!J276</f>
        <v>0</v>
      </c>
      <c r="K276" s="135">
        <f>'M2-In'!K276</f>
        <v>0</v>
      </c>
      <c r="L276" s="135">
        <f>'M2-In'!L276</f>
        <v>0</v>
      </c>
      <c r="M276" s="181">
        <f>BerM3!E276</f>
        <v>0</v>
      </c>
      <c r="N276" s="202">
        <f>'M2-In'!N276</f>
        <v>0</v>
      </c>
      <c r="O276" s="141"/>
      <c r="P276" s="202"/>
      <c r="Q276" s="205"/>
      <c r="R276" s="222" t="str">
        <f>BerM3!G276</f>
        <v>OK</v>
      </c>
      <c r="S276" s="141"/>
      <c r="T276" s="180">
        <f>BerM3!P276</f>
        <v>0</v>
      </c>
      <c r="U276" s="202"/>
      <c r="V276" s="221" t="str">
        <f>BerM3!R276</f>
        <v>OK</v>
      </c>
      <c r="W276" s="180">
        <f>BerM3!S276</f>
        <v>0</v>
      </c>
      <c r="X276" s="143"/>
      <c r="Y276" s="135"/>
      <c r="Z276" s="135"/>
      <c r="AA276" s="135"/>
      <c r="AB276" s="135"/>
      <c r="AC276" s="182"/>
      <c r="AD276" s="216"/>
      <c r="AE276" s="216"/>
      <c r="AF276" s="216"/>
      <c r="AG276" s="216"/>
      <c r="AH276" s="216"/>
      <c r="AI276" s="216"/>
      <c r="AJ276" s="216"/>
      <c r="AK276" s="221" t="str">
        <f>BerM3!U276</f>
        <v>OK</v>
      </c>
    </row>
    <row r="277" spans="1:37" ht="14.1" customHeight="1" x14ac:dyDescent="0.3">
      <c r="A277" s="180">
        <f>Ident!A277</f>
        <v>0</v>
      </c>
      <c r="B277" s="180">
        <f>Ident!B277</f>
        <v>0</v>
      </c>
      <c r="C277" s="180">
        <f>Ident!C277</f>
        <v>0</v>
      </c>
      <c r="D277" s="180">
        <f>Ident!D277</f>
        <v>0</v>
      </c>
      <c r="E277" s="141"/>
      <c r="F277" s="135">
        <f>'M2-In'!F277</f>
        <v>0</v>
      </c>
      <c r="G277" s="135">
        <f>'M2-In'!G277</f>
        <v>0</v>
      </c>
      <c r="H277" s="135">
        <f>'M2-In'!H277</f>
        <v>0</v>
      </c>
      <c r="I277" s="135">
        <f>'M2-In'!I277</f>
        <v>0</v>
      </c>
      <c r="J277" s="135">
        <f>'M2-In'!J277</f>
        <v>0</v>
      </c>
      <c r="K277" s="135">
        <f>'M2-In'!K277</f>
        <v>0</v>
      </c>
      <c r="L277" s="135">
        <f>'M2-In'!L277</f>
        <v>0</v>
      </c>
      <c r="M277" s="181">
        <f>BerM3!E277</f>
        <v>0</v>
      </c>
      <c r="N277" s="202">
        <f>'M2-In'!N277</f>
        <v>0</v>
      </c>
      <c r="O277" s="141"/>
      <c r="P277" s="202"/>
      <c r="Q277" s="205"/>
      <c r="R277" s="222" t="str">
        <f>BerM3!G277</f>
        <v>OK</v>
      </c>
      <c r="S277" s="141"/>
      <c r="T277" s="180">
        <f>BerM3!P277</f>
        <v>0</v>
      </c>
      <c r="U277" s="202"/>
      <c r="V277" s="221" t="str">
        <f>BerM3!R277</f>
        <v>OK</v>
      </c>
      <c r="W277" s="180">
        <f>BerM3!S277</f>
        <v>0</v>
      </c>
      <c r="X277" s="143"/>
      <c r="Y277" s="135"/>
      <c r="Z277" s="135"/>
      <c r="AA277" s="135"/>
      <c r="AB277" s="135"/>
      <c r="AC277" s="182"/>
      <c r="AD277" s="216"/>
      <c r="AE277" s="216"/>
      <c r="AF277" s="216"/>
      <c r="AG277" s="216"/>
      <c r="AH277" s="216"/>
      <c r="AI277" s="216"/>
      <c r="AJ277" s="216"/>
      <c r="AK277" s="221" t="str">
        <f>BerM3!U277</f>
        <v>OK</v>
      </c>
    </row>
    <row r="278" spans="1:37" ht="14.1" customHeight="1" x14ac:dyDescent="0.3">
      <c r="A278" s="180">
        <f>Ident!A278</f>
        <v>0</v>
      </c>
      <c r="B278" s="180">
        <f>Ident!B278</f>
        <v>0</v>
      </c>
      <c r="C278" s="180">
        <f>Ident!C278</f>
        <v>0</v>
      </c>
      <c r="D278" s="180">
        <f>Ident!D278</f>
        <v>0</v>
      </c>
      <c r="E278" s="141"/>
      <c r="F278" s="135">
        <f>'M2-In'!F278</f>
        <v>0</v>
      </c>
      <c r="G278" s="135">
        <f>'M2-In'!G278</f>
        <v>0</v>
      </c>
      <c r="H278" s="135">
        <f>'M2-In'!H278</f>
        <v>0</v>
      </c>
      <c r="I278" s="135">
        <f>'M2-In'!I278</f>
        <v>0</v>
      </c>
      <c r="J278" s="135">
        <f>'M2-In'!J278</f>
        <v>0</v>
      </c>
      <c r="K278" s="135">
        <f>'M2-In'!K278</f>
        <v>0</v>
      </c>
      <c r="L278" s="135">
        <f>'M2-In'!L278</f>
        <v>0</v>
      </c>
      <c r="M278" s="181">
        <f>BerM3!E278</f>
        <v>0</v>
      </c>
      <c r="N278" s="202">
        <f>'M2-In'!N278</f>
        <v>0</v>
      </c>
      <c r="O278" s="141"/>
      <c r="P278" s="202"/>
      <c r="Q278" s="205"/>
      <c r="R278" s="222" t="str">
        <f>BerM3!G278</f>
        <v>OK</v>
      </c>
      <c r="S278" s="141"/>
      <c r="T278" s="180">
        <f>BerM3!P278</f>
        <v>0</v>
      </c>
      <c r="U278" s="202"/>
      <c r="V278" s="221" t="str">
        <f>BerM3!R278</f>
        <v>OK</v>
      </c>
      <c r="W278" s="180">
        <f>BerM3!S278</f>
        <v>0</v>
      </c>
      <c r="X278" s="143"/>
      <c r="Y278" s="135"/>
      <c r="Z278" s="135"/>
      <c r="AA278" s="135"/>
      <c r="AB278" s="135"/>
      <c r="AC278" s="182"/>
      <c r="AD278" s="216"/>
      <c r="AE278" s="216"/>
      <c r="AF278" s="216"/>
      <c r="AG278" s="216"/>
      <c r="AH278" s="216"/>
      <c r="AI278" s="216"/>
      <c r="AJ278" s="216"/>
      <c r="AK278" s="221" t="str">
        <f>BerM3!U278</f>
        <v>OK</v>
      </c>
    </row>
    <row r="279" spans="1:37" ht="14.1" customHeight="1" x14ac:dyDescent="0.3">
      <c r="A279" s="180">
        <f>Ident!A279</f>
        <v>0</v>
      </c>
      <c r="B279" s="180">
        <f>Ident!B279</f>
        <v>0</v>
      </c>
      <c r="C279" s="180">
        <f>Ident!C279</f>
        <v>0</v>
      </c>
      <c r="D279" s="180">
        <f>Ident!D279</f>
        <v>0</v>
      </c>
      <c r="E279" s="141"/>
      <c r="F279" s="135">
        <f>'M2-In'!F279</f>
        <v>0</v>
      </c>
      <c r="G279" s="135">
        <f>'M2-In'!G279</f>
        <v>0</v>
      </c>
      <c r="H279" s="135">
        <f>'M2-In'!H279</f>
        <v>0</v>
      </c>
      <c r="I279" s="135">
        <f>'M2-In'!I279</f>
        <v>0</v>
      </c>
      <c r="J279" s="135">
        <f>'M2-In'!J279</f>
        <v>0</v>
      </c>
      <c r="K279" s="135">
        <f>'M2-In'!K279</f>
        <v>0</v>
      </c>
      <c r="L279" s="135">
        <f>'M2-In'!L279</f>
        <v>0</v>
      </c>
      <c r="M279" s="181">
        <f>BerM3!E279</f>
        <v>0</v>
      </c>
      <c r="N279" s="202">
        <f>'M2-In'!N279</f>
        <v>0</v>
      </c>
      <c r="O279" s="141"/>
      <c r="P279" s="202"/>
      <c r="Q279" s="205"/>
      <c r="R279" s="222" t="str">
        <f>BerM3!G279</f>
        <v>OK</v>
      </c>
      <c r="S279" s="141"/>
      <c r="T279" s="180">
        <f>BerM3!P279</f>
        <v>0</v>
      </c>
      <c r="U279" s="202"/>
      <c r="V279" s="221" t="str">
        <f>BerM3!R279</f>
        <v>OK</v>
      </c>
      <c r="W279" s="180">
        <f>BerM3!S279</f>
        <v>0</v>
      </c>
      <c r="X279" s="143"/>
      <c r="Y279" s="135"/>
      <c r="Z279" s="135"/>
      <c r="AA279" s="135"/>
      <c r="AB279" s="135"/>
      <c r="AC279" s="182"/>
      <c r="AD279" s="216"/>
      <c r="AE279" s="216"/>
      <c r="AF279" s="216"/>
      <c r="AG279" s="216"/>
      <c r="AH279" s="216"/>
      <c r="AI279" s="216"/>
      <c r="AJ279" s="216"/>
      <c r="AK279" s="221" t="str">
        <f>BerM3!U279</f>
        <v>OK</v>
      </c>
    </row>
    <row r="280" spans="1:37" ht="14.1" customHeight="1" x14ac:dyDescent="0.3">
      <c r="A280" s="180">
        <f>Ident!A280</f>
        <v>0</v>
      </c>
      <c r="B280" s="180">
        <f>Ident!B280</f>
        <v>0</v>
      </c>
      <c r="C280" s="180">
        <f>Ident!C280</f>
        <v>0</v>
      </c>
      <c r="D280" s="180">
        <f>Ident!D280</f>
        <v>0</v>
      </c>
      <c r="E280" s="141"/>
      <c r="F280" s="135">
        <f>'M2-In'!F280</f>
        <v>0</v>
      </c>
      <c r="G280" s="135">
        <f>'M2-In'!G280</f>
        <v>0</v>
      </c>
      <c r="H280" s="135">
        <f>'M2-In'!H280</f>
        <v>0</v>
      </c>
      <c r="I280" s="135">
        <f>'M2-In'!I280</f>
        <v>0</v>
      </c>
      <c r="J280" s="135">
        <f>'M2-In'!J280</f>
        <v>0</v>
      </c>
      <c r="K280" s="135">
        <f>'M2-In'!K280</f>
        <v>0</v>
      </c>
      <c r="L280" s="135">
        <f>'M2-In'!L280</f>
        <v>0</v>
      </c>
      <c r="M280" s="181">
        <f>BerM3!E280</f>
        <v>0</v>
      </c>
      <c r="N280" s="202">
        <f>'M2-In'!N280</f>
        <v>0</v>
      </c>
      <c r="O280" s="141"/>
      <c r="P280" s="202"/>
      <c r="Q280" s="205"/>
      <c r="R280" s="222" t="str">
        <f>BerM3!G280</f>
        <v>OK</v>
      </c>
      <c r="S280" s="141"/>
      <c r="T280" s="180">
        <f>BerM3!P280</f>
        <v>0</v>
      </c>
      <c r="U280" s="202"/>
      <c r="V280" s="221" t="str">
        <f>BerM3!R280</f>
        <v>OK</v>
      </c>
      <c r="W280" s="180">
        <f>BerM3!S280</f>
        <v>0</v>
      </c>
      <c r="X280" s="143"/>
      <c r="Y280" s="135"/>
      <c r="Z280" s="135"/>
      <c r="AA280" s="135"/>
      <c r="AB280" s="135"/>
      <c r="AC280" s="182"/>
      <c r="AD280" s="216"/>
      <c r="AE280" s="216"/>
      <c r="AF280" s="216"/>
      <c r="AG280" s="216"/>
      <c r="AH280" s="216"/>
      <c r="AI280" s="216"/>
      <c r="AJ280" s="216"/>
      <c r="AK280" s="221" t="str">
        <f>BerM3!U280</f>
        <v>OK</v>
      </c>
    </row>
    <row r="281" spans="1:37" ht="14.1" customHeight="1" x14ac:dyDescent="0.3">
      <c r="A281" s="180">
        <f>Ident!A281</f>
        <v>0</v>
      </c>
      <c r="B281" s="180">
        <f>Ident!B281</f>
        <v>0</v>
      </c>
      <c r="C281" s="180">
        <f>Ident!C281</f>
        <v>0</v>
      </c>
      <c r="D281" s="180">
        <f>Ident!D281</f>
        <v>0</v>
      </c>
      <c r="E281" s="141"/>
      <c r="F281" s="135">
        <f>'M2-In'!F281</f>
        <v>0</v>
      </c>
      <c r="G281" s="135">
        <f>'M2-In'!G281</f>
        <v>0</v>
      </c>
      <c r="H281" s="135">
        <f>'M2-In'!H281</f>
        <v>0</v>
      </c>
      <c r="I281" s="135">
        <f>'M2-In'!I281</f>
        <v>0</v>
      </c>
      <c r="J281" s="135">
        <f>'M2-In'!J281</f>
        <v>0</v>
      </c>
      <c r="K281" s="135">
        <f>'M2-In'!K281</f>
        <v>0</v>
      </c>
      <c r="L281" s="135">
        <f>'M2-In'!L281</f>
        <v>0</v>
      </c>
      <c r="M281" s="181">
        <f>BerM3!E281</f>
        <v>0</v>
      </c>
      <c r="N281" s="202">
        <f>'M2-In'!N281</f>
        <v>0</v>
      </c>
      <c r="O281" s="141"/>
      <c r="P281" s="202"/>
      <c r="Q281" s="205"/>
      <c r="R281" s="222" t="str">
        <f>BerM3!G281</f>
        <v>OK</v>
      </c>
      <c r="S281" s="141"/>
      <c r="T281" s="180">
        <f>BerM3!P281</f>
        <v>0</v>
      </c>
      <c r="U281" s="202"/>
      <c r="V281" s="221" t="str">
        <f>BerM3!R281</f>
        <v>OK</v>
      </c>
      <c r="W281" s="180">
        <f>BerM3!S281</f>
        <v>0</v>
      </c>
      <c r="X281" s="143"/>
      <c r="Y281" s="135"/>
      <c r="Z281" s="135"/>
      <c r="AA281" s="135"/>
      <c r="AB281" s="135"/>
      <c r="AC281" s="182"/>
      <c r="AD281" s="216"/>
      <c r="AE281" s="216"/>
      <c r="AF281" s="216"/>
      <c r="AG281" s="216"/>
      <c r="AH281" s="216"/>
      <c r="AI281" s="216"/>
      <c r="AJ281" s="216"/>
      <c r="AK281" s="221" t="str">
        <f>BerM3!U281</f>
        <v>OK</v>
      </c>
    </row>
    <row r="282" spans="1:37" ht="14.1" customHeight="1" x14ac:dyDescent="0.3">
      <c r="A282" s="180">
        <f>Ident!A282</f>
        <v>0</v>
      </c>
      <c r="B282" s="180">
        <f>Ident!B282</f>
        <v>0</v>
      </c>
      <c r="C282" s="180">
        <f>Ident!C282</f>
        <v>0</v>
      </c>
      <c r="D282" s="180">
        <f>Ident!D282</f>
        <v>0</v>
      </c>
      <c r="E282" s="141"/>
      <c r="F282" s="135">
        <f>'M2-In'!F282</f>
        <v>0</v>
      </c>
      <c r="G282" s="135">
        <f>'M2-In'!G282</f>
        <v>0</v>
      </c>
      <c r="H282" s="135">
        <f>'M2-In'!H282</f>
        <v>0</v>
      </c>
      <c r="I282" s="135">
        <f>'M2-In'!I282</f>
        <v>0</v>
      </c>
      <c r="J282" s="135">
        <f>'M2-In'!J282</f>
        <v>0</v>
      </c>
      <c r="K282" s="135">
        <f>'M2-In'!K282</f>
        <v>0</v>
      </c>
      <c r="L282" s="135">
        <f>'M2-In'!L282</f>
        <v>0</v>
      </c>
      <c r="M282" s="181">
        <f>BerM3!E282</f>
        <v>0</v>
      </c>
      <c r="N282" s="202">
        <f>'M2-In'!N282</f>
        <v>0</v>
      </c>
      <c r="O282" s="141"/>
      <c r="P282" s="202"/>
      <c r="Q282" s="205"/>
      <c r="R282" s="222" t="str">
        <f>BerM3!G282</f>
        <v>OK</v>
      </c>
      <c r="S282" s="141"/>
      <c r="T282" s="180">
        <f>BerM3!P282</f>
        <v>0</v>
      </c>
      <c r="U282" s="202"/>
      <c r="V282" s="221" t="str">
        <f>BerM3!R282</f>
        <v>OK</v>
      </c>
      <c r="W282" s="180">
        <f>BerM3!S282</f>
        <v>0</v>
      </c>
      <c r="X282" s="143"/>
      <c r="Y282" s="135"/>
      <c r="Z282" s="135"/>
      <c r="AA282" s="135"/>
      <c r="AB282" s="135"/>
      <c r="AC282" s="182"/>
      <c r="AD282" s="216"/>
      <c r="AE282" s="216"/>
      <c r="AF282" s="216"/>
      <c r="AG282" s="216"/>
      <c r="AH282" s="216"/>
      <c r="AI282" s="216"/>
      <c r="AJ282" s="216"/>
      <c r="AK282" s="221" t="str">
        <f>BerM3!U282</f>
        <v>OK</v>
      </c>
    </row>
    <row r="283" spans="1:37" ht="14.1" customHeight="1" x14ac:dyDescent="0.3">
      <c r="A283" s="180">
        <f>Ident!A283</f>
        <v>0</v>
      </c>
      <c r="B283" s="180">
        <f>Ident!B283</f>
        <v>0</v>
      </c>
      <c r="C283" s="180">
        <f>Ident!C283</f>
        <v>0</v>
      </c>
      <c r="D283" s="180">
        <f>Ident!D283</f>
        <v>0</v>
      </c>
      <c r="E283" s="141"/>
      <c r="F283" s="135">
        <f>'M2-In'!F283</f>
        <v>0</v>
      </c>
      <c r="G283" s="135">
        <f>'M2-In'!G283</f>
        <v>0</v>
      </c>
      <c r="H283" s="135">
        <f>'M2-In'!H283</f>
        <v>0</v>
      </c>
      <c r="I283" s="135">
        <f>'M2-In'!I283</f>
        <v>0</v>
      </c>
      <c r="J283" s="135">
        <f>'M2-In'!J283</f>
        <v>0</v>
      </c>
      <c r="K283" s="135">
        <f>'M2-In'!K283</f>
        <v>0</v>
      </c>
      <c r="L283" s="135">
        <f>'M2-In'!L283</f>
        <v>0</v>
      </c>
      <c r="M283" s="181">
        <f>BerM3!E283</f>
        <v>0</v>
      </c>
      <c r="N283" s="202">
        <f>'M2-In'!N283</f>
        <v>0</v>
      </c>
      <c r="O283" s="141"/>
      <c r="P283" s="202"/>
      <c r="Q283" s="205"/>
      <c r="R283" s="222" t="str">
        <f>BerM3!G283</f>
        <v>OK</v>
      </c>
      <c r="S283" s="141"/>
      <c r="T283" s="180">
        <f>BerM3!P283</f>
        <v>0</v>
      </c>
      <c r="U283" s="202"/>
      <c r="V283" s="221" t="str">
        <f>BerM3!R283</f>
        <v>OK</v>
      </c>
      <c r="W283" s="180">
        <f>BerM3!S283</f>
        <v>0</v>
      </c>
      <c r="X283" s="143"/>
      <c r="Y283" s="135"/>
      <c r="Z283" s="135"/>
      <c r="AA283" s="135"/>
      <c r="AB283" s="135"/>
      <c r="AC283" s="182"/>
      <c r="AD283" s="216"/>
      <c r="AE283" s="216"/>
      <c r="AF283" s="216"/>
      <c r="AG283" s="216"/>
      <c r="AH283" s="216"/>
      <c r="AI283" s="216"/>
      <c r="AJ283" s="216"/>
      <c r="AK283" s="221" t="str">
        <f>BerM3!U283</f>
        <v>OK</v>
      </c>
    </row>
    <row r="284" spans="1:37" ht="14.1" customHeight="1" x14ac:dyDescent="0.3">
      <c r="A284" s="180">
        <f>Ident!A284</f>
        <v>0</v>
      </c>
      <c r="B284" s="180">
        <f>Ident!B284</f>
        <v>0</v>
      </c>
      <c r="C284" s="180">
        <f>Ident!C284</f>
        <v>0</v>
      </c>
      <c r="D284" s="180">
        <f>Ident!D284</f>
        <v>0</v>
      </c>
      <c r="E284" s="141"/>
      <c r="F284" s="135">
        <f>'M2-In'!F284</f>
        <v>0</v>
      </c>
      <c r="G284" s="135">
        <f>'M2-In'!G284</f>
        <v>0</v>
      </c>
      <c r="H284" s="135">
        <f>'M2-In'!H284</f>
        <v>0</v>
      </c>
      <c r="I284" s="135">
        <f>'M2-In'!I284</f>
        <v>0</v>
      </c>
      <c r="J284" s="135">
        <f>'M2-In'!J284</f>
        <v>0</v>
      </c>
      <c r="K284" s="135">
        <f>'M2-In'!K284</f>
        <v>0</v>
      </c>
      <c r="L284" s="135">
        <f>'M2-In'!L284</f>
        <v>0</v>
      </c>
      <c r="M284" s="181">
        <f>BerM3!E284</f>
        <v>0</v>
      </c>
      <c r="N284" s="202">
        <f>'M2-In'!N284</f>
        <v>0</v>
      </c>
      <c r="O284" s="141"/>
      <c r="P284" s="202"/>
      <c r="Q284" s="205"/>
      <c r="R284" s="222" t="str">
        <f>BerM3!G284</f>
        <v>OK</v>
      </c>
      <c r="S284" s="141"/>
      <c r="T284" s="180">
        <f>BerM3!P284</f>
        <v>0</v>
      </c>
      <c r="U284" s="202"/>
      <c r="V284" s="221" t="str">
        <f>BerM3!R284</f>
        <v>OK</v>
      </c>
      <c r="W284" s="180">
        <f>BerM3!S284</f>
        <v>0</v>
      </c>
      <c r="X284" s="143"/>
      <c r="Y284" s="135"/>
      <c r="Z284" s="135"/>
      <c r="AA284" s="135"/>
      <c r="AB284" s="135"/>
      <c r="AC284" s="182"/>
      <c r="AD284" s="216"/>
      <c r="AE284" s="216"/>
      <c r="AF284" s="216"/>
      <c r="AG284" s="216"/>
      <c r="AH284" s="216"/>
      <c r="AI284" s="216"/>
      <c r="AJ284" s="216"/>
      <c r="AK284" s="221" t="str">
        <f>BerM3!U284</f>
        <v>OK</v>
      </c>
    </row>
    <row r="285" spans="1:37" ht="14.1" customHeight="1" x14ac:dyDescent="0.3">
      <c r="A285" s="180">
        <f>Ident!A285</f>
        <v>0</v>
      </c>
      <c r="B285" s="180">
        <f>Ident!B285</f>
        <v>0</v>
      </c>
      <c r="C285" s="180">
        <f>Ident!C285</f>
        <v>0</v>
      </c>
      <c r="D285" s="180">
        <f>Ident!D285</f>
        <v>0</v>
      </c>
      <c r="E285" s="141"/>
      <c r="F285" s="135">
        <f>'M2-In'!F285</f>
        <v>0</v>
      </c>
      <c r="G285" s="135">
        <f>'M2-In'!G285</f>
        <v>0</v>
      </c>
      <c r="H285" s="135">
        <f>'M2-In'!H285</f>
        <v>0</v>
      </c>
      <c r="I285" s="135">
        <f>'M2-In'!I285</f>
        <v>0</v>
      </c>
      <c r="J285" s="135">
        <f>'M2-In'!J285</f>
        <v>0</v>
      </c>
      <c r="K285" s="135">
        <f>'M2-In'!K285</f>
        <v>0</v>
      </c>
      <c r="L285" s="135">
        <f>'M2-In'!L285</f>
        <v>0</v>
      </c>
      <c r="M285" s="181">
        <f>BerM3!E285</f>
        <v>0</v>
      </c>
      <c r="N285" s="202">
        <f>'M2-In'!N285</f>
        <v>0</v>
      </c>
      <c r="O285" s="141"/>
      <c r="P285" s="202"/>
      <c r="Q285" s="205"/>
      <c r="R285" s="222" t="str">
        <f>BerM3!G285</f>
        <v>OK</v>
      </c>
      <c r="S285" s="141"/>
      <c r="T285" s="180">
        <f>BerM3!P285</f>
        <v>0</v>
      </c>
      <c r="U285" s="202"/>
      <c r="V285" s="221" t="str">
        <f>BerM3!R285</f>
        <v>OK</v>
      </c>
      <c r="W285" s="180">
        <f>BerM3!S285</f>
        <v>0</v>
      </c>
      <c r="X285" s="143"/>
      <c r="Y285" s="135"/>
      <c r="Z285" s="135"/>
      <c r="AA285" s="135"/>
      <c r="AB285" s="135"/>
      <c r="AC285" s="182"/>
      <c r="AD285" s="216"/>
      <c r="AE285" s="216"/>
      <c r="AF285" s="216"/>
      <c r="AG285" s="216"/>
      <c r="AH285" s="216"/>
      <c r="AI285" s="216"/>
      <c r="AJ285" s="216"/>
      <c r="AK285" s="221" t="str">
        <f>BerM3!U285</f>
        <v>OK</v>
      </c>
    </row>
    <row r="286" spans="1:37" ht="14.1" customHeight="1" x14ac:dyDescent="0.3">
      <c r="A286" s="180">
        <f>Ident!A286</f>
        <v>0</v>
      </c>
      <c r="B286" s="180">
        <f>Ident!B286</f>
        <v>0</v>
      </c>
      <c r="C286" s="180">
        <f>Ident!C286</f>
        <v>0</v>
      </c>
      <c r="D286" s="180">
        <f>Ident!D286</f>
        <v>0</v>
      </c>
      <c r="E286" s="141"/>
      <c r="F286" s="135">
        <f>'M2-In'!F286</f>
        <v>0</v>
      </c>
      <c r="G286" s="135">
        <f>'M2-In'!G286</f>
        <v>0</v>
      </c>
      <c r="H286" s="135">
        <f>'M2-In'!H286</f>
        <v>0</v>
      </c>
      <c r="I286" s="135">
        <f>'M2-In'!I286</f>
        <v>0</v>
      </c>
      <c r="J286" s="135">
        <f>'M2-In'!J286</f>
        <v>0</v>
      </c>
      <c r="K286" s="135">
        <f>'M2-In'!K286</f>
        <v>0</v>
      </c>
      <c r="L286" s="135">
        <f>'M2-In'!L286</f>
        <v>0</v>
      </c>
      <c r="M286" s="181">
        <f>BerM3!E286</f>
        <v>0</v>
      </c>
      <c r="N286" s="202">
        <f>'M2-In'!N286</f>
        <v>0</v>
      </c>
      <c r="O286" s="141"/>
      <c r="P286" s="202"/>
      <c r="Q286" s="205"/>
      <c r="R286" s="222" t="str">
        <f>BerM3!G286</f>
        <v>OK</v>
      </c>
      <c r="S286" s="141"/>
      <c r="T286" s="180">
        <f>BerM3!P286</f>
        <v>0</v>
      </c>
      <c r="U286" s="202"/>
      <c r="V286" s="221" t="str">
        <f>BerM3!R286</f>
        <v>OK</v>
      </c>
      <c r="W286" s="180">
        <f>BerM3!S286</f>
        <v>0</v>
      </c>
      <c r="X286" s="143"/>
      <c r="Y286" s="135"/>
      <c r="Z286" s="135"/>
      <c r="AA286" s="135"/>
      <c r="AB286" s="135"/>
      <c r="AC286" s="182"/>
      <c r="AD286" s="216"/>
      <c r="AE286" s="216"/>
      <c r="AF286" s="216"/>
      <c r="AG286" s="216"/>
      <c r="AH286" s="216"/>
      <c r="AI286" s="216"/>
      <c r="AJ286" s="216"/>
      <c r="AK286" s="221" t="str">
        <f>BerM3!U286</f>
        <v>OK</v>
      </c>
    </row>
    <row r="287" spans="1:37" ht="14.1" customHeight="1" x14ac:dyDescent="0.3">
      <c r="A287" s="180">
        <f>Ident!A287</f>
        <v>0</v>
      </c>
      <c r="B287" s="180">
        <f>Ident!B287</f>
        <v>0</v>
      </c>
      <c r="C287" s="180">
        <f>Ident!C287</f>
        <v>0</v>
      </c>
      <c r="D287" s="180">
        <f>Ident!D287</f>
        <v>0</v>
      </c>
      <c r="E287" s="141"/>
      <c r="F287" s="135">
        <f>'M2-In'!F287</f>
        <v>0</v>
      </c>
      <c r="G287" s="135">
        <f>'M2-In'!G287</f>
        <v>0</v>
      </c>
      <c r="H287" s="135">
        <f>'M2-In'!H287</f>
        <v>0</v>
      </c>
      <c r="I287" s="135">
        <f>'M2-In'!I287</f>
        <v>0</v>
      </c>
      <c r="J287" s="135">
        <f>'M2-In'!J287</f>
        <v>0</v>
      </c>
      <c r="K287" s="135">
        <f>'M2-In'!K287</f>
        <v>0</v>
      </c>
      <c r="L287" s="135">
        <f>'M2-In'!L287</f>
        <v>0</v>
      </c>
      <c r="M287" s="181">
        <f>BerM3!E287</f>
        <v>0</v>
      </c>
      <c r="N287" s="202">
        <f>'M2-In'!N287</f>
        <v>0</v>
      </c>
      <c r="O287" s="141"/>
      <c r="P287" s="202"/>
      <c r="Q287" s="205"/>
      <c r="R287" s="222" t="str">
        <f>BerM3!G287</f>
        <v>OK</v>
      </c>
      <c r="S287" s="141"/>
      <c r="T287" s="180">
        <f>BerM3!P287</f>
        <v>0</v>
      </c>
      <c r="U287" s="202"/>
      <c r="V287" s="221" t="str">
        <f>BerM3!R287</f>
        <v>OK</v>
      </c>
      <c r="W287" s="180">
        <f>BerM3!S287</f>
        <v>0</v>
      </c>
      <c r="X287" s="143"/>
      <c r="Y287" s="135"/>
      <c r="Z287" s="135"/>
      <c r="AA287" s="135"/>
      <c r="AB287" s="135"/>
      <c r="AC287" s="182"/>
      <c r="AD287" s="216"/>
      <c r="AE287" s="216"/>
      <c r="AF287" s="216"/>
      <c r="AG287" s="216"/>
      <c r="AH287" s="216"/>
      <c r="AI287" s="216"/>
      <c r="AJ287" s="216"/>
      <c r="AK287" s="221" t="str">
        <f>BerM3!U287</f>
        <v>OK</v>
      </c>
    </row>
    <row r="288" spans="1:37" ht="14.1" customHeight="1" x14ac:dyDescent="0.3">
      <c r="A288" s="180">
        <f>Ident!A288</f>
        <v>0</v>
      </c>
      <c r="B288" s="180">
        <f>Ident!B288</f>
        <v>0</v>
      </c>
      <c r="C288" s="180">
        <f>Ident!C288</f>
        <v>0</v>
      </c>
      <c r="D288" s="180">
        <f>Ident!D288</f>
        <v>0</v>
      </c>
      <c r="E288" s="141"/>
      <c r="F288" s="135">
        <f>'M2-In'!F288</f>
        <v>0</v>
      </c>
      <c r="G288" s="135">
        <f>'M2-In'!G288</f>
        <v>0</v>
      </c>
      <c r="H288" s="135">
        <f>'M2-In'!H288</f>
        <v>0</v>
      </c>
      <c r="I288" s="135">
        <f>'M2-In'!I288</f>
        <v>0</v>
      </c>
      <c r="J288" s="135">
        <f>'M2-In'!J288</f>
        <v>0</v>
      </c>
      <c r="K288" s="135">
        <f>'M2-In'!K288</f>
        <v>0</v>
      </c>
      <c r="L288" s="135">
        <f>'M2-In'!L288</f>
        <v>0</v>
      </c>
      <c r="M288" s="181">
        <f>BerM3!E288</f>
        <v>0</v>
      </c>
      <c r="N288" s="202">
        <f>'M2-In'!N288</f>
        <v>0</v>
      </c>
      <c r="O288" s="141"/>
      <c r="P288" s="202"/>
      <c r="Q288" s="205"/>
      <c r="R288" s="222" t="str">
        <f>BerM3!G288</f>
        <v>OK</v>
      </c>
      <c r="S288" s="141"/>
      <c r="T288" s="180">
        <f>BerM3!P288</f>
        <v>0</v>
      </c>
      <c r="U288" s="202"/>
      <c r="V288" s="221" t="str">
        <f>BerM3!R288</f>
        <v>OK</v>
      </c>
      <c r="W288" s="180">
        <f>BerM3!S288</f>
        <v>0</v>
      </c>
      <c r="X288" s="143"/>
      <c r="Y288" s="135"/>
      <c r="Z288" s="135"/>
      <c r="AA288" s="135"/>
      <c r="AB288" s="135"/>
      <c r="AC288" s="182"/>
      <c r="AD288" s="216"/>
      <c r="AE288" s="216"/>
      <c r="AF288" s="216"/>
      <c r="AG288" s="216"/>
      <c r="AH288" s="216"/>
      <c r="AI288" s="216"/>
      <c r="AJ288" s="216"/>
      <c r="AK288" s="221" t="str">
        <f>BerM3!U288</f>
        <v>OK</v>
      </c>
    </row>
    <row r="289" spans="1:37" ht="14.1" customHeight="1" x14ac:dyDescent="0.3">
      <c r="A289" s="180">
        <f>Ident!A289</f>
        <v>0</v>
      </c>
      <c r="B289" s="180">
        <f>Ident!B289</f>
        <v>0</v>
      </c>
      <c r="C289" s="180">
        <f>Ident!C289</f>
        <v>0</v>
      </c>
      <c r="D289" s="180">
        <f>Ident!D289</f>
        <v>0</v>
      </c>
      <c r="E289" s="141"/>
      <c r="F289" s="135">
        <f>'M2-In'!F289</f>
        <v>0</v>
      </c>
      <c r="G289" s="135">
        <f>'M2-In'!G289</f>
        <v>0</v>
      </c>
      <c r="H289" s="135">
        <f>'M2-In'!H289</f>
        <v>0</v>
      </c>
      <c r="I289" s="135">
        <f>'M2-In'!I289</f>
        <v>0</v>
      </c>
      <c r="J289" s="135">
        <f>'M2-In'!J289</f>
        <v>0</v>
      </c>
      <c r="K289" s="135">
        <f>'M2-In'!K289</f>
        <v>0</v>
      </c>
      <c r="L289" s="135">
        <f>'M2-In'!L289</f>
        <v>0</v>
      </c>
      <c r="M289" s="181">
        <f>BerM3!E289</f>
        <v>0</v>
      </c>
      <c r="N289" s="202">
        <f>'M2-In'!N289</f>
        <v>0</v>
      </c>
      <c r="O289" s="141"/>
      <c r="P289" s="202"/>
      <c r="Q289" s="205"/>
      <c r="R289" s="222" t="str">
        <f>BerM3!G289</f>
        <v>OK</v>
      </c>
      <c r="S289" s="141"/>
      <c r="T289" s="180">
        <f>BerM3!P289</f>
        <v>0</v>
      </c>
      <c r="U289" s="202"/>
      <c r="V289" s="221" t="str">
        <f>BerM3!R289</f>
        <v>OK</v>
      </c>
      <c r="W289" s="180">
        <f>BerM3!S289</f>
        <v>0</v>
      </c>
      <c r="X289" s="143"/>
      <c r="Y289" s="135"/>
      <c r="Z289" s="135"/>
      <c r="AA289" s="135"/>
      <c r="AB289" s="135"/>
      <c r="AC289" s="182"/>
      <c r="AD289" s="216"/>
      <c r="AE289" s="216"/>
      <c r="AF289" s="216"/>
      <c r="AG289" s="216"/>
      <c r="AH289" s="216"/>
      <c r="AI289" s="216"/>
      <c r="AJ289" s="216"/>
      <c r="AK289" s="221" t="str">
        <f>BerM3!U289</f>
        <v>OK</v>
      </c>
    </row>
    <row r="290" spans="1:37" ht="14.1" customHeight="1" x14ac:dyDescent="0.3">
      <c r="A290" s="180">
        <f>Ident!A290</f>
        <v>0</v>
      </c>
      <c r="B290" s="180">
        <f>Ident!B290</f>
        <v>0</v>
      </c>
      <c r="C290" s="180">
        <f>Ident!C290</f>
        <v>0</v>
      </c>
      <c r="D290" s="180">
        <f>Ident!D290</f>
        <v>0</v>
      </c>
      <c r="E290" s="141"/>
      <c r="F290" s="135">
        <f>'M2-In'!F290</f>
        <v>0</v>
      </c>
      <c r="G290" s="135">
        <f>'M2-In'!G290</f>
        <v>0</v>
      </c>
      <c r="H290" s="135">
        <f>'M2-In'!H290</f>
        <v>0</v>
      </c>
      <c r="I290" s="135">
        <f>'M2-In'!I290</f>
        <v>0</v>
      </c>
      <c r="J290" s="135">
        <f>'M2-In'!J290</f>
        <v>0</v>
      </c>
      <c r="K290" s="135">
        <f>'M2-In'!K290</f>
        <v>0</v>
      </c>
      <c r="L290" s="135">
        <f>'M2-In'!L290</f>
        <v>0</v>
      </c>
      <c r="M290" s="181">
        <f>BerM3!E290</f>
        <v>0</v>
      </c>
      <c r="N290" s="202">
        <f>'M2-In'!N290</f>
        <v>0</v>
      </c>
      <c r="O290" s="141"/>
      <c r="P290" s="202"/>
      <c r="Q290" s="205"/>
      <c r="R290" s="222" t="str">
        <f>BerM3!G290</f>
        <v>OK</v>
      </c>
      <c r="S290" s="141"/>
      <c r="T290" s="180">
        <f>BerM3!P290</f>
        <v>0</v>
      </c>
      <c r="U290" s="202"/>
      <c r="V290" s="221" t="str">
        <f>BerM3!R290</f>
        <v>OK</v>
      </c>
      <c r="W290" s="180">
        <f>BerM3!S290</f>
        <v>0</v>
      </c>
      <c r="X290" s="143"/>
      <c r="Y290" s="135"/>
      <c r="Z290" s="135"/>
      <c r="AA290" s="135"/>
      <c r="AB290" s="135"/>
      <c r="AC290" s="182"/>
      <c r="AD290" s="216"/>
      <c r="AE290" s="216"/>
      <c r="AF290" s="216"/>
      <c r="AG290" s="216"/>
      <c r="AH290" s="216"/>
      <c r="AI290" s="216"/>
      <c r="AJ290" s="216"/>
      <c r="AK290" s="221" t="str">
        <f>BerM3!U290</f>
        <v>OK</v>
      </c>
    </row>
    <row r="291" spans="1:37" ht="14.1" customHeight="1" x14ac:dyDescent="0.3">
      <c r="A291" s="180">
        <f>Ident!A291</f>
        <v>0</v>
      </c>
      <c r="B291" s="180">
        <f>Ident!B291</f>
        <v>0</v>
      </c>
      <c r="C291" s="180">
        <f>Ident!C291</f>
        <v>0</v>
      </c>
      <c r="D291" s="180">
        <f>Ident!D291</f>
        <v>0</v>
      </c>
      <c r="E291" s="141"/>
      <c r="F291" s="135">
        <f>'M2-In'!F291</f>
        <v>0</v>
      </c>
      <c r="G291" s="135">
        <f>'M2-In'!G291</f>
        <v>0</v>
      </c>
      <c r="H291" s="135">
        <f>'M2-In'!H291</f>
        <v>0</v>
      </c>
      <c r="I291" s="135">
        <f>'M2-In'!I291</f>
        <v>0</v>
      </c>
      <c r="J291" s="135">
        <f>'M2-In'!J291</f>
        <v>0</v>
      </c>
      <c r="K291" s="135">
        <f>'M2-In'!K291</f>
        <v>0</v>
      </c>
      <c r="L291" s="135">
        <f>'M2-In'!L291</f>
        <v>0</v>
      </c>
      <c r="M291" s="181">
        <f>BerM3!E291</f>
        <v>0</v>
      </c>
      <c r="N291" s="202">
        <f>'M2-In'!N291</f>
        <v>0</v>
      </c>
      <c r="O291" s="141"/>
      <c r="P291" s="202"/>
      <c r="Q291" s="205"/>
      <c r="R291" s="222" t="str">
        <f>BerM3!G291</f>
        <v>OK</v>
      </c>
      <c r="S291" s="141"/>
      <c r="T291" s="180">
        <f>BerM3!P291</f>
        <v>0</v>
      </c>
      <c r="U291" s="202"/>
      <c r="V291" s="221" t="str">
        <f>BerM3!R291</f>
        <v>OK</v>
      </c>
      <c r="W291" s="180">
        <f>BerM3!S291</f>
        <v>0</v>
      </c>
      <c r="X291" s="143"/>
      <c r="Y291" s="135"/>
      <c r="Z291" s="135"/>
      <c r="AA291" s="135"/>
      <c r="AB291" s="135"/>
      <c r="AC291" s="182"/>
      <c r="AD291" s="216"/>
      <c r="AE291" s="216"/>
      <c r="AF291" s="216"/>
      <c r="AG291" s="216"/>
      <c r="AH291" s="216"/>
      <c r="AI291" s="216"/>
      <c r="AJ291" s="216"/>
      <c r="AK291" s="221" t="str">
        <f>BerM3!U291</f>
        <v>OK</v>
      </c>
    </row>
    <row r="292" spans="1:37" ht="14.1" customHeight="1" x14ac:dyDescent="0.3">
      <c r="A292" s="180">
        <f>Ident!A292</f>
        <v>0</v>
      </c>
      <c r="B292" s="180">
        <f>Ident!B292</f>
        <v>0</v>
      </c>
      <c r="C292" s="180">
        <f>Ident!C292</f>
        <v>0</v>
      </c>
      <c r="D292" s="180">
        <f>Ident!D292</f>
        <v>0</v>
      </c>
      <c r="E292" s="141"/>
      <c r="F292" s="135">
        <f>'M2-In'!F292</f>
        <v>0</v>
      </c>
      <c r="G292" s="135">
        <f>'M2-In'!G292</f>
        <v>0</v>
      </c>
      <c r="H292" s="135">
        <f>'M2-In'!H292</f>
        <v>0</v>
      </c>
      <c r="I292" s="135">
        <f>'M2-In'!I292</f>
        <v>0</v>
      </c>
      <c r="J292" s="135">
        <f>'M2-In'!J292</f>
        <v>0</v>
      </c>
      <c r="K292" s="135">
        <f>'M2-In'!K292</f>
        <v>0</v>
      </c>
      <c r="L292" s="135">
        <f>'M2-In'!L292</f>
        <v>0</v>
      </c>
      <c r="M292" s="181">
        <f>BerM3!E292</f>
        <v>0</v>
      </c>
      <c r="N292" s="202">
        <f>'M2-In'!N292</f>
        <v>0</v>
      </c>
      <c r="O292" s="141"/>
      <c r="P292" s="202"/>
      <c r="Q292" s="205"/>
      <c r="R292" s="222" t="str">
        <f>BerM3!G292</f>
        <v>OK</v>
      </c>
      <c r="S292" s="141"/>
      <c r="T292" s="180">
        <f>BerM3!P292</f>
        <v>0</v>
      </c>
      <c r="U292" s="202"/>
      <c r="V292" s="221" t="str">
        <f>BerM3!R292</f>
        <v>OK</v>
      </c>
      <c r="W292" s="180">
        <f>BerM3!S292</f>
        <v>0</v>
      </c>
      <c r="X292" s="143"/>
      <c r="Y292" s="135"/>
      <c r="Z292" s="135"/>
      <c r="AA292" s="135"/>
      <c r="AB292" s="135"/>
      <c r="AC292" s="182"/>
      <c r="AD292" s="216"/>
      <c r="AE292" s="216"/>
      <c r="AF292" s="216"/>
      <c r="AG292" s="216"/>
      <c r="AH292" s="216"/>
      <c r="AI292" s="216"/>
      <c r="AJ292" s="216"/>
      <c r="AK292" s="221" t="str">
        <f>BerM3!U292</f>
        <v>OK</v>
      </c>
    </row>
    <row r="293" spans="1:37" ht="14.1" customHeight="1" x14ac:dyDescent="0.3">
      <c r="A293" s="180">
        <f>Ident!A293</f>
        <v>0</v>
      </c>
      <c r="B293" s="180">
        <f>Ident!B293</f>
        <v>0</v>
      </c>
      <c r="C293" s="180">
        <f>Ident!C293</f>
        <v>0</v>
      </c>
      <c r="D293" s="180">
        <f>Ident!D293</f>
        <v>0</v>
      </c>
      <c r="E293" s="141"/>
      <c r="F293" s="135">
        <f>'M2-In'!F293</f>
        <v>0</v>
      </c>
      <c r="G293" s="135">
        <f>'M2-In'!G293</f>
        <v>0</v>
      </c>
      <c r="H293" s="135">
        <f>'M2-In'!H293</f>
        <v>0</v>
      </c>
      <c r="I293" s="135">
        <f>'M2-In'!I293</f>
        <v>0</v>
      </c>
      <c r="J293" s="135">
        <f>'M2-In'!J293</f>
        <v>0</v>
      </c>
      <c r="K293" s="135">
        <f>'M2-In'!K293</f>
        <v>0</v>
      </c>
      <c r="L293" s="135">
        <f>'M2-In'!L293</f>
        <v>0</v>
      </c>
      <c r="M293" s="181">
        <f>BerM3!E293</f>
        <v>0</v>
      </c>
      <c r="N293" s="202">
        <f>'M2-In'!N293</f>
        <v>0</v>
      </c>
      <c r="O293" s="141"/>
      <c r="P293" s="202"/>
      <c r="Q293" s="205"/>
      <c r="R293" s="222" t="str">
        <f>BerM3!G293</f>
        <v>OK</v>
      </c>
      <c r="S293" s="141"/>
      <c r="T293" s="180">
        <f>BerM3!P293</f>
        <v>0</v>
      </c>
      <c r="U293" s="202"/>
      <c r="V293" s="221" t="str">
        <f>BerM3!R293</f>
        <v>OK</v>
      </c>
      <c r="W293" s="180">
        <f>BerM3!S293</f>
        <v>0</v>
      </c>
      <c r="X293" s="143"/>
      <c r="Y293" s="135"/>
      <c r="Z293" s="135"/>
      <c r="AA293" s="135"/>
      <c r="AB293" s="135"/>
      <c r="AC293" s="182"/>
      <c r="AD293" s="216"/>
      <c r="AE293" s="216"/>
      <c r="AF293" s="216"/>
      <c r="AG293" s="216"/>
      <c r="AH293" s="216"/>
      <c r="AI293" s="216"/>
      <c r="AJ293" s="216"/>
      <c r="AK293" s="221" t="str">
        <f>BerM3!U293</f>
        <v>OK</v>
      </c>
    </row>
    <row r="294" spans="1:37" ht="14.1" customHeight="1" x14ac:dyDescent="0.3">
      <c r="A294" s="180">
        <f>Ident!A294</f>
        <v>0</v>
      </c>
      <c r="B294" s="180">
        <f>Ident!B294</f>
        <v>0</v>
      </c>
      <c r="C294" s="180">
        <f>Ident!C294</f>
        <v>0</v>
      </c>
      <c r="D294" s="180">
        <f>Ident!D294</f>
        <v>0</v>
      </c>
      <c r="E294" s="141"/>
      <c r="F294" s="135">
        <f>'M2-In'!F294</f>
        <v>0</v>
      </c>
      <c r="G294" s="135">
        <f>'M2-In'!G294</f>
        <v>0</v>
      </c>
      <c r="H294" s="135">
        <f>'M2-In'!H294</f>
        <v>0</v>
      </c>
      <c r="I294" s="135">
        <f>'M2-In'!I294</f>
        <v>0</v>
      </c>
      <c r="J294" s="135">
        <f>'M2-In'!J294</f>
        <v>0</v>
      </c>
      <c r="K294" s="135">
        <f>'M2-In'!K294</f>
        <v>0</v>
      </c>
      <c r="L294" s="135">
        <f>'M2-In'!L294</f>
        <v>0</v>
      </c>
      <c r="M294" s="181">
        <f>BerM3!E294</f>
        <v>0</v>
      </c>
      <c r="N294" s="202">
        <f>'M2-In'!N294</f>
        <v>0</v>
      </c>
      <c r="O294" s="141"/>
      <c r="P294" s="202"/>
      <c r="Q294" s="205"/>
      <c r="R294" s="222" t="str">
        <f>BerM3!G294</f>
        <v>OK</v>
      </c>
      <c r="S294" s="141"/>
      <c r="T294" s="180">
        <f>BerM3!P294</f>
        <v>0</v>
      </c>
      <c r="U294" s="202"/>
      <c r="V294" s="221" t="str">
        <f>BerM3!R294</f>
        <v>OK</v>
      </c>
      <c r="W294" s="180">
        <f>BerM3!S294</f>
        <v>0</v>
      </c>
      <c r="X294" s="143"/>
      <c r="Y294" s="135"/>
      <c r="Z294" s="135"/>
      <c r="AA294" s="135"/>
      <c r="AB294" s="135"/>
      <c r="AC294" s="182"/>
      <c r="AD294" s="216"/>
      <c r="AE294" s="216"/>
      <c r="AF294" s="216"/>
      <c r="AG294" s="216"/>
      <c r="AH294" s="216"/>
      <c r="AI294" s="216"/>
      <c r="AJ294" s="216"/>
      <c r="AK294" s="221" t="str">
        <f>BerM3!U294</f>
        <v>OK</v>
      </c>
    </row>
    <row r="295" spans="1:37" ht="14.1" customHeight="1" x14ac:dyDescent="0.3">
      <c r="A295" s="180">
        <f>Ident!A295</f>
        <v>0</v>
      </c>
      <c r="B295" s="180">
        <f>Ident!B295</f>
        <v>0</v>
      </c>
      <c r="C295" s="180">
        <f>Ident!C295</f>
        <v>0</v>
      </c>
      <c r="D295" s="180">
        <f>Ident!D295</f>
        <v>0</v>
      </c>
      <c r="E295" s="141"/>
      <c r="F295" s="135">
        <f>'M2-In'!F295</f>
        <v>0</v>
      </c>
      <c r="G295" s="135">
        <f>'M2-In'!G295</f>
        <v>0</v>
      </c>
      <c r="H295" s="135">
        <f>'M2-In'!H295</f>
        <v>0</v>
      </c>
      <c r="I295" s="135">
        <f>'M2-In'!I295</f>
        <v>0</v>
      </c>
      <c r="J295" s="135">
        <f>'M2-In'!J295</f>
        <v>0</v>
      </c>
      <c r="K295" s="135">
        <f>'M2-In'!K295</f>
        <v>0</v>
      </c>
      <c r="L295" s="135">
        <f>'M2-In'!L295</f>
        <v>0</v>
      </c>
      <c r="M295" s="181">
        <f>BerM3!E295</f>
        <v>0</v>
      </c>
      <c r="N295" s="202">
        <f>'M2-In'!N295</f>
        <v>0</v>
      </c>
      <c r="O295" s="141"/>
      <c r="P295" s="202"/>
      <c r="Q295" s="205"/>
      <c r="R295" s="222" t="str">
        <f>BerM3!G295</f>
        <v>OK</v>
      </c>
      <c r="S295" s="141"/>
      <c r="T295" s="180">
        <f>BerM3!P295</f>
        <v>0</v>
      </c>
      <c r="U295" s="202"/>
      <c r="V295" s="221" t="str">
        <f>BerM3!R295</f>
        <v>OK</v>
      </c>
      <c r="W295" s="180">
        <f>BerM3!S295</f>
        <v>0</v>
      </c>
      <c r="X295" s="143"/>
      <c r="Y295" s="135"/>
      <c r="Z295" s="135"/>
      <c r="AA295" s="135"/>
      <c r="AB295" s="135"/>
      <c r="AC295" s="182"/>
      <c r="AD295" s="216"/>
      <c r="AE295" s="216"/>
      <c r="AF295" s="216"/>
      <c r="AG295" s="216"/>
      <c r="AH295" s="216"/>
      <c r="AI295" s="216"/>
      <c r="AJ295" s="216"/>
      <c r="AK295" s="221" t="str">
        <f>BerM3!U295</f>
        <v>OK</v>
      </c>
    </row>
    <row r="296" spans="1:37" ht="14.1" customHeight="1" x14ac:dyDescent="0.3">
      <c r="A296" s="180">
        <f>Ident!A296</f>
        <v>0</v>
      </c>
      <c r="B296" s="180">
        <f>Ident!B296</f>
        <v>0</v>
      </c>
      <c r="C296" s="180">
        <f>Ident!C296</f>
        <v>0</v>
      </c>
      <c r="D296" s="180">
        <f>Ident!D296</f>
        <v>0</v>
      </c>
      <c r="E296" s="141"/>
      <c r="F296" s="135">
        <f>'M2-In'!F296</f>
        <v>0</v>
      </c>
      <c r="G296" s="135">
        <f>'M2-In'!G296</f>
        <v>0</v>
      </c>
      <c r="H296" s="135">
        <f>'M2-In'!H296</f>
        <v>0</v>
      </c>
      <c r="I296" s="135">
        <f>'M2-In'!I296</f>
        <v>0</v>
      </c>
      <c r="J296" s="135">
        <f>'M2-In'!J296</f>
        <v>0</v>
      </c>
      <c r="K296" s="135">
        <f>'M2-In'!K296</f>
        <v>0</v>
      </c>
      <c r="L296" s="135">
        <f>'M2-In'!L296</f>
        <v>0</v>
      </c>
      <c r="M296" s="181">
        <f>BerM3!E296</f>
        <v>0</v>
      </c>
      <c r="N296" s="202">
        <f>'M2-In'!N296</f>
        <v>0</v>
      </c>
      <c r="O296" s="141"/>
      <c r="P296" s="202"/>
      <c r="Q296" s="205"/>
      <c r="R296" s="222" t="str">
        <f>BerM3!G296</f>
        <v>OK</v>
      </c>
      <c r="S296" s="141"/>
      <c r="T296" s="180">
        <f>BerM3!P296</f>
        <v>0</v>
      </c>
      <c r="U296" s="202"/>
      <c r="V296" s="221" t="str">
        <f>BerM3!R296</f>
        <v>OK</v>
      </c>
      <c r="W296" s="180">
        <f>BerM3!S296</f>
        <v>0</v>
      </c>
      <c r="X296" s="143"/>
      <c r="Y296" s="135"/>
      <c r="Z296" s="135"/>
      <c r="AA296" s="135"/>
      <c r="AB296" s="135"/>
      <c r="AC296" s="182"/>
      <c r="AD296" s="216"/>
      <c r="AE296" s="216"/>
      <c r="AF296" s="216"/>
      <c r="AG296" s="216"/>
      <c r="AH296" s="216"/>
      <c r="AI296" s="216"/>
      <c r="AJ296" s="216"/>
      <c r="AK296" s="221" t="str">
        <f>BerM3!U296</f>
        <v>OK</v>
      </c>
    </row>
    <row r="297" spans="1:37" ht="14.1" customHeight="1" x14ac:dyDescent="0.3">
      <c r="A297" s="180">
        <f>Ident!A297</f>
        <v>0</v>
      </c>
      <c r="B297" s="180">
        <f>Ident!B297</f>
        <v>0</v>
      </c>
      <c r="C297" s="180">
        <f>Ident!C297</f>
        <v>0</v>
      </c>
      <c r="D297" s="180">
        <f>Ident!D297</f>
        <v>0</v>
      </c>
      <c r="E297" s="141"/>
      <c r="F297" s="135">
        <f>'M2-In'!F297</f>
        <v>0</v>
      </c>
      <c r="G297" s="135">
        <f>'M2-In'!G297</f>
        <v>0</v>
      </c>
      <c r="H297" s="135">
        <f>'M2-In'!H297</f>
        <v>0</v>
      </c>
      <c r="I297" s="135">
        <f>'M2-In'!I297</f>
        <v>0</v>
      </c>
      <c r="J297" s="135">
        <f>'M2-In'!J297</f>
        <v>0</v>
      </c>
      <c r="K297" s="135">
        <f>'M2-In'!K297</f>
        <v>0</v>
      </c>
      <c r="L297" s="135">
        <f>'M2-In'!L297</f>
        <v>0</v>
      </c>
      <c r="M297" s="181">
        <f>BerM3!E297</f>
        <v>0</v>
      </c>
      <c r="N297" s="202">
        <f>'M2-In'!N297</f>
        <v>0</v>
      </c>
      <c r="O297" s="141"/>
      <c r="P297" s="202"/>
      <c r="Q297" s="205"/>
      <c r="R297" s="222" t="str">
        <f>BerM3!G297</f>
        <v>OK</v>
      </c>
      <c r="S297" s="141"/>
      <c r="T297" s="180">
        <f>BerM3!P297</f>
        <v>0</v>
      </c>
      <c r="U297" s="202"/>
      <c r="V297" s="221" t="str">
        <f>BerM3!R297</f>
        <v>OK</v>
      </c>
      <c r="W297" s="180">
        <f>BerM3!S297</f>
        <v>0</v>
      </c>
      <c r="X297" s="143"/>
      <c r="Y297" s="135"/>
      <c r="Z297" s="135"/>
      <c r="AA297" s="135"/>
      <c r="AB297" s="135"/>
      <c r="AC297" s="182"/>
      <c r="AD297" s="216"/>
      <c r="AE297" s="216"/>
      <c r="AF297" s="216"/>
      <c r="AG297" s="216"/>
      <c r="AH297" s="216"/>
      <c r="AI297" s="216"/>
      <c r="AJ297" s="216"/>
      <c r="AK297" s="221" t="str">
        <f>BerM3!U297</f>
        <v>OK</v>
      </c>
    </row>
    <row r="298" spans="1:37" ht="14.1" customHeight="1" x14ac:dyDescent="0.3">
      <c r="A298" s="180">
        <f>Ident!A298</f>
        <v>0</v>
      </c>
      <c r="B298" s="180">
        <f>Ident!B298</f>
        <v>0</v>
      </c>
      <c r="C298" s="180">
        <f>Ident!C298</f>
        <v>0</v>
      </c>
      <c r="D298" s="180">
        <f>Ident!D298</f>
        <v>0</v>
      </c>
      <c r="E298" s="141"/>
      <c r="F298" s="135">
        <f>'M2-In'!F298</f>
        <v>0</v>
      </c>
      <c r="G298" s="135">
        <f>'M2-In'!G298</f>
        <v>0</v>
      </c>
      <c r="H298" s="135">
        <f>'M2-In'!H298</f>
        <v>0</v>
      </c>
      <c r="I298" s="135">
        <f>'M2-In'!I298</f>
        <v>0</v>
      </c>
      <c r="J298" s="135">
        <f>'M2-In'!J298</f>
        <v>0</v>
      </c>
      <c r="K298" s="135">
        <f>'M2-In'!K298</f>
        <v>0</v>
      </c>
      <c r="L298" s="135">
        <f>'M2-In'!L298</f>
        <v>0</v>
      </c>
      <c r="M298" s="181">
        <f>BerM3!E298</f>
        <v>0</v>
      </c>
      <c r="N298" s="202">
        <f>'M2-In'!N298</f>
        <v>0</v>
      </c>
      <c r="O298" s="141"/>
      <c r="P298" s="202"/>
      <c r="Q298" s="205"/>
      <c r="R298" s="222" t="str">
        <f>BerM3!G298</f>
        <v>OK</v>
      </c>
      <c r="S298" s="141"/>
      <c r="T298" s="180">
        <f>BerM3!P298</f>
        <v>0</v>
      </c>
      <c r="U298" s="202"/>
      <c r="V298" s="221" t="str">
        <f>BerM3!R298</f>
        <v>OK</v>
      </c>
      <c r="W298" s="180">
        <f>BerM3!S298</f>
        <v>0</v>
      </c>
      <c r="X298" s="143"/>
      <c r="Y298" s="135"/>
      <c r="Z298" s="135"/>
      <c r="AA298" s="135"/>
      <c r="AB298" s="135"/>
      <c r="AC298" s="182"/>
      <c r="AD298" s="216"/>
      <c r="AE298" s="216"/>
      <c r="AF298" s="216"/>
      <c r="AG298" s="216"/>
      <c r="AH298" s="216"/>
      <c r="AI298" s="216"/>
      <c r="AJ298" s="216"/>
      <c r="AK298" s="221" t="str">
        <f>BerM3!U298</f>
        <v>OK</v>
      </c>
    </row>
    <row r="299" spans="1:37" ht="14.1" customHeight="1" x14ac:dyDescent="0.3">
      <c r="A299" s="180">
        <f>Ident!A299</f>
        <v>0</v>
      </c>
      <c r="B299" s="180">
        <f>Ident!B299</f>
        <v>0</v>
      </c>
      <c r="C299" s="180">
        <f>Ident!C299</f>
        <v>0</v>
      </c>
      <c r="D299" s="180">
        <f>Ident!D299</f>
        <v>0</v>
      </c>
      <c r="E299" s="141"/>
      <c r="F299" s="135">
        <f>'M2-In'!F299</f>
        <v>0</v>
      </c>
      <c r="G299" s="135">
        <f>'M2-In'!G299</f>
        <v>0</v>
      </c>
      <c r="H299" s="135">
        <f>'M2-In'!H299</f>
        <v>0</v>
      </c>
      <c r="I299" s="135">
        <f>'M2-In'!I299</f>
        <v>0</v>
      </c>
      <c r="J299" s="135">
        <f>'M2-In'!J299</f>
        <v>0</v>
      </c>
      <c r="K299" s="135">
        <f>'M2-In'!K299</f>
        <v>0</v>
      </c>
      <c r="L299" s="135">
        <f>'M2-In'!L299</f>
        <v>0</v>
      </c>
      <c r="M299" s="181">
        <f>BerM3!E299</f>
        <v>0</v>
      </c>
      <c r="N299" s="202">
        <f>'M2-In'!N299</f>
        <v>0</v>
      </c>
      <c r="O299" s="141"/>
      <c r="P299" s="202"/>
      <c r="Q299" s="205"/>
      <c r="R299" s="222" t="str">
        <f>BerM3!G299</f>
        <v>OK</v>
      </c>
      <c r="S299" s="141"/>
      <c r="T299" s="180">
        <f>BerM3!P299</f>
        <v>0</v>
      </c>
      <c r="U299" s="202"/>
      <c r="V299" s="221" t="str">
        <f>BerM3!R299</f>
        <v>OK</v>
      </c>
      <c r="W299" s="180">
        <f>BerM3!S299</f>
        <v>0</v>
      </c>
      <c r="X299" s="143"/>
      <c r="Y299" s="135"/>
      <c r="Z299" s="135"/>
      <c r="AA299" s="135"/>
      <c r="AB299" s="135"/>
      <c r="AC299" s="182"/>
      <c r="AD299" s="216"/>
      <c r="AE299" s="216"/>
      <c r="AF299" s="216"/>
      <c r="AG299" s="216"/>
      <c r="AH299" s="216"/>
      <c r="AI299" s="216"/>
      <c r="AJ299" s="216"/>
      <c r="AK299" s="221" t="str">
        <f>BerM3!U299</f>
        <v>OK</v>
      </c>
    </row>
    <row r="300" spans="1:37" ht="14.1" customHeight="1" x14ac:dyDescent="0.3">
      <c r="A300" s="180">
        <f>Ident!A300</f>
        <v>0</v>
      </c>
      <c r="B300" s="180">
        <f>Ident!B300</f>
        <v>0</v>
      </c>
      <c r="C300" s="180">
        <f>Ident!C300</f>
        <v>0</v>
      </c>
      <c r="D300" s="180">
        <f>Ident!D300</f>
        <v>0</v>
      </c>
      <c r="E300" s="141"/>
      <c r="F300" s="135">
        <f>'M2-In'!F300</f>
        <v>0</v>
      </c>
      <c r="G300" s="135">
        <f>'M2-In'!G300</f>
        <v>0</v>
      </c>
      <c r="H300" s="135">
        <f>'M2-In'!H300</f>
        <v>0</v>
      </c>
      <c r="I300" s="135">
        <f>'M2-In'!I300</f>
        <v>0</v>
      </c>
      <c r="J300" s="135">
        <f>'M2-In'!J300</f>
        <v>0</v>
      </c>
      <c r="K300" s="135">
        <f>'M2-In'!K300</f>
        <v>0</v>
      </c>
      <c r="L300" s="135">
        <f>'M2-In'!L300</f>
        <v>0</v>
      </c>
      <c r="M300" s="181">
        <f>BerM3!E300</f>
        <v>0</v>
      </c>
      <c r="N300" s="202">
        <f>'M2-In'!N300</f>
        <v>0</v>
      </c>
      <c r="O300" s="141"/>
      <c r="P300" s="202"/>
      <c r="Q300" s="205"/>
      <c r="R300" s="222" t="str">
        <f>BerM3!G300</f>
        <v>OK</v>
      </c>
      <c r="S300" s="141"/>
      <c r="T300" s="180">
        <f>BerM3!P300</f>
        <v>0</v>
      </c>
      <c r="U300" s="202"/>
      <c r="V300" s="221" t="str">
        <f>BerM3!R300</f>
        <v>OK</v>
      </c>
      <c r="W300" s="180">
        <f>BerM3!S300</f>
        <v>0</v>
      </c>
      <c r="X300" s="143"/>
      <c r="Y300" s="135"/>
      <c r="Z300" s="135"/>
      <c r="AA300" s="135"/>
      <c r="AB300" s="135"/>
      <c r="AC300" s="182"/>
      <c r="AD300" s="216"/>
      <c r="AE300" s="216"/>
      <c r="AF300" s="216"/>
      <c r="AG300" s="216"/>
      <c r="AH300" s="216"/>
      <c r="AI300" s="216"/>
      <c r="AJ300" s="216"/>
      <c r="AK300" s="221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style="21" customWidth="1"/>
    <col min="3" max="3" width="12.83203125" style="22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s="8" customFormat="1" ht="24" customHeight="1" x14ac:dyDescent="0.2">
      <c r="A1" s="199" t="s">
        <v>485</v>
      </c>
      <c r="B1" s="199"/>
      <c r="C1" s="199"/>
      <c r="D1" s="265" t="str">
        <f>Ident!A1</f>
        <v>N° ONSS:</v>
      </c>
      <c r="E1" s="266" t="e">
        <f>TEXT(user_nummer_rsz_ppo,"0000000-00")</f>
        <v>#VALUE!</v>
      </c>
      <c r="F1" s="265" t="s">
        <v>484</v>
      </c>
      <c r="G1" s="267" t="e">
        <f>TEXT(user_wg_cat,"000")</f>
        <v>#VALUE!</v>
      </c>
      <c r="H1" s="206" t="s">
        <v>483</v>
      </c>
      <c r="I1" s="236"/>
      <c r="J1" s="236"/>
      <c r="K1" s="236"/>
      <c r="L1" s="236"/>
      <c r="M1" s="236"/>
      <c r="N1" s="236"/>
      <c r="O1" s="236"/>
      <c r="P1" s="236"/>
      <c r="Q1" s="237"/>
    </row>
    <row r="2" spans="1:17" s="8" customFormat="1" ht="18" customHeight="1" x14ac:dyDescent="0.2">
      <c r="A2" s="239"/>
      <c r="B2" s="240"/>
      <c r="C2" s="241"/>
      <c r="D2" s="271" t="s">
        <v>85</v>
      </c>
      <c r="E2" s="271" t="str">
        <f>kwartaal &amp; " / " &amp; jaar</f>
        <v>2 / 2024</v>
      </c>
      <c r="F2" s="271" t="s">
        <v>86</v>
      </c>
      <c r="G2" s="271" t="str">
        <f>versienummer</f>
        <v>2024.04.b</v>
      </c>
      <c r="H2" s="238" t="s">
        <v>87</v>
      </c>
      <c r="I2" s="238" t="s">
        <v>88</v>
      </c>
      <c r="J2" s="238" t="s">
        <v>89</v>
      </c>
      <c r="K2" s="238" t="s">
        <v>90</v>
      </c>
      <c r="L2" s="238" t="s">
        <v>91</v>
      </c>
      <c r="M2" s="238" t="s">
        <v>92</v>
      </c>
      <c r="N2" s="238" t="s">
        <v>93</v>
      </c>
      <c r="O2" s="238" t="s">
        <v>94</v>
      </c>
      <c r="P2" s="238" t="s">
        <v>95</v>
      </c>
      <c r="Q2" s="238" t="s">
        <v>96</v>
      </c>
    </row>
    <row r="3" spans="1:17" s="8" customFormat="1" ht="60" customHeight="1" x14ac:dyDescent="0.3">
      <c r="A3" s="278" t="s">
        <v>486</v>
      </c>
      <c r="B3" s="278" t="s">
        <v>491</v>
      </c>
      <c r="C3" s="278" t="s">
        <v>488</v>
      </c>
      <c r="D3" s="183" t="s">
        <v>489</v>
      </c>
      <c r="E3" s="168" t="s">
        <v>74</v>
      </c>
      <c r="F3" s="168" t="s">
        <v>490</v>
      </c>
      <c r="G3" s="168" t="s">
        <v>487</v>
      </c>
      <c r="H3" s="133" t="s">
        <v>492</v>
      </c>
      <c r="I3" s="133" t="s">
        <v>493</v>
      </c>
      <c r="J3" s="133" t="s">
        <v>481</v>
      </c>
      <c r="K3" s="133" t="s">
        <v>475</v>
      </c>
      <c r="L3" s="133" t="s">
        <v>476</v>
      </c>
      <c r="M3" s="133" t="s">
        <v>477</v>
      </c>
      <c r="N3" s="133" t="s">
        <v>478</v>
      </c>
      <c r="O3" s="133" t="s">
        <v>479</v>
      </c>
      <c r="P3" s="133" t="s">
        <v>480</v>
      </c>
      <c r="Q3" s="133" t="s">
        <v>482</v>
      </c>
    </row>
    <row r="4" spans="1:17" ht="14.1" customHeight="1" x14ac:dyDescent="0.3">
      <c r="A4" s="232">
        <f ca="1">BerM1!Y4</f>
        <v>0</v>
      </c>
      <c r="B4" s="232">
        <f ca="1">BerM1!AU4</f>
        <v>0</v>
      </c>
      <c r="C4" s="233">
        <f ca="1">BerM1!Z4</f>
        <v>0</v>
      </c>
      <c r="D4" s="184">
        <f>Ident!A4</f>
        <v>0</v>
      </c>
      <c r="E4" s="162">
        <f>Ident!B4</f>
        <v>0</v>
      </c>
      <c r="F4" s="162">
        <f>Ident!C4</f>
        <v>0</v>
      </c>
      <c r="G4" s="162">
        <f>Ident!D4</f>
        <v>0</v>
      </c>
      <c r="H4" s="234">
        <f>BerM1!AC4</f>
        <v>0</v>
      </c>
      <c r="I4" s="234">
        <f>BerM1!AE4</f>
        <v>0</v>
      </c>
      <c r="J4" s="234">
        <f>BerM1!AF4</f>
        <v>0</v>
      </c>
      <c r="K4" s="234">
        <f>BerM1!AH4</f>
        <v>0</v>
      </c>
      <c r="L4" s="234">
        <f>BerM1!AI4</f>
        <v>0</v>
      </c>
      <c r="M4" s="234">
        <f>BerM1!AJ4</f>
        <v>0</v>
      </c>
      <c r="N4" s="234">
        <f>BerM1!AK4</f>
        <v>0</v>
      </c>
      <c r="O4" s="234">
        <f>BerM1!AL4</f>
        <v>0</v>
      </c>
      <c r="P4" s="234">
        <f>BerM1!AM4</f>
        <v>0</v>
      </c>
      <c r="Q4" s="235">
        <f>BerM1!AN4</f>
        <v>0</v>
      </c>
    </row>
    <row r="5" spans="1:17" ht="14.1" customHeight="1" x14ac:dyDescent="0.3">
      <c r="A5" s="232">
        <f ca="1">BerM1!Y5</f>
        <v>0</v>
      </c>
      <c r="B5" s="232">
        <f ca="1">BerM1!AU5</f>
        <v>0</v>
      </c>
      <c r="C5" s="233">
        <f ca="1">BerM1!Z5</f>
        <v>0</v>
      </c>
      <c r="D5" s="184">
        <f>Ident!A5</f>
        <v>0</v>
      </c>
      <c r="E5" s="162">
        <f>Ident!B5</f>
        <v>0</v>
      </c>
      <c r="F5" s="162">
        <f>Ident!C5</f>
        <v>0</v>
      </c>
      <c r="G5" s="162">
        <f>Ident!D5</f>
        <v>0</v>
      </c>
      <c r="H5" s="234">
        <f>BerM1!AC5</f>
        <v>0</v>
      </c>
      <c r="I5" s="234">
        <f>BerM1!AE5</f>
        <v>0</v>
      </c>
      <c r="J5" s="234">
        <f>BerM1!AF5</f>
        <v>0</v>
      </c>
      <c r="K5" s="234">
        <f>BerM1!AH5</f>
        <v>0</v>
      </c>
      <c r="L5" s="234">
        <f>BerM1!AI5</f>
        <v>0</v>
      </c>
      <c r="M5" s="234">
        <f>BerM1!AJ5</f>
        <v>0</v>
      </c>
      <c r="N5" s="234">
        <f>BerM1!AK5</f>
        <v>0</v>
      </c>
      <c r="O5" s="234">
        <f>BerM1!AL5</f>
        <v>0</v>
      </c>
      <c r="P5" s="234">
        <f>BerM1!AM5</f>
        <v>0</v>
      </c>
      <c r="Q5" s="235">
        <f>BerM1!AN5</f>
        <v>0</v>
      </c>
    </row>
    <row r="6" spans="1:17" ht="14.1" customHeight="1" x14ac:dyDescent="0.3">
      <c r="A6" s="232">
        <f ca="1">BerM1!Y6</f>
        <v>0</v>
      </c>
      <c r="B6" s="232">
        <f ca="1">BerM1!AU6</f>
        <v>0</v>
      </c>
      <c r="C6" s="233">
        <f ca="1">BerM1!Z6</f>
        <v>0</v>
      </c>
      <c r="D6" s="184">
        <f>Ident!A6</f>
        <v>0</v>
      </c>
      <c r="E6" s="162">
        <f>Ident!B6</f>
        <v>0</v>
      </c>
      <c r="F6" s="162">
        <f>Ident!C6</f>
        <v>0</v>
      </c>
      <c r="G6" s="162">
        <f>Ident!D6</f>
        <v>0</v>
      </c>
      <c r="H6" s="234">
        <f>BerM1!AC6</f>
        <v>0</v>
      </c>
      <c r="I6" s="234">
        <f>BerM1!AE6</f>
        <v>0</v>
      </c>
      <c r="J6" s="234">
        <f>BerM1!AF6</f>
        <v>0</v>
      </c>
      <c r="K6" s="234">
        <f>BerM1!AH6</f>
        <v>0</v>
      </c>
      <c r="L6" s="234">
        <f>BerM1!AI6</f>
        <v>0</v>
      </c>
      <c r="M6" s="234">
        <f>BerM1!AJ6</f>
        <v>0</v>
      </c>
      <c r="N6" s="234">
        <f>BerM1!AK6</f>
        <v>0</v>
      </c>
      <c r="O6" s="234">
        <f>BerM1!AL6</f>
        <v>0</v>
      </c>
      <c r="P6" s="234">
        <f>BerM1!AM6</f>
        <v>0</v>
      </c>
      <c r="Q6" s="235">
        <f>BerM1!AN6</f>
        <v>0</v>
      </c>
    </row>
    <row r="7" spans="1:17" ht="14.1" customHeight="1" x14ac:dyDescent="0.3">
      <c r="A7" s="232">
        <f ca="1">BerM1!Y7</f>
        <v>0</v>
      </c>
      <c r="B7" s="232">
        <f ca="1">BerM1!AU7</f>
        <v>0</v>
      </c>
      <c r="C7" s="233">
        <f ca="1">BerM1!Z7</f>
        <v>0</v>
      </c>
      <c r="D7" s="184">
        <f>Ident!A7</f>
        <v>0</v>
      </c>
      <c r="E7" s="162">
        <f>Ident!B7</f>
        <v>0</v>
      </c>
      <c r="F7" s="162">
        <f>Ident!C7</f>
        <v>0</v>
      </c>
      <c r="G7" s="162">
        <f>Ident!D7</f>
        <v>0</v>
      </c>
      <c r="H7" s="234">
        <f>BerM1!AC7</f>
        <v>0</v>
      </c>
      <c r="I7" s="234">
        <f>BerM1!AE7</f>
        <v>0</v>
      </c>
      <c r="J7" s="234">
        <f>BerM1!AF7</f>
        <v>0</v>
      </c>
      <c r="K7" s="234">
        <f>BerM1!AH7</f>
        <v>0</v>
      </c>
      <c r="L7" s="234">
        <f>BerM1!AI7</f>
        <v>0</v>
      </c>
      <c r="M7" s="234">
        <f>BerM1!AJ7</f>
        <v>0</v>
      </c>
      <c r="N7" s="234">
        <f>BerM1!AK7</f>
        <v>0</v>
      </c>
      <c r="O7" s="234">
        <f>BerM1!AL7</f>
        <v>0</v>
      </c>
      <c r="P7" s="234">
        <f>BerM1!AM7</f>
        <v>0</v>
      </c>
      <c r="Q7" s="235">
        <f>BerM1!AN7</f>
        <v>0</v>
      </c>
    </row>
    <row r="8" spans="1:17" ht="14.1" customHeight="1" x14ac:dyDescent="0.3">
      <c r="A8" s="232">
        <f ca="1">BerM1!Y8</f>
        <v>0</v>
      </c>
      <c r="B8" s="232">
        <f ca="1">BerM1!AU8</f>
        <v>0</v>
      </c>
      <c r="C8" s="233">
        <f ca="1">BerM1!Z8</f>
        <v>0</v>
      </c>
      <c r="D8" s="184">
        <f>Ident!A8</f>
        <v>0</v>
      </c>
      <c r="E8" s="162">
        <f>Ident!B8</f>
        <v>0</v>
      </c>
      <c r="F8" s="162">
        <f>Ident!C8</f>
        <v>0</v>
      </c>
      <c r="G8" s="162">
        <f>Ident!D8</f>
        <v>0</v>
      </c>
      <c r="H8" s="234">
        <f>BerM1!AC8</f>
        <v>0</v>
      </c>
      <c r="I8" s="234">
        <f>BerM1!AE8</f>
        <v>0</v>
      </c>
      <c r="J8" s="234">
        <f>BerM1!AF8</f>
        <v>0</v>
      </c>
      <c r="K8" s="234">
        <f>BerM1!AH8</f>
        <v>0</v>
      </c>
      <c r="L8" s="234">
        <f>BerM1!AI8</f>
        <v>0</v>
      </c>
      <c r="M8" s="234">
        <f>BerM1!AJ8</f>
        <v>0</v>
      </c>
      <c r="N8" s="234">
        <f>BerM1!AK8</f>
        <v>0</v>
      </c>
      <c r="O8" s="234">
        <f>BerM1!AL8</f>
        <v>0</v>
      </c>
      <c r="P8" s="234">
        <f>BerM1!AM8</f>
        <v>0</v>
      </c>
      <c r="Q8" s="235">
        <f>BerM1!AN8</f>
        <v>0</v>
      </c>
    </row>
    <row r="9" spans="1:17" ht="14.1" customHeight="1" x14ac:dyDescent="0.3">
      <c r="A9" s="232">
        <f ca="1">BerM1!Y9</f>
        <v>0</v>
      </c>
      <c r="B9" s="232">
        <f ca="1">BerM1!AU9</f>
        <v>0</v>
      </c>
      <c r="C9" s="233">
        <f ca="1">BerM1!Z9</f>
        <v>0</v>
      </c>
      <c r="D9" s="184">
        <f>Ident!A9</f>
        <v>0</v>
      </c>
      <c r="E9" s="162">
        <f>Ident!B9</f>
        <v>0</v>
      </c>
      <c r="F9" s="162">
        <f>Ident!C9</f>
        <v>0</v>
      </c>
      <c r="G9" s="162">
        <f>Ident!D9</f>
        <v>0</v>
      </c>
      <c r="H9" s="234">
        <f>BerM1!AC9</f>
        <v>0</v>
      </c>
      <c r="I9" s="234">
        <f>BerM1!AE9</f>
        <v>0</v>
      </c>
      <c r="J9" s="234">
        <f>BerM1!AF9</f>
        <v>0</v>
      </c>
      <c r="K9" s="234">
        <f>BerM1!AH9</f>
        <v>0</v>
      </c>
      <c r="L9" s="234">
        <f>BerM1!AI9</f>
        <v>0</v>
      </c>
      <c r="M9" s="234">
        <f>BerM1!AJ9</f>
        <v>0</v>
      </c>
      <c r="N9" s="234">
        <f>BerM1!AK9</f>
        <v>0</v>
      </c>
      <c r="O9" s="234">
        <f>BerM1!AL9</f>
        <v>0</v>
      </c>
      <c r="P9" s="234">
        <f>BerM1!AM9</f>
        <v>0</v>
      </c>
      <c r="Q9" s="235">
        <f>BerM1!AN9</f>
        <v>0</v>
      </c>
    </row>
    <row r="10" spans="1:17" ht="14.1" customHeight="1" x14ac:dyDescent="0.3">
      <c r="A10" s="232">
        <f ca="1">BerM1!Y10</f>
        <v>0</v>
      </c>
      <c r="B10" s="232">
        <f ca="1">BerM1!AU10</f>
        <v>0</v>
      </c>
      <c r="C10" s="233">
        <f ca="1">BerM1!Z10</f>
        <v>0</v>
      </c>
      <c r="D10" s="184">
        <f>Ident!A10</f>
        <v>0</v>
      </c>
      <c r="E10" s="162">
        <f>Ident!B10</f>
        <v>0</v>
      </c>
      <c r="F10" s="162">
        <f>Ident!C10</f>
        <v>0</v>
      </c>
      <c r="G10" s="162">
        <f>Ident!D10</f>
        <v>0</v>
      </c>
      <c r="H10" s="234">
        <f>BerM1!AC10</f>
        <v>0</v>
      </c>
      <c r="I10" s="234">
        <f>BerM1!AE10</f>
        <v>0</v>
      </c>
      <c r="J10" s="234">
        <f>BerM1!AF10</f>
        <v>0</v>
      </c>
      <c r="K10" s="234">
        <f>BerM1!AH10</f>
        <v>0</v>
      </c>
      <c r="L10" s="234">
        <f>BerM1!AI10</f>
        <v>0</v>
      </c>
      <c r="M10" s="234">
        <f>BerM1!AJ10</f>
        <v>0</v>
      </c>
      <c r="N10" s="234">
        <f>BerM1!AK10</f>
        <v>0</v>
      </c>
      <c r="O10" s="234">
        <f>BerM1!AL10</f>
        <v>0</v>
      </c>
      <c r="P10" s="234">
        <f>BerM1!AM10</f>
        <v>0</v>
      </c>
      <c r="Q10" s="235">
        <f>BerM1!AN10</f>
        <v>0</v>
      </c>
    </row>
    <row r="11" spans="1:17" ht="14.1" customHeight="1" x14ac:dyDescent="0.3">
      <c r="A11" s="232">
        <f ca="1">BerM1!Y11</f>
        <v>0</v>
      </c>
      <c r="B11" s="232">
        <f ca="1">BerM1!AU11</f>
        <v>0</v>
      </c>
      <c r="C11" s="233">
        <f ca="1">BerM1!Z11</f>
        <v>0</v>
      </c>
      <c r="D11" s="184">
        <f>Ident!A11</f>
        <v>0</v>
      </c>
      <c r="E11" s="162">
        <f>Ident!B11</f>
        <v>0</v>
      </c>
      <c r="F11" s="162">
        <f>Ident!C11</f>
        <v>0</v>
      </c>
      <c r="G11" s="162">
        <f>Ident!D11</f>
        <v>0</v>
      </c>
      <c r="H11" s="234">
        <f>BerM1!AC11</f>
        <v>0</v>
      </c>
      <c r="I11" s="234">
        <f>BerM1!AE11</f>
        <v>0</v>
      </c>
      <c r="J11" s="234">
        <f>BerM1!AF11</f>
        <v>0</v>
      </c>
      <c r="K11" s="234">
        <f>BerM1!AH11</f>
        <v>0</v>
      </c>
      <c r="L11" s="234">
        <f>BerM1!AI11</f>
        <v>0</v>
      </c>
      <c r="M11" s="234">
        <f>BerM1!AJ11</f>
        <v>0</v>
      </c>
      <c r="N11" s="234">
        <f>BerM1!AK11</f>
        <v>0</v>
      </c>
      <c r="O11" s="234">
        <f>BerM1!AL11</f>
        <v>0</v>
      </c>
      <c r="P11" s="234">
        <f>BerM1!AM11</f>
        <v>0</v>
      </c>
      <c r="Q11" s="235">
        <f>BerM1!AN11</f>
        <v>0</v>
      </c>
    </row>
    <row r="12" spans="1:17" ht="14.1" customHeight="1" x14ac:dyDescent="0.3">
      <c r="A12" s="232">
        <f ca="1">BerM1!Y12</f>
        <v>0</v>
      </c>
      <c r="B12" s="232">
        <f ca="1">BerM1!AU12</f>
        <v>0</v>
      </c>
      <c r="C12" s="233">
        <f ca="1">BerM1!Z12</f>
        <v>0</v>
      </c>
      <c r="D12" s="184">
        <f>Ident!A12</f>
        <v>0</v>
      </c>
      <c r="E12" s="162">
        <f>Ident!B12</f>
        <v>0</v>
      </c>
      <c r="F12" s="162">
        <f>Ident!C12</f>
        <v>0</v>
      </c>
      <c r="G12" s="162">
        <f>Ident!D12</f>
        <v>0</v>
      </c>
      <c r="H12" s="234">
        <f>BerM1!AC12</f>
        <v>0</v>
      </c>
      <c r="I12" s="234">
        <f>BerM1!AE12</f>
        <v>0</v>
      </c>
      <c r="J12" s="234">
        <f>BerM1!AF12</f>
        <v>0</v>
      </c>
      <c r="K12" s="234">
        <f>BerM1!AH12</f>
        <v>0</v>
      </c>
      <c r="L12" s="234">
        <f>BerM1!AI12</f>
        <v>0</v>
      </c>
      <c r="M12" s="234">
        <f>BerM1!AJ12</f>
        <v>0</v>
      </c>
      <c r="N12" s="234">
        <f>BerM1!AK12</f>
        <v>0</v>
      </c>
      <c r="O12" s="234">
        <f>BerM1!AL12</f>
        <v>0</v>
      </c>
      <c r="P12" s="234">
        <f>BerM1!AM12</f>
        <v>0</v>
      </c>
      <c r="Q12" s="235">
        <f>BerM1!AN12</f>
        <v>0</v>
      </c>
    </row>
    <row r="13" spans="1:17" ht="14.1" customHeight="1" x14ac:dyDescent="0.3">
      <c r="A13" s="232">
        <f ca="1">BerM1!Y13</f>
        <v>0</v>
      </c>
      <c r="B13" s="232">
        <f ca="1">BerM1!AU13</f>
        <v>0</v>
      </c>
      <c r="C13" s="233">
        <f ca="1">BerM1!Z13</f>
        <v>0</v>
      </c>
      <c r="D13" s="184">
        <f>Ident!A13</f>
        <v>0</v>
      </c>
      <c r="E13" s="162">
        <f>Ident!B13</f>
        <v>0</v>
      </c>
      <c r="F13" s="162">
        <f>Ident!C13</f>
        <v>0</v>
      </c>
      <c r="G13" s="162">
        <f>Ident!D13</f>
        <v>0</v>
      </c>
      <c r="H13" s="234">
        <f>BerM1!AC13</f>
        <v>0</v>
      </c>
      <c r="I13" s="234">
        <f>BerM1!AE13</f>
        <v>0</v>
      </c>
      <c r="J13" s="234">
        <f>BerM1!AF13</f>
        <v>0</v>
      </c>
      <c r="K13" s="234">
        <f>BerM1!AH13</f>
        <v>0</v>
      </c>
      <c r="L13" s="234">
        <f>BerM1!AI13</f>
        <v>0</v>
      </c>
      <c r="M13" s="234">
        <f>BerM1!AJ13</f>
        <v>0</v>
      </c>
      <c r="N13" s="234">
        <f>BerM1!AK13</f>
        <v>0</v>
      </c>
      <c r="O13" s="234">
        <f>BerM1!AL13</f>
        <v>0</v>
      </c>
      <c r="P13" s="234">
        <f>BerM1!AM13</f>
        <v>0</v>
      </c>
      <c r="Q13" s="235">
        <f>BerM1!AN13</f>
        <v>0</v>
      </c>
    </row>
    <row r="14" spans="1:17" ht="14.1" customHeight="1" x14ac:dyDescent="0.3">
      <c r="A14" s="232">
        <f ca="1">BerM1!Y14</f>
        <v>0</v>
      </c>
      <c r="B14" s="232">
        <f ca="1">BerM1!AU14</f>
        <v>0</v>
      </c>
      <c r="C14" s="233">
        <f ca="1">BerM1!Z14</f>
        <v>0</v>
      </c>
      <c r="D14" s="184">
        <f>Ident!A14</f>
        <v>0</v>
      </c>
      <c r="E14" s="162">
        <f>Ident!B14</f>
        <v>0</v>
      </c>
      <c r="F14" s="162">
        <f>Ident!C14</f>
        <v>0</v>
      </c>
      <c r="G14" s="162">
        <f>Ident!D14</f>
        <v>0</v>
      </c>
      <c r="H14" s="234">
        <f>BerM1!AC14</f>
        <v>0</v>
      </c>
      <c r="I14" s="234">
        <f>BerM1!AE14</f>
        <v>0</v>
      </c>
      <c r="J14" s="234">
        <f>BerM1!AF14</f>
        <v>0</v>
      </c>
      <c r="K14" s="234">
        <f>BerM1!AH14</f>
        <v>0</v>
      </c>
      <c r="L14" s="234">
        <f>BerM1!AI14</f>
        <v>0</v>
      </c>
      <c r="M14" s="234">
        <f>BerM1!AJ14</f>
        <v>0</v>
      </c>
      <c r="N14" s="234">
        <f>BerM1!AK14</f>
        <v>0</v>
      </c>
      <c r="O14" s="234">
        <f>BerM1!AL14</f>
        <v>0</v>
      </c>
      <c r="P14" s="234">
        <f>BerM1!AM14</f>
        <v>0</v>
      </c>
      <c r="Q14" s="235">
        <f>BerM1!AN14</f>
        <v>0</v>
      </c>
    </row>
    <row r="15" spans="1:17" ht="14.1" customHeight="1" x14ac:dyDescent="0.3">
      <c r="A15" s="232">
        <f ca="1">BerM1!Y15</f>
        <v>0</v>
      </c>
      <c r="B15" s="232">
        <f ca="1">BerM1!AU15</f>
        <v>0</v>
      </c>
      <c r="C15" s="233">
        <f ca="1">BerM1!Z15</f>
        <v>0</v>
      </c>
      <c r="D15" s="184">
        <f>Ident!A15</f>
        <v>0</v>
      </c>
      <c r="E15" s="162">
        <f>Ident!B15</f>
        <v>0</v>
      </c>
      <c r="F15" s="162">
        <f>Ident!C15</f>
        <v>0</v>
      </c>
      <c r="G15" s="162">
        <f>Ident!D15</f>
        <v>0</v>
      </c>
      <c r="H15" s="234">
        <f>BerM1!AC15</f>
        <v>0</v>
      </c>
      <c r="I15" s="234">
        <f>BerM1!AE15</f>
        <v>0</v>
      </c>
      <c r="J15" s="234">
        <f>BerM1!AF15</f>
        <v>0</v>
      </c>
      <c r="K15" s="234">
        <f>BerM1!AH15</f>
        <v>0</v>
      </c>
      <c r="L15" s="234">
        <f>BerM1!AI15</f>
        <v>0</v>
      </c>
      <c r="M15" s="234">
        <f>BerM1!AJ15</f>
        <v>0</v>
      </c>
      <c r="N15" s="234">
        <f>BerM1!AK15</f>
        <v>0</v>
      </c>
      <c r="O15" s="234">
        <f>BerM1!AL15</f>
        <v>0</v>
      </c>
      <c r="P15" s="234">
        <f>BerM1!AM15</f>
        <v>0</v>
      </c>
      <c r="Q15" s="235">
        <f>BerM1!AN15</f>
        <v>0</v>
      </c>
    </row>
    <row r="16" spans="1:17" ht="14.1" customHeight="1" x14ac:dyDescent="0.3">
      <c r="A16" s="232">
        <f ca="1">BerM1!Y16</f>
        <v>0</v>
      </c>
      <c r="B16" s="232">
        <f ca="1">BerM1!AU16</f>
        <v>0</v>
      </c>
      <c r="C16" s="233">
        <f ca="1">BerM1!Z16</f>
        <v>0</v>
      </c>
      <c r="D16" s="184">
        <f>Ident!A16</f>
        <v>0</v>
      </c>
      <c r="E16" s="162">
        <f>Ident!B16</f>
        <v>0</v>
      </c>
      <c r="F16" s="162">
        <f>Ident!C16</f>
        <v>0</v>
      </c>
      <c r="G16" s="162">
        <f>Ident!D16</f>
        <v>0</v>
      </c>
      <c r="H16" s="234">
        <f>BerM1!AC16</f>
        <v>0</v>
      </c>
      <c r="I16" s="234">
        <f>BerM1!AE16</f>
        <v>0</v>
      </c>
      <c r="J16" s="234">
        <f>BerM1!AF16</f>
        <v>0</v>
      </c>
      <c r="K16" s="234">
        <f>BerM1!AH16</f>
        <v>0</v>
      </c>
      <c r="L16" s="234">
        <f>BerM1!AI16</f>
        <v>0</v>
      </c>
      <c r="M16" s="234">
        <f>BerM1!AJ16</f>
        <v>0</v>
      </c>
      <c r="N16" s="234">
        <f>BerM1!AK16</f>
        <v>0</v>
      </c>
      <c r="O16" s="234">
        <f>BerM1!AL16</f>
        <v>0</v>
      </c>
      <c r="P16" s="234">
        <f>BerM1!AM16</f>
        <v>0</v>
      </c>
      <c r="Q16" s="235">
        <f>BerM1!AN16</f>
        <v>0</v>
      </c>
    </row>
    <row r="17" spans="1:17" ht="14.1" customHeight="1" x14ac:dyDescent="0.3">
      <c r="A17" s="232">
        <f ca="1">BerM1!Y17</f>
        <v>0</v>
      </c>
      <c r="B17" s="232">
        <f ca="1">BerM1!AU17</f>
        <v>0</v>
      </c>
      <c r="C17" s="233">
        <f ca="1">BerM1!Z17</f>
        <v>0</v>
      </c>
      <c r="D17" s="184">
        <f>Ident!A17</f>
        <v>0</v>
      </c>
      <c r="E17" s="162">
        <f>Ident!B17</f>
        <v>0</v>
      </c>
      <c r="F17" s="162">
        <f>Ident!C17</f>
        <v>0</v>
      </c>
      <c r="G17" s="162">
        <f>Ident!D17</f>
        <v>0</v>
      </c>
      <c r="H17" s="234">
        <f>BerM1!AC17</f>
        <v>0</v>
      </c>
      <c r="I17" s="234">
        <f>BerM1!AE17</f>
        <v>0</v>
      </c>
      <c r="J17" s="234">
        <f>BerM1!AF17</f>
        <v>0</v>
      </c>
      <c r="K17" s="234">
        <f>BerM1!AH17</f>
        <v>0</v>
      </c>
      <c r="L17" s="234">
        <f>BerM1!AI17</f>
        <v>0</v>
      </c>
      <c r="M17" s="234">
        <f>BerM1!AJ17</f>
        <v>0</v>
      </c>
      <c r="N17" s="234">
        <f>BerM1!AK17</f>
        <v>0</v>
      </c>
      <c r="O17" s="234">
        <f>BerM1!AL17</f>
        <v>0</v>
      </c>
      <c r="P17" s="234">
        <f>BerM1!AM17</f>
        <v>0</v>
      </c>
      <c r="Q17" s="235">
        <f>BerM1!AN17</f>
        <v>0</v>
      </c>
    </row>
    <row r="18" spans="1:17" ht="14.1" customHeight="1" x14ac:dyDescent="0.3">
      <c r="A18" s="232">
        <f ca="1">BerM1!Y18</f>
        <v>0</v>
      </c>
      <c r="B18" s="232">
        <f ca="1">BerM1!AU18</f>
        <v>0</v>
      </c>
      <c r="C18" s="233">
        <f ca="1">BerM1!Z18</f>
        <v>0</v>
      </c>
      <c r="D18" s="184">
        <f>Ident!A18</f>
        <v>0</v>
      </c>
      <c r="E18" s="162">
        <f>Ident!B18</f>
        <v>0</v>
      </c>
      <c r="F18" s="162">
        <f>Ident!C18</f>
        <v>0</v>
      </c>
      <c r="G18" s="162">
        <f>Ident!D18</f>
        <v>0</v>
      </c>
      <c r="H18" s="234">
        <f>BerM1!AC18</f>
        <v>0</v>
      </c>
      <c r="I18" s="234">
        <f>BerM1!AE18</f>
        <v>0</v>
      </c>
      <c r="J18" s="234">
        <f>BerM1!AF18</f>
        <v>0</v>
      </c>
      <c r="K18" s="234">
        <f>BerM1!AH18</f>
        <v>0</v>
      </c>
      <c r="L18" s="234">
        <f>BerM1!AI18</f>
        <v>0</v>
      </c>
      <c r="M18" s="234">
        <f>BerM1!AJ18</f>
        <v>0</v>
      </c>
      <c r="N18" s="234">
        <f>BerM1!AK18</f>
        <v>0</v>
      </c>
      <c r="O18" s="234">
        <f>BerM1!AL18</f>
        <v>0</v>
      </c>
      <c r="P18" s="234">
        <f>BerM1!AM18</f>
        <v>0</v>
      </c>
      <c r="Q18" s="235">
        <f>BerM1!AN18</f>
        <v>0</v>
      </c>
    </row>
    <row r="19" spans="1:17" ht="14.1" customHeight="1" x14ac:dyDescent="0.3">
      <c r="A19" s="232">
        <f ca="1">BerM1!Y19</f>
        <v>0</v>
      </c>
      <c r="B19" s="232">
        <f ca="1">BerM1!AU19</f>
        <v>0</v>
      </c>
      <c r="C19" s="233">
        <f ca="1">BerM1!Z19</f>
        <v>0</v>
      </c>
      <c r="D19" s="184">
        <f>Ident!A19</f>
        <v>0</v>
      </c>
      <c r="E19" s="162">
        <f>Ident!B19</f>
        <v>0</v>
      </c>
      <c r="F19" s="162">
        <f>Ident!C19</f>
        <v>0</v>
      </c>
      <c r="G19" s="162">
        <f>Ident!D19</f>
        <v>0</v>
      </c>
      <c r="H19" s="234">
        <f>BerM1!AC19</f>
        <v>0</v>
      </c>
      <c r="I19" s="234">
        <f>BerM1!AE19</f>
        <v>0</v>
      </c>
      <c r="J19" s="234">
        <f>BerM1!AF19</f>
        <v>0</v>
      </c>
      <c r="K19" s="234">
        <f>BerM1!AH19</f>
        <v>0</v>
      </c>
      <c r="L19" s="234">
        <f>BerM1!AI19</f>
        <v>0</v>
      </c>
      <c r="M19" s="234">
        <f>BerM1!AJ19</f>
        <v>0</v>
      </c>
      <c r="N19" s="234">
        <f>BerM1!AK19</f>
        <v>0</v>
      </c>
      <c r="O19" s="234">
        <f>BerM1!AL19</f>
        <v>0</v>
      </c>
      <c r="P19" s="234">
        <f>BerM1!AM19</f>
        <v>0</v>
      </c>
      <c r="Q19" s="235">
        <f>BerM1!AN19</f>
        <v>0</v>
      </c>
    </row>
    <row r="20" spans="1:17" ht="14.1" customHeight="1" x14ac:dyDescent="0.3">
      <c r="A20" s="232">
        <f ca="1">BerM1!Y20</f>
        <v>0</v>
      </c>
      <c r="B20" s="232">
        <f ca="1">BerM1!AU20</f>
        <v>0</v>
      </c>
      <c r="C20" s="233">
        <f ca="1">BerM1!Z20</f>
        <v>0</v>
      </c>
      <c r="D20" s="184">
        <f>Ident!A20</f>
        <v>0</v>
      </c>
      <c r="E20" s="162">
        <f>Ident!B20</f>
        <v>0</v>
      </c>
      <c r="F20" s="162">
        <f>Ident!C20</f>
        <v>0</v>
      </c>
      <c r="G20" s="162">
        <f>Ident!D20</f>
        <v>0</v>
      </c>
      <c r="H20" s="234">
        <f>BerM1!AC20</f>
        <v>0</v>
      </c>
      <c r="I20" s="234">
        <f>BerM1!AE20</f>
        <v>0</v>
      </c>
      <c r="J20" s="234">
        <f>BerM1!AF20</f>
        <v>0</v>
      </c>
      <c r="K20" s="234">
        <f>BerM1!AH20</f>
        <v>0</v>
      </c>
      <c r="L20" s="234">
        <f>BerM1!AI20</f>
        <v>0</v>
      </c>
      <c r="M20" s="234">
        <f>BerM1!AJ20</f>
        <v>0</v>
      </c>
      <c r="N20" s="234">
        <f>BerM1!AK20</f>
        <v>0</v>
      </c>
      <c r="O20" s="234">
        <f>BerM1!AL20</f>
        <v>0</v>
      </c>
      <c r="P20" s="234">
        <f>BerM1!AM20</f>
        <v>0</v>
      </c>
      <c r="Q20" s="235">
        <f>BerM1!AN20</f>
        <v>0</v>
      </c>
    </row>
    <row r="21" spans="1:17" ht="14.1" customHeight="1" x14ac:dyDescent="0.3">
      <c r="A21" s="232">
        <f ca="1">BerM1!Y21</f>
        <v>0</v>
      </c>
      <c r="B21" s="232">
        <f ca="1">BerM1!AU21</f>
        <v>0</v>
      </c>
      <c r="C21" s="233">
        <f ca="1">BerM1!Z21</f>
        <v>0</v>
      </c>
      <c r="D21" s="184">
        <f>Ident!A21</f>
        <v>0</v>
      </c>
      <c r="E21" s="162">
        <f>Ident!B21</f>
        <v>0</v>
      </c>
      <c r="F21" s="162">
        <f>Ident!C21</f>
        <v>0</v>
      </c>
      <c r="G21" s="162">
        <f>Ident!D21</f>
        <v>0</v>
      </c>
      <c r="H21" s="234">
        <f>BerM1!AC21</f>
        <v>0</v>
      </c>
      <c r="I21" s="234">
        <f>BerM1!AE21</f>
        <v>0</v>
      </c>
      <c r="J21" s="234">
        <f>BerM1!AF21</f>
        <v>0</v>
      </c>
      <c r="K21" s="234">
        <f>BerM1!AH21</f>
        <v>0</v>
      </c>
      <c r="L21" s="234">
        <f>BerM1!AI21</f>
        <v>0</v>
      </c>
      <c r="M21" s="234">
        <f>BerM1!AJ21</f>
        <v>0</v>
      </c>
      <c r="N21" s="234">
        <f>BerM1!AK21</f>
        <v>0</v>
      </c>
      <c r="O21" s="234">
        <f>BerM1!AL21</f>
        <v>0</v>
      </c>
      <c r="P21" s="234">
        <f>BerM1!AM21</f>
        <v>0</v>
      </c>
      <c r="Q21" s="235">
        <f>BerM1!AN21</f>
        <v>0</v>
      </c>
    </row>
    <row r="22" spans="1:17" ht="14.1" customHeight="1" x14ac:dyDescent="0.3">
      <c r="A22" s="232">
        <f ca="1">BerM1!Y22</f>
        <v>0</v>
      </c>
      <c r="B22" s="232">
        <f ca="1">BerM1!AU22</f>
        <v>0</v>
      </c>
      <c r="C22" s="233">
        <f ca="1">BerM1!Z22</f>
        <v>0</v>
      </c>
      <c r="D22" s="184">
        <f>Ident!A22</f>
        <v>0</v>
      </c>
      <c r="E22" s="162">
        <f>Ident!B22</f>
        <v>0</v>
      </c>
      <c r="F22" s="162">
        <f>Ident!C22</f>
        <v>0</v>
      </c>
      <c r="G22" s="162">
        <f>Ident!D22</f>
        <v>0</v>
      </c>
      <c r="H22" s="234">
        <f>BerM1!AC22</f>
        <v>0</v>
      </c>
      <c r="I22" s="234">
        <f>BerM1!AE22</f>
        <v>0</v>
      </c>
      <c r="J22" s="234">
        <f>BerM1!AF22</f>
        <v>0</v>
      </c>
      <c r="K22" s="234">
        <f>BerM1!AH22</f>
        <v>0</v>
      </c>
      <c r="L22" s="234">
        <f>BerM1!AI22</f>
        <v>0</v>
      </c>
      <c r="M22" s="234">
        <f>BerM1!AJ22</f>
        <v>0</v>
      </c>
      <c r="N22" s="234">
        <f>BerM1!AK22</f>
        <v>0</v>
      </c>
      <c r="O22" s="234">
        <f>BerM1!AL22</f>
        <v>0</v>
      </c>
      <c r="P22" s="234">
        <f>BerM1!AM22</f>
        <v>0</v>
      </c>
      <c r="Q22" s="235">
        <f>BerM1!AN22</f>
        <v>0</v>
      </c>
    </row>
    <row r="23" spans="1:17" ht="14.1" customHeight="1" x14ac:dyDescent="0.3">
      <c r="A23" s="232">
        <f ca="1">BerM1!Y23</f>
        <v>0</v>
      </c>
      <c r="B23" s="232">
        <f ca="1">BerM1!AU23</f>
        <v>0</v>
      </c>
      <c r="C23" s="233">
        <f ca="1">BerM1!Z23</f>
        <v>0</v>
      </c>
      <c r="D23" s="184">
        <f>Ident!A23</f>
        <v>0</v>
      </c>
      <c r="E23" s="162">
        <f>Ident!B23</f>
        <v>0</v>
      </c>
      <c r="F23" s="162">
        <f>Ident!C23</f>
        <v>0</v>
      </c>
      <c r="G23" s="162">
        <f>Ident!D23</f>
        <v>0</v>
      </c>
      <c r="H23" s="234">
        <f>BerM1!AC23</f>
        <v>0</v>
      </c>
      <c r="I23" s="234">
        <f>BerM1!AE23</f>
        <v>0</v>
      </c>
      <c r="J23" s="234">
        <f>BerM1!AF23</f>
        <v>0</v>
      </c>
      <c r="K23" s="234">
        <f>BerM1!AH23</f>
        <v>0</v>
      </c>
      <c r="L23" s="234">
        <f>BerM1!AI23</f>
        <v>0</v>
      </c>
      <c r="M23" s="234">
        <f>BerM1!AJ23</f>
        <v>0</v>
      </c>
      <c r="N23" s="234">
        <f>BerM1!AK23</f>
        <v>0</v>
      </c>
      <c r="O23" s="234">
        <f>BerM1!AL23</f>
        <v>0</v>
      </c>
      <c r="P23" s="234">
        <f>BerM1!AM23</f>
        <v>0</v>
      </c>
      <c r="Q23" s="235">
        <f>BerM1!AN23</f>
        <v>0</v>
      </c>
    </row>
    <row r="24" spans="1:17" ht="14.1" customHeight="1" x14ac:dyDescent="0.3">
      <c r="A24" s="232">
        <f ca="1">BerM1!Y24</f>
        <v>0</v>
      </c>
      <c r="B24" s="232">
        <f ca="1">BerM1!AU24</f>
        <v>0</v>
      </c>
      <c r="C24" s="233">
        <f ca="1">BerM1!Z24</f>
        <v>0</v>
      </c>
      <c r="D24" s="184">
        <f>Ident!A24</f>
        <v>0</v>
      </c>
      <c r="E24" s="162">
        <f>Ident!B24</f>
        <v>0</v>
      </c>
      <c r="F24" s="162">
        <f>Ident!C24</f>
        <v>0</v>
      </c>
      <c r="G24" s="162">
        <f>Ident!D24</f>
        <v>0</v>
      </c>
      <c r="H24" s="234">
        <f>BerM1!AC24</f>
        <v>0</v>
      </c>
      <c r="I24" s="234">
        <f>BerM1!AE24</f>
        <v>0</v>
      </c>
      <c r="J24" s="234">
        <f>BerM1!AF24</f>
        <v>0</v>
      </c>
      <c r="K24" s="234">
        <f>BerM1!AH24</f>
        <v>0</v>
      </c>
      <c r="L24" s="234">
        <f>BerM1!AI24</f>
        <v>0</v>
      </c>
      <c r="M24" s="234">
        <f>BerM1!AJ24</f>
        <v>0</v>
      </c>
      <c r="N24" s="234">
        <f>BerM1!AK24</f>
        <v>0</v>
      </c>
      <c r="O24" s="234">
        <f>BerM1!AL24</f>
        <v>0</v>
      </c>
      <c r="P24" s="234">
        <f>BerM1!AM24</f>
        <v>0</v>
      </c>
      <c r="Q24" s="235">
        <f>BerM1!AN24</f>
        <v>0</v>
      </c>
    </row>
    <row r="25" spans="1:17" ht="14.1" customHeight="1" x14ac:dyDescent="0.3">
      <c r="A25" s="232">
        <f ca="1">BerM1!Y25</f>
        <v>0</v>
      </c>
      <c r="B25" s="232">
        <f ca="1">BerM1!AU25</f>
        <v>0</v>
      </c>
      <c r="C25" s="233">
        <f ca="1">BerM1!Z25</f>
        <v>0</v>
      </c>
      <c r="D25" s="184">
        <f>Ident!A25</f>
        <v>0</v>
      </c>
      <c r="E25" s="162">
        <f>Ident!B25</f>
        <v>0</v>
      </c>
      <c r="F25" s="162">
        <f>Ident!C25</f>
        <v>0</v>
      </c>
      <c r="G25" s="162">
        <f>Ident!D25</f>
        <v>0</v>
      </c>
      <c r="H25" s="234">
        <f>BerM1!AC25</f>
        <v>0</v>
      </c>
      <c r="I25" s="234">
        <f>BerM1!AE25</f>
        <v>0</v>
      </c>
      <c r="J25" s="234">
        <f>BerM1!AF25</f>
        <v>0</v>
      </c>
      <c r="K25" s="234">
        <f>BerM1!AH25</f>
        <v>0</v>
      </c>
      <c r="L25" s="234">
        <f>BerM1!AI25</f>
        <v>0</v>
      </c>
      <c r="M25" s="234">
        <f>BerM1!AJ25</f>
        <v>0</v>
      </c>
      <c r="N25" s="234">
        <f>BerM1!AK25</f>
        <v>0</v>
      </c>
      <c r="O25" s="234">
        <f>BerM1!AL25</f>
        <v>0</v>
      </c>
      <c r="P25" s="234">
        <f>BerM1!AM25</f>
        <v>0</v>
      </c>
      <c r="Q25" s="235">
        <f>BerM1!AN25</f>
        <v>0</v>
      </c>
    </row>
    <row r="26" spans="1:17" ht="14.1" customHeight="1" x14ac:dyDescent="0.3">
      <c r="A26" s="232">
        <f ca="1">BerM1!Y26</f>
        <v>0</v>
      </c>
      <c r="B26" s="232">
        <f ca="1">BerM1!AU26</f>
        <v>0</v>
      </c>
      <c r="C26" s="233">
        <f ca="1">BerM1!Z26</f>
        <v>0</v>
      </c>
      <c r="D26" s="184">
        <f>Ident!A26</f>
        <v>0</v>
      </c>
      <c r="E26" s="162">
        <f>Ident!B26</f>
        <v>0</v>
      </c>
      <c r="F26" s="162">
        <f>Ident!C26</f>
        <v>0</v>
      </c>
      <c r="G26" s="162">
        <f>Ident!D26</f>
        <v>0</v>
      </c>
      <c r="H26" s="234">
        <f>BerM1!AC26</f>
        <v>0</v>
      </c>
      <c r="I26" s="234">
        <f>BerM1!AE26</f>
        <v>0</v>
      </c>
      <c r="J26" s="234">
        <f>BerM1!AF26</f>
        <v>0</v>
      </c>
      <c r="K26" s="234">
        <f>BerM1!AH26</f>
        <v>0</v>
      </c>
      <c r="L26" s="234">
        <f>BerM1!AI26</f>
        <v>0</v>
      </c>
      <c r="M26" s="234">
        <f>BerM1!AJ26</f>
        <v>0</v>
      </c>
      <c r="N26" s="234">
        <f>BerM1!AK26</f>
        <v>0</v>
      </c>
      <c r="O26" s="234">
        <f>BerM1!AL26</f>
        <v>0</v>
      </c>
      <c r="P26" s="234">
        <f>BerM1!AM26</f>
        <v>0</v>
      </c>
      <c r="Q26" s="235">
        <f>BerM1!AN26</f>
        <v>0</v>
      </c>
    </row>
    <row r="27" spans="1:17" ht="14.1" customHeight="1" x14ac:dyDescent="0.3">
      <c r="A27" s="232">
        <f ca="1">BerM1!Y27</f>
        <v>0</v>
      </c>
      <c r="B27" s="232">
        <f ca="1">BerM1!AU27</f>
        <v>0</v>
      </c>
      <c r="C27" s="233">
        <f ca="1">BerM1!Z27</f>
        <v>0</v>
      </c>
      <c r="D27" s="184">
        <f>Ident!A27</f>
        <v>0</v>
      </c>
      <c r="E27" s="162">
        <f>Ident!B27</f>
        <v>0</v>
      </c>
      <c r="F27" s="162">
        <f>Ident!C27</f>
        <v>0</v>
      </c>
      <c r="G27" s="162">
        <f>Ident!D27</f>
        <v>0</v>
      </c>
      <c r="H27" s="234">
        <f>BerM1!AC27</f>
        <v>0</v>
      </c>
      <c r="I27" s="234">
        <f>BerM1!AE27</f>
        <v>0</v>
      </c>
      <c r="J27" s="234">
        <f>BerM1!AF27</f>
        <v>0</v>
      </c>
      <c r="K27" s="234">
        <f>BerM1!AH27</f>
        <v>0</v>
      </c>
      <c r="L27" s="234">
        <f>BerM1!AI27</f>
        <v>0</v>
      </c>
      <c r="M27" s="234">
        <f>BerM1!AJ27</f>
        <v>0</v>
      </c>
      <c r="N27" s="234">
        <f>BerM1!AK27</f>
        <v>0</v>
      </c>
      <c r="O27" s="234">
        <f>BerM1!AL27</f>
        <v>0</v>
      </c>
      <c r="P27" s="234">
        <f>BerM1!AM27</f>
        <v>0</v>
      </c>
      <c r="Q27" s="235">
        <f>BerM1!AN27</f>
        <v>0</v>
      </c>
    </row>
    <row r="28" spans="1:17" ht="14.1" customHeight="1" x14ac:dyDescent="0.3">
      <c r="A28" s="232">
        <f ca="1">BerM1!Y28</f>
        <v>0</v>
      </c>
      <c r="B28" s="232">
        <f ca="1">BerM1!AU28</f>
        <v>0</v>
      </c>
      <c r="C28" s="233">
        <f ca="1">BerM1!Z28</f>
        <v>0</v>
      </c>
      <c r="D28" s="184">
        <f>Ident!A28</f>
        <v>0</v>
      </c>
      <c r="E28" s="162">
        <f>Ident!B28</f>
        <v>0</v>
      </c>
      <c r="F28" s="162">
        <f>Ident!C28</f>
        <v>0</v>
      </c>
      <c r="G28" s="162">
        <f>Ident!D28</f>
        <v>0</v>
      </c>
      <c r="H28" s="234">
        <f>BerM1!AC28</f>
        <v>0</v>
      </c>
      <c r="I28" s="234">
        <f>BerM1!AE28</f>
        <v>0</v>
      </c>
      <c r="J28" s="234">
        <f>BerM1!AF28</f>
        <v>0</v>
      </c>
      <c r="K28" s="234">
        <f>BerM1!AH28</f>
        <v>0</v>
      </c>
      <c r="L28" s="234">
        <f>BerM1!AI28</f>
        <v>0</v>
      </c>
      <c r="M28" s="234">
        <f>BerM1!AJ28</f>
        <v>0</v>
      </c>
      <c r="N28" s="234">
        <f>BerM1!AK28</f>
        <v>0</v>
      </c>
      <c r="O28" s="234">
        <f>BerM1!AL28</f>
        <v>0</v>
      </c>
      <c r="P28" s="234">
        <f>BerM1!AM28</f>
        <v>0</v>
      </c>
      <c r="Q28" s="235">
        <f>BerM1!AN28</f>
        <v>0</v>
      </c>
    </row>
    <row r="29" spans="1:17" ht="14.1" customHeight="1" x14ac:dyDescent="0.3">
      <c r="A29" s="232">
        <f ca="1">BerM1!Y29</f>
        <v>0</v>
      </c>
      <c r="B29" s="232">
        <f ca="1">BerM1!AU29</f>
        <v>0</v>
      </c>
      <c r="C29" s="233">
        <f ca="1">BerM1!Z29</f>
        <v>0</v>
      </c>
      <c r="D29" s="184">
        <f>Ident!A29</f>
        <v>0</v>
      </c>
      <c r="E29" s="162">
        <f>Ident!B29</f>
        <v>0</v>
      </c>
      <c r="F29" s="162">
        <f>Ident!C29</f>
        <v>0</v>
      </c>
      <c r="G29" s="162">
        <f>Ident!D29</f>
        <v>0</v>
      </c>
      <c r="H29" s="234">
        <f>BerM1!AC29</f>
        <v>0</v>
      </c>
      <c r="I29" s="234">
        <f>BerM1!AE29</f>
        <v>0</v>
      </c>
      <c r="J29" s="234">
        <f>BerM1!AF29</f>
        <v>0</v>
      </c>
      <c r="K29" s="234">
        <f>BerM1!AH29</f>
        <v>0</v>
      </c>
      <c r="L29" s="234">
        <f>BerM1!AI29</f>
        <v>0</v>
      </c>
      <c r="M29" s="234">
        <f>BerM1!AJ29</f>
        <v>0</v>
      </c>
      <c r="N29" s="234">
        <f>BerM1!AK29</f>
        <v>0</v>
      </c>
      <c r="O29" s="234">
        <f>BerM1!AL29</f>
        <v>0</v>
      </c>
      <c r="P29" s="234">
        <f>BerM1!AM29</f>
        <v>0</v>
      </c>
      <c r="Q29" s="235">
        <f>BerM1!AN29</f>
        <v>0</v>
      </c>
    </row>
    <row r="30" spans="1:17" ht="14.1" customHeight="1" x14ac:dyDescent="0.3">
      <c r="A30" s="232">
        <f ca="1">BerM1!Y30</f>
        <v>0</v>
      </c>
      <c r="B30" s="232">
        <f ca="1">BerM1!AU30</f>
        <v>0</v>
      </c>
      <c r="C30" s="233">
        <f ca="1">BerM1!Z30</f>
        <v>0</v>
      </c>
      <c r="D30" s="184">
        <f>Ident!A30</f>
        <v>0</v>
      </c>
      <c r="E30" s="162">
        <f>Ident!B30</f>
        <v>0</v>
      </c>
      <c r="F30" s="162">
        <f>Ident!C30</f>
        <v>0</v>
      </c>
      <c r="G30" s="162">
        <f>Ident!D30</f>
        <v>0</v>
      </c>
      <c r="H30" s="234">
        <f>BerM1!AC30</f>
        <v>0</v>
      </c>
      <c r="I30" s="234">
        <f>BerM1!AE30</f>
        <v>0</v>
      </c>
      <c r="J30" s="234">
        <f>BerM1!AF30</f>
        <v>0</v>
      </c>
      <c r="K30" s="234">
        <f>BerM1!AH30</f>
        <v>0</v>
      </c>
      <c r="L30" s="234">
        <f>BerM1!AI30</f>
        <v>0</v>
      </c>
      <c r="M30" s="234">
        <f>BerM1!AJ30</f>
        <v>0</v>
      </c>
      <c r="N30" s="234">
        <f>BerM1!AK30</f>
        <v>0</v>
      </c>
      <c r="O30" s="234">
        <f>BerM1!AL30</f>
        <v>0</v>
      </c>
      <c r="P30" s="234">
        <f>BerM1!AM30</f>
        <v>0</v>
      </c>
      <c r="Q30" s="235">
        <f>BerM1!AN30</f>
        <v>0</v>
      </c>
    </row>
    <row r="31" spans="1:17" ht="14.1" customHeight="1" x14ac:dyDescent="0.3">
      <c r="A31" s="232">
        <f ca="1">BerM1!Y31</f>
        <v>0</v>
      </c>
      <c r="B31" s="232">
        <f ca="1">BerM1!AU31</f>
        <v>0</v>
      </c>
      <c r="C31" s="233">
        <f ca="1">BerM1!Z31</f>
        <v>0</v>
      </c>
      <c r="D31" s="184">
        <f>Ident!A31</f>
        <v>0</v>
      </c>
      <c r="E31" s="162">
        <f>Ident!B31</f>
        <v>0</v>
      </c>
      <c r="F31" s="162">
        <f>Ident!C31</f>
        <v>0</v>
      </c>
      <c r="G31" s="162">
        <f>Ident!D31</f>
        <v>0</v>
      </c>
      <c r="H31" s="234">
        <f>BerM1!AC31</f>
        <v>0</v>
      </c>
      <c r="I31" s="234">
        <f>BerM1!AE31</f>
        <v>0</v>
      </c>
      <c r="J31" s="234">
        <f>BerM1!AF31</f>
        <v>0</v>
      </c>
      <c r="K31" s="234">
        <f>BerM1!AH31</f>
        <v>0</v>
      </c>
      <c r="L31" s="234">
        <f>BerM1!AI31</f>
        <v>0</v>
      </c>
      <c r="M31" s="234">
        <f>BerM1!AJ31</f>
        <v>0</v>
      </c>
      <c r="N31" s="234">
        <f>BerM1!AK31</f>
        <v>0</v>
      </c>
      <c r="O31" s="234">
        <f>BerM1!AL31</f>
        <v>0</v>
      </c>
      <c r="P31" s="234">
        <f>BerM1!AM31</f>
        <v>0</v>
      </c>
      <c r="Q31" s="235">
        <f>BerM1!AN31</f>
        <v>0</v>
      </c>
    </row>
    <row r="32" spans="1:17" ht="14.1" customHeight="1" x14ac:dyDescent="0.3">
      <c r="A32" s="232">
        <f ca="1">BerM1!Y32</f>
        <v>0</v>
      </c>
      <c r="B32" s="232">
        <f ca="1">BerM1!AU32</f>
        <v>0</v>
      </c>
      <c r="C32" s="233">
        <f ca="1">BerM1!Z32</f>
        <v>0</v>
      </c>
      <c r="D32" s="184">
        <f>Ident!A32</f>
        <v>0</v>
      </c>
      <c r="E32" s="162">
        <f>Ident!B32</f>
        <v>0</v>
      </c>
      <c r="F32" s="162">
        <f>Ident!C32</f>
        <v>0</v>
      </c>
      <c r="G32" s="162">
        <f>Ident!D32</f>
        <v>0</v>
      </c>
      <c r="H32" s="234">
        <f>BerM1!AC32</f>
        <v>0</v>
      </c>
      <c r="I32" s="234">
        <f>BerM1!AE32</f>
        <v>0</v>
      </c>
      <c r="J32" s="234">
        <f>BerM1!AF32</f>
        <v>0</v>
      </c>
      <c r="K32" s="234">
        <f>BerM1!AH32</f>
        <v>0</v>
      </c>
      <c r="L32" s="234">
        <f>BerM1!AI32</f>
        <v>0</v>
      </c>
      <c r="M32" s="234">
        <f>BerM1!AJ32</f>
        <v>0</v>
      </c>
      <c r="N32" s="234">
        <f>BerM1!AK32</f>
        <v>0</v>
      </c>
      <c r="O32" s="234">
        <f>BerM1!AL32</f>
        <v>0</v>
      </c>
      <c r="P32" s="234">
        <f>BerM1!AM32</f>
        <v>0</v>
      </c>
      <c r="Q32" s="235">
        <f>BerM1!AN32</f>
        <v>0</v>
      </c>
    </row>
    <row r="33" spans="1:17" ht="14.1" customHeight="1" x14ac:dyDescent="0.3">
      <c r="A33" s="232">
        <f ca="1">BerM1!Y33</f>
        <v>0</v>
      </c>
      <c r="B33" s="232">
        <f ca="1">BerM1!AU33</f>
        <v>0</v>
      </c>
      <c r="C33" s="233">
        <f ca="1">BerM1!Z33</f>
        <v>0</v>
      </c>
      <c r="D33" s="184">
        <f>Ident!A33</f>
        <v>0</v>
      </c>
      <c r="E33" s="162">
        <f>Ident!B33</f>
        <v>0</v>
      </c>
      <c r="F33" s="162">
        <f>Ident!C33</f>
        <v>0</v>
      </c>
      <c r="G33" s="162">
        <f>Ident!D33</f>
        <v>0</v>
      </c>
      <c r="H33" s="234">
        <f>BerM1!AC33</f>
        <v>0</v>
      </c>
      <c r="I33" s="234">
        <f>BerM1!AE33</f>
        <v>0</v>
      </c>
      <c r="J33" s="234">
        <f>BerM1!AF33</f>
        <v>0</v>
      </c>
      <c r="K33" s="234">
        <f>BerM1!AH33</f>
        <v>0</v>
      </c>
      <c r="L33" s="234">
        <f>BerM1!AI33</f>
        <v>0</v>
      </c>
      <c r="M33" s="234">
        <f>BerM1!AJ33</f>
        <v>0</v>
      </c>
      <c r="N33" s="234">
        <f>BerM1!AK33</f>
        <v>0</v>
      </c>
      <c r="O33" s="234">
        <f>BerM1!AL33</f>
        <v>0</v>
      </c>
      <c r="P33" s="234">
        <f>BerM1!AM33</f>
        <v>0</v>
      </c>
      <c r="Q33" s="235">
        <f>BerM1!AN33</f>
        <v>0</v>
      </c>
    </row>
    <row r="34" spans="1:17" ht="14.1" customHeight="1" x14ac:dyDescent="0.3">
      <c r="A34" s="232">
        <f ca="1">BerM1!Y34</f>
        <v>0</v>
      </c>
      <c r="B34" s="232">
        <f ca="1">BerM1!AU34</f>
        <v>0</v>
      </c>
      <c r="C34" s="233">
        <f ca="1">BerM1!Z34</f>
        <v>0</v>
      </c>
      <c r="D34" s="184">
        <f>Ident!A34</f>
        <v>0</v>
      </c>
      <c r="E34" s="162">
        <f>Ident!B34</f>
        <v>0</v>
      </c>
      <c r="F34" s="162">
        <f>Ident!C34</f>
        <v>0</v>
      </c>
      <c r="G34" s="162">
        <f>Ident!D34</f>
        <v>0</v>
      </c>
      <c r="H34" s="234">
        <f>BerM1!AC34</f>
        <v>0</v>
      </c>
      <c r="I34" s="234">
        <f>BerM1!AE34</f>
        <v>0</v>
      </c>
      <c r="J34" s="234">
        <f>BerM1!AF34</f>
        <v>0</v>
      </c>
      <c r="K34" s="234">
        <f>BerM1!AH34</f>
        <v>0</v>
      </c>
      <c r="L34" s="234">
        <f>BerM1!AI34</f>
        <v>0</v>
      </c>
      <c r="M34" s="234">
        <f>BerM1!AJ34</f>
        <v>0</v>
      </c>
      <c r="N34" s="234">
        <f>BerM1!AK34</f>
        <v>0</v>
      </c>
      <c r="O34" s="234">
        <f>BerM1!AL34</f>
        <v>0</v>
      </c>
      <c r="P34" s="234">
        <f>BerM1!AM34</f>
        <v>0</v>
      </c>
      <c r="Q34" s="235">
        <f>BerM1!AN34</f>
        <v>0</v>
      </c>
    </row>
    <row r="35" spans="1:17" ht="14.1" customHeight="1" x14ac:dyDescent="0.3">
      <c r="A35" s="232">
        <f ca="1">BerM1!Y35</f>
        <v>0</v>
      </c>
      <c r="B35" s="232">
        <f ca="1">BerM1!AU35</f>
        <v>0</v>
      </c>
      <c r="C35" s="233">
        <f ca="1">BerM1!Z35</f>
        <v>0</v>
      </c>
      <c r="D35" s="184">
        <f>Ident!A35</f>
        <v>0</v>
      </c>
      <c r="E35" s="162">
        <f>Ident!B35</f>
        <v>0</v>
      </c>
      <c r="F35" s="162">
        <f>Ident!C35</f>
        <v>0</v>
      </c>
      <c r="G35" s="162">
        <f>Ident!D35</f>
        <v>0</v>
      </c>
      <c r="H35" s="234">
        <f>BerM1!AC35</f>
        <v>0</v>
      </c>
      <c r="I35" s="234">
        <f>BerM1!AE35</f>
        <v>0</v>
      </c>
      <c r="J35" s="234">
        <f>BerM1!AF35</f>
        <v>0</v>
      </c>
      <c r="K35" s="234">
        <f>BerM1!AH35</f>
        <v>0</v>
      </c>
      <c r="L35" s="234">
        <f>BerM1!AI35</f>
        <v>0</v>
      </c>
      <c r="M35" s="234">
        <f>BerM1!AJ35</f>
        <v>0</v>
      </c>
      <c r="N35" s="234">
        <f>BerM1!AK35</f>
        <v>0</v>
      </c>
      <c r="O35" s="234">
        <f>BerM1!AL35</f>
        <v>0</v>
      </c>
      <c r="P35" s="234">
        <f>BerM1!AM35</f>
        <v>0</v>
      </c>
      <c r="Q35" s="235">
        <f>BerM1!AN35</f>
        <v>0</v>
      </c>
    </row>
    <row r="36" spans="1:17" ht="14.1" customHeight="1" x14ac:dyDescent="0.3">
      <c r="A36" s="232">
        <f ca="1">BerM1!Y36</f>
        <v>0</v>
      </c>
      <c r="B36" s="232">
        <f ca="1">BerM1!AU36</f>
        <v>0</v>
      </c>
      <c r="C36" s="233">
        <f ca="1">BerM1!Z36</f>
        <v>0</v>
      </c>
      <c r="D36" s="184">
        <f>Ident!A36</f>
        <v>0</v>
      </c>
      <c r="E36" s="162">
        <f>Ident!B36</f>
        <v>0</v>
      </c>
      <c r="F36" s="162">
        <f>Ident!C36</f>
        <v>0</v>
      </c>
      <c r="G36" s="162">
        <f>Ident!D36</f>
        <v>0</v>
      </c>
      <c r="H36" s="234">
        <f>BerM1!AC36</f>
        <v>0</v>
      </c>
      <c r="I36" s="234">
        <f>BerM1!AE36</f>
        <v>0</v>
      </c>
      <c r="J36" s="234">
        <f>BerM1!AF36</f>
        <v>0</v>
      </c>
      <c r="K36" s="234">
        <f>BerM1!AH36</f>
        <v>0</v>
      </c>
      <c r="L36" s="234">
        <f>BerM1!AI36</f>
        <v>0</v>
      </c>
      <c r="M36" s="234">
        <f>BerM1!AJ36</f>
        <v>0</v>
      </c>
      <c r="N36" s="234">
        <f>BerM1!AK36</f>
        <v>0</v>
      </c>
      <c r="O36" s="234">
        <f>BerM1!AL36</f>
        <v>0</v>
      </c>
      <c r="P36" s="234">
        <f>BerM1!AM36</f>
        <v>0</v>
      </c>
      <c r="Q36" s="235">
        <f>BerM1!AN36</f>
        <v>0</v>
      </c>
    </row>
    <row r="37" spans="1:17" ht="14.1" customHeight="1" x14ac:dyDescent="0.3">
      <c r="A37" s="232">
        <f ca="1">BerM1!Y37</f>
        <v>0</v>
      </c>
      <c r="B37" s="232">
        <f ca="1">BerM1!AU37</f>
        <v>0</v>
      </c>
      <c r="C37" s="233">
        <f ca="1">BerM1!Z37</f>
        <v>0</v>
      </c>
      <c r="D37" s="184">
        <f>Ident!A37</f>
        <v>0</v>
      </c>
      <c r="E37" s="162">
        <f>Ident!B37</f>
        <v>0</v>
      </c>
      <c r="F37" s="162">
        <f>Ident!C37</f>
        <v>0</v>
      </c>
      <c r="G37" s="162">
        <f>Ident!D37</f>
        <v>0</v>
      </c>
      <c r="H37" s="234">
        <f>BerM1!AC37</f>
        <v>0</v>
      </c>
      <c r="I37" s="234">
        <f>BerM1!AE37</f>
        <v>0</v>
      </c>
      <c r="J37" s="234">
        <f>BerM1!AF37</f>
        <v>0</v>
      </c>
      <c r="K37" s="234">
        <f>BerM1!AH37</f>
        <v>0</v>
      </c>
      <c r="L37" s="234">
        <f>BerM1!AI37</f>
        <v>0</v>
      </c>
      <c r="M37" s="234">
        <f>BerM1!AJ37</f>
        <v>0</v>
      </c>
      <c r="N37" s="234">
        <f>BerM1!AK37</f>
        <v>0</v>
      </c>
      <c r="O37" s="234">
        <f>BerM1!AL37</f>
        <v>0</v>
      </c>
      <c r="P37" s="234">
        <f>BerM1!AM37</f>
        <v>0</v>
      </c>
      <c r="Q37" s="235">
        <f>BerM1!AN37</f>
        <v>0</v>
      </c>
    </row>
    <row r="38" spans="1:17" ht="14.1" customHeight="1" x14ac:dyDescent="0.3">
      <c r="A38" s="232">
        <f ca="1">BerM1!Y38</f>
        <v>0</v>
      </c>
      <c r="B38" s="232">
        <f ca="1">BerM1!AU38</f>
        <v>0</v>
      </c>
      <c r="C38" s="233">
        <f ca="1">BerM1!Z38</f>
        <v>0</v>
      </c>
      <c r="D38" s="184">
        <f>Ident!A38</f>
        <v>0</v>
      </c>
      <c r="E38" s="162">
        <f>Ident!B38</f>
        <v>0</v>
      </c>
      <c r="F38" s="162">
        <f>Ident!C38</f>
        <v>0</v>
      </c>
      <c r="G38" s="162">
        <f>Ident!D38</f>
        <v>0</v>
      </c>
      <c r="H38" s="234">
        <f>BerM1!AC38</f>
        <v>0</v>
      </c>
      <c r="I38" s="234">
        <f>BerM1!AE38</f>
        <v>0</v>
      </c>
      <c r="J38" s="234">
        <f>BerM1!AF38</f>
        <v>0</v>
      </c>
      <c r="K38" s="234">
        <f>BerM1!AH38</f>
        <v>0</v>
      </c>
      <c r="L38" s="234">
        <f>BerM1!AI38</f>
        <v>0</v>
      </c>
      <c r="M38" s="234">
        <f>BerM1!AJ38</f>
        <v>0</v>
      </c>
      <c r="N38" s="234">
        <f>BerM1!AK38</f>
        <v>0</v>
      </c>
      <c r="O38" s="234">
        <f>BerM1!AL38</f>
        <v>0</v>
      </c>
      <c r="P38" s="234">
        <f>BerM1!AM38</f>
        <v>0</v>
      </c>
      <c r="Q38" s="235">
        <f>BerM1!AN38</f>
        <v>0</v>
      </c>
    </row>
    <row r="39" spans="1:17" ht="14.1" customHeight="1" x14ac:dyDescent="0.3">
      <c r="A39" s="232">
        <f ca="1">BerM1!Y39</f>
        <v>0</v>
      </c>
      <c r="B39" s="232">
        <f ca="1">BerM1!AU39</f>
        <v>0</v>
      </c>
      <c r="C39" s="233">
        <f ca="1">BerM1!Z39</f>
        <v>0</v>
      </c>
      <c r="D39" s="184">
        <f>Ident!A39</f>
        <v>0</v>
      </c>
      <c r="E39" s="162">
        <f>Ident!B39</f>
        <v>0</v>
      </c>
      <c r="F39" s="162">
        <f>Ident!C39</f>
        <v>0</v>
      </c>
      <c r="G39" s="162">
        <f>Ident!D39</f>
        <v>0</v>
      </c>
      <c r="H39" s="234">
        <f>BerM1!AC39</f>
        <v>0</v>
      </c>
      <c r="I39" s="234">
        <f>BerM1!AE39</f>
        <v>0</v>
      </c>
      <c r="J39" s="234">
        <f>BerM1!AF39</f>
        <v>0</v>
      </c>
      <c r="K39" s="234">
        <f>BerM1!AH39</f>
        <v>0</v>
      </c>
      <c r="L39" s="234">
        <f>BerM1!AI39</f>
        <v>0</v>
      </c>
      <c r="M39" s="234">
        <f>BerM1!AJ39</f>
        <v>0</v>
      </c>
      <c r="N39" s="234">
        <f>BerM1!AK39</f>
        <v>0</v>
      </c>
      <c r="O39" s="234">
        <f>BerM1!AL39</f>
        <v>0</v>
      </c>
      <c r="P39" s="234">
        <f>BerM1!AM39</f>
        <v>0</v>
      </c>
      <c r="Q39" s="235">
        <f>BerM1!AN39</f>
        <v>0</v>
      </c>
    </row>
    <row r="40" spans="1:17" ht="14.1" customHeight="1" x14ac:dyDescent="0.3">
      <c r="A40" s="232">
        <f ca="1">BerM1!Y40</f>
        <v>0</v>
      </c>
      <c r="B40" s="232">
        <f ca="1">BerM1!AU40</f>
        <v>0</v>
      </c>
      <c r="C40" s="233">
        <f ca="1">BerM1!Z40</f>
        <v>0</v>
      </c>
      <c r="D40" s="184">
        <f>Ident!A40</f>
        <v>0</v>
      </c>
      <c r="E40" s="162">
        <f>Ident!B40</f>
        <v>0</v>
      </c>
      <c r="F40" s="162">
        <f>Ident!C40</f>
        <v>0</v>
      </c>
      <c r="G40" s="162">
        <f>Ident!D40</f>
        <v>0</v>
      </c>
      <c r="H40" s="234">
        <f>BerM1!AC40</f>
        <v>0</v>
      </c>
      <c r="I40" s="234">
        <f>BerM1!AE40</f>
        <v>0</v>
      </c>
      <c r="J40" s="234">
        <f>BerM1!AF40</f>
        <v>0</v>
      </c>
      <c r="K40" s="234">
        <f>BerM1!AH40</f>
        <v>0</v>
      </c>
      <c r="L40" s="234">
        <f>BerM1!AI40</f>
        <v>0</v>
      </c>
      <c r="M40" s="234">
        <f>BerM1!AJ40</f>
        <v>0</v>
      </c>
      <c r="N40" s="234">
        <f>BerM1!AK40</f>
        <v>0</v>
      </c>
      <c r="O40" s="234">
        <f>BerM1!AL40</f>
        <v>0</v>
      </c>
      <c r="P40" s="234">
        <f>BerM1!AM40</f>
        <v>0</v>
      </c>
      <c r="Q40" s="235">
        <f>BerM1!AN40</f>
        <v>0</v>
      </c>
    </row>
    <row r="41" spans="1:17" ht="14.1" customHeight="1" x14ac:dyDescent="0.3">
      <c r="A41" s="232">
        <f ca="1">BerM1!Y41</f>
        <v>0</v>
      </c>
      <c r="B41" s="232">
        <f ca="1">BerM1!AU41</f>
        <v>0</v>
      </c>
      <c r="C41" s="233">
        <f ca="1">BerM1!Z41</f>
        <v>0</v>
      </c>
      <c r="D41" s="184">
        <f>Ident!A41</f>
        <v>0</v>
      </c>
      <c r="E41" s="162">
        <f>Ident!B41</f>
        <v>0</v>
      </c>
      <c r="F41" s="162">
        <f>Ident!C41</f>
        <v>0</v>
      </c>
      <c r="G41" s="162">
        <f>Ident!D41</f>
        <v>0</v>
      </c>
      <c r="H41" s="234">
        <f>BerM1!AC41</f>
        <v>0</v>
      </c>
      <c r="I41" s="234">
        <f>BerM1!AE41</f>
        <v>0</v>
      </c>
      <c r="J41" s="234">
        <f>BerM1!AF41</f>
        <v>0</v>
      </c>
      <c r="K41" s="234">
        <f>BerM1!AH41</f>
        <v>0</v>
      </c>
      <c r="L41" s="234">
        <f>BerM1!AI41</f>
        <v>0</v>
      </c>
      <c r="M41" s="234">
        <f>BerM1!AJ41</f>
        <v>0</v>
      </c>
      <c r="N41" s="234">
        <f>BerM1!AK41</f>
        <v>0</v>
      </c>
      <c r="O41" s="234">
        <f>BerM1!AL41</f>
        <v>0</v>
      </c>
      <c r="P41" s="234">
        <f>BerM1!AM41</f>
        <v>0</v>
      </c>
      <c r="Q41" s="235">
        <f>BerM1!AN41</f>
        <v>0</v>
      </c>
    </row>
    <row r="42" spans="1:17" ht="14.1" customHeight="1" x14ac:dyDescent="0.3">
      <c r="A42" s="232">
        <f ca="1">BerM1!Y42</f>
        <v>0</v>
      </c>
      <c r="B42" s="232">
        <f ca="1">BerM1!AU42</f>
        <v>0</v>
      </c>
      <c r="C42" s="233">
        <f ca="1">BerM1!Z42</f>
        <v>0</v>
      </c>
      <c r="D42" s="184">
        <f>Ident!A42</f>
        <v>0</v>
      </c>
      <c r="E42" s="162">
        <f>Ident!B42</f>
        <v>0</v>
      </c>
      <c r="F42" s="162">
        <f>Ident!C42</f>
        <v>0</v>
      </c>
      <c r="G42" s="162">
        <f>Ident!D42</f>
        <v>0</v>
      </c>
      <c r="H42" s="234">
        <f>BerM1!AC42</f>
        <v>0</v>
      </c>
      <c r="I42" s="234">
        <f>BerM1!AE42</f>
        <v>0</v>
      </c>
      <c r="J42" s="234">
        <f>BerM1!AF42</f>
        <v>0</v>
      </c>
      <c r="K42" s="234">
        <f>BerM1!AH42</f>
        <v>0</v>
      </c>
      <c r="L42" s="234">
        <f>BerM1!AI42</f>
        <v>0</v>
      </c>
      <c r="M42" s="234">
        <f>BerM1!AJ42</f>
        <v>0</v>
      </c>
      <c r="N42" s="234">
        <f>BerM1!AK42</f>
        <v>0</v>
      </c>
      <c r="O42" s="234">
        <f>BerM1!AL42</f>
        <v>0</v>
      </c>
      <c r="P42" s="234">
        <f>BerM1!AM42</f>
        <v>0</v>
      </c>
      <c r="Q42" s="235">
        <f>BerM1!AN42</f>
        <v>0</v>
      </c>
    </row>
    <row r="43" spans="1:17" ht="14.1" customHeight="1" x14ac:dyDescent="0.3">
      <c r="A43" s="232">
        <f ca="1">BerM1!Y43</f>
        <v>0</v>
      </c>
      <c r="B43" s="232">
        <f ca="1">BerM1!AU43</f>
        <v>0</v>
      </c>
      <c r="C43" s="233">
        <f ca="1">BerM1!Z43</f>
        <v>0</v>
      </c>
      <c r="D43" s="184">
        <f>Ident!A43</f>
        <v>0</v>
      </c>
      <c r="E43" s="162">
        <f>Ident!B43</f>
        <v>0</v>
      </c>
      <c r="F43" s="162">
        <f>Ident!C43</f>
        <v>0</v>
      </c>
      <c r="G43" s="162">
        <f>Ident!D43</f>
        <v>0</v>
      </c>
      <c r="H43" s="234">
        <f>BerM1!AC43</f>
        <v>0</v>
      </c>
      <c r="I43" s="234">
        <f>BerM1!AE43</f>
        <v>0</v>
      </c>
      <c r="J43" s="234">
        <f>BerM1!AF43</f>
        <v>0</v>
      </c>
      <c r="K43" s="234">
        <f>BerM1!AH43</f>
        <v>0</v>
      </c>
      <c r="L43" s="234">
        <f>BerM1!AI43</f>
        <v>0</v>
      </c>
      <c r="M43" s="234">
        <f>BerM1!AJ43</f>
        <v>0</v>
      </c>
      <c r="N43" s="234">
        <f>BerM1!AK43</f>
        <v>0</v>
      </c>
      <c r="O43" s="234">
        <f>BerM1!AL43</f>
        <v>0</v>
      </c>
      <c r="P43" s="234">
        <f>BerM1!AM43</f>
        <v>0</v>
      </c>
      <c r="Q43" s="235">
        <f>BerM1!AN43</f>
        <v>0</v>
      </c>
    </row>
    <row r="44" spans="1:17" ht="14.1" customHeight="1" x14ac:dyDescent="0.3">
      <c r="A44" s="232">
        <f ca="1">BerM1!Y44</f>
        <v>0</v>
      </c>
      <c r="B44" s="232">
        <f ca="1">BerM1!AU44</f>
        <v>0</v>
      </c>
      <c r="C44" s="233">
        <f ca="1">BerM1!Z44</f>
        <v>0</v>
      </c>
      <c r="D44" s="184">
        <f>Ident!A44</f>
        <v>0</v>
      </c>
      <c r="E44" s="162">
        <f>Ident!B44</f>
        <v>0</v>
      </c>
      <c r="F44" s="162">
        <f>Ident!C44</f>
        <v>0</v>
      </c>
      <c r="G44" s="162">
        <f>Ident!D44</f>
        <v>0</v>
      </c>
      <c r="H44" s="234">
        <f>BerM1!AC44</f>
        <v>0</v>
      </c>
      <c r="I44" s="234">
        <f>BerM1!AE44</f>
        <v>0</v>
      </c>
      <c r="J44" s="234">
        <f>BerM1!AF44</f>
        <v>0</v>
      </c>
      <c r="K44" s="234">
        <f>BerM1!AH44</f>
        <v>0</v>
      </c>
      <c r="L44" s="234">
        <f>BerM1!AI44</f>
        <v>0</v>
      </c>
      <c r="M44" s="234">
        <f>BerM1!AJ44</f>
        <v>0</v>
      </c>
      <c r="N44" s="234">
        <f>BerM1!AK44</f>
        <v>0</v>
      </c>
      <c r="O44" s="234">
        <f>BerM1!AL44</f>
        <v>0</v>
      </c>
      <c r="P44" s="234">
        <f>BerM1!AM44</f>
        <v>0</v>
      </c>
      <c r="Q44" s="235">
        <f>BerM1!AN44</f>
        <v>0</v>
      </c>
    </row>
    <row r="45" spans="1:17" ht="14.1" customHeight="1" x14ac:dyDescent="0.3">
      <c r="A45" s="232">
        <f ca="1">BerM1!Y45</f>
        <v>0</v>
      </c>
      <c r="B45" s="232">
        <f ca="1">BerM1!AU45</f>
        <v>0</v>
      </c>
      <c r="C45" s="233">
        <f ca="1">BerM1!Z45</f>
        <v>0</v>
      </c>
      <c r="D45" s="184">
        <f>Ident!A45</f>
        <v>0</v>
      </c>
      <c r="E45" s="162">
        <f>Ident!B45</f>
        <v>0</v>
      </c>
      <c r="F45" s="162">
        <f>Ident!C45</f>
        <v>0</v>
      </c>
      <c r="G45" s="162">
        <f>Ident!D45</f>
        <v>0</v>
      </c>
      <c r="H45" s="234">
        <f>BerM1!AC45</f>
        <v>0</v>
      </c>
      <c r="I45" s="234">
        <f>BerM1!AE45</f>
        <v>0</v>
      </c>
      <c r="J45" s="234">
        <f>BerM1!AF45</f>
        <v>0</v>
      </c>
      <c r="K45" s="234">
        <f>BerM1!AH45</f>
        <v>0</v>
      </c>
      <c r="L45" s="234">
        <f>BerM1!AI45</f>
        <v>0</v>
      </c>
      <c r="M45" s="234">
        <f>BerM1!AJ45</f>
        <v>0</v>
      </c>
      <c r="N45" s="234">
        <f>BerM1!AK45</f>
        <v>0</v>
      </c>
      <c r="O45" s="234">
        <f>BerM1!AL45</f>
        <v>0</v>
      </c>
      <c r="P45" s="234">
        <f>BerM1!AM45</f>
        <v>0</v>
      </c>
      <c r="Q45" s="235">
        <f>BerM1!AN45</f>
        <v>0</v>
      </c>
    </row>
    <row r="46" spans="1:17" ht="14.1" customHeight="1" x14ac:dyDescent="0.3">
      <c r="A46" s="232">
        <f ca="1">BerM1!Y46</f>
        <v>0</v>
      </c>
      <c r="B46" s="232">
        <f ca="1">BerM1!AU46</f>
        <v>0</v>
      </c>
      <c r="C46" s="233">
        <f ca="1">BerM1!Z46</f>
        <v>0</v>
      </c>
      <c r="D46" s="184">
        <f>Ident!A46</f>
        <v>0</v>
      </c>
      <c r="E46" s="162">
        <f>Ident!B46</f>
        <v>0</v>
      </c>
      <c r="F46" s="162">
        <f>Ident!C46</f>
        <v>0</v>
      </c>
      <c r="G46" s="162">
        <f>Ident!D46</f>
        <v>0</v>
      </c>
      <c r="H46" s="234">
        <f>BerM1!AC46</f>
        <v>0</v>
      </c>
      <c r="I46" s="234">
        <f>BerM1!AE46</f>
        <v>0</v>
      </c>
      <c r="J46" s="234">
        <f>BerM1!AF46</f>
        <v>0</v>
      </c>
      <c r="K46" s="234">
        <f>BerM1!AH46</f>
        <v>0</v>
      </c>
      <c r="L46" s="234">
        <f>BerM1!AI46</f>
        <v>0</v>
      </c>
      <c r="M46" s="234">
        <f>BerM1!AJ46</f>
        <v>0</v>
      </c>
      <c r="N46" s="234">
        <f>BerM1!AK46</f>
        <v>0</v>
      </c>
      <c r="O46" s="234">
        <f>BerM1!AL46</f>
        <v>0</v>
      </c>
      <c r="P46" s="234">
        <f>BerM1!AM46</f>
        <v>0</v>
      </c>
      <c r="Q46" s="235">
        <f>BerM1!AN46</f>
        <v>0</v>
      </c>
    </row>
    <row r="47" spans="1:17" ht="14.1" customHeight="1" x14ac:dyDescent="0.3">
      <c r="A47" s="232">
        <f ca="1">BerM1!Y47</f>
        <v>0</v>
      </c>
      <c r="B47" s="232">
        <f ca="1">BerM1!AU47</f>
        <v>0</v>
      </c>
      <c r="C47" s="233">
        <f ca="1">BerM1!Z47</f>
        <v>0</v>
      </c>
      <c r="D47" s="184">
        <f>Ident!A47</f>
        <v>0</v>
      </c>
      <c r="E47" s="162">
        <f>Ident!B47</f>
        <v>0</v>
      </c>
      <c r="F47" s="162">
        <f>Ident!C47</f>
        <v>0</v>
      </c>
      <c r="G47" s="162">
        <f>Ident!D47</f>
        <v>0</v>
      </c>
      <c r="H47" s="234">
        <f>BerM1!AC47</f>
        <v>0</v>
      </c>
      <c r="I47" s="234">
        <f>BerM1!AE47</f>
        <v>0</v>
      </c>
      <c r="J47" s="234">
        <f>BerM1!AF47</f>
        <v>0</v>
      </c>
      <c r="K47" s="234">
        <f>BerM1!AH47</f>
        <v>0</v>
      </c>
      <c r="L47" s="234">
        <f>BerM1!AI47</f>
        <v>0</v>
      </c>
      <c r="M47" s="234">
        <f>BerM1!AJ47</f>
        <v>0</v>
      </c>
      <c r="N47" s="234">
        <f>BerM1!AK47</f>
        <v>0</v>
      </c>
      <c r="O47" s="234">
        <f>BerM1!AL47</f>
        <v>0</v>
      </c>
      <c r="P47" s="234">
        <f>BerM1!AM47</f>
        <v>0</v>
      </c>
      <c r="Q47" s="235">
        <f>BerM1!AN47</f>
        <v>0</v>
      </c>
    </row>
    <row r="48" spans="1:17" ht="14.1" customHeight="1" x14ac:dyDescent="0.3">
      <c r="A48" s="232">
        <f ca="1">BerM1!Y48</f>
        <v>0</v>
      </c>
      <c r="B48" s="232">
        <f ca="1">BerM1!AU48</f>
        <v>0</v>
      </c>
      <c r="C48" s="233">
        <f ca="1">BerM1!Z48</f>
        <v>0</v>
      </c>
      <c r="D48" s="184">
        <f>Ident!A48</f>
        <v>0</v>
      </c>
      <c r="E48" s="162">
        <f>Ident!B48</f>
        <v>0</v>
      </c>
      <c r="F48" s="162">
        <f>Ident!C48</f>
        <v>0</v>
      </c>
      <c r="G48" s="162">
        <f>Ident!D48</f>
        <v>0</v>
      </c>
      <c r="H48" s="234">
        <f>BerM1!AC48</f>
        <v>0</v>
      </c>
      <c r="I48" s="234">
        <f>BerM1!AE48</f>
        <v>0</v>
      </c>
      <c r="J48" s="234">
        <f>BerM1!AF48</f>
        <v>0</v>
      </c>
      <c r="K48" s="234">
        <f>BerM1!AH48</f>
        <v>0</v>
      </c>
      <c r="L48" s="234">
        <f>BerM1!AI48</f>
        <v>0</v>
      </c>
      <c r="M48" s="234">
        <f>BerM1!AJ48</f>
        <v>0</v>
      </c>
      <c r="N48" s="234">
        <f>BerM1!AK48</f>
        <v>0</v>
      </c>
      <c r="O48" s="234">
        <f>BerM1!AL48</f>
        <v>0</v>
      </c>
      <c r="P48" s="234">
        <f>BerM1!AM48</f>
        <v>0</v>
      </c>
      <c r="Q48" s="235">
        <f>BerM1!AN48</f>
        <v>0</v>
      </c>
    </row>
    <row r="49" spans="1:17" ht="14.1" customHeight="1" x14ac:dyDescent="0.3">
      <c r="A49" s="232">
        <f ca="1">BerM1!Y49</f>
        <v>0</v>
      </c>
      <c r="B49" s="232">
        <f ca="1">BerM1!AU49</f>
        <v>0</v>
      </c>
      <c r="C49" s="233">
        <f ca="1">BerM1!Z49</f>
        <v>0</v>
      </c>
      <c r="D49" s="184">
        <f>Ident!A49</f>
        <v>0</v>
      </c>
      <c r="E49" s="162">
        <f>Ident!B49</f>
        <v>0</v>
      </c>
      <c r="F49" s="162">
        <f>Ident!C49</f>
        <v>0</v>
      </c>
      <c r="G49" s="162">
        <f>Ident!D49</f>
        <v>0</v>
      </c>
      <c r="H49" s="234">
        <f>BerM1!AC49</f>
        <v>0</v>
      </c>
      <c r="I49" s="234">
        <f>BerM1!AE49</f>
        <v>0</v>
      </c>
      <c r="J49" s="234">
        <f>BerM1!AF49</f>
        <v>0</v>
      </c>
      <c r="K49" s="234">
        <f>BerM1!AH49</f>
        <v>0</v>
      </c>
      <c r="L49" s="234">
        <f>BerM1!AI49</f>
        <v>0</v>
      </c>
      <c r="M49" s="234">
        <f>BerM1!AJ49</f>
        <v>0</v>
      </c>
      <c r="N49" s="234">
        <f>BerM1!AK49</f>
        <v>0</v>
      </c>
      <c r="O49" s="234">
        <f>BerM1!AL49</f>
        <v>0</v>
      </c>
      <c r="P49" s="234">
        <f>BerM1!AM49</f>
        <v>0</v>
      </c>
      <c r="Q49" s="235">
        <f>BerM1!AN49</f>
        <v>0</v>
      </c>
    </row>
    <row r="50" spans="1:17" ht="14.1" customHeight="1" x14ac:dyDescent="0.3">
      <c r="A50" s="232">
        <f ca="1">BerM1!Y50</f>
        <v>0</v>
      </c>
      <c r="B50" s="232">
        <f ca="1">BerM1!AU50</f>
        <v>0</v>
      </c>
      <c r="C50" s="233">
        <f ca="1">BerM1!Z50</f>
        <v>0</v>
      </c>
      <c r="D50" s="184">
        <f>Ident!A50</f>
        <v>0</v>
      </c>
      <c r="E50" s="162">
        <f>Ident!B50</f>
        <v>0</v>
      </c>
      <c r="F50" s="162">
        <f>Ident!C50</f>
        <v>0</v>
      </c>
      <c r="G50" s="162">
        <f>Ident!D50</f>
        <v>0</v>
      </c>
      <c r="H50" s="234">
        <f>BerM1!AC50</f>
        <v>0</v>
      </c>
      <c r="I50" s="234">
        <f>BerM1!AE50</f>
        <v>0</v>
      </c>
      <c r="J50" s="234">
        <f>BerM1!AF50</f>
        <v>0</v>
      </c>
      <c r="K50" s="234">
        <f>BerM1!AH50</f>
        <v>0</v>
      </c>
      <c r="L50" s="234">
        <f>BerM1!AI50</f>
        <v>0</v>
      </c>
      <c r="M50" s="234">
        <f>BerM1!AJ50</f>
        <v>0</v>
      </c>
      <c r="N50" s="234">
        <f>BerM1!AK50</f>
        <v>0</v>
      </c>
      <c r="O50" s="234">
        <f>BerM1!AL50</f>
        <v>0</v>
      </c>
      <c r="P50" s="234">
        <f>BerM1!AM50</f>
        <v>0</v>
      </c>
      <c r="Q50" s="235">
        <f>BerM1!AN50</f>
        <v>0</v>
      </c>
    </row>
    <row r="51" spans="1:17" ht="14.1" customHeight="1" x14ac:dyDescent="0.3">
      <c r="A51" s="232">
        <f ca="1">BerM1!Y51</f>
        <v>0</v>
      </c>
      <c r="B51" s="232">
        <f ca="1">BerM1!AU51</f>
        <v>0</v>
      </c>
      <c r="C51" s="233">
        <f ca="1">BerM1!Z51</f>
        <v>0</v>
      </c>
      <c r="D51" s="184">
        <f>Ident!A51</f>
        <v>0</v>
      </c>
      <c r="E51" s="162">
        <f>Ident!B51</f>
        <v>0</v>
      </c>
      <c r="F51" s="162">
        <f>Ident!C51</f>
        <v>0</v>
      </c>
      <c r="G51" s="162">
        <f>Ident!D51</f>
        <v>0</v>
      </c>
      <c r="H51" s="234">
        <f>BerM1!AC51</f>
        <v>0</v>
      </c>
      <c r="I51" s="234">
        <f>BerM1!AE51</f>
        <v>0</v>
      </c>
      <c r="J51" s="234">
        <f>BerM1!AF51</f>
        <v>0</v>
      </c>
      <c r="K51" s="234">
        <f>BerM1!AH51</f>
        <v>0</v>
      </c>
      <c r="L51" s="234">
        <f>BerM1!AI51</f>
        <v>0</v>
      </c>
      <c r="M51" s="234">
        <f>BerM1!AJ51</f>
        <v>0</v>
      </c>
      <c r="N51" s="234">
        <f>BerM1!AK51</f>
        <v>0</v>
      </c>
      <c r="O51" s="234">
        <f>BerM1!AL51</f>
        <v>0</v>
      </c>
      <c r="P51" s="234">
        <f>BerM1!AM51</f>
        <v>0</v>
      </c>
      <c r="Q51" s="235">
        <f>BerM1!AN51</f>
        <v>0</v>
      </c>
    </row>
    <row r="52" spans="1:17" ht="14.1" customHeight="1" x14ac:dyDescent="0.3">
      <c r="A52" s="232">
        <f ca="1">BerM1!Y52</f>
        <v>0</v>
      </c>
      <c r="B52" s="232">
        <f ca="1">BerM1!AU52</f>
        <v>0</v>
      </c>
      <c r="C52" s="233">
        <f ca="1">BerM1!Z52</f>
        <v>0</v>
      </c>
      <c r="D52" s="184">
        <f>Ident!A52</f>
        <v>0</v>
      </c>
      <c r="E52" s="162">
        <f>Ident!B52</f>
        <v>0</v>
      </c>
      <c r="F52" s="162">
        <f>Ident!C52</f>
        <v>0</v>
      </c>
      <c r="G52" s="162">
        <f>Ident!D52</f>
        <v>0</v>
      </c>
      <c r="H52" s="234">
        <f>BerM1!AC52</f>
        <v>0</v>
      </c>
      <c r="I52" s="234">
        <f>BerM1!AE52</f>
        <v>0</v>
      </c>
      <c r="J52" s="234">
        <f>BerM1!AF52</f>
        <v>0</v>
      </c>
      <c r="K52" s="234">
        <f>BerM1!AH52</f>
        <v>0</v>
      </c>
      <c r="L52" s="234">
        <f>BerM1!AI52</f>
        <v>0</v>
      </c>
      <c r="M52" s="234">
        <f>BerM1!AJ52</f>
        <v>0</v>
      </c>
      <c r="N52" s="234">
        <f>BerM1!AK52</f>
        <v>0</v>
      </c>
      <c r="O52" s="234">
        <f>BerM1!AL52</f>
        <v>0</v>
      </c>
      <c r="P52" s="234">
        <f>BerM1!AM52</f>
        <v>0</v>
      </c>
      <c r="Q52" s="235">
        <f>BerM1!AN52</f>
        <v>0</v>
      </c>
    </row>
    <row r="53" spans="1:17" ht="14.1" customHeight="1" x14ac:dyDescent="0.3">
      <c r="A53" s="232">
        <f ca="1">BerM1!Y53</f>
        <v>0</v>
      </c>
      <c r="B53" s="232">
        <f ca="1">BerM1!AU53</f>
        <v>0</v>
      </c>
      <c r="C53" s="233">
        <f ca="1">BerM1!Z53</f>
        <v>0</v>
      </c>
      <c r="D53" s="184">
        <f>Ident!A53</f>
        <v>0</v>
      </c>
      <c r="E53" s="162">
        <f>Ident!B53</f>
        <v>0</v>
      </c>
      <c r="F53" s="162">
        <f>Ident!C53</f>
        <v>0</v>
      </c>
      <c r="G53" s="162">
        <f>Ident!D53</f>
        <v>0</v>
      </c>
      <c r="H53" s="234">
        <f>BerM1!AC53</f>
        <v>0</v>
      </c>
      <c r="I53" s="234">
        <f>BerM1!AE53</f>
        <v>0</v>
      </c>
      <c r="J53" s="234">
        <f>BerM1!AF53</f>
        <v>0</v>
      </c>
      <c r="K53" s="234">
        <f>BerM1!AH53</f>
        <v>0</v>
      </c>
      <c r="L53" s="234">
        <f>BerM1!AI53</f>
        <v>0</v>
      </c>
      <c r="M53" s="234">
        <f>BerM1!AJ53</f>
        <v>0</v>
      </c>
      <c r="N53" s="234">
        <f>BerM1!AK53</f>
        <v>0</v>
      </c>
      <c r="O53" s="234">
        <f>BerM1!AL53</f>
        <v>0</v>
      </c>
      <c r="P53" s="234">
        <f>BerM1!AM53</f>
        <v>0</v>
      </c>
      <c r="Q53" s="235">
        <f>BerM1!AN53</f>
        <v>0</v>
      </c>
    </row>
    <row r="54" spans="1:17" ht="14.1" customHeight="1" x14ac:dyDescent="0.3">
      <c r="A54" s="232">
        <f ca="1">BerM1!Y54</f>
        <v>0</v>
      </c>
      <c r="B54" s="232">
        <f ca="1">BerM1!AU54</f>
        <v>0</v>
      </c>
      <c r="C54" s="233">
        <f ca="1">BerM1!Z54</f>
        <v>0</v>
      </c>
      <c r="D54" s="184">
        <f>Ident!A54</f>
        <v>0</v>
      </c>
      <c r="E54" s="162">
        <f>Ident!B54</f>
        <v>0</v>
      </c>
      <c r="F54" s="162">
        <f>Ident!C54</f>
        <v>0</v>
      </c>
      <c r="G54" s="162">
        <f>Ident!D54</f>
        <v>0</v>
      </c>
      <c r="H54" s="234">
        <f>BerM1!AC54</f>
        <v>0</v>
      </c>
      <c r="I54" s="234">
        <f>BerM1!AE54</f>
        <v>0</v>
      </c>
      <c r="J54" s="234">
        <f>BerM1!AF54</f>
        <v>0</v>
      </c>
      <c r="K54" s="234">
        <f>BerM1!AH54</f>
        <v>0</v>
      </c>
      <c r="L54" s="234">
        <f>BerM1!AI54</f>
        <v>0</v>
      </c>
      <c r="M54" s="234">
        <f>BerM1!AJ54</f>
        <v>0</v>
      </c>
      <c r="N54" s="234">
        <f>BerM1!AK54</f>
        <v>0</v>
      </c>
      <c r="O54" s="234">
        <f>BerM1!AL54</f>
        <v>0</v>
      </c>
      <c r="P54" s="234">
        <f>BerM1!AM54</f>
        <v>0</v>
      </c>
      <c r="Q54" s="235">
        <f>BerM1!AN54</f>
        <v>0</v>
      </c>
    </row>
    <row r="55" spans="1:17" ht="14.1" customHeight="1" x14ac:dyDescent="0.3">
      <c r="A55" s="232">
        <f ca="1">BerM1!Y55</f>
        <v>0</v>
      </c>
      <c r="B55" s="232">
        <f ca="1">BerM1!AU55</f>
        <v>0</v>
      </c>
      <c r="C55" s="233">
        <f ca="1">BerM1!Z55</f>
        <v>0</v>
      </c>
      <c r="D55" s="184">
        <f>Ident!A55</f>
        <v>0</v>
      </c>
      <c r="E55" s="162">
        <f>Ident!B55</f>
        <v>0</v>
      </c>
      <c r="F55" s="162">
        <f>Ident!C55</f>
        <v>0</v>
      </c>
      <c r="G55" s="162">
        <f>Ident!D55</f>
        <v>0</v>
      </c>
      <c r="H55" s="234">
        <f>BerM1!AC55</f>
        <v>0</v>
      </c>
      <c r="I55" s="234">
        <f>BerM1!AE55</f>
        <v>0</v>
      </c>
      <c r="J55" s="234">
        <f>BerM1!AF55</f>
        <v>0</v>
      </c>
      <c r="K55" s="234">
        <f>BerM1!AH55</f>
        <v>0</v>
      </c>
      <c r="L55" s="234">
        <f>BerM1!AI55</f>
        <v>0</v>
      </c>
      <c r="M55" s="234">
        <f>BerM1!AJ55</f>
        <v>0</v>
      </c>
      <c r="N55" s="234">
        <f>BerM1!AK55</f>
        <v>0</v>
      </c>
      <c r="O55" s="234">
        <f>BerM1!AL55</f>
        <v>0</v>
      </c>
      <c r="P55" s="234">
        <f>BerM1!AM55</f>
        <v>0</v>
      </c>
      <c r="Q55" s="235">
        <f>BerM1!AN55</f>
        <v>0</v>
      </c>
    </row>
    <row r="56" spans="1:17" ht="14.1" customHeight="1" x14ac:dyDescent="0.3">
      <c r="A56" s="232">
        <f ca="1">BerM1!Y56</f>
        <v>0</v>
      </c>
      <c r="B56" s="232">
        <f ca="1">BerM1!AU56</f>
        <v>0</v>
      </c>
      <c r="C56" s="233">
        <f ca="1">BerM1!Z56</f>
        <v>0</v>
      </c>
      <c r="D56" s="184">
        <f>Ident!A56</f>
        <v>0</v>
      </c>
      <c r="E56" s="162">
        <f>Ident!B56</f>
        <v>0</v>
      </c>
      <c r="F56" s="162">
        <f>Ident!C56</f>
        <v>0</v>
      </c>
      <c r="G56" s="162">
        <f>Ident!D56</f>
        <v>0</v>
      </c>
      <c r="H56" s="234">
        <f>BerM1!AC56</f>
        <v>0</v>
      </c>
      <c r="I56" s="234">
        <f>BerM1!AE56</f>
        <v>0</v>
      </c>
      <c r="J56" s="234">
        <f>BerM1!AF56</f>
        <v>0</v>
      </c>
      <c r="K56" s="234">
        <f>BerM1!AH56</f>
        <v>0</v>
      </c>
      <c r="L56" s="234">
        <f>BerM1!AI56</f>
        <v>0</v>
      </c>
      <c r="M56" s="234">
        <f>BerM1!AJ56</f>
        <v>0</v>
      </c>
      <c r="N56" s="234">
        <f>BerM1!AK56</f>
        <v>0</v>
      </c>
      <c r="O56" s="234">
        <f>BerM1!AL56</f>
        <v>0</v>
      </c>
      <c r="P56" s="234">
        <f>BerM1!AM56</f>
        <v>0</v>
      </c>
      <c r="Q56" s="235">
        <f>BerM1!AN56</f>
        <v>0</v>
      </c>
    </row>
    <row r="57" spans="1:17" ht="14.1" customHeight="1" x14ac:dyDescent="0.3">
      <c r="A57" s="232">
        <f ca="1">BerM1!Y57</f>
        <v>0</v>
      </c>
      <c r="B57" s="232">
        <f ca="1">BerM1!AU57</f>
        <v>0</v>
      </c>
      <c r="C57" s="233">
        <f ca="1">BerM1!Z57</f>
        <v>0</v>
      </c>
      <c r="D57" s="184">
        <f>Ident!A57</f>
        <v>0</v>
      </c>
      <c r="E57" s="162">
        <f>Ident!B57</f>
        <v>0</v>
      </c>
      <c r="F57" s="162">
        <f>Ident!C57</f>
        <v>0</v>
      </c>
      <c r="G57" s="162">
        <f>Ident!D57</f>
        <v>0</v>
      </c>
      <c r="H57" s="234">
        <f>BerM1!AC57</f>
        <v>0</v>
      </c>
      <c r="I57" s="234">
        <f>BerM1!AE57</f>
        <v>0</v>
      </c>
      <c r="J57" s="234">
        <f>BerM1!AF57</f>
        <v>0</v>
      </c>
      <c r="K57" s="234">
        <f>BerM1!AH57</f>
        <v>0</v>
      </c>
      <c r="L57" s="234">
        <f>BerM1!AI57</f>
        <v>0</v>
      </c>
      <c r="M57" s="234">
        <f>BerM1!AJ57</f>
        <v>0</v>
      </c>
      <c r="N57" s="234">
        <f>BerM1!AK57</f>
        <v>0</v>
      </c>
      <c r="O57" s="234">
        <f>BerM1!AL57</f>
        <v>0</v>
      </c>
      <c r="P57" s="234">
        <f>BerM1!AM57</f>
        <v>0</v>
      </c>
      <c r="Q57" s="235">
        <f>BerM1!AN57</f>
        <v>0</v>
      </c>
    </row>
    <row r="58" spans="1:17" ht="14.1" customHeight="1" x14ac:dyDescent="0.3">
      <c r="A58" s="232">
        <f ca="1">BerM1!Y58</f>
        <v>0</v>
      </c>
      <c r="B58" s="232">
        <f ca="1">BerM1!AU58</f>
        <v>0</v>
      </c>
      <c r="C58" s="233">
        <f ca="1">BerM1!Z58</f>
        <v>0</v>
      </c>
      <c r="D58" s="184">
        <f>Ident!A58</f>
        <v>0</v>
      </c>
      <c r="E58" s="162">
        <f>Ident!B58</f>
        <v>0</v>
      </c>
      <c r="F58" s="162">
        <f>Ident!C58</f>
        <v>0</v>
      </c>
      <c r="G58" s="162">
        <f>Ident!D58</f>
        <v>0</v>
      </c>
      <c r="H58" s="234">
        <f>BerM1!AC58</f>
        <v>0</v>
      </c>
      <c r="I58" s="234">
        <f>BerM1!AE58</f>
        <v>0</v>
      </c>
      <c r="J58" s="234">
        <f>BerM1!AF58</f>
        <v>0</v>
      </c>
      <c r="K58" s="234">
        <f>BerM1!AH58</f>
        <v>0</v>
      </c>
      <c r="L58" s="234">
        <f>BerM1!AI58</f>
        <v>0</v>
      </c>
      <c r="M58" s="234">
        <f>BerM1!AJ58</f>
        <v>0</v>
      </c>
      <c r="N58" s="234">
        <f>BerM1!AK58</f>
        <v>0</v>
      </c>
      <c r="O58" s="234">
        <f>BerM1!AL58</f>
        <v>0</v>
      </c>
      <c r="P58" s="234">
        <f>BerM1!AM58</f>
        <v>0</v>
      </c>
      <c r="Q58" s="235">
        <f>BerM1!AN58</f>
        <v>0</v>
      </c>
    </row>
    <row r="59" spans="1:17" ht="14.1" customHeight="1" x14ac:dyDescent="0.3">
      <c r="A59" s="232">
        <f ca="1">BerM1!Y59</f>
        <v>0</v>
      </c>
      <c r="B59" s="232">
        <f ca="1">BerM1!AU59</f>
        <v>0</v>
      </c>
      <c r="C59" s="233">
        <f ca="1">BerM1!Z59</f>
        <v>0</v>
      </c>
      <c r="D59" s="184">
        <f>Ident!A59</f>
        <v>0</v>
      </c>
      <c r="E59" s="162">
        <f>Ident!B59</f>
        <v>0</v>
      </c>
      <c r="F59" s="162">
        <f>Ident!C59</f>
        <v>0</v>
      </c>
      <c r="G59" s="162">
        <f>Ident!D59</f>
        <v>0</v>
      </c>
      <c r="H59" s="234">
        <f>BerM1!AC59</f>
        <v>0</v>
      </c>
      <c r="I59" s="234">
        <f>BerM1!AE59</f>
        <v>0</v>
      </c>
      <c r="J59" s="234">
        <f>BerM1!AF59</f>
        <v>0</v>
      </c>
      <c r="K59" s="234">
        <f>BerM1!AH59</f>
        <v>0</v>
      </c>
      <c r="L59" s="234">
        <f>BerM1!AI59</f>
        <v>0</v>
      </c>
      <c r="M59" s="234">
        <f>BerM1!AJ59</f>
        <v>0</v>
      </c>
      <c r="N59" s="234">
        <f>BerM1!AK59</f>
        <v>0</v>
      </c>
      <c r="O59" s="234">
        <f>BerM1!AL59</f>
        <v>0</v>
      </c>
      <c r="P59" s="234">
        <f>BerM1!AM59</f>
        <v>0</v>
      </c>
      <c r="Q59" s="235">
        <f>BerM1!AN59</f>
        <v>0</v>
      </c>
    </row>
    <row r="60" spans="1:17" ht="14.1" customHeight="1" x14ac:dyDescent="0.3">
      <c r="A60" s="232">
        <f ca="1">BerM1!Y60</f>
        <v>0</v>
      </c>
      <c r="B60" s="232">
        <f ca="1">BerM1!AU60</f>
        <v>0</v>
      </c>
      <c r="C60" s="233">
        <f ca="1">BerM1!Z60</f>
        <v>0</v>
      </c>
      <c r="D60" s="184">
        <f>Ident!A60</f>
        <v>0</v>
      </c>
      <c r="E60" s="162">
        <f>Ident!B60</f>
        <v>0</v>
      </c>
      <c r="F60" s="162">
        <f>Ident!C60</f>
        <v>0</v>
      </c>
      <c r="G60" s="162">
        <f>Ident!D60</f>
        <v>0</v>
      </c>
      <c r="H60" s="234">
        <f>BerM1!AC60</f>
        <v>0</v>
      </c>
      <c r="I60" s="234">
        <f>BerM1!AE60</f>
        <v>0</v>
      </c>
      <c r="J60" s="234">
        <f>BerM1!AF60</f>
        <v>0</v>
      </c>
      <c r="K60" s="234">
        <f>BerM1!AH60</f>
        <v>0</v>
      </c>
      <c r="L60" s="234">
        <f>BerM1!AI60</f>
        <v>0</v>
      </c>
      <c r="M60" s="234">
        <f>BerM1!AJ60</f>
        <v>0</v>
      </c>
      <c r="N60" s="234">
        <f>BerM1!AK60</f>
        <v>0</v>
      </c>
      <c r="O60" s="234">
        <f>BerM1!AL60</f>
        <v>0</v>
      </c>
      <c r="P60" s="234">
        <f>BerM1!AM60</f>
        <v>0</v>
      </c>
      <c r="Q60" s="235">
        <f>BerM1!AN60</f>
        <v>0</v>
      </c>
    </row>
    <row r="61" spans="1:17" ht="14.1" customHeight="1" x14ac:dyDescent="0.3">
      <c r="A61" s="232">
        <f ca="1">BerM1!Y61</f>
        <v>0</v>
      </c>
      <c r="B61" s="232">
        <f ca="1">BerM1!AU61</f>
        <v>0</v>
      </c>
      <c r="C61" s="233">
        <f ca="1">BerM1!Z61</f>
        <v>0</v>
      </c>
      <c r="D61" s="184">
        <f>Ident!A61</f>
        <v>0</v>
      </c>
      <c r="E61" s="162">
        <f>Ident!B61</f>
        <v>0</v>
      </c>
      <c r="F61" s="162">
        <f>Ident!C61</f>
        <v>0</v>
      </c>
      <c r="G61" s="162">
        <f>Ident!D61</f>
        <v>0</v>
      </c>
      <c r="H61" s="234">
        <f>BerM1!AC61</f>
        <v>0</v>
      </c>
      <c r="I61" s="234">
        <f>BerM1!AE61</f>
        <v>0</v>
      </c>
      <c r="J61" s="234">
        <f>BerM1!AF61</f>
        <v>0</v>
      </c>
      <c r="K61" s="234">
        <f>BerM1!AH61</f>
        <v>0</v>
      </c>
      <c r="L61" s="234">
        <f>BerM1!AI61</f>
        <v>0</v>
      </c>
      <c r="M61" s="234">
        <f>BerM1!AJ61</f>
        <v>0</v>
      </c>
      <c r="N61" s="234">
        <f>BerM1!AK61</f>
        <v>0</v>
      </c>
      <c r="O61" s="234">
        <f>BerM1!AL61</f>
        <v>0</v>
      </c>
      <c r="P61" s="234">
        <f>BerM1!AM61</f>
        <v>0</v>
      </c>
      <c r="Q61" s="235">
        <f>BerM1!AN61</f>
        <v>0</v>
      </c>
    </row>
    <row r="62" spans="1:17" ht="14.1" customHeight="1" x14ac:dyDescent="0.3">
      <c r="A62" s="232">
        <f ca="1">BerM1!Y62</f>
        <v>0</v>
      </c>
      <c r="B62" s="232">
        <f ca="1">BerM1!AU62</f>
        <v>0</v>
      </c>
      <c r="C62" s="233">
        <f ca="1">BerM1!Z62</f>
        <v>0</v>
      </c>
      <c r="D62" s="184">
        <f>Ident!A62</f>
        <v>0</v>
      </c>
      <c r="E62" s="162">
        <f>Ident!B62</f>
        <v>0</v>
      </c>
      <c r="F62" s="162">
        <f>Ident!C62</f>
        <v>0</v>
      </c>
      <c r="G62" s="162">
        <f>Ident!D62</f>
        <v>0</v>
      </c>
      <c r="H62" s="234">
        <f>BerM1!AC62</f>
        <v>0</v>
      </c>
      <c r="I62" s="234">
        <f>BerM1!AE62</f>
        <v>0</v>
      </c>
      <c r="J62" s="234">
        <f>BerM1!AF62</f>
        <v>0</v>
      </c>
      <c r="K62" s="234">
        <f>BerM1!AH62</f>
        <v>0</v>
      </c>
      <c r="L62" s="234">
        <f>BerM1!AI62</f>
        <v>0</v>
      </c>
      <c r="M62" s="234">
        <f>BerM1!AJ62</f>
        <v>0</v>
      </c>
      <c r="N62" s="234">
        <f>BerM1!AK62</f>
        <v>0</v>
      </c>
      <c r="O62" s="234">
        <f>BerM1!AL62</f>
        <v>0</v>
      </c>
      <c r="P62" s="234">
        <f>BerM1!AM62</f>
        <v>0</v>
      </c>
      <c r="Q62" s="235">
        <f>BerM1!AN62</f>
        <v>0</v>
      </c>
    </row>
    <row r="63" spans="1:17" ht="14.1" customHeight="1" x14ac:dyDescent="0.3">
      <c r="A63" s="232">
        <f ca="1">BerM1!Y63</f>
        <v>0</v>
      </c>
      <c r="B63" s="232">
        <f ca="1">BerM1!AU63</f>
        <v>0</v>
      </c>
      <c r="C63" s="233">
        <f ca="1">BerM1!Z63</f>
        <v>0</v>
      </c>
      <c r="D63" s="184">
        <f>Ident!A63</f>
        <v>0</v>
      </c>
      <c r="E63" s="162">
        <f>Ident!B63</f>
        <v>0</v>
      </c>
      <c r="F63" s="162">
        <f>Ident!C63</f>
        <v>0</v>
      </c>
      <c r="G63" s="162">
        <f>Ident!D63</f>
        <v>0</v>
      </c>
      <c r="H63" s="234">
        <f>BerM1!AC63</f>
        <v>0</v>
      </c>
      <c r="I63" s="234">
        <f>BerM1!AE63</f>
        <v>0</v>
      </c>
      <c r="J63" s="234">
        <f>BerM1!AF63</f>
        <v>0</v>
      </c>
      <c r="K63" s="234">
        <f>BerM1!AH63</f>
        <v>0</v>
      </c>
      <c r="L63" s="234">
        <f>BerM1!AI63</f>
        <v>0</v>
      </c>
      <c r="M63" s="234">
        <f>BerM1!AJ63</f>
        <v>0</v>
      </c>
      <c r="N63" s="234">
        <f>BerM1!AK63</f>
        <v>0</v>
      </c>
      <c r="O63" s="234">
        <f>BerM1!AL63</f>
        <v>0</v>
      </c>
      <c r="P63" s="234">
        <f>BerM1!AM63</f>
        <v>0</v>
      </c>
      <c r="Q63" s="235">
        <f>BerM1!AN63</f>
        <v>0</v>
      </c>
    </row>
    <row r="64" spans="1:17" ht="14.1" customHeight="1" x14ac:dyDescent="0.3">
      <c r="A64" s="232">
        <f ca="1">BerM1!Y64</f>
        <v>0</v>
      </c>
      <c r="B64" s="232">
        <f ca="1">BerM1!AU64</f>
        <v>0</v>
      </c>
      <c r="C64" s="233">
        <f ca="1">BerM1!Z64</f>
        <v>0</v>
      </c>
      <c r="D64" s="184">
        <f>Ident!A64</f>
        <v>0</v>
      </c>
      <c r="E64" s="162">
        <f>Ident!B64</f>
        <v>0</v>
      </c>
      <c r="F64" s="162">
        <f>Ident!C64</f>
        <v>0</v>
      </c>
      <c r="G64" s="162">
        <f>Ident!D64</f>
        <v>0</v>
      </c>
      <c r="H64" s="234">
        <f>BerM1!AC64</f>
        <v>0</v>
      </c>
      <c r="I64" s="234">
        <f>BerM1!AE64</f>
        <v>0</v>
      </c>
      <c r="J64" s="234">
        <f>BerM1!AF64</f>
        <v>0</v>
      </c>
      <c r="K64" s="234">
        <f>BerM1!AH64</f>
        <v>0</v>
      </c>
      <c r="L64" s="234">
        <f>BerM1!AI64</f>
        <v>0</v>
      </c>
      <c r="M64" s="234">
        <f>BerM1!AJ64</f>
        <v>0</v>
      </c>
      <c r="N64" s="234">
        <f>BerM1!AK64</f>
        <v>0</v>
      </c>
      <c r="O64" s="234">
        <f>BerM1!AL64</f>
        <v>0</v>
      </c>
      <c r="P64" s="234">
        <f>BerM1!AM64</f>
        <v>0</v>
      </c>
      <c r="Q64" s="235">
        <f>BerM1!AN64</f>
        <v>0</v>
      </c>
    </row>
    <row r="65" spans="1:17" ht="14.1" customHeight="1" x14ac:dyDescent="0.3">
      <c r="A65" s="232">
        <f ca="1">BerM1!Y65</f>
        <v>0</v>
      </c>
      <c r="B65" s="232">
        <f ca="1">BerM1!AU65</f>
        <v>0</v>
      </c>
      <c r="C65" s="233">
        <f ca="1">BerM1!Z65</f>
        <v>0</v>
      </c>
      <c r="D65" s="184">
        <f>Ident!A65</f>
        <v>0</v>
      </c>
      <c r="E65" s="162">
        <f>Ident!B65</f>
        <v>0</v>
      </c>
      <c r="F65" s="162">
        <f>Ident!C65</f>
        <v>0</v>
      </c>
      <c r="G65" s="162">
        <f>Ident!D65</f>
        <v>0</v>
      </c>
      <c r="H65" s="234">
        <f>BerM1!AC65</f>
        <v>0</v>
      </c>
      <c r="I65" s="234">
        <f>BerM1!AE65</f>
        <v>0</v>
      </c>
      <c r="J65" s="234">
        <f>BerM1!AF65</f>
        <v>0</v>
      </c>
      <c r="K65" s="234">
        <f>BerM1!AH65</f>
        <v>0</v>
      </c>
      <c r="L65" s="234">
        <f>BerM1!AI65</f>
        <v>0</v>
      </c>
      <c r="M65" s="234">
        <f>BerM1!AJ65</f>
        <v>0</v>
      </c>
      <c r="N65" s="234">
        <f>BerM1!AK65</f>
        <v>0</v>
      </c>
      <c r="O65" s="234">
        <f>BerM1!AL65</f>
        <v>0</v>
      </c>
      <c r="P65" s="234">
        <f>BerM1!AM65</f>
        <v>0</v>
      </c>
      <c r="Q65" s="235">
        <f>BerM1!AN65</f>
        <v>0</v>
      </c>
    </row>
    <row r="66" spans="1:17" ht="14.1" customHeight="1" x14ac:dyDescent="0.3">
      <c r="A66" s="232">
        <f ca="1">BerM1!Y66</f>
        <v>0</v>
      </c>
      <c r="B66" s="232">
        <f ca="1">BerM1!AU66</f>
        <v>0</v>
      </c>
      <c r="C66" s="233">
        <f ca="1">BerM1!Z66</f>
        <v>0</v>
      </c>
      <c r="D66" s="184">
        <f>Ident!A66</f>
        <v>0</v>
      </c>
      <c r="E66" s="162">
        <f>Ident!B66</f>
        <v>0</v>
      </c>
      <c r="F66" s="162">
        <f>Ident!C66</f>
        <v>0</v>
      </c>
      <c r="G66" s="162">
        <f>Ident!D66</f>
        <v>0</v>
      </c>
      <c r="H66" s="234">
        <f>BerM1!AC66</f>
        <v>0</v>
      </c>
      <c r="I66" s="234">
        <f>BerM1!AE66</f>
        <v>0</v>
      </c>
      <c r="J66" s="234">
        <f>BerM1!AF66</f>
        <v>0</v>
      </c>
      <c r="K66" s="234">
        <f>BerM1!AH66</f>
        <v>0</v>
      </c>
      <c r="L66" s="234">
        <f>BerM1!AI66</f>
        <v>0</v>
      </c>
      <c r="M66" s="234">
        <f>BerM1!AJ66</f>
        <v>0</v>
      </c>
      <c r="N66" s="234">
        <f>BerM1!AK66</f>
        <v>0</v>
      </c>
      <c r="O66" s="234">
        <f>BerM1!AL66</f>
        <v>0</v>
      </c>
      <c r="P66" s="234">
        <f>BerM1!AM66</f>
        <v>0</v>
      </c>
      <c r="Q66" s="235">
        <f>BerM1!AN66</f>
        <v>0</v>
      </c>
    </row>
    <row r="67" spans="1:17" ht="14.1" customHeight="1" x14ac:dyDescent="0.3">
      <c r="A67" s="232">
        <f ca="1">BerM1!Y67</f>
        <v>0</v>
      </c>
      <c r="B67" s="232">
        <f ca="1">BerM1!AU67</f>
        <v>0</v>
      </c>
      <c r="C67" s="233">
        <f ca="1">BerM1!Z67</f>
        <v>0</v>
      </c>
      <c r="D67" s="184">
        <f>Ident!A67</f>
        <v>0</v>
      </c>
      <c r="E67" s="162">
        <f>Ident!B67</f>
        <v>0</v>
      </c>
      <c r="F67" s="162">
        <f>Ident!C67</f>
        <v>0</v>
      </c>
      <c r="G67" s="162">
        <f>Ident!D67</f>
        <v>0</v>
      </c>
      <c r="H67" s="234">
        <f>BerM1!AC67</f>
        <v>0</v>
      </c>
      <c r="I67" s="234">
        <f>BerM1!AE67</f>
        <v>0</v>
      </c>
      <c r="J67" s="234">
        <f>BerM1!AF67</f>
        <v>0</v>
      </c>
      <c r="K67" s="234">
        <f>BerM1!AH67</f>
        <v>0</v>
      </c>
      <c r="L67" s="234">
        <f>BerM1!AI67</f>
        <v>0</v>
      </c>
      <c r="M67" s="234">
        <f>BerM1!AJ67</f>
        <v>0</v>
      </c>
      <c r="N67" s="234">
        <f>BerM1!AK67</f>
        <v>0</v>
      </c>
      <c r="O67" s="234">
        <f>BerM1!AL67</f>
        <v>0</v>
      </c>
      <c r="P67" s="234">
        <f>BerM1!AM67</f>
        <v>0</v>
      </c>
      <c r="Q67" s="235">
        <f>BerM1!AN67</f>
        <v>0</v>
      </c>
    </row>
    <row r="68" spans="1:17" ht="14.1" customHeight="1" x14ac:dyDescent="0.3">
      <c r="A68" s="232">
        <f ca="1">BerM1!Y68</f>
        <v>0</v>
      </c>
      <c r="B68" s="232">
        <f ca="1">BerM1!AU68</f>
        <v>0</v>
      </c>
      <c r="C68" s="233">
        <f ca="1">BerM1!Z68</f>
        <v>0</v>
      </c>
      <c r="D68" s="184">
        <f>Ident!A68</f>
        <v>0</v>
      </c>
      <c r="E68" s="162">
        <f>Ident!B68</f>
        <v>0</v>
      </c>
      <c r="F68" s="162">
        <f>Ident!C68</f>
        <v>0</v>
      </c>
      <c r="G68" s="162">
        <f>Ident!D68</f>
        <v>0</v>
      </c>
      <c r="H68" s="234">
        <f>BerM1!AC68</f>
        <v>0</v>
      </c>
      <c r="I68" s="234">
        <f>BerM1!AE68</f>
        <v>0</v>
      </c>
      <c r="J68" s="234">
        <f>BerM1!AF68</f>
        <v>0</v>
      </c>
      <c r="K68" s="234">
        <f>BerM1!AH68</f>
        <v>0</v>
      </c>
      <c r="L68" s="234">
        <f>BerM1!AI68</f>
        <v>0</v>
      </c>
      <c r="M68" s="234">
        <f>BerM1!AJ68</f>
        <v>0</v>
      </c>
      <c r="N68" s="234">
        <f>BerM1!AK68</f>
        <v>0</v>
      </c>
      <c r="O68" s="234">
        <f>BerM1!AL68</f>
        <v>0</v>
      </c>
      <c r="P68" s="234">
        <f>BerM1!AM68</f>
        <v>0</v>
      </c>
      <c r="Q68" s="235">
        <f>BerM1!AN68</f>
        <v>0</v>
      </c>
    </row>
    <row r="69" spans="1:17" ht="14.1" customHeight="1" x14ac:dyDescent="0.3">
      <c r="A69" s="232">
        <f ca="1">BerM1!Y69</f>
        <v>0</v>
      </c>
      <c r="B69" s="232">
        <f ca="1">BerM1!AU69</f>
        <v>0</v>
      </c>
      <c r="C69" s="233">
        <f ca="1">BerM1!Z69</f>
        <v>0</v>
      </c>
      <c r="D69" s="184">
        <f>Ident!A69</f>
        <v>0</v>
      </c>
      <c r="E69" s="162">
        <f>Ident!B69</f>
        <v>0</v>
      </c>
      <c r="F69" s="162">
        <f>Ident!C69</f>
        <v>0</v>
      </c>
      <c r="G69" s="162">
        <f>Ident!D69</f>
        <v>0</v>
      </c>
      <c r="H69" s="234">
        <f>BerM1!AC69</f>
        <v>0</v>
      </c>
      <c r="I69" s="234">
        <f>BerM1!AE69</f>
        <v>0</v>
      </c>
      <c r="J69" s="234">
        <f>BerM1!AF69</f>
        <v>0</v>
      </c>
      <c r="K69" s="234">
        <f>BerM1!AH69</f>
        <v>0</v>
      </c>
      <c r="L69" s="234">
        <f>BerM1!AI69</f>
        <v>0</v>
      </c>
      <c r="M69" s="234">
        <f>BerM1!AJ69</f>
        <v>0</v>
      </c>
      <c r="N69" s="234">
        <f>BerM1!AK69</f>
        <v>0</v>
      </c>
      <c r="O69" s="234">
        <f>BerM1!AL69</f>
        <v>0</v>
      </c>
      <c r="P69" s="234">
        <f>BerM1!AM69</f>
        <v>0</v>
      </c>
      <c r="Q69" s="235">
        <f>BerM1!AN69</f>
        <v>0</v>
      </c>
    </row>
    <row r="70" spans="1:17" ht="14.1" customHeight="1" x14ac:dyDescent="0.3">
      <c r="A70" s="232">
        <f ca="1">BerM1!Y70</f>
        <v>0</v>
      </c>
      <c r="B70" s="232">
        <f ca="1">BerM1!AU70</f>
        <v>0</v>
      </c>
      <c r="C70" s="233">
        <f ca="1">BerM1!Z70</f>
        <v>0</v>
      </c>
      <c r="D70" s="184">
        <f>Ident!A70</f>
        <v>0</v>
      </c>
      <c r="E70" s="162">
        <f>Ident!B70</f>
        <v>0</v>
      </c>
      <c r="F70" s="162">
        <f>Ident!C70</f>
        <v>0</v>
      </c>
      <c r="G70" s="162">
        <f>Ident!D70</f>
        <v>0</v>
      </c>
      <c r="H70" s="234">
        <f>BerM1!AC70</f>
        <v>0</v>
      </c>
      <c r="I70" s="234">
        <f>BerM1!AE70</f>
        <v>0</v>
      </c>
      <c r="J70" s="234">
        <f>BerM1!AF70</f>
        <v>0</v>
      </c>
      <c r="K70" s="234">
        <f>BerM1!AH70</f>
        <v>0</v>
      </c>
      <c r="L70" s="234">
        <f>BerM1!AI70</f>
        <v>0</v>
      </c>
      <c r="M70" s="234">
        <f>BerM1!AJ70</f>
        <v>0</v>
      </c>
      <c r="N70" s="234">
        <f>BerM1!AK70</f>
        <v>0</v>
      </c>
      <c r="O70" s="234">
        <f>BerM1!AL70</f>
        <v>0</v>
      </c>
      <c r="P70" s="234">
        <f>BerM1!AM70</f>
        <v>0</v>
      </c>
      <c r="Q70" s="235">
        <f>BerM1!AN70</f>
        <v>0</v>
      </c>
    </row>
    <row r="71" spans="1:17" ht="14.1" customHeight="1" x14ac:dyDescent="0.3">
      <c r="A71" s="232">
        <f ca="1">BerM1!Y71</f>
        <v>0</v>
      </c>
      <c r="B71" s="232">
        <f ca="1">BerM1!AU71</f>
        <v>0</v>
      </c>
      <c r="C71" s="233">
        <f ca="1">BerM1!Z71</f>
        <v>0</v>
      </c>
      <c r="D71" s="184">
        <f>Ident!A71</f>
        <v>0</v>
      </c>
      <c r="E71" s="162">
        <f>Ident!B71</f>
        <v>0</v>
      </c>
      <c r="F71" s="162">
        <f>Ident!C71</f>
        <v>0</v>
      </c>
      <c r="G71" s="162">
        <f>Ident!D71</f>
        <v>0</v>
      </c>
      <c r="H71" s="234">
        <f>BerM1!AC71</f>
        <v>0</v>
      </c>
      <c r="I71" s="234">
        <f>BerM1!AE71</f>
        <v>0</v>
      </c>
      <c r="J71" s="234">
        <f>BerM1!AF71</f>
        <v>0</v>
      </c>
      <c r="K71" s="234">
        <f>BerM1!AH71</f>
        <v>0</v>
      </c>
      <c r="L71" s="234">
        <f>BerM1!AI71</f>
        <v>0</v>
      </c>
      <c r="M71" s="234">
        <f>BerM1!AJ71</f>
        <v>0</v>
      </c>
      <c r="N71" s="234">
        <f>BerM1!AK71</f>
        <v>0</v>
      </c>
      <c r="O71" s="234">
        <f>BerM1!AL71</f>
        <v>0</v>
      </c>
      <c r="P71" s="234">
        <f>BerM1!AM71</f>
        <v>0</v>
      </c>
      <c r="Q71" s="235">
        <f>BerM1!AN71</f>
        <v>0</v>
      </c>
    </row>
    <row r="72" spans="1:17" ht="14.1" customHeight="1" x14ac:dyDescent="0.3">
      <c r="A72" s="232">
        <f ca="1">BerM1!Y72</f>
        <v>0</v>
      </c>
      <c r="B72" s="232">
        <f ca="1">BerM1!AU72</f>
        <v>0</v>
      </c>
      <c r="C72" s="233">
        <f ca="1">BerM1!Z72</f>
        <v>0</v>
      </c>
      <c r="D72" s="184">
        <f>Ident!A72</f>
        <v>0</v>
      </c>
      <c r="E72" s="162">
        <f>Ident!B72</f>
        <v>0</v>
      </c>
      <c r="F72" s="162">
        <f>Ident!C72</f>
        <v>0</v>
      </c>
      <c r="G72" s="162">
        <f>Ident!D72</f>
        <v>0</v>
      </c>
      <c r="H72" s="234">
        <f>BerM1!AC72</f>
        <v>0</v>
      </c>
      <c r="I72" s="234">
        <f>BerM1!AE72</f>
        <v>0</v>
      </c>
      <c r="J72" s="234">
        <f>BerM1!AF72</f>
        <v>0</v>
      </c>
      <c r="K72" s="234">
        <f>BerM1!AH72</f>
        <v>0</v>
      </c>
      <c r="L72" s="234">
        <f>BerM1!AI72</f>
        <v>0</v>
      </c>
      <c r="M72" s="234">
        <f>BerM1!AJ72</f>
        <v>0</v>
      </c>
      <c r="N72" s="234">
        <f>BerM1!AK72</f>
        <v>0</v>
      </c>
      <c r="O72" s="234">
        <f>BerM1!AL72</f>
        <v>0</v>
      </c>
      <c r="P72" s="234">
        <f>BerM1!AM72</f>
        <v>0</v>
      </c>
      <c r="Q72" s="235">
        <f>BerM1!AN72</f>
        <v>0</v>
      </c>
    </row>
    <row r="73" spans="1:17" ht="14.1" customHeight="1" x14ac:dyDescent="0.3">
      <c r="A73" s="232">
        <f ca="1">BerM1!Y73</f>
        <v>0</v>
      </c>
      <c r="B73" s="232">
        <f ca="1">BerM1!AU73</f>
        <v>0</v>
      </c>
      <c r="C73" s="233">
        <f ca="1">BerM1!Z73</f>
        <v>0</v>
      </c>
      <c r="D73" s="184">
        <f>Ident!A73</f>
        <v>0</v>
      </c>
      <c r="E73" s="162">
        <f>Ident!B73</f>
        <v>0</v>
      </c>
      <c r="F73" s="162">
        <f>Ident!C73</f>
        <v>0</v>
      </c>
      <c r="G73" s="162">
        <f>Ident!D73</f>
        <v>0</v>
      </c>
      <c r="H73" s="234">
        <f>BerM1!AC73</f>
        <v>0</v>
      </c>
      <c r="I73" s="234">
        <f>BerM1!AE73</f>
        <v>0</v>
      </c>
      <c r="J73" s="234">
        <f>BerM1!AF73</f>
        <v>0</v>
      </c>
      <c r="K73" s="234">
        <f>BerM1!AH73</f>
        <v>0</v>
      </c>
      <c r="L73" s="234">
        <f>BerM1!AI73</f>
        <v>0</v>
      </c>
      <c r="M73" s="234">
        <f>BerM1!AJ73</f>
        <v>0</v>
      </c>
      <c r="N73" s="234">
        <f>BerM1!AK73</f>
        <v>0</v>
      </c>
      <c r="O73" s="234">
        <f>BerM1!AL73</f>
        <v>0</v>
      </c>
      <c r="P73" s="234">
        <f>BerM1!AM73</f>
        <v>0</v>
      </c>
      <c r="Q73" s="235">
        <f>BerM1!AN73</f>
        <v>0</v>
      </c>
    </row>
    <row r="74" spans="1:17" ht="14.1" customHeight="1" x14ac:dyDescent="0.3">
      <c r="A74" s="232">
        <f ca="1">BerM1!Y74</f>
        <v>0</v>
      </c>
      <c r="B74" s="232">
        <f ca="1">BerM1!AU74</f>
        <v>0</v>
      </c>
      <c r="C74" s="233">
        <f ca="1">BerM1!Z74</f>
        <v>0</v>
      </c>
      <c r="D74" s="184">
        <f>Ident!A74</f>
        <v>0</v>
      </c>
      <c r="E74" s="162">
        <f>Ident!B74</f>
        <v>0</v>
      </c>
      <c r="F74" s="162">
        <f>Ident!C74</f>
        <v>0</v>
      </c>
      <c r="G74" s="162">
        <f>Ident!D74</f>
        <v>0</v>
      </c>
      <c r="H74" s="234">
        <f>BerM1!AC74</f>
        <v>0</v>
      </c>
      <c r="I74" s="234">
        <f>BerM1!AE74</f>
        <v>0</v>
      </c>
      <c r="J74" s="234">
        <f>BerM1!AF74</f>
        <v>0</v>
      </c>
      <c r="K74" s="234">
        <f>BerM1!AH74</f>
        <v>0</v>
      </c>
      <c r="L74" s="234">
        <f>BerM1!AI74</f>
        <v>0</v>
      </c>
      <c r="M74" s="234">
        <f>BerM1!AJ74</f>
        <v>0</v>
      </c>
      <c r="N74" s="234">
        <f>BerM1!AK74</f>
        <v>0</v>
      </c>
      <c r="O74" s="234">
        <f>BerM1!AL74</f>
        <v>0</v>
      </c>
      <c r="P74" s="234">
        <f>BerM1!AM74</f>
        <v>0</v>
      </c>
      <c r="Q74" s="235">
        <f>BerM1!AN74</f>
        <v>0</v>
      </c>
    </row>
    <row r="75" spans="1:17" ht="14.1" customHeight="1" x14ac:dyDescent="0.3">
      <c r="A75" s="232">
        <f ca="1">BerM1!Y75</f>
        <v>0</v>
      </c>
      <c r="B75" s="232">
        <f ca="1">BerM1!AU75</f>
        <v>0</v>
      </c>
      <c r="C75" s="233">
        <f ca="1">BerM1!Z75</f>
        <v>0</v>
      </c>
      <c r="D75" s="184">
        <f>Ident!A75</f>
        <v>0</v>
      </c>
      <c r="E75" s="162">
        <f>Ident!B75</f>
        <v>0</v>
      </c>
      <c r="F75" s="162">
        <f>Ident!C75</f>
        <v>0</v>
      </c>
      <c r="G75" s="162">
        <f>Ident!D75</f>
        <v>0</v>
      </c>
      <c r="H75" s="234">
        <f>BerM1!AC75</f>
        <v>0</v>
      </c>
      <c r="I75" s="234">
        <f>BerM1!AE75</f>
        <v>0</v>
      </c>
      <c r="J75" s="234">
        <f>BerM1!AF75</f>
        <v>0</v>
      </c>
      <c r="K75" s="234">
        <f>BerM1!AH75</f>
        <v>0</v>
      </c>
      <c r="L75" s="234">
        <f>BerM1!AI75</f>
        <v>0</v>
      </c>
      <c r="M75" s="234">
        <f>BerM1!AJ75</f>
        <v>0</v>
      </c>
      <c r="N75" s="234">
        <f>BerM1!AK75</f>
        <v>0</v>
      </c>
      <c r="O75" s="234">
        <f>BerM1!AL75</f>
        <v>0</v>
      </c>
      <c r="P75" s="234">
        <f>BerM1!AM75</f>
        <v>0</v>
      </c>
      <c r="Q75" s="235">
        <f>BerM1!AN75</f>
        <v>0</v>
      </c>
    </row>
    <row r="76" spans="1:17" ht="14.1" customHeight="1" x14ac:dyDescent="0.3">
      <c r="A76" s="232">
        <f ca="1">BerM1!Y76</f>
        <v>0</v>
      </c>
      <c r="B76" s="232">
        <f ca="1">BerM1!AU76</f>
        <v>0</v>
      </c>
      <c r="C76" s="233">
        <f ca="1">BerM1!Z76</f>
        <v>0</v>
      </c>
      <c r="D76" s="184">
        <f>Ident!A76</f>
        <v>0</v>
      </c>
      <c r="E76" s="162">
        <f>Ident!B76</f>
        <v>0</v>
      </c>
      <c r="F76" s="162">
        <f>Ident!C76</f>
        <v>0</v>
      </c>
      <c r="G76" s="162">
        <f>Ident!D76</f>
        <v>0</v>
      </c>
      <c r="H76" s="234">
        <f>BerM1!AC76</f>
        <v>0</v>
      </c>
      <c r="I76" s="234">
        <f>BerM1!AE76</f>
        <v>0</v>
      </c>
      <c r="J76" s="234">
        <f>BerM1!AF76</f>
        <v>0</v>
      </c>
      <c r="K76" s="234">
        <f>BerM1!AH76</f>
        <v>0</v>
      </c>
      <c r="L76" s="234">
        <f>BerM1!AI76</f>
        <v>0</v>
      </c>
      <c r="M76" s="234">
        <f>BerM1!AJ76</f>
        <v>0</v>
      </c>
      <c r="N76" s="234">
        <f>BerM1!AK76</f>
        <v>0</v>
      </c>
      <c r="O76" s="234">
        <f>BerM1!AL76</f>
        <v>0</v>
      </c>
      <c r="P76" s="234">
        <f>BerM1!AM76</f>
        <v>0</v>
      </c>
      <c r="Q76" s="235">
        <f>BerM1!AN76</f>
        <v>0</v>
      </c>
    </row>
    <row r="77" spans="1:17" ht="14.1" customHeight="1" x14ac:dyDescent="0.3">
      <c r="A77" s="232">
        <f ca="1">BerM1!Y77</f>
        <v>0</v>
      </c>
      <c r="B77" s="232">
        <f ca="1">BerM1!AU77</f>
        <v>0</v>
      </c>
      <c r="C77" s="233">
        <f ca="1">BerM1!Z77</f>
        <v>0</v>
      </c>
      <c r="D77" s="184">
        <f>Ident!A77</f>
        <v>0</v>
      </c>
      <c r="E77" s="162">
        <f>Ident!B77</f>
        <v>0</v>
      </c>
      <c r="F77" s="162">
        <f>Ident!C77</f>
        <v>0</v>
      </c>
      <c r="G77" s="162">
        <f>Ident!D77</f>
        <v>0</v>
      </c>
      <c r="H77" s="234">
        <f>BerM1!AC77</f>
        <v>0</v>
      </c>
      <c r="I77" s="234">
        <f>BerM1!AE77</f>
        <v>0</v>
      </c>
      <c r="J77" s="234">
        <f>BerM1!AF77</f>
        <v>0</v>
      </c>
      <c r="K77" s="234">
        <f>BerM1!AH77</f>
        <v>0</v>
      </c>
      <c r="L77" s="234">
        <f>BerM1!AI77</f>
        <v>0</v>
      </c>
      <c r="M77" s="234">
        <f>BerM1!AJ77</f>
        <v>0</v>
      </c>
      <c r="N77" s="234">
        <f>BerM1!AK77</f>
        <v>0</v>
      </c>
      <c r="O77" s="234">
        <f>BerM1!AL77</f>
        <v>0</v>
      </c>
      <c r="P77" s="234">
        <f>BerM1!AM77</f>
        <v>0</v>
      </c>
      <c r="Q77" s="235">
        <f>BerM1!AN77</f>
        <v>0</v>
      </c>
    </row>
    <row r="78" spans="1:17" ht="14.1" customHeight="1" x14ac:dyDescent="0.3">
      <c r="A78" s="232">
        <f ca="1">BerM1!Y78</f>
        <v>0</v>
      </c>
      <c r="B78" s="232">
        <f ca="1">BerM1!AU78</f>
        <v>0</v>
      </c>
      <c r="C78" s="233">
        <f ca="1">BerM1!Z78</f>
        <v>0</v>
      </c>
      <c r="D78" s="184">
        <f>Ident!A78</f>
        <v>0</v>
      </c>
      <c r="E78" s="162">
        <f>Ident!B78</f>
        <v>0</v>
      </c>
      <c r="F78" s="162">
        <f>Ident!C78</f>
        <v>0</v>
      </c>
      <c r="G78" s="162">
        <f>Ident!D78</f>
        <v>0</v>
      </c>
      <c r="H78" s="234">
        <f>BerM1!AC78</f>
        <v>0</v>
      </c>
      <c r="I78" s="234">
        <f>BerM1!AE78</f>
        <v>0</v>
      </c>
      <c r="J78" s="234">
        <f>BerM1!AF78</f>
        <v>0</v>
      </c>
      <c r="K78" s="234">
        <f>BerM1!AH78</f>
        <v>0</v>
      </c>
      <c r="L78" s="234">
        <f>BerM1!AI78</f>
        <v>0</v>
      </c>
      <c r="M78" s="234">
        <f>BerM1!AJ78</f>
        <v>0</v>
      </c>
      <c r="N78" s="234">
        <f>BerM1!AK78</f>
        <v>0</v>
      </c>
      <c r="O78" s="234">
        <f>BerM1!AL78</f>
        <v>0</v>
      </c>
      <c r="P78" s="234">
        <f>BerM1!AM78</f>
        <v>0</v>
      </c>
      <c r="Q78" s="235">
        <f>BerM1!AN78</f>
        <v>0</v>
      </c>
    </row>
    <row r="79" spans="1:17" ht="14.1" customHeight="1" x14ac:dyDescent="0.3">
      <c r="A79" s="232">
        <f ca="1">BerM1!Y79</f>
        <v>0</v>
      </c>
      <c r="B79" s="232">
        <f ca="1">BerM1!AU79</f>
        <v>0</v>
      </c>
      <c r="C79" s="233">
        <f ca="1">BerM1!Z79</f>
        <v>0</v>
      </c>
      <c r="D79" s="184">
        <f>Ident!A79</f>
        <v>0</v>
      </c>
      <c r="E79" s="162">
        <f>Ident!B79</f>
        <v>0</v>
      </c>
      <c r="F79" s="162">
        <f>Ident!C79</f>
        <v>0</v>
      </c>
      <c r="G79" s="162">
        <f>Ident!D79</f>
        <v>0</v>
      </c>
      <c r="H79" s="234">
        <f>BerM1!AC79</f>
        <v>0</v>
      </c>
      <c r="I79" s="234">
        <f>BerM1!AE79</f>
        <v>0</v>
      </c>
      <c r="J79" s="234">
        <f>BerM1!AF79</f>
        <v>0</v>
      </c>
      <c r="K79" s="234">
        <f>BerM1!AH79</f>
        <v>0</v>
      </c>
      <c r="L79" s="234">
        <f>BerM1!AI79</f>
        <v>0</v>
      </c>
      <c r="M79" s="234">
        <f>BerM1!AJ79</f>
        <v>0</v>
      </c>
      <c r="N79" s="234">
        <f>BerM1!AK79</f>
        <v>0</v>
      </c>
      <c r="O79" s="234">
        <f>BerM1!AL79</f>
        <v>0</v>
      </c>
      <c r="P79" s="234">
        <f>BerM1!AM79</f>
        <v>0</v>
      </c>
      <c r="Q79" s="235">
        <f>BerM1!AN79</f>
        <v>0</v>
      </c>
    </row>
    <row r="80" spans="1:17" ht="14.1" customHeight="1" x14ac:dyDescent="0.3">
      <c r="A80" s="232">
        <f ca="1">BerM1!Y80</f>
        <v>0</v>
      </c>
      <c r="B80" s="232">
        <f ca="1">BerM1!AU80</f>
        <v>0</v>
      </c>
      <c r="C80" s="233">
        <f ca="1">BerM1!Z80</f>
        <v>0</v>
      </c>
      <c r="D80" s="184">
        <f>Ident!A80</f>
        <v>0</v>
      </c>
      <c r="E80" s="162">
        <f>Ident!B80</f>
        <v>0</v>
      </c>
      <c r="F80" s="162">
        <f>Ident!C80</f>
        <v>0</v>
      </c>
      <c r="G80" s="162">
        <f>Ident!D80</f>
        <v>0</v>
      </c>
      <c r="H80" s="234">
        <f>BerM1!AC80</f>
        <v>0</v>
      </c>
      <c r="I80" s="234">
        <f>BerM1!AE80</f>
        <v>0</v>
      </c>
      <c r="J80" s="234">
        <f>BerM1!AF80</f>
        <v>0</v>
      </c>
      <c r="K80" s="234">
        <f>BerM1!AH80</f>
        <v>0</v>
      </c>
      <c r="L80" s="234">
        <f>BerM1!AI80</f>
        <v>0</v>
      </c>
      <c r="M80" s="234">
        <f>BerM1!AJ80</f>
        <v>0</v>
      </c>
      <c r="N80" s="234">
        <f>BerM1!AK80</f>
        <v>0</v>
      </c>
      <c r="O80" s="234">
        <f>BerM1!AL80</f>
        <v>0</v>
      </c>
      <c r="P80" s="234">
        <f>BerM1!AM80</f>
        <v>0</v>
      </c>
      <c r="Q80" s="235">
        <f>BerM1!AN80</f>
        <v>0</v>
      </c>
    </row>
    <row r="81" spans="1:17" ht="14.1" customHeight="1" x14ac:dyDescent="0.3">
      <c r="A81" s="232">
        <f ca="1">BerM1!Y81</f>
        <v>0</v>
      </c>
      <c r="B81" s="232">
        <f ca="1">BerM1!AU81</f>
        <v>0</v>
      </c>
      <c r="C81" s="233">
        <f ca="1">BerM1!Z81</f>
        <v>0</v>
      </c>
      <c r="D81" s="184">
        <f>Ident!A81</f>
        <v>0</v>
      </c>
      <c r="E81" s="162">
        <f>Ident!B81</f>
        <v>0</v>
      </c>
      <c r="F81" s="162">
        <f>Ident!C81</f>
        <v>0</v>
      </c>
      <c r="G81" s="162">
        <f>Ident!D81</f>
        <v>0</v>
      </c>
      <c r="H81" s="234">
        <f>BerM1!AC81</f>
        <v>0</v>
      </c>
      <c r="I81" s="234">
        <f>BerM1!AE81</f>
        <v>0</v>
      </c>
      <c r="J81" s="234">
        <f>BerM1!AF81</f>
        <v>0</v>
      </c>
      <c r="K81" s="234">
        <f>BerM1!AH81</f>
        <v>0</v>
      </c>
      <c r="L81" s="234">
        <f>BerM1!AI81</f>
        <v>0</v>
      </c>
      <c r="M81" s="234">
        <f>BerM1!AJ81</f>
        <v>0</v>
      </c>
      <c r="N81" s="234">
        <f>BerM1!AK81</f>
        <v>0</v>
      </c>
      <c r="O81" s="234">
        <f>BerM1!AL81</f>
        <v>0</v>
      </c>
      <c r="P81" s="234">
        <f>BerM1!AM81</f>
        <v>0</v>
      </c>
      <c r="Q81" s="235">
        <f>BerM1!AN81</f>
        <v>0</v>
      </c>
    </row>
    <row r="82" spans="1:17" ht="14.1" customHeight="1" x14ac:dyDescent="0.3">
      <c r="A82" s="232">
        <f ca="1">BerM1!Y82</f>
        <v>0</v>
      </c>
      <c r="B82" s="232">
        <f ca="1">BerM1!AU82</f>
        <v>0</v>
      </c>
      <c r="C82" s="233">
        <f ca="1">BerM1!Z82</f>
        <v>0</v>
      </c>
      <c r="D82" s="184">
        <f>Ident!A82</f>
        <v>0</v>
      </c>
      <c r="E82" s="162">
        <f>Ident!B82</f>
        <v>0</v>
      </c>
      <c r="F82" s="162">
        <f>Ident!C82</f>
        <v>0</v>
      </c>
      <c r="G82" s="162">
        <f>Ident!D82</f>
        <v>0</v>
      </c>
      <c r="H82" s="234">
        <f>BerM1!AC82</f>
        <v>0</v>
      </c>
      <c r="I82" s="234">
        <f>BerM1!AE82</f>
        <v>0</v>
      </c>
      <c r="J82" s="234">
        <f>BerM1!AF82</f>
        <v>0</v>
      </c>
      <c r="K82" s="234">
        <f>BerM1!AH82</f>
        <v>0</v>
      </c>
      <c r="L82" s="234">
        <f>BerM1!AI82</f>
        <v>0</v>
      </c>
      <c r="M82" s="234">
        <f>BerM1!AJ82</f>
        <v>0</v>
      </c>
      <c r="N82" s="234">
        <f>BerM1!AK82</f>
        <v>0</v>
      </c>
      <c r="O82" s="234">
        <f>BerM1!AL82</f>
        <v>0</v>
      </c>
      <c r="P82" s="234">
        <f>BerM1!AM82</f>
        <v>0</v>
      </c>
      <c r="Q82" s="235">
        <f>BerM1!AN82</f>
        <v>0</v>
      </c>
    </row>
    <row r="83" spans="1:17" ht="14.1" customHeight="1" x14ac:dyDescent="0.3">
      <c r="A83" s="232">
        <f ca="1">BerM1!Y83</f>
        <v>0</v>
      </c>
      <c r="B83" s="232">
        <f ca="1">BerM1!AU83</f>
        <v>0</v>
      </c>
      <c r="C83" s="233">
        <f ca="1">BerM1!Z83</f>
        <v>0</v>
      </c>
      <c r="D83" s="184">
        <f>Ident!A83</f>
        <v>0</v>
      </c>
      <c r="E83" s="162">
        <f>Ident!B83</f>
        <v>0</v>
      </c>
      <c r="F83" s="162">
        <f>Ident!C83</f>
        <v>0</v>
      </c>
      <c r="G83" s="162">
        <f>Ident!D83</f>
        <v>0</v>
      </c>
      <c r="H83" s="234">
        <f>BerM1!AC83</f>
        <v>0</v>
      </c>
      <c r="I83" s="234">
        <f>BerM1!AE83</f>
        <v>0</v>
      </c>
      <c r="J83" s="234">
        <f>BerM1!AF83</f>
        <v>0</v>
      </c>
      <c r="K83" s="234">
        <f>BerM1!AH83</f>
        <v>0</v>
      </c>
      <c r="L83" s="234">
        <f>BerM1!AI83</f>
        <v>0</v>
      </c>
      <c r="M83" s="234">
        <f>BerM1!AJ83</f>
        <v>0</v>
      </c>
      <c r="N83" s="234">
        <f>BerM1!AK83</f>
        <v>0</v>
      </c>
      <c r="O83" s="234">
        <f>BerM1!AL83</f>
        <v>0</v>
      </c>
      <c r="P83" s="234">
        <f>BerM1!AM83</f>
        <v>0</v>
      </c>
      <c r="Q83" s="235">
        <f>BerM1!AN83</f>
        <v>0</v>
      </c>
    </row>
    <row r="84" spans="1:17" ht="14.1" customHeight="1" x14ac:dyDescent="0.3">
      <c r="A84" s="232">
        <f ca="1">BerM1!Y84</f>
        <v>0</v>
      </c>
      <c r="B84" s="232">
        <f ca="1">BerM1!AU84</f>
        <v>0</v>
      </c>
      <c r="C84" s="233">
        <f ca="1">BerM1!Z84</f>
        <v>0</v>
      </c>
      <c r="D84" s="184">
        <f>Ident!A84</f>
        <v>0</v>
      </c>
      <c r="E84" s="162">
        <f>Ident!B84</f>
        <v>0</v>
      </c>
      <c r="F84" s="162">
        <f>Ident!C84</f>
        <v>0</v>
      </c>
      <c r="G84" s="162">
        <f>Ident!D84</f>
        <v>0</v>
      </c>
      <c r="H84" s="234">
        <f>BerM1!AC84</f>
        <v>0</v>
      </c>
      <c r="I84" s="234">
        <f>BerM1!AE84</f>
        <v>0</v>
      </c>
      <c r="J84" s="234">
        <f>BerM1!AF84</f>
        <v>0</v>
      </c>
      <c r="K84" s="234">
        <f>BerM1!AH84</f>
        <v>0</v>
      </c>
      <c r="L84" s="234">
        <f>BerM1!AI84</f>
        <v>0</v>
      </c>
      <c r="M84" s="234">
        <f>BerM1!AJ84</f>
        <v>0</v>
      </c>
      <c r="N84" s="234">
        <f>BerM1!AK84</f>
        <v>0</v>
      </c>
      <c r="O84" s="234">
        <f>BerM1!AL84</f>
        <v>0</v>
      </c>
      <c r="P84" s="234">
        <f>BerM1!AM84</f>
        <v>0</v>
      </c>
      <c r="Q84" s="235">
        <f>BerM1!AN84</f>
        <v>0</v>
      </c>
    </row>
    <row r="85" spans="1:17" ht="14.1" customHeight="1" x14ac:dyDescent="0.3">
      <c r="A85" s="232">
        <f ca="1">BerM1!Y85</f>
        <v>0</v>
      </c>
      <c r="B85" s="232">
        <f ca="1">BerM1!AU85</f>
        <v>0</v>
      </c>
      <c r="C85" s="233">
        <f ca="1">BerM1!Z85</f>
        <v>0</v>
      </c>
      <c r="D85" s="184">
        <f>Ident!A85</f>
        <v>0</v>
      </c>
      <c r="E85" s="162">
        <f>Ident!B85</f>
        <v>0</v>
      </c>
      <c r="F85" s="162">
        <f>Ident!C85</f>
        <v>0</v>
      </c>
      <c r="G85" s="162">
        <f>Ident!D85</f>
        <v>0</v>
      </c>
      <c r="H85" s="234">
        <f>BerM1!AC85</f>
        <v>0</v>
      </c>
      <c r="I85" s="234">
        <f>BerM1!AE85</f>
        <v>0</v>
      </c>
      <c r="J85" s="234">
        <f>BerM1!AF85</f>
        <v>0</v>
      </c>
      <c r="K85" s="234">
        <f>BerM1!AH85</f>
        <v>0</v>
      </c>
      <c r="L85" s="234">
        <f>BerM1!AI85</f>
        <v>0</v>
      </c>
      <c r="M85" s="234">
        <f>BerM1!AJ85</f>
        <v>0</v>
      </c>
      <c r="N85" s="234">
        <f>BerM1!AK85</f>
        <v>0</v>
      </c>
      <c r="O85" s="234">
        <f>BerM1!AL85</f>
        <v>0</v>
      </c>
      <c r="P85" s="234">
        <f>BerM1!AM85</f>
        <v>0</v>
      </c>
      <c r="Q85" s="235">
        <f>BerM1!AN85</f>
        <v>0</v>
      </c>
    </row>
    <row r="86" spans="1:17" ht="14.1" customHeight="1" x14ac:dyDescent="0.3">
      <c r="A86" s="232">
        <f ca="1">BerM1!Y86</f>
        <v>0</v>
      </c>
      <c r="B86" s="232">
        <f ca="1">BerM1!AU86</f>
        <v>0</v>
      </c>
      <c r="C86" s="233">
        <f ca="1">BerM1!Z86</f>
        <v>0</v>
      </c>
      <c r="D86" s="184">
        <f>Ident!A86</f>
        <v>0</v>
      </c>
      <c r="E86" s="162">
        <f>Ident!B86</f>
        <v>0</v>
      </c>
      <c r="F86" s="162">
        <f>Ident!C86</f>
        <v>0</v>
      </c>
      <c r="G86" s="162">
        <f>Ident!D86</f>
        <v>0</v>
      </c>
      <c r="H86" s="234">
        <f>BerM1!AC86</f>
        <v>0</v>
      </c>
      <c r="I86" s="234">
        <f>BerM1!AE86</f>
        <v>0</v>
      </c>
      <c r="J86" s="234">
        <f>BerM1!AF86</f>
        <v>0</v>
      </c>
      <c r="K86" s="234">
        <f>BerM1!AH86</f>
        <v>0</v>
      </c>
      <c r="L86" s="234">
        <f>BerM1!AI86</f>
        <v>0</v>
      </c>
      <c r="M86" s="234">
        <f>BerM1!AJ86</f>
        <v>0</v>
      </c>
      <c r="N86" s="234">
        <f>BerM1!AK86</f>
        <v>0</v>
      </c>
      <c r="O86" s="234">
        <f>BerM1!AL86</f>
        <v>0</v>
      </c>
      <c r="P86" s="234">
        <f>BerM1!AM86</f>
        <v>0</v>
      </c>
      <c r="Q86" s="235">
        <f>BerM1!AN86</f>
        <v>0</v>
      </c>
    </row>
    <row r="87" spans="1:17" ht="14.1" customHeight="1" x14ac:dyDescent="0.3">
      <c r="A87" s="232">
        <f ca="1">BerM1!Y87</f>
        <v>0</v>
      </c>
      <c r="B87" s="232">
        <f ca="1">BerM1!AU87</f>
        <v>0</v>
      </c>
      <c r="C87" s="233">
        <f ca="1">BerM1!Z87</f>
        <v>0</v>
      </c>
      <c r="D87" s="184">
        <f>Ident!A87</f>
        <v>0</v>
      </c>
      <c r="E87" s="162">
        <f>Ident!B87</f>
        <v>0</v>
      </c>
      <c r="F87" s="162">
        <f>Ident!C87</f>
        <v>0</v>
      </c>
      <c r="G87" s="162">
        <f>Ident!D87</f>
        <v>0</v>
      </c>
      <c r="H87" s="234">
        <f>BerM1!AC87</f>
        <v>0</v>
      </c>
      <c r="I87" s="234">
        <f>BerM1!AE87</f>
        <v>0</v>
      </c>
      <c r="J87" s="234">
        <f>BerM1!AF87</f>
        <v>0</v>
      </c>
      <c r="K87" s="234">
        <f>BerM1!AH87</f>
        <v>0</v>
      </c>
      <c r="L87" s="234">
        <f>BerM1!AI87</f>
        <v>0</v>
      </c>
      <c r="M87" s="234">
        <f>BerM1!AJ87</f>
        <v>0</v>
      </c>
      <c r="N87" s="234">
        <f>BerM1!AK87</f>
        <v>0</v>
      </c>
      <c r="O87" s="234">
        <f>BerM1!AL87</f>
        <v>0</v>
      </c>
      <c r="P87" s="234">
        <f>BerM1!AM87</f>
        <v>0</v>
      </c>
      <c r="Q87" s="235">
        <f>BerM1!AN87</f>
        <v>0</v>
      </c>
    </row>
    <row r="88" spans="1:17" ht="14.1" customHeight="1" x14ac:dyDescent="0.3">
      <c r="A88" s="232">
        <f ca="1">BerM1!Y88</f>
        <v>0</v>
      </c>
      <c r="B88" s="232">
        <f ca="1">BerM1!AU88</f>
        <v>0</v>
      </c>
      <c r="C88" s="233">
        <f ca="1">BerM1!Z88</f>
        <v>0</v>
      </c>
      <c r="D88" s="184">
        <f>Ident!A88</f>
        <v>0</v>
      </c>
      <c r="E88" s="162">
        <f>Ident!B88</f>
        <v>0</v>
      </c>
      <c r="F88" s="162">
        <f>Ident!C88</f>
        <v>0</v>
      </c>
      <c r="G88" s="162">
        <f>Ident!D88</f>
        <v>0</v>
      </c>
      <c r="H88" s="234">
        <f>BerM1!AC88</f>
        <v>0</v>
      </c>
      <c r="I88" s="234">
        <f>BerM1!AE88</f>
        <v>0</v>
      </c>
      <c r="J88" s="234">
        <f>BerM1!AF88</f>
        <v>0</v>
      </c>
      <c r="K88" s="234">
        <f>BerM1!AH88</f>
        <v>0</v>
      </c>
      <c r="L88" s="234">
        <f>BerM1!AI88</f>
        <v>0</v>
      </c>
      <c r="M88" s="234">
        <f>BerM1!AJ88</f>
        <v>0</v>
      </c>
      <c r="N88" s="234">
        <f>BerM1!AK88</f>
        <v>0</v>
      </c>
      <c r="O88" s="234">
        <f>BerM1!AL88</f>
        <v>0</v>
      </c>
      <c r="P88" s="234">
        <f>BerM1!AM88</f>
        <v>0</v>
      </c>
      <c r="Q88" s="235">
        <f>BerM1!AN88</f>
        <v>0</v>
      </c>
    </row>
    <row r="89" spans="1:17" ht="14.1" customHeight="1" x14ac:dyDescent="0.3">
      <c r="A89" s="232">
        <f ca="1">BerM1!Y89</f>
        <v>0</v>
      </c>
      <c r="B89" s="232">
        <f ca="1">BerM1!AU89</f>
        <v>0</v>
      </c>
      <c r="C89" s="233">
        <f ca="1">BerM1!Z89</f>
        <v>0</v>
      </c>
      <c r="D89" s="184">
        <f>Ident!A89</f>
        <v>0</v>
      </c>
      <c r="E89" s="162">
        <f>Ident!B89</f>
        <v>0</v>
      </c>
      <c r="F89" s="162">
        <f>Ident!C89</f>
        <v>0</v>
      </c>
      <c r="G89" s="162">
        <f>Ident!D89</f>
        <v>0</v>
      </c>
      <c r="H89" s="234">
        <f>BerM1!AC89</f>
        <v>0</v>
      </c>
      <c r="I89" s="234">
        <f>BerM1!AE89</f>
        <v>0</v>
      </c>
      <c r="J89" s="234">
        <f>BerM1!AF89</f>
        <v>0</v>
      </c>
      <c r="K89" s="234">
        <f>BerM1!AH89</f>
        <v>0</v>
      </c>
      <c r="L89" s="234">
        <f>BerM1!AI89</f>
        <v>0</v>
      </c>
      <c r="M89" s="234">
        <f>BerM1!AJ89</f>
        <v>0</v>
      </c>
      <c r="N89" s="234">
        <f>BerM1!AK89</f>
        <v>0</v>
      </c>
      <c r="O89" s="234">
        <f>BerM1!AL89</f>
        <v>0</v>
      </c>
      <c r="P89" s="234">
        <f>BerM1!AM89</f>
        <v>0</v>
      </c>
      <c r="Q89" s="235">
        <f>BerM1!AN89</f>
        <v>0</v>
      </c>
    </row>
    <row r="90" spans="1:17" ht="14.1" customHeight="1" x14ac:dyDescent="0.3">
      <c r="A90" s="232">
        <f ca="1">BerM1!Y90</f>
        <v>0</v>
      </c>
      <c r="B90" s="232">
        <f ca="1">BerM1!AU90</f>
        <v>0</v>
      </c>
      <c r="C90" s="233">
        <f ca="1">BerM1!Z90</f>
        <v>0</v>
      </c>
      <c r="D90" s="184">
        <f>Ident!A90</f>
        <v>0</v>
      </c>
      <c r="E90" s="162">
        <f>Ident!B90</f>
        <v>0</v>
      </c>
      <c r="F90" s="162">
        <f>Ident!C90</f>
        <v>0</v>
      </c>
      <c r="G90" s="162">
        <f>Ident!D90</f>
        <v>0</v>
      </c>
      <c r="H90" s="234">
        <f>BerM1!AC90</f>
        <v>0</v>
      </c>
      <c r="I90" s="234">
        <f>BerM1!AE90</f>
        <v>0</v>
      </c>
      <c r="J90" s="234">
        <f>BerM1!AF90</f>
        <v>0</v>
      </c>
      <c r="K90" s="234">
        <f>BerM1!AH90</f>
        <v>0</v>
      </c>
      <c r="L90" s="234">
        <f>BerM1!AI90</f>
        <v>0</v>
      </c>
      <c r="M90" s="234">
        <f>BerM1!AJ90</f>
        <v>0</v>
      </c>
      <c r="N90" s="234">
        <f>BerM1!AK90</f>
        <v>0</v>
      </c>
      <c r="O90" s="234">
        <f>BerM1!AL90</f>
        <v>0</v>
      </c>
      <c r="P90" s="234">
        <f>BerM1!AM90</f>
        <v>0</v>
      </c>
      <c r="Q90" s="235">
        <f>BerM1!AN90</f>
        <v>0</v>
      </c>
    </row>
    <row r="91" spans="1:17" ht="14.1" customHeight="1" x14ac:dyDescent="0.3">
      <c r="A91" s="232">
        <f ca="1">BerM1!Y91</f>
        <v>0</v>
      </c>
      <c r="B91" s="232">
        <f ca="1">BerM1!AU91</f>
        <v>0</v>
      </c>
      <c r="C91" s="233">
        <f ca="1">BerM1!Z91</f>
        <v>0</v>
      </c>
      <c r="D91" s="184">
        <f>Ident!A91</f>
        <v>0</v>
      </c>
      <c r="E91" s="162">
        <f>Ident!B91</f>
        <v>0</v>
      </c>
      <c r="F91" s="162">
        <f>Ident!C91</f>
        <v>0</v>
      </c>
      <c r="G91" s="162">
        <f>Ident!D91</f>
        <v>0</v>
      </c>
      <c r="H91" s="234">
        <f>BerM1!AC91</f>
        <v>0</v>
      </c>
      <c r="I91" s="234">
        <f>BerM1!AE91</f>
        <v>0</v>
      </c>
      <c r="J91" s="234">
        <f>BerM1!AF91</f>
        <v>0</v>
      </c>
      <c r="K91" s="234">
        <f>BerM1!AH91</f>
        <v>0</v>
      </c>
      <c r="L91" s="234">
        <f>BerM1!AI91</f>
        <v>0</v>
      </c>
      <c r="M91" s="234">
        <f>BerM1!AJ91</f>
        <v>0</v>
      </c>
      <c r="N91" s="234">
        <f>BerM1!AK91</f>
        <v>0</v>
      </c>
      <c r="O91" s="234">
        <f>BerM1!AL91</f>
        <v>0</v>
      </c>
      <c r="P91" s="234">
        <f>BerM1!AM91</f>
        <v>0</v>
      </c>
      <c r="Q91" s="235">
        <f>BerM1!AN91</f>
        <v>0</v>
      </c>
    </row>
    <row r="92" spans="1:17" ht="14.1" customHeight="1" x14ac:dyDescent="0.3">
      <c r="A92" s="232">
        <f ca="1">BerM1!Y92</f>
        <v>0</v>
      </c>
      <c r="B92" s="232">
        <f ca="1">BerM1!AU92</f>
        <v>0</v>
      </c>
      <c r="C92" s="233">
        <f ca="1">BerM1!Z92</f>
        <v>0</v>
      </c>
      <c r="D92" s="184">
        <f>Ident!A92</f>
        <v>0</v>
      </c>
      <c r="E92" s="162">
        <f>Ident!B92</f>
        <v>0</v>
      </c>
      <c r="F92" s="162">
        <f>Ident!C92</f>
        <v>0</v>
      </c>
      <c r="G92" s="162">
        <f>Ident!D92</f>
        <v>0</v>
      </c>
      <c r="H92" s="234">
        <f>BerM1!AC92</f>
        <v>0</v>
      </c>
      <c r="I92" s="234">
        <f>BerM1!AE92</f>
        <v>0</v>
      </c>
      <c r="J92" s="234">
        <f>BerM1!AF92</f>
        <v>0</v>
      </c>
      <c r="K92" s="234">
        <f>BerM1!AH92</f>
        <v>0</v>
      </c>
      <c r="L92" s="234">
        <f>BerM1!AI92</f>
        <v>0</v>
      </c>
      <c r="M92" s="234">
        <f>BerM1!AJ92</f>
        <v>0</v>
      </c>
      <c r="N92" s="234">
        <f>BerM1!AK92</f>
        <v>0</v>
      </c>
      <c r="O92" s="234">
        <f>BerM1!AL92</f>
        <v>0</v>
      </c>
      <c r="P92" s="234">
        <f>BerM1!AM92</f>
        <v>0</v>
      </c>
      <c r="Q92" s="235">
        <f>BerM1!AN92</f>
        <v>0</v>
      </c>
    </row>
    <row r="93" spans="1:17" ht="14.1" customHeight="1" x14ac:dyDescent="0.3">
      <c r="A93" s="232">
        <f ca="1">BerM1!Y93</f>
        <v>0</v>
      </c>
      <c r="B93" s="232">
        <f ca="1">BerM1!AU93</f>
        <v>0</v>
      </c>
      <c r="C93" s="233">
        <f ca="1">BerM1!Z93</f>
        <v>0</v>
      </c>
      <c r="D93" s="184">
        <f>Ident!A93</f>
        <v>0</v>
      </c>
      <c r="E93" s="162">
        <f>Ident!B93</f>
        <v>0</v>
      </c>
      <c r="F93" s="162">
        <f>Ident!C93</f>
        <v>0</v>
      </c>
      <c r="G93" s="162">
        <f>Ident!D93</f>
        <v>0</v>
      </c>
      <c r="H93" s="234">
        <f>BerM1!AC93</f>
        <v>0</v>
      </c>
      <c r="I93" s="234">
        <f>BerM1!AE93</f>
        <v>0</v>
      </c>
      <c r="J93" s="234">
        <f>BerM1!AF93</f>
        <v>0</v>
      </c>
      <c r="K93" s="234">
        <f>BerM1!AH93</f>
        <v>0</v>
      </c>
      <c r="L93" s="234">
        <f>BerM1!AI93</f>
        <v>0</v>
      </c>
      <c r="M93" s="234">
        <f>BerM1!AJ93</f>
        <v>0</v>
      </c>
      <c r="N93" s="234">
        <f>BerM1!AK93</f>
        <v>0</v>
      </c>
      <c r="O93" s="234">
        <f>BerM1!AL93</f>
        <v>0</v>
      </c>
      <c r="P93" s="234">
        <f>BerM1!AM93</f>
        <v>0</v>
      </c>
      <c r="Q93" s="235">
        <f>BerM1!AN93</f>
        <v>0</v>
      </c>
    </row>
    <row r="94" spans="1:17" ht="14.1" customHeight="1" x14ac:dyDescent="0.3">
      <c r="A94" s="232">
        <f ca="1">BerM1!Y94</f>
        <v>0</v>
      </c>
      <c r="B94" s="232">
        <f ca="1">BerM1!AU94</f>
        <v>0</v>
      </c>
      <c r="C94" s="233">
        <f ca="1">BerM1!Z94</f>
        <v>0</v>
      </c>
      <c r="D94" s="184">
        <f>Ident!A94</f>
        <v>0</v>
      </c>
      <c r="E94" s="162">
        <f>Ident!B94</f>
        <v>0</v>
      </c>
      <c r="F94" s="162">
        <f>Ident!C94</f>
        <v>0</v>
      </c>
      <c r="G94" s="162">
        <f>Ident!D94</f>
        <v>0</v>
      </c>
      <c r="H94" s="234">
        <f>BerM1!AC94</f>
        <v>0</v>
      </c>
      <c r="I94" s="234">
        <f>BerM1!AE94</f>
        <v>0</v>
      </c>
      <c r="J94" s="234">
        <f>BerM1!AF94</f>
        <v>0</v>
      </c>
      <c r="K94" s="234">
        <f>BerM1!AH94</f>
        <v>0</v>
      </c>
      <c r="L94" s="234">
        <f>BerM1!AI94</f>
        <v>0</v>
      </c>
      <c r="M94" s="234">
        <f>BerM1!AJ94</f>
        <v>0</v>
      </c>
      <c r="N94" s="234">
        <f>BerM1!AK94</f>
        <v>0</v>
      </c>
      <c r="O94" s="234">
        <f>BerM1!AL94</f>
        <v>0</v>
      </c>
      <c r="P94" s="234">
        <f>BerM1!AM94</f>
        <v>0</v>
      </c>
      <c r="Q94" s="235">
        <f>BerM1!AN94</f>
        <v>0</v>
      </c>
    </row>
    <row r="95" spans="1:17" ht="14.1" customHeight="1" x14ac:dyDescent="0.3">
      <c r="A95" s="232">
        <f ca="1">BerM1!Y95</f>
        <v>0</v>
      </c>
      <c r="B95" s="232">
        <f ca="1">BerM1!AU95</f>
        <v>0</v>
      </c>
      <c r="C95" s="233">
        <f ca="1">BerM1!Z95</f>
        <v>0</v>
      </c>
      <c r="D95" s="184">
        <f>Ident!A95</f>
        <v>0</v>
      </c>
      <c r="E95" s="162">
        <f>Ident!B95</f>
        <v>0</v>
      </c>
      <c r="F95" s="162">
        <f>Ident!C95</f>
        <v>0</v>
      </c>
      <c r="G95" s="162">
        <f>Ident!D95</f>
        <v>0</v>
      </c>
      <c r="H95" s="234">
        <f>BerM1!AC95</f>
        <v>0</v>
      </c>
      <c r="I95" s="234">
        <f>BerM1!AE95</f>
        <v>0</v>
      </c>
      <c r="J95" s="234">
        <f>BerM1!AF95</f>
        <v>0</v>
      </c>
      <c r="K95" s="234">
        <f>BerM1!AH95</f>
        <v>0</v>
      </c>
      <c r="L95" s="234">
        <f>BerM1!AI95</f>
        <v>0</v>
      </c>
      <c r="M95" s="234">
        <f>BerM1!AJ95</f>
        <v>0</v>
      </c>
      <c r="N95" s="234">
        <f>BerM1!AK95</f>
        <v>0</v>
      </c>
      <c r="O95" s="234">
        <f>BerM1!AL95</f>
        <v>0</v>
      </c>
      <c r="P95" s="234">
        <f>BerM1!AM95</f>
        <v>0</v>
      </c>
      <c r="Q95" s="235">
        <f>BerM1!AN95</f>
        <v>0</v>
      </c>
    </row>
    <row r="96" spans="1:17" ht="14.1" customHeight="1" x14ac:dyDescent="0.3">
      <c r="A96" s="232">
        <f ca="1">BerM1!Y96</f>
        <v>0</v>
      </c>
      <c r="B96" s="232">
        <f ca="1">BerM1!AU96</f>
        <v>0</v>
      </c>
      <c r="C96" s="233">
        <f ca="1">BerM1!Z96</f>
        <v>0</v>
      </c>
      <c r="D96" s="184">
        <f>Ident!A96</f>
        <v>0</v>
      </c>
      <c r="E96" s="162">
        <f>Ident!B96</f>
        <v>0</v>
      </c>
      <c r="F96" s="162">
        <f>Ident!C96</f>
        <v>0</v>
      </c>
      <c r="G96" s="162">
        <f>Ident!D96</f>
        <v>0</v>
      </c>
      <c r="H96" s="234">
        <f>BerM1!AC96</f>
        <v>0</v>
      </c>
      <c r="I96" s="234">
        <f>BerM1!AE96</f>
        <v>0</v>
      </c>
      <c r="J96" s="234">
        <f>BerM1!AF96</f>
        <v>0</v>
      </c>
      <c r="K96" s="234">
        <f>BerM1!AH96</f>
        <v>0</v>
      </c>
      <c r="L96" s="234">
        <f>BerM1!AI96</f>
        <v>0</v>
      </c>
      <c r="M96" s="234">
        <f>BerM1!AJ96</f>
        <v>0</v>
      </c>
      <c r="N96" s="234">
        <f>BerM1!AK96</f>
        <v>0</v>
      </c>
      <c r="O96" s="234">
        <f>BerM1!AL96</f>
        <v>0</v>
      </c>
      <c r="P96" s="234">
        <f>BerM1!AM96</f>
        <v>0</v>
      </c>
      <c r="Q96" s="235">
        <f>BerM1!AN96</f>
        <v>0</v>
      </c>
    </row>
    <row r="97" spans="1:17" ht="14.1" customHeight="1" x14ac:dyDescent="0.3">
      <c r="A97" s="232">
        <f ca="1">BerM1!Y97</f>
        <v>0</v>
      </c>
      <c r="B97" s="232">
        <f ca="1">BerM1!AU97</f>
        <v>0</v>
      </c>
      <c r="C97" s="233">
        <f ca="1">BerM1!Z97</f>
        <v>0</v>
      </c>
      <c r="D97" s="184">
        <f>Ident!A97</f>
        <v>0</v>
      </c>
      <c r="E97" s="162">
        <f>Ident!B97</f>
        <v>0</v>
      </c>
      <c r="F97" s="162">
        <f>Ident!C97</f>
        <v>0</v>
      </c>
      <c r="G97" s="162">
        <f>Ident!D97</f>
        <v>0</v>
      </c>
      <c r="H97" s="234">
        <f>BerM1!AC97</f>
        <v>0</v>
      </c>
      <c r="I97" s="234">
        <f>BerM1!AE97</f>
        <v>0</v>
      </c>
      <c r="J97" s="234">
        <f>BerM1!AF97</f>
        <v>0</v>
      </c>
      <c r="K97" s="234">
        <f>BerM1!AH97</f>
        <v>0</v>
      </c>
      <c r="L97" s="234">
        <f>BerM1!AI97</f>
        <v>0</v>
      </c>
      <c r="M97" s="234">
        <f>BerM1!AJ97</f>
        <v>0</v>
      </c>
      <c r="N97" s="234">
        <f>BerM1!AK97</f>
        <v>0</v>
      </c>
      <c r="O97" s="234">
        <f>BerM1!AL97</f>
        <v>0</v>
      </c>
      <c r="P97" s="234">
        <f>BerM1!AM97</f>
        <v>0</v>
      </c>
      <c r="Q97" s="235">
        <f>BerM1!AN97</f>
        <v>0</v>
      </c>
    </row>
    <row r="98" spans="1:17" ht="14.1" customHeight="1" x14ac:dyDescent="0.3">
      <c r="A98" s="232">
        <f ca="1">BerM1!Y98</f>
        <v>0</v>
      </c>
      <c r="B98" s="232">
        <f ca="1">BerM1!AU98</f>
        <v>0</v>
      </c>
      <c r="C98" s="233">
        <f ca="1">BerM1!Z98</f>
        <v>0</v>
      </c>
      <c r="D98" s="184">
        <f>Ident!A98</f>
        <v>0</v>
      </c>
      <c r="E98" s="162">
        <f>Ident!B98</f>
        <v>0</v>
      </c>
      <c r="F98" s="162">
        <f>Ident!C98</f>
        <v>0</v>
      </c>
      <c r="G98" s="162">
        <f>Ident!D98</f>
        <v>0</v>
      </c>
      <c r="H98" s="234">
        <f>BerM1!AC98</f>
        <v>0</v>
      </c>
      <c r="I98" s="234">
        <f>BerM1!AE98</f>
        <v>0</v>
      </c>
      <c r="J98" s="234">
        <f>BerM1!AF98</f>
        <v>0</v>
      </c>
      <c r="K98" s="234">
        <f>BerM1!AH98</f>
        <v>0</v>
      </c>
      <c r="L98" s="234">
        <f>BerM1!AI98</f>
        <v>0</v>
      </c>
      <c r="M98" s="234">
        <f>BerM1!AJ98</f>
        <v>0</v>
      </c>
      <c r="N98" s="234">
        <f>BerM1!AK98</f>
        <v>0</v>
      </c>
      <c r="O98" s="234">
        <f>BerM1!AL98</f>
        <v>0</v>
      </c>
      <c r="P98" s="234">
        <f>BerM1!AM98</f>
        <v>0</v>
      </c>
      <c r="Q98" s="235">
        <f>BerM1!AN98</f>
        <v>0</v>
      </c>
    </row>
    <row r="99" spans="1:17" ht="14.1" customHeight="1" x14ac:dyDescent="0.3">
      <c r="A99" s="232">
        <f ca="1">BerM1!Y99</f>
        <v>0</v>
      </c>
      <c r="B99" s="232">
        <f ca="1">BerM1!AU99</f>
        <v>0</v>
      </c>
      <c r="C99" s="233">
        <f ca="1">BerM1!Z99</f>
        <v>0</v>
      </c>
      <c r="D99" s="184">
        <f>Ident!A99</f>
        <v>0</v>
      </c>
      <c r="E99" s="162">
        <f>Ident!B99</f>
        <v>0</v>
      </c>
      <c r="F99" s="162">
        <f>Ident!C99</f>
        <v>0</v>
      </c>
      <c r="G99" s="162">
        <f>Ident!D99</f>
        <v>0</v>
      </c>
      <c r="H99" s="234">
        <f>BerM1!AC99</f>
        <v>0</v>
      </c>
      <c r="I99" s="234">
        <f>BerM1!AE99</f>
        <v>0</v>
      </c>
      <c r="J99" s="234">
        <f>BerM1!AF99</f>
        <v>0</v>
      </c>
      <c r="K99" s="234">
        <f>BerM1!AH99</f>
        <v>0</v>
      </c>
      <c r="L99" s="234">
        <f>BerM1!AI99</f>
        <v>0</v>
      </c>
      <c r="M99" s="234">
        <f>BerM1!AJ99</f>
        <v>0</v>
      </c>
      <c r="N99" s="234">
        <f>BerM1!AK99</f>
        <v>0</v>
      </c>
      <c r="O99" s="234">
        <f>BerM1!AL99</f>
        <v>0</v>
      </c>
      <c r="P99" s="234">
        <f>BerM1!AM99</f>
        <v>0</v>
      </c>
      <c r="Q99" s="235">
        <f>BerM1!AN99</f>
        <v>0</v>
      </c>
    </row>
    <row r="100" spans="1:17" ht="14.1" customHeight="1" x14ac:dyDescent="0.3">
      <c r="A100" s="232">
        <f ca="1">BerM1!Y100</f>
        <v>0</v>
      </c>
      <c r="B100" s="232">
        <f ca="1">BerM1!AU100</f>
        <v>0</v>
      </c>
      <c r="C100" s="233">
        <f ca="1">BerM1!Z100</f>
        <v>0</v>
      </c>
      <c r="D100" s="184">
        <f>Ident!A100</f>
        <v>0</v>
      </c>
      <c r="E100" s="162">
        <f>Ident!B100</f>
        <v>0</v>
      </c>
      <c r="F100" s="162">
        <f>Ident!C100</f>
        <v>0</v>
      </c>
      <c r="G100" s="162">
        <f>Ident!D100</f>
        <v>0</v>
      </c>
      <c r="H100" s="234">
        <f>BerM1!AC100</f>
        <v>0</v>
      </c>
      <c r="I100" s="234">
        <f>BerM1!AE100</f>
        <v>0</v>
      </c>
      <c r="J100" s="234">
        <f>BerM1!AF100</f>
        <v>0</v>
      </c>
      <c r="K100" s="234">
        <f>BerM1!AH100</f>
        <v>0</v>
      </c>
      <c r="L100" s="234">
        <f>BerM1!AI100</f>
        <v>0</v>
      </c>
      <c r="M100" s="234">
        <f>BerM1!AJ100</f>
        <v>0</v>
      </c>
      <c r="N100" s="234">
        <f>BerM1!AK100</f>
        <v>0</v>
      </c>
      <c r="O100" s="234">
        <f>BerM1!AL100</f>
        <v>0</v>
      </c>
      <c r="P100" s="234">
        <f>BerM1!AM100</f>
        <v>0</v>
      </c>
      <c r="Q100" s="235">
        <f>BerM1!AN100</f>
        <v>0</v>
      </c>
    </row>
    <row r="101" spans="1:17" ht="14.1" customHeight="1" x14ac:dyDescent="0.3">
      <c r="A101" s="232">
        <f ca="1">BerM1!Y101</f>
        <v>0</v>
      </c>
      <c r="B101" s="232">
        <f ca="1">BerM1!AU101</f>
        <v>0</v>
      </c>
      <c r="C101" s="233">
        <f ca="1">BerM1!Z101</f>
        <v>0</v>
      </c>
      <c r="D101" s="184">
        <f>Ident!A101</f>
        <v>0</v>
      </c>
      <c r="E101" s="162">
        <f>Ident!B101</f>
        <v>0</v>
      </c>
      <c r="F101" s="162">
        <f>Ident!C101</f>
        <v>0</v>
      </c>
      <c r="G101" s="162">
        <f>Ident!D101</f>
        <v>0</v>
      </c>
      <c r="H101" s="234">
        <f>BerM1!AC101</f>
        <v>0</v>
      </c>
      <c r="I101" s="234">
        <f>BerM1!AE101</f>
        <v>0</v>
      </c>
      <c r="J101" s="234">
        <f>BerM1!AF101</f>
        <v>0</v>
      </c>
      <c r="K101" s="234">
        <f>BerM1!AH101</f>
        <v>0</v>
      </c>
      <c r="L101" s="234">
        <f>BerM1!AI101</f>
        <v>0</v>
      </c>
      <c r="M101" s="234">
        <f>BerM1!AJ101</f>
        <v>0</v>
      </c>
      <c r="N101" s="234">
        <f>BerM1!AK101</f>
        <v>0</v>
      </c>
      <c r="O101" s="234">
        <f>BerM1!AL101</f>
        <v>0</v>
      </c>
      <c r="P101" s="234">
        <f>BerM1!AM101</f>
        <v>0</v>
      </c>
      <c r="Q101" s="235">
        <f>BerM1!AN101</f>
        <v>0</v>
      </c>
    </row>
    <row r="102" spans="1:17" ht="14.1" customHeight="1" x14ac:dyDescent="0.3">
      <c r="A102" s="232">
        <f ca="1">BerM1!Y102</f>
        <v>0</v>
      </c>
      <c r="B102" s="232">
        <f ca="1">BerM1!AU102</f>
        <v>0</v>
      </c>
      <c r="C102" s="233">
        <f ca="1">BerM1!Z102</f>
        <v>0</v>
      </c>
      <c r="D102" s="184">
        <f>Ident!A102</f>
        <v>0</v>
      </c>
      <c r="E102" s="162">
        <f>Ident!B102</f>
        <v>0</v>
      </c>
      <c r="F102" s="162">
        <f>Ident!C102</f>
        <v>0</v>
      </c>
      <c r="G102" s="162">
        <f>Ident!D102</f>
        <v>0</v>
      </c>
      <c r="H102" s="234">
        <f>BerM1!AC102</f>
        <v>0</v>
      </c>
      <c r="I102" s="234">
        <f>BerM1!AE102</f>
        <v>0</v>
      </c>
      <c r="J102" s="234">
        <f>BerM1!AF102</f>
        <v>0</v>
      </c>
      <c r="K102" s="234">
        <f>BerM1!AH102</f>
        <v>0</v>
      </c>
      <c r="L102" s="234">
        <f>BerM1!AI102</f>
        <v>0</v>
      </c>
      <c r="M102" s="234">
        <f>BerM1!AJ102</f>
        <v>0</v>
      </c>
      <c r="N102" s="234">
        <f>BerM1!AK102</f>
        <v>0</v>
      </c>
      <c r="O102" s="234">
        <f>BerM1!AL102</f>
        <v>0</v>
      </c>
      <c r="P102" s="234">
        <f>BerM1!AM102</f>
        <v>0</v>
      </c>
      <c r="Q102" s="235">
        <f>BerM1!AN102</f>
        <v>0</v>
      </c>
    </row>
    <row r="103" spans="1:17" ht="14.1" customHeight="1" x14ac:dyDescent="0.3">
      <c r="A103" s="232">
        <f ca="1">BerM1!Y103</f>
        <v>0</v>
      </c>
      <c r="B103" s="232">
        <f ca="1">BerM1!AU103</f>
        <v>0</v>
      </c>
      <c r="C103" s="233">
        <f ca="1">BerM1!Z103</f>
        <v>0</v>
      </c>
      <c r="D103" s="184">
        <f>Ident!A103</f>
        <v>0</v>
      </c>
      <c r="E103" s="162">
        <f>Ident!B103</f>
        <v>0</v>
      </c>
      <c r="F103" s="162">
        <f>Ident!C103</f>
        <v>0</v>
      </c>
      <c r="G103" s="162">
        <f>Ident!D103</f>
        <v>0</v>
      </c>
      <c r="H103" s="234">
        <f>BerM1!AC103</f>
        <v>0</v>
      </c>
      <c r="I103" s="234">
        <f>BerM1!AE103</f>
        <v>0</v>
      </c>
      <c r="J103" s="234">
        <f>BerM1!AF103</f>
        <v>0</v>
      </c>
      <c r="K103" s="234">
        <f>BerM1!AH103</f>
        <v>0</v>
      </c>
      <c r="L103" s="234">
        <f>BerM1!AI103</f>
        <v>0</v>
      </c>
      <c r="M103" s="234">
        <f>BerM1!AJ103</f>
        <v>0</v>
      </c>
      <c r="N103" s="234">
        <f>BerM1!AK103</f>
        <v>0</v>
      </c>
      <c r="O103" s="234">
        <f>BerM1!AL103</f>
        <v>0</v>
      </c>
      <c r="P103" s="234">
        <f>BerM1!AM103</f>
        <v>0</v>
      </c>
      <c r="Q103" s="235">
        <f>BerM1!AN103</f>
        <v>0</v>
      </c>
    </row>
    <row r="104" spans="1:17" ht="14.1" customHeight="1" x14ac:dyDescent="0.3">
      <c r="A104" s="232">
        <f ca="1">BerM1!Y104</f>
        <v>0</v>
      </c>
      <c r="B104" s="232">
        <f ca="1">BerM1!AU104</f>
        <v>0</v>
      </c>
      <c r="C104" s="233">
        <f ca="1">BerM1!Z104</f>
        <v>0</v>
      </c>
      <c r="D104" s="184">
        <f>Ident!A104</f>
        <v>0</v>
      </c>
      <c r="E104" s="162">
        <f>Ident!B104</f>
        <v>0</v>
      </c>
      <c r="F104" s="162">
        <f>Ident!C104</f>
        <v>0</v>
      </c>
      <c r="G104" s="162">
        <f>Ident!D104</f>
        <v>0</v>
      </c>
      <c r="H104" s="234">
        <f>BerM1!AC104</f>
        <v>0</v>
      </c>
      <c r="I104" s="234">
        <f>BerM1!AE104</f>
        <v>0</v>
      </c>
      <c r="J104" s="234">
        <f>BerM1!AF104</f>
        <v>0</v>
      </c>
      <c r="K104" s="234">
        <f>BerM1!AH104</f>
        <v>0</v>
      </c>
      <c r="L104" s="234">
        <f>BerM1!AI104</f>
        <v>0</v>
      </c>
      <c r="M104" s="234">
        <f>BerM1!AJ104</f>
        <v>0</v>
      </c>
      <c r="N104" s="234">
        <f>BerM1!AK104</f>
        <v>0</v>
      </c>
      <c r="O104" s="234">
        <f>BerM1!AL104</f>
        <v>0</v>
      </c>
      <c r="P104" s="234">
        <f>BerM1!AM104</f>
        <v>0</v>
      </c>
      <c r="Q104" s="235">
        <f>BerM1!AN104</f>
        <v>0</v>
      </c>
    </row>
    <row r="105" spans="1:17" ht="14.1" customHeight="1" x14ac:dyDescent="0.3">
      <c r="A105" s="232">
        <f ca="1">BerM1!Y105</f>
        <v>0</v>
      </c>
      <c r="B105" s="232">
        <f ca="1">BerM1!AU105</f>
        <v>0</v>
      </c>
      <c r="C105" s="233">
        <f ca="1">BerM1!Z105</f>
        <v>0</v>
      </c>
      <c r="D105" s="184">
        <f>Ident!A105</f>
        <v>0</v>
      </c>
      <c r="E105" s="162">
        <f>Ident!B105</f>
        <v>0</v>
      </c>
      <c r="F105" s="162">
        <f>Ident!C105</f>
        <v>0</v>
      </c>
      <c r="G105" s="162">
        <f>Ident!D105</f>
        <v>0</v>
      </c>
      <c r="H105" s="234">
        <f>BerM1!AC105</f>
        <v>0</v>
      </c>
      <c r="I105" s="234">
        <f>BerM1!AE105</f>
        <v>0</v>
      </c>
      <c r="J105" s="234">
        <f>BerM1!AF105</f>
        <v>0</v>
      </c>
      <c r="K105" s="234">
        <f>BerM1!AH105</f>
        <v>0</v>
      </c>
      <c r="L105" s="234">
        <f>BerM1!AI105</f>
        <v>0</v>
      </c>
      <c r="M105" s="234">
        <f>BerM1!AJ105</f>
        <v>0</v>
      </c>
      <c r="N105" s="234">
        <f>BerM1!AK105</f>
        <v>0</v>
      </c>
      <c r="O105" s="234">
        <f>BerM1!AL105</f>
        <v>0</v>
      </c>
      <c r="P105" s="234">
        <f>BerM1!AM105</f>
        <v>0</v>
      </c>
      <c r="Q105" s="235">
        <f>BerM1!AN105</f>
        <v>0</v>
      </c>
    </row>
    <row r="106" spans="1:17" ht="14.1" customHeight="1" x14ac:dyDescent="0.3">
      <c r="A106" s="232">
        <f ca="1">BerM1!Y106</f>
        <v>0</v>
      </c>
      <c r="B106" s="232">
        <f ca="1">BerM1!AU106</f>
        <v>0</v>
      </c>
      <c r="C106" s="233">
        <f ca="1">BerM1!Z106</f>
        <v>0</v>
      </c>
      <c r="D106" s="184">
        <f>Ident!A106</f>
        <v>0</v>
      </c>
      <c r="E106" s="162">
        <f>Ident!B106</f>
        <v>0</v>
      </c>
      <c r="F106" s="162">
        <f>Ident!C106</f>
        <v>0</v>
      </c>
      <c r="G106" s="162">
        <f>Ident!D106</f>
        <v>0</v>
      </c>
      <c r="H106" s="234">
        <f>BerM1!AC106</f>
        <v>0</v>
      </c>
      <c r="I106" s="234">
        <f>BerM1!AE106</f>
        <v>0</v>
      </c>
      <c r="J106" s="234">
        <f>BerM1!AF106</f>
        <v>0</v>
      </c>
      <c r="K106" s="234">
        <f>BerM1!AH106</f>
        <v>0</v>
      </c>
      <c r="L106" s="234">
        <f>BerM1!AI106</f>
        <v>0</v>
      </c>
      <c r="M106" s="234">
        <f>BerM1!AJ106</f>
        <v>0</v>
      </c>
      <c r="N106" s="234">
        <f>BerM1!AK106</f>
        <v>0</v>
      </c>
      <c r="O106" s="234">
        <f>BerM1!AL106</f>
        <v>0</v>
      </c>
      <c r="P106" s="234">
        <f>BerM1!AM106</f>
        <v>0</v>
      </c>
      <c r="Q106" s="235">
        <f>BerM1!AN106</f>
        <v>0</v>
      </c>
    </row>
    <row r="107" spans="1:17" ht="14.1" customHeight="1" x14ac:dyDescent="0.3">
      <c r="A107" s="232">
        <f ca="1">BerM1!Y107</f>
        <v>0</v>
      </c>
      <c r="B107" s="232">
        <f ca="1">BerM1!AU107</f>
        <v>0</v>
      </c>
      <c r="C107" s="233">
        <f ca="1">BerM1!Z107</f>
        <v>0</v>
      </c>
      <c r="D107" s="184">
        <f>Ident!A107</f>
        <v>0</v>
      </c>
      <c r="E107" s="162">
        <f>Ident!B107</f>
        <v>0</v>
      </c>
      <c r="F107" s="162">
        <f>Ident!C107</f>
        <v>0</v>
      </c>
      <c r="G107" s="162">
        <f>Ident!D107</f>
        <v>0</v>
      </c>
      <c r="H107" s="234">
        <f>BerM1!AC107</f>
        <v>0</v>
      </c>
      <c r="I107" s="234">
        <f>BerM1!AE107</f>
        <v>0</v>
      </c>
      <c r="J107" s="234">
        <f>BerM1!AF107</f>
        <v>0</v>
      </c>
      <c r="K107" s="234">
        <f>BerM1!AH107</f>
        <v>0</v>
      </c>
      <c r="L107" s="234">
        <f>BerM1!AI107</f>
        <v>0</v>
      </c>
      <c r="M107" s="234">
        <f>BerM1!AJ107</f>
        <v>0</v>
      </c>
      <c r="N107" s="234">
        <f>BerM1!AK107</f>
        <v>0</v>
      </c>
      <c r="O107" s="234">
        <f>BerM1!AL107</f>
        <v>0</v>
      </c>
      <c r="P107" s="234">
        <f>BerM1!AM107</f>
        <v>0</v>
      </c>
      <c r="Q107" s="235">
        <f>BerM1!AN107</f>
        <v>0</v>
      </c>
    </row>
    <row r="108" spans="1:17" ht="14.1" customHeight="1" x14ac:dyDescent="0.3">
      <c r="A108" s="232">
        <f ca="1">BerM1!Y108</f>
        <v>0</v>
      </c>
      <c r="B108" s="232">
        <f ca="1">BerM1!AU108</f>
        <v>0</v>
      </c>
      <c r="C108" s="233">
        <f ca="1">BerM1!Z108</f>
        <v>0</v>
      </c>
      <c r="D108" s="184">
        <f>Ident!A108</f>
        <v>0</v>
      </c>
      <c r="E108" s="162">
        <f>Ident!B108</f>
        <v>0</v>
      </c>
      <c r="F108" s="162">
        <f>Ident!C108</f>
        <v>0</v>
      </c>
      <c r="G108" s="162">
        <f>Ident!D108</f>
        <v>0</v>
      </c>
      <c r="H108" s="234">
        <f>BerM1!AC108</f>
        <v>0</v>
      </c>
      <c r="I108" s="234">
        <f>BerM1!AE108</f>
        <v>0</v>
      </c>
      <c r="J108" s="234">
        <f>BerM1!AF108</f>
        <v>0</v>
      </c>
      <c r="K108" s="234">
        <f>BerM1!AH108</f>
        <v>0</v>
      </c>
      <c r="L108" s="234">
        <f>BerM1!AI108</f>
        <v>0</v>
      </c>
      <c r="M108" s="234">
        <f>BerM1!AJ108</f>
        <v>0</v>
      </c>
      <c r="N108" s="234">
        <f>BerM1!AK108</f>
        <v>0</v>
      </c>
      <c r="O108" s="234">
        <f>BerM1!AL108</f>
        <v>0</v>
      </c>
      <c r="P108" s="234">
        <f>BerM1!AM108</f>
        <v>0</v>
      </c>
      <c r="Q108" s="235">
        <f>BerM1!AN108</f>
        <v>0</v>
      </c>
    </row>
    <row r="109" spans="1:17" ht="14.1" customHeight="1" x14ac:dyDescent="0.3">
      <c r="A109" s="232">
        <f ca="1">BerM1!Y109</f>
        <v>0</v>
      </c>
      <c r="B109" s="232">
        <f ca="1">BerM1!AU109</f>
        <v>0</v>
      </c>
      <c r="C109" s="233">
        <f ca="1">BerM1!Z109</f>
        <v>0</v>
      </c>
      <c r="D109" s="184">
        <f>Ident!A109</f>
        <v>0</v>
      </c>
      <c r="E109" s="162">
        <f>Ident!B109</f>
        <v>0</v>
      </c>
      <c r="F109" s="162">
        <f>Ident!C109</f>
        <v>0</v>
      </c>
      <c r="G109" s="162">
        <f>Ident!D109</f>
        <v>0</v>
      </c>
      <c r="H109" s="234">
        <f>BerM1!AC109</f>
        <v>0</v>
      </c>
      <c r="I109" s="234">
        <f>BerM1!AE109</f>
        <v>0</v>
      </c>
      <c r="J109" s="234">
        <f>BerM1!AF109</f>
        <v>0</v>
      </c>
      <c r="K109" s="234">
        <f>BerM1!AH109</f>
        <v>0</v>
      </c>
      <c r="L109" s="234">
        <f>BerM1!AI109</f>
        <v>0</v>
      </c>
      <c r="M109" s="234">
        <f>BerM1!AJ109</f>
        <v>0</v>
      </c>
      <c r="N109" s="234">
        <f>BerM1!AK109</f>
        <v>0</v>
      </c>
      <c r="O109" s="234">
        <f>BerM1!AL109</f>
        <v>0</v>
      </c>
      <c r="P109" s="234">
        <f>BerM1!AM109</f>
        <v>0</v>
      </c>
      <c r="Q109" s="235">
        <f>BerM1!AN109</f>
        <v>0</v>
      </c>
    </row>
    <row r="110" spans="1:17" ht="14.1" customHeight="1" x14ac:dyDescent="0.3">
      <c r="A110" s="232">
        <f ca="1">BerM1!Y110</f>
        <v>0</v>
      </c>
      <c r="B110" s="232">
        <f ca="1">BerM1!AU110</f>
        <v>0</v>
      </c>
      <c r="C110" s="233">
        <f ca="1">BerM1!Z110</f>
        <v>0</v>
      </c>
      <c r="D110" s="184">
        <f>Ident!A110</f>
        <v>0</v>
      </c>
      <c r="E110" s="162">
        <f>Ident!B110</f>
        <v>0</v>
      </c>
      <c r="F110" s="162">
        <f>Ident!C110</f>
        <v>0</v>
      </c>
      <c r="G110" s="162">
        <f>Ident!D110</f>
        <v>0</v>
      </c>
      <c r="H110" s="234">
        <f>BerM1!AC110</f>
        <v>0</v>
      </c>
      <c r="I110" s="234">
        <f>BerM1!AE110</f>
        <v>0</v>
      </c>
      <c r="J110" s="234">
        <f>BerM1!AF110</f>
        <v>0</v>
      </c>
      <c r="K110" s="234">
        <f>BerM1!AH110</f>
        <v>0</v>
      </c>
      <c r="L110" s="234">
        <f>BerM1!AI110</f>
        <v>0</v>
      </c>
      <c r="M110" s="234">
        <f>BerM1!AJ110</f>
        <v>0</v>
      </c>
      <c r="N110" s="234">
        <f>BerM1!AK110</f>
        <v>0</v>
      </c>
      <c r="O110" s="234">
        <f>BerM1!AL110</f>
        <v>0</v>
      </c>
      <c r="P110" s="234">
        <f>BerM1!AM110</f>
        <v>0</v>
      </c>
      <c r="Q110" s="235">
        <f>BerM1!AN110</f>
        <v>0</v>
      </c>
    </row>
    <row r="111" spans="1:17" ht="14.1" customHeight="1" x14ac:dyDescent="0.3">
      <c r="A111" s="232">
        <f ca="1">BerM1!Y111</f>
        <v>0</v>
      </c>
      <c r="B111" s="232">
        <f ca="1">BerM1!AU111</f>
        <v>0</v>
      </c>
      <c r="C111" s="233">
        <f ca="1">BerM1!Z111</f>
        <v>0</v>
      </c>
      <c r="D111" s="184">
        <f>Ident!A111</f>
        <v>0</v>
      </c>
      <c r="E111" s="162">
        <f>Ident!B111</f>
        <v>0</v>
      </c>
      <c r="F111" s="162">
        <f>Ident!C111</f>
        <v>0</v>
      </c>
      <c r="G111" s="162">
        <f>Ident!D111</f>
        <v>0</v>
      </c>
      <c r="H111" s="234">
        <f>BerM1!AC111</f>
        <v>0</v>
      </c>
      <c r="I111" s="234">
        <f>BerM1!AE111</f>
        <v>0</v>
      </c>
      <c r="J111" s="234">
        <f>BerM1!AF111</f>
        <v>0</v>
      </c>
      <c r="K111" s="234">
        <f>BerM1!AH111</f>
        <v>0</v>
      </c>
      <c r="L111" s="234">
        <f>BerM1!AI111</f>
        <v>0</v>
      </c>
      <c r="M111" s="234">
        <f>BerM1!AJ111</f>
        <v>0</v>
      </c>
      <c r="N111" s="234">
        <f>BerM1!AK111</f>
        <v>0</v>
      </c>
      <c r="O111" s="234">
        <f>BerM1!AL111</f>
        <v>0</v>
      </c>
      <c r="P111" s="234">
        <f>BerM1!AM111</f>
        <v>0</v>
      </c>
      <c r="Q111" s="235">
        <f>BerM1!AN111</f>
        <v>0</v>
      </c>
    </row>
    <row r="112" spans="1:17" ht="14.1" customHeight="1" x14ac:dyDescent="0.3">
      <c r="A112" s="232">
        <f ca="1">BerM1!Y112</f>
        <v>0</v>
      </c>
      <c r="B112" s="232">
        <f ca="1">BerM1!AU112</f>
        <v>0</v>
      </c>
      <c r="C112" s="233">
        <f ca="1">BerM1!Z112</f>
        <v>0</v>
      </c>
      <c r="D112" s="184">
        <f>Ident!A112</f>
        <v>0</v>
      </c>
      <c r="E112" s="162">
        <f>Ident!B112</f>
        <v>0</v>
      </c>
      <c r="F112" s="162">
        <f>Ident!C112</f>
        <v>0</v>
      </c>
      <c r="G112" s="162">
        <f>Ident!D112</f>
        <v>0</v>
      </c>
      <c r="H112" s="234">
        <f>BerM1!AC112</f>
        <v>0</v>
      </c>
      <c r="I112" s="234">
        <f>BerM1!AE112</f>
        <v>0</v>
      </c>
      <c r="J112" s="234">
        <f>BerM1!AF112</f>
        <v>0</v>
      </c>
      <c r="K112" s="234">
        <f>BerM1!AH112</f>
        <v>0</v>
      </c>
      <c r="L112" s="234">
        <f>BerM1!AI112</f>
        <v>0</v>
      </c>
      <c r="M112" s="234">
        <f>BerM1!AJ112</f>
        <v>0</v>
      </c>
      <c r="N112" s="234">
        <f>BerM1!AK112</f>
        <v>0</v>
      </c>
      <c r="O112" s="234">
        <f>BerM1!AL112</f>
        <v>0</v>
      </c>
      <c r="P112" s="234">
        <f>BerM1!AM112</f>
        <v>0</v>
      </c>
      <c r="Q112" s="235">
        <f>BerM1!AN112</f>
        <v>0</v>
      </c>
    </row>
    <row r="113" spans="1:17" ht="14.1" customHeight="1" x14ac:dyDescent="0.3">
      <c r="A113" s="232">
        <f ca="1">BerM1!Y113</f>
        <v>0</v>
      </c>
      <c r="B113" s="232">
        <f ca="1">BerM1!AU113</f>
        <v>0</v>
      </c>
      <c r="C113" s="233">
        <f ca="1">BerM1!Z113</f>
        <v>0</v>
      </c>
      <c r="D113" s="184">
        <f>Ident!A113</f>
        <v>0</v>
      </c>
      <c r="E113" s="162">
        <f>Ident!B113</f>
        <v>0</v>
      </c>
      <c r="F113" s="162">
        <f>Ident!C113</f>
        <v>0</v>
      </c>
      <c r="G113" s="162">
        <f>Ident!D113</f>
        <v>0</v>
      </c>
      <c r="H113" s="234">
        <f>BerM1!AC113</f>
        <v>0</v>
      </c>
      <c r="I113" s="234">
        <f>BerM1!AE113</f>
        <v>0</v>
      </c>
      <c r="J113" s="234">
        <f>BerM1!AF113</f>
        <v>0</v>
      </c>
      <c r="K113" s="234">
        <f>BerM1!AH113</f>
        <v>0</v>
      </c>
      <c r="L113" s="234">
        <f>BerM1!AI113</f>
        <v>0</v>
      </c>
      <c r="M113" s="234">
        <f>BerM1!AJ113</f>
        <v>0</v>
      </c>
      <c r="N113" s="234">
        <f>BerM1!AK113</f>
        <v>0</v>
      </c>
      <c r="O113" s="234">
        <f>BerM1!AL113</f>
        <v>0</v>
      </c>
      <c r="P113" s="234">
        <f>BerM1!AM113</f>
        <v>0</v>
      </c>
      <c r="Q113" s="235">
        <f>BerM1!AN113</f>
        <v>0</v>
      </c>
    </row>
    <row r="114" spans="1:17" ht="14.1" customHeight="1" x14ac:dyDescent="0.3">
      <c r="A114" s="232">
        <f ca="1">BerM1!Y114</f>
        <v>0</v>
      </c>
      <c r="B114" s="232">
        <f ca="1">BerM1!AU114</f>
        <v>0</v>
      </c>
      <c r="C114" s="233">
        <f ca="1">BerM1!Z114</f>
        <v>0</v>
      </c>
      <c r="D114" s="184">
        <f>Ident!A114</f>
        <v>0</v>
      </c>
      <c r="E114" s="162">
        <f>Ident!B114</f>
        <v>0</v>
      </c>
      <c r="F114" s="162">
        <f>Ident!C114</f>
        <v>0</v>
      </c>
      <c r="G114" s="162">
        <f>Ident!D114</f>
        <v>0</v>
      </c>
      <c r="H114" s="234">
        <f>BerM1!AC114</f>
        <v>0</v>
      </c>
      <c r="I114" s="234">
        <f>BerM1!AE114</f>
        <v>0</v>
      </c>
      <c r="J114" s="234">
        <f>BerM1!AF114</f>
        <v>0</v>
      </c>
      <c r="K114" s="234">
        <f>BerM1!AH114</f>
        <v>0</v>
      </c>
      <c r="L114" s="234">
        <f>BerM1!AI114</f>
        <v>0</v>
      </c>
      <c r="M114" s="234">
        <f>BerM1!AJ114</f>
        <v>0</v>
      </c>
      <c r="N114" s="234">
        <f>BerM1!AK114</f>
        <v>0</v>
      </c>
      <c r="O114" s="234">
        <f>BerM1!AL114</f>
        <v>0</v>
      </c>
      <c r="P114" s="234">
        <f>BerM1!AM114</f>
        <v>0</v>
      </c>
      <c r="Q114" s="235">
        <f>BerM1!AN114</f>
        <v>0</v>
      </c>
    </row>
    <row r="115" spans="1:17" ht="14.1" customHeight="1" x14ac:dyDescent="0.3">
      <c r="A115" s="232">
        <f ca="1">BerM1!Y115</f>
        <v>0</v>
      </c>
      <c r="B115" s="232">
        <f ca="1">BerM1!AU115</f>
        <v>0</v>
      </c>
      <c r="C115" s="233">
        <f ca="1">BerM1!Z115</f>
        <v>0</v>
      </c>
      <c r="D115" s="184">
        <f>Ident!A115</f>
        <v>0</v>
      </c>
      <c r="E115" s="162">
        <f>Ident!B115</f>
        <v>0</v>
      </c>
      <c r="F115" s="162">
        <f>Ident!C115</f>
        <v>0</v>
      </c>
      <c r="G115" s="162">
        <f>Ident!D115</f>
        <v>0</v>
      </c>
      <c r="H115" s="234">
        <f>BerM1!AC115</f>
        <v>0</v>
      </c>
      <c r="I115" s="234">
        <f>BerM1!AE115</f>
        <v>0</v>
      </c>
      <c r="J115" s="234">
        <f>BerM1!AF115</f>
        <v>0</v>
      </c>
      <c r="K115" s="234">
        <f>BerM1!AH115</f>
        <v>0</v>
      </c>
      <c r="L115" s="234">
        <f>BerM1!AI115</f>
        <v>0</v>
      </c>
      <c r="M115" s="234">
        <f>BerM1!AJ115</f>
        <v>0</v>
      </c>
      <c r="N115" s="234">
        <f>BerM1!AK115</f>
        <v>0</v>
      </c>
      <c r="O115" s="234">
        <f>BerM1!AL115</f>
        <v>0</v>
      </c>
      <c r="P115" s="234">
        <f>BerM1!AM115</f>
        <v>0</v>
      </c>
      <c r="Q115" s="235">
        <f>BerM1!AN115</f>
        <v>0</v>
      </c>
    </row>
    <row r="116" spans="1:17" ht="14.1" customHeight="1" x14ac:dyDescent="0.3">
      <c r="A116" s="232">
        <f ca="1">BerM1!Y116</f>
        <v>0</v>
      </c>
      <c r="B116" s="232">
        <f ca="1">BerM1!AU116</f>
        <v>0</v>
      </c>
      <c r="C116" s="233">
        <f ca="1">BerM1!Z116</f>
        <v>0</v>
      </c>
      <c r="D116" s="184">
        <f>Ident!A116</f>
        <v>0</v>
      </c>
      <c r="E116" s="162">
        <f>Ident!B116</f>
        <v>0</v>
      </c>
      <c r="F116" s="162">
        <f>Ident!C116</f>
        <v>0</v>
      </c>
      <c r="G116" s="162">
        <f>Ident!D116</f>
        <v>0</v>
      </c>
      <c r="H116" s="234">
        <f>BerM1!AC116</f>
        <v>0</v>
      </c>
      <c r="I116" s="234">
        <f>BerM1!AE116</f>
        <v>0</v>
      </c>
      <c r="J116" s="234">
        <f>BerM1!AF116</f>
        <v>0</v>
      </c>
      <c r="K116" s="234">
        <f>BerM1!AH116</f>
        <v>0</v>
      </c>
      <c r="L116" s="234">
        <f>BerM1!AI116</f>
        <v>0</v>
      </c>
      <c r="M116" s="234">
        <f>BerM1!AJ116</f>
        <v>0</v>
      </c>
      <c r="N116" s="234">
        <f>BerM1!AK116</f>
        <v>0</v>
      </c>
      <c r="O116" s="234">
        <f>BerM1!AL116</f>
        <v>0</v>
      </c>
      <c r="P116" s="234">
        <f>BerM1!AM116</f>
        <v>0</v>
      </c>
      <c r="Q116" s="235">
        <f>BerM1!AN116</f>
        <v>0</v>
      </c>
    </row>
    <row r="117" spans="1:17" ht="14.1" customHeight="1" x14ac:dyDescent="0.3">
      <c r="A117" s="232">
        <f ca="1">BerM1!Y117</f>
        <v>0</v>
      </c>
      <c r="B117" s="232">
        <f ca="1">BerM1!AU117</f>
        <v>0</v>
      </c>
      <c r="C117" s="233">
        <f ca="1">BerM1!Z117</f>
        <v>0</v>
      </c>
      <c r="D117" s="184">
        <f>Ident!A117</f>
        <v>0</v>
      </c>
      <c r="E117" s="162">
        <f>Ident!B117</f>
        <v>0</v>
      </c>
      <c r="F117" s="162">
        <f>Ident!C117</f>
        <v>0</v>
      </c>
      <c r="G117" s="162">
        <f>Ident!D117</f>
        <v>0</v>
      </c>
      <c r="H117" s="234">
        <f>BerM1!AC117</f>
        <v>0</v>
      </c>
      <c r="I117" s="234">
        <f>BerM1!AE117</f>
        <v>0</v>
      </c>
      <c r="J117" s="234">
        <f>BerM1!AF117</f>
        <v>0</v>
      </c>
      <c r="K117" s="234">
        <f>BerM1!AH117</f>
        <v>0</v>
      </c>
      <c r="L117" s="234">
        <f>BerM1!AI117</f>
        <v>0</v>
      </c>
      <c r="M117" s="234">
        <f>BerM1!AJ117</f>
        <v>0</v>
      </c>
      <c r="N117" s="234">
        <f>BerM1!AK117</f>
        <v>0</v>
      </c>
      <c r="O117" s="234">
        <f>BerM1!AL117</f>
        <v>0</v>
      </c>
      <c r="P117" s="234">
        <f>BerM1!AM117</f>
        <v>0</v>
      </c>
      <c r="Q117" s="235">
        <f>BerM1!AN117</f>
        <v>0</v>
      </c>
    </row>
    <row r="118" spans="1:17" ht="14.1" customHeight="1" x14ac:dyDescent="0.3">
      <c r="A118" s="232">
        <f ca="1">BerM1!Y118</f>
        <v>0</v>
      </c>
      <c r="B118" s="232">
        <f ca="1">BerM1!AU118</f>
        <v>0</v>
      </c>
      <c r="C118" s="233">
        <f ca="1">BerM1!Z118</f>
        <v>0</v>
      </c>
      <c r="D118" s="184">
        <f>Ident!A118</f>
        <v>0</v>
      </c>
      <c r="E118" s="162">
        <f>Ident!B118</f>
        <v>0</v>
      </c>
      <c r="F118" s="162">
        <f>Ident!C118</f>
        <v>0</v>
      </c>
      <c r="G118" s="162">
        <f>Ident!D118</f>
        <v>0</v>
      </c>
      <c r="H118" s="234">
        <f>BerM1!AC118</f>
        <v>0</v>
      </c>
      <c r="I118" s="234">
        <f>BerM1!AE118</f>
        <v>0</v>
      </c>
      <c r="J118" s="234">
        <f>BerM1!AF118</f>
        <v>0</v>
      </c>
      <c r="K118" s="234">
        <f>BerM1!AH118</f>
        <v>0</v>
      </c>
      <c r="L118" s="234">
        <f>BerM1!AI118</f>
        <v>0</v>
      </c>
      <c r="M118" s="234">
        <f>BerM1!AJ118</f>
        <v>0</v>
      </c>
      <c r="N118" s="234">
        <f>BerM1!AK118</f>
        <v>0</v>
      </c>
      <c r="O118" s="234">
        <f>BerM1!AL118</f>
        <v>0</v>
      </c>
      <c r="P118" s="234">
        <f>BerM1!AM118</f>
        <v>0</v>
      </c>
      <c r="Q118" s="235">
        <f>BerM1!AN118</f>
        <v>0</v>
      </c>
    </row>
    <row r="119" spans="1:17" ht="14.1" customHeight="1" x14ac:dyDescent="0.3">
      <c r="A119" s="232">
        <f ca="1">BerM1!Y119</f>
        <v>0</v>
      </c>
      <c r="B119" s="232">
        <f ca="1">BerM1!AU119</f>
        <v>0</v>
      </c>
      <c r="C119" s="233">
        <f ca="1">BerM1!Z119</f>
        <v>0</v>
      </c>
      <c r="D119" s="184">
        <f>Ident!A119</f>
        <v>0</v>
      </c>
      <c r="E119" s="162">
        <f>Ident!B119</f>
        <v>0</v>
      </c>
      <c r="F119" s="162">
        <f>Ident!C119</f>
        <v>0</v>
      </c>
      <c r="G119" s="162">
        <f>Ident!D119</f>
        <v>0</v>
      </c>
      <c r="H119" s="234">
        <f>BerM1!AC119</f>
        <v>0</v>
      </c>
      <c r="I119" s="234">
        <f>BerM1!AE119</f>
        <v>0</v>
      </c>
      <c r="J119" s="234">
        <f>BerM1!AF119</f>
        <v>0</v>
      </c>
      <c r="K119" s="234">
        <f>BerM1!AH119</f>
        <v>0</v>
      </c>
      <c r="L119" s="234">
        <f>BerM1!AI119</f>
        <v>0</v>
      </c>
      <c r="M119" s="234">
        <f>BerM1!AJ119</f>
        <v>0</v>
      </c>
      <c r="N119" s="234">
        <f>BerM1!AK119</f>
        <v>0</v>
      </c>
      <c r="O119" s="234">
        <f>BerM1!AL119</f>
        <v>0</v>
      </c>
      <c r="P119" s="234">
        <f>BerM1!AM119</f>
        <v>0</v>
      </c>
      <c r="Q119" s="235">
        <f>BerM1!AN119</f>
        <v>0</v>
      </c>
    </row>
    <row r="120" spans="1:17" ht="14.1" customHeight="1" x14ac:dyDescent="0.3">
      <c r="A120" s="232">
        <f ca="1">BerM1!Y120</f>
        <v>0</v>
      </c>
      <c r="B120" s="232">
        <f ca="1">BerM1!AU120</f>
        <v>0</v>
      </c>
      <c r="C120" s="233">
        <f ca="1">BerM1!Z120</f>
        <v>0</v>
      </c>
      <c r="D120" s="184">
        <f>Ident!A120</f>
        <v>0</v>
      </c>
      <c r="E120" s="162">
        <f>Ident!B120</f>
        <v>0</v>
      </c>
      <c r="F120" s="162">
        <f>Ident!C120</f>
        <v>0</v>
      </c>
      <c r="G120" s="162">
        <f>Ident!D120</f>
        <v>0</v>
      </c>
      <c r="H120" s="234">
        <f>BerM1!AC120</f>
        <v>0</v>
      </c>
      <c r="I120" s="234">
        <f>BerM1!AE120</f>
        <v>0</v>
      </c>
      <c r="J120" s="234">
        <f>BerM1!AF120</f>
        <v>0</v>
      </c>
      <c r="K120" s="234">
        <f>BerM1!AH120</f>
        <v>0</v>
      </c>
      <c r="L120" s="234">
        <f>BerM1!AI120</f>
        <v>0</v>
      </c>
      <c r="M120" s="234">
        <f>BerM1!AJ120</f>
        <v>0</v>
      </c>
      <c r="N120" s="234">
        <f>BerM1!AK120</f>
        <v>0</v>
      </c>
      <c r="O120" s="234">
        <f>BerM1!AL120</f>
        <v>0</v>
      </c>
      <c r="P120" s="234">
        <f>BerM1!AM120</f>
        <v>0</v>
      </c>
      <c r="Q120" s="235">
        <f>BerM1!AN120</f>
        <v>0</v>
      </c>
    </row>
    <row r="121" spans="1:17" ht="14.1" customHeight="1" x14ac:dyDescent="0.3">
      <c r="A121" s="232">
        <f ca="1">BerM1!Y121</f>
        <v>0</v>
      </c>
      <c r="B121" s="232">
        <f ca="1">BerM1!AU121</f>
        <v>0</v>
      </c>
      <c r="C121" s="233">
        <f ca="1">BerM1!Z121</f>
        <v>0</v>
      </c>
      <c r="D121" s="184">
        <f>Ident!A121</f>
        <v>0</v>
      </c>
      <c r="E121" s="162">
        <f>Ident!B121</f>
        <v>0</v>
      </c>
      <c r="F121" s="162">
        <f>Ident!C121</f>
        <v>0</v>
      </c>
      <c r="G121" s="162">
        <f>Ident!D121</f>
        <v>0</v>
      </c>
      <c r="H121" s="234">
        <f>BerM1!AC121</f>
        <v>0</v>
      </c>
      <c r="I121" s="234">
        <f>BerM1!AE121</f>
        <v>0</v>
      </c>
      <c r="J121" s="234">
        <f>BerM1!AF121</f>
        <v>0</v>
      </c>
      <c r="K121" s="234">
        <f>BerM1!AH121</f>
        <v>0</v>
      </c>
      <c r="L121" s="234">
        <f>BerM1!AI121</f>
        <v>0</v>
      </c>
      <c r="M121" s="234">
        <f>BerM1!AJ121</f>
        <v>0</v>
      </c>
      <c r="N121" s="234">
        <f>BerM1!AK121</f>
        <v>0</v>
      </c>
      <c r="O121" s="234">
        <f>BerM1!AL121</f>
        <v>0</v>
      </c>
      <c r="P121" s="234">
        <f>BerM1!AM121</f>
        <v>0</v>
      </c>
      <c r="Q121" s="235">
        <f>BerM1!AN121</f>
        <v>0</v>
      </c>
    </row>
    <row r="122" spans="1:17" ht="14.1" customHeight="1" x14ac:dyDescent="0.3">
      <c r="A122" s="232">
        <f ca="1">BerM1!Y122</f>
        <v>0</v>
      </c>
      <c r="B122" s="232">
        <f ca="1">BerM1!AU122</f>
        <v>0</v>
      </c>
      <c r="C122" s="233">
        <f ca="1">BerM1!Z122</f>
        <v>0</v>
      </c>
      <c r="D122" s="184">
        <f>Ident!A122</f>
        <v>0</v>
      </c>
      <c r="E122" s="162">
        <f>Ident!B122</f>
        <v>0</v>
      </c>
      <c r="F122" s="162">
        <f>Ident!C122</f>
        <v>0</v>
      </c>
      <c r="G122" s="162">
        <f>Ident!D122</f>
        <v>0</v>
      </c>
      <c r="H122" s="234">
        <f>BerM1!AC122</f>
        <v>0</v>
      </c>
      <c r="I122" s="234">
        <f>BerM1!AE122</f>
        <v>0</v>
      </c>
      <c r="J122" s="234">
        <f>BerM1!AF122</f>
        <v>0</v>
      </c>
      <c r="K122" s="234">
        <f>BerM1!AH122</f>
        <v>0</v>
      </c>
      <c r="L122" s="234">
        <f>BerM1!AI122</f>
        <v>0</v>
      </c>
      <c r="M122" s="234">
        <f>BerM1!AJ122</f>
        <v>0</v>
      </c>
      <c r="N122" s="234">
        <f>BerM1!AK122</f>
        <v>0</v>
      </c>
      <c r="O122" s="234">
        <f>BerM1!AL122</f>
        <v>0</v>
      </c>
      <c r="P122" s="234">
        <f>BerM1!AM122</f>
        <v>0</v>
      </c>
      <c r="Q122" s="235">
        <f>BerM1!AN122</f>
        <v>0</v>
      </c>
    </row>
    <row r="123" spans="1:17" ht="14.1" customHeight="1" x14ac:dyDescent="0.3">
      <c r="A123" s="232">
        <f ca="1">BerM1!Y123</f>
        <v>0</v>
      </c>
      <c r="B123" s="232">
        <f ca="1">BerM1!AU123</f>
        <v>0</v>
      </c>
      <c r="C123" s="233">
        <f ca="1">BerM1!Z123</f>
        <v>0</v>
      </c>
      <c r="D123" s="184">
        <f>Ident!A123</f>
        <v>0</v>
      </c>
      <c r="E123" s="162">
        <f>Ident!B123</f>
        <v>0</v>
      </c>
      <c r="F123" s="162">
        <f>Ident!C123</f>
        <v>0</v>
      </c>
      <c r="G123" s="162">
        <f>Ident!D123</f>
        <v>0</v>
      </c>
      <c r="H123" s="234">
        <f>BerM1!AC123</f>
        <v>0</v>
      </c>
      <c r="I123" s="234">
        <f>BerM1!AE123</f>
        <v>0</v>
      </c>
      <c r="J123" s="234">
        <f>BerM1!AF123</f>
        <v>0</v>
      </c>
      <c r="K123" s="234">
        <f>BerM1!AH123</f>
        <v>0</v>
      </c>
      <c r="L123" s="234">
        <f>BerM1!AI123</f>
        <v>0</v>
      </c>
      <c r="M123" s="234">
        <f>BerM1!AJ123</f>
        <v>0</v>
      </c>
      <c r="N123" s="234">
        <f>BerM1!AK123</f>
        <v>0</v>
      </c>
      <c r="O123" s="234">
        <f>BerM1!AL123</f>
        <v>0</v>
      </c>
      <c r="P123" s="234">
        <f>BerM1!AM123</f>
        <v>0</v>
      </c>
      <c r="Q123" s="235">
        <f>BerM1!AN123</f>
        <v>0</v>
      </c>
    </row>
    <row r="124" spans="1:17" ht="14.1" customHeight="1" x14ac:dyDescent="0.3">
      <c r="A124" s="232">
        <f ca="1">BerM1!Y124</f>
        <v>0</v>
      </c>
      <c r="B124" s="232">
        <f ca="1">BerM1!AU124</f>
        <v>0</v>
      </c>
      <c r="C124" s="233">
        <f ca="1">BerM1!Z124</f>
        <v>0</v>
      </c>
      <c r="D124" s="184">
        <f>Ident!A124</f>
        <v>0</v>
      </c>
      <c r="E124" s="162">
        <f>Ident!B124</f>
        <v>0</v>
      </c>
      <c r="F124" s="162">
        <f>Ident!C124</f>
        <v>0</v>
      </c>
      <c r="G124" s="162">
        <f>Ident!D124</f>
        <v>0</v>
      </c>
      <c r="H124" s="234">
        <f>BerM1!AC124</f>
        <v>0</v>
      </c>
      <c r="I124" s="234">
        <f>BerM1!AE124</f>
        <v>0</v>
      </c>
      <c r="J124" s="234">
        <f>BerM1!AF124</f>
        <v>0</v>
      </c>
      <c r="K124" s="234">
        <f>BerM1!AH124</f>
        <v>0</v>
      </c>
      <c r="L124" s="234">
        <f>BerM1!AI124</f>
        <v>0</v>
      </c>
      <c r="M124" s="234">
        <f>BerM1!AJ124</f>
        <v>0</v>
      </c>
      <c r="N124" s="234">
        <f>BerM1!AK124</f>
        <v>0</v>
      </c>
      <c r="O124" s="234">
        <f>BerM1!AL124</f>
        <v>0</v>
      </c>
      <c r="P124" s="234">
        <f>BerM1!AM124</f>
        <v>0</v>
      </c>
      <c r="Q124" s="235">
        <f>BerM1!AN124</f>
        <v>0</v>
      </c>
    </row>
    <row r="125" spans="1:17" ht="14.1" customHeight="1" x14ac:dyDescent="0.3">
      <c r="A125" s="232">
        <f ca="1">BerM1!Y125</f>
        <v>0</v>
      </c>
      <c r="B125" s="232">
        <f ca="1">BerM1!AU125</f>
        <v>0</v>
      </c>
      <c r="C125" s="233">
        <f ca="1">BerM1!Z125</f>
        <v>0</v>
      </c>
      <c r="D125" s="184">
        <f>Ident!A125</f>
        <v>0</v>
      </c>
      <c r="E125" s="162">
        <f>Ident!B125</f>
        <v>0</v>
      </c>
      <c r="F125" s="162">
        <f>Ident!C125</f>
        <v>0</v>
      </c>
      <c r="G125" s="162">
        <f>Ident!D125</f>
        <v>0</v>
      </c>
      <c r="H125" s="234">
        <f>BerM1!AC125</f>
        <v>0</v>
      </c>
      <c r="I125" s="234">
        <f>BerM1!AE125</f>
        <v>0</v>
      </c>
      <c r="J125" s="234">
        <f>BerM1!AF125</f>
        <v>0</v>
      </c>
      <c r="K125" s="234">
        <f>BerM1!AH125</f>
        <v>0</v>
      </c>
      <c r="L125" s="234">
        <f>BerM1!AI125</f>
        <v>0</v>
      </c>
      <c r="M125" s="234">
        <f>BerM1!AJ125</f>
        <v>0</v>
      </c>
      <c r="N125" s="234">
        <f>BerM1!AK125</f>
        <v>0</v>
      </c>
      <c r="O125" s="234">
        <f>BerM1!AL125</f>
        <v>0</v>
      </c>
      <c r="P125" s="234">
        <f>BerM1!AM125</f>
        <v>0</v>
      </c>
      <c r="Q125" s="235">
        <f>BerM1!AN125</f>
        <v>0</v>
      </c>
    </row>
    <row r="126" spans="1:17" ht="14.1" customHeight="1" x14ac:dyDescent="0.3">
      <c r="A126" s="232">
        <f ca="1">BerM1!Y126</f>
        <v>0</v>
      </c>
      <c r="B126" s="232">
        <f ca="1">BerM1!AU126</f>
        <v>0</v>
      </c>
      <c r="C126" s="233">
        <f ca="1">BerM1!Z126</f>
        <v>0</v>
      </c>
      <c r="D126" s="184">
        <f>Ident!A126</f>
        <v>0</v>
      </c>
      <c r="E126" s="162">
        <f>Ident!B126</f>
        <v>0</v>
      </c>
      <c r="F126" s="162">
        <f>Ident!C126</f>
        <v>0</v>
      </c>
      <c r="G126" s="162">
        <f>Ident!D126</f>
        <v>0</v>
      </c>
      <c r="H126" s="234">
        <f>BerM1!AC126</f>
        <v>0</v>
      </c>
      <c r="I126" s="234">
        <f>BerM1!AE126</f>
        <v>0</v>
      </c>
      <c r="J126" s="234">
        <f>BerM1!AF126</f>
        <v>0</v>
      </c>
      <c r="K126" s="234">
        <f>BerM1!AH126</f>
        <v>0</v>
      </c>
      <c r="L126" s="234">
        <f>BerM1!AI126</f>
        <v>0</v>
      </c>
      <c r="M126" s="234">
        <f>BerM1!AJ126</f>
        <v>0</v>
      </c>
      <c r="N126" s="234">
        <f>BerM1!AK126</f>
        <v>0</v>
      </c>
      <c r="O126" s="234">
        <f>BerM1!AL126</f>
        <v>0</v>
      </c>
      <c r="P126" s="234">
        <f>BerM1!AM126</f>
        <v>0</v>
      </c>
      <c r="Q126" s="235">
        <f>BerM1!AN126</f>
        <v>0</v>
      </c>
    </row>
    <row r="127" spans="1:17" ht="14.1" customHeight="1" x14ac:dyDescent="0.3">
      <c r="A127" s="232">
        <f ca="1">BerM1!Y127</f>
        <v>0</v>
      </c>
      <c r="B127" s="232">
        <f ca="1">BerM1!AU127</f>
        <v>0</v>
      </c>
      <c r="C127" s="233">
        <f ca="1">BerM1!Z127</f>
        <v>0</v>
      </c>
      <c r="D127" s="184">
        <f>Ident!A127</f>
        <v>0</v>
      </c>
      <c r="E127" s="162">
        <f>Ident!B127</f>
        <v>0</v>
      </c>
      <c r="F127" s="162">
        <f>Ident!C127</f>
        <v>0</v>
      </c>
      <c r="G127" s="162">
        <f>Ident!D127</f>
        <v>0</v>
      </c>
      <c r="H127" s="234">
        <f>BerM1!AC127</f>
        <v>0</v>
      </c>
      <c r="I127" s="234">
        <f>BerM1!AE127</f>
        <v>0</v>
      </c>
      <c r="J127" s="234">
        <f>BerM1!AF127</f>
        <v>0</v>
      </c>
      <c r="K127" s="234">
        <f>BerM1!AH127</f>
        <v>0</v>
      </c>
      <c r="L127" s="234">
        <f>BerM1!AI127</f>
        <v>0</v>
      </c>
      <c r="M127" s="234">
        <f>BerM1!AJ127</f>
        <v>0</v>
      </c>
      <c r="N127" s="234">
        <f>BerM1!AK127</f>
        <v>0</v>
      </c>
      <c r="O127" s="234">
        <f>BerM1!AL127</f>
        <v>0</v>
      </c>
      <c r="P127" s="234">
        <f>BerM1!AM127</f>
        <v>0</v>
      </c>
      <c r="Q127" s="235">
        <f>BerM1!AN127</f>
        <v>0</v>
      </c>
    </row>
    <row r="128" spans="1:17" ht="14.1" customHeight="1" x14ac:dyDescent="0.3">
      <c r="A128" s="232">
        <f ca="1">BerM1!Y128</f>
        <v>0</v>
      </c>
      <c r="B128" s="232">
        <f ca="1">BerM1!AU128</f>
        <v>0</v>
      </c>
      <c r="C128" s="233">
        <f ca="1">BerM1!Z128</f>
        <v>0</v>
      </c>
      <c r="D128" s="184">
        <f>Ident!A128</f>
        <v>0</v>
      </c>
      <c r="E128" s="162">
        <f>Ident!B128</f>
        <v>0</v>
      </c>
      <c r="F128" s="162">
        <f>Ident!C128</f>
        <v>0</v>
      </c>
      <c r="G128" s="162">
        <f>Ident!D128</f>
        <v>0</v>
      </c>
      <c r="H128" s="234">
        <f>BerM1!AC128</f>
        <v>0</v>
      </c>
      <c r="I128" s="234">
        <f>BerM1!AE128</f>
        <v>0</v>
      </c>
      <c r="J128" s="234">
        <f>BerM1!AF128</f>
        <v>0</v>
      </c>
      <c r="K128" s="234">
        <f>BerM1!AH128</f>
        <v>0</v>
      </c>
      <c r="L128" s="234">
        <f>BerM1!AI128</f>
        <v>0</v>
      </c>
      <c r="M128" s="234">
        <f>BerM1!AJ128</f>
        <v>0</v>
      </c>
      <c r="N128" s="234">
        <f>BerM1!AK128</f>
        <v>0</v>
      </c>
      <c r="O128" s="234">
        <f>BerM1!AL128</f>
        <v>0</v>
      </c>
      <c r="P128" s="234">
        <f>BerM1!AM128</f>
        <v>0</v>
      </c>
      <c r="Q128" s="235">
        <f>BerM1!AN128</f>
        <v>0</v>
      </c>
    </row>
    <row r="129" spans="1:17" ht="14.1" customHeight="1" x14ac:dyDescent="0.3">
      <c r="A129" s="232">
        <f ca="1">BerM1!Y129</f>
        <v>0</v>
      </c>
      <c r="B129" s="232">
        <f ca="1">BerM1!AU129</f>
        <v>0</v>
      </c>
      <c r="C129" s="233">
        <f ca="1">BerM1!Z129</f>
        <v>0</v>
      </c>
      <c r="D129" s="184">
        <f>Ident!A129</f>
        <v>0</v>
      </c>
      <c r="E129" s="162">
        <f>Ident!B129</f>
        <v>0</v>
      </c>
      <c r="F129" s="162">
        <f>Ident!C129</f>
        <v>0</v>
      </c>
      <c r="G129" s="162">
        <f>Ident!D129</f>
        <v>0</v>
      </c>
      <c r="H129" s="234">
        <f>BerM1!AC129</f>
        <v>0</v>
      </c>
      <c r="I129" s="234">
        <f>BerM1!AE129</f>
        <v>0</v>
      </c>
      <c r="J129" s="234">
        <f>BerM1!AF129</f>
        <v>0</v>
      </c>
      <c r="K129" s="234">
        <f>BerM1!AH129</f>
        <v>0</v>
      </c>
      <c r="L129" s="234">
        <f>BerM1!AI129</f>
        <v>0</v>
      </c>
      <c r="M129" s="234">
        <f>BerM1!AJ129</f>
        <v>0</v>
      </c>
      <c r="N129" s="234">
        <f>BerM1!AK129</f>
        <v>0</v>
      </c>
      <c r="O129" s="234">
        <f>BerM1!AL129</f>
        <v>0</v>
      </c>
      <c r="P129" s="234">
        <f>BerM1!AM129</f>
        <v>0</v>
      </c>
      <c r="Q129" s="235">
        <f>BerM1!AN129</f>
        <v>0</v>
      </c>
    </row>
    <row r="130" spans="1:17" ht="14.1" customHeight="1" x14ac:dyDescent="0.3">
      <c r="A130" s="232">
        <f ca="1">BerM1!Y130</f>
        <v>0</v>
      </c>
      <c r="B130" s="232">
        <f ca="1">BerM1!AU130</f>
        <v>0</v>
      </c>
      <c r="C130" s="233">
        <f ca="1">BerM1!Z130</f>
        <v>0</v>
      </c>
      <c r="D130" s="184">
        <f>Ident!A130</f>
        <v>0</v>
      </c>
      <c r="E130" s="162">
        <f>Ident!B130</f>
        <v>0</v>
      </c>
      <c r="F130" s="162">
        <f>Ident!C130</f>
        <v>0</v>
      </c>
      <c r="G130" s="162">
        <f>Ident!D130</f>
        <v>0</v>
      </c>
      <c r="H130" s="234">
        <f>BerM1!AC130</f>
        <v>0</v>
      </c>
      <c r="I130" s="234">
        <f>BerM1!AE130</f>
        <v>0</v>
      </c>
      <c r="J130" s="234">
        <f>BerM1!AF130</f>
        <v>0</v>
      </c>
      <c r="K130" s="234">
        <f>BerM1!AH130</f>
        <v>0</v>
      </c>
      <c r="L130" s="234">
        <f>BerM1!AI130</f>
        <v>0</v>
      </c>
      <c r="M130" s="234">
        <f>BerM1!AJ130</f>
        <v>0</v>
      </c>
      <c r="N130" s="234">
        <f>BerM1!AK130</f>
        <v>0</v>
      </c>
      <c r="O130" s="234">
        <f>BerM1!AL130</f>
        <v>0</v>
      </c>
      <c r="P130" s="234">
        <f>BerM1!AM130</f>
        <v>0</v>
      </c>
      <c r="Q130" s="235">
        <f>BerM1!AN130</f>
        <v>0</v>
      </c>
    </row>
    <row r="131" spans="1:17" ht="14.1" customHeight="1" x14ac:dyDescent="0.3">
      <c r="A131" s="232">
        <f ca="1">BerM1!Y131</f>
        <v>0</v>
      </c>
      <c r="B131" s="232">
        <f ca="1">BerM1!AU131</f>
        <v>0</v>
      </c>
      <c r="C131" s="233">
        <f ca="1">BerM1!Z131</f>
        <v>0</v>
      </c>
      <c r="D131" s="184">
        <f>Ident!A131</f>
        <v>0</v>
      </c>
      <c r="E131" s="162">
        <f>Ident!B131</f>
        <v>0</v>
      </c>
      <c r="F131" s="162">
        <f>Ident!C131</f>
        <v>0</v>
      </c>
      <c r="G131" s="162">
        <f>Ident!D131</f>
        <v>0</v>
      </c>
      <c r="H131" s="234">
        <f>BerM1!AC131</f>
        <v>0</v>
      </c>
      <c r="I131" s="234">
        <f>BerM1!AE131</f>
        <v>0</v>
      </c>
      <c r="J131" s="234">
        <f>BerM1!AF131</f>
        <v>0</v>
      </c>
      <c r="K131" s="234">
        <f>BerM1!AH131</f>
        <v>0</v>
      </c>
      <c r="L131" s="234">
        <f>BerM1!AI131</f>
        <v>0</v>
      </c>
      <c r="M131" s="234">
        <f>BerM1!AJ131</f>
        <v>0</v>
      </c>
      <c r="N131" s="234">
        <f>BerM1!AK131</f>
        <v>0</v>
      </c>
      <c r="O131" s="234">
        <f>BerM1!AL131</f>
        <v>0</v>
      </c>
      <c r="P131" s="234">
        <f>BerM1!AM131</f>
        <v>0</v>
      </c>
      <c r="Q131" s="235">
        <f>BerM1!AN131</f>
        <v>0</v>
      </c>
    </row>
    <row r="132" spans="1:17" ht="14.1" customHeight="1" x14ac:dyDescent="0.3">
      <c r="A132" s="232">
        <f ca="1">BerM1!Y132</f>
        <v>0</v>
      </c>
      <c r="B132" s="232">
        <f ca="1">BerM1!AU132</f>
        <v>0</v>
      </c>
      <c r="C132" s="233">
        <f ca="1">BerM1!Z132</f>
        <v>0</v>
      </c>
      <c r="D132" s="184">
        <f>Ident!A132</f>
        <v>0</v>
      </c>
      <c r="E132" s="162">
        <f>Ident!B132</f>
        <v>0</v>
      </c>
      <c r="F132" s="162">
        <f>Ident!C132</f>
        <v>0</v>
      </c>
      <c r="G132" s="162">
        <f>Ident!D132</f>
        <v>0</v>
      </c>
      <c r="H132" s="234">
        <f>BerM1!AC132</f>
        <v>0</v>
      </c>
      <c r="I132" s="234">
        <f>BerM1!AE132</f>
        <v>0</v>
      </c>
      <c r="J132" s="234">
        <f>BerM1!AF132</f>
        <v>0</v>
      </c>
      <c r="K132" s="234">
        <f>BerM1!AH132</f>
        <v>0</v>
      </c>
      <c r="L132" s="234">
        <f>BerM1!AI132</f>
        <v>0</v>
      </c>
      <c r="M132" s="234">
        <f>BerM1!AJ132</f>
        <v>0</v>
      </c>
      <c r="N132" s="234">
        <f>BerM1!AK132</f>
        <v>0</v>
      </c>
      <c r="O132" s="234">
        <f>BerM1!AL132</f>
        <v>0</v>
      </c>
      <c r="P132" s="234">
        <f>BerM1!AM132</f>
        <v>0</v>
      </c>
      <c r="Q132" s="235">
        <f>BerM1!AN132</f>
        <v>0</v>
      </c>
    </row>
    <row r="133" spans="1:17" ht="14.1" customHeight="1" x14ac:dyDescent="0.3">
      <c r="A133" s="232">
        <f ca="1">BerM1!Y133</f>
        <v>0</v>
      </c>
      <c r="B133" s="232">
        <f ca="1">BerM1!AU133</f>
        <v>0</v>
      </c>
      <c r="C133" s="233">
        <f ca="1">BerM1!Z133</f>
        <v>0</v>
      </c>
      <c r="D133" s="184">
        <f>Ident!A133</f>
        <v>0</v>
      </c>
      <c r="E133" s="162">
        <f>Ident!B133</f>
        <v>0</v>
      </c>
      <c r="F133" s="162">
        <f>Ident!C133</f>
        <v>0</v>
      </c>
      <c r="G133" s="162">
        <f>Ident!D133</f>
        <v>0</v>
      </c>
      <c r="H133" s="234">
        <f>BerM1!AC133</f>
        <v>0</v>
      </c>
      <c r="I133" s="234">
        <f>BerM1!AE133</f>
        <v>0</v>
      </c>
      <c r="J133" s="234">
        <f>BerM1!AF133</f>
        <v>0</v>
      </c>
      <c r="K133" s="234">
        <f>BerM1!AH133</f>
        <v>0</v>
      </c>
      <c r="L133" s="234">
        <f>BerM1!AI133</f>
        <v>0</v>
      </c>
      <c r="M133" s="234">
        <f>BerM1!AJ133</f>
        <v>0</v>
      </c>
      <c r="N133" s="234">
        <f>BerM1!AK133</f>
        <v>0</v>
      </c>
      <c r="O133" s="234">
        <f>BerM1!AL133</f>
        <v>0</v>
      </c>
      <c r="P133" s="234">
        <f>BerM1!AM133</f>
        <v>0</v>
      </c>
      <c r="Q133" s="235">
        <f>BerM1!AN133</f>
        <v>0</v>
      </c>
    </row>
    <row r="134" spans="1:17" ht="14.1" customHeight="1" x14ac:dyDescent="0.3">
      <c r="A134" s="232">
        <f ca="1">BerM1!Y134</f>
        <v>0</v>
      </c>
      <c r="B134" s="232">
        <f ca="1">BerM1!AU134</f>
        <v>0</v>
      </c>
      <c r="C134" s="233">
        <f ca="1">BerM1!Z134</f>
        <v>0</v>
      </c>
      <c r="D134" s="184">
        <f>Ident!A134</f>
        <v>0</v>
      </c>
      <c r="E134" s="162">
        <f>Ident!B134</f>
        <v>0</v>
      </c>
      <c r="F134" s="162">
        <f>Ident!C134</f>
        <v>0</v>
      </c>
      <c r="G134" s="162">
        <f>Ident!D134</f>
        <v>0</v>
      </c>
      <c r="H134" s="234">
        <f>BerM1!AC134</f>
        <v>0</v>
      </c>
      <c r="I134" s="234">
        <f>BerM1!AE134</f>
        <v>0</v>
      </c>
      <c r="J134" s="234">
        <f>BerM1!AF134</f>
        <v>0</v>
      </c>
      <c r="K134" s="234">
        <f>BerM1!AH134</f>
        <v>0</v>
      </c>
      <c r="L134" s="234">
        <f>BerM1!AI134</f>
        <v>0</v>
      </c>
      <c r="M134" s="234">
        <f>BerM1!AJ134</f>
        <v>0</v>
      </c>
      <c r="N134" s="234">
        <f>BerM1!AK134</f>
        <v>0</v>
      </c>
      <c r="O134" s="234">
        <f>BerM1!AL134</f>
        <v>0</v>
      </c>
      <c r="P134" s="234">
        <f>BerM1!AM134</f>
        <v>0</v>
      </c>
      <c r="Q134" s="235">
        <f>BerM1!AN134</f>
        <v>0</v>
      </c>
    </row>
    <row r="135" spans="1:17" ht="14.1" customHeight="1" x14ac:dyDescent="0.3">
      <c r="A135" s="232">
        <f ca="1">BerM1!Y135</f>
        <v>0</v>
      </c>
      <c r="B135" s="232">
        <f ca="1">BerM1!AU135</f>
        <v>0</v>
      </c>
      <c r="C135" s="233">
        <f ca="1">BerM1!Z135</f>
        <v>0</v>
      </c>
      <c r="D135" s="184">
        <f>Ident!A135</f>
        <v>0</v>
      </c>
      <c r="E135" s="162">
        <f>Ident!B135</f>
        <v>0</v>
      </c>
      <c r="F135" s="162">
        <f>Ident!C135</f>
        <v>0</v>
      </c>
      <c r="G135" s="162">
        <f>Ident!D135</f>
        <v>0</v>
      </c>
      <c r="H135" s="234">
        <f>BerM1!AC135</f>
        <v>0</v>
      </c>
      <c r="I135" s="234">
        <f>BerM1!AE135</f>
        <v>0</v>
      </c>
      <c r="J135" s="234">
        <f>BerM1!AF135</f>
        <v>0</v>
      </c>
      <c r="K135" s="234">
        <f>BerM1!AH135</f>
        <v>0</v>
      </c>
      <c r="L135" s="234">
        <f>BerM1!AI135</f>
        <v>0</v>
      </c>
      <c r="M135" s="234">
        <f>BerM1!AJ135</f>
        <v>0</v>
      </c>
      <c r="N135" s="234">
        <f>BerM1!AK135</f>
        <v>0</v>
      </c>
      <c r="O135" s="234">
        <f>BerM1!AL135</f>
        <v>0</v>
      </c>
      <c r="P135" s="234">
        <f>BerM1!AM135</f>
        <v>0</v>
      </c>
      <c r="Q135" s="235">
        <f>BerM1!AN135</f>
        <v>0</v>
      </c>
    </row>
    <row r="136" spans="1:17" ht="14.1" customHeight="1" x14ac:dyDescent="0.3">
      <c r="A136" s="232">
        <f ca="1">BerM1!Y136</f>
        <v>0</v>
      </c>
      <c r="B136" s="232">
        <f ca="1">BerM1!AU136</f>
        <v>0</v>
      </c>
      <c r="C136" s="233">
        <f ca="1">BerM1!Z136</f>
        <v>0</v>
      </c>
      <c r="D136" s="184">
        <f>Ident!A136</f>
        <v>0</v>
      </c>
      <c r="E136" s="162">
        <f>Ident!B136</f>
        <v>0</v>
      </c>
      <c r="F136" s="162">
        <f>Ident!C136</f>
        <v>0</v>
      </c>
      <c r="G136" s="162">
        <f>Ident!D136</f>
        <v>0</v>
      </c>
      <c r="H136" s="234">
        <f>BerM1!AC136</f>
        <v>0</v>
      </c>
      <c r="I136" s="234">
        <f>BerM1!AE136</f>
        <v>0</v>
      </c>
      <c r="J136" s="234">
        <f>BerM1!AF136</f>
        <v>0</v>
      </c>
      <c r="K136" s="234">
        <f>BerM1!AH136</f>
        <v>0</v>
      </c>
      <c r="L136" s="234">
        <f>BerM1!AI136</f>
        <v>0</v>
      </c>
      <c r="M136" s="234">
        <f>BerM1!AJ136</f>
        <v>0</v>
      </c>
      <c r="N136" s="234">
        <f>BerM1!AK136</f>
        <v>0</v>
      </c>
      <c r="O136" s="234">
        <f>BerM1!AL136</f>
        <v>0</v>
      </c>
      <c r="P136" s="234">
        <f>BerM1!AM136</f>
        <v>0</v>
      </c>
      <c r="Q136" s="235">
        <f>BerM1!AN136</f>
        <v>0</v>
      </c>
    </row>
    <row r="137" spans="1:17" ht="14.1" customHeight="1" x14ac:dyDescent="0.3">
      <c r="A137" s="232">
        <f ca="1">BerM1!Y137</f>
        <v>0</v>
      </c>
      <c r="B137" s="232">
        <f ca="1">BerM1!AU137</f>
        <v>0</v>
      </c>
      <c r="C137" s="233">
        <f ca="1">BerM1!Z137</f>
        <v>0</v>
      </c>
      <c r="D137" s="184">
        <f>Ident!A137</f>
        <v>0</v>
      </c>
      <c r="E137" s="162">
        <f>Ident!B137</f>
        <v>0</v>
      </c>
      <c r="F137" s="162">
        <f>Ident!C137</f>
        <v>0</v>
      </c>
      <c r="G137" s="162">
        <f>Ident!D137</f>
        <v>0</v>
      </c>
      <c r="H137" s="234">
        <f>BerM1!AC137</f>
        <v>0</v>
      </c>
      <c r="I137" s="234">
        <f>BerM1!AE137</f>
        <v>0</v>
      </c>
      <c r="J137" s="234">
        <f>BerM1!AF137</f>
        <v>0</v>
      </c>
      <c r="K137" s="234">
        <f>BerM1!AH137</f>
        <v>0</v>
      </c>
      <c r="L137" s="234">
        <f>BerM1!AI137</f>
        <v>0</v>
      </c>
      <c r="M137" s="234">
        <f>BerM1!AJ137</f>
        <v>0</v>
      </c>
      <c r="N137" s="234">
        <f>BerM1!AK137</f>
        <v>0</v>
      </c>
      <c r="O137" s="234">
        <f>BerM1!AL137</f>
        <v>0</v>
      </c>
      <c r="P137" s="234">
        <f>BerM1!AM137</f>
        <v>0</v>
      </c>
      <c r="Q137" s="235">
        <f>BerM1!AN137</f>
        <v>0</v>
      </c>
    </row>
    <row r="138" spans="1:17" ht="14.1" customHeight="1" x14ac:dyDescent="0.3">
      <c r="A138" s="232">
        <f ca="1">BerM1!Y138</f>
        <v>0</v>
      </c>
      <c r="B138" s="232">
        <f ca="1">BerM1!AU138</f>
        <v>0</v>
      </c>
      <c r="C138" s="233">
        <f ca="1">BerM1!Z138</f>
        <v>0</v>
      </c>
      <c r="D138" s="184">
        <f>Ident!A138</f>
        <v>0</v>
      </c>
      <c r="E138" s="162">
        <f>Ident!B138</f>
        <v>0</v>
      </c>
      <c r="F138" s="162">
        <f>Ident!C138</f>
        <v>0</v>
      </c>
      <c r="G138" s="162">
        <f>Ident!D138</f>
        <v>0</v>
      </c>
      <c r="H138" s="234">
        <f>BerM1!AC138</f>
        <v>0</v>
      </c>
      <c r="I138" s="234">
        <f>BerM1!AE138</f>
        <v>0</v>
      </c>
      <c r="J138" s="234">
        <f>BerM1!AF138</f>
        <v>0</v>
      </c>
      <c r="K138" s="234">
        <f>BerM1!AH138</f>
        <v>0</v>
      </c>
      <c r="L138" s="234">
        <f>BerM1!AI138</f>
        <v>0</v>
      </c>
      <c r="M138" s="234">
        <f>BerM1!AJ138</f>
        <v>0</v>
      </c>
      <c r="N138" s="234">
        <f>BerM1!AK138</f>
        <v>0</v>
      </c>
      <c r="O138" s="234">
        <f>BerM1!AL138</f>
        <v>0</v>
      </c>
      <c r="P138" s="234">
        <f>BerM1!AM138</f>
        <v>0</v>
      </c>
      <c r="Q138" s="235">
        <f>BerM1!AN138</f>
        <v>0</v>
      </c>
    </row>
    <row r="139" spans="1:17" ht="14.1" customHeight="1" x14ac:dyDescent="0.3">
      <c r="A139" s="232">
        <f ca="1">BerM1!Y139</f>
        <v>0</v>
      </c>
      <c r="B139" s="232">
        <f ca="1">BerM1!AU139</f>
        <v>0</v>
      </c>
      <c r="C139" s="233">
        <f ca="1">BerM1!Z139</f>
        <v>0</v>
      </c>
      <c r="D139" s="184">
        <f>Ident!A139</f>
        <v>0</v>
      </c>
      <c r="E139" s="162">
        <f>Ident!B139</f>
        <v>0</v>
      </c>
      <c r="F139" s="162">
        <f>Ident!C139</f>
        <v>0</v>
      </c>
      <c r="G139" s="162">
        <f>Ident!D139</f>
        <v>0</v>
      </c>
      <c r="H139" s="234">
        <f>BerM1!AC139</f>
        <v>0</v>
      </c>
      <c r="I139" s="234">
        <f>BerM1!AE139</f>
        <v>0</v>
      </c>
      <c r="J139" s="234">
        <f>BerM1!AF139</f>
        <v>0</v>
      </c>
      <c r="K139" s="234">
        <f>BerM1!AH139</f>
        <v>0</v>
      </c>
      <c r="L139" s="234">
        <f>BerM1!AI139</f>
        <v>0</v>
      </c>
      <c r="M139" s="234">
        <f>BerM1!AJ139</f>
        <v>0</v>
      </c>
      <c r="N139" s="234">
        <f>BerM1!AK139</f>
        <v>0</v>
      </c>
      <c r="O139" s="234">
        <f>BerM1!AL139</f>
        <v>0</v>
      </c>
      <c r="P139" s="234">
        <f>BerM1!AM139</f>
        <v>0</v>
      </c>
      <c r="Q139" s="235">
        <f>BerM1!AN139</f>
        <v>0</v>
      </c>
    </row>
    <row r="140" spans="1:17" ht="14.1" customHeight="1" x14ac:dyDescent="0.3">
      <c r="A140" s="232">
        <f ca="1">BerM1!Y140</f>
        <v>0</v>
      </c>
      <c r="B140" s="232">
        <f ca="1">BerM1!AU140</f>
        <v>0</v>
      </c>
      <c r="C140" s="233">
        <f ca="1">BerM1!Z140</f>
        <v>0</v>
      </c>
      <c r="D140" s="184">
        <f>Ident!A140</f>
        <v>0</v>
      </c>
      <c r="E140" s="162">
        <f>Ident!B140</f>
        <v>0</v>
      </c>
      <c r="F140" s="162">
        <f>Ident!C140</f>
        <v>0</v>
      </c>
      <c r="G140" s="162">
        <f>Ident!D140</f>
        <v>0</v>
      </c>
      <c r="H140" s="234">
        <f>BerM1!AC140</f>
        <v>0</v>
      </c>
      <c r="I140" s="234">
        <f>BerM1!AE140</f>
        <v>0</v>
      </c>
      <c r="J140" s="234">
        <f>BerM1!AF140</f>
        <v>0</v>
      </c>
      <c r="K140" s="234">
        <f>BerM1!AH140</f>
        <v>0</v>
      </c>
      <c r="L140" s="234">
        <f>BerM1!AI140</f>
        <v>0</v>
      </c>
      <c r="M140" s="234">
        <f>BerM1!AJ140</f>
        <v>0</v>
      </c>
      <c r="N140" s="234">
        <f>BerM1!AK140</f>
        <v>0</v>
      </c>
      <c r="O140" s="234">
        <f>BerM1!AL140</f>
        <v>0</v>
      </c>
      <c r="P140" s="234">
        <f>BerM1!AM140</f>
        <v>0</v>
      </c>
      <c r="Q140" s="235">
        <f>BerM1!AN140</f>
        <v>0</v>
      </c>
    </row>
    <row r="141" spans="1:17" ht="14.1" customHeight="1" x14ac:dyDescent="0.3">
      <c r="A141" s="232">
        <f ca="1">BerM1!Y141</f>
        <v>0</v>
      </c>
      <c r="B141" s="232">
        <f ca="1">BerM1!AU141</f>
        <v>0</v>
      </c>
      <c r="C141" s="233">
        <f ca="1">BerM1!Z141</f>
        <v>0</v>
      </c>
      <c r="D141" s="184">
        <f>Ident!A141</f>
        <v>0</v>
      </c>
      <c r="E141" s="162">
        <f>Ident!B141</f>
        <v>0</v>
      </c>
      <c r="F141" s="162">
        <f>Ident!C141</f>
        <v>0</v>
      </c>
      <c r="G141" s="162">
        <f>Ident!D141</f>
        <v>0</v>
      </c>
      <c r="H141" s="234">
        <f>BerM1!AC141</f>
        <v>0</v>
      </c>
      <c r="I141" s="234">
        <f>BerM1!AE141</f>
        <v>0</v>
      </c>
      <c r="J141" s="234">
        <f>BerM1!AF141</f>
        <v>0</v>
      </c>
      <c r="K141" s="234">
        <f>BerM1!AH141</f>
        <v>0</v>
      </c>
      <c r="L141" s="234">
        <f>BerM1!AI141</f>
        <v>0</v>
      </c>
      <c r="M141" s="234">
        <f>BerM1!AJ141</f>
        <v>0</v>
      </c>
      <c r="N141" s="234">
        <f>BerM1!AK141</f>
        <v>0</v>
      </c>
      <c r="O141" s="234">
        <f>BerM1!AL141</f>
        <v>0</v>
      </c>
      <c r="P141" s="234">
        <f>BerM1!AM141</f>
        <v>0</v>
      </c>
      <c r="Q141" s="235">
        <f>BerM1!AN141</f>
        <v>0</v>
      </c>
    </row>
    <row r="142" spans="1:17" ht="14.1" customHeight="1" x14ac:dyDescent="0.3">
      <c r="A142" s="232">
        <f ca="1">BerM1!Y142</f>
        <v>0</v>
      </c>
      <c r="B142" s="232">
        <f ca="1">BerM1!AU142</f>
        <v>0</v>
      </c>
      <c r="C142" s="233">
        <f ca="1">BerM1!Z142</f>
        <v>0</v>
      </c>
      <c r="D142" s="184">
        <f>Ident!A142</f>
        <v>0</v>
      </c>
      <c r="E142" s="162">
        <f>Ident!B142</f>
        <v>0</v>
      </c>
      <c r="F142" s="162">
        <f>Ident!C142</f>
        <v>0</v>
      </c>
      <c r="G142" s="162">
        <f>Ident!D142</f>
        <v>0</v>
      </c>
      <c r="H142" s="234">
        <f>BerM1!AC142</f>
        <v>0</v>
      </c>
      <c r="I142" s="234">
        <f>BerM1!AE142</f>
        <v>0</v>
      </c>
      <c r="J142" s="234">
        <f>BerM1!AF142</f>
        <v>0</v>
      </c>
      <c r="K142" s="234">
        <f>BerM1!AH142</f>
        <v>0</v>
      </c>
      <c r="L142" s="234">
        <f>BerM1!AI142</f>
        <v>0</v>
      </c>
      <c r="M142" s="234">
        <f>BerM1!AJ142</f>
        <v>0</v>
      </c>
      <c r="N142" s="234">
        <f>BerM1!AK142</f>
        <v>0</v>
      </c>
      <c r="O142" s="234">
        <f>BerM1!AL142</f>
        <v>0</v>
      </c>
      <c r="P142" s="234">
        <f>BerM1!AM142</f>
        <v>0</v>
      </c>
      <c r="Q142" s="235">
        <f>BerM1!AN142</f>
        <v>0</v>
      </c>
    </row>
    <row r="143" spans="1:17" ht="14.1" customHeight="1" x14ac:dyDescent="0.3">
      <c r="A143" s="232">
        <f ca="1">BerM1!Y143</f>
        <v>0</v>
      </c>
      <c r="B143" s="232">
        <f ca="1">BerM1!AU143</f>
        <v>0</v>
      </c>
      <c r="C143" s="233">
        <f ca="1">BerM1!Z143</f>
        <v>0</v>
      </c>
      <c r="D143" s="184">
        <f>Ident!A143</f>
        <v>0</v>
      </c>
      <c r="E143" s="162">
        <f>Ident!B143</f>
        <v>0</v>
      </c>
      <c r="F143" s="162">
        <f>Ident!C143</f>
        <v>0</v>
      </c>
      <c r="G143" s="162">
        <f>Ident!D143</f>
        <v>0</v>
      </c>
      <c r="H143" s="234">
        <f>BerM1!AC143</f>
        <v>0</v>
      </c>
      <c r="I143" s="234">
        <f>BerM1!AE143</f>
        <v>0</v>
      </c>
      <c r="J143" s="234">
        <f>BerM1!AF143</f>
        <v>0</v>
      </c>
      <c r="K143" s="234">
        <f>BerM1!AH143</f>
        <v>0</v>
      </c>
      <c r="L143" s="234">
        <f>BerM1!AI143</f>
        <v>0</v>
      </c>
      <c r="M143" s="234">
        <f>BerM1!AJ143</f>
        <v>0</v>
      </c>
      <c r="N143" s="234">
        <f>BerM1!AK143</f>
        <v>0</v>
      </c>
      <c r="O143" s="234">
        <f>BerM1!AL143</f>
        <v>0</v>
      </c>
      <c r="P143" s="234">
        <f>BerM1!AM143</f>
        <v>0</v>
      </c>
      <c r="Q143" s="235">
        <f>BerM1!AN143</f>
        <v>0</v>
      </c>
    </row>
    <row r="144" spans="1:17" ht="14.1" customHeight="1" x14ac:dyDescent="0.3">
      <c r="A144" s="232">
        <f ca="1">BerM1!Y144</f>
        <v>0</v>
      </c>
      <c r="B144" s="232">
        <f ca="1">BerM1!AU144</f>
        <v>0</v>
      </c>
      <c r="C144" s="233">
        <f ca="1">BerM1!Z144</f>
        <v>0</v>
      </c>
      <c r="D144" s="184">
        <f>Ident!A144</f>
        <v>0</v>
      </c>
      <c r="E144" s="162">
        <f>Ident!B144</f>
        <v>0</v>
      </c>
      <c r="F144" s="162">
        <f>Ident!C144</f>
        <v>0</v>
      </c>
      <c r="G144" s="162">
        <f>Ident!D144</f>
        <v>0</v>
      </c>
      <c r="H144" s="234">
        <f>BerM1!AC144</f>
        <v>0</v>
      </c>
      <c r="I144" s="234">
        <f>BerM1!AE144</f>
        <v>0</v>
      </c>
      <c r="J144" s="234">
        <f>BerM1!AF144</f>
        <v>0</v>
      </c>
      <c r="K144" s="234">
        <f>BerM1!AH144</f>
        <v>0</v>
      </c>
      <c r="L144" s="234">
        <f>BerM1!AI144</f>
        <v>0</v>
      </c>
      <c r="M144" s="234">
        <f>BerM1!AJ144</f>
        <v>0</v>
      </c>
      <c r="N144" s="234">
        <f>BerM1!AK144</f>
        <v>0</v>
      </c>
      <c r="O144" s="234">
        <f>BerM1!AL144</f>
        <v>0</v>
      </c>
      <c r="P144" s="234">
        <f>BerM1!AM144</f>
        <v>0</v>
      </c>
      <c r="Q144" s="235">
        <f>BerM1!AN144</f>
        <v>0</v>
      </c>
    </row>
    <row r="145" spans="1:17" ht="14.1" customHeight="1" x14ac:dyDescent="0.3">
      <c r="A145" s="232">
        <f ca="1">BerM1!Y145</f>
        <v>0</v>
      </c>
      <c r="B145" s="232">
        <f ca="1">BerM1!AU145</f>
        <v>0</v>
      </c>
      <c r="C145" s="233">
        <f ca="1">BerM1!Z145</f>
        <v>0</v>
      </c>
      <c r="D145" s="184">
        <f>Ident!A145</f>
        <v>0</v>
      </c>
      <c r="E145" s="162">
        <f>Ident!B145</f>
        <v>0</v>
      </c>
      <c r="F145" s="162">
        <f>Ident!C145</f>
        <v>0</v>
      </c>
      <c r="G145" s="162">
        <f>Ident!D145</f>
        <v>0</v>
      </c>
      <c r="H145" s="234">
        <f>BerM1!AC145</f>
        <v>0</v>
      </c>
      <c r="I145" s="234">
        <f>BerM1!AE145</f>
        <v>0</v>
      </c>
      <c r="J145" s="234">
        <f>BerM1!AF145</f>
        <v>0</v>
      </c>
      <c r="K145" s="234">
        <f>BerM1!AH145</f>
        <v>0</v>
      </c>
      <c r="L145" s="234">
        <f>BerM1!AI145</f>
        <v>0</v>
      </c>
      <c r="M145" s="234">
        <f>BerM1!AJ145</f>
        <v>0</v>
      </c>
      <c r="N145" s="234">
        <f>BerM1!AK145</f>
        <v>0</v>
      </c>
      <c r="O145" s="234">
        <f>BerM1!AL145</f>
        <v>0</v>
      </c>
      <c r="P145" s="234">
        <f>BerM1!AM145</f>
        <v>0</v>
      </c>
      <c r="Q145" s="235">
        <f>BerM1!AN145</f>
        <v>0</v>
      </c>
    </row>
    <row r="146" spans="1:17" ht="14.1" customHeight="1" x14ac:dyDescent="0.3">
      <c r="A146" s="232">
        <f ca="1">BerM1!Y146</f>
        <v>0</v>
      </c>
      <c r="B146" s="232">
        <f ca="1">BerM1!AU146</f>
        <v>0</v>
      </c>
      <c r="C146" s="233">
        <f ca="1">BerM1!Z146</f>
        <v>0</v>
      </c>
      <c r="D146" s="184">
        <f>Ident!A146</f>
        <v>0</v>
      </c>
      <c r="E146" s="162">
        <f>Ident!B146</f>
        <v>0</v>
      </c>
      <c r="F146" s="162">
        <f>Ident!C146</f>
        <v>0</v>
      </c>
      <c r="G146" s="162">
        <f>Ident!D146</f>
        <v>0</v>
      </c>
      <c r="H146" s="234">
        <f>BerM1!AC146</f>
        <v>0</v>
      </c>
      <c r="I146" s="234">
        <f>BerM1!AE146</f>
        <v>0</v>
      </c>
      <c r="J146" s="234">
        <f>BerM1!AF146</f>
        <v>0</v>
      </c>
      <c r="K146" s="234">
        <f>BerM1!AH146</f>
        <v>0</v>
      </c>
      <c r="L146" s="234">
        <f>BerM1!AI146</f>
        <v>0</v>
      </c>
      <c r="M146" s="234">
        <f>BerM1!AJ146</f>
        <v>0</v>
      </c>
      <c r="N146" s="234">
        <f>BerM1!AK146</f>
        <v>0</v>
      </c>
      <c r="O146" s="234">
        <f>BerM1!AL146</f>
        <v>0</v>
      </c>
      <c r="P146" s="234">
        <f>BerM1!AM146</f>
        <v>0</v>
      </c>
      <c r="Q146" s="235">
        <f>BerM1!AN146</f>
        <v>0</v>
      </c>
    </row>
    <row r="147" spans="1:17" ht="14.1" customHeight="1" x14ac:dyDescent="0.3">
      <c r="A147" s="232">
        <f ca="1">BerM1!Y147</f>
        <v>0</v>
      </c>
      <c r="B147" s="232">
        <f ca="1">BerM1!AU147</f>
        <v>0</v>
      </c>
      <c r="C147" s="233">
        <f ca="1">BerM1!Z147</f>
        <v>0</v>
      </c>
      <c r="D147" s="184">
        <f>Ident!A147</f>
        <v>0</v>
      </c>
      <c r="E147" s="162">
        <f>Ident!B147</f>
        <v>0</v>
      </c>
      <c r="F147" s="162">
        <f>Ident!C147</f>
        <v>0</v>
      </c>
      <c r="G147" s="162">
        <f>Ident!D147</f>
        <v>0</v>
      </c>
      <c r="H147" s="234">
        <f>BerM1!AC147</f>
        <v>0</v>
      </c>
      <c r="I147" s="234">
        <f>BerM1!AE147</f>
        <v>0</v>
      </c>
      <c r="J147" s="234">
        <f>BerM1!AF147</f>
        <v>0</v>
      </c>
      <c r="K147" s="234">
        <f>BerM1!AH147</f>
        <v>0</v>
      </c>
      <c r="L147" s="234">
        <f>BerM1!AI147</f>
        <v>0</v>
      </c>
      <c r="M147" s="234">
        <f>BerM1!AJ147</f>
        <v>0</v>
      </c>
      <c r="N147" s="234">
        <f>BerM1!AK147</f>
        <v>0</v>
      </c>
      <c r="O147" s="234">
        <f>BerM1!AL147</f>
        <v>0</v>
      </c>
      <c r="P147" s="234">
        <f>BerM1!AM147</f>
        <v>0</v>
      </c>
      <c r="Q147" s="235">
        <f>BerM1!AN147</f>
        <v>0</v>
      </c>
    </row>
    <row r="148" spans="1:17" ht="14.1" customHeight="1" x14ac:dyDescent="0.3">
      <c r="A148" s="232">
        <f ca="1">BerM1!Y148</f>
        <v>0</v>
      </c>
      <c r="B148" s="232">
        <f ca="1">BerM1!AU148</f>
        <v>0</v>
      </c>
      <c r="C148" s="233">
        <f ca="1">BerM1!Z148</f>
        <v>0</v>
      </c>
      <c r="D148" s="184">
        <f>Ident!A148</f>
        <v>0</v>
      </c>
      <c r="E148" s="162">
        <f>Ident!B148</f>
        <v>0</v>
      </c>
      <c r="F148" s="162">
        <f>Ident!C148</f>
        <v>0</v>
      </c>
      <c r="G148" s="162">
        <f>Ident!D148</f>
        <v>0</v>
      </c>
      <c r="H148" s="234">
        <f>BerM1!AC148</f>
        <v>0</v>
      </c>
      <c r="I148" s="234">
        <f>BerM1!AE148</f>
        <v>0</v>
      </c>
      <c r="J148" s="234">
        <f>BerM1!AF148</f>
        <v>0</v>
      </c>
      <c r="K148" s="234">
        <f>BerM1!AH148</f>
        <v>0</v>
      </c>
      <c r="L148" s="234">
        <f>BerM1!AI148</f>
        <v>0</v>
      </c>
      <c r="M148" s="234">
        <f>BerM1!AJ148</f>
        <v>0</v>
      </c>
      <c r="N148" s="234">
        <f>BerM1!AK148</f>
        <v>0</v>
      </c>
      <c r="O148" s="234">
        <f>BerM1!AL148</f>
        <v>0</v>
      </c>
      <c r="P148" s="234">
        <f>BerM1!AM148</f>
        <v>0</v>
      </c>
      <c r="Q148" s="235">
        <f>BerM1!AN148</f>
        <v>0</v>
      </c>
    </row>
    <row r="149" spans="1:17" ht="14.1" customHeight="1" x14ac:dyDescent="0.3">
      <c r="A149" s="232">
        <f ca="1">BerM1!Y149</f>
        <v>0</v>
      </c>
      <c r="B149" s="232">
        <f ca="1">BerM1!AU149</f>
        <v>0</v>
      </c>
      <c r="C149" s="233">
        <f ca="1">BerM1!Z149</f>
        <v>0</v>
      </c>
      <c r="D149" s="184">
        <f>Ident!A149</f>
        <v>0</v>
      </c>
      <c r="E149" s="162">
        <f>Ident!B149</f>
        <v>0</v>
      </c>
      <c r="F149" s="162">
        <f>Ident!C149</f>
        <v>0</v>
      </c>
      <c r="G149" s="162">
        <f>Ident!D149</f>
        <v>0</v>
      </c>
      <c r="H149" s="234">
        <f>BerM1!AC149</f>
        <v>0</v>
      </c>
      <c r="I149" s="234">
        <f>BerM1!AE149</f>
        <v>0</v>
      </c>
      <c r="J149" s="234">
        <f>BerM1!AF149</f>
        <v>0</v>
      </c>
      <c r="K149" s="234">
        <f>BerM1!AH149</f>
        <v>0</v>
      </c>
      <c r="L149" s="234">
        <f>BerM1!AI149</f>
        <v>0</v>
      </c>
      <c r="M149" s="234">
        <f>BerM1!AJ149</f>
        <v>0</v>
      </c>
      <c r="N149" s="234">
        <f>BerM1!AK149</f>
        <v>0</v>
      </c>
      <c r="O149" s="234">
        <f>BerM1!AL149</f>
        <v>0</v>
      </c>
      <c r="P149" s="234">
        <f>BerM1!AM149</f>
        <v>0</v>
      </c>
      <c r="Q149" s="235">
        <f>BerM1!AN149</f>
        <v>0</v>
      </c>
    </row>
    <row r="150" spans="1:17" ht="14.1" customHeight="1" x14ac:dyDescent="0.3">
      <c r="A150" s="232">
        <f ca="1">BerM1!Y150</f>
        <v>0</v>
      </c>
      <c r="B150" s="232">
        <f ca="1">BerM1!AU150</f>
        <v>0</v>
      </c>
      <c r="C150" s="233">
        <f ca="1">BerM1!Z150</f>
        <v>0</v>
      </c>
      <c r="D150" s="184">
        <f>Ident!A150</f>
        <v>0</v>
      </c>
      <c r="E150" s="162">
        <f>Ident!B150</f>
        <v>0</v>
      </c>
      <c r="F150" s="162">
        <f>Ident!C150</f>
        <v>0</v>
      </c>
      <c r="G150" s="162">
        <f>Ident!D150</f>
        <v>0</v>
      </c>
      <c r="H150" s="234">
        <f>BerM1!AC150</f>
        <v>0</v>
      </c>
      <c r="I150" s="234">
        <f>BerM1!AE150</f>
        <v>0</v>
      </c>
      <c r="J150" s="234">
        <f>BerM1!AF150</f>
        <v>0</v>
      </c>
      <c r="K150" s="234">
        <f>BerM1!AH150</f>
        <v>0</v>
      </c>
      <c r="L150" s="234">
        <f>BerM1!AI150</f>
        <v>0</v>
      </c>
      <c r="M150" s="234">
        <f>BerM1!AJ150</f>
        <v>0</v>
      </c>
      <c r="N150" s="234">
        <f>BerM1!AK150</f>
        <v>0</v>
      </c>
      <c r="O150" s="234">
        <f>BerM1!AL150</f>
        <v>0</v>
      </c>
      <c r="P150" s="234">
        <f>BerM1!AM150</f>
        <v>0</v>
      </c>
      <c r="Q150" s="235">
        <f>BerM1!AN150</f>
        <v>0</v>
      </c>
    </row>
    <row r="151" spans="1:17" ht="14.1" customHeight="1" x14ac:dyDescent="0.3">
      <c r="A151" s="232">
        <f ca="1">BerM1!Y151</f>
        <v>0</v>
      </c>
      <c r="B151" s="232">
        <f ca="1">BerM1!AU151</f>
        <v>0</v>
      </c>
      <c r="C151" s="233">
        <f ca="1">BerM1!Z151</f>
        <v>0</v>
      </c>
      <c r="D151" s="184">
        <f>Ident!A151</f>
        <v>0</v>
      </c>
      <c r="E151" s="162">
        <f>Ident!B151</f>
        <v>0</v>
      </c>
      <c r="F151" s="162">
        <f>Ident!C151</f>
        <v>0</v>
      </c>
      <c r="G151" s="162">
        <f>Ident!D151</f>
        <v>0</v>
      </c>
      <c r="H151" s="234">
        <f>BerM1!AC151</f>
        <v>0</v>
      </c>
      <c r="I151" s="234">
        <f>BerM1!AE151</f>
        <v>0</v>
      </c>
      <c r="J151" s="234">
        <f>BerM1!AF151</f>
        <v>0</v>
      </c>
      <c r="K151" s="234">
        <f>BerM1!AH151</f>
        <v>0</v>
      </c>
      <c r="L151" s="234">
        <f>BerM1!AI151</f>
        <v>0</v>
      </c>
      <c r="M151" s="234">
        <f>BerM1!AJ151</f>
        <v>0</v>
      </c>
      <c r="N151" s="234">
        <f>BerM1!AK151</f>
        <v>0</v>
      </c>
      <c r="O151" s="234">
        <f>BerM1!AL151</f>
        <v>0</v>
      </c>
      <c r="P151" s="234">
        <f>BerM1!AM151</f>
        <v>0</v>
      </c>
      <c r="Q151" s="235">
        <f>BerM1!AN151</f>
        <v>0</v>
      </c>
    </row>
    <row r="152" spans="1:17" ht="14.1" customHeight="1" x14ac:dyDescent="0.3">
      <c r="A152" s="232">
        <f ca="1">BerM1!Y152</f>
        <v>0</v>
      </c>
      <c r="B152" s="232">
        <f ca="1">BerM1!AU152</f>
        <v>0</v>
      </c>
      <c r="C152" s="233">
        <f ca="1">BerM1!Z152</f>
        <v>0</v>
      </c>
      <c r="D152" s="184">
        <f>Ident!A152</f>
        <v>0</v>
      </c>
      <c r="E152" s="162">
        <f>Ident!B152</f>
        <v>0</v>
      </c>
      <c r="F152" s="162">
        <f>Ident!C152</f>
        <v>0</v>
      </c>
      <c r="G152" s="162">
        <f>Ident!D152</f>
        <v>0</v>
      </c>
      <c r="H152" s="234">
        <f>BerM1!AC152</f>
        <v>0</v>
      </c>
      <c r="I152" s="234">
        <f>BerM1!AE152</f>
        <v>0</v>
      </c>
      <c r="J152" s="234">
        <f>BerM1!AF152</f>
        <v>0</v>
      </c>
      <c r="K152" s="234">
        <f>BerM1!AH152</f>
        <v>0</v>
      </c>
      <c r="L152" s="234">
        <f>BerM1!AI152</f>
        <v>0</v>
      </c>
      <c r="M152" s="234">
        <f>BerM1!AJ152</f>
        <v>0</v>
      </c>
      <c r="N152" s="234">
        <f>BerM1!AK152</f>
        <v>0</v>
      </c>
      <c r="O152" s="234">
        <f>BerM1!AL152</f>
        <v>0</v>
      </c>
      <c r="P152" s="234">
        <f>BerM1!AM152</f>
        <v>0</v>
      </c>
      <c r="Q152" s="235">
        <f>BerM1!AN152</f>
        <v>0</v>
      </c>
    </row>
    <row r="153" spans="1:17" ht="14.1" customHeight="1" x14ac:dyDescent="0.3">
      <c r="A153" s="232">
        <f ca="1">BerM1!Y153</f>
        <v>0</v>
      </c>
      <c r="B153" s="232">
        <f ca="1">BerM1!AU153</f>
        <v>0</v>
      </c>
      <c r="C153" s="233">
        <f ca="1">BerM1!Z153</f>
        <v>0</v>
      </c>
      <c r="D153" s="184">
        <f>Ident!A153</f>
        <v>0</v>
      </c>
      <c r="E153" s="162">
        <f>Ident!B153</f>
        <v>0</v>
      </c>
      <c r="F153" s="162">
        <f>Ident!C153</f>
        <v>0</v>
      </c>
      <c r="G153" s="162">
        <f>Ident!D153</f>
        <v>0</v>
      </c>
      <c r="H153" s="234">
        <f>BerM1!AC153</f>
        <v>0</v>
      </c>
      <c r="I153" s="234">
        <f>BerM1!AE153</f>
        <v>0</v>
      </c>
      <c r="J153" s="234">
        <f>BerM1!AF153</f>
        <v>0</v>
      </c>
      <c r="K153" s="234">
        <f>BerM1!AH153</f>
        <v>0</v>
      </c>
      <c r="L153" s="234">
        <f>BerM1!AI153</f>
        <v>0</v>
      </c>
      <c r="M153" s="234">
        <f>BerM1!AJ153</f>
        <v>0</v>
      </c>
      <c r="N153" s="234">
        <f>BerM1!AK153</f>
        <v>0</v>
      </c>
      <c r="O153" s="234">
        <f>BerM1!AL153</f>
        <v>0</v>
      </c>
      <c r="P153" s="234">
        <f>BerM1!AM153</f>
        <v>0</v>
      </c>
      <c r="Q153" s="235">
        <f>BerM1!AN153</f>
        <v>0</v>
      </c>
    </row>
    <row r="154" spans="1:17" ht="14.1" customHeight="1" x14ac:dyDescent="0.3">
      <c r="A154" s="232">
        <f ca="1">BerM1!Y154</f>
        <v>0</v>
      </c>
      <c r="B154" s="232">
        <f ca="1">BerM1!AU154</f>
        <v>0</v>
      </c>
      <c r="C154" s="233">
        <f ca="1">BerM1!Z154</f>
        <v>0</v>
      </c>
      <c r="D154" s="184">
        <f>Ident!A154</f>
        <v>0</v>
      </c>
      <c r="E154" s="162">
        <f>Ident!B154</f>
        <v>0</v>
      </c>
      <c r="F154" s="162">
        <f>Ident!C154</f>
        <v>0</v>
      </c>
      <c r="G154" s="162">
        <f>Ident!D154</f>
        <v>0</v>
      </c>
      <c r="H154" s="234">
        <f>BerM1!AC154</f>
        <v>0</v>
      </c>
      <c r="I154" s="234">
        <f>BerM1!AE154</f>
        <v>0</v>
      </c>
      <c r="J154" s="234">
        <f>BerM1!AF154</f>
        <v>0</v>
      </c>
      <c r="K154" s="234">
        <f>BerM1!AH154</f>
        <v>0</v>
      </c>
      <c r="L154" s="234">
        <f>BerM1!AI154</f>
        <v>0</v>
      </c>
      <c r="M154" s="234">
        <f>BerM1!AJ154</f>
        <v>0</v>
      </c>
      <c r="N154" s="234">
        <f>BerM1!AK154</f>
        <v>0</v>
      </c>
      <c r="O154" s="234">
        <f>BerM1!AL154</f>
        <v>0</v>
      </c>
      <c r="P154" s="234">
        <f>BerM1!AM154</f>
        <v>0</v>
      </c>
      <c r="Q154" s="235">
        <f>BerM1!AN154</f>
        <v>0</v>
      </c>
    </row>
    <row r="155" spans="1:17" ht="14.1" customHeight="1" x14ac:dyDescent="0.3">
      <c r="A155" s="232">
        <f ca="1">BerM1!Y155</f>
        <v>0</v>
      </c>
      <c r="B155" s="232">
        <f ca="1">BerM1!AU155</f>
        <v>0</v>
      </c>
      <c r="C155" s="233">
        <f ca="1">BerM1!Z155</f>
        <v>0</v>
      </c>
      <c r="D155" s="184">
        <f>Ident!A155</f>
        <v>0</v>
      </c>
      <c r="E155" s="162">
        <f>Ident!B155</f>
        <v>0</v>
      </c>
      <c r="F155" s="162">
        <f>Ident!C155</f>
        <v>0</v>
      </c>
      <c r="G155" s="162">
        <f>Ident!D155</f>
        <v>0</v>
      </c>
      <c r="H155" s="234">
        <f>BerM1!AC155</f>
        <v>0</v>
      </c>
      <c r="I155" s="234">
        <f>BerM1!AE155</f>
        <v>0</v>
      </c>
      <c r="J155" s="234">
        <f>BerM1!AF155</f>
        <v>0</v>
      </c>
      <c r="K155" s="234">
        <f>BerM1!AH155</f>
        <v>0</v>
      </c>
      <c r="L155" s="234">
        <f>BerM1!AI155</f>
        <v>0</v>
      </c>
      <c r="M155" s="234">
        <f>BerM1!AJ155</f>
        <v>0</v>
      </c>
      <c r="N155" s="234">
        <f>BerM1!AK155</f>
        <v>0</v>
      </c>
      <c r="O155" s="234">
        <f>BerM1!AL155</f>
        <v>0</v>
      </c>
      <c r="P155" s="234">
        <f>BerM1!AM155</f>
        <v>0</v>
      </c>
      <c r="Q155" s="235">
        <f>BerM1!AN155</f>
        <v>0</v>
      </c>
    </row>
    <row r="156" spans="1:17" ht="14.1" customHeight="1" x14ac:dyDescent="0.3">
      <c r="A156" s="232">
        <f ca="1">BerM1!Y156</f>
        <v>0</v>
      </c>
      <c r="B156" s="232">
        <f ca="1">BerM1!AU156</f>
        <v>0</v>
      </c>
      <c r="C156" s="233">
        <f ca="1">BerM1!Z156</f>
        <v>0</v>
      </c>
      <c r="D156" s="184">
        <f>Ident!A156</f>
        <v>0</v>
      </c>
      <c r="E156" s="162">
        <f>Ident!B156</f>
        <v>0</v>
      </c>
      <c r="F156" s="162">
        <f>Ident!C156</f>
        <v>0</v>
      </c>
      <c r="G156" s="162">
        <f>Ident!D156</f>
        <v>0</v>
      </c>
      <c r="H156" s="234">
        <f>BerM1!AC156</f>
        <v>0</v>
      </c>
      <c r="I156" s="234">
        <f>BerM1!AE156</f>
        <v>0</v>
      </c>
      <c r="J156" s="234">
        <f>BerM1!AF156</f>
        <v>0</v>
      </c>
      <c r="K156" s="234">
        <f>BerM1!AH156</f>
        <v>0</v>
      </c>
      <c r="L156" s="234">
        <f>BerM1!AI156</f>
        <v>0</v>
      </c>
      <c r="M156" s="234">
        <f>BerM1!AJ156</f>
        <v>0</v>
      </c>
      <c r="N156" s="234">
        <f>BerM1!AK156</f>
        <v>0</v>
      </c>
      <c r="O156" s="234">
        <f>BerM1!AL156</f>
        <v>0</v>
      </c>
      <c r="P156" s="234">
        <f>BerM1!AM156</f>
        <v>0</v>
      </c>
      <c r="Q156" s="235">
        <f>BerM1!AN156</f>
        <v>0</v>
      </c>
    </row>
    <row r="157" spans="1:17" ht="14.1" customHeight="1" x14ac:dyDescent="0.3">
      <c r="A157" s="232">
        <f ca="1">BerM1!Y157</f>
        <v>0</v>
      </c>
      <c r="B157" s="232">
        <f ca="1">BerM1!AU157</f>
        <v>0</v>
      </c>
      <c r="C157" s="233">
        <f ca="1">BerM1!Z157</f>
        <v>0</v>
      </c>
      <c r="D157" s="184">
        <f>Ident!A157</f>
        <v>0</v>
      </c>
      <c r="E157" s="162">
        <f>Ident!B157</f>
        <v>0</v>
      </c>
      <c r="F157" s="162">
        <f>Ident!C157</f>
        <v>0</v>
      </c>
      <c r="G157" s="162">
        <f>Ident!D157</f>
        <v>0</v>
      </c>
      <c r="H157" s="234">
        <f>BerM1!AC157</f>
        <v>0</v>
      </c>
      <c r="I157" s="234">
        <f>BerM1!AE157</f>
        <v>0</v>
      </c>
      <c r="J157" s="234">
        <f>BerM1!AF157</f>
        <v>0</v>
      </c>
      <c r="K157" s="234">
        <f>BerM1!AH157</f>
        <v>0</v>
      </c>
      <c r="L157" s="234">
        <f>BerM1!AI157</f>
        <v>0</v>
      </c>
      <c r="M157" s="234">
        <f>BerM1!AJ157</f>
        <v>0</v>
      </c>
      <c r="N157" s="234">
        <f>BerM1!AK157</f>
        <v>0</v>
      </c>
      <c r="O157" s="234">
        <f>BerM1!AL157</f>
        <v>0</v>
      </c>
      <c r="P157" s="234">
        <f>BerM1!AM157</f>
        <v>0</v>
      </c>
      <c r="Q157" s="235">
        <f>BerM1!AN157</f>
        <v>0</v>
      </c>
    </row>
    <row r="158" spans="1:17" ht="14.1" customHeight="1" x14ac:dyDescent="0.3">
      <c r="A158" s="232">
        <f ca="1">BerM1!Y158</f>
        <v>0</v>
      </c>
      <c r="B158" s="232">
        <f ca="1">BerM1!AU158</f>
        <v>0</v>
      </c>
      <c r="C158" s="233">
        <f ca="1">BerM1!Z158</f>
        <v>0</v>
      </c>
      <c r="D158" s="184">
        <f>Ident!A158</f>
        <v>0</v>
      </c>
      <c r="E158" s="162">
        <f>Ident!B158</f>
        <v>0</v>
      </c>
      <c r="F158" s="162">
        <f>Ident!C158</f>
        <v>0</v>
      </c>
      <c r="G158" s="162">
        <f>Ident!D158</f>
        <v>0</v>
      </c>
      <c r="H158" s="234">
        <f>BerM1!AC158</f>
        <v>0</v>
      </c>
      <c r="I158" s="234">
        <f>BerM1!AE158</f>
        <v>0</v>
      </c>
      <c r="J158" s="234">
        <f>BerM1!AF158</f>
        <v>0</v>
      </c>
      <c r="K158" s="234">
        <f>BerM1!AH158</f>
        <v>0</v>
      </c>
      <c r="L158" s="234">
        <f>BerM1!AI158</f>
        <v>0</v>
      </c>
      <c r="M158" s="234">
        <f>BerM1!AJ158</f>
        <v>0</v>
      </c>
      <c r="N158" s="234">
        <f>BerM1!AK158</f>
        <v>0</v>
      </c>
      <c r="O158" s="234">
        <f>BerM1!AL158</f>
        <v>0</v>
      </c>
      <c r="P158" s="234">
        <f>BerM1!AM158</f>
        <v>0</v>
      </c>
      <c r="Q158" s="235">
        <f>BerM1!AN158</f>
        <v>0</v>
      </c>
    </row>
    <row r="159" spans="1:17" ht="14.1" customHeight="1" x14ac:dyDescent="0.3">
      <c r="A159" s="232">
        <f ca="1">BerM1!Y159</f>
        <v>0</v>
      </c>
      <c r="B159" s="232">
        <f ca="1">BerM1!AU159</f>
        <v>0</v>
      </c>
      <c r="C159" s="233">
        <f ca="1">BerM1!Z159</f>
        <v>0</v>
      </c>
      <c r="D159" s="184">
        <f>Ident!A159</f>
        <v>0</v>
      </c>
      <c r="E159" s="162">
        <f>Ident!B159</f>
        <v>0</v>
      </c>
      <c r="F159" s="162">
        <f>Ident!C159</f>
        <v>0</v>
      </c>
      <c r="G159" s="162">
        <f>Ident!D159</f>
        <v>0</v>
      </c>
      <c r="H159" s="234">
        <f>BerM1!AC159</f>
        <v>0</v>
      </c>
      <c r="I159" s="234">
        <f>BerM1!AE159</f>
        <v>0</v>
      </c>
      <c r="J159" s="234">
        <f>BerM1!AF159</f>
        <v>0</v>
      </c>
      <c r="K159" s="234">
        <f>BerM1!AH159</f>
        <v>0</v>
      </c>
      <c r="L159" s="234">
        <f>BerM1!AI159</f>
        <v>0</v>
      </c>
      <c r="M159" s="234">
        <f>BerM1!AJ159</f>
        <v>0</v>
      </c>
      <c r="N159" s="234">
        <f>BerM1!AK159</f>
        <v>0</v>
      </c>
      <c r="O159" s="234">
        <f>BerM1!AL159</f>
        <v>0</v>
      </c>
      <c r="P159" s="234">
        <f>BerM1!AM159</f>
        <v>0</v>
      </c>
      <c r="Q159" s="235">
        <f>BerM1!AN159</f>
        <v>0</v>
      </c>
    </row>
    <row r="160" spans="1:17" ht="14.1" customHeight="1" x14ac:dyDescent="0.3">
      <c r="A160" s="232">
        <f ca="1">BerM1!Y160</f>
        <v>0</v>
      </c>
      <c r="B160" s="232">
        <f ca="1">BerM1!AU160</f>
        <v>0</v>
      </c>
      <c r="C160" s="233">
        <f ca="1">BerM1!Z160</f>
        <v>0</v>
      </c>
      <c r="D160" s="184">
        <f>Ident!A160</f>
        <v>0</v>
      </c>
      <c r="E160" s="162">
        <f>Ident!B160</f>
        <v>0</v>
      </c>
      <c r="F160" s="162">
        <f>Ident!C160</f>
        <v>0</v>
      </c>
      <c r="G160" s="162">
        <f>Ident!D160</f>
        <v>0</v>
      </c>
      <c r="H160" s="234">
        <f>BerM1!AC160</f>
        <v>0</v>
      </c>
      <c r="I160" s="234">
        <f>BerM1!AE160</f>
        <v>0</v>
      </c>
      <c r="J160" s="234">
        <f>BerM1!AF160</f>
        <v>0</v>
      </c>
      <c r="K160" s="234">
        <f>BerM1!AH160</f>
        <v>0</v>
      </c>
      <c r="L160" s="234">
        <f>BerM1!AI160</f>
        <v>0</v>
      </c>
      <c r="M160" s="234">
        <f>BerM1!AJ160</f>
        <v>0</v>
      </c>
      <c r="N160" s="234">
        <f>BerM1!AK160</f>
        <v>0</v>
      </c>
      <c r="O160" s="234">
        <f>BerM1!AL160</f>
        <v>0</v>
      </c>
      <c r="P160" s="234">
        <f>BerM1!AM160</f>
        <v>0</v>
      </c>
      <c r="Q160" s="235">
        <f>BerM1!AN160</f>
        <v>0</v>
      </c>
    </row>
    <row r="161" spans="1:17" ht="14.1" customHeight="1" x14ac:dyDescent="0.3">
      <c r="A161" s="232">
        <f ca="1">BerM1!Y161</f>
        <v>0</v>
      </c>
      <c r="B161" s="232">
        <f ca="1">BerM1!AU161</f>
        <v>0</v>
      </c>
      <c r="C161" s="233">
        <f ca="1">BerM1!Z161</f>
        <v>0</v>
      </c>
      <c r="D161" s="184">
        <f>Ident!A161</f>
        <v>0</v>
      </c>
      <c r="E161" s="162">
        <f>Ident!B161</f>
        <v>0</v>
      </c>
      <c r="F161" s="162">
        <f>Ident!C161</f>
        <v>0</v>
      </c>
      <c r="G161" s="162">
        <f>Ident!D161</f>
        <v>0</v>
      </c>
      <c r="H161" s="234">
        <f>BerM1!AC161</f>
        <v>0</v>
      </c>
      <c r="I161" s="234">
        <f>BerM1!AE161</f>
        <v>0</v>
      </c>
      <c r="J161" s="234">
        <f>BerM1!AF161</f>
        <v>0</v>
      </c>
      <c r="K161" s="234">
        <f>BerM1!AH161</f>
        <v>0</v>
      </c>
      <c r="L161" s="234">
        <f>BerM1!AI161</f>
        <v>0</v>
      </c>
      <c r="M161" s="234">
        <f>BerM1!AJ161</f>
        <v>0</v>
      </c>
      <c r="N161" s="234">
        <f>BerM1!AK161</f>
        <v>0</v>
      </c>
      <c r="O161" s="234">
        <f>BerM1!AL161</f>
        <v>0</v>
      </c>
      <c r="P161" s="234">
        <f>BerM1!AM161</f>
        <v>0</v>
      </c>
      <c r="Q161" s="235">
        <f>BerM1!AN161</f>
        <v>0</v>
      </c>
    </row>
    <row r="162" spans="1:17" ht="14.1" customHeight="1" x14ac:dyDescent="0.3">
      <c r="A162" s="232">
        <f ca="1">BerM1!Y162</f>
        <v>0</v>
      </c>
      <c r="B162" s="232">
        <f ca="1">BerM1!AU162</f>
        <v>0</v>
      </c>
      <c r="C162" s="233">
        <f ca="1">BerM1!Z162</f>
        <v>0</v>
      </c>
      <c r="D162" s="184">
        <f>Ident!A162</f>
        <v>0</v>
      </c>
      <c r="E162" s="162">
        <f>Ident!B162</f>
        <v>0</v>
      </c>
      <c r="F162" s="162">
        <f>Ident!C162</f>
        <v>0</v>
      </c>
      <c r="G162" s="162">
        <f>Ident!D162</f>
        <v>0</v>
      </c>
      <c r="H162" s="234">
        <f>BerM1!AC162</f>
        <v>0</v>
      </c>
      <c r="I162" s="234">
        <f>BerM1!AE162</f>
        <v>0</v>
      </c>
      <c r="J162" s="234">
        <f>BerM1!AF162</f>
        <v>0</v>
      </c>
      <c r="K162" s="234">
        <f>BerM1!AH162</f>
        <v>0</v>
      </c>
      <c r="L162" s="234">
        <f>BerM1!AI162</f>
        <v>0</v>
      </c>
      <c r="M162" s="234">
        <f>BerM1!AJ162</f>
        <v>0</v>
      </c>
      <c r="N162" s="234">
        <f>BerM1!AK162</f>
        <v>0</v>
      </c>
      <c r="O162" s="234">
        <f>BerM1!AL162</f>
        <v>0</v>
      </c>
      <c r="P162" s="234">
        <f>BerM1!AM162</f>
        <v>0</v>
      </c>
      <c r="Q162" s="235">
        <f>BerM1!AN162</f>
        <v>0</v>
      </c>
    </row>
    <row r="163" spans="1:17" ht="14.1" customHeight="1" x14ac:dyDescent="0.3">
      <c r="A163" s="232">
        <f ca="1">BerM1!Y163</f>
        <v>0</v>
      </c>
      <c r="B163" s="232">
        <f ca="1">BerM1!AU163</f>
        <v>0</v>
      </c>
      <c r="C163" s="233">
        <f ca="1">BerM1!Z163</f>
        <v>0</v>
      </c>
      <c r="D163" s="184">
        <f>Ident!A163</f>
        <v>0</v>
      </c>
      <c r="E163" s="162">
        <f>Ident!B163</f>
        <v>0</v>
      </c>
      <c r="F163" s="162">
        <f>Ident!C163</f>
        <v>0</v>
      </c>
      <c r="G163" s="162">
        <f>Ident!D163</f>
        <v>0</v>
      </c>
      <c r="H163" s="234">
        <f>BerM1!AC163</f>
        <v>0</v>
      </c>
      <c r="I163" s="234">
        <f>BerM1!AE163</f>
        <v>0</v>
      </c>
      <c r="J163" s="234">
        <f>BerM1!AF163</f>
        <v>0</v>
      </c>
      <c r="K163" s="234">
        <f>BerM1!AH163</f>
        <v>0</v>
      </c>
      <c r="L163" s="234">
        <f>BerM1!AI163</f>
        <v>0</v>
      </c>
      <c r="M163" s="234">
        <f>BerM1!AJ163</f>
        <v>0</v>
      </c>
      <c r="N163" s="234">
        <f>BerM1!AK163</f>
        <v>0</v>
      </c>
      <c r="O163" s="234">
        <f>BerM1!AL163</f>
        <v>0</v>
      </c>
      <c r="P163" s="234">
        <f>BerM1!AM163</f>
        <v>0</v>
      </c>
      <c r="Q163" s="235">
        <f>BerM1!AN163</f>
        <v>0</v>
      </c>
    </row>
    <row r="164" spans="1:17" ht="14.1" customHeight="1" x14ac:dyDescent="0.3">
      <c r="A164" s="232">
        <f ca="1">BerM1!Y164</f>
        <v>0</v>
      </c>
      <c r="B164" s="232">
        <f ca="1">BerM1!AU164</f>
        <v>0</v>
      </c>
      <c r="C164" s="233">
        <f ca="1">BerM1!Z164</f>
        <v>0</v>
      </c>
      <c r="D164" s="184">
        <f>Ident!A164</f>
        <v>0</v>
      </c>
      <c r="E164" s="162">
        <f>Ident!B164</f>
        <v>0</v>
      </c>
      <c r="F164" s="162">
        <f>Ident!C164</f>
        <v>0</v>
      </c>
      <c r="G164" s="162">
        <f>Ident!D164</f>
        <v>0</v>
      </c>
      <c r="H164" s="234">
        <f>BerM1!AC164</f>
        <v>0</v>
      </c>
      <c r="I164" s="234">
        <f>BerM1!AE164</f>
        <v>0</v>
      </c>
      <c r="J164" s="234">
        <f>BerM1!AF164</f>
        <v>0</v>
      </c>
      <c r="K164" s="234">
        <f>BerM1!AH164</f>
        <v>0</v>
      </c>
      <c r="L164" s="234">
        <f>BerM1!AI164</f>
        <v>0</v>
      </c>
      <c r="M164" s="234">
        <f>BerM1!AJ164</f>
        <v>0</v>
      </c>
      <c r="N164" s="234">
        <f>BerM1!AK164</f>
        <v>0</v>
      </c>
      <c r="O164" s="234">
        <f>BerM1!AL164</f>
        <v>0</v>
      </c>
      <c r="P164" s="234">
        <f>BerM1!AM164</f>
        <v>0</v>
      </c>
      <c r="Q164" s="235">
        <f>BerM1!AN164</f>
        <v>0</v>
      </c>
    </row>
    <row r="165" spans="1:17" ht="14.1" customHeight="1" x14ac:dyDescent="0.3">
      <c r="A165" s="232">
        <f ca="1">BerM1!Y165</f>
        <v>0</v>
      </c>
      <c r="B165" s="232">
        <f ca="1">BerM1!AU165</f>
        <v>0</v>
      </c>
      <c r="C165" s="233">
        <f ca="1">BerM1!Z165</f>
        <v>0</v>
      </c>
      <c r="D165" s="184">
        <f>Ident!A165</f>
        <v>0</v>
      </c>
      <c r="E165" s="162">
        <f>Ident!B165</f>
        <v>0</v>
      </c>
      <c r="F165" s="162">
        <f>Ident!C165</f>
        <v>0</v>
      </c>
      <c r="G165" s="162">
        <f>Ident!D165</f>
        <v>0</v>
      </c>
      <c r="H165" s="234">
        <f>BerM1!AC165</f>
        <v>0</v>
      </c>
      <c r="I165" s="234">
        <f>BerM1!AE165</f>
        <v>0</v>
      </c>
      <c r="J165" s="234">
        <f>BerM1!AF165</f>
        <v>0</v>
      </c>
      <c r="K165" s="234">
        <f>BerM1!AH165</f>
        <v>0</v>
      </c>
      <c r="L165" s="234">
        <f>BerM1!AI165</f>
        <v>0</v>
      </c>
      <c r="M165" s="234">
        <f>BerM1!AJ165</f>
        <v>0</v>
      </c>
      <c r="N165" s="234">
        <f>BerM1!AK165</f>
        <v>0</v>
      </c>
      <c r="O165" s="234">
        <f>BerM1!AL165</f>
        <v>0</v>
      </c>
      <c r="P165" s="234">
        <f>BerM1!AM165</f>
        <v>0</v>
      </c>
      <c r="Q165" s="235">
        <f>BerM1!AN165</f>
        <v>0</v>
      </c>
    </row>
    <row r="166" spans="1:17" ht="14.1" customHeight="1" x14ac:dyDescent="0.3">
      <c r="A166" s="232">
        <f ca="1">BerM1!Y166</f>
        <v>0</v>
      </c>
      <c r="B166" s="232">
        <f ca="1">BerM1!AU166</f>
        <v>0</v>
      </c>
      <c r="C166" s="233">
        <f ca="1">BerM1!Z166</f>
        <v>0</v>
      </c>
      <c r="D166" s="184">
        <f>Ident!A166</f>
        <v>0</v>
      </c>
      <c r="E166" s="162">
        <f>Ident!B166</f>
        <v>0</v>
      </c>
      <c r="F166" s="162">
        <f>Ident!C166</f>
        <v>0</v>
      </c>
      <c r="G166" s="162">
        <f>Ident!D166</f>
        <v>0</v>
      </c>
      <c r="H166" s="234">
        <f>BerM1!AC166</f>
        <v>0</v>
      </c>
      <c r="I166" s="234">
        <f>BerM1!AE166</f>
        <v>0</v>
      </c>
      <c r="J166" s="234">
        <f>BerM1!AF166</f>
        <v>0</v>
      </c>
      <c r="K166" s="234">
        <f>BerM1!AH166</f>
        <v>0</v>
      </c>
      <c r="L166" s="234">
        <f>BerM1!AI166</f>
        <v>0</v>
      </c>
      <c r="M166" s="234">
        <f>BerM1!AJ166</f>
        <v>0</v>
      </c>
      <c r="N166" s="234">
        <f>BerM1!AK166</f>
        <v>0</v>
      </c>
      <c r="O166" s="234">
        <f>BerM1!AL166</f>
        <v>0</v>
      </c>
      <c r="P166" s="234">
        <f>BerM1!AM166</f>
        <v>0</v>
      </c>
      <c r="Q166" s="235">
        <f>BerM1!AN166</f>
        <v>0</v>
      </c>
    </row>
    <row r="167" spans="1:17" ht="14.1" customHeight="1" x14ac:dyDescent="0.3">
      <c r="A167" s="232">
        <f ca="1">BerM1!Y167</f>
        <v>0</v>
      </c>
      <c r="B167" s="232">
        <f ca="1">BerM1!AU167</f>
        <v>0</v>
      </c>
      <c r="C167" s="233">
        <f ca="1">BerM1!Z167</f>
        <v>0</v>
      </c>
      <c r="D167" s="184">
        <f>Ident!A167</f>
        <v>0</v>
      </c>
      <c r="E167" s="162">
        <f>Ident!B167</f>
        <v>0</v>
      </c>
      <c r="F167" s="162">
        <f>Ident!C167</f>
        <v>0</v>
      </c>
      <c r="G167" s="162">
        <f>Ident!D167</f>
        <v>0</v>
      </c>
      <c r="H167" s="234">
        <f>BerM1!AC167</f>
        <v>0</v>
      </c>
      <c r="I167" s="234">
        <f>BerM1!AE167</f>
        <v>0</v>
      </c>
      <c r="J167" s="234">
        <f>BerM1!AF167</f>
        <v>0</v>
      </c>
      <c r="K167" s="234">
        <f>BerM1!AH167</f>
        <v>0</v>
      </c>
      <c r="L167" s="234">
        <f>BerM1!AI167</f>
        <v>0</v>
      </c>
      <c r="M167" s="234">
        <f>BerM1!AJ167</f>
        <v>0</v>
      </c>
      <c r="N167" s="234">
        <f>BerM1!AK167</f>
        <v>0</v>
      </c>
      <c r="O167" s="234">
        <f>BerM1!AL167</f>
        <v>0</v>
      </c>
      <c r="P167" s="234">
        <f>BerM1!AM167</f>
        <v>0</v>
      </c>
      <c r="Q167" s="235">
        <f>BerM1!AN167</f>
        <v>0</v>
      </c>
    </row>
    <row r="168" spans="1:17" ht="14.1" customHeight="1" x14ac:dyDescent="0.3">
      <c r="A168" s="232">
        <f ca="1">BerM1!Y168</f>
        <v>0</v>
      </c>
      <c r="B168" s="232">
        <f ca="1">BerM1!AU168</f>
        <v>0</v>
      </c>
      <c r="C168" s="233">
        <f ca="1">BerM1!Z168</f>
        <v>0</v>
      </c>
      <c r="D168" s="184">
        <f>Ident!A168</f>
        <v>0</v>
      </c>
      <c r="E168" s="162">
        <f>Ident!B168</f>
        <v>0</v>
      </c>
      <c r="F168" s="162">
        <f>Ident!C168</f>
        <v>0</v>
      </c>
      <c r="G168" s="162">
        <f>Ident!D168</f>
        <v>0</v>
      </c>
      <c r="H168" s="234">
        <f>BerM1!AC168</f>
        <v>0</v>
      </c>
      <c r="I168" s="234">
        <f>BerM1!AE168</f>
        <v>0</v>
      </c>
      <c r="J168" s="234">
        <f>BerM1!AF168</f>
        <v>0</v>
      </c>
      <c r="K168" s="234">
        <f>BerM1!AH168</f>
        <v>0</v>
      </c>
      <c r="L168" s="234">
        <f>BerM1!AI168</f>
        <v>0</v>
      </c>
      <c r="M168" s="234">
        <f>BerM1!AJ168</f>
        <v>0</v>
      </c>
      <c r="N168" s="234">
        <f>BerM1!AK168</f>
        <v>0</v>
      </c>
      <c r="O168" s="234">
        <f>BerM1!AL168</f>
        <v>0</v>
      </c>
      <c r="P168" s="234">
        <f>BerM1!AM168</f>
        <v>0</v>
      </c>
      <c r="Q168" s="235">
        <f>BerM1!AN168</f>
        <v>0</v>
      </c>
    </row>
    <row r="169" spans="1:17" ht="14.1" customHeight="1" x14ac:dyDescent="0.3">
      <c r="A169" s="232">
        <f ca="1">BerM1!Y169</f>
        <v>0</v>
      </c>
      <c r="B169" s="232">
        <f ca="1">BerM1!AU169</f>
        <v>0</v>
      </c>
      <c r="C169" s="233">
        <f ca="1">BerM1!Z169</f>
        <v>0</v>
      </c>
      <c r="D169" s="184">
        <f>Ident!A169</f>
        <v>0</v>
      </c>
      <c r="E169" s="162">
        <f>Ident!B169</f>
        <v>0</v>
      </c>
      <c r="F169" s="162">
        <f>Ident!C169</f>
        <v>0</v>
      </c>
      <c r="G169" s="162">
        <f>Ident!D169</f>
        <v>0</v>
      </c>
      <c r="H169" s="234">
        <f>BerM1!AC169</f>
        <v>0</v>
      </c>
      <c r="I169" s="234">
        <f>BerM1!AE169</f>
        <v>0</v>
      </c>
      <c r="J169" s="234">
        <f>BerM1!AF169</f>
        <v>0</v>
      </c>
      <c r="K169" s="234">
        <f>BerM1!AH169</f>
        <v>0</v>
      </c>
      <c r="L169" s="234">
        <f>BerM1!AI169</f>
        <v>0</v>
      </c>
      <c r="M169" s="234">
        <f>BerM1!AJ169</f>
        <v>0</v>
      </c>
      <c r="N169" s="234">
        <f>BerM1!AK169</f>
        <v>0</v>
      </c>
      <c r="O169" s="234">
        <f>BerM1!AL169</f>
        <v>0</v>
      </c>
      <c r="P169" s="234">
        <f>BerM1!AM169</f>
        <v>0</v>
      </c>
      <c r="Q169" s="235">
        <f>BerM1!AN169</f>
        <v>0</v>
      </c>
    </row>
    <row r="170" spans="1:17" ht="14.1" customHeight="1" x14ac:dyDescent="0.3">
      <c r="A170" s="232">
        <f ca="1">BerM1!Y170</f>
        <v>0</v>
      </c>
      <c r="B170" s="232">
        <f ca="1">BerM1!AU170</f>
        <v>0</v>
      </c>
      <c r="C170" s="233">
        <f ca="1">BerM1!Z170</f>
        <v>0</v>
      </c>
      <c r="D170" s="184">
        <f>Ident!A170</f>
        <v>0</v>
      </c>
      <c r="E170" s="162">
        <f>Ident!B170</f>
        <v>0</v>
      </c>
      <c r="F170" s="162">
        <f>Ident!C170</f>
        <v>0</v>
      </c>
      <c r="G170" s="162">
        <f>Ident!D170</f>
        <v>0</v>
      </c>
      <c r="H170" s="234">
        <f>BerM1!AC170</f>
        <v>0</v>
      </c>
      <c r="I170" s="234">
        <f>BerM1!AE170</f>
        <v>0</v>
      </c>
      <c r="J170" s="234">
        <f>BerM1!AF170</f>
        <v>0</v>
      </c>
      <c r="K170" s="234">
        <f>BerM1!AH170</f>
        <v>0</v>
      </c>
      <c r="L170" s="234">
        <f>BerM1!AI170</f>
        <v>0</v>
      </c>
      <c r="M170" s="234">
        <f>BerM1!AJ170</f>
        <v>0</v>
      </c>
      <c r="N170" s="234">
        <f>BerM1!AK170</f>
        <v>0</v>
      </c>
      <c r="O170" s="234">
        <f>BerM1!AL170</f>
        <v>0</v>
      </c>
      <c r="P170" s="234">
        <f>BerM1!AM170</f>
        <v>0</v>
      </c>
      <c r="Q170" s="235">
        <f>BerM1!AN170</f>
        <v>0</v>
      </c>
    </row>
    <row r="171" spans="1:17" ht="14.1" customHeight="1" x14ac:dyDescent="0.3">
      <c r="A171" s="232">
        <f ca="1">BerM1!Y171</f>
        <v>0</v>
      </c>
      <c r="B171" s="232">
        <f ca="1">BerM1!AU171</f>
        <v>0</v>
      </c>
      <c r="C171" s="233">
        <f ca="1">BerM1!Z171</f>
        <v>0</v>
      </c>
      <c r="D171" s="184">
        <f>Ident!A171</f>
        <v>0</v>
      </c>
      <c r="E171" s="162">
        <f>Ident!B171</f>
        <v>0</v>
      </c>
      <c r="F171" s="162">
        <f>Ident!C171</f>
        <v>0</v>
      </c>
      <c r="G171" s="162">
        <f>Ident!D171</f>
        <v>0</v>
      </c>
      <c r="H171" s="234">
        <f>BerM1!AC171</f>
        <v>0</v>
      </c>
      <c r="I171" s="234">
        <f>BerM1!AE171</f>
        <v>0</v>
      </c>
      <c r="J171" s="234">
        <f>BerM1!AF171</f>
        <v>0</v>
      </c>
      <c r="K171" s="234">
        <f>BerM1!AH171</f>
        <v>0</v>
      </c>
      <c r="L171" s="234">
        <f>BerM1!AI171</f>
        <v>0</v>
      </c>
      <c r="M171" s="234">
        <f>BerM1!AJ171</f>
        <v>0</v>
      </c>
      <c r="N171" s="234">
        <f>BerM1!AK171</f>
        <v>0</v>
      </c>
      <c r="O171" s="234">
        <f>BerM1!AL171</f>
        <v>0</v>
      </c>
      <c r="P171" s="234">
        <f>BerM1!AM171</f>
        <v>0</v>
      </c>
      <c r="Q171" s="235">
        <f>BerM1!AN171</f>
        <v>0</v>
      </c>
    </row>
    <row r="172" spans="1:17" ht="14.1" customHeight="1" x14ac:dyDescent="0.3">
      <c r="A172" s="232">
        <f ca="1">BerM1!Y172</f>
        <v>0</v>
      </c>
      <c r="B172" s="232">
        <f ca="1">BerM1!AU172</f>
        <v>0</v>
      </c>
      <c r="C172" s="233">
        <f ca="1">BerM1!Z172</f>
        <v>0</v>
      </c>
      <c r="D172" s="184">
        <f>Ident!A172</f>
        <v>0</v>
      </c>
      <c r="E172" s="162">
        <f>Ident!B172</f>
        <v>0</v>
      </c>
      <c r="F172" s="162">
        <f>Ident!C172</f>
        <v>0</v>
      </c>
      <c r="G172" s="162">
        <f>Ident!D172</f>
        <v>0</v>
      </c>
      <c r="H172" s="234">
        <f>BerM1!AC172</f>
        <v>0</v>
      </c>
      <c r="I172" s="234">
        <f>BerM1!AE172</f>
        <v>0</v>
      </c>
      <c r="J172" s="234">
        <f>BerM1!AF172</f>
        <v>0</v>
      </c>
      <c r="K172" s="234">
        <f>BerM1!AH172</f>
        <v>0</v>
      </c>
      <c r="L172" s="234">
        <f>BerM1!AI172</f>
        <v>0</v>
      </c>
      <c r="M172" s="234">
        <f>BerM1!AJ172</f>
        <v>0</v>
      </c>
      <c r="N172" s="234">
        <f>BerM1!AK172</f>
        <v>0</v>
      </c>
      <c r="O172" s="234">
        <f>BerM1!AL172</f>
        <v>0</v>
      </c>
      <c r="P172" s="234">
        <f>BerM1!AM172</f>
        <v>0</v>
      </c>
      <c r="Q172" s="235">
        <f>BerM1!AN172</f>
        <v>0</v>
      </c>
    </row>
    <row r="173" spans="1:17" ht="14.1" customHeight="1" x14ac:dyDescent="0.3">
      <c r="A173" s="232">
        <f ca="1">BerM1!Y173</f>
        <v>0</v>
      </c>
      <c r="B173" s="232">
        <f ca="1">BerM1!AU173</f>
        <v>0</v>
      </c>
      <c r="C173" s="233">
        <f ca="1">BerM1!Z173</f>
        <v>0</v>
      </c>
      <c r="D173" s="184">
        <f>Ident!A173</f>
        <v>0</v>
      </c>
      <c r="E173" s="162">
        <f>Ident!B173</f>
        <v>0</v>
      </c>
      <c r="F173" s="162">
        <f>Ident!C173</f>
        <v>0</v>
      </c>
      <c r="G173" s="162">
        <f>Ident!D173</f>
        <v>0</v>
      </c>
      <c r="H173" s="234">
        <f>BerM1!AC173</f>
        <v>0</v>
      </c>
      <c r="I173" s="234">
        <f>BerM1!AE173</f>
        <v>0</v>
      </c>
      <c r="J173" s="234">
        <f>BerM1!AF173</f>
        <v>0</v>
      </c>
      <c r="K173" s="234">
        <f>BerM1!AH173</f>
        <v>0</v>
      </c>
      <c r="L173" s="234">
        <f>BerM1!AI173</f>
        <v>0</v>
      </c>
      <c r="M173" s="234">
        <f>BerM1!AJ173</f>
        <v>0</v>
      </c>
      <c r="N173" s="234">
        <f>BerM1!AK173</f>
        <v>0</v>
      </c>
      <c r="O173" s="234">
        <f>BerM1!AL173</f>
        <v>0</v>
      </c>
      <c r="P173" s="234">
        <f>BerM1!AM173</f>
        <v>0</v>
      </c>
      <c r="Q173" s="235">
        <f>BerM1!AN173</f>
        <v>0</v>
      </c>
    </row>
    <row r="174" spans="1:17" ht="14.1" customHeight="1" x14ac:dyDescent="0.3">
      <c r="A174" s="232">
        <f ca="1">BerM1!Y174</f>
        <v>0</v>
      </c>
      <c r="B174" s="232">
        <f ca="1">BerM1!AU174</f>
        <v>0</v>
      </c>
      <c r="C174" s="233">
        <f ca="1">BerM1!Z174</f>
        <v>0</v>
      </c>
      <c r="D174" s="184">
        <f>Ident!A174</f>
        <v>0</v>
      </c>
      <c r="E174" s="162">
        <f>Ident!B174</f>
        <v>0</v>
      </c>
      <c r="F174" s="162">
        <f>Ident!C174</f>
        <v>0</v>
      </c>
      <c r="G174" s="162">
        <f>Ident!D174</f>
        <v>0</v>
      </c>
      <c r="H174" s="234">
        <f>BerM1!AC174</f>
        <v>0</v>
      </c>
      <c r="I174" s="234">
        <f>BerM1!AE174</f>
        <v>0</v>
      </c>
      <c r="J174" s="234">
        <f>BerM1!AF174</f>
        <v>0</v>
      </c>
      <c r="K174" s="234">
        <f>BerM1!AH174</f>
        <v>0</v>
      </c>
      <c r="L174" s="234">
        <f>BerM1!AI174</f>
        <v>0</v>
      </c>
      <c r="M174" s="234">
        <f>BerM1!AJ174</f>
        <v>0</v>
      </c>
      <c r="N174" s="234">
        <f>BerM1!AK174</f>
        <v>0</v>
      </c>
      <c r="O174" s="234">
        <f>BerM1!AL174</f>
        <v>0</v>
      </c>
      <c r="P174" s="234">
        <f>BerM1!AM174</f>
        <v>0</v>
      </c>
      <c r="Q174" s="235">
        <f>BerM1!AN174</f>
        <v>0</v>
      </c>
    </row>
    <row r="175" spans="1:17" ht="14.1" customHeight="1" x14ac:dyDescent="0.3">
      <c r="A175" s="232">
        <f ca="1">BerM1!Y175</f>
        <v>0</v>
      </c>
      <c r="B175" s="232">
        <f ca="1">BerM1!AU175</f>
        <v>0</v>
      </c>
      <c r="C175" s="233">
        <f ca="1">BerM1!Z175</f>
        <v>0</v>
      </c>
      <c r="D175" s="184">
        <f>Ident!A175</f>
        <v>0</v>
      </c>
      <c r="E175" s="162">
        <f>Ident!B175</f>
        <v>0</v>
      </c>
      <c r="F175" s="162">
        <f>Ident!C175</f>
        <v>0</v>
      </c>
      <c r="G175" s="162">
        <f>Ident!D175</f>
        <v>0</v>
      </c>
      <c r="H175" s="234">
        <f>BerM1!AC175</f>
        <v>0</v>
      </c>
      <c r="I175" s="234">
        <f>BerM1!AE175</f>
        <v>0</v>
      </c>
      <c r="J175" s="234">
        <f>BerM1!AF175</f>
        <v>0</v>
      </c>
      <c r="K175" s="234">
        <f>BerM1!AH175</f>
        <v>0</v>
      </c>
      <c r="L175" s="234">
        <f>BerM1!AI175</f>
        <v>0</v>
      </c>
      <c r="M175" s="234">
        <f>BerM1!AJ175</f>
        <v>0</v>
      </c>
      <c r="N175" s="234">
        <f>BerM1!AK175</f>
        <v>0</v>
      </c>
      <c r="O175" s="234">
        <f>BerM1!AL175</f>
        <v>0</v>
      </c>
      <c r="P175" s="234">
        <f>BerM1!AM175</f>
        <v>0</v>
      </c>
      <c r="Q175" s="235">
        <f>BerM1!AN175</f>
        <v>0</v>
      </c>
    </row>
    <row r="176" spans="1:17" ht="14.1" customHeight="1" x14ac:dyDescent="0.3">
      <c r="A176" s="232">
        <f ca="1">BerM1!Y176</f>
        <v>0</v>
      </c>
      <c r="B176" s="232">
        <f ca="1">BerM1!AU176</f>
        <v>0</v>
      </c>
      <c r="C176" s="233">
        <f ca="1">BerM1!Z176</f>
        <v>0</v>
      </c>
      <c r="D176" s="184">
        <f>Ident!A176</f>
        <v>0</v>
      </c>
      <c r="E176" s="162">
        <f>Ident!B176</f>
        <v>0</v>
      </c>
      <c r="F176" s="162">
        <f>Ident!C176</f>
        <v>0</v>
      </c>
      <c r="G176" s="162">
        <f>Ident!D176</f>
        <v>0</v>
      </c>
      <c r="H176" s="234">
        <f>BerM1!AC176</f>
        <v>0</v>
      </c>
      <c r="I176" s="234">
        <f>BerM1!AE176</f>
        <v>0</v>
      </c>
      <c r="J176" s="234">
        <f>BerM1!AF176</f>
        <v>0</v>
      </c>
      <c r="K176" s="234">
        <f>BerM1!AH176</f>
        <v>0</v>
      </c>
      <c r="L176" s="234">
        <f>BerM1!AI176</f>
        <v>0</v>
      </c>
      <c r="M176" s="234">
        <f>BerM1!AJ176</f>
        <v>0</v>
      </c>
      <c r="N176" s="234">
        <f>BerM1!AK176</f>
        <v>0</v>
      </c>
      <c r="O176" s="234">
        <f>BerM1!AL176</f>
        <v>0</v>
      </c>
      <c r="P176" s="234">
        <f>BerM1!AM176</f>
        <v>0</v>
      </c>
      <c r="Q176" s="235">
        <f>BerM1!AN176</f>
        <v>0</v>
      </c>
    </row>
    <row r="177" spans="1:17" ht="14.1" customHeight="1" x14ac:dyDescent="0.3">
      <c r="A177" s="232">
        <f ca="1">BerM1!Y177</f>
        <v>0</v>
      </c>
      <c r="B177" s="232">
        <f ca="1">BerM1!AU177</f>
        <v>0</v>
      </c>
      <c r="C177" s="233">
        <f ca="1">BerM1!Z177</f>
        <v>0</v>
      </c>
      <c r="D177" s="184">
        <f>Ident!A177</f>
        <v>0</v>
      </c>
      <c r="E177" s="162">
        <f>Ident!B177</f>
        <v>0</v>
      </c>
      <c r="F177" s="162">
        <f>Ident!C177</f>
        <v>0</v>
      </c>
      <c r="G177" s="162">
        <f>Ident!D177</f>
        <v>0</v>
      </c>
      <c r="H177" s="234">
        <f>BerM1!AC177</f>
        <v>0</v>
      </c>
      <c r="I177" s="234">
        <f>BerM1!AE177</f>
        <v>0</v>
      </c>
      <c r="J177" s="234">
        <f>BerM1!AF177</f>
        <v>0</v>
      </c>
      <c r="K177" s="234">
        <f>BerM1!AH177</f>
        <v>0</v>
      </c>
      <c r="L177" s="234">
        <f>BerM1!AI177</f>
        <v>0</v>
      </c>
      <c r="M177" s="234">
        <f>BerM1!AJ177</f>
        <v>0</v>
      </c>
      <c r="N177" s="234">
        <f>BerM1!AK177</f>
        <v>0</v>
      </c>
      <c r="O177" s="234">
        <f>BerM1!AL177</f>
        <v>0</v>
      </c>
      <c r="P177" s="234">
        <f>BerM1!AM177</f>
        <v>0</v>
      </c>
      <c r="Q177" s="235">
        <f>BerM1!AN177</f>
        <v>0</v>
      </c>
    </row>
    <row r="178" spans="1:17" ht="14.1" customHeight="1" x14ac:dyDescent="0.3">
      <c r="A178" s="232">
        <f ca="1">BerM1!Y178</f>
        <v>0</v>
      </c>
      <c r="B178" s="232">
        <f ca="1">BerM1!AU178</f>
        <v>0</v>
      </c>
      <c r="C178" s="233">
        <f ca="1">BerM1!Z178</f>
        <v>0</v>
      </c>
      <c r="D178" s="184">
        <f>Ident!A178</f>
        <v>0</v>
      </c>
      <c r="E178" s="162">
        <f>Ident!B178</f>
        <v>0</v>
      </c>
      <c r="F178" s="162">
        <f>Ident!C178</f>
        <v>0</v>
      </c>
      <c r="G178" s="162">
        <f>Ident!D178</f>
        <v>0</v>
      </c>
      <c r="H178" s="234">
        <f>BerM1!AC178</f>
        <v>0</v>
      </c>
      <c r="I178" s="234">
        <f>BerM1!AE178</f>
        <v>0</v>
      </c>
      <c r="J178" s="234">
        <f>BerM1!AF178</f>
        <v>0</v>
      </c>
      <c r="K178" s="234">
        <f>BerM1!AH178</f>
        <v>0</v>
      </c>
      <c r="L178" s="234">
        <f>BerM1!AI178</f>
        <v>0</v>
      </c>
      <c r="M178" s="234">
        <f>BerM1!AJ178</f>
        <v>0</v>
      </c>
      <c r="N178" s="234">
        <f>BerM1!AK178</f>
        <v>0</v>
      </c>
      <c r="O178" s="234">
        <f>BerM1!AL178</f>
        <v>0</v>
      </c>
      <c r="P178" s="234">
        <f>BerM1!AM178</f>
        <v>0</v>
      </c>
      <c r="Q178" s="235">
        <f>BerM1!AN178</f>
        <v>0</v>
      </c>
    </row>
    <row r="179" spans="1:17" ht="14.1" customHeight="1" x14ac:dyDescent="0.3">
      <c r="A179" s="232">
        <f ca="1">BerM1!Y179</f>
        <v>0</v>
      </c>
      <c r="B179" s="232">
        <f ca="1">BerM1!AU179</f>
        <v>0</v>
      </c>
      <c r="C179" s="233">
        <f ca="1">BerM1!Z179</f>
        <v>0</v>
      </c>
      <c r="D179" s="184">
        <f>Ident!A179</f>
        <v>0</v>
      </c>
      <c r="E179" s="162">
        <f>Ident!B179</f>
        <v>0</v>
      </c>
      <c r="F179" s="162">
        <f>Ident!C179</f>
        <v>0</v>
      </c>
      <c r="G179" s="162">
        <f>Ident!D179</f>
        <v>0</v>
      </c>
      <c r="H179" s="234">
        <f>BerM1!AC179</f>
        <v>0</v>
      </c>
      <c r="I179" s="234">
        <f>BerM1!AE179</f>
        <v>0</v>
      </c>
      <c r="J179" s="234">
        <f>BerM1!AF179</f>
        <v>0</v>
      </c>
      <c r="K179" s="234">
        <f>BerM1!AH179</f>
        <v>0</v>
      </c>
      <c r="L179" s="234">
        <f>BerM1!AI179</f>
        <v>0</v>
      </c>
      <c r="M179" s="234">
        <f>BerM1!AJ179</f>
        <v>0</v>
      </c>
      <c r="N179" s="234">
        <f>BerM1!AK179</f>
        <v>0</v>
      </c>
      <c r="O179" s="234">
        <f>BerM1!AL179</f>
        <v>0</v>
      </c>
      <c r="P179" s="234">
        <f>BerM1!AM179</f>
        <v>0</v>
      </c>
      <c r="Q179" s="235">
        <f>BerM1!AN179</f>
        <v>0</v>
      </c>
    </row>
    <row r="180" spans="1:17" ht="14.1" customHeight="1" x14ac:dyDescent="0.3">
      <c r="A180" s="232">
        <f ca="1">BerM1!Y180</f>
        <v>0</v>
      </c>
      <c r="B180" s="232">
        <f ca="1">BerM1!AU180</f>
        <v>0</v>
      </c>
      <c r="C180" s="233">
        <f ca="1">BerM1!Z180</f>
        <v>0</v>
      </c>
      <c r="D180" s="184">
        <f>Ident!A180</f>
        <v>0</v>
      </c>
      <c r="E180" s="162">
        <f>Ident!B180</f>
        <v>0</v>
      </c>
      <c r="F180" s="162">
        <f>Ident!C180</f>
        <v>0</v>
      </c>
      <c r="G180" s="162">
        <f>Ident!D180</f>
        <v>0</v>
      </c>
      <c r="H180" s="234">
        <f>BerM1!AC180</f>
        <v>0</v>
      </c>
      <c r="I180" s="234">
        <f>BerM1!AE180</f>
        <v>0</v>
      </c>
      <c r="J180" s="234">
        <f>BerM1!AF180</f>
        <v>0</v>
      </c>
      <c r="K180" s="234">
        <f>BerM1!AH180</f>
        <v>0</v>
      </c>
      <c r="L180" s="234">
        <f>BerM1!AI180</f>
        <v>0</v>
      </c>
      <c r="M180" s="234">
        <f>BerM1!AJ180</f>
        <v>0</v>
      </c>
      <c r="N180" s="234">
        <f>BerM1!AK180</f>
        <v>0</v>
      </c>
      <c r="O180" s="234">
        <f>BerM1!AL180</f>
        <v>0</v>
      </c>
      <c r="P180" s="234">
        <f>BerM1!AM180</f>
        <v>0</v>
      </c>
      <c r="Q180" s="235">
        <f>BerM1!AN180</f>
        <v>0</v>
      </c>
    </row>
    <row r="181" spans="1:17" ht="14.1" customHeight="1" x14ac:dyDescent="0.3">
      <c r="A181" s="232">
        <f ca="1">BerM1!Y181</f>
        <v>0</v>
      </c>
      <c r="B181" s="232">
        <f ca="1">BerM1!AU181</f>
        <v>0</v>
      </c>
      <c r="C181" s="233">
        <f ca="1">BerM1!Z181</f>
        <v>0</v>
      </c>
      <c r="D181" s="184">
        <f>Ident!A181</f>
        <v>0</v>
      </c>
      <c r="E181" s="162">
        <f>Ident!B181</f>
        <v>0</v>
      </c>
      <c r="F181" s="162">
        <f>Ident!C181</f>
        <v>0</v>
      </c>
      <c r="G181" s="162">
        <f>Ident!D181</f>
        <v>0</v>
      </c>
      <c r="H181" s="234">
        <f>BerM1!AC181</f>
        <v>0</v>
      </c>
      <c r="I181" s="234">
        <f>BerM1!AE181</f>
        <v>0</v>
      </c>
      <c r="J181" s="234">
        <f>BerM1!AF181</f>
        <v>0</v>
      </c>
      <c r="K181" s="234">
        <f>BerM1!AH181</f>
        <v>0</v>
      </c>
      <c r="L181" s="234">
        <f>BerM1!AI181</f>
        <v>0</v>
      </c>
      <c r="M181" s="234">
        <f>BerM1!AJ181</f>
        <v>0</v>
      </c>
      <c r="N181" s="234">
        <f>BerM1!AK181</f>
        <v>0</v>
      </c>
      <c r="O181" s="234">
        <f>BerM1!AL181</f>
        <v>0</v>
      </c>
      <c r="P181" s="234">
        <f>BerM1!AM181</f>
        <v>0</v>
      </c>
      <c r="Q181" s="235">
        <f>BerM1!AN181</f>
        <v>0</v>
      </c>
    </row>
    <row r="182" spans="1:17" ht="14.1" customHeight="1" x14ac:dyDescent="0.3">
      <c r="A182" s="232">
        <f ca="1">BerM1!Y182</f>
        <v>0</v>
      </c>
      <c r="B182" s="232">
        <f ca="1">BerM1!AU182</f>
        <v>0</v>
      </c>
      <c r="C182" s="233">
        <f ca="1">BerM1!Z182</f>
        <v>0</v>
      </c>
      <c r="D182" s="184">
        <f>Ident!A182</f>
        <v>0</v>
      </c>
      <c r="E182" s="162">
        <f>Ident!B182</f>
        <v>0</v>
      </c>
      <c r="F182" s="162">
        <f>Ident!C182</f>
        <v>0</v>
      </c>
      <c r="G182" s="162">
        <f>Ident!D182</f>
        <v>0</v>
      </c>
      <c r="H182" s="234">
        <f>BerM1!AC182</f>
        <v>0</v>
      </c>
      <c r="I182" s="234">
        <f>BerM1!AE182</f>
        <v>0</v>
      </c>
      <c r="J182" s="234">
        <f>BerM1!AF182</f>
        <v>0</v>
      </c>
      <c r="K182" s="234">
        <f>BerM1!AH182</f>
        <v>0</v>
      </c>
      <c r="L182" s="234">
        <f>BerM1!AI182</f>
        <v>0</v>
      </c>
      <c r="M182" s="234">
        <f>BerM1!AJ182</f>
        <v>0</v>
      </c>
      <c r="N182" s="234">
        <f>BerM1!AK182</f>
        <v>0</v>
      </c>
      <c r="O182" s="234">
        <f>BerM1!AL182</f>
        <v>0</v>
      </c>
      <c r="P182" s="234">
        <f>BerM1!AM182</f>
        <v>0</v>
      </c>
      <c r="Q182" s="235">
        <f>BerM1!AN182</f>
        <v>0</v>
      </c>
    </row>
    <row r="183" spans="1:17" ht="14.1" customHeight="1" x14ac:dyDescent="0.3">
      <c r="A183" s="232">
        <f ca="1">BerM1!Y183</f>
        <v>0</v>
      </c>
      <c r="B183" s="232">
        <f ca="1">BerM1!AU183</f>
        <v>0</v>
      </c>
      <c r="C183" s="233">
        <f ca="1">BerM1!Z183</f>
        <v>0</v>
      </c>
      <c r="D183" s="184">
        <f>Ident!A183</f>
        <v>0</v>
      </c>
      <c r="E183" s="162">
        <f>Ident!B183</f>
        <v>0</v>
      </c>
      <c r="F183" s="162">
        <f>Ident!C183</f>
        <v>0</v>
      </c>
      <c r="G183" s="162">
        <f>Ident!D183</f>
        <v>0</v>
      </c>
      <c r="H183" s="234">
        <f>BerM1!AC183</f>
        <v>0</v>
      </c>
      <c r="I183" s="234">
        <f>BerM1!AE183</f>
        <v>0</v>
      </c>
      <c r="J183" s="234">
        <f>BerM1!AF183</f>
        <v>0</v>
      </c>
      <c r="K183" s="234">
        <f>BerM1!AH183</f>
        <v>0</v>
      </c>
      <c r="L183" s="234">
        <f>BerM1!AI183</f>
        <v>0</v>
      </c>
      <c r="M183" s="234">
        <f>BerM1!AJ183</f>
        <v>0</v>
      </c>
      <c r="N183" s="234">
        <f>BerM1!AK183</f>
        <v>0</v>
      </c>
      <c r="O183" s="234">
        <f>BerM1!AL183</f>
        <v>0</v>
      </c>
      <c r="P183" s="234">
        <f>BerM1!AM183</f>
        <v>0</v>
      </c>
      <c r="Q183" s="235">
        <f>BerM1!AN183</f>
        <v>0</v>
      </c>
    </row>
    <row r="184" spans="1:17" ht="14.1" customHeight="1" x14ac:dyDescent="0.3">
      <c r="A184" s="232">
        <f ca="1">BerM1!Y184</f>
        <v>0</v>
      </c>
      <c r="B184" s="232">
        <f ca="1">BerM1!AU184</f>
        <v>0</v>
      </c>
      <c r="C184" s="233">
        <f ca="1">BerM1!Z184</f>
        <v>0</v>
      </c>
      <c r="D184" s="184">
        <f>Ident!A184</f>
        <v>0</v>
      </c>
      <c r="E184" s="162">
        <f>Ident!B184</f>
        <v>0</v>
      </c>
      <c r="F184" s="162">
        <f>Ident!C184</f>
        <v>0</v>
      </c>
      <c r="G184" s="162">
        <f>Ident!D184</f>
        <v>0</v>
      </c>
      <c r="H184" s="234">
        <f>BerM1!AC184</f>
        <v>0</v>
      </c>
      <c r="I184" s="234">
        <f>BerM1!AE184</f>
        <v>0</v>
      </c>
      <c r="J184" s="234">
        <f>BerM1!AF184</f>
        <v>0</v>
      </c>
      <c r="K184" s="234">
        <f>BerM1!AH184</f>
        <v>0</v>
      </c>
      <c r="L184" s="234">
        <f>BerM1!AI184</f>
        <v>0</v>
      </c>
      <c r="M184" s="234">
        <f>BerM1!AJ184</f>
        <v>0</v>
      </c>
      <c r="N184" s="234">
        <f>BerM1!AK184</f>
        <v>0</v>
      </c>
      <c r="O184" s="234">
        <f>BerM1!AL184</f>
        <v>0</v>
      </c>
      <c r="P184" s="234">
        <f>BerM1!AM184</f>
        <v>0</v>
      </c>
      <c r="Q184" s="235">
        <f>BerM1!AN184</f>
        <v>0</v>
      </c>
    </row>
    <row r="185" spans="1:17" ht="14.1" customHeight="1" x14ac:dyDescent="0.3">
      <c r="A185" s="232">
        <f ca="1">BerM1!Y185</f>
        <v>0</v>
      </c>
      <c r="B185" s="232">
        <f ca="1">BerM1!AU185</f>
        <v>0</v>
      </c>
      <c r="C185" s="233">
        <f ca="1">BerM1!Z185</f>
        <v>0</v>
      </c>
      <c r="D185" s="184">
        <f>Ident!A185</f>
        <v>0</v>
      </c>
      <c r="E185" s="162">
        <f>Ident!B185</f>
        <v>0</v>
      </c>
      <c r="F185" s="162">
        <f>Ident!C185</f>
        <v>0</v>
      </c>
      <c r="G185" s="162">
        <f>Ident!D185</f>
        <v>0</v>
      </c>
      <c r="H185" s="234">
        <f>BerM1!AC185</f>
        <v>0</v>
      </c>
      <c r="I185" s="234">
        <f>BerM1!AE185</f>
        <v>0</v>
      </c>
      <c r="J185" s="234">
        <f>BerM1!AF185</f>
        <v>0</v>
      </c>
      <c r="K185" s="234">
        <f>BerM1!AH185</f>
        <v>0</v>
      </c>
      <c r="L185" s="234">
        <f>BerM1!AI185</f>
        <v>0</v>
      </c>
      <c r="M185" s="234">
        <f>BerM1!AJ185</f>
        <v>0</v>
      </c>
      <c r="N185" s="234">
        <f>BerM1!AK185</f>
        <v>0</v>
      </c>
      <c r="O185" s="234">
        <f>BerM1!AL185</f>
        <v>0</v>
      </c>
      <c r="P185" s="234">
        <f>BerM1!AM185</f>
        <v>0</v>
      </c>
      <c r="Q185" s="235">
        <f>BerM1!AN185</f>
        <v>0</v>
      </c>
    </row>
    <row r="186" spans="1:17" ht="14.1" customHeight="1" x14ac:dyDescent="0.3">
      <c r="A186" s="232">
        <f ca="1">BerM1!Y186</f>
        <v>0</v>
      </c>
      <c r="B186" s="232">
        <f ca="1">BerM1!AU186</f>
        <v>0</v>
      </c>
      <c r="C186" s="233">
        <f ca="1">BerM1!Z186</f>
        <v>0</v>
      </c>
      <c r="D186" s="184">
        <f>Ident!A186</f>
        <v>0</v>
      </c>
      <c r="E186" s="162">
        <f>Ident!B186</f>
        <v>0</v>
      </c>
      <c r="F186" s="162">
        <f>Ident!C186</f>
        <v>0</v>
      </c>
      <c r="G186" s="162">
        <f>Ident!D186</f>
        <v>0</v>
      </c>
      <c r="H186" s="234">
        <f>BerM1!AC186</f>
        <v>0</v>
      </c>
      <c r="I186" s="234">
        <f>BerM1!AE186</f>
        <v>0</v>
      </c>
      <c r="J186" s="234">
        <f>BerM1!AF186</f>
        <v>0</v>
      </c>
      <c r="K186" s="234">
        <f>BerM1!AH186</f>
        <v>0</v>
      </c>
      <c r="L186" s="234">
        <f>BerM1!AI186</f>
        <v>0</v>
      </c>
      <c r="M186" s="234">
        <f>BerM1!AJ186</f>
        <v>0</v>
      </c>
      <c r="N186" s="234">
        <f>BerM1!AK186</f>
        <v>0</v>
      </c>
      <c r="O186" s="234">
        <f>BerM1!AL186</f>
        <v>0</v>
      </c>
      <c r="P186" s="234">
        <f>BerM1!AM186</f>
        <v>0</v>
      </c>
      <c r="Q186" s="235">
        <f>BerM1!AN186</f>
        <v>0</v>
      </c>
    </row>
    <row r="187" spans="1:17" ht="14.1" customHeight="1" x14ac:dyDescent="0.3">
      <c r="A187" s="232">
        <f ca="1">BerM1!Y187</f>
        <v>0</v>
      </c>
      <c r="B187" s="232">
        <f ca="1">BerM1!AU187</f>
        <v>0</v>
      </c>
      <c r="C187" s="233">
        <f ca="1">BerM1!Z187</f>
        <v>0</v>
      </c>
      <c r="D187" s="184">
        <f>Ident!A187</f>
        <v>0</v>
      </c>
      <c r="E187" s="162">
        <f>Ident!B187</f>
        <v>0</v>
      </c>
      <c r="F187" s="162">
        <f>Ident!C187</f>
        <v>0</v>
      </c>
      <c r="G187" s="162">
        <f>Ident!D187</f>
        <v>0</v>
      </c>
      <c r="H187" s="234">
        <f>BerM1!AC187</f>
        <v>0</v>
      </c>
      <c r="I187" s="234">
        <f>BerM1!AE187</f>
        <v>0</v>
      </c>
      <c r="J187" s="234">
        <f>BerM1!AF187</f>
        <v>0</v>
      </c>
      <c r="K187" s="234">
        <f>BerM1!AH187</f>
        <v>0</v>
      </c>
      <c r="L187" s="234">
        <f>BerM1!AI187</f>
        <v>0</v>
      </c>
      <c r="M187" s="234">
        <f>BerM1!AJ187</f>
        <v>0</v>
      </c>
      <c r="N187" s="234">
        <f>BerM1!AK187</f>
        <v>0</v>
      </c>
      <c r="O187" s="234">
        <f>BerM1!AL187</f>
        <v>0</v>
      </c>
      <c r="P187" s="234">
        <f>BerM1!AM187</f>
        <v>0</v>
      </c>
      <c r="Q187" s="235">
        <f>BerM1!AN187</f>
        <v>0</v>
      </c>
    </row>
    <row r="188" spans="1:17" ht="14.1" customHeight="1" x14ac:dyDescent="0.3">
      <c r="A188" s="232">
        <f ca="1">BerM1!Y188</f>
        <v>0</v>
      </c>
      <c r="B188" s="232">
        <f ca="1">BerM1!AU188</f>
        <v>0</v>
      </c>
      <c r="C188" s="233">
        <f ca="1">BerM1!Z188</f>
        <v>0</v>
      </c>
      <c r="D188" s="184">
        <f>Ident!A188</f>
        <v>0</v>
      </c>
      <c r="E188" s="162">
        <f>Ident!B188</f>
        <v>0</v>
      </c>
      <c r="F188" s="162">
        <f>Ident!C188</f>
        <v>0</v>
      </c>
      <c r="G188" s="162">
        <f>Ident!D188</f>
        <v>0</v>
      </c>
      <c r="H188" s="234">
        <f>BerM1!AC188</f>
        <v>0</v>
      </c>
      <c r="I188" s="234">
        <f>BerM1!AE188</f>
        <v>0</v>
      </c>
      <c r="J188" s="234">
        <f>BerM1!AF188</f>
        <v>0</v>
      </c>
      <c r="K188" s="234">
        <f>BerM1!AH188</f>
        <v>0</v>
      </c>
      <c r="L188" s="234">
        <f>BerM1!AI188</f>
        <v>0</v>
      </c>
      <c r="M188" s="234">
        <f>BerM1!AJ188</f>
        <v>0</v>
      </c>
      <c r="N188" s="234">
        <f>BerM1!AK188</f>
        <v>0</v>
      </c>
      <c r="O188" s="234">
        <f>BerM1!AL188</f>
        <v>0</v>
      </c>
      <c r="P188" s="234">
        <f>BerM1!AM188</f>
        <v>0</v>
      </c>
      <c r="Q188" s="235">
        <f>BerM1!AN188</f>
        <v>0</v>
      </c>
    </row>
    <row r="189" spans="1:17" ht="14.1" customHeight="1" x14ac:dyDescent="0.3">
      <c r="A189" s="232">
        <f ca="1">BerM1!Y189</f>
        <v>0</v>
      </c>
      <c r="B189" s="232">
        <f ca="1">BerM1!AU189</f>
        <v>0</v>
      </c>
      <c r="C189" s="233">
        <f ca="1">BerM1!Z189</f>
        <v>0</v>
      </c>
      <c r="D189" s="184">
        <f>Ident!A189</f>
        <v>0</v>
      </c>
      <c r="E189" s="162">
        <f>Ident!B189</f>
        <v>0</v>
      </c>
      <c r="F189" s="162">
        <f>Ident!C189</f>
        <v>0</v>
      </c>
      <c r="G189" s="162">
        <f>Ident!D189</f>
        <v>0</v>
      </c>
      <c r="H189" s="234">
        <f>BerM1!AC189</f>
        <v>0</v>
      </c>
      <c r="I189" s="234">
        <f>BerM1!AE189</f>
        <v>0</v>
      </c>
      <c r="J189" s="234">
        <f>BerM1!AF189</f>
        <v>0</v>
      </c>
      <c r="K189" s="234">
        <f>BerM1!AH189</f>
        <v>0</v>
      </c>
      <c r="L189" s="234">
        <f>BerM1!AI189</f>
        <v>0</v>
      </c>
      <c r="M189" s="234">
        <f>BerM1!AJ189</f>
        <v>0</v>
      </c>
      <c r="N189" s="234">
        <f>BerM1!AK189</f>
        <v>0</v>
      </c>
      <c r="O189" s="234">
        <f>BerM1!AL189</f>
        <v>0</v>
      </c>
      <c r="P189" s="234">
        <f>BerM1!AM189</f>
        <v>0</v>
      </c>
      <c r="Q189" s="235">
        <f>BerM1!AN189</f>
        <v>0</v>
      </c>
    </row>
    <row r="190" spans="1:17" ht="14.1" customHeight="1" x14ac:dyDescent="0.3">
      <c r="A190" s="232">
        <f ca="1">BerM1!Y190</f>
        <v>0</v>
      </c>
      <c r="B190" s="232">
        <f ca="1">BerM1!AU190</f>
        <v>0</v>
      </c>
      <c r="C190" s="233">
        <f ca="1">BerM1!Z190</f>
        <v>0</v>
      </c>
      <c r="D190" s="184">
        <f>Ident!A190</f>
        <v>0</v>
      </c>
      <c r="E190" s="162">
        <f>Ident!B190</f>
        <v>0</v>
      </c>
      <c r="F190" s="162">
        <f>Ident!C190</f>
        <v>0</v>
      </c>
      <c r="G190" s="162">
        <f>Ident!D190</f>
        <v>0</v>
      </c>
      <c r="H190" s="234">
        <f>BerM1!AC190</f>
        <v>0</v>
      </c>
      <c r="I190" s="234">
        <f>BerM1!AE190</f>
        <v>0</v>
      </c>
      <c r="J190" s="234">
        <f>BerM1!AF190</f>
        <v>0</v>
      </c>
      <c r="K190" s="234">
        <f>BerM1!AH190</f>
        <v>0</v>
      </c>
      <c r="L190" s="234">
        <f>BerM1!AI190</f>
        <v>0</v>
      </c>
      <c r="M190" s="234">
        <f>BerM1!AJ190</f>
        <v>0</v>
      </c>
      <c r="N190" s="234">
        <f>BerM1!AK190</f>
        <v>0</v>
      </c>
      <c r="O190" s="234">
        <f>BerM1!AL190</f>
        <v>0</v>
      </c>
      <c r="P190" s="234">
        <f>BerM1!AM190</f>
        <v>0</v>
      </c>
      <c r="Q190" s="235">
        <f>BerM1!AN190</f>
        <v>0</v>
      </c>
    </row>
    <row r="191" spans="1:17" ht="14.1" customHeight="1" x14ac:dyDescent="0.3">
      <c r="A191" s="232">
        <f ca="1">BerM1!Y191</f>
        <v>0</v>
      </c>
      <c r="B191" s="232">
        <f ca="1">BerM1!AU191</f>
        <v>0</v>
      </c>
      <c r="C191" s="233">
        <f ca="1">BerM1!Z191</f>
        <v>0</v>
      </c>
      <c r="D191" s="184">
        <f>Ident!A191</f>
        <v>0</v>
      </c>
      <c r="E191" s="162">
        <f>Ident!B191</f>
        <v>0</v>
      </c>
      <c r="F191" s="162">
        <f>Ident!C191</f>
        <v>0</v>
      </c>
      <c r="G191" s="162">
        <f>Ident!D191</f>
        <v>0</v>
      </c>
      <c r="H191" s="234">
        <f>BerM1!AC191</f>
        <v>0</v>
      </c>
      <c r="I191" s="234">
        <f>BerM1!AE191</f>
        <v>0</v>
      </c>
      <c r="J191" s="234">
        <f>BerM1!AF191</f>
        <v>0</v>
      </c>
      <c r="K191" s="234">
        <f>BerM1!AH191</f>
        <v>0</v>
      </c>
      <c r="L191" s="234">
        <f>BerM1!AI191</f>
        <v>0</v>
      </c>
      <c r="M191" s="234">
        <f>BerM1!AJ191</f>
        <v>0</v>
      </c>
      <c r="N191" s="234">
        <f>BerM1!AK191</f>
        <v>0</v>
      </c>
      <c r="O191" s="234">
        <f>BerM1!AL191</f>
        <v>0</v>
      </c>
      <c r="P191" s="234">
        <f>BerM1!AM191</f>
        <v>0</v>
      </c>
      <c r="Q191" s="235">
        <f>BerM1!AN191</f>
        <v>0</v>
      </c>
    </row>
    <row r="192" spans="1:17" ht="14.1" customHeight="1" x14ac:dyDescent="0.3">
      <c r="A192" s="232">
        <f ca="1">BerM1!Y192</f>
        <v>0</v>
      </c>
      <c r="B192" s="232">
        <f ca="1">BerM1!AU192</f>
        <v>0</v>
      </c>
      <c r="C192" s="233">
        <f ca="1">BerM1!Z192</f>
        <v>0</v>
      </c>
      <c r="D192" s="184">
        <f>Ident!A192</f>
        <v>0</v>
      </c>
      <c r="E192" s="162">
        <f>Ident!B192</f>
        <v>0</v>
      </c>
      <c r="F192" s="162">
        <f>Ident!C192</f>
        <v>0</v>
      </c>
      <c r="G192" s="162">
        <f>Ident!D192</f>
        <v>0</v>
      </c>
      <c r="H192" s="234">
        <f>BerM1!AC192</f>
        <v>0</v>
      </c>
      <c r="I192" s="234">
        <f>BerM1!AE192</f>
        <v>0</v>
      </c>
      <c r="J192" s="234">
        <f>BerM1!AF192</f>
        <v>0</v>
      </c>
      <c r="K192" s="234">
        <f>BerM1!AH192</f>
        <v>0</v>
      </c>
      <c r="L192" s="234">
        <f>BerM1!AI192</f>
        <v>0</v>
      </c>
      <c r="M192" s="234">
        <f>BerM1!AJ192</f>
        <v>0</v>
      </c>
      <c r="N192" s="234">
        <f>BerM1!AK192</f>
        <v>0</v>
      </c>
      <c r="O192" s="234">
        <f>BerM1!AL192</f>
        <v>0</v>
      </c>
      <c r="P192" s="234">
        <f>BerM1!AM192</f>
        <v>0</v>
      </c>
      <c r="Q192" s="235">
        <f>BerM1!AN192</f>
        <v>0</v>
      </c>
    </row>
    <row r="193" spans="1:17" ht="14.1" customHeight="1" x14ac:dyDescent="0.3">
      <c r="A193" s="232">
        <f ca="1">BerM1!Y193</f>
        <v>0</v>
      </c>
      <c r="B193" s="232">
        <f ca="1">BerM1!AU193</f>
        <v>0</v>
      </c>
      <c r="C193" s="233">
        <f ca="1">BerM1!Z193</f>
        <v>0</v>
      </c>
      <c r="D193" s="184">
        <f>Ident!A193</f>
        <v>0</v>
      </c>
      <c r="E193" s="162">
        <f>Ident!B193</f>
        <v>0</v>
      </c>
      <c r="F193" s="162">
        <f>Ident!C193</f>
        <v>0</v>
      </c>
      <c r="G193" s="162">
        <f>Ident!D193</f>
        <v>0</v>
      </c>
      <c r="H193" s="234">
        <f>BerM1!AC193</f>
        <v>0</v>
      </c>
      <c r="I193" s="234">
        <f>BerM1!AE193</f>
        <v>0</v>
      </c>
      <c r="J193" s="234">
        <f>BerM1!AF193</f>
        <v>0</v>
      </c>
      <c r="K193" s="234">
        <f>BerM1!AH193</f>
        <v>0</v>
      </c>
      <c r="L193" s="234">
        <f>BerM1!AI193</f>
        <v>0</v>
      </c>
      <c r="M193" s="234">
        <f>BerM1!AJ193</f>
        <v>0</v>
      </c>
      <c r="N193" s="234">
        <f>BerM1!AK193</f>
        <v>0</v>
      </c>
      <c r="O193" s="234">
        <f>BerM1!AL193</f>
        <v>0</v>
      </c>
      <c r="P193" s="234">
        <f>BerM1!AM193</f>
        <v>0</v>
      </c>
      <c r="Q193" s="235">
        <f>BerM1!AN193</f>
        <v>0</v>
      </c>
    </row>
    <row r="194" spans="1:17" ht="14.1" customHeight="1" x14ac:dyDescent="0.3">
      <c r="A194" s="232">
        <f ca="1">BerM1!Y194</f>
        <v>0</v>
      </c>
      <c r="B194" s="232">
        <f ca="1">BerM1!AU194</f>
        <v>0</v>
      </c>
      <c r="C194" s="233">
        <f ca="1">BerM1!Z194</f>
        <v>0</v>
      </c>
      <c r="D194" s="184">
        <f>Ident!A194</f>
        <v>0</v>
      </c>
      <c r="E194" s="162">
        <f>Ident!B194</f>
        <v>0</v>
      </c>
      <c r="F194" s="162">
        <f>Ident!C194</f>
        <v>0</v>
      </c>
      <c r="G194" s="162">
        <f>Ident!D194</f>
        <v>0</v>
      </c>
      <c r="H194" s="234">
        <f>BerM1!AC194</f>
        <v>0</v>
      </c>
      <c r="I194" s="234">
        <f>BerM1!AE194</f>
        <v>0</v>
      </c>
      <c r="J194" s="234">
        <f>BerM1!AF194</f>
        <v>0</v>
      </c>
      <c r="K194" s="234">
        <f>BerM1!AH194</f>
        <v>0</v>
      </c>
      <c r="L194" s="234">
        <f>BerM1!AI194</f>
        <v>0</v>
      </c>
      <c r="M194" s="234">
        <f>BerM1!AJ194</f>
        <v>0</v>
      </c>
      <c r="N194" s="234">
        <f>BerM1!AK194</f>
        <v>0</v>
      </c>
      <c r="O194" s="234">
        <f>BerM1!AL194</f>
        <v>0</v>
      </c>
      <c r="P194" s="234">
        <f>BerM1!AM194</f>
        <v>0</v>
      </c>
      <c r="Q194" s="235">
        <f>BerM1!AN194</f>
        <v>0</v>
      </c>
    </row>
    <row r="195" spans="1:17" ht="14.1" customHeight="1" x14ac:dyDescent="0.3">
      <c r="A195" s="232">
        <f ca="1">BerM1!Y195</f>
        <v>0</v>
      </c>
      <c r="B195" s="232">
        <f ca="1">BerM1!AU195</f>
        <v>0</v>
      </c>
      <c r="C195" s="233">
        <f ca="1">BerM1!Z195</f>
        <v>0</v>
      </c>
      <c r="D195" s="184">
        <f>Ident!A195</f>
        <v>0</v>
      </c>
      <c r="E195" s="162">
        <f>Ident!B195</f>
        <v>0</v>
      </c>
      <c r="F195" s="162">
        <f>Ident!C195</f>
        <v>0</v>
      </c>
      <c r="G195" s="162">
        <f>Ident!D195</f>
        <v>0</v>
      </c>
      <c r="H195" s="234">
        <f>BerM1!AC195</f>
        <v>0</v>
      </c>
      <c r="I195" s="234">
        <f>BerM1!AE195</f>
        <v>0</v>
      </c>
      <c r="J195" s="234">
        <f>BerM1!AF195</f>
        <v>0</v>
      </c>
      <c r="K195" s="234">
        <f>BerM1!AH195</f>
        <v>0</v>
      </c>
      <c r="L195" s="234">
        <f>BerM1!AI195</f>
        <v>0</v>
      </c>
      <c r="M195" s="234">
        <f>BerM1!AJ195</f>
        <v>0</v>
      </c>
      <c r="N195" s="234">
        <f>BerM1!AK195</f>
        <v>0</v>
      </c>
      <c r="O195" s="234">
        <f>BerM1!AL195</f>
        <v>0</v>
      </c>
      <c r="P195" s="234">
        <f>BerM1!AM195</f>
        <v>0</v>
      </c>
      <c r="Q195" s="235">
        <f>BerM1!AN195</f>
        <v>0</v>
      </c>
    </row>
    <row r="196" spans="1:17" ht="14.1" customHeight="1" x14ac:dyDescent="0.3">
      <c r="A196" s="232">
        <f ca="1">BerM1!Y196</f>
        <v>0</v>
      </c>
      <c r="B196" s="232">
        <f ca="1">BerM1!AU196</f>
        <v>0</v>
      </c>
      <c r="C196" s="233">
        <f ca="1">BerM1!Z196</f>
        <v>0</v>
      </c>
      <c r="D196" s="184">
        <f>Ident!A196</f>
        <v>0</v>
      </c>
      <c r="E196" s="162">
        <f>Ident!B196</f>
        <v>0</v>
      </c>
      <c r="F196" s="162">
        <f>Ident!C196</f>
        <v>0</v>
      </c>
      <c r="G196" s="162">
        <f>Ident!D196</f>
        <v>0</v>
      </c>
      <c r="H196" s="234">
        <f>BerM1!AC196</f>
        <v>0</v>
      </c>
      <c r="I196" s="234">
        <f>BerM1!AE196</f>
        <v>0</v>
      </c>
      <c r="J196" s="234">
        <f>BerM1!AF196</f>
        <v>0</v>
      </c>
      <c r="K196" s="234">
        <f>BerM1!AH196</f>
        <v>0</v>
      </c>
      <c r="L196" s="234">
        <f>BerM1!AI196</f>
        <v>0</v>
      </c>
      <c r="M196" s="234">
        <f>BerM1!AJ196</f>
        <v>0</v>
      </c>
      <c r="N196" s="234">
        <f>BerM1!AK196</f>
        <v>0</v>
      </c>
      <c r="O196" s="234">
        <f>BerM1!AL196</f>
        <v>0</v>
      </c>
      <c r="P196" s="234">
        <f>BerM1!AM196</f>
        <v>0</v>
      </c>
      <c r="Q196" s="235">
        <f>BerM1!AN196</f>
        <v>0</v>
      </c>
    </row>
    <row r="197" spans="1:17" ht="14.1" customHeight="1" x14ac:dyDescent="0.3">
      <c r="A197" s="232">
        <f ca="1">BerM1!Y197</f>
        <v>0</v>
      </c>
      <c r="B197" s="232">
        <f ca="1">BerM1!AU197</f>
        <v>0</v>
      </c>
      <c r="C197" s="233">
        <f ca="1">BerM1!Z197</f>
        <v>0</v>
      </c>
      <c r="D197" s="184">
        <f>Ident!A197</f>
        <v>0</v>
      </c>
      <c r="E197" s="162">
        <f>Ident!B197</f>
        <v>0</v>
      </c>
      <c r="F197" s="162">
        <f>Ident!C197</f>
        <v>0</v>
      </c>
      <c r="G197" s="162">
        <f>Ident!D197</f>
        <v>0</v>
      </c>
      <c r="H197" s="234">
        <f>BerM1!AC197</f>
        <v>0</v>
      </c>
      <c r="I197" s="234">
        <f>BerM1!AE197</f>
        <v>0</v>
      </c>
      <c r="J197" s="234">
        <f>BerM1!AF197</f>
        <v>0</v>
      </c>
      <c r="K197" s="234">
        <f>BerM1!AH197</f>
        <v>0</v>
      </c>
      <c r="L197" s="234">
        <f>BerM1!AI197</f>
        <v>0</v>
      </c>
      <c r="M197" s="234">
        <f>BerM1!AJ197</f>
        <v>0</v>
      </c>
      <c r="N197" s="234">
        <f>BerM1!AK197</f>
        <v>0</v>
      </c>
      <c r="O197" s="234">
        <f>BerM1!AL197</f>
        <v>0</v>
      </c>
      <c r="P197" s="234">
        <f>BerM1!AM197</f>
        <v>0</v>
      </c>
      <c r="Q197" s="235">
        <f>BerM1!AN197</f>
        <v>0</v>
      </c>
    </row>
    <row r="198" spans="1:17" ht="14.1" customHeight="1" x14ac:dyDescent="0.3">
      <c r="A198" s="232">
        <f ca="1">BerM1!Y198</f>
        <v>0</v>
      </c>
      <c r="B198" s="232">
        <f ca="1">BerM1!AU198</f>
        <v>0</v>
      </c>
      <c r="C198" s="233">
        <f ca="1">BerM1!Z198</f>
        <v>0</v>
      </c>
      <c r="D198" s="184">
        <f>Ident!A198</f>
        <v>0</v>
      </c>
      <c r="E198" s="162">
        <f>Ident!B198</f>
        <v>0</v>
      </c>
      <c r="F198" s="162">
        <f>Ident!C198</f>
        <v>0</v>
      </c>
      <c r="G198" s="162">
        <f>Ident!D198</f>
        <v>0</v>
      </c>
      <c r="H198" s="234">
        <f>BerM1!AC198</f>
        <v>0</v>
      </c>
      <c r="I198" s="234">
        <f>BerM1!AE198</f>
        <v>0</v>
      </c>
      <c r="J198" s="234">
        <f>BerM1!AF198</f>
        <v>0</v>
      </c>
      <c r="K198" s="234">
        <f>BerM1!AH198</f>
        <v>0</v>
      </c>
      <c r="L198" s="234">
        <f>BerM1!AI198</f>
        <v>0</v>
      </c>
      <c r="M198" s="234">
        <f>BerM1!AJ198</f>
        <v>0</v>
      </c>
      <c r="N198" s="234">
        <f>BerM1!AK198</f>
        <v>0</v>
      </c>
      <c r="O198" s="234">
        <f>BerM1!AL198</f>
        <v>0</v>
      </c>
      <c r="P198" s="234">
        <f>BerM1!AM198</f>
        <v>0</v>
      </c>
      <c r="Q198" s="235">
        <f>BerM1!AN198</f>
        <v>0</v>
      </c>
    </row>
    <row r="199" spans="1:17" ht="14.1" customHeight="1" x14ac:dyDescent="0.3">
      <c r="A199" s="232">
        <f ca="1">BerM1!Y199</f>
        <v>0</v>
      </c>
      <c r="B199" s="232">
        <f ca="1">BerM1!AU199</f>
        <v>0</v>
      </c>
      <c r="C199" s="233">
        <f ca="1">BerM1!Z199</f>
        <v>0</v>
      </c>
      <c r="D199" s="184">
        <f>Ident!A199</f>
        <v>0</v>
      </c>
      <c r="E199" s="162">
        <f>Ident!B199</f>
        <v>0</v>
      </c>
      <c r="F199" s="162">
        <f>Ident!C199</f>
        <v>0</v>
      </c>
      <c r="G199" s="162">
        <f>Ident!D199</f>
        <v>0</v>
      </c>
      <c r="H199" s="234">
        <f>BerM1!AC199</f>
        <v>0</v>
      </c>
      <c r="I199" s="234">
        <f>BerM1!AE199</f>
        <v>0</v>
      </c>
      <c r="J199" s="234">
        <f>BerM1!AF199</f>
        <v>0</v>
      </c>
      <c r="K199" s="234">
        <f>BerM1!AH199</f>
        <v>0</v>
      </c>
      <c r="L199" s="234">
        <f>BerM1!AI199</f>
        <v>0</v>
      </c>
      <c r="M199" s="234">
        <f>BerM1!AJ199</f>
        <v>0</v>
      </c>
      <c r="N199" s="234">
        <f>BerM1!AK199</f>
        <v>0</v>
      </c>
      <c r="O199" s="234">
        <f>BerM1!AL199</f>
        <v>0</v>
      </c>
      <c r="P199" s="234">
        <f>BerM1!AM199</f>
        <v>0</v>
      </c>
      <c r="Q199" s="235">
        <f>BerM1!AN199</f>
        <v>0</v>
      </c>
    </row>
    <row r="200" spans="1:17" ht="14.1" customHeight="1" x14ac:dyDescent="0.3">
      <c r="A200" s="232">
        <f ca="1">BerM1!Y200</f>
        <v>0</v>
      </c>
      <c r="B200" s="232">
        <f ca="1">BerM1!AU200</f>
        <v>0</v>
      </c>
      <c r="C200" s="233">
        <f ca="1">BerM1!Z200</f>
        <v>0</v>
      </c>
      <c r="D200" s="184">
        <f>Ident!A200</f>
        <v>0</v>
      </c>
      <c r="E200" s="162">
        <f>Ident!B200</f>
        <v>0</v>
      </c>
      <c r="F200" s="162">
        <f>Ident!C200</f>
        <v>0</v>
      </c>
      <c r="G200" s="162">
        <f>Ident!D200</f>
        <v>0</v>
      </c>
      <c r="H200" s="234">
        <f>BerM1!AC200</f>
        <v>0</v>
      </c>
      <c r="I200" s="234">
        <f>BerM1!AE200</f>
        <v>0</v>
      </c>
      <c r="J200" s="234">
        <f>BerM1!AF200</f>
        <v>0</v>
      </c>
      <c r="K200" s="234">
        <f>BerM1!AH200</f>
        <v>0</v>
      </c>
      <c r="L200" s="234">
        <f>BerM1!AI200</f>
        <v>0</v>
      </c>
      <c r="M200" s="234">
        <f>BerM1!AJ200</f>
        <v>0</v>
      </c>
      <c r="N200" s="234">
        <f>BerM1!AK200</f>
        <v>0</v>
      </c>
      <c r="O200" s="234">
        <f>BerM1!AL200</f>
        <v>0</v>
      </c>
      <c r="P200" s="234">
        <f>BerM1!AM200</f>
        <v>0</v>
      </c>
      <c r="Q200" s="235">
        <f>BerM1!AN200</f>
        <v>0</v>
      </c>
    </row>
    <row r="201" spans="1:17" ht="14.1" customHeight="1" x14ac:dyDescent="0.3">
      <c r="A201" s="232">
        <f ca="1">BerM1!Y201</f>
        <v>0</v>
      </c>
      <c r="B201" s="232">
        <f ca="1">BerM1!AU201</f>
        <v>0</v>
      </c>
      <c r="C201" s="233">
        <f ca="1">BerM1!Z201</f>
        <v>0</v>
      </c>
      <c r="D201" s="184">
        <f>Ident!A201</f>
        <v>0</v>
      </c>
      <c r="E201" s="162">
        <f>Ident!B201</f>
        <v>0</v>
      </c>
      <c r="F201" s="162">
        <f>Ident!C201</f>
        <v>0</v>
      </c>
      <c r="G201" s="162">
        <f>Ident!D201</f>
        <v>0</v>
      </c>
      <c r="H201" s="234">
        <f>BerM1!AC201</f>
        <v>0</v>
      </c>
      <c r="I201" s="234">
        <f>BerM1!AE201</f>
        <v>0</v>
      </c>
      <c r="J201" s="234">
        <f>BerM1!AF201</f>
        <v>0</v>
      </c>
      <c r="K201" s="234">
        <f>BerM1!AH201</f>
        <v>0</v>
      </c>
      <c r="L201" s="234">
        <f>BerM1!AI201</f>
        <v>0</v>
      </c>
      <c r="M201" s="234">
        <f>BerM1!AJ201</f>
        <v>0</v>
      </c>
      <c r="N201" s="234">
        <f>BerM1!AK201</f>
        <v>0</v>
      </c>
      <c r="O201" s="234">
        <f>BerM1!AL201</f>
        <v>0</v>
      </c>
      <c r="P201" s="234">
        <f>BerM1!AM201</f>
        <v>0</v>
      </c>
      <c r="Q201" s="235">
        <f>BerM1!AN201</f>
        <v>0</v>
      </c>
    </row>
    <row r="202" spans="1:17" ht="14.1" customHeight="1" x14ac:dyDescent="0.3">
      <c r="A202" s="232">
        <f ca="1">BerM1!Y202</f>
        <v>0</v>
      </c>
      <c r="B202" s="232">
        <f ca="1">BerM1!AU202</f>
        <v>0</v>
      </c>
      <c r="C202" s="233">
        <f ca="1">BerM1!Z202</f>
        <v>0</v>
      </c>
      <c r="D202" s="184">
        <f>Ident!A202</f>
        <v>0</v>
      </c>
      <c r="E202" s="162">
        <f>Ident!B202</f>
        <v>0</v>
      </c>
      <c r="F202" s="162">
        <f>Ident!C202</f>
        <v>0</v>
      </c>
      <c r="G202" s="162">
        <f>Ident!D202</f>
        <v>0</v>
      </c>
      <c r="H202" s="234">
        <f>BerM1!AC202</f>
        <v>0</v>
      </c>
      <c r="I202" s="234">
        <f>BerM1!AE202</f>
        <v>0</v>
      </c>
      <c r="J202" s="234">
        <f>BerM1!AF202</f>
        <v>0</v>
      </c>
      <c r="K202" s="234">
        <f>BerM1!AH202</f>
        <v>0</v>
      </c>
      <c r="L202" s="234">
        <f>BerM1!AI202</f>
        <v>0</v>
      </c>
      <c r="M202" s="234">
        <f>BerM1!AJ202</f>
        <v>0</v>
      </c>
      <c r="N202" s="234">
        <f>BerM1!AK202</f>
        <v>0</v>
      </c>
      <c r="O202" s="234">
        <f>BerM1!AL202</f>
        <v>0</v>
      </c>
      <c r="P202" s="234">
        <f>BerM1!AM202</f>
        <v>0</v>
      </c>
      <c r="Q202" s="235">
        <f>BerM1!AN202</f>
        <v>0</v>
      </c>
    </row>
    <row r="203" spans="1:17" ht="14.1" customHeight="1" x14ac:dyDescent="0.3">
      <c r="A203" s="232">
        <f ca="1">BerM1!Y203</f>
        <v>0</v>
      </c>
      <c r="B203" s="232">
        <f ca="1">BerM1!AU203</f>
        <v>0</v>
      </c>
      <c r="C203" s="233">
        <f ca="1">BerM1!Z203</f>
        <v>0</v>
      </c>
      <c r="D203" s="184">
        <f>Ident!A203</f>
        <v>0</v>
      </c>
      <c r="E203" s="162">
        <f>Ident!B203</f>
        <v>0</v>
      </c>
      <c r="F203" s="162">
        <f>Ident!C203</f>
        <v>0</v>
      </c>
      <c r="G203" s="162">
        <f>Ident!D203</f>
        <v>0</v>
      </c>
      <c r="H203" s="234">
        <f>BerM1!AC203</f>
        <v>0</v>
      </c>
      <c r="I203" s="234">
        <f>BerM1!AE203</f>
        <v>0</v>
      </c>
      <c r="J203" s="234">
        <f>BerM1!AF203</f>
        <v>0</v>
      </c>
      <c r="K203" s="234">
        <f>BerM1!AH203</f>
        <v>0</v>
      </c>
      <c r="L203" s="234">
        <f>BerM1!AI203</f>
        <v>0</v>
      </c>
      <c r="M203" s="234">
        <f>BerM1!AJ203</f>
        <v>0</v>
      </c>
      <c r="N203" s="234">
        <f>BerM1!AK203</f>
        <v>0</v>
      </c>
      <c r="O203" s="234">
        <f>BerM1!AL203</f>
        <v>0</v>
      </c>
      <c r="P203" s="234">
        <f>BerM1!AM203</f>
        <v>0</v>
      </c>
      <c r="Q203" s="235">
        <f>BerM1!AN203</f>
        <v>0</v>
      </c>
    </row>
    <row r="204" spans="1:17" ht="14.1" customHeight="1" x14ac:dyDescent="0.3">
      <c r="A204" s="232">
        <f ca="1">BerM1!Y204</f>
        <v>0</v>
      </c>
      <c r="B204" s="232">
        <f ca="1">BerM1!AU204</f>
        <v>0</v>
      </c>
      <c r="C204" s="233">
        <f ca="1">BerM1!Z204</f>
        <v>0</v>
      </c>
      <c r="D204" s="184">
        <f>Ident!A204</f>
        <v>0</v>
      </c>
      <c r="E204" s="162">
        <f>Ident!B204</f>
        <v>0</v>
      </c>
      <c r="F204" s="162">
        <f>Ident!C204</f>
        <v>0</v>
      </c>
      <c r="G204" s="162">
        <f>Ident!D204</f>
        <v>0</v>
      </c>
      <c r="H204" s="234">
        <f>BerM1!AC204</f>
        <v>0</v>
      </c>
      <c r="I204" s="234">
        <f>BerM1!AE204</f>
        <v>0</v>
      </c>
      <c r="J204" s="234">
        <f>BerM1!AF204</f>
        <v>0</v>
      </c>
      <c r="K204" s="234">
        <f>BerM1!AH204</f>
        <v>0</v>
      </c>
      <c r="L204" s="234">
        <f>BerM1!AI204</f>
        <v>0</v>
      </c>
      <c r="M204" s="234">
        <f>BerM1!AJ204</f>
        <v>0</v>
      </c>
      <c r="N204" s="234">
        <f>BerM1!AK204</f>
        <v>0</v>
      </c>
      <c r="O204" s="234">
        <f>BerM1!AL204</f>
        <v>0</v>
      </c>
      <c r="P204" s="234">
        <f>BerM1!AM204</f>
        <v>0</v>
      </c>
      <c r="Q204" s="235">
        <f>BerM1!AN204</f>
        <v>0</v>
      </c>
    </row>
    <row r="205" spans="1:17" ht="14.1" customHeight="1" x14ac:dyDescent="0.3">
      <c r="A205" s="232">
        <f ca="1">BerM1!Y205</f>
        <v>0</v>
      </c>
      <c r="B205" s="232">
        <f ca="1">BerM1!AU205</f>
        <v>0</v>
      </c>
      <c r="C205" s="233">
        <f ca="1">BerM1!Z205</f>
        <v>0</v>
      </c>
      <c r="D205" s="184">
        <f>Ident!A205</f>
        <v>0</v>
      </c>
      <c r="E205" s="162">
        <f>Ident!B205</f>
        <v>0</v>
      </c>
      <c r="F205" s="162">
        <f>Ident!C205</f>
        <v>0</v>
      </c>
      <c r="G205" s="162">
        <f>Ident!D205</f>
        <v>0</v>
      </c>
      <c r="H205" s="234">
        <f>BerM1!AC205</f>
        <v>0</v>
      </c>
      <c r="I205" s="234">
        <f>BerM1!AE205</f>
        <v>0</v>
      </c>
      <c r="J205" s="234">
        <f>BerM1!AF205</f>
        <v>0</v>
      </c>
      <c r="K205" s="234">
        <f>BerM1!AH205</f>
        <v>0</v>
      </c>
      <c r="L205" s="234">
        <f>BerM1!AI205</f>
        <v>0</v>
      </c>
      <c r="M205" s="234">
        <f>BerM1!AJ205</f>
        <v>0</v>
      </c>
      <c r="N205" s="234">
        <f>BerM1!AK205</f>
        <v>0</v>
      </c>
      <c r="O205" s="234">
        <f>BerM1!AL205</f>
        <v>0</v>
      </c>
      <c r="P205" s="234">
        <f>BerM1!AM205</f>
        <v>0</v>
      </c>
      <c r="Q205" s="235">
        <f>BerM1!AN205</f>
        <v>0</v>
      </c>
    </row>
    <row r="206" spans="1:17" ht="14.1" customHeight="1" x14ac:dyDescent="0.3">
      <c r="A206" s="232">
        <f ca="1">BerM1!Y206</f>
        <v>0</v>
      </c>
      <c r="B206" s="232">
        <f ca="1">BerM1!AU206</f>
        <v>0</v>
      </c>
      <c r="C206" s="233">
        <f ca="1">BerM1!Z206</f>
        <v>0</v>
      </c>
      <c r="D206" s="184">
        <f>Ident!A206</f>
        <v>0</v>
      </c>
      <c r="E206" s="162">
        <f>Ident!B206</f>
        <v>0</v>
      </c>
      <c r="F206" s="162">
        <f>Ident!C206</f>
        <v>0</v>
      </c>
      <c r="G206" s="162">
        <f>Ident!D206</f>
        <v>0</v>
      </c>
      <c r="H206" s="234">
        <f>BerM1!AC206</f>
        <v>0</v>
      </c>
      <c r="I206" s="234">
        <f>BerM1!AE206</f>
        <v>0</v>
      </c>
      <c r="J206" s="234">
        <f>BerM1!AF206</f>
        <v>0</v>
      </c>
      <c r="K206" s="234">
        <f>BerM1!AH206</f>
        <v>0</v>
      </c>
      <c r="L206" s="234">
        <f>BerM1!AI206</f>
        <v>0</v>
      </c>
      <c r="M206" s="234">
        <f>BerM1!AJ206</f>
        <v>0</v>
      </c>
      <c r="N206" s="234">
        <f>BerM1!AK206</f>
        <v>0</v>
      </c>
      <c r="O206" s="234">
        <f>BerM1!AL206</f>
        <v>0</v>
      </c>
      <c r="P206" s="234">
        <f>BerM1!AM206</f>
        <v>0</v>
      </c>
      <c r="Q206" s="235">
        <f>BerM1!AN206</f>
        <v>0</v>
      </c>
    </row>
    <row r="207" spans="1:17" ht="14.1" customHeight="1" x14ac:dyDescent="0.3">
      <c r="A207" s="232">
        <f ca="1">BerM1!Y207</f>
        <v>0</v>
      </c>
      <c r="B207" s="232">
        <f ca="1">BerM1!AU207</f>
        <v>0</v>
      </c>
      <c r="C207" s="233">
        <f ca="1">BerM1!Z207</f>
        <v>0</v>
      </c>
      <c r="D207" s="184">
        <f>Ident!A207</f>
        <v>0</v>
      </c>
      <c r="E207" s="162">
        <f>Ident!B207</f>
        <v>0</v>
      </c>
      <c r="F207" s="162">
        <f>Ident!C207</f>
        <v>0</v>
      </c>
      <c r="G207" s="162">
        <f>Ident!D207</f>
        <v>0</v>
      </c>
      <c r="H207" s="234">
        <f>BerM1!AC207</f>
        <v>0</v>
      </c>
      <c r="I207" s="234">
        <f>BerM1!AE207</f>
        <v>0</v>
      </c>
      <c r="J207" s="234">
        <f>BerM1!AF207</f>
        <v>0</v>
      </c>
      <c r="K207" s="234">
        <f>BerM1!AH207</f>
        <v>0</v>
      </c>
      <c r="L207" s="234">
        <f>BerM1!AI207</f>
        <v>0</v>
      </c>
      <c r="M207" s="234">
        <f>BerM1!AJ207</f>
        <v>0</v>
      </c>
      <c r="N207" s="234">
        <f>BerM1!AK207</f>
        <v>0</v>
      </c>
      <c r="O207" s="234">
        <f>BerM1!AL207</f>
        <v>0</v>
      </c>
      <c r="P207" s="234">
        <f>BerM1!AM207</f>
        <v>0</v>
      </c>
      <c r="Q207" s="235">
        <f>BerM1!AN207</f>
        <v>0</v>
      </c>
    </row>
    <row r="208" spans="1:17" ht="14.1" customHeight="1" x14ac:dyDescent="0.3">
      <c r="A208" s="232">
        <f ca="1">BerM1!Y208</f>
        <v>0</v>
      </c>
      <c r="B208" s="232">
        <f ca="1">BerM1!AU208</f>
        <v>0</v>
      </c>
      <c r="C208" s="233">
        <f ca="1">BerM1!Z208</f>
        <v>0</v>
      </c>
      <c r="D208" s="184">
        <f>Ident!A208</f>
        <v>0</v>
      </c>
      <c r="E208" s="162">
        <f>Ident!B208</f>
        <v>0</v>
      </c>
      <c r="F208" s="162">
        <f>Ident!C208</f>
        <v>0</v>
      </c>
      <c r="G208" s="162">
        <f>Ident!D208</f>
        <v>0</v>
      </c>
      <c r="H208" s="234">
        <f>BerM1!AC208</f>
        <v>0</v>
      </c>
      <c r="I208" s="234">
        <f>BerM1!AE208</f>
        <v>0</v>
      </c>
      <c r="J208" s="234">
        <f>BerM1!AF208</f>
        <v>0</v>
      </c>
      <c r="K208" s="234">
        <f>BerM1!AH208</f>
        <v>0</v>
      </c>
      <c r="L208" s="234">
        <f>BerM1!AI208</f>
        <v>0</v>
      </c>
      <c r="M208" s="234">
        <f>BerM1!AJ208</f>
        <v>0</v>
      </c>
      <c r="N208" s="234">
        <f>BerM1!AK208</f>
        <v>0</v>
      </c>
      <c r="O208" s="234">
        <f>BerM1!AL208</f>
        <v>0</v>
      </c>
      <c r="P208" s="234">
        <f>BerM1!AM208</f>
        <v>0</v>
      </c>
      <c r="Q208" s="235">
        <f>BerM1!AN208</f>
        <v>0</v>
      </c>
    </row>
    <row r="209" spans="1:17" ht="14.1" customHeight="1" x14ac:dyDescent="0.3">
      <c r="A209" s="232">
        <f ca="1">BerM1!Y209</f>
        <v>0</v>
      </c>
      <c r="B209" s="232">
        <f ca="1">BerM1!AU209</f>
        <v>0</v>
      </c>
      <c r="C209" s="233">
        <f ca="1">BerM1!Z209</f>
        <v>0</v>
      </c>
      <c r="D209" s="184">
        <f>Ident!A209</f>
        <v>0</v>
      </c>
      <c r="E209" s="162">
        <f>Ident!B209</f>
        <v>0</v>
      </c>
      <c r="F209" s="162">
        <f>Ident!C209</f>
        <v>0</v>
      </c>
      <c r="G209" s="162">
        <f>Ident!D209</f>
        <v>0</v>
      </c>
      <c r="H209" s="234">
        <f>BerM1!AC209</f>
        <v>0</v>
      </c>
      <c r="I209" s="234">
        <f>BerM1!AE209</f>
        <v>0</v>
      </c>
      <c r="J209" s="234">
        <f>BerM1!AF209</f>
        <v>0</v>
      </c>
      <c r="K209" s="234">
        <f>BerM1!AH209</f>
        <v>0</v>
      </c>
      <c r="L209" s="234">
        <f>BerM1!AI209</f>
        <v>0</v>
      </c>
      <c r="M209" s="234">
        <f>BerM1!AJ209</f>
        <v>0</v>
      </c>
      <c r="N209" s="234">
        <f>BerM1!AK209</f>
        <v>0</v>
      </c>
      <c r="O209" s="234">
        <f>BerM1!AL209</f>
        <v>0</v>
      </c>
      <c r="P209" s="234">
        <f>BerM1!AM209</f>
        <v>0</v>
      </c>
      <c r="Q209" s="235">
        <f>BerM1!AN209</f>
        <v>0</v>
      </c>
    </row>
    <row r="210" spans="1:17" ht="14.1" customHeight="1" x14ac:dyDescent="0.3">
      <c r="A210" s="232">
        <f ca="1">BerM1!Y210</f>
        <v>0</v>
      </c>
      <c r="B210" s="232">
        <f ca="1">BerM1!AU210</f>
        <v>0</v>
      </c>
      <c r="C210" s="233">
        <f ca="1">BerM1!Z210</f>
        <v>0</v>
      </c>
      <c r="D210" s="184">
        <f>Ident!A210</f>
        <v>0</v>
      </c>
      <c r="E210" s="162">
        <f>Ident!B210</f>
        <v>0</v>
      </c>
      <c r="F210" s="162">
        <f>Ident!C210</f>
        <v>0</v>
      </c>
      <c r="G210" s="162">
        <f>Ident!D210</f>
        <v>0</v>
      </c>
      <c r="H210" s="234">
        <f>BerM1!AC210</f>
        <v>0</v>
      </c>
      <c r="I210" s="234">
        <f>BerM1!AE210</f>
        <v>0</v>
      </c>
      <c r="J210" s="234">
        <f>BerM1!AF210</f>
        <v>0</v>
      </c>
      <c r="K210" s="234">
        <f>BerM1!AH210</f>
        <v>0</v>
      </c>
      <c r="L210" s="234">
        <f>BerM1!AI210</f>
        <v>0</v>
      </c>
      <c r="M210" s="234">
        <f>BerM1!AJ210</f>
        <v>0</v>
      </c>
      <c r="N210" s="234">
        <f>BerM1!AK210</f>
        <v>0</v>
      </c>
      <c r="O210" s="234">
        <f>BerM1!AL210</f>
        <v>0</v>
      </c>
      <c r="P210" s="234">
        <f>BerM1!AM210</f>
        <v>0</v>
      </c>
      <c r="Q210" s="235">
        <f>BerM1!AN210</f>
        <v>0</v>
      </c>
    </row>
    <row r="211" spans="1:17" ht="14.1" customHeight="1" x14ac:dyDescent="0.3">
      <c r="A211" s="232">
        <f ca="1">BerM1!Y211</f>
        <v>0</v>
      </c>
      <c r="B211" s="232">
        <f ca="1">BerM1!AU211</f>
        <v>0</v>
      </c>
      <c r="C211" s="233">
        <f ca="1">BerM1!Z211</f>
        <v>0</v>
      </c>
      <c r="D211" s="184">
        <f>Ident!A211</f>
        <v>0</v>
      </c>
      <c r="E211" s="162">
        <f>Ident!B211</f>
        <v>0</v>
      </c>
      <c r="F211" s="162">
        <f>Ident!C211</f>
        <v>0</v>
      </c>
      <c r="G211" s="162">
        <f>Ident!D211</f>
        <v>0</v>
      </c>
      <c r="H211" s="234">
        <f>BerM1!AC211</f>
        <v>0</v>
      </c>
      <c r="I211" s="234">
        <f>BerM1!AE211</f>
        <v>0</v>
      </c>
      <c r="J211" s="234">
        <f>BerM1!AF211</f>
        <v>0</v>
      </c>
      <c r="K211" s="234">
        <f>BerM1!AH211</f>
        <v>0</v>
      </c>
      <c r="L211" s="234">
        <f>BerM1!AI211</f>
        <v>0</v>
      </c>
      <c r="M211" s="234">
        <f>BerM1!AJ211</f>
        <v>0</v>
      </c>
      <c r="N211" s="234">
        <f>BerM1!AK211</f>
        <v>0</v>
      </c>
      <c r="O211" s="234">
        <f>BerM1!AL211</f>
        <v>0</v>
      </c>
      <c r="P211" s="234">
        <f>BerM1!AM211</f>
        <v>0</v>
      </c>
      <c r="Q211" s="235">
        <f>BerM1!AN211</f>
        <v>0</v>
      </c>
    </row>
    <row r="212" spans="1:17" ht="14.1" customHeight="1" x14ac:dyDescent="0.3">
      <c r="A212" s="232">
        <f ca="1">BerM1!Y212</f>
        <v>0</v>
      </c>
      <c r="B212" s="232">
        <f ca="1">BerM1!AU212</f>
        <v>0</v>
      </c>
      <c r="C212" s="233">
        <f ca="1">BerM1!Z212</f>
        <v>0</v>
      </c>
      <c r="D212" s="184">
        <f>Ident!A212</f>
        <v>0</v>
      </c>
      <c r="E212" s="162">
        <f>Ident!B212</f>
        <v>0</v>
      </c>
      <c r="F212" s="162">
        <f>Ident!C212</f>
        <v>0</v>
      </c>
      <c r="G212" s="162">
        <f>Ident!D212</f>
        <v>0</v>
      </c>
      <c r="H212" s="234">
        <f>BerM1!AC212</f>
        <v>0</v>
      </c>
      <c r="I212" s="234">
        <f>BerM1!AE212</f>
        <v>0</v>
      </c>
      <c r="J212" s="234">
        <f>BerM1!AF212</f>
        <v>0</v>
      </c>
      <c r="K212" s="234">
        <f>BerM1!AH212</f>
        <v>0</v>
      </c>
      <c r="L212" s="234">
        <f>BerM1!AI212</f>
        <v>0</v>
      </c>
      <c r="M212" s="234">
        <f>BerM1!AJ212</f>
        <v>0</v>
      </c>
      <c r="N212" s="234">
        <f>BerM1!AK212</f>
        <v>0</v>
      </c>
      <c r="O212" s="234">
        <f>BerM1!AL212</f>
        <v>0</v>
      </c>
      <c r="P212" s="234">
        <f>BerM1!AM212</f>
        <v>0</v>
      </c>
      <c r="Q212" s="235">
        <f>BerM1!AN212</f>
        <v>0</v>
      </c>
    </row>
    <row r="213" spans="1:17" ht="14.1" customHeight="1" x14ac:dyDescent="0.3">
      <c r="A213" s="232">
        <f ca="1">BerM1!Y213</f>
        <v>0</v>
      </c>
      <c r="B213" s="232">
        <f ca="1">BerM1!AU213</f>
        <v>0</v>
      </c>
      <c r="C213" s="233">
        <f ca="1">BerM1!Z213</f>
        <v>0</v>
      </c>
      <c r="D213" s="184">
        <f>Ident!A213</f>
        <v>0</v>
      </c>
      <c r="E213" s="162">
        <f>Ident!B213</f>
        <v>0</v>
      </c>
      <c r="F213" s="162">
        <f>Ident!C213</f>
        <v>0</v>
      </c>
      <c r="G213" s="162">
        <f>Ident!D213</f>
        <v>0</v>
      </c>
      <c r="H213" s="234">
        <f>BerM1!AC213</f>
        <v>0</v>
      </c>
      <c r="I213" s="234">
        <f>BerM1!AE213</f>
        <v>0</v>
      </c>
      <c r="J213" s="234">
        <f>BerM1!AF213</f>
        <v>0</v>
      </c>
      <c r="K213" s="234">
        <f>BerM1!AH213</f>
        <v>0</v>
      </c>
      <c r="L213" s="234">
        <f>BerM1!AI213</f>
        <v>0</v>
      </c>
      <c r="M213" s="234">
        <f>BerM1!AJ213</f>
        <v>0</v>
      </c>
      <c r="N213" s="234">
        <f>BerM1!AK213</f>
        <v>0</v>
      </c>
      <c r="O213" s="234">
        <f>BerM1!AL213</f>
        <v>0</v>
      </c>
      <c r="P213" s="234">
        <f>BerM1!AM213</f>
        <v>0</v>
      </c>
      <c r="Q213" s="235">
        <f>BerM1!AN213</f>
        <v>0</v>
      </c>
    </row>
    <row r="214" spans="1:17" ht="14.1" customHeight="1" x14ac:dyDescent="0.3">
      <c r="A214" s="232">
        <f ca="1">BerM1!Y214</f>
        <v>0</v>
      </c>
      <c r="B214" s="232">
        <f ca="1">BerM1!AU214</f>
        <v>0</v>
      </c>
      <c r="C214" s="233">
        <f ca="1">BerM1!Z214</f>
        <v>0</v>
      </c>
      <c r="D214" s="184">
        <f>Ident!A214</f>
        <v>0</v>
      </c>
      <c r="E214" s="162">
        <f>Ident!B214</f>
        <v>0</v>
      </c>
      <c r="F214" s="162">
        <f>Ident!C214</f>
        <v>0</v>
      </c>
      <c r="G214" s="162">
        <f>Ident!D214</f>
        <v>0</v>
      </c>
      <c r="H214" s="234">
        <f>BerM1!AC214</f>
        <v>0</v>
      </c>
      <c r="I214" s="234">
        <f>BerM1!AE214</f>
        <v>0</v>
      </c>
      <c r="J214" s="234">
        <f>BerM1!AF214</f>
        <v>0</v>
      </c>
      <c r="K214" s="234">
        <f>BerM1!AH214</f>
        <v>0</v>
      </c>
      <c r="L214" s="234">
        <f>BerM1!AI214</f>
        <v>0</v>
      </c>
      <c r="M214" s="234">
        <f>BerM1!AJ214</f>
        <v>0</v>
      </c>
      <c r="N214" s="234">
        <f>BerM1!AK214</f>
        <v>0</v>
      </c>
      <c r="O214" s="234">
        <f>BerM1!AL214</f>
        <v>0</v>
      </c>
      <c r="P214" s="234">
        <f>BerM1!AM214</f>
        <v>0</v>
      </c>
      <c r="Q214" s="235">
        <f>BerM1!AN214</f>
        <v>0</v>
      </c>
    </row>
    <row r="215" spans="1:17" ht="14.1" customHeight="1" x14ac:dyDescent="0.3">
      <c r="A215" s="232">
        <f ca="1">BerM1!Y215</f>
        <v>0</v>
      </c>
      <c r="B215" s="232">
        <f ca="1">BerM1!AU215</f>
        <v>0</v>
      </c>
      <c r="C215" s="233">
        <f ca="1">BerM1!Z215</f>
        <v>0</v>
      </c>
      <c r="D215" s="184">
        <f>Ident!A215</f>
        <v>0</v>
      </c>
      <c r="E215" s="162">
        <f>Ident!B215</f>
        <v>0</v>
      </c>
      <c r="F215" s="162">
        <f>Ident!C215</f>
        <v>0</v>
      </c>
      <c r="G215" s="162">
        <f>Ident!D215</f>
        <v>0</v>
      </c>
      <c r="H215" s="234">
        <f>BerM1!AC215</f>
        <v>0</v>
      </c>
      <c r="I215" s="234">
        <f>BerM1!AE215</f>
        <v>0</v>
      </c>
      <c r="J215" s="234">
        <f>BerM1!AF215</f>
        <v>0</v>
      </c>
      <c r="K215" s="234">
        <f>BerM1!AH215</f>
        <v>0</v>
      </c>
      <c r="L215" s="234">
        <f>BerM1!AI215</f>
        <v>0</v>
      </c>
      <c r="M215" s="234">
        <f>BerM1!AJ215</f>
        <v>0</v>
      </c>
      <c r="N215" s="234">
        <f>BerM1!AK215</f>
        <v>0</v>
      </c>
      <c r="O215" s="234">
        <f>BerM1!AL215</f>
        <v>0</v>
      </c>
      <c r="P215" s="234">
        <f>BerM1!AM215</f>
        <v>0</v>
      </c>
      <c r="Q215" s="235">
        <f>BerM1!AN215</f>
        <v>0</v>
      </c>
    </row>
    <row r="216" spans="1:17" ht="14.1" customHeight="1" x14ac:dyDescent="0.3">
      <c r="A216" s="232">
        <f ca="1">BerM1!Y216</f>
        <v>0</v>
      </c>
      <c r="B216" s="232">
        <f ca="1">BerM1!AU216</f>
        <v>0</v>
      </c>
      <c r="C216" s="233">
        <f ca="1">BerM1!Z216</f>
        <v>0</v>
      </c>
      <c r="D216" s="184">
        <f>Ident!A216</f>
        <v>0</v>
      </c>
      <c r="E216" s="162">
        <f>Ident!B216</f>
        <v>0</v>
      </c>
      <c r="F216" s="162">
        <f>Ident!C216</f>
        <v>0</v>
      </c>
      <c r="G216" s="162">
        <f>Ident!D216</f>
        <v>0</v>
      </c>
      <c r="H216" s="234">
        <f>BerM1!AC216</f>
        <v>0</v>
      </c>
      <c r="I216" s="234">
        <f>BerM1!AE216</f>
        <v>0</v>
      </c>
      <c r="J216" s="234">
        <f>BerM1!AF216</f>
        <v>0</v>
      </c>
      <c r="K216" s="234">
        <f>BerM1!AH216</f>
        <v>0</v>
      </c>
      <c r="L216" s="234">
        <f>BerM1!AI216</f>
        <v>0</v>
      </c>
      <c r="M216" s="234">
        <f>BerM1!AJ216</f>
        <v>0</v>
      </c>
      <c r="N216" s="234">
        <f>BerM1!AK216</f>
        <v>0</v>
      </c>
      <c r="O216" s="234">
        <f>BerM1!AL216</f>
        <v>0</v>
      </c>
      <c r="P216" s="234">
        <f>BerM1!AM216</f>
        <v>0</v>
      </c>
      <c r="Q216" s="235">
        <f>BerM1!AN216</f>
        <v>0</v>
      </c>
    </row>
    <row r="217" spans="1:17" ht="14.1" customHeight="1" x14ac:dyDescent="0.3">
      <c r="A217" s="232">
        <f ca="1">BerM1!Y217</f>
        <v>0</v>
      </c>
      <c r="B217" s="232">
        <f ca="1">BerM1!AU217</f>
        <v>0</v>
      </c>
      <c r="C217" s="233">
        <f ca="1">BerM1!Z217</f>
        <v>0</v>
      </c>
      <c r="D217" s="184">
        <f>Ident!A217</f>
        <v>0</v>
      </c>
      <c r="E217" s="162">
        <f>Ident!B217</f>
        <v>0</v>
      </c>
      <c r="F217" s="162">
        <f>Ident!C217</f>
        <v>0</v>
      </c>
      <c r="G217" s="162">
        <f>Ident!D217</f>
        <v>0</v>
      </c>
      <c r="H217" s="234">
        <f>BerM1!AC217</f>
        <v>0</v>
      </c>
      <c r="I217" s="234">
        <f>BerM1!AE217</f>
        <v>0</v>
      </c>
      <c r="J217" s="234">
        <f>BerM1!AF217</f>
        <v>0</v>
      </c>
      <c r="K217" s="234">
        <f>BerM1!AH217</f>
        <v>0</v>
      </c>
      <c r="L217" s="234">
        <f>BerM1!AI217</f>
        <v>0</v>
      </c>
      <c r="M217" s="234">
        <f>BerM1!AJ217</f>
        <v>0</v>
      </c>
      <c r="N217" s="234">
        <f>BerM1!AK217</f>
        <v>0</v>
      </c>
      <c r="O217" s="234">
        <f>BerM1!AL217</f>
        <v>0</v>
      </c>
      <c r="P217" s="234">
        <f>BerM1!AM217</f>
        <v>0</v>
      </c>
      <c r="Q217" s="235">
        <f>BerM1!AN217</f>
        <v>0</v>
      </c>
    </row>
    <row r="218" spans="1:17" ht="14.1" customHeight="1" x14ac:dyDescent="0.3">
      <c r="A218" s="232">
        <f ca="1">BerM1!Y218</f>
        <v>0</v>
      </c>
      <c r="B218" s="232">
        <f ca="1">BerM1!AU218</f>
        <v>0</v>
      </c>
      <c r="C218" s="233">
        <f ca="1">BerM1!Z218</f>
        <v>0</v>
      </c>
      <c r="D218" s="184">
        <f>Ident!A218</f>
        <v>0</v>
      </c>
      <c r="E218" s="162">
        <f>Ident!B218</f>
        <v>0</v>
      </c>
      <c r="F218" s="162">
        <f>Ident!C218</f>
        <v>0</v>
      </c>
      <c r="G218" s="162">
        <f>Ident!D218</f>
        <v>0</v>
      </c>
      <c r="H218" s="234">
        <f>BerM1!AC218</f>
        <v>0</v>
      </c>
      <c r="I218" s="234">
        <f>BerM1!AE218</f>
        <v>0</v>
      </c>
      <c r="J218" s="234">
        <f>BerM1!AF218</f>
        <v>0</v>
      </c>
      <c r="K218" s="234">
        <f>BerM1!AH218</f>
        <v>0</v>
      </c>
      <c r="L218" s="234">
        <f>BerM1!AI218</f>
        <v>0</v>
      </c>
      <c r="M218" s="234">
        <f>BerM1!AJ218</f>
        <v>0</v>
      </c>
      <c r="N218" s="234">
        <f>BerM1!AK218</f>
        <v>0</v>
      </c>
      <c r="O218" s="234">
        <f>BerM1!AL218</f>
        <v>0</v>
      </c>
      <c r="P218" s="234">
        <f>BerM1!AM218</f>
        <v>0</v>
      </c>
      <c r="Q218" s="235">
        <f>BerM1!AN218</f>
        <v>0</v>
      </c>
    </row>
    <row r="219" spans="1:17" ht="14.1" customHeight="1" x14ac:dyDescent="0.3">
      <c r="A219" s="232">
        <f ca="1">BerM1!Y219</f>
        <v>0</v>
      </c>
      <c r="B219" s="232">
        <f ca="1">BerM1!AU219</f>
        <v>0</v>
      </c>
      <c r="C219" s="233">
        <f ca="1">BerM1!Z219</f>
        <v>0</v>
      </c>
      <c r="D219" s="184">
        <f>Ident!A219</f>
        <v>0</v>
      </c>
      <c r="E219" s="162">
        <f>Ident!B219</f>
        <v>0</v>
      </c>
      <c r="F219" s="162">
        <f>Ident!C219</f>
        <v>0</v>
      </c>
      <c r="G219" s="162">
        <f>Ident!D219</f>
        <v>0</v>
      </c>
      <c r="H219" s="234">
        <f>BerM1!AC219</f>
        <v>0</v>
      </c>
      <c r="I219" s="234">
        <f>BerM1!AE219</f>
        <v>0</v>
      </c>
      <c r="J219" s="234">
        <f>BerM1!AF219</f>
        <v>0</v>
      </c>
      <c r="K219" s="234">
        <f>BerM1!AH219</f>
        <v>0</v>
      </c>
      <c r="L219" s="234">
        <f>BerM1!AI219</f>
        <v>0</v>
      </c>
      <c r="M219" s="234">
        <f>BerM1!AJ219</f>
        <v>0</v>
      </c>
      <c r="N219" s="234">
        <f>BerM1!AK219</f>
        <v>0</v>
      </c>
      <c r="O219" s="234">
        <f>BerM1!AL219</f>
        <v>0</v>
      </c>
      <c r="P219" s="234">
        <f>BerM1!AM219</f>
        <v>0</v>
      </c>
      <c r="Q219" s="235">
        <f>BerM1!AN219</f>
        <v>0</v>
      </c>
    </row>
    <row r="220" spans="1:17" ht="14.1" customHeight="1" x14ac:dyDescent="0.3">
      <c r="A220" s="232">
        <f ca="1">BerM1!Y220</f>
        <v>0</v>
      </c>
      <c r="B220" s="232">
        <f ca="1">BerM1!AU220</f>
        <v>0</v>
      </c>
      <c r="C220" s="233">
        <f ca="1">BerM1!Z220</f>
        <v>0</v>
      </c>
      <c r="D220" s="184">
        <f>Ident!A220</f>
        <v>0</v>
      </c>
      <c r="E220" s="162">
        <f>Ident!B220</f>
        <v>0</v>
      </c>
      <c r="F220" s="162">
        <f>Ident!C220</f>
        <v>0</v>
      </c>
      <c r="G220" s="162">
        <f>Ident!D220</f>
        <v>0</v>
      </c>
      <c r="H220" s="234">
        <f>BerM1!AC220</f>
        <v>0</v>
      </c>
      <c r="I220" s="234">
        <f>BerM1!AE220</f>
        <v>0</v>
      </c>
      <c r="J220" s="234">
        <f>BerM1!AF220</f>
        <v>0</v>
      </c>
      <c r="K220" s="234">
        <f>BerM1!AH220</f>
        <v>0</v>
      </c>
      <c r="L220" s="234">
        <f>BerM1!AI220</f>
        <v>0</v>
      </c>
      <c r="M220" s="234">
        <f>BerM1!AJ220</f>
        <v>0</v>
      </c>
      <c r="N220" s="234">
        <f>BerM1!AK220</f>
        <v>0</v>
      </c>
      <c r="O220" s="234">
        <f>BerM1!AL220</f>
        <v>0</v>
      </c>
      <c r="P220" s="234">
        <f>BerM1!AM220</f>
        <v>0</v>
      </c>
      <c r="Q220" s="235">
        <f>BerM1!AN220</f>
        <v>0</v>
      </c>
    </row>
    <row r="221" spans="1:17" ht="14.1" customHeight="1" x14ac:dyDescent="0.3">
      <c r="A221" s="232">
        <f ca="1">BerM1!Y221</f>
        <v>0</v>
      </c>
      <c r="B221" s="232">
        <f ca="1">BerM1!AU221</f>
        <v>0</v>
      </c>
      <c r="C221" s="233">
        <f ca="1">BerM1!Z221</f>
        <v>0</v>
      </c>
      <c r="D221" s="184">
        <f>Ident!A221</f>
        <v>0</v>
      </c>
      <c r="E221" s="162">
        <f>Ident!B221</f>
        <v>0</v>
      </c>
      <c r="F221" s="162">
        <f>Ident!C221</f>
        <v>0</v>
      </c>
      <c r="G221" s="162">
        <f>Ident!D221</f>
        <v>0</v>
      </c>
      <c r="H221" s="234">
        <f>BerM1!AC221</f>
        <v>0</v>
      </c>
      <c r="I221" s="234">
        <f>BerM1!AE221</f>
        <v>0</v>
      </c>
      <c r="J221" s="234">
        <f>BerM1!AF221</f>
        <v>0</v>
      </c>
      <c r="K221" s="234">
        <f>BerM1!AH221</f>
        <v>0</v>
      </c>
      <c r="L221" s="234">
        <f>BerM1!AI221</f>
        <v>0</v>
      </c>
      <c r="M221" s="234">
        <f>BerM1!AJ221</f>
        <v>0</v>
      </c>
      <c r="N221" s="234">
        <f>BerM1!AK221</f>
        <v>0</v>
      </c>
      <c r="O221" s="234">
        <f>BerM1!AL221</f>
        <v>0</v>
      </c>
      <c r="P221" s="234">
        <f>BerM1!AM221</f>
        <v>0</v>
      </c>
      <c r="Q221" s="235">
        <f>BerM1!AN221</f>
        <v>0</v>
      </c>
    </row>
    <row r="222" spans="1:17" ht="14.1" customHeight="1" x14ac:dyDescent="0.3">
      <c r="A222" s="232">
        <f ca="1">BerM1!Y222</f>
        <v>0</v>
      </c>
      <c r="B222" s="232">
        <f ca="1">BerM1!AU222</f>
        <v>0</v>
      </c>
      <c r="C222" s="233">
        <f ca="1">BerM1!Z222</f>
        <v>0</v>
      </c>
      <c r="D222" s="184">
        <f>Ident!A222</f>
        <v>0</v>
      </c>
      <c r="E222" s="162">
        <f>Ident!B222</f>
        <v>0</v>
      </c>
      <c r="F222" s="162">
        <f>Ident!C222</f>
        <v>0</v>
      </c>
      <c r="G222" s="162">
        <f>Ident!D222</f>
        <v>0</v>
      </c>
      <c r="H222" s="234">
        <f>BerM1!AC222</f>
        <v>0</v>
      </c>
      <c r="I222" s="234">
        <f>BerM1!AE222</f>
        <v>0</v>
      </c>
      <c r="J222" s="234">
        <f>BerM1!AF222</f>
        <v>0</v>
      </c>
      <c r="K222" s="234">
        <f>BerM1!AH222</f>
        <v>0</v>
      </c>
      <c r="L222" s="234">
        <f>BerM1!AI222</f>
        <v>0</v>
      </c>
      <c r="M222" s="234">
        <f>BerM1!AJ222</f>
        <v>0</v>
      </c>
      <c r="N222" s="234">
        <f>BerM1!AK222</f>
        <v>0</v>
      </c>
      <c r="O222" s="234">
        <f>BerM1!AL222</f>
        <v>0</v>
      </c>
      <c r="P222" s="234">
        <f>BerM1!AM222</f>
        <v>0</v>
      </c>
      <c r="Q222" s="235">
        <f>BerM1!AN222</f>
        <v>0</v>
      </c>
    </row>
    <row r="223" spans="1:17" ht="14.1" customHeight="1" x14ac:dyDescent="0.3">
      <c r="A223" s="232">
        <f ca="1">BerM1!Y223</f>
        <v>0</v>
      </c>
      <c r="B223" s="232">
        <f ca="1">BerM1!AU223</f>
        <v>0</v>
      </c>
      <c r="C223" s="233">
        <f ca="1">BerM1!Z223</f>
        <v>0</v>
      </c>
      <c r="D223" s="184">
        <f>Ident!A223</f>
        <v>0</v>
      </c>
      <c r="E223" s="162">
        <f>Ident!B223</f>
        <v>0</v>
      </c>
      <c r="F223" s="162">
        <f>Ident!C223</f>
        <v>0</v>
      </c>
      <c r="G223" s="162">
        <f>Ident!D223</f>
        <v>0</v>
      </c>
      <c r="H223" s="234">
        <f>BerM1!AC223</f>
        <v>0</v>
      </c>
      <c r="I223" s="234">
        <f>BerM1!AE223</f>
        <v>0</v>
      </c>
      <c r="J223" s="234">
        <f>BerM1!AF223</f>
        <v>0</v>
      </c>
      <c r="K223" s="234">
        <f>BerM1!AH223</f>
        <v>0</v>
      </c>
      <c r="L223" s="234">
        <f>BerM1!AI223</f>
        <v>0</v>
      </c>
      <c r="M223" s="234">
        <f>BerM1!AJ223</f>
        <v>0</v>
      </c>
      <c r="N223" s="234">
        <f>BerM1!AK223</f>
        <v>0</v>
      </c>
      <c r="O223" s="234">
        <f>BerM1!AL223</f>
        <v>0</v>
      </c>
      <c r="P223" s="234">
        <f>BerM1!AM223</f>
        <v>0</v>
      </c>
      <c r="Q223" s="235">
        <f>BerM1!AN223</f>
        <v>0</v>
      </c>
    </row>
    <row r="224" spans="1:17" ht="14.1" customHeight="1" x14ac:dyDescent="0.3">
      <c r="A224" s="232">
        <f ca="1">BerM1!Y224</f>
        <v>0</v>
      </c>
      <c r="B224" s="232">
        <f ca="1">BerM1!AU224</f>
        <v>0</v>
      </c>
      <c r="C224" s="233">
        <f ca="1">BerM1!Z224</f>
        <v>0</v>
      </c>
      <c r="D224" s="184">
        <f>Ident!A224</f>
        <v>0</v>
      </c>
      <c r="E224" s="162">
        <f>Ident!B224</f>
        <v>0</v>
      </c>
      <c r="F224" s="162">
        <f>Ident!C224</f>
        <v>0</v>
      </c>
      <c r="G224" s="162">
        <f>Ident!D224</f>
        <v>0</v>
      </c>
      <c r="H224" s="234">
        <f>BerM1!AC224</f>
        <v>0</v>
      </c>
      <c r="I224" s="234">
        <f>BerM1!AE224</f>
        <v>0</v>
      </c>
      <c r="J224" s="234">
        <f>BerM1!AF224</f>
        <v>0</v>
      </c>
      <c r="K224" s="234">
        <f>BerM1!AH224</f>
        <v>0</v>
      </c>
      <c r="L224" s="234">
        <f>BerM1!AI224</f>
        <v>0</v>
      </c>
      <c r="M224" s="234">
        <f>BerM1!AJ224</f>
        <v>0</v>
      </c>
      <c r="N224" s="234">
        <f>BerM1!AK224</f>
        <v>0</v>
      </c>
      <c r="O224" s="234">
        <f>BerM1!AL224</f>
        <v>0</v>
      </c>
      <c r="P224" s="234">
        <f>BerM1!AM224</f>
        <v>0</v>
      </c>
      <c r="Q224" s="235">
        <f>BerM1!AN224</f>
        <v>0</v>
      </c>
    </row>
    <row r="225" spans="1:17" ht="14.1" customHeight="1" x14ac:dyDescent="0.3">
      <c r="A225" s="232">
        <f ca="1">BerM1!Y225</f>
        <v>0</v>
      </c>
      <c r="B225" s="232">
        <f ca="1">BerM1!AU225</f>
        <v>0</v>
      </c>
      <c r="C225" s="233">
        <f ca="1">BerM1!Z225</f>
        <v>0</v>
      </c>
      <c r="D225" s="184">
        <f>Ident!A225</f>
        <v>0</v>
      </c>
      <c r="E225" s="162">
        <f>Ident!B225</f>
        <v>0</v>
      </c>
      <c r="F225" s="162">
        <f>Ident!C225</f>
        <v>0</v>
      </c>
      <c r="G225" s="162">
        <f>Ident!D225</f>
        <v>0</v>
      </c>
      <c r="H225" s="234">
        <f>BerM1!AC225</f>
        <v>0</v>
      </c>
      <c r="I225" s="234">
        <f>BerM1!AE225</f>
        <v>0</v>
      </c>
      <c r="J225" s="234">
        <f>BerM1!AF225</f>
        <v>0</v>
      </c>
      <c r="K225" s="234">
        <f>BerM1!AH225</f>
        <v>0</v>
      </c>
      <c r="L225" s="234">
        <f>BerM1!AI225</f>
        <v>0</v>
      </c>
      <c r="M225" s="234">
        <f>BerM1!AJ225</f>
        <v>0</v>
      </c>
      <c r="N225" s="234">
        <f>BerM1!AK225</f>
        <v>0</v>
      </c>
      <c r="O225" s="234">
        <f>BerM1!AL225</f>
        <v>0</v>
      </c>
      <c r="P225" s="234">
        <f>BerM1!AM225</f>
        <v>0</v>
      </c>
      <c r="Q225" s="235">
        <f>BerM1!AN225</f>
        <v>0</v>
      </c>
    </row>
    <row r="226" spans="1:17" ht="14.1" customHeight="1" x14ac:dyDescent="0.3">
      <c r="A226" s="232">
        <f ca="1">BerM1!Y226</f>
        <v>0</v>
      </c>
      <c r="B226" s="232">
        <f ca="1">BerM1!AU226</f>
        <v>0</v>
      </c>
      <c r="C226" s="233">
        <f ca="1">BerM1!Z226</f>
        <v>0</v>
      </c>
      <c r="D226" s="184">
        <f>Ident!A226</f>
        <v>0</v>
      </c>
      <c r="E226" s="162">
        <f>Ident!B226</f>
        <v>0</v>
      </c>
      <c r="F226" s="162">
        <f>Ident!C226</f>
        <v>0</v>
      </c>
      <c r="G226" s="162">
        <f>Ident!D226</f>
        <v>0</v>
      </c>
      <c r="H226" s="234">
        <f>BerM1!AC226</f>
        <v>0</v>
      </c>
      <c r="I226" s="234">
        <f>BerM1!AE226</f>
        <v>0</v>
      </c>
      <c r="J226" s="234">
        <f>BerM1!AF226</f>
        <v>0</v>
      </c>
      <c r="K226" s="234">
        <f>BerM1!AH226</f>
        <v>0</v>
      </c>
      <c r="L226" s="234">
        <f>BerM1!AI226</f>
        <v>0</v>
      </c>
      <c r="M226" s="234">
        <f>BerM1!AJ226</f>
        <v>0</v>
      </c>
      <c r="N226" s="234">
        <f>BerM1!AK226</f>
        <v>0</v>
      </c>
      <c r="O226" s="234">
        <f>BerM1!AL226</f>
        <v>0</v>
      </c>
      <c r="P226" s="234">
        <f>BerM1!AM226</f>
        <v>0</v>
      </c>
      <c r="Q226" s="235">
        <f>BerM1!AN226</f>
        <v>0</v>
      </c>
    </row>
    <row r="227" spans="1:17" ht="14.1" customHeight="1" x14ac:dyDescent="0.3">
      <c r="A227" s="232">
        <f ca="1">BerM1!Y227</f>
        <v>0</v>
      </c>
      <c r="B227" s="232">
        <f ca="1">BerM1!AU227</f>
        <v>0</v>
      </c>
      <c r="C227" s="233">
        <f ca="1">BerM1!Z227</f>
        <v>0</v>
      </c>
      <c r="D227" s="184">
        <f>Ident!A227</f>
        <v>0</v>
      </c>
      <c r="E227" s="162">
        <f>Ident!B227</f>
        <v>0</v>
      </c>
      <c r="F227" s="162">
        <f>Ident!C227</f>
        <v>0</v>
      </c>
      <c r="G227" s="162">
        <f>Ident!D227</f>
        <v>0</v>
      </c>
      <c r="H227" s="234">
        <f>BerM1!AC227</f>
        <v>0</v>
      </c>
      <c r="I227" s="234">
        <f>BerM1!AE227</f>
        <v>0</v>
      </c>
      <c r="J227" s="234">
        <f>BerM1!AF227</f>
        <v>0</v>
      </c>
      <c r="K227" s="234">
        <f>BerM1!AH227</f>
        <v>0</v>
      </c>
      <c r="L227" s="234">
        <f>BerM1!AI227</f>
        <v>0</v>
      </c>
      <c r="M227" s="234">
        <f>BerM1!AJ227</f>
        <v>0</v>
      </c>
      <c r="N227" s="234">
        <f>BerM1!AK227</f>
        <v>0</v>
      </c>
      <c r="O227" s="234">
        <f>BerM1!AL227</f>
        <v>0</v>
      </c>
      <c r="P227" s="234">
        <f>BerM1!AM227</f>
        <v>0</v>
      </c>
      <c r="Q227" s="235">
        <f>BerM1!AN227</f>
        <v>0</v>
      </c>
    </row>
    <row r="228" spans="1:17" ht="14.1" customHeight="1" x14ac:dyDescent="0.3">
      <c r="A228" s="232">
        <f ca="1">BerM1!Y228</f>
        <v>0</v>
      </c>
      <c r="B228" s="232">
        <f ca="1">BerM1!AU228</f>
        <v>0</v>
      </c>
      <c r="C228" s="233">
        <f ca="1">BerM1!Z228</f>
        <v>0</v>
      </c>
      <c r="D228" s="184">
        <f>Ident!A228</f>
        <v>0</v>
      </c>
      <c r="E228" s="162">
        <f>Ident!B228</f>
        <v>0</v>
      </c>
      <c r="F228" s="162">
        <f>Ident!C228</f>
        <v>0</v>
      </c>
      <c r="G228" s="162">
        <f>Ident!D228</f>
        <v>0</v>
      </c>
      <c r="H228" s="234">
        <f>BerM1!AC228</f>
        <v>0</v>
      </c>
      <c r="I228" s="234">
        <f>BerM1!AE228</f>
        <v>0</v>
      </c>
      <c r="J228" s="234">
        <f>BerM1!AF228</f>
        <v>0</v>
      </c>
      <c r="K228" s="234">
        <f>BerM1!AH228</f>
        <v>0</v>
      </c>
      <c r="L228" s="234">
        <f>BerM1!AI228</f>
        <v>0</v>
      </c>
      <c r="M228" s="234">
        <f>BerM1!AJ228</f>
        <v>0</v>
      </c>
      <c r="N228" s="234">
        <f>BerM1!AK228</f>
        <v>0</v>
      </c>
      <c r="O228" s="234">
        <f>BerM1!AL228</f>
        <v>0</v>
      </c>
      <c r="P228" s="234">
        <f>BerM1!AM228</f>
        <v>0</v>
      </c>
      <c r="Q228" s="235">
        <f>BerM1!AN228</f>
        <v>0</v>
      </c>
    </row>
    <row r="229" spans="1:17" ht="14.1" customHeight="1" x14ac:dyDescent="0.3">
      <c r="A229" s="232">
        <f ca="1">BerM1!Y229</f>
        <v>0</v>
      </c>
      <c r="B229" s="232">
        <f ca="1">BerM1!AU229</f>
        <v>0</v>
      </c>
      <c r="C229" s="233">
        <f ca="1">BerM1!Z229</f>
        <v>0</v>
      </c>
      <c r="D229" s="184">
        <f>Ident!A229</f>
        <v>0</v>
      </c>
      <c r="E229" s="162">
        <f>Ident!B229</f>
        <v>0</v>
      </c>
      <c r="F229" s="162">
        <f>Ident!C229</f>
        <v>0</v>
      </c>
      <c r="G229" s="162">
        <f>Ident!D229</f>
        <v>0</v>
      </c>
      <c r="H229" s="234">
        <f>BerM1!AC229</f>
        <v>0</v>
      </c>
      <c r="I229" s="234">
        <f>BerM1!AE229</f>
        <v>0</v>
      </c>
      <c r="J229" s="234">
        <f>BerM1!AF229</f>
        <v>0</v>
      </c>
      <c r="K229" s="234">
        <f>BerM1!AH229</f>
        <v>0</v>
      </c>
      <c r="L229" s="234">
        <f>BerM1!AI229</f>
        <v>0</v>
      </c>
      <c r="M229" s="234">
        <f>BerM1!AJ229</f>
        <v>0</v>
      </c>
      <c r="N229" s="234">
        <f>BerM1!AK229</f>
        <v>0</v>
      </c>
      <c r="O229" s="234">
        <f>BerM1!AL229</f>
        <v>0</v>
      </c>
      <c r="P229" s="234">
        <f>BerM1!AM229</f>
        <v>0</v>
      </c>
      <c r="Q229" s="235">
        <f>BerM1!AN229</f>
        <v>0</v>
      </c>
    </row>
    <row r="230" spans="1:17" ht="14.1" customHeight="1" x14ac:dyDescent="0.3">
      <c r="A230" s="232">
        <f ca="1">BerM1!Y230</f>
        <v>0</v>
      </c>
      <c r="B230" s="232">
        <f ca="1">BerM1!AU230</f>
        <v>0</v>
      </c>
      <c r="C230" s="233">
        <f ca="1">BerM1!Z230</f>
        <v>0</v>
      </c>
      <c r="D230" s="184">
        <f>Ident!A230</f>
        <v>0</v>
      </c>
      <c r="E230" s="162">
        <f>Ident!B230</f>
        <v>0</v>
      </c>
      <c r="F230" s="162">
        <f>Ident!C230</f>
        <v>0</v>
      </c>
      <c r="G230" s="162">
        <f>Ident!D230</f>
        <v>0</v>
      </c>
      <c r="H230" s="234">
        <f>BerM1!AC230</f>
        <v>0</v>
      </c>
      <c r="I230" s="234">
        <f>BerM1!AE230</f>
        <v>0</v>
      </c>
      <c r="J230" s="234">
        <f>BerM1!AF230</f>
        <v>0</v>
      </c>
      <c r="K230" s="234">
        <f>BerM1!AH230</f>
        <v>0</v>
      </c>
      <c r="L230" s="234">
        <f>BerM1!AI230</f>
        <v>0</v>
      </c>
      <c r="M230" s="234">
        <f>BerM1!AJ230</f>
        <v>0</v>
      </c>
      <c r="N230" s="234">
        <f>BerM1!AK230</f>
        <v>0</v>
      </c>
      <c r="O230" s="234">
        <f>BerM1!AL230</f>
        <v>0</v>
      </c>
      <c r="P230" s="234">
        <f>BerM1!AM230</f>
        <v>0</v>
      </c>
      <c r="Q230" s="235">
        <f>BerM1!AN230</f>
        <v>0</v>
      </c>
    </row>
    <row r="231" spans="1:17" ht="14.1" customHeight="1" x14ac:dyDescent="0.3">
      <c r="A231" s="232">
        <f ca="1">BerM1!Y231</f>
        <v>0</v>
      </c>
      <c r="B231" s="232">
        <f ca="1">BerM1!AU231</f>
        <v>0</v>
      </c>
      <c r="C231" s="233">
        <f ca="1">BerM1!Z231</f>
        <v>0</v>
      </c>
      <c r="D231" s="184">
        <f>Ident!A231</f>
        <v>0</v>
      </c>
      <c r="E231" s="162">
        <f>Ident!B231</f>
        <v>0</v>
      </c>
      <c r="F231" s="162">
        <f>Ident!C231</f>
        <v>0</v>
      </c>
      <c r="G231" s="162">
        <f>Ident!D231</f>
        <v>0</v>
      </c>
      <c r="H231" s="234">
        <f>BerM1!AC231</f>
        <v>0</v>
      </c>
      <c r="I231" s="234">
        <f>BerM1!AE231</f>
        <v>0</v>
      </c>
      <c r="J231" s="234">
        <f>BerM1!AF231</f>
        <v>0</v>
      </c>
      <c r="K231" s="234">
        <f>BerM1!AH231</f>
        <v>0</v>
      </c>
      <c r="L231" s="234">
        <f>BerM1!AI231</f>
        <v>0</v>
      </c>
      <c r="M231" s="234">
        <f>BerM1!AJ231</f>
        <v>0</v>
      </c>
      <c r="N231" s="234">
        <f>BerM1!AK231</f>
        <v>0</v>
      </c>
      <c r="O231" s="234">
        <f>BerM1!AL231</f>
        <v>0</v>
      </c>
      <c r="P231" s="234">
        <f>BerM1!AM231</f>
        <v>0</v>
      </c>
      <c r="Q231" s="235">
        <f>BerM1!AN231</f>
        <v>0</v>
      </c>
    </row>
    <row r="232" spans="1:17" ht="14.1" customHeight="1" x14ac:dyDescent="0.3">
      <c r="A232" s="232">
        <f ca="1">BerM1!Y232</f>
        <v>0</v>
      </c>
      <c r="B232" s="232">
        <f ca="1">BerM1!AU232</f>
        <v>0</v>
      </c>
      <c r="C232" s="233">
        <f ca="1">BerM1!Z232</f>
        <v>0</v>
      </c>
      <c r="D232" s="184">
        <f>Ident!A232</f>
        <v>0</v>
      </c>
      <c r="E232" s="162">
        <f>Ident!B232</f>
        <v>0</v>
      </c>
      <c r="F232" s="162">
        <f>Ident!C232</f>
        <v>0</v>
      </c>
      <c r="G232" s="162">
        <f>Ident!D232</f>
        <v>0</v>
      </c>
      <c r="H232" s="234">
        <f>BerM1!AC232</f>
        <v>0</v>
      </c>
      <c r="I232" s="234">
        <f>BerM1!AE232</f>
        <v>0</v>
      </c>
      <c r="J232" s="234">
        <f>BerM1!AF232</f>
        <v>0</v>
      </c>
      <c r="K232" s="234">
        <f>BerM1!AH232</f>
        <v>0</v>
      </c>
      <c r="L232" s="234">
        <f>BerM1!AI232</f>
        <v>0</v>
      </c>
      <c r="M232" s="234">
        <f>BerM1!AJ232</f>
        <v>0</v>
      </c>
      <c r="N232" s="234">
        <f>BerM1!AK232</f>
        <v>0</v>
      </c>
      <c r="O232" s="234">
        <f>BerM1!AL232</f>
        <v>0</v>
      </c>
      <c r="P232" s="234">
        <f>BerM1!AM232</f>
        <v>0</v>
      </c>
      <c r="Q232" s="235">
        <f>BerM1!AN232</f>
        <v>0</v>
      </c>
    </row>
    <row r="233" spans="1:17" ht="14.1" customHeight="1" x14ac:dyDescent="0.3">
      <c r="A233" s="232">
        <f ca="1">BerM1!Y233</f>
        <v>0</v>
      </c>
      <c r="B233" s="232">
        <f ca="1">BerM1!AU233</f>
        <v>0</v>
      </c>
      <c r="C233" s="233">
        <f ca="1">BerM1!Z233</f>
        <v>0</v>
      </c>
      <c r="D233" s="184">
        <f>Ident!A233</f>
        <v>0</v>
      </c>
      <c r="E233" s="162">
        <f>Ident!B233</f>
        <v>0</v>
      </c>
      <c r="F233" s="162">
        <f>Ident!C233</f>
        <v>0</v>
      </c>
      <c r="G233" s="162">
        <f>Ident!D233</f>
        <v>0</v>
      </c>
      <c r="H233" s="234">
        <f>BerM1!AC233</f>
        <v>0</v>
      </c>
      <c r="I233" s="234">
        <f>BerM1!AE233</f>
        <v>0</v>
      </c>
      <c r="J233" s="234">
        <f>BerM1!AF233</f>
        <v>0</v>
      </c>
      <c r="K233" s="234">
        <f>BerM1!AH233</f>
        <v>0</v>
      </c>
      <c r="L233" s="234">
        <f>BerM1!AI233</f>
        <v>0</v>
      </c>
      <c r="M233" s="234">
        <f>BerM1!AJ233</f>
        <v>0</v>
      </c>
      <c r="N233" s="234">
        <f>BerM1!AK233</f>
        <v>0</v>
      </c>
      <c r="O233" s="234">
        <f>BerM1!AL233</f>
        <v>0</v>
      </c>
      <c r="P233" s="234">
        <f>BerM1!AM233</f>
        <v>0</v>
      </c>
      <c r="Q233" s="235">
        <f>BerM1!AN233</f>
        <v>0</v>
      </c>
    </row>
    <row r="234" spans="1:17" ht="14.1" customHeight="1" x14ac:dyDescent="0.3">
      <c r="A234" s="232">
        <f ca="1">BerM1!Y234</f>
        <v>0</v>
      </c>
      <c r="B234" s="232">
        <f ca="1">BerM1!AU234</f>
        <v>0</v>
      </c>
      <c r="C234" s="233">
        <f ca="1">BerM1!Z234</f>
        <v>0</v>
      </c>
      <c r="D234" s="184">
        <f>Ident!A234</f>
        <v>0</v>
      </c>
      <c r="E234" s="162">
        <f>Ident!B234</f>
        <v>0</v>
      </c>
      <c r="F234" s="162">
        <f>Ident!C234</f>
        <v>0</v>
      </c>
      <c r="G234" s="162">
        <f>Ident!D234</f>
        <v>0</v>
      </c>
      <c r="H234" s="234">
        <f>BerM1!AC234</f>
        <v>0</v>
      </c>
      <c r="I234" s="234">
        <f>BerM1!AE234</f>
        <v>0</v>
      </c>
      <c r="J234" s="234">
        <f>BerM1!AF234</f>
        <v>0</v>
      </c>
      <c r="K234" s="234">
        <f>BerM1!AH234</f>
        <v>0</v>
      </c>
      <c r="L234" s="234">
        <f>BerM1!AI234</f>
        <v>0</v>
      </c>
      <c r="M234" s="234">
        <f>BerM1!AJ234</f>
        <v>0</v>
      </c>
      <c r="N234" s="234">
        <f>BerM1!AK234</f>
        <v>0</v>
      </c>
      <c r="O234" s="234">
        <f>BerM1!AL234</f>
        <v>0</v>
      </c>
      <c r="P234" s="234">
        <f>BerM1!AM234</f>
        <v>0</v>
      </c>
      <c r="Q234" s="235">
        <f>BerM1!AN234</f>
        <v>0</v>
      </c>
    </row>
    <row r="235" spans="1:17" ht="14.1" customHeight="1" x14ac:dyDescent="0.3">
      <c r="A235" s="232">
        <f ca="1">BerM1!Y235</f>
        <v>0</v>
      </c>
      <c r="B235" s="232">
        <f ca="1">BerM1!AU235</f>
        <v>0</v>
      </c>
      <c r="C235" s="233">
        <f ca="1">BerM1!Z235</f>
        <v>0</v>
      </c>
      <c r="D235" s="184">
        <f>Ident!A235</f>
        <v>0</v>
      </c>
      <c r="E235" s="162">
        <f>Ident!B235</f>
        <v>0</v>
      </c>
      <c r="F235" s="162">
        <f>Ident!C235</f>
        <v>0</v>
      </c>
      <c r="G235" s="162">
        <f>Ident!D235</f>
        <v>0</v>
      </c>
      <c r="H235" s="234">
        <f>BerM1!AC235</f>
        <v>0</v>
      </c>
      <c r="I235" s="234">
        <f>BerM1!AE235</f>
        <v>0</v>
      </c>
      <c r="J235" s="234">
        <f>BerM1!AF235</f>
        <v>0</v>
      </c>
      <c r="K235" s="234">
        <f>BerM1!AH235</f>
        <v>0</v>
      </c>
      <c r="L235" s="234">
        <f>BerM1!AI235</f>
        <v>0</v>
      </c>
      <c r="M235" s="234">
        <f>BerM1!AJ235</f>
        <v>0</v>
      </c>
      <c r="N235" s="234">
        <f>BerM1!AK235</f>
        <v>0</v>
      </c>
      <c r="O235" s="234">
        <f>BerM1!AL235</f>
        <v>0</v>
      </c>
      <c r="P235" s="234">
        <f>BerM1!AM235</f>
        <v>0</v>
      </c>
      <c r="Q235" s="235">
        <f>BerM1!AN235</f>
        <v>0</v>
      </c>
    </row>
    <row r="236" spans="1:17" ht="14.1" customHeight="1" x14ac:dyDescent="0.3">
      <c r="A236" s="232">
        <f ca="1">BerM1!Y236</f>
        <v>0</v>
      </c>
      <c r="B236" s="232">
        <f ca="1">BerM1!AU236</f>
        <v>0</v>
      </c>
      <c r="C236" s="233">
        <f ca="1">BerM1!Z236</f>
        <v>0</v>
      </c>
      <c r="D236" s="184">
        <f>Ident!A236</f>
        <v>0</v>
      </c>
      <c r="E236" s="162">
        <f>Ident!B236</f>
        <v>0</v>
      </c>
      <c r="F236" s="162">
        <f>Ident!C236</f>
        <v>0</v>
      </c>
      <c r="G236" s="162">
        <f>Ident!D236</f>
        <v>0</v>
      </c>
      <c r="H236" s="234">
        <f>BerM1!AC236</f>
        <v>0</v>
      </c>
      <c r="I236" s="234">
        <f>BerM1!AE236</f>
        <v>0</v>
      </c>
      <c r="J236" s="234">
        <f>BerM1!AF236</f>
        <v>0</v>
      </c>
      <c r="K236" s="234">
        <f>BerM1!AH236</f>
        <v>0</v>
      </c>
      <c r="L236" s="234">
        <f>BerM1!AI236</f>
        <v>0</v>
      </c>
      <c r="M236" s="234">
        <f>BerM1!AJ236</f>
        <v>0</v>
      </c>
      <c r="N236" s="234">
        <f>BerM1!AK236</f>
        <v>0</v>
      </c>
      <c r="O236" s="234">
        <f>BerM1!AL236</f>
        <v>0</v>
      </c>
      <c r="P236" s="234">
        <f>BerM1!AM236</f>
        <v>0</v>
      </c>
      <c r="Q236" s="235">
        <f>BerM1!AN236</f>
        <v>0</v>
      </c>
    </row>
    <row r="237" spans="1:17" ht="14.1" customHeight="1" x14ac:dyDescent="0.3">
      <c r="A237" s="232">
        <f ca="1">BerM1!Y237</f>
        <v>0</v>
      </c>
      <c r="B237" s="232">
        <f ca="1">BerM1!AU237</f>
        <v>0</v>
      </c>
      <c r="C237" s="233">
        <f ca="1">BerM1!Z237</f>
        <v>0</v>
      </c>
      <c r="D237" s="184">
        <f>Ident!A237</f>
        <v>0</v>
      </c>
      <c r="E237" s="162">
        <f>Ident!B237</f>
        <v>0</v>
      </c>
      <c r="F237" s="162">
        <f>Ident!C237</f>
        <v>0</v>
      </c>
      <c r="G237" s="162">
        <f>Ident!D237</f>
        <v>0</v>
      </c>
      <c r="H237" s="234">
        <f>BerM1!AC237</f>
        <v>0</v>
      </c>
      <c r="I237" s="234">
        <f>BerM1!AE237</f>
        <v>0</v>
      </c>
      <c r="J237" s="234">
        <f>BerM1!AF237</f>
        <v>0</v>
      </c>
      <c r="K237" s="234">
        <f>BerM1!AH237</f>
        <v>0</v>
      </c>
      <c r="L237" s="234">
        <f>BerM1!AI237</f>
        <v>0</v>
      </c>
      <c r="M237" s="234">
        <f>BerM1!AJ237</f>
        <v>0</v>
      </c>
      <c r="N237" s="234">
        <f>BerM1!AK237</f>
        <v>0</v>
      </c>
      <c r="O237" s="234">
        <f>BerM1!AL237</f>
        <v>0</v>
      </c>
      <c r="P237" s="234">
        <f>BerM1!AM237</f>
        <v>0</v>
      </c>
      <c r="Q237" s="235">
        <f>BerM1!AN237</f>
        <v>0</v>
      </c>
    </row>
    <row r="238" spans="1:17" ht="14.1" customHeight="1" x14ac:dyDescent="0.3">
      <c r="A238" s="232">
        <f ca="1">BerM1!Y238</f>
        <v>0</v>
      </c>
      <c r="B238" s="232">
        <f ca="1">BerM1!AU238</f>
        <v>0</v>
      </c>
      <c r="C238" s="233">
        <f ca="1">BerM1!Z238</f>
        <v>0</v>
      </c>
      <c r="D238" s="184">
        <f>Ident!A238</f>
        <v>0</v>
      </c>
      <c r="E238" s="162">
        <f>Ident!B238</f>
        <v>0</v>
      </c>
      <c r="F238" s="162">
        <f>Ident!C238</f>
        <v>0</v>
      </c>
      <c r="G238" s="162">
        <f>Ident!D238</f>
        <v>0</v>
      </c>
      <c r="H238" s="234">
        <f>BerM1!AC238</f>
        <v>0</v>
      </c>
      <c r="I238" s="234">
        <f>BerM1!AE238</f>
        <v>0</v>
      </c>
      <c r="J238" s="234">
        <f>BerM1!AF238</f>
        <v>0</v>
      </c>
      <c r="K238" s="234">
        <f>BerM1!AH238</f>
        <v>0</v>
      </c>
      <c r="L238" s="234">
        <f>BerM1!AI238</f>
        <v>0</v>
      </c>
      <c r="M238" s="234">
        <f>BerM1!AJ238</f>
        <v>0</v>
      </c>
      <c r="N238" s="234">
        <f>BerM1!AK238</f>
        <v>0</v>
      </c>
      <c r="O238" s="234">
        <f>BerM1!AL238</f>
        <v>0</v>
      </c>
      <c r="P238" s="234">
        <f>BerM1!AM238</f>
        <v>0</v>
      </c>
      <c r="Q238" s="235">
        <f>BerM1!AN238</f>
        <v>0</v>
      </c>
    </row>
    <row r="239" spans="1:17" ht="14.1" customHeight="1" x14ac:dyDescent="0.3">
      <c r="A239" s="232">
        <f ca="1">BerM1!Y239</f>
        <v>0</v>
      </c>
      <c r="B239" s="232">
        <f ca="1">BerM1!AU239</f>
        <v>0</v>
      </c>
      <c r="C239" s="233">
        <f ca="1">BerM1!Z239</f>
        <v>0</v>
      </c>
      <c r="D239" s="184">
        <f>Ident!A239</f>
        <v>0</v>
      </c>
      <c r="E239" s="162">
        <f>Ident!B239</f>
        <v>0</v>
      </c>
      <c r="F239" s="162">
        <f>Ident!C239</f>
        <v>0</v>
      </c>
      <c r="G239" s="162">
        <f>Ident!D239</f>
        <v>0</v>
      </c>
      <c r="H239" s="234">
        <f>BerM1!AC239</f>
        <v>0</v>
      </c>
      <c r="I239" s="234">
        <f>BerM1!AE239</f>
        <v>0</v>
      </c>
      <c r="J239" s="234">
        <f>BerM1!AF239</f>
        <v>0</v>
      </c>
      <c r="K239" s="234">
        <f>BerM1!AH239</f>
        <v>0</v>
      </c>
      <c r="L239" s="234">
        <f>BerM1!AI239</f>
        <v>0</v>
      </c>
      <c r="M239" s="234">
        <f>BerM1!AJ239</f>
        <v>0</v>
      </c>
      <c r="N239" s="234">
        <f>BerM1!AK239</f>
        <v>0</v>
      </c>
      <c r="O239" s="234">
        <f>BerM1!AL239</f>
        <v>0</v>
      </c>
      <c r="P239" s="234">
        <f>BerM1!AM239</f>
        <v>0</v>
      </c>
      <c r="Q239" s="235">
        <f>BerM1!AN239</f>
        <v>0</v>
      </c>
    </row>
    <row r="240" spans="1:17" ht="14.1" customHeight="1" x14ac:dyDescent="0.3">
      <c r="A240" s="232">
        <f ca="1">BerM1!Y240</f>
        <v>0</v>
      </c>
      <c r="B240" s="232">
        <f ca="1">BerM1!AU240</f>
        <v>0</v>
      </c>
      <c r="C240" s="233">
        <f ca="1">BerM1!Z240</f>
        <v>0</v>
      </c>
      <c r="D240" s="184">
        <f>Ident!A240</f>
        <v>0</v>
      </c>
      <c r="E240" s="162">
        <f>Ident!B240</f>
        <v>0</v>
      </c>
      <c r="F240" s="162">
        <f>Ident!C240</f>
        <v>0</v>
      </c>
      <c r="G240" s="162">
        <f>Ident!D240</f>
        <v>0</v>
      </c>
      <c r="H240" s="234">
        <f>BerM1!AC240</f>
        <v>0</v>
      </c>
      <c r="I240" s="234">
        <f>BerM1!AE240</f>
        <v>0</v>
      </c>
      <c r="J240" s="234">
        <f>BerM1!AF240</f>
        <v>0</v>
      </c>
      <c r="K240" s="234">
        <f>BerM1!AH240</f>
        <v>0</v>
      </c>
      <c r="L240" s="234">
        <f>BerM1!AI240</f>
        <v>0</v>
      </c>
      <c r="M240" s="234">
        <f>BerM1!AJ240</f>
        <v>0</v>
      </c>
      <c r="N240" s="234">
        <f>BerM1!AK240</f>
        <v>0</v>
      </c>
      <c r="O240" s="234">
        <f>BerM1!AL240</f>
        <v>0</v>
      </c>
      <c r="P240" s="234">
        <f>BerM1!AM240</f>
        <v>0</v>
      </c>
      <c r="Q240" s="235">
        <f>BerM1!AN240</f>
        <v>0</v>
      </c>
    </row>
    <row r="241" spans="1:17" ht="14.1" customHeight="1" x14ac:dyDescent="0.3">
      <c r="A241" s="232">
        <f ca="1">BerM1!Y241</f>
        <v>0</v>
      </c>
      <c r="B241" s="232">
        <f ca="1">BerM1!AU241</f>
        <v>0</v>
      </c>
      <c r="C241" s="233">
        <f ca="1">BerM1!Z241</f>
        <v>0</v>
      </c>
      <c r="D241" s="184">
        <f>Ident!A241</f>
        <v>0</v>
      </c>
      <c r="E241" s="162">
        <f>Ident!B241</f>
        <v>0</v>
      </c>
      <c r="F241" s="162">
        <f>Ident!C241</f>
        <v>0</v>
      </c>
      <c r="G241" s="162">
        <f>Ident!D241</f>
        <v>0</v>
      </c>
      <c r="H241" s="234">
        <f>BerM1!AC241</f>
        <v>0</v>
      </c>
      <c r="I241" s="234">
        <f>BerM1!AE241</f>
        <v>0</v>
      </c>
      <c r="J241" s="234">
        <f>BerM1!AF241</f>
        <v>0</v>
      </c>
      <c r="K241" s="234">
        <f>BerM1!AH241</f>
        <v>0</v>
      </c>
      <c r="L241" s="234">
        <f>BerM1!AI241</f>
        <v>0</v>
      </c>
      <c r="M241" s="234">
        <f>BerM1!AJ241</f>
        <v>0</v>
      </c>
      <c r="N241" s="234">
        <f>BerM1!AK241</f>
        <v>0</v>
      </c>
      <c r="O241" s="234">
        <f>BerM1!AL241</f>
        <v>0</v>
      </c>
      <c r="P241" s="234">
        <f>BerM1!AM241</f>
        <v>0</v>
      </c>
      <c r="Q241" s="235">
        <f>BerM1!AN241</f>
        <v>0</v>
      </c>
    </row>
    <row r="242" spans="1:17" ht="14.1" customHeight="1" x14ac:dyDescent="0.3">
      <c r="A242" s="232">
        <f ca="1">BerM1!Y242</f>
        <v>0</v>
      </c>
      <c r="B242" s="232">
        <f ca="1">BerM1!AU242</f>
        <v>0</v>
      </c>
      <c r="C242" s="233">
        <f ca="1">BerM1!Z242</f>
        <v>0</v>
      </c>
      <c r="D242" s="184">
        <f>Ident!A242</f>
        <v>0</v>
      </c>
      <c r="E242" s="162">
        <f>Ident!B242</f>
        <v>0</v>
      </c>
      <c r="F242" s="162">
        <f>Ident!C242</f>
        <v>0</v>
      </c>
      <c r="G242" s="162">
        <f>Ident!D242</f>
        <v>0</v>
      </c>
      <c r="H242" s="234">
        <f>BerM1!AC242</f>
        <v>0</v>
      </c>
      <c r="I242" s="234">
        <f>BerM1!AE242</f>
        <v>0</v>
      </c>
      <c r="J242" s="234">
        <f>BerM1!AF242</f>
        <v>0</v>
      </c>
      <c r="K242" s="234">
        <f>BerM1!AH242</f>
        <v>0</v>
      </c>
      <c r="L242" s="234">
        <f>BerM1!AI242</f>
        <v>0</v>
      </c>
      <c r="M242" s="234">
        <f>BerM1!AJ242</f>
        <v>0</v>
      </c>
      <c r="N242" s="234">
        <f>BerM1!AK242</f>
        <v>0</v>
      </c>
      <c r="O242" s="234">
        <f>BerM1!AL242</f>
        <v>0</v>
      </c>
      <c r="P242" s="234">
        <f>BerM1!AM242</f>
        <v>0</v>
      </c>
      <c r="Q242" s="235">
        <f>BerM1!AN242</f>
        <v>0</v>
      </c>
    </row>
    <row r="243" spans="1:17" ht="14.1" customHeight="1" x14ac:dyDescent="0.3">
      <c r="A243" s="232">
        <f ca="1">BerM1!Y243</f>
        <v>0</v>
      </c>
      <c r="B243" s="232">
        <f ca="1">BerM1!AU243</f>
        <v>0</v>
      </c>
      <c r="C243" s="233">
        <f ca="1">BerM1!Z243</f>
        <v>0</v>
      </c>
      <c r="D243" s="184">
        <f>Ident!A243</f>
        <v>0</v>
      </c>
      <c r="E243" s="162">
        <f>Ident!B243</f>
        <v>0</v>
      </c>
      <c r="F243" s="162">
        <f>Ident!C243</f>
        <v>0</v>
      </c>
      <c r="G243" s="162">
        <f>Ident!D243</f>
        <v>0</v>
      </c>
      <c r="H243" s="234">
        <f>BerM1!AC243</f>
        <v>0</v>
      </c>
      <c r="I243" s="234">
        <f>BerM1!AE243</f>
        <v>0</v>
      </c>
      <c r="J243" s="234">
        <f>BerM1!AF243</f>
        <v>0</v>
      </c>
      <c r="K243" s="234">
        <f>BerM1!AH243</f>
        <v>0</v>
      </c>
      <c r="L243" s="234">
        <f>BerM1!AI243</f>
        <v>0</v>
      </c>
      <c r="M243" s="234">
        <f>BerM1!AJ243</f>
        <v>0</v>
      </c>
      <c r="N243" s="234">
        <f>BerM1!AK243</f>
        <v>0</v>
      </c>
      <c r="O243" s="234">
        <f>BerM1!AL243</f>
        <v>0</v>
      </c>
      <c r="P243" s="234">
        <f>BerM1!AM243</f>
        <v>0</v>
      </c>
      <c r="Q243" s="235">
        <f>BerM1!AN243</f>
        <v>0</v>
      </c>
    </row>
    <row r="244" spans="1:17" ht="14.1" customHeight="1" x14ac:dyDescent="0.3">
      <c r="A244" s="232">
        <f ca="1">BerM1!Y244</f>
        <v>0</v>
      </c>
      <c r="B244" s="232">
        <f ca="1">BerM1!AU244</f>
        <v>0</v>
      </c>
      <c r="C244" s="233">
        <f ca="1">BerM1!Z244</f>
        <v>0</v>
      </c>
      <c r="D244" s="184">
        <f>Ident!A244</f>
        <v>0</v>
      </c>
      <c r="E244" s="162">
        <f>Ident!B244</f>
        <v>0</v>
      </c>
      <c r="F244" s="162">
        <f>Ident!C244</f>
        <v>0</v>
      </c>
      <c r="G244" s="162">
        <f>Ident!D244</f>
        <v>0</v>
      </c>
      <c r="H244" s="234">
        <f>BerM1!AC244</f>
        <v>0</v>
      </c>
      <c r="I244" s="234">
        <f>BerM1!AE244</f>
        <v>0</v>
      </c>
      <c r="J244" s="234">
        <f>BerM1!AF244</f>
        <v>0</v>
      </c>
      <c r="K244" s="234">
        <f>BerM1!AH244</f>
        <v>0</v>
      </c>
      <c r="L244" s="234">
        <f>BerM1!AI244</f>
        <v>0</v>
      </c>
      <c r="M244" s="234">
        <f>BerM1!AJ244</f>
        <v>0</v>
      </c>
      <c r="N244" s="234">
        <f>BerM1!AK244</f>
        <v>0</v>
      </c>
      <c r="O244" s="234">
        <f>BerM1!AL244</f>
        <v>0</v>
      </c>
      <c r="P244" s="234">
        <f>BerM1!AM244</f>
        <v>0</v>
      </c>
      <c r="Q244" s="235">
        <f>BerM1!AN244</f>
        <v>0</v>
      </c>
    </row>
    <row r="245" spans="1:17" ht="14.1" customHeight="1" x14ac:dyDescent="0.3">
      <c r="A245" s="232">
        <f ca="1">BerM1!Y245</f>
        <v>0</v>
      </c>
      <c r="B245" s="232">
        <f ca="1">BerM1!AU245</f>
        <v>0</v>
      </c>
      <c r="C245" s="233">
        <f ca="1">BerM1!Z245</f>
        <v>0</v>
      </c>
      <c r="D245" s="184">
        <f>Ident!A245</f>
        <v>0</v>
      </c>
      <c r="E245" s="162">
        <f>Ident!B245</f>
        <v>0</v>
      </c>
      <c r="F245" s="162">
        <f>Ident!C245</f>
        <v>0</v>
      </c>
      <c r="G245" s="162">
        <f>Ident!D245</f>
        <v>0</v>
      </c>
      <c r="H245" s="234">
        <f>BerM1!AC245</f>
        <v>0</v>
      </c>
      <c r="I245" s="234">
        <f>BerM1!AE245</f>
        <v>0</v>
      </c>
      <c r="J245" s="234">
        <f>BerM1!AF245</f>
        <v>0</v>
      </c>
      <c r="K245" s="234">
        <f>BerM1!AH245</f>
        <v>0</v>
      </c>
      <c r="L245" s="234">
        <f>BerM1!AI245</f>
        <v>0</v>
      </c>
      <c r="M245" s="234">
        <f>BerM1!AJ245</f>
        <v>0</v>
      </c>
      <c r="N245" s="234">
        <f>BerM1!AK245</f>
        <v>0</v>
      </c>
      <c r="O245" s="234">
        <f>BerM1!AL245</f>
        <v>0</v>
      </c>
      <c r="P245" s="234">
        <f>BerM1!AM245</f>
        <v>0</v>
      </c>
      <c r="Q245" s="235">
        <f>BerM1!AN245</f>
        <v>0</v>
      </c>
    </row>
    <row r="246" spans="1:17" ht="14.1" customHeight="1" x14ac:dyDescent="0.3">
      <c r="A246" s="232">
        <f ca="1">BerM1!Y246</f>
        <v>0</v>
      </c>
      <c r="B246" s="232">
        <f ca="1">BerM1!AU246</f>
        <v>0</v>
      </c>
      <c r="C246" s="233">
        <f ca="1">BerM1!Z246</f>
        <v>0</v>
      </c>
      <c r="D246" s="184">
        <f>Ident!A246</f>
        <v>0</v>
      </c>
      <c r="E246" s="162">
        <f>Ident!B246</f>
        <v>0</v>
      </c>
      <c r="F246" s="162">
        <f>Ident!C246</f>
        <v>0</v>
      </c>
      <c r="G246" s="162">
        <f>Ident!D246</f>
        <v>0</v>
      </c>
      <c r="H246" s="234">
        <f>BerM1!AC246</f>
        <v>0</v>
      </c>
      <c r="I246" s="234">
        <f>BerM1!AE246</f>
        <v>0</v>
      </c>
      <c r="J246" s="234">
        <f>BerM1!AF246</f>
        <v>0</v>
      </c>
      <c r="K246" s="234">
        <f>BerM1!AH246</f>
        <v>0</v>
      </c>
      <c r="L246" s="234">
        <f>BerM1!AI246</f>
        <v>0</v>
      </c>
      <c r="M246" s="234">
        <f>BerM1!AJ246</f>
        <v>0</v>
      </c>
      <c r="N246" s="234">
        <f>BerM1!AK246</f>
        <v>0</v>
      </c>
      <c r="O246" s="234">
        <f>BerM1!AL246</f>
        <v>0</v>
      </c>
      <c r="P246" s="234">
        <f>BerM1!AM246</f>
        <v>0</v>
      </c>
      <c r="Q246" s="235">
        <f>BerM1!AN246</f>
        <v>0</v>
      </c>
    </row>
    <row r="247" spans="1:17" ht="14.1" customHeight="1" x14ac:dyDescent="0.3">
      <c r="A247" s="232">
        <f ca="1">BerM1!Y247</f>
        <v>0</v>
      </c>
      <c r="B247" s="232">
        <f ca="1">BerM1!AU247</f>
        <v>0</v>
      </c>
      <c r="C247" s="233">
        <f ca="1">BerM1!Z247</f>
        <v>0</v>
      </c>
      <c r="D247" s="184">
        <f>Ident!A247</f>
        <v>0</v>
      </c>
      <c r="E247" s="162">
        <f>Ident!B247</f>
        <v>0</v>
      </c>
      <c r="F247" s="162">
        <f>Ident!C247</f>
        <v>0</v>
      </c>
      <c r="G247" s="162">
        <f>Ident!D247</f>
        <v>0</v>
      </c>
      <c r="H247" s="234">
        <f>BerM1!AC247</f>
        <v>0</v>
      </c>
      <c r="I247" s="234">
        <f>BerM1!AE247</f>
        <v>0</v>
      </c>
      <c r="J247" s="234">
        <f>BerM1!AF247</f>
        <v>0</v>
      </c>
      <c r="K247" s="234">
        <f>BerM1!AH247</f>
        <v>0</v>
      </c>
      <c r="L247" s="234">
        <f>BerM1!AI247</f>
        <v>0</v>
      </c>
      <c r="M247" s="234">
        <f>BerM1!AJ247</f>
        <v>0</v>
      </c>
      <c r="N247" s="234">
        <f>BerM1!AK247</f>
        <v>0</v>
      </c>
      <c r="O247" s="234">
        <f>BerM1!AL247</f>
        <v>0</v>
      </c>
      <c r="P247" s="234">
        <f>BerM1!AM247</f>
        <v>0</v>
      </c>
      <c r="Q247" s="235">
        <f>BerM1!AN247</f>
        <v>0</v>
      </c>
    </row>
    <row r="248" spans="1:17" ht="14.1" customHeight="1" x14ac:dyDescent="0.3">
      <c r="A248" s="232">
        <f ca="1">BerM1!Y248</f>
        <v>0</v>
      </c>
      <c r="B248" s="232">
        <f ca="1">BerM1!AU248</f>
        <v>0</v>
      </c>
      <c r="C248" s="233">
        <f ca="1">BerM1!Z248</f>
        <v>0</v>
      </c>
      <c r="D248" s="184">
        <f>Ident!A248</f>
        <v>0</v>
      </c>
      <c r="E248" s="162">
        <f>Ident!B248</f>
        <v>0</v>
      </c>
      <c r="F248" s="162">
        <f>Ident!C248</f>
        <v>0</v>
      </c>
      <c r="G248" s="162">
        <f>Ident!D248</f>
        <v>0</v>
      </c>
      <c r="H248" s="234">
        <f>BerM1!AC248</f>
        <v>0</v>
      </c>
      <c r="I248" s="234">
        <f>BerM1!AE248</f>
        <v>0</v>
      </c>
      <c r="J248" s="234">
        <f>BerM1!AF248</f>
        <v>0</v>
      </c>
      <c r="K248" s="234">
        <f>BerM1!AH248</f>
        <v>0</v>
      </c>
      <c r="L248" s="234">
        <f>BerM1!AI248</f>
        <v>0</v>
      </c>
      <c r="M248" s="234">
        <f>BerM1!AJ248</f>
        <v>0</v>
      </c>
      <c r="N248" s="234">
        <f>BerM1!AK248</f>
        <v>0</v>
      </c>
      <c r="O248" s="234">
        <f>BerM1!AL248</f>
        <v>0</v>
      </c>
      <c r="P248" s="234">
        <f>BerM1!AM248</f>
        <v>0</v>
      </c>
      <c r="Q248" s="235">
        <f>BerM1!AN248</f>
        <v>0</v>
      </c>
    </row>
    <row r="249" spans="1:17" ht="14.1" customHeight="1" x14ac:dyDescent="0.3">
      <c r="A249" s="232">
        <f ca="1">BerM1!Y249</f>
        <v>0</v>
      </c>
      <c r="B249" s="232">
        <f ca="1">BerM1!AU249</f>
        <v>0</v>
      </c>
      <c r="C249" s="233">
        <f ca="1">BerM1!Z249</f>
        <v>0</v>
      </c>
      <c r="D249" s="184">
        <f>Ident!A249</f>
        <v>0</v>
      </c>
      <c r="E249" s="162">
        <f>Ident!B249</f>
        <v>0</v>
      </c>
      <c r="F249" s="162">
        <f>Ident!C249</f>
        <v>0</v>
      </c>
      <c r="G249" s="162">
        <f>Ident!D249</f>
        <v>0</v>
      </c>
      <c r="H249" s="234">
        <f>BerM1!AC249</f>
        <v>0</v>
      </c>
      <c r="I249" s="234">
        <f>BerM1!AE249</f>
        <v>0</v>
      </c>
      <c r="J249" s="234">
        <f>BerM1!AF249</f>
        <v>0</v>
      </c>
      <c r="K249" s="234">
        <f>BerM1!AH249</f>
        <v>0</v>
      </c>
      <c r="L249" s="234">
        <f>BerM1!AI249</f>
        <v>0</v>
      </c>
      <c r="M249" s="234">
        <f>BerM1!AJ249</f>
        <v>0</v>
      </c>
      <c r="N249" s="234">
        <f>BerM1!AK249</f>
        <v>0</v>
      </c>
      <c r="O249" s="234">
        <f>BerM1!AL249</f>
        <v>0</v>
      </c>
      <c r="P249" s="234">
        <f>BerM1!AM249</f>
        <v>0</v>
      </c>
      <c r="Q249" s="235">
        <f>BerM1!AN249</f>
        <v>0</v>
      </c>
    </row>
    <row r="250" spans="1:17" ht="14.1" customHeight="1" x14ac:dyDescent="0.3">
      <c r="A250" s="232">
        <f ca="1">BerM1!Y250</f>
        <v>0</v>
      </c>
      <c r="B250" s="232">
        <f ca="1">BerM1!AU250</f>
        <v>0</v>
      </c>
      <c r="C250" s="233">
        <f ca="1">BerM1!Z250</f>
        <v>0</v>
      </c>
      <c r="D250" s="184">
        <f>Ident!A250</f>
        <v>0</v>
      </c>
      <c r="E250" s="162">
        <f>Ident!B250</f>
        <v>0</v>
      </c>
      <c r="F250" s="162">
        <f>Ident!C250</f>
        <v>0</v>
      </c>
      <c r="G250" s="162">
        <f>Ident!D250</f>
        <v>0</v>
      </c>
      <c r="H250" s="234">
        <f>BerM1!AC250</f>
        <v>0</v>
      </c>
      <c r="I250" s="234">
        <f>BerM1!AE250</f>
        <v>0</v>
      </c>
      <c r="J250" s="234">
        <f>BerM1!AF250</f>
        <v>0</v>
      </c>
      <c r="K250" s="234">
        <f>BerM1!AH250</f>
        <v>0</v>
      </c>
      <c r="L250" s="234">
        <f>BerM1!AI250</f>
        <v>0</v>
      </c>
      <c r="M250" s="234">
        <f>BerM1!AJ250</f>
        <v>0</v>
      </c>
      <c r="N250" s="234">
        <f>BerM1!AK250</f>
        <v>0</v>
      </c>
      <c r="O250" s="234">
        <f>BerM1!AL250</f>
        <v>0</v>
      </c>
      <c r="P250" s="234">
        <f>BerM1!AM250</f>
        <v>0</v>
      </c>
      <c r="Q250" s="235">
        <f>BerM1!AN250</f>
        <v>0</v>
      </c>
    </row>
    <row r="251" spans="1:17" ht="14.1" customHeight="1" x14ac:dyDescent="0.3">
      <c r="A251" s="232">
        <f ca="1">BerM1!Y251</f>
        <v>0</v>
      </c>
      <c r="B251" s="232">
        <f ca="1">BerM1!AU251</f>
        <v>0</v>
      </c>
      <c r="C251" s="233">
        <f ca="1">BerM1!Z251</f>
        <v>0</v>
      </c>
      <c r="D251" s="184">
        <f>Ident!A251</f>
        <v>0</v>
      </c>
      <c r="E251" s="162">
        <f>Ident!B251</f>
        <v>0</v>
      </c>
      <c r="F251" s="162">
        <f>Ident!C251</f>
        <v>0</v>
      </c>
      <c r="G251" s="162">
        <f>Ident!D251</f>
        <v>0</v>
      </c>
      <c r="H251" s="234">
        <f>BerM1!AC251</f>
        <v>0</v>
      </c>
      <c r="I251" s="234">
        <f>BerM1!AE251</f>
        <v>0</v>
      </c>
      <c r="J251" s="234">
        <f>BerM1!AF251</f>
        <v>0</v>
      </c>
      <c r="K251" s="234">
        <f>BerM1!AH251</f>
        <v>0</v>
      </c>
      <c r="L251" s="234">
        <f>BerM1!AI251</f>
        <v>0</v>
      </c>
      <c r="M251" s="234">
        <f>BerM1!AJ251</f>
        <v>0</v>
      </c>
      <c r="N251" s="234">
        <f>BerM1!AK251</f>
        <v>0</v>
      </c>
      <c r="O251" s="234">
        <f>BerM1!AL251</f>
        <v>0</v>
      </c>
      <c r="P251" s="234">
        <f>BerM1!AM251</f>
        <v>0</v>
      </c>
      <c r="Q251" s="235">
        <f>BerM1!AN251</f>
        <v>0</v>
      </c>
    </row>
    <row r="252" spans="1:17" ht="14.1" customHeight="1" x14ac:dyDescent="0.3">
      <c r="A252" s="232">
        <f ca="1">BerM1!Y252</f>
        <v>0</v>
      </c>
      <c r="B252" s="232">
        <f ca="1">BerM1!AU252</f>
        <v>0</v>
      </c>
      <c r="C252" s="233">
        <f ca="1">BerM1!Z252</f>
        <v>0</v>
      </c>
      <c r="D252" s="184">
        <f>Ident!A252</f>
        <v>0</v>
      </c>
      <c r="E252" s="162">
        <f>Ident!B252</f>
        <v>0</v>
      </c>
      <c r="F252" s="162">
        <f>Ident!C252</f>
        <v>0</v>
      </c>
      <c r="G252" s="162">
        <f>Ident!D252</f>
        <v>0</v>
      </c>
      <c r="H252" s="234">
        <f>BerM1!AC252</f>
        <v>0</v>
      </c>
      <c r="I252" s="234">
        <f>BerM1!AE252</f>
        <v>0</v>
      </c>
      <c r="J252" s="234">
        <f>BerM1!AF252</f>
        <v>0</v>
      </c>
      <c r="K252" s="234">
        <f>BerM1!AH252</f>
        <v>0</v>
      </c>
      <c r="L252" s="234">
        <f>BerM1!AI252</f>
        <v>0</v>
      </c>
      <c r="M252" s="234">
        <f>BerM1!AJ252</f>
        <v>0</v>
      </c>
      <c r="N252" s="234">
        <f>BerM1!AK252</f>
        <v>0</v>
      </c>
      <c r="O252" s="234">
        <f>BerM1!AL252</f>
        <v>0</v>
      </c>
      <c r="P252" s="234">
        <f>BerM1!AM252</f>
        <v>0</v>
      </c>
      <c r="Q252" s="235">
        <f>BerM1!AN252</f>
        <v>0</v>
      </c>
    </row>
    <row r="253" spans="1:17" ht="14.1" customHeight="1" x14ac:dyDescent="0.3">
      <c r="A253" s="232">
        <f ca="1">BerM1!Y253</f>
        <v>0</v>
      </c>
      <c r="B253" s="232">
        <f ca="1">BerM1!AU253</f>
        <v>0</v>
      </c>
      <c r="C253" s="233">
        <f ca="1">BerM1!Z253</f>
        <v>0</v>
      </c>
      <c r="D253" s="184">
        <f>Ident!A253</f>
        <v>0</v>
      </c>
      <c r="E253" s="162">
        <f>Ident!B253</f>
        <v>0</v>
      </c>
      <c r="F253" s="162">
        <f>Ident!C253</f>
        <v>0</v>
      </c>
      <c r="G253" s="162">
        <f>Ident!D253</f>
        <v>0</v>
      </c>
      <c r="H253" s="234">
        <f>BerM1!AC253</f>
        <v>0</v>
      </c>
      <c r="I253" s="234">
        <f>BerM1!AE253</f>
        <v>0</v>
      </c>
      <c r="J253" s="234">
        <f>BerM1!AF253</f>
        <v>0</v>
      </c>
      <c r="K253" s="234">
        <f>BerM1!AH253</f>
        <v>0</v>
      </c>
      <c r="L253" s="234">
        <f>BerM1!AI253</f>
        <v>0</v>
      </c>
      <c r="M253" s="234">
        <f>BerM1!AJ253</f>
        <v>0</v>
      </c>
      <c r="N253" s="234">
        <f>BerM1!AK253</f>
        <v>0</v>
      </c>
      <c r="O253" s="234">
        <f>BerM1!AL253</f>
        <v>0</v>
      </c>
      <c r="P253" s="234">
        <f>BerM1!AM253</f>
        <v>0</v>
      </c>
      <c r="Q253" s="235">
        <f>BerM1!AN253</f>
        <v>0</v>
      </c>
    </row>
    <row r="254" spans="1:17" ht="14.1" customHeight="1" x14ac:dyDescent="0.3">
      <c r="A254" s="232">
        <f ca="1">BerM1!Y254</f>
        <v>0</v>
      </c>
      <c r="B254" s="232">
        <f ca="1">BerM1!AU254</f>
        <v>0</v>
      </c>
      <c r="C254" s="233">
        <f ca="1">BerM1!Z254</f>
        <v>0</v>
      </c>
      <c r="D254" s="184">
        <f>Ident!A254</f>
        <v>0</v>
      </c>
      <c r="E254" s="162">
        <f>Ident!B254</f>
        <v>0</v>
      </c>
      <c r="F254" s="162">
        <f>Ident!C254</f>
        <v>0</v>
      </c>
      <c r="G254" s="162">
        <f>Ident!D254</f>
        <v>0</v>
      </c>
      <c r="H254" s="234">
        <f>BerM1!AC254</f>
        <v>0</v>
      </c>
      <c r="I254" s="234">
        <f>BerM1!AE254</f>
        <v>0</v>
      </c>
      <c r="J254" s="234">
        <f>BerM1!AF254</f>
        <v>0</v>
      </c>
      <c r="K254" s="234">
        <f>BerM1!AH254</f>
        <v>0</v>
      </c>
      <c r="L254" s="234">
        <f>BerM1!AI254</f>
        <v>0</v>
      </c>
      <c r="M254" s="234">
        <f>BerM1!AJ254</f>
        <v>0</v>
      </c>
      <c r="N254" s="234">
        <f>BerM1!AK254</f>
        <v>0</v>
      </c>
      <c r="O254" s="234">
        <f>BerM1!AL254</f>
        <v>0</v>
      </c>
      <c r="P254" s="234">
        <f>BerM1!AM254</f>
        <v>0</v>
      </c>
      <c r="Q254" s="235">
        <f>BerM1!AN254</f>
        <v>0</v>
      </c>
    </row>
    <row r="255" spans="1:17" ht="14.1" customHeight="1" x14ac:dyDescent="0.3">
      <c r="A255" s="232">
        <f ca="1">BerM1!Y255</f>
        <v>0</v>
      </c>
      <c r="B255" s="232">
        <f ca="1">BerM1!AU255</f>
        <v>0</v>
      </c>
      <c r="C255" s="233">
        <f ca="1">BerM1!Z255</f>
        <v>0</v>
      </c>
      <c r="D255" s="184">
        <f>Ident!A255</f>
        <v>0</v>
      </c>
      <c r="E255" s="162">
        <f>Ident!B255</f>
        <v>0</v>
      </c>
      <c r="F255" s="162">
        <f>Ident!C255</f>
        <v>0</v>
      </c>
      <c r="G255" s="162">
        <f>Ident!D255</f>
        <v>0</v>
      </c>
      <c r="H255" s="234">
        <f>BerM1!AC255</f>
        <v>0</v>
      </c>
      <c r="I255" s="234">
        <f>BerM1!AE255</f>
        <v>0</v>
      </c>
      <c r="J255" s="234">
        <f>BerM1!AF255</f>
        <v>0</v>
      </c>
      <c r="K255" s="234">
        <f>BerM1!AH255</f>
        <v>0</v>
      </c>
      <c r="L255" s="234">
        <f>BerM1!AI255</f>
        <v>0</v>
      </c>
      <c r="M255" s="234">
        <f>BerM1!AJ255</f>
        <v>0</v>
      </c>
      <c r="N255" s="234">
        <f>BerM1!AK255</f>
        <v>0</v>
      </c>
      <c r="O255" s="234">
        <f>BerM1!AL255</f>
        <v>0</v>
      </c>
      <c r="P255" s="234">
        <f>BerM1!AM255</f>
        <v>0</v>
      </c>
      <c r="Q255" s="235">
        <f>BerM1!AN255</f>
        <v>0</v>
      </c>
    </row>
    <row r="256" spans="1:17" ht="14.1" customHeight="1" x14ac:dyDescent="0.3">
      <c r="A256" s="232">
        <f ca="1">BerM1!Y256</f>
        <v>0</v>
      </c>
      <c r="B256" s="232">
        <f ca="1">BerM1!AU256</f>
        <v>0</v>
      </c>
      <c r="C256" s="233">
        <f ca="1">BerM1!Z256</f>
        <v>0</v>
      </c>
      <c r="D256" s="184">
        <f>Ident!A256</f>
        <v>0</v>
      </c>
      <c r="E256" s="162">
        <f>Ident!B256</f>
        <v>0</v>
      </c>
      <c r="F256" s="162">
        <f>Ident!C256</f>
        <v>0</v>
      </c>
      <c r="G256" s="162">
        <f>Ident!D256</f>
        <v>0</v>
      </c>
      <c r="H256" s="234">
        <f>BerM1!AC256</f>
        <v>0</v>
      </c>
      <c r="I256" s="234">
        <f>BerM1!AE256</f>
        <v>0</v>
      </c>
      <c r="J256" s="234">
        <f>BerM1!AF256</f>
        <v>0</v>
      </c>
      <c r="K256" s="234">
        <f>BerM1!AH256</f>
        <v>0</v>
      </c>
      <c r="L256" s="234">
        <f>BerM1!AI256</f>
        <v>0</v>
      </c>
      <c r="M256" s="234">
        <f>BerM1!AJ256</f>
        <v>0</v>
      </c>
      <c r="N256" s="234">
        <f>BerM1!AK256</f>
        <v>0</v>
      </c>
      <c r="O256" s="234">
        <f>BerM1!AL256</f>
        <v>0</v>
      </c>
      <c r="P256" s="234">
        <f>BerM1!AM256</f>
        <v>0</v>
      </c>
      <c r="Q256" s="235">
        <f>BerM1!AN256</f>
        <v>0</v>
      </c>
    </row>
    <row r="257" spans="1:17" ht="14.1" customHeight="1" x14ac:dyDescent="0.3">
      <c r="A257" s="232">
        <f ca="1">BerM1!Y257</f>
        <v>0</v>
      </c>
      <c r="B257" s="232">
        <f ca="1">BerM1!AU257</f>
        <v>0</v>
      </c>
      <c r="C257" s="233">
        <f ca="1">BerM1!Z257</f>
        <v>0</v>
      </c>
      <c r="D257" s="184">
        <f>Ident!A257</f>
        <v>0</v>
      </c>
      <c r="E257" s="162">
        <f>Ident!B257</f>
        <v>0</v>
      </c>
      <c r="F257" s="162">
        <f>Ident!C257</f>
        <v>0</v>
      </c>
      <c r="G257" s="162">
        <f>Ident!D257</f>
        <v>0</v>
      </c>
      <c r="H257" s="234">
        <f>BerM1!AC257</f>
        <v>0</v>
      </c>
      <c r="I257" s="234">
        <f>BerM1!AE257</f>
        <v>0</v>
      </c>
      <c r="J257" s="234">
        <f>BerM1!AF257</f>
        <v>0</v>
      </c>
      <c r="K257" s="234">
        <f>BerM1!AH257</f>
        <v>0</v>
      </c>
      <c r="L257" s="234">
        <f>BerM1!AI257</f>
        <v>0</v>
      </c>
      <c r="M257" s="234">
        <f>BerM1!AJ257</f>
        <v>0</v>
      </c>
      <c r="N257" s="234">
        <f>BerM1!AK257</f>
        <v>0</v>
      </c>
      <c r="O257" s="234">
        <f>BerM1!AL257</f>
        <v>0</v>
      </c>
      <c r="P257" s="234">
        <f>BerM1!AM257</f>
        <v>0</v>
      </c>
      <c r="Q257" s="235">
        <f>BerM1!AN257</f>
        <v>0</v>
      </c>
    </row>
    <row r="258" spans="1:17" ht="14.1" customHeight="1" x14ac:dyDescent="0.3">
      <c r="A258" s="232">
        <f ca="1">BerM1!Y258</f>
        <v>0</v>
      </c>
      <c r="B258" s="232">
        <f ca="1">BerM1!AU258</f>
        <v>0</v>
      </c>
      <c r="C258" s="233">
        <f ca="1">BerM1!Z258</f>
        <v>0</v>
      </c>
      <c r="D258" s="184">
        <f>Ident!A258</f>
        <v>0</v>
      </c>
      <c r="E258" s="162">
        <f>Ident!B258</f>
        <v>0</v>
      </c>
      <c r="F258" s="162">
        <f>Ident!C258</f>
        <v>0</v>
      </c>
      <c r="G258" s="162">
        <f>Ident!D258</f>
        <v>0</v>
      </c>
      <c r="H258" s="234">
        <f>BerM1!AC258</f>
        <v>0</v>
      </c>
      <c r="I258" s="234">
        <f>BerM1!AE258</f>
        <v>0</v>
      </c>
      <c r="J258" s="234">
        <f>BerM1!AF258</f>
        <v>0</v>
      </c>
      <c r="K258" s="234">
        <f>BerM1!AH258</f>
        <v>0</v>
      </c>
      <c r="L258" s="234">
        <f>BerM1!AI258</f>
        <v>0</v>
      </c>
      <c r="M258" s="234">
        <f>BerM1!AJ258</f>
        <v>0</v>
      </c>
      <c r="N258" s="234">
        <f>BerM1!AK258</f>
        <v>0</v>
      </c>
      <c r="O258" s="234">
        <f>BerM1!AL258</f>
        <v>0</v>
      </c>
      <c r="P258" s="234">
        <f>BerM1!AM258</f>
        <v>0</v>
      </c>
      <c r="Q258" s="235">
        <f>BerM1!AN258</f>
        <v>0</v>
      </c>
    </row>
    <row r="259" spans="1:17" ht="14.1" customHeight="1" x14ac:dyDescent="0.3">
      <c r="A259" s="232">
        <f ca="1">BerM1!Y259</f>
        <v>0</v>
      </c>
      <c r="B259" s="232">
        <f ca="1">BerM1!AU259</f>
        <v>0</v>
      </c>
      <c r="C259" s="233">
        <f ca="1">BerM1!Z259</f>
        <v>0</v>
      </c>
      <c r="D259" s="184">
        <f>Ident!A259</f>
        <v>0</v>
      </c>
      <c r="E259" s="162">
        <f>Ident!B259</f>
        <v>0</v>
      </c>
      <c r="F259" s="162">
        <f>Ident!C259</f>
        <v>0</v>
      </c>
      <c r="G259" s="162">
        <f>Ident!D259</f>
        <v>0</v>
      </c>
      <c r="H259" s="234">
        <f>BerM1!AC259</f>
        <v>0</v>
      </c>
      <c r="I259" s="234">
        <f>BerM1!AE259</f>
        <v>0</v>
      </c>
      <c r="J259" s="234">
        <f>BerM1!AF259</f>
        <v>0</v>
      </c>
      <c r="K259" s="234">
        <f>BerM1!AH259</f>
        <v>0</v>
      </c>
      <c r="L259" s="234">
        <f>BerM1!AI259</f>
        <v>0</v>
      </c>
      <c r="M259" s="234">
        <f>BerM1!AJ259</f>
        <v>0</v>
      </c>
      <c r="N259" s="234">
        <f>BerM1!AK259</f>
        <v>0</v>
      </c>
      <c r="O259" s="234">
        <f>BerM1!AL259</f>
        <v>0</v>
      </c>
      <c r="P259" s="234">
        <f>BerM1!AM259</f>
        <v>0</v>
      </c>
      <c r="Q259" s="235">
        <f>BerM1!AN259</f>
        <v>0</v>
      </c>
    </row>
    <row r="260" spans="1:17" ht="14.1" customHeight="1" x14ac:dyDescent="0.3">
      <c r="A260" s="232">
        <f ca="1">BerM1!Y260</f>
        <v>0</v>
      </c>
      <c r="B260" s="232">
        <f ca="1">BerM1!AU260</f>
        <v>0</v>
      </c>
      <c r="C260" s="233">
        <f ca="1">BerM1!Z260</f>
        <v>0</v>
      </c>
      <c r="D260" s="184">
        <f>Ident!A260</f>
        <v>0</v>
      </c>
      <c r="E260" s="162">
        <f>Ident!B260</f>
        <v>0</v>
      </c>
      <c r="F260" s="162">
        <f>Ident!C260</f>
        <v>0</v>
      </c>
      <c r="G260" s="162">
        <f>Ident!D260</f>
        <v>0</v>
      </c>
      <c r="H260" s="234">
        <f>BerM1!AC260</f>
        <v>0</v>
      </c>
      <c r="I260" s="234">
        <f>BerM1!AE260</f>
        <v>0</v>
      </c>
      <c r="J260" s="234">
        <f>BerM1!AF260</f>
        <v>0</v>
      </c>
      <c r="K260" s="234">
        <f>BerM1!AH260</f>
        <v>0</v>
      </c>
      <c r="L260" s="234">
        <f>BerM1!AI260</f>
        <v>0</v>
      </c>
      <c r="M260" s="234">
        <f>BerM1!AJ260</f>
        <v>0</v>
      </c>
      <c r="N260" s="234">
        <f>BerM1!AK260</f>
        <v>0</v>
      </c>
      <c r="O260" s="234">
        <f>BerM1!AL260</f>
        <v>0</v>
      </c>
      <c r="P260" s="234">
        <f>BerM1!AM260</f>
        <v>0</v>
      </c>
      <c r="Q260" s="235">
        <f>BerM1!AN260</f>
        <v>0</v>
      </c>
    </row>
    <row r="261" spans="1:17" ht="14.1" customHeight="1" x14ac:dyDescent="0.3">
      <c r="A261" s="232">
        <f ca="1">BerM1!Y261</f>
        <v>0</v>
      </c>
      <c r="B261" s="232">
        <f ca="1">BerM1!AU261</f>
        <v>0</v>
      </c>
      <c r="C261" s="233">
        <f ca="1">BerM1!Z261</f>
        <v>0</v>
      </c>
      <c r="D261" s="184">
        <f>Ident!A261</f>
        <v>0</v>
      </c>
      <c r="E261" s="162">
        <f>Ident!B261</f>
        <v>0</v>
      </c>
      <c r="F261" s="162">
        <f>Ident!C261</f>
        <v>0</v>
      </c>
      <c r="G261" s="162">
        <f>Ident!D261</f>
        <v>0</v>
      </c>
      <c r="H261" s="234">
        <f>BerM1!AC261</f>
        <v>0</v>
      </c>
      <c r="I261" s="234">
        <f>BerM1!AE261</f>
        <v>0</v>
      </c>
      <c r="J261" s="234">
        <f>BerM1!AF261</f>
        <v>0</v>
      </c>
      <c r="K261" s="234">
        <f>BerM1!AH261</f>
        <v>0</v>
      </c>
      <c r="L261" s="234">
        <f>BerM1!AI261</f>
        <v>0</v>
      </c>
      <c r="M261" s="234">
        <f>BerM1!AJ261</f>
        <v>0</v>
      </c>
      <c r="N261" s="234">
        <f>BerM1!AK261</f>
        <v>0</v>
      </c>
      <c r="O261" s="234">
        <f>BerM1!AL261</f>
        <v>0</v>
      </c>
      <c r="P261" s="234">
        <f>BerM1!AM261</f>
        <v>0</v>
      </c>
      <c r="Q261" s="235">
        <f>BerM1!AN261</f>
        <v>0</v>
      </c>
    </row>
    <row r="262" spans="1:17" ht="14.1" customHeight="1" x14ac:dyDescent="0.3">
      <c r="A262" s="232">
        <f ca="1">BerM1!Y262</f>
        <v>0</v>
      </c>
      <c r="B262" s="232">
        <f ca="1">BerM1!AU262</f>
        <v>0</v>
      </c>
      <c r="C262" s="233">
        <f ca="1">BerM1!Z262</f>
        <v>0</v>
      </c>
      <c r="D262" s="184">
        <f>Ident!A262</f>
        <v>0</v>
      </c>
      <c r="E262" s="162">
        <f>Ident!B262</f>
        <v>0</v>
      </c>
      <c r="F262" s="162">
        <f>Ident!C262</f>
        <v>0</v>
      </c>
      <c r="G262" s="162">
        <f>Ident!D262</f>
        <v>0</v>
      </c>
      <c r="H262" s="234">
        <f>BerM1!AC262</f>
        <v>0</v>
      </c>
      <c r="I262" s="234">
        <f>BerM1!AE262</f>
        <v>0</v>
      </c>
      <c r="J262" s="234">
        <f>BerM1!AF262</f>
        <v>0</v>
      </c>
      <c r="K262" s="234">
        <f>BerM1!AH262</f>
        <v>0</v>
      </c>
      <c r="L262" s="234">
        <f>BerM1!AI262</f>
        <v>0</v>
      </c>
      <c r="M262" s="234">
        <f>BerM1!AJ262</f>
        <v>0</v>
      </c>
      <c r="N262" s="234">
        <f>BerM1!AK262</f>
        <v>0</v>
      </c>
      <c r="O262" s="234">
        <f>BerM1!AL262</f>
        <v>0</v>
      </c>
      <c r="P262" s="234">
        <f>BerM1!AM262</f>
        <v>0</v>
      </c>
      <c r="Q262" s="235">
        <f>BerM1!AN262</f>
        <v>0</v>
      </c>
    </row>
    <row r="263" spans="1:17" ht="14.1" customHeight="1" x14ac:dyDescent="0.3">
      <c r="A263" s="232">
        <f ca="1">BerM1!Y263</f>
        <v>0</v>
      </c>
      <c r="B263" s="232">
        <f ca="1">BerM1!AU263</f>
        <v>0</v>
      </c>
      <c r="C263" s="233">
        <f ca="1">BerM1!Z263</f>
        <v>0</v>
      </c>
      <c r="D263" s="184">
        <f>Ident!A263</f>
        <v>0</v>
      </c>
      <c r="E263" s="162">
        <f>Ident!B263</f>
        <v>0</v>
      </c>
      <c r="F263" s="162">
        <f>Ident!C263</f>
        <v>0</v>
      </c>
      <c r="G263" s="162">
        <f>Ident!D263</f>
        <v>0</v>
      </c>
      <c r="H263" s="234">
        <f>BerM1!AC263</f>
        <v>0</v>
      </c>
      <c r="I263" s="234">
        <f>BerM1!AE263</f>
        <v>0</v>
      </c>
      <c r="J263" s="234">
        <f>BerM1!AF263</f>
        <v>0</v>
      </c>
      <c r="K263" s="234">
        <f>BerM1!AH263</f>
        <v>0</v>
      </c>
      <c r="L263" s="234">
        <f>BerM1!AI263</f>
        <v>0</v>
      </c>
      <c r="M263" s="234">
        <f>BerM1!AJ263</f>
        <v>0</v>
      </c>
      <c r="N263" s="234">
        <f>BerM1!AK263</f>
        <v>0</v>
      </c>
      <c r="O263" s="234">
        <f>BerM1!AL263</f>
        <v>0</v>
      </c>
      <c r="P263" s="234">
        <f>BerM1!AM263</f>
        <v>0</v>
      </c>
      <c r="Q263" s="235">
        <f>BerM1!AN263</f>
        <v>0</v>
      </c>
    </row>
    <row r="264" spans="1:17" ht="14.1" customHeight="1" x14ac:dyDescent="0.3">
      <c r="A264" s="232">
        <f ca="1">BerM1!Y264</f>
        <v>0</v>
      </c>
      <c r="B264" s="232">
        <f ca="1">BerM1!AU264</f>
        <v>0</v>
      </c>
      <c r="C264" s="233">
        <f ca="1">BerM1!Z264</f>
        <v>0</v>
      </c>
      <c r="D264" s="184">
        <f>Ident!A264</f>
        <v>0</v>
      </c>
      <c r="E264" s="162">
        <f>Ident!B264</f>
        <v>0</v>
      </c>
      <c r="F264" s="162">
        <f>Ident!C264</f>
        <v>0</v>
      </c>
      <c r="G264" s="162">
        <f>Ident!D264</f>
        <v>0</v>
      </c>
      <c r="H264" s="234">
        <f>BerM1!AC264</f>
        <v>0</v>
      </c>
      <c r="I264" s="234">
        <f>BerM1!AE264</f>
        <v>0</v>
      </c>
      <c r="J264" s="234">
        <f>BerM1!AF264</f>
        <v>0</v>
      </c>
      <c r="K264" s="234">
        <f>BerM1!AH264</f>
        <v>0</v>
      </c>
      <c r="L264" s="234">
        <f>BerM1!AI264</f>
        <v>0</v>
      </c>
      <c r="M264" s="234">
        <f>BerM1!AJ264</f>
        <v>0</v>
      </c>
      <c r="N264" s="234">
        <f>BerM1!AK264</f>
        <v>0</v>
      </c>
      <c r="O264" s="234">
        <f>BerM1!AL264</f>
        <v>0</v>
      </c>
      <c r="P264" s="234">
        <f>BerM1!AM264</f>
        <v>0</v>
      </c>
      <c r="Q264" s="235">
        <f>BerM1!AN264</f>
        <v>0</v>
      </c>
    </row>
    <row r="265" spans="1:17" ht="14.1" customHeight="1" x14ac:dyDescent="0.3">
      <c r="A265" s="232">
        <f ca="1">BerM1!Y265</f>
        <v>0</v>
      </c>
      <c r="B265" s="232">
        <f ca="1">BerM1!AU265</f>
        <v>0</v>
      </c>
      <c r="C265" s="233">
        <f ca="1">BerM1!Z265</f>
        <v>0</v>
      </c>
      <c r="D265" s="184">
        <f>Ident!A265</f>
        <v>0</v>
      </c>
      <c r="E265" s="162">
        <f>Ident!B265</f>
        <v>0</v>
      </c>
      <c r="F265" s="162">
        <f>Ident!C265</f>
        <v>0</v>
      </c>
      <c r="G265" s="162">
        <f>Ident!D265</f>
        <v>0</v>
      </c>
      <c r="H265" s="234">
        <f>BerM1!AC265</f>
        <v>0</v>
      </c>
      <c r="I265" s="234">
        <f>BerM1!AE265</f>
        <v>0</v>
      </c>
      <c r="J265" s="234">
        <f>BerM1!AF265</f>
        <v>0</v>
      </c>
      <c r="K265" s="234">
        <f>BerM1!AH265</f>
        <v>0</v>
      </c>
      <c r="L265" s="234">
        <f>BerM1!AI265</f>
        <v>0</v>
      </c>
      <c r="M265" s="234">
        <f>BerM1!AJ265</f>
        <v>0</v>
      </c>
      <c r="N265" s="234">
        <f>BerM1!AK265</f>
        <v>0</v>
      </c>
      <c r="O265" s="234">
        <f>BerM1!AL265</f>
        <v>0</v>
      </c>
      <c r="P265" s="234">
        <f>BerM1!AM265</f>
        <v>0</v>
      </c>
      <c r="Q265" s="235">
        <f>BerM1!AN265</f>
        <v>0</v>
      </c>
    </row>
    <row r="266" spans="1:17" ht="14.1" customHeight="1" x14ac:dyDescent="0.3">
      <c r="A266" s="232">
        <f ca="1">BerM1!Y266</f>
        <v>0</v>
      </c>
      <c r="B266" s="232">
        <f ca="1">BerM1!AU266</f>
        <v>0</v>
      </c>
      <c r="C266" s="233">
        <f ca="1">BerM1!Z266</f>
        <v>0</v>
      </c>
      <c r="D266" s="184">
        <f>Ident!A266</f>
        <v>0</v>
      </c>
      <c r="E266" s="162">
        <f>Ident!B266</f>
        <v>0</v>
      </c>
      <c r="F266" s="162">
        <f>Ident!C266</f>
        <v>0</v>
      </c>
      <c r="G266" s="162">
        <f>Ident!D266</f>
        <v>0</v>
      </c>
      <c r="H266" s="234">
        <f>BerM1!AC266</f>
        <v>0</v>
      </c>
      <c r="I266" s="234">
        <f>BerM1!AE266</f>
        <v>0</v>
      </c>
      <c r="J266" s="234">
        <f>BerM1!AF266</f>
        <v>0</v>
      </c>
      <c r="K266" s="234">
        <f>BerM1!AH266</f>
        <v>0</v>
      </c>
      <c r="L266" s="234">
        <f>BerM1!AI266</f>
        <v>0</v>
      </c>
      <c r="M266" s="234">
        <f>BerM1!AJ266</f>
        <v>0</v>
      </c>
      <c r="N266" s="234">
        <f>BerM1!AK266</f>
        <v>0</v>
      </c>
      <c r="O266" s="234">
        <f>BerM1!AL266</f>
        <v>0</v>
      </c>
      <c r="P266" s="234">
        <f>BerM1!AM266</f>
        <v>0</v>
      </c>
      <c r="Q266" s="235">
        <f>BerM1!AN266</f>
        <v>0</v>
      </c>
    </row>
    <row r="267" spans="1:17" ht="14.1" customHeight="1" x14ac:dyDescent="0.3">
      <c r="A267" s="232">
        <f ca="1">BerM1!Y267</f>
        <v>0</v>
      </c>
      <c r="B267" s="232">
        <f ca="1">BerM1!AU267</f>
        <v>0</v>
      </c>
      <c r="C267" s="233">
        <f ca="1">BerM1!Z267</f>
        <v>0</v>
      </c>
      <c r="D267" s="184">
        <f>Ident!A267</f>
        <v>0</v>
      </c>
      <c r="E267" s="162">
        <f>Ident!B267</f>
        <v>0</v>
      </c>
      <c r="F267" s="162">
        <f>Ident!C267</f>
        <v>0</v>
      </c>
      <c r="G267" s="162">
        <f>Ident!D267</f>
        <v>0</v>
      </c>
      <c r="H267" s="234">
        <f>BerM1!AC267</f>
        <v>0</v>
      </c>
      <c r="I267" s="234">
        <f>BerM1!AE267</f>
        <v>0</v>
      </c>
      <c r="J267" s="234">
        <f>BerM1!AF267</f>
        <v>0</v>
      </c>
      <c r="K267" s="234">
        <f>BerM1!AH267</f>
        <v>0</v>
      </c>
      <c r="L267" s="234">
        <f>BerM1!AI267</f>
        <v>0</v>
      </c>
      <c r="M267" s="234">
        <f>BerM1!AJ267</f>
        <v>0</v>
      </c>
      <c r="N267" s="234">
        <f>BerM1!AK267</f>
        <v>0</v>
      </c>
      <c r="O267" s="234">
        <f>BerM1!AL267</f>
        <v>0</v>
      </c>
      <c r="P267" s="234">
        <f>BerM1!AM267</f>
        <v>0</v>
      </c>
      <c r="Q267" s="235">
        <f>BerM1!AN267</f>
        <v>0</v>
      </c>
    </row>
    <row r="268" spans="1:17" ht="14.1" customHeight="1" x14ac:dyDescent="0.3">
      <c r="A268" s="232">
        <f ca="1">BerM1!Y268</f>
        <v>0</v>
      </c>
      <c r="B268" s="232">
        <f ca="1">BerM1!AU268</f>
        <v>0</v>
      </c>
      <c r="C268" s="233">
        <f ca="1">BerM1!Z268</f>
        <v>0</v>
      </c>
      <c r="D268" s="184">
        <f>Ident!A268</f>
        <v>0</v>
      </c>
      <c r="E268" s="162">
        <f>Ident!B268</f>
        <v>0</v>
      </c>
      <c r="F268" s="162">
        <f>Ident!C268</f>
        <v>0</v>
      </c>
      <c r="G268" s="162">
        <f>Ident!D268</f>
        <v>0</v>
      </c>
      <c r="H268" s="234">
        <f>BerM1!AC268</f>
        <v>0</v>
      </c>
      <c r="I268" s="234">
        <f>BerM1!AE268</f>
        <v>0</v>
      </c>
      <c r="J268" s="234">
        <f>BerM1!AF268</f>
        <v>0</v>
      </c>
      <c r="K268" s="234">
        <f>BerM1!AH268</f>
        <v>0</v>
      </c>
      <c r="L268" s="234">
        <f>BerM1!AI268</f>
        <v>0</v>
      </c>
      <c r="M268" s="234">
        <f>BerM1!AJ268</f>
        <v>0</v>
      </c>
      <c r="N268" s="234">
        <f>BerM1!AK268</f>
        <v>0</v>
      </c>
      <c r="O268" s="234">
        <f>BerM1!AL268</f>
        <v>0</v>
      </c>
      <c r="P268" s="234">
        <f>BerM1!AM268</f>
        <v>0</v>
      </c>
      <c r="Q268" s="235">
        <f>BerM1!AN268</f>
        <v>0</v>
      </c>
    </row>
    <row r="269" spans="1:17" ht="14.1" customHeight="1" x14ac:dyDescent="0.3">
      <c r="A269" s="232">
        <f ca="1">BerM1!Y269</f>
        <v>0</v>
      </c>
      <c r="B269" s="232">
        <f ca="1">BerM1!AU269</f>
        <v>0</v>
      </c>
      <c r="C269" s="233">
        <f ca="1">BerM1!Z269</f>
        <v>0</v>
      </c>
      <c r="D269" s="184">
        <f>Ident!A269</f>
        <v>0</v>
      </c>
      <c r="E269" s="162">
        <f>Ident!B269</f>
        <v>0</v>
      </c>
      <c r="F269" s="162">
        <f>Ident!C269</f>
        <v>0</v>
      </c>
      <c r="G269" s="162">
        <f>Ident!D269</f>
        <v>0</v>
      </c>
      <c r="H269" s="234">
        <f>BerM1!AC269</f>
        <v>0</v>
      </c>
      <c r="I269" s="234">
        <f>BerM1!AE269</f>
        <v>0</v>
      </c>
      <c r="J269" s="234">
        <f>BerM1!AF269</f>
        <v>0</v>
      </c>
      <c r="K269" s="234">
        <f>BerM1!AH269</f>
        <v>0</v>
      </c>
      <c r="L269" s="234">
        <f>BerM1!AI269</f>
        <v>0</v>
      </c>
      <c r="M269" s="234">
        <f>BerM1!AJ269</f>
        <v>0</v>
      </c>
      <c r="N269" s="234">
        <f>BerM1!AK269</f>
        <v>0</v>
      </c>
      <c r="O269" s="234">
        <f>BerM1!AL269</f>
        <v>0</v>
      </c>
      <c r="P269" s="234">
        <f>BerM1!AM269</f>
        <v>0</v>
      </c>
      <c r="Q269" s="235">
        <f>BerM1!AN269</f>
        <v>0</v>
      </c>
    </row>
    <row r="270" spans="1:17" ht="14.1" customHeight="1" x14ac:dyDescent="0.3">
      <c r="A270" s="232">
        <f ca="1">BerM1!Y270</f>
        <v>0</v>
      </c>
      <c r="B270" s="232">
        <f ca="1">BerM1!AU270</f>
        <v>0</v>
      </c>
      <c r="C270" s="233">
        <f ca="1">BerM1!Z270</f>
        <v>0</v>
      </c>
      <c r="D270" s="184">
        <f>Ident!A270</f>
        <v>0</v>
      </c>
      <c r="E270" s="162">
        <f>Ident!B270</f>
        <v>0</v>
      </c>
      <c r="F270" s="162">
        <f>Ident!C270</f>
        <v>0</v>
      </c>
      <c r="G270" s="162">
        <f>Ident!D270</f>
        <v>0</v>
      </c>
      <c r="H270" s="234">
        <f>BerM1!AC270</f>
        <v>0</v>
      </c>
      <c r="I270" s="234">
        <f>BerM1!AE270</f>
        <v>0</v>
      </c>
      <c r="J270" s="234">
        <f>BerM1!AF270</f>
        <v>0</v>
      </c>
      <c r="K270" s="234">
        <f>BerM1!AH270</f>
        <v>0</v>
      </c>
      <c r="L270" s="234">
        <f>BerM1!AI270</f>
        <v>0</v>
      </c>
      <c r="M270" s="234">
        <f>BerM1!AJ270</f>
        <v>0</v>
      </c>
      <c r="N270" s="234">
        <f>BerM1!AK270</f>
        <v>0</v>
      </c>
      <c r="O270" s="234">
        <f>BerM1!AL270</f>
        <v>0</v>
      </c>
      <c r="P270" s="234">
        <f>BerM1!AM270</f>
        <v>0</v>
      </c>
      <c r="Q270" s="235">
        <f>BerM1!AN270</f>
        <v>0</v>
      </c>
    </row>
    <row r="271" spans="1:17" ht="14.1" customHeight="1" x14ac:dyDescent="0.3">
      <c r="A271" s="232">
        <f ca="1">BerM1!Y271</f>
        <v>0</v>
      </c>
      <c r="B271" s="232">
        <f ca="1">BerM1!AU271</f>
        <v>0</v>
      </c>
      <c r="C271" s="233">
        <f ca="1">BerM1!Z271</f>
        <v>0</v>
      </c>
      <c r="D271" s="184">
        <f>Ident!A271</f>
        <v>0</v>
      </c>
      <c r="E271" s="162">
        <f>Ident!B271</f>
        <v>0</v>
      </c>
      <c r="F271" s="162">
        <f>Ident!C271</f>
        <v>0</v>
      </c>
      <c r="G271" s="162">
        <f>Ident!D271</f>
        <v>0</v>
      </c>
      <c r="H271" s="234">
        <f>BerM1!AC271</f>
        <v>0</v>
      </c>
      <c r="I271" s="234">
        <f>BerM1!AE271</f>
        <v>0</v>
      </c>
      <c r="J271" s="234">
        <f>BerM1!AF271</f>
        <v>0</v>
      </c>
      <c r="K271" s="234">
        <f>BerM1!AH271</f>
        <v>0</v>
      </c>
      <c r="L271" s="234">
        <f>BerM1!AI271</f>
        <v>0</v>
      </c>
      <c r="M271" s="234">
        <f>BerM1!AJ271</f>
        <v>0</v>
      </c>
      <c r="N271" s="234">
        <f>BerM1!AK271</f>
        <v>0</v>
      </c>
      <c r="O271" s="234">
        <f>BerM1!AL271</f>
        <v>0</v>
      </c>
      <c r="P271" s="234">
        <f>BerM1!AM271</f>
        <v>0</v>
      </c>
      <c r="Q271" s="235">
        <f>BerM1!AN271</f>
        <v>0</v>
      </c>
    </row>
    <row r="272" spans="1:17" ht="14.1" customHeight="1" x14ac:dyDescent="0.3">
      <c r="A272" s="232">
        <f ca="1">BerM1!Y272</f>
        <v>0</v>
      </c>
      <c r="B272" s="232">
        <f ca="1">BerM1!AU272</f>
        <v>0</v>
      </c>
      <c r="C272" s="233">
        <f ca="1">BerM1!Z272</f>
        <v>0</v>
      </c>
      <c r="D272" s="184">
        <f>Ident!A272</f>
        <v>0</v>
      </c>
      <c r="E272" s="162">
        <f>Ident!B272</f>
        <v>0</v>
      </c>
      <c r="F272" s="162">
        <f>Ident!C272</f>
        <v>0</v>
      </c>
      <c r="G272" s="162">
        <f>Ident!D272</f>
        <v>0</v>
      </c>
      <c r="H272" s="234">
        <f>BerM1!AC272</f>
        <v>0</v>
      </c>
      <c r="I272" s="234">
        <f>BerM1!AE272</f>
        <v>0</v>
      </c>
      <c r="J272" s="234">
        <f>BerM1!AF272</f>
        <v>0</v>
      </c>
      <c r="K272" s="234">
        <f>BerM1!AH272</f>
        <v>0</v>
      </c>
      <c r="L272" s="234">
        <f>BerM1!AI272</f>
        <v>0</v>
      </c>
      <c r="M272" s="234">
        <f>BerM1!AJ272</f>
        <v>0</v>
      </c>
      <c r="N272" s="234">
        <f>BerM1!AK272</f>
        <v>0</v>
      </c>
      <c r="O272" s="234">
        <f>BerM1!AL272</f>
        <v>0</v>
      </c>
      <c r="P272" s="234">
        <f>BerM1!AM272</f>
        <v>0</v>
      </c>
      <c r="Q272" s="235">
        <f>BerM1!AN272</f>
        <v>0</v>
      </c>
    </row>
    <row r="273" spans="1:17" ht="14.1" customHeight="1" x14ac:dyDescent="0.3">
      <c r="A273" s="232">
        <f ca="1">BerM1!Y273</f>
        <v>0</v>
      </c>
      <c r="B273" s="232">
        <f ca="1">BerM1!AU273</f>
        <v>0</v>
      </c>
      <c r="C273" s="233">
        <f ca="1">BerM1!Z273</f>
        <v>0</v>
      </c>
      <c r="D273" s="184">
        <f>Ident!A273</f>
        <v>0</v>
      </c>
      <c r="E273" s="162">
        <f>Ident!B273</f>
        <v>0</v>
      </c>
      <c r="F273" s="162">
        <f>Ident!C273</f>
        <v>0</v>
      </c>
      <c r="G273" s="162">
        <f>Ident!D273</f>
        <v>0</v>
      </c>
      <c r="H273" s="234">
        <f>BerM1!AC273</f>
        <v>0</v>
      </c>
      <c r="I273" s="234">
        <f>BerM1!AE273</f>
        <v>0</v>
      </c>
      <c r="J273" s="234">
        <f>BerM1!AF273</f>
        <v>0</v>
      </c>
      <c r="K273" s="234">
        <f>BerM1!AH273</f>
        <v>0</v>
      </c>
      <c r="L273" s="234">
        <f>BerM1!AI273</f>
        <v>0</v>
      </c>
      <c r="M273" s="234">
        <f>BerM1!AJ273</f>
        <v>0</v>
      </c>
      <c r="N273" s="234">
        <f>BerM1!AK273</f>
        <v>0</v>
      </c>
      <c r="O273" s="234">
        <f>BerM1!AL273</f>
        <v>0</v>
      </c>
      <c r="P273" s="234">
        <f>BerM1!AM273</f>
        <v>0</v>
      </c>
      <c r="Q273" s="235">
        <f>BerM1!AN273</f>
        <v>0</v>
      </c>
    </row>
    <row r="274" spans="1:17" ht="14.1" customHeight="1" x14ac:dyDescent="0.3">
      <c r="A274" s="232">
        <f ca="1">BerM1!Y274</f>
        <v>0</v>
      </c>
      <c r="B274" s="232">
        <f ca="1">BerM1!AU274</f>
        <v>0</v>
      </c>
      <c r="C274" s="233">
        <f ca="1">BerM1!Z274</f>
        <v>0</v>
      </c>
      <c r="D274" s="184">
        <f>Ident!A274</f>
        <v>0</v>
      </c>
      <c r="E274" s="162">
        <f>Ident!B274</f>
        <v>0</v>
      </c>
      <c r="F274" s="162">
        <f>Ident!C274</f>
        <v>0</v>
      </c>
      <c r="G274" s="162">
        <f>Ident!D274</f>
        <v>0</v>
      </c>
      <c r="H274" s="234">
        <f>BerM1!AC274</f>
        <v>0</v>
      </c>
      <c r="I274" s="234">
        <f>BerM1!AE274</f>
        <v>0</v>
      </c>
      <c r="J274" s="234">
        <f>BerM1!AF274</f>
        <v>0</v>
      </c>
      <c r="K274" s="234">
        <f>BerM1!AH274</f>
        <v>0</v>
      </c>
      <c r="L274" s="234">
        <f>BerM1!AI274</f>
        <v>0</v>
      </c>
      <c r="M274" s="234">
        <f>BerM1!AJ274</f>
        <v>0</v>
      </c>
      <c r="N274" s="234">
        <f>BerM1!AK274</f>
        <v>0</v>
      </c>
      <c r="O274" s="234">
        <f>BerM1!AL274</f>
        <v>0</v>
      </c>
      <c r="P274" s="234">
        <f>BerM1!AM274</f>
        <v>0</v>
      </c>
      <c r="Q274" s="235">
        <f>BerM1!AN274</f>
        <v>0</v>
      </c>
    </row>
    <row r="275" spans="1:17" ht="14.1" customHeight="1" x14ac:dyDescent="0.3">
      <c r="A275" s="232">
        <f ca="1">BerM1!Y275</f>
        <v>0</v>
      </c>
      <c r="B275" s="232">
        <f ca="1">BerM1!AU275</f>
        <v>0</v>
      </c>
      <c r="C275" s="233">
        <f ca="1">BerM1!Z275</f>
        <v>0</v>
      </c>
      <c r="D275" s="184">
        <f>Ident!A275</f>
        <v>0</v>
      </c>
      <c r="E275" s="162">
        <f>Ident!B275</f>
        <v>0</v>
      </c>
      <c r="F275" s="162">
        <f>Ident!C275</f>
        <v>0</v>
      </c>
      <c r="G275" s="162">
        <f>Ident!D275</f>
        <v>0</v>
      </c>
      <c r="H275" s="234">
        <f>BerM1!AC275</f>
        <v>0</v>
      </c>
      <c r="I275" s="234">
        <f>BerM1!AE275</f>
        <v>0</v>
      </c>
      <c r="J275" s="234">
        <f>BerM1!AF275</f>
        <v>0</v>
      </c>
      <c r="K275" s="234">
        <f>BerM1!AH275</f>
        <v>0</v>
      </c>
      <c r="L275" s="234">
        <f>BerM1!AI275</f>
        <v>0</v>
      </c>
      <c r="M275" s="234">
        <f>BerM1!AJ275</f>
        <v>0</v>
      </c>
      <c r="N275" s="234">
        <f>BerM1!AK275</f>
        <v>0</v>
      </c>
      <c r="O275" s="234">
        <f>BerM1!AL275</f>
        <v>0</v>
      </c>
      <c r="P275" s="234">
        <f>BerM1!AM275</f>
        <v>0</v>
      </c>
      <c r="Q275" s="235">
        <f>BerM1!AN275</f>
        <v>0</v>
      </c>
    </row>
    <row r="276" spans="1:17" ht="14.1" customHeight="1" x14ac:dyDescent="0.3">
      <c r="A276" s="232">
        <f ca="1">BerM1!Y276</f>
        <v>0</v>
      </c>
      <c r="B276" s="232">
        <f ca="1">BerM1!AU276</f>
        <v>0</v>
      </c>
      <c r="C276" s="233">
        <f ca="1">BerM1!Z276</f>
        <v>0</v>
      </c>
      <c r="D276" s="184">
        <f>Ident!A276</f>
        <v>0</v>
      </c>
      <c r="E276" s="162">
        <f>Ident!B276</f>
        <v>0</v>
      </c>
      <c r="F276" s="162">
        <f>Ident!C276</f>
        <v>0</v>
      </c>
      <c r="G276" s="162">
        <f>Ident!D276</f>
        <v>0</v>
      </c>
      <c r="H276" s="234">
        <f>BerM1!AC276</f>
        <v>0</v>
      </c>
      <c r="I276" s="234">
        <f>BerM1!AE276</f>
        <v>0</v>
      </c>
      <c r="J276" s="234">
        <f>BerM1!AF276</f>
        <v>0</v>
      </c>
      <c r="K276" s="234">
        <f>BerM1!AH276</f>
        <v>0</v>
      </c>
      <c r="L276" s="234">
        <f>BerM1!AI276</f>
        <v>0</v>
      </c>
      <c r="M276" s="234">
        <f>BerM1!AJ276</f>
        <v>0</v>
      </c>
      <c r="N276" s="234">
        <f>BerM1!AK276</f>
        <v>0</v>
      </c>
      <c r="O276" s="234">
        <f>BerM1!AL276</f>
        <v>0</v>
      </c>
      <c r="P276" s="234">
        <f>BerM1!AM276</f>
        <v>0</v>
      </c>
      <c r="Q276" s="235">
        <f>BerM1!AN276</f>
        <v>0</v>
      </c>
    </row>
    <row r="277" spans="1:17" ht="14.1" customHeight="1" x14ac:dyDescent="0.3">
      <c r="A277" s="232">
        <f ca="1">BerM1!Y277</f>
        <v>0</v>
      </c>
      <c r="B277" s="232">
        <f ca="1">BerM1!AU277</f>
        <v>0</v>
      </c>
      <c r="C277" s="233">
        <f ca="1">BerM1!Z277</f>
        <v>0</v>
      </c>
      <c r="D277" s="184">
        <f>Ident!A277</f>
        <v>0</v>
      </c>
      <c r="E277" s="162">
        <f>Ident!B277</f>
        <v>0</v>
      </c>
      <c r="F277" s="162">
        <f>Ident!C277</f>
        <v>0</v>
      </c>
      <c r="G277" s="162">
        <f>Ident!D277</f>
        <v>0</v>
      </c>
      <c r="H277" s="234">
        <f>BerM1!AC277</f>
        <v>0</v>
      </c>
      <c r="I277" s="234">
        <f>BerM1!AE277</f>
        <v>0</v>
      </c>
      <c r="J277" s="234">
        <f>BerM1!AF277</f>
        <v>0</v>
      </c>
      <c r="K277" s="234">
        <f>BerM1!AH277</f>
        <v>0</v>
      </c>
      <c r="L277" s="234">
        <f>BerM1!AI277</f>
        <v>0</v>
      </c>
      <c r="M277" s="234">
        <f>BerM1!AJ277</f>
        <v>0</v>
      </c>
      <c r="N277" s="234">
        <f>BerM1!AK277</f>
        <v>0</v>
      </c>
      <c r="O277" s="234">
        <f>BerM1!AL277</f>
        <v>0</v>
      </c>
      <c r="P277" s="234">
        <f>BerM1!AM277</f>
        <v>0</v>
      </c>
      <c r="Q277" s="235">
        <f>BerM1!AN277</f>
        <v>0</v>
      </c>
    </row>
    <row r="278" spans="1:17" ht="14.1" customHeight="1" x14ac:dyDescent="0.3">
      <c r="A278" s="232">
        <f ca="1">BerM1!Y278</f>
        <v>0</v>
      </c>
      <c r="B278" s="232">
        <f ca="1">BerM1!AU278</f>
        <v>0</v>
      </c>
      <c r="C278" s="233">
        <f ca="1">BerM1!Z278</f>
        <v>0</v>
      </c>
      <c r="D278" s="184">
        <f>Ident!A278</f>
        <v>0</v>
      </c>
      <c r="E278" s="162">
        <f>Ident!B278</f>
        <v>0</v>
      </c>
      <c r="F278" s="162">
        <f>Ident!C278</f>
        <v>0</v>
      </c>
      <c r="G278" s="162">
        <f>Ident!D278</f>
        <v>0</v>
      </c>
      <c r="H278" s="234">
        <f>BerM1!AC278</f>
        <v>0</v>
      </c>
      <c r="I278" s="234">
        <f>BerM1!AE278</f>
        <v>0</v>
      </c>
      <c r="J278" s="234">
        <f>BerM1!AF278</f>
        <v>0</v>
      </c>
      <c r="K278" s="234">
        <f>BerM1!AH278</f>
        <v>0</v>
      </c>
      <c r="L278" s="234">
        <f>BerM1!AI278</f>
        <v>0</v>
      </c>
      <c r="M278" s="234">
        <f>BerM1!AJ278</f>
        <v>0</v>
      </c>
      <c r="N278" s="234">
        <f>BerM1!AK278</f>
        <v>0</v>
      </c>
      <c r="O278" s="234">
        <f>BerM1!AL278</f>
        <v>0</v>
      </c>
      <c r="P278" s="234">
        <f>BerM1!AM278</f>
        <v>0</v>
      </c>
      <c r="Q278" s="235">
        <f>BerM1!AN278</f>
        <v>0</v>
      </c>
    </row>
    <row r="279" spans="1:17" ht="14.1" customHeight="1" x14ac:dyDescent="0.3">
      <c r="A279" s="232">
        <f ca="1">BerM1!Y279</f>
        <v>0</v>
      </c>
      <c r="B279" s="232">
        <f ca="1">BerM1!AU279</f>
        <v>0</v>
      </c>
      <c r="C279" s="233">
        <f ca="1">BerM1!Z279</f>
        <v>0</v>
      </c>
      <c r="D279" s="184">
        <f>Ident!A279</f>
        <v>0</v>
      </c>
      <c r="E279" s="162">
        <f>Ident!B279</f>
        <v>0</v>
      </c>
      <c r="F279" s="162">
        <f>Ident!C279</f>
        <v>0</v>
      </c>
      <c r="G279" s="162">
        <f>Ident!D279</f>
        <v>0</v>
      </c>
      <c r="H279" s="234">
        <f>BerM1!AC279</f>
        <v>0</v>
      </c>
      <c r="I279" s="234">
        <f>BerM1!AE279</f>
        <v>0</v>
      </c>
      <c r="J279" s="234">
        <f>BerM1!AF279</f>
        <v>0</v>
      </c>
      <c r="K279" s="234">
        <f>BerM1!AH279</f>
        <v>0</v>
      </c>
      <c r="L279" s="234">
        <f>BerM1!AI279</f>
        <v>0</v>
      </c>
      <c r="M279" s="234">
        <f>BerM1!AJ279</f>
        <v>0</v>
      </c>
      <c r="N279" s="234">
        <f>BerM1!AK279</f>
        <v>0</v>
      </c>
      <c r="O279" s="234">
        <f>BerM1!AL279</f>
        <v>0</v>
      </c>
      <c r="P279" s="234">
        <f>BerM1!AM279</f>
        <v>0</v>
      </c>
      <c r="Q279" s="235">
        <f>BerM1!AN279</f>
        <v>0</v>
      </c>
    </row>
    <row r="280" spans="1:17" ht="14.1" customHeight="1" x14ac:dyDescent="0.3">
      <c r="A280" s="232">
        <f ca="1">BerM1!Y280</f>
        <v>0</v>
      </c>
      <c r="B280" s="232">
        <f ca="1">BerM1!AU280</f>
        <v>0</v>
      </c>
      <c r="C280" s="233">
        <f ca="1">BerM1!Z280</f>
        <v>0</v>
      </c>
      <c r="D280" s="184">
        <f>Ident!A280</f>
        <v>0</v>
      </c>
      <c r="E280" s="162">
        <f>Ident!B280</f>
        <v>0</v>
      </c>
      <c r="F280" s="162">
        <f>Ident!C280</f>
        <v>0</v>
      </c>
      <c r="G280" s="162">
        <f>Ident!D280</f>
        <v>0</v>
      </c>
      <c r="H280" s="234">
        <f>BerM1!AC280</f>
        <v>0</v>
      </c>
      <c r="I280" s="234">
        <f>BerM1!AE280</f>
        <v>0</v>
      </c>
      <c r="J280" s="234">
        <f>BerM1!AF280</f>
        <v>0</v>
      </c>
      <c r="K280" s="234">
        <f>BerM1!AH280</f>
        <v>0</v>
      </c>
      <c r="L280" s="234">
        <f>BerM1!AI280</f>
        <v>0</v>
      </c>
      <c r="M280" s="234">
        <f>BerM1!AJ280</f>
        <v>0</v>
      </c>
      <c r="N280" s="234">
        <f>BerM1!AK280</f>
        <v>0</v>
      </c>
      <c r="O280" s="234">
        <f>BerM1!AL280</f>
        <v>0</v>
      </c>
      <c r="P280" s="234">
        <f>BerM1!AM280</f>
        <v>0</v>
      </c>
      <c r="Q280" s="235">
        <f>BerM1!AN280</f>
        <v>0</v>
      </c>
    </row>
    <row r="281" spans="1:17" ht="14.1" customHeight="1" x14ac:dyDescent="0.3">
      <c r="A281" s="232">
        <f ca="1">BerM1!Y281</f>
        <v>0</v>
      </c>
      <c r="B281" s="232">
        <f ca="1">BerM1!AU281</f>
        <v>0</v>
      </c>
      <c r="C281" s="233">
        <f ca="1">BerM1!Z281</f>
        <v>0</v>
      </c>
      <c r="D281" s="184">
        <f>Ident!A281</f>
        <v>0</v>
      </c>
      <c r="E281" s="162">
        <f>Ident!B281</f>
        <v>0</v>
      </c>
      <c r="F281" s="162">
        <f>Ident!C281</f>
        <v>0</v>
      </c>
      <c r="G281" s="162">
        <f>Ident!D281</f>
        <v>0</v>
      </c>
      <c r="H281" s="234">
        <f>BerM1!AC281</f>
        <v>0</v>
      </c>
      <c r="I281" s="234">
        <f>BerM1!AE281</f>
        <v>0</v>
      </c>
      <c r="J281" s="234">
        <f>BerM1!AF281</f>
        <v>0</v>
      </c>
      <c r="K281" s="234">
        <f>BerM1!AH281</f>
        <v>0</v>
      </c>
      <c r="L281" s="234">
        <f>BerM1!AI281</f>
        <v>0</v>
      </c>
      <c r="M281" s="234">
        <f>BerM1!AJ281</f>
        <v>0</v>
      </c>
      <c r="N281" s="234">
        <f>BerM1!AK281</f>
        <v>0</v>
      </c>
      <c r="O281" s="234">
        <f>BerM1!AL281</f>
        <v>0</v>
      </c>
      <c r="P281" s="234">
        <f>BerM1!AM281</f>
        <v>0</v>
      </c>
      <c r="Q281" s="235">
        <f>BerM1!AN281</f>
        <v>0</v>
      </c>
    </row>
    <row r="282" spans="1:17" ht="14.1" customHeight="1" x14ac:dyDescent="0.3">
      <c r="A282" s="232">
        <f ca="1">BerM1!Y282</f>
        <v>0</v>
      </c>
      <c r="B282" s="232">
        <f ca="1">BerM1!AU282</f>
        <v>0</v>
      </c>
      <c r="C282" s="233">
        <f ca="1">BerM1!Z282</f>
        <v>0</v>
      </c>
      <c r="D282" s="184">
        <f>Ident!A282</f>
        <v>0</v>
      </c>
      <c r="E282" s="162">
        <f>Ident!B282</f>
        <v>0</v>
      </c>
      <c r="F282" s="162">
        <f>Ident!C282</f>
        <v>0</v>
      </c>
      <c r="G282" s="162">
        <f>Ident!D282</f>
        <v>0</v>
      </c>
      <c r="H282" s="234">
        <f>BerM1!AC282</f>
        <v>0</v>
      </c>
      <c r="I282" s="234">
        <f>BerM1!AE282</f>
        <v>0</v>
      </c>
      <c r="J282" s="234">
        <f>BerM1!AF282</f>
        <v>0</v>
      </c>
      <c r="K282" s="234">
        <f>BerM1!AH282</f>
        <v>0</v>
      </c>
      <c r="L282" s="234">
        <f>BerM1!AI282</f>
        <v>0</v>
      </c>
      <c r="M282" s="234">
        <f>BerM1!AJ282</f>
        <v>0</v>
      </c>
      <c r="N282" s="234">
        <f>BerM1!AK282</f>
        <v>0</v>
      </c>
      <c r="O282" s="234">
        <f>BerM1!AL282</f>
        <v>0</v>
      </c>
      <c r="P282" s="234">
        <f>BerM1!AM282</f>
        <v>0</v>
      </c>
      <c r="Q282" s="235">
        <f>BerM1!AN282</f>
        <v>0</v>
      </c>
    </row>
    <row r="283" spans="1:17" ht="14.1" customHeight="1" x14ac:dyDescent="0.3">
      <c r="A283" s="232">
        <f ca="1">BerM1!Y283</f>
        <v>0</v>
      </c>
      <c r="B283" s="232">
        <f ca="1">BerM1!AU283</f>
        <v>0</v>
      </c>
      <c r="C283" s="233">
        <f ca="1">BerM1!Z283</f>
        <v>0</v>
      </c>
      <c r="D283" s="184">
        <f>Ident!A283</f>
        <v>0</v>
      </c>
      <c r="E283" s="162">
        <f>Ident!B283</f>
        <v>0</v>
      </c>
      <c r="F283" s="162">
        <f>Ident!C283</f>
        <v>0</v>
      </c>
      <c r="G283" s="162">
        <f>Ident!D283</f>
        <v>0</v>
      </c>
      <c r="H283" s="234">
        <f>BerM1!AC283</f>
        <v>0</v>
      </c>
      <c r="I283" s="234">
        <f>BerM1!AE283</f>
        <v>0</v>
      </c>
      <c r="J283" s="234">
        <f>BerM1!AF283</f>
        <v>0</v>
      </c>
      <c r="K283" s="234">
        <f>BerM1!AH283</f>
        <v>0</v>
      </c>
      <c r="L283" s="234">
        <f>BerM1!AI283</f>
        <v>0</v>
      </c>
      <c r="M283" s="234">
        <f>BerM1!AJ283</f>
        <v>0</v>
      </c>
      <c r="N283" s="234">
        <f>BerM1!AK283</f>
        <v>0</v>
      </c>
      <c r="O283" s="234">
        <f>BerM1!AL283</f>
        <v>0</v>
      </c>
      <c r="P283" s="234">
        <f>BerM1!AM283</f>
        <v>0</v>
      </c>
      <c r="Q283" s="235">
        <f>BerM1!AN283</f>
        <v>0</v>
      </c>
    </row>
    <row r="284" spans="1:17" ht="14.1" customHeight="1" x14ac:dyDescent="0.3">
      <c r="A284" s="232">
        <f ca="1">BerM1!Y284</f>
        <v>0</v>
      </c>
      <c r="B284" s="232">
        <f ca="1">BerM1!AU284</f>
        <v>0</v>
      </c>
      <c r="C284" s="233">
        <f ca="1">BerM1!Z284</f>
        <v>0</v>
      </c>
      <c r="D284" s="184">
        <f>Ident!A284</f>
        <v>0</v>
      </c>
      <c r="E284" s="162">
        <f>Ident!B284</f>
        <v>0</v>
      </c>
      <c r="F284" s="162">
        <f>Ident!C284</f>
        <v>0</v>
      </c>
      <c r="G284" s="162">
        <f>Ident!D284</f>
        <v>0</v>
      </c>
      <c r="H284" s="234">
        <f>BerM1!AC284</f>
        <v>0</v>
      </c>
      <c r="I284" s="234">
        <f>BerM1!AE284</f>
        <v>0</v>
      </c>
      <c r="J284" s="234">
        <f>BerM1!AF284</f>
        <v>0</v>
      </c>
      <c r="K284" s="234">
        <f>BerM1!AH284</f>
        <v>0</v>
      </c>
      <c r="L284" s="234">
        <f>BerM1!AI284</f>
        <v>0</v>
      </c>
      <c r="M284" s="234">
        <f>BerM1!AJ284</f>
        <v>0</v>
      </c>
      <c r="N284" s="234">
        <f>BerM1!AK284</f>
        <v>0</v>
      </c>
      <c r="O284" s="234">
        <f>BerM1!AL284</f>
        <v>0</v>
      </c>
      <c r="P284" s="234">
        <f>BerM1!AM284</f>
        <v>0</v>
      </c>
      <c r="Q284" s="235">
        <f>BerM1!AN284</f>
        <v>0</v>
      </c>
    </row>
    <row r="285" spans="1:17" ht="14.1" customHeight="1" x14ac:dyDescent="0.3">
      <c r="A285" s="232">
        <f ca="1">BerM1!Y285</f>
        <v>0</v>
      </c>
      <c r="B285" s="232">
        <f ca="1">BerM1!AU285</f>
        <v>0</v>
      </c>
      <c r="C285" s="233">
        <f ca="1">BerM1!Z285</f>
        <v>0</v>
      </c>
      <c r="D285" s="184">
        <f>Ident!A285</f>
        <v>0</v>
      </c>
      <c r="E285" s="162">
        <f>Ident!B285</f>
        <v>0</v>
      </c>
      <c r="F285" s="162">
        <f>Ident!C285</f>
        <v>0</v>
      </c>
      <c r="G285" s="162">
        <f>Ident!D285</f>
        <v>0</v>
      </c>
      <c r="H285" s="234">
        <f>BerM1!AC285</f>
        <v>0</v>
      </c>
      <c r="I285" s="234">
        <f>BerM1!AE285</f>
        <v>0</v>
      </c>
      <c r="J285" s="234">
        <f>BerM1!AF285</f>
        <v>0</v>
      </c>
      <c r="K285" s="234">
        <f>BerM1!AH285</f>
        <v>0</v>
      </c>
      <c r="L285" s="234">
        <f>BerM1!AI285</f>
        <v>0</v>
      </c>
      <c r="M285" s="234">
        <f>BerM1!AJ285</f>
        <v>0</v>
      </c>
      <c r="N285" s="234">
        <f>BerM1!AK285</f>
        <v>0</v>
      </c>
      <c r="O285" s="234">
        <f>BerM1!AL285</f>
        <v>0</v>
      </c>
      <c r="P285" s="234">
        <f>BerM1!AM285</f>
        <v>0</v>
      </c>
      <c r="Q285" s="235">
        <f>BerM1!AN285</f>
        <v>0</v>
      </c>
    </row>
    <row r="286" spans="1:17" ht="14.1" customHeight="1" x14ac:dyDescent="0.3">
      <c r="A286" s="232">
        <f ca="1">BerM1!Y286</f>
        <v>0</v>
      </c>
      <c r="B286" s="232">
        <f ca="1">BerM1!AU286</f>
        <v>0</v>
      </c>
      <c r="C286" s="233">
        <f ca="1">BerM1!Z286</f>
        <v>0</v>
      </c>
      <c r="D286" s="184">
        <f>Ident!A286</f>
        <v>0</v>
      </c>
      <c r="E286" s="162">
        <f>Ident!B286</f>
        <v>0</v>
      </c>
      <c r="F286" s="162">
        <f>Ident!C286</f>
        <v>0</v>
      </c>
      <c r="G286" s="162">
        <f>Ident!D286</f>
        <v>0</v>
      </c>
      <c r="H286" s="234">
        <f>BerM1!AC286</f>
        <v>0</v>
      </c>
      <c r="I286" s="234">
        <f>BerM1!AE286</f>
        <v>0</v>
      </c>
      <c r="J286" s="234">
        <f>BerM1!AF286</f>
        <v>0</v>
      </c>
      <c r="K286" s="234">
        <f>BerM1!AH286</f>
        <v>0</v>
      </c>
      <c r="L286" s="234">
        <f>BerM1!AI286</f>
        <v>0</v>
      </c>
      <c r="M286" s="234">
        <f>BerM1!AJ286</f>
        <v>0</v>
      </c>
      <c r="N286" s="234">
        <f>BerM1!AK286</f>
        <v>0</v>
      </c>
      <c r="O286" s="234">
        <f>BerM1!AL286</f>
        <v>0</v>
      </c>
      <c r="P286" s="234">
        <f>BerM1!AM286</f>
        <v>0</v>
      </c>
      <c r="Q286" s="235">
        <f>BerM1!AN286</f>
        <v>0</v>
      </c>
    </row>
    <row r="287" spans="1:17" ht="14.1" customHeight="1" x14ac:dyDescent="0.3">
      <c r="A287" s="232">
        <f ca="1">BerM1!Y287</f>
        <v>0</v>
      </c>
      <c r="B287" s="232">
        <f ca="1">BerM1!AU287</f>
        <v>0</v>
      </c>
      <c r="C287" s="233">
        <f ca="1">BerM1!Z287</f>
        <v>0</v>
      </c>
      <c r="D287" s="184">
        <f>Ident!A287</f>
        <v>0</v>
      </c>
      <c r="E287" s="162">
        <f>Ident!B287</f>
        <v>0</v>
      </c>
      <c r="F287" s="162">
        <f>Ident!C287</f>
        <v>0</v>
      </c>
      <c r="G287" s="162">
        <f>Ident!D287</f>
        <v>0</v>
      </c>
      <c r="H287" s="234">
        <f>BerM1!AC287</f>
        <v>0</v>
      </c>
      <c r="I287" s="234">
        <f>BerM1!AE287</f>
        <v>0</v>
      </c>
      <c r="J287" s="234">
        <f>BerM1!AF287</f>
        <v>0</v>
      </c>
      <c r="K287" s="234">
        <f>BerM1!AH287</f>
        <v>0</v>
      </c>
      <c r="L287" s="234">
        <f>BerM1!AI287</f>
        <v>0</v>
      </c>
      <c r="M287" s="234">
        <f>BerM1!AJ287</f>
        <v>0</v>
      </c>
      <c r="N287" s="234">
        <f>BerM1!AK287</f>
        <v>0</v>
      </c>
      <c r="O287" s="234">
        <f>BerM1!AL287</f>
        <v>0</v>
      </c>
      <c r="P287" s="234">
        <f>BerM1!AM287</f>
        <v>0</v>
      </c>
      <c r="Q287" s="235">
        <f>BerM1!AN287</f>
        <v>0</v>
      </c>
    </row>
    <row r="288" spans="1:17" ht="14.1" customHeight="1" x14ac:dyDescent="0.3">
      <c r="A288" s="232">
        <f ca="1">BerM1!Y288</f>
        <v>0</v>
      </c>
      <c r="B288" s="232">
        <f ca="1">BerM1!AU288</f>
        <v>0</v>
      </c>
      <c r="C288" s="233">
        <f ca="1">BerM1!Z288</f>
        <v>0</v>
      </c>
      <c r="D288" s="184">
        <f>Ident!A288</f>
        <v>0</v>
      </c>
      <c r="E288" s="162">
        <f>Ident!B288</f>
        <v>0</v>
      </c>
      <c r="F288" s="162">
        <f>Ident!C288</f>
        <v>0</v>
      </c>
      <c r="G288" s="162">
        <f>Ident!D288</f>
        <v>0</v>
      </c>
      <c r="H288" s="234">
        <f>BerM1!AC288</f>
        <v>0</v>
      </c>
      <c r="I288" s="234">
        <f>BerM1!AE288</f>
        <v>0</v>
      </c>
      <c r="J288" s="234">
        <f>BerM1!AF288</f>
        <v>0</v>
      </c>
      <c r="K288" s="234">
        <f>BerM1!AH288</f>
        <v>0</v>
      </c>
      <c r="L288" s="234">
        <f>BerM1!AI288</f>
        <v>0</v>
      </c>
      <c r="M288" s="234">
        <f>BerM1!AJ288</f>
        <v>0</v>
      </c>
      <c r="N288" s="234">
        <f>BerM1!AK288</f>
        <v>0</v>
      </c>
      <c r="O288" s="234">
        <f>BerM1!AL288</f>
        <v>0</v>
      </c>
      <c r="P288" s="234">
        <f>BerM1!AM288</f>
        <v>0</v>
      </c>
      <c r="Q288" s="235">
        <f>BerM1!AN288</f>
        <v>0</v>
      </c>
    </row>
    <row r="289" spans="1:17" ht="14.1" customHeight="1" x14ac:dyDescent="0.3">
      <c r="A289" s="232">
        <f ca="1">BerM1!Y289</f>
        <v>0</v>
      </c>
      <c r="B289" s="232">
        <f ca="1">BerM1!AU289</f>
        <v>0</v>
      </c>
      <c r="C289" s="233">
        <f ca="1">BerM1!Z289</f>
        <v>0</v>
      </c>
      <c r="D289" s="184">
        <f>Ident!A289</f>
        <v>0</v>
      </c>
      <c r="E289" s="162">
        <f>Ident!B289</f>
        <v>0</v>
      </c>
      <c r="F289" s="162">
        <f>Ident!C289</f>
        <v>0</v>
      </c>
      <c r="G289" s="162">
        <f>Ident!D289</f>
        <v>0</v>
      </c>
      <c r="H289" s="234">
        <f>BerM1!AC289</f>
        <v>0</v>
      </c>
      <c r="I289" s="234">
        <f>BerM1!AE289</f>
        <v>0</v>
      </c>
      <c r="J289" s="234">
        <f>BerM1!AF289</f>
        <v>0</v>
      </c>
      <c r="K289" s="234">
        <f>BerM1!AH289</f>
        <v>0</v>
      </c>
      <c r="L289" s="234">
        <f>BerM1!AI289</f>
        <v>0</v>
      </c>
      <c r="M289" s="234">
        <f>BerM1!AJ289</f>
        <v>0</v>
      </c>
      <c r="N289" s="234">
        <f>BerM1!AK289</f>
        <v>0</v>
      </c>
      <c r="O289" s="234">
        <f>BerM1!AL289</f>
        <v>0</v>
      </c>
      <c r="P289" s="234">
        <f>BerM1!AM289</f>
        <v>0</v>
      </c>
      <c r="Q289" s="235">
        <f>BerM1!AN289</f>
        <v>0</v>
      </c>
    </row>
    <row r="290" spans="1:17" ht="14.1" customHeight="1" x14ac:dyDescent="0.3">
      <c r="A290" s="232">
        <f ca="1">BerM1!Y290</f>
        <v>0</v>
      </c>
      <c r="B290" s="232">
        <f ca="1">BerM1!AU290</f>
        <v>0</v>
      </c>
      <c r="C290" s="233">
        <f ca="1">BerM1!Z290</f>
        <v>0</v>
      </c>
      <c r="D290" s="184">
        <f>Ident!A290</f>
        <v>0</v>
      </c>
      <c r="E290" s="162">
        <f>Ident!B290</f>
        <v>0</v>
      </c>
      <c r="F290" s="162">
        <f>Ident!C290</f>
        <v>0</v>
      </c>
      <c r="G290" s="162">
        <f>Ident!D290</f>
        <v>0</v>
      </c>
      <c r="H290" s="234">
        <f>BerM1!AC290</f>
        <v>0</v>
      </c>
      <c r="I290" s="234">
        <f>BerM1!AE290</f>
        <v>0</v>
      </c>
      <c r="J290" s="234">
        <f>BerM1!AF290</f>
        <v>0</v>
      </c>
      <c r="K290" s="234">
        <f>BerM1!AH290</f>
        <v>0</v>
      </c>
      <c r="L290" s="234">
        <f>BerM1!AI290</f>
        <v>0</v>
      </c>
      <c r="M290" s="234">
        <f>BerM1!AJ290</f>
        <v>0</v>
      </c>
      <c r="N290" s="234">
        <f>BerM1!AK290</f>
        <v>0</v>
      </c>
      <c r="O290" s="234">
        <f>BerM1!AL290</f>
        <v>0</v>
      </c>
      <c r="P290" s="234">
        <f>BerM1!AM290</f>
        <v>0</v>
      </c>
      <c r="Q290" s="235">
        <f>BerM1!AN290</f>
        <v>0</v>
      </c>
    </row>
    <row r="291" spans="1:17" ht="14.1" customHeight="1" x14ac:dyDescent="0.3">
      <c r="A291" s="232">
        <f ca="1">BerM1!Y291</f>
        <v>0</v>
      </c>
      <c r="B291" s="232">
        <f ca="1">BerM1!AU291</f>
        <v>0</v>
      </c>
      <c r="C291" s="233">
        <f ca="1">BerM1!Z291</f>
        <v>0</v>
      </c>
      <c r="D291" s="184">
        <f>Ident!A291</f>
        <v>0</v>
      </c>
      <c r="E291" s="162">
        <f>Ident!B291</f>
        <v>0</v>
      </c>
      <c r="F291" s="162">
        <f>Ident!C291</f>
        <v>0</v>
      </c>
      <c r="G291" s="162">
        <f>Ident!D291</f>
        <v>0</v>
      </c>
      <c r="H291" s="234">
        <f>BerM1!AC291</f>
        <v>0</v>
      </c>
      <c r="I291" s="234">
        <f>BerM1!AE291</f>
        <v>0</v>
      </c>
      <c r="J291" s="234">
        <f>BerM1!AF291</f>
        <v>0</v>
      </c>
      <c r="K291" s="234">
        <f>BerM1!AH291</f>
        <v>0</v>
      </c>
      <c r="L291" s="234">
        <f>BerM1!AI291</f>
        <v>0</v>
      </c>
      <c r="M291" s="234">
        <f>BerM1!AJ291</f>
        <v>0</v>
      </c>
      <c r="N291" s="234">
        <f>BerM1!AK291</f>
        <v>0</v>
      </c>
      <c r="O291" s="234">
        <f>BerM1!AL291</f>
        <v>0</v>
      </c>
      <c r="P291" s="234">
        <f>BerM1!AM291</f>
        <v>0</v>
      </c>
      <c r="Q291" s="235">
        <f>BerM1!AN291</f>
        <v>0</v>
      </c>
    </row>
    <row r="292" spans="1:17" ht="14.1" customHeight="1" x14ac:dyDescent="0.3">
      <c r="A292" s="232">
        <f ca="1">BerM1!Y292</f>
        <v>0</v>
      </c>
      <c r="B292" s="232">
        <f ca="1">BerM1!AU292</f>
        <v>0</v>
      </c>
      <c r="C292" s="233">
        <f ca="1">BerM1!Z292</f>
        <v>0</v>
      </c>
      <c r="D292" s="184">
        <f>Ident!A292</f>
        <v>0</v>
      </c>
      <c r="E292" s="162">
        <f>Ident!B292</f>
        <v>0</v>
      </c>
      <c r="F292" s="162">
        <f>Ident!C292</f>
        <v>0</v>
      </c>
      <c r="G292" s="162">
        <f>Ident!D292</f>
        <v>0</v>
      </c>
      <c r="H292" s="234">
        <f>BerM1!AC292</f>
        <v>0</v>
      </c>
      <c r="I292" s="234">
        <f>BerM1!AE292</f>
        <v>0</v>
      </c>
      <c r="J292" s="234">
        <f>BerM1!AF292</f>
        <v>0</v>
      </c>
      <c r="K292" s="234">
        <f>BerM1!AH292</f>
        <v>0</v>
      </c>
      <c r="L292" s="234">
        <f>BerM1!AI292</f>
        <v>0</v>
      </c>
      <c r="M292" s="234">
        <f>BerM1!AJ292</f>
        <v>0</v>
      </c>
      <c r="N292" s="234">
        <f>BerM1!AK292</f>
        <v>0</v>
      </c>
      <c r="O292" s="234">
        <f>BerM1!AL292</f>
        <v>0</v>
      </c>
      <c r="P292" s="234">
        <f>BerM1!AM292</f>
        <v>0</v>
      </c>
      <c r="Q292" s="235">
        <f>BerM1!AN292</f>
        <v>0</v>
      </c>
    </row>
    <row r="293" spans="1:17" ht="14.1" customHeight="1" x14ac:dyDescent="0.3">
      <c r="A293" s="232">
        <f ca="1">BerM1!Y293</f>
        <v>0</v>
      </c>
      <c r="B293" s="232">
        <f ca="1">BerM1!AU293</f>
        <v>0</v>
      </c>
      <c r="C293" s="233">
        <f ca="1">BerM1!Z293</f>
        <v>0</v>
      </c>
      <c r="D293" s="184">
        <f>Ident!A293</f>
        <v>0</v>
      </c>
      <c r="E293" s="162">
        <f>Ident!B293</f>
        <v>0</v>
      </c>
      <c r="F293" s="162">
        <f>Ident!C293</f>
        <v>0</v>
      </c>
      <c r="G293" s="162">
        <f>Ident!D293</f>
        <v>0</v>
      </c>
      <c r="H293" s="234">
        <f>BerM1!AC293</f>
        <v>0</v>
      </c>
      <c r="I293" s="234">
        <f>BerM1!AE293</f>
        <v>0</v>
      </c>
      <c r="J293" s="234">
        <f>BerM1!AF293</f>
        <v>0</v>
      </c>
      <c r="K293" s="234">
        <f>BerM1!AH293</f>
        <v>0</v>
      </c>
      <c r="L293" s="234">
        <f>BerM1!AI293</f>
        <v>0</v>
      </c>
      <c r="M293" s="234">
        <f>BerM1!AJ293</f>
        <v>0</v>
      </c>
      <c r="N293" s="234">
        <f>BerM1!AK293</f>
        <v>0</v>
      </c>
      <c r="O293" s="234">
        <f>BerM1!AL293</f>
        <v>0</v>
      </c>
      <c r="P293" s="234">
        <f>BerM1!AM293</f>
        <v>0</v>
      </c>
      <c r="Q293" s="235">
        <f>BerM1!AN293</f>
        <v>0</v>
      </c>
    </row>
    <row r="294" spans="1:17" ht="14.1" customHeight="1" x14ac:dyDescent="0.3">
      <c r="A294" s="232">
        <f ca="1">BerM1!Y294</f>
        <v>0</v>
      </c>
      <c r="B294" s="232">
        <f ca="1">BerM1!AU294</f>
        <v>0</v>
      </c>
      <c r="C294" s="233">
        <f ca="1">BerM1!Z294</f>
        <v>0</v>
      </c>
      <c r="D294" s="184">
        <f>Ident!A294</f>
        <v>0</v>
      </c>
      <c r="E294" s="162">
        <f>Ident!B294</f>
        <v>0</v>
      </c>
      <c r="F294" s="162">
        <f>Ident!C294</f>
        <v>0</v>
      </c>
      <c r="G294" s="162">
        <f>Ident!D294</f>
        <v>0</v>
      </c>
      <c r="H294" s="234">
        <f>BerM1!AC294</f>
        <v>0</v>
      </c>
      <c r="I294" s="234">
        <f>BerM1!AE294</f>
        <v>0</v>
      </c>
      <c r="J294" s="234">
        <f>BerM1!AF294</f>
        <v>0</v>
      </c>
      <c r="K294" s="234">
        <f>BerM1!AH294</f>
        <v>0</v>
      </c>
      <c r="L294" s="234">
        <f>BerM1!AI294</f>
        <v>0</v>
      </c>
      <c r="M294" s="234">
        <f>BerM1!AJ294</f>
        <v>0</v>
      </c>
      <c r="N294" s="234">
        <f>BerM1!AK294</f>
        <v>0</v>
      </c>
      <c r="O294" s="234">
        <f>BerM1!AL294</f>
        <v>0</v>
      </c>
      <c r="P294" s="234">
        <f>BerM1!AM294</f>
        <v>0</v>
      </c>
      <c r="Q294" s="235">
        <f>BerM1!AN294</f>
        <v>0</v>
      </c>
    </row>
    <row r="295" spans="1:17" ht="14.1" customHeight="1" x14ac:dyDescent="0.3">
      <c r="A295" s="232">
        <f ca="1">BerM1!Y295</f>
        <v>0</v>
      </c>
      <c r="B295" s="232">
        <f ca="1">BerM1!AU295</f>
        <v>0</v>
      </c>
      <c r="C295" s="233">
        <f ca="1">BerM1!Z295</f>
        <v>0</v>
      </c>
      <c r="D295" s="184">
        <f>Ident!A295</f>
        <v>0</v>
      </c>
      <c r="E295" s="162">
        <f>Ident!B295</f>
        <v>0</v>
      </c>
      <c r="F295" s="162">
        <f>Ident!C295</f>
        <v>0</v>
      </c>
      <c r="G295" s="162">
        <f>Ident!D295</f>
        <v>0</v>
      </c>
      <c r="H295" s="234">
        <f>BerM1!AC295</f>
        <v>0</v>
      </c>
      <c r="I295" s="234">
        <f>BerM1!AE295</f>
        <v>0</v>
      </c>
      <c r="J295" s="234">
        <f>BerM1!AF295</f>
        <v>0</v>
      </c>
      <c r="K295" s="234">
        <f>BerM1!AH295</f>
        <v>0</v>
      </c>
      <c r="L295" s="234">
        <f>BerM1!AI295</f>
        <v>0</v>
      </c>
      <c r="M295" s="234">
        <f>BerM1!AJ295</f>
        <v>0</v>
      </c>
      <c r="N295" s="234">
        <f>BerM1!AK295</f>
        <v>0</v>
      </c>
      <c r="O295" s="234">
        <f>BerM1!AL295</f>
        <v>0</v>
      </c>
      <c r="P295" s="234">
        <f>BerM1!AM295</f>
        <v>0</v>
      </c>
      <c r="Q295" s="235">
        <f>BerM1!AN295</f>
        <v>0</v>
      </c>
    </row>
    <row r="296" spans="1:17" ht="14.1" customHeight="1" x14ac:dyDescent="0.3">
      <c r="A296" s="232">
        <f ca="1">BerM1!Y296</f>
        <v>0</v>
      </c>
      <c r="B296" s="232">
        <f ca="1">BerM1!AU296</f>
        <v>0</v>
      </c>
      <c r="C296" s="233">
        <f ca="1">BerM1!Z296</f>
        <v>0</v>
      </c>
      <c r="D296" s="184">
        <f>Ident!A296</f>
        <v>0</v>
      </c>
      <c r="E296" s="162">
        <f>Ident!B296</f>
        <v>0</v>
      </c>
      <c r="F296" s="162">
        <f>Ident!C296</f>
        <v>0</v>
      </c>
      <c r="G296" s="162">
        <f>Ident!D296</f>
        <v>0</v>
      </c>
      <c r="H296" s="234">
        <f>BerM1!AC296</f>
        <v>0</v>
      </c>
      <c r="I296" s="234">
        <f>BerM1!AE296</f>
        <v>0</v>
      </c>
      <c r="J296" s="234">
        <f>BerM1!AF296</f>
        <v>0</v>
      </c>
      <c r="K296" s="234">
        <f>BerM1!AH296</f>
        <v>0</v>
      </c>
      <c r="L296" s="234">
        <f>BerM1!AI296</f>
        <v>0</v>
      </c>
      <c r="M296" s="234">
        <f>BerM1!AJ296</f>
        <v>0</v>
      </c>
      <c r="N296" s="234">
        <f>BerM1!AK296</f>
        <v>0</v>
      </c>
      <c r="O296" s="234">
        <f>BerM1!AL296</f>
        <v>0</v>
      </c>
      <c r="P296" s="234">
        <f>BerM1!AM296</f>
        <v>0</v>
      </c>
      <c r="Q296" s="235">
        <f>BerM1!AN296</f>
        <v>0</v>
      </c>
    </row>
    <row r="297" spans="1:17" ht="14.1" customHeight="1" x14ac:dyDescent="0.3">
      <c r="A297" s="232">
        <f ca="1">BerM1!Y297</f>
        <v>0</v>
      </c>
      <c r="B297" s="232">
        <f ca="1">BerM1!AU297</f>
        <v>0</v>
      </c>
      <c r="C297" s="233">
        <f ca="1">BerM1!Z297</f>
        <v>0</v>
      </c>
      <c r="D297" s="184">
        <f>Ident!A297</f>
        <v>0</v>
      </c>
      <c r="E297" s="162">
        <f>Ident!B297</f>
        <v>0</v>
      </c>
      <c r="F297" s="162">
        <f>Ident!C297</f>
        <v>0</v>
      </c>
      <c r="G297" s="162">
        <f>Ident!D297</f>
        <v>0</v>
      </c>
      <c r="H297" s="234">
        <f>BerM1!AC297</f>
        <v>0</v>
      </c>
      <c r="I297" s="234">
        <f>BerM1!AE297</f>
        <v>0</v>
      </c>
      <c r="J297" s="234">
        <f>BerM1!AF297</f>
        <v>0</v>
      </c>
      <c r="K297" s="234">
        <f>BerM1!AH297</f>
        <v>0</v>
      </c>
      <c r="L297" s="234">
        <f>BerM1!AI297</f>
        <v>0</v>
      </c>
      <c r="M297" s="234">
        <f>BerM1!AJ297</f>
        <v>0</v>
      </c>
      <c r="N297" s="234">
        <f>BerM1!AK297</f>
        <v>0</v>
      </c>
      <c r="O297" s="234">
        <f>BerM1!AL297</f>
        <v>0</v>
      </c>
      <c r="P297" s="234">
        <f>BerM1!AM297</f>
        <v>0</v>
      </c>
      <c r="Q297" s="235">
        <f>BerM1!AN297</f>
        <v>0</v>
      </c>
    </row>
    <row r="298" spans="1:17" ht="14.1" customHeight="1" x14ac:dyDescent="0.3">
      <c r="A298" s="232">
        <f ca="1">BerM1!Y298</f>
        <v>0</v>
      </c>
      <c r="B298" s="232">
        <f ca="1">BerM1!AU298</f>
        <v>0</v>
      </c>
      <c r="C298" s="233">
        <f ca="1">BerM1!Z298</f>
        <v>0</v>
      </c>
      <c r="D298" s="184">
        <f>Ident!A298</f>
        <v>0</v>
      </c>
      <c r="E298" s="162">
        <f>Ident!B298</f>
        <v>0</v>
      </c>
      <c r="F298" s="162">
        <f>Ident!C298</f>
        <v>0</v>
      </c>
      <c r="G298" s="162">
        <f>Ident!D298</f>
        <v>0</v>
      </c>
      <c r="H298" s="234">
        <f>BerM1!AC298</f>
        <v>0</v>
      </c>
      <c r="I298" s="234">
        <f>BerM1!AE298</f>
        <v>0</v>
      </c>
      <c r="J298" s="234">
        <f>BerM1!AF298</f>
        <v>0</v>
      </c>
      <c r="K298" s="234">
        <f>BerM1!AH298</f>
        <v>0</v>
      </c>
      <c r="L298" s="234">
        <f>BerM1!AI298</f>
        <v>0</v>
      </c>
      <c r="M298" s="234">
        <f>BerM1!AJ298</f>
        <v>0</v>
      </c>
      <c r="N298" s="234">
        <f>BerM1!AK298</f>
        <v>0</v>
      </c>
      <c r="O298" s="234">
        <f>BerM1!AL298</f>
        <v>0</v>
      </c>
      <c r="P298" s="234">
        <f>BerM1!AM298</f>
        <v>0</v>
      </c>
      <c r="Q298" s="235">
        <f>BerM1!AN298</f>
        <v>0</v>
      </c>
    </row>
    <row r="299" spans="1:17" ht="14.1" customHeight="1" x14ac:dyDescent="0.3">
      <c r="A299" s="232">
        <f ca="1">BerM1!Y299</f>
        <v>0</v>
      </c>
      <c r="B299" s="232">
        <f ca="1">BerM1!AU299</f>
        <v>0</v>
      </c>
      <c r="C299" s="233">
        <f ca="1">BerM1!Z299</f>
        <v>0</v>
      </c>
      <c r="D299" s="184">
        <f>Ident!A299</f>
        <v>0</v>
      </c>
      <c r="E299" s="162">
        <f>Ident!B299</f>
        <v>0</v>
      </c>
      <c r="F299" s="162">
        <f>Ident!C299</f>
        <v>0</v>
      </c>
      <c r="G299" s="162">
        <f>Ident!D299</f>
        <v>0</v>
      </c>
      <c r="H299" s="234">
        <f>BerM1!AC299</f>
        <v>0</v>
      </c>
      <c r="I299" s="234">
        <f>BerM1!AE299</f>
        <v>0</v>
      </c>
      <c r="J299" s="234">
        <f>BerM1!AF299</f>
        <v>0</v>
      </c>
      <c r="K299" s="234">
        <f>BerM1!AH299</f>
        <v>0</v>
      </c>
      <c r="L299" s="234">
        <f>BerM1!AI299</f>
        <v>0</v>
      </c>
      <c r="M299" s="234">
        <f>BerM1!AJ299</f>
        <v>0</v>
      </c>
      <c r="N299" s="234">
        <f>BerM1!AK299</f>
        <v>0</v>
      </c>
      <c r="O299" s="234">
        <f>BerM1!AL299</f>
        <v>0</v>
      </c>
      <c r="P299" s="234">
        <f>BerM1!AM299</f>
        <v>0</v>
      </c>
      <c r="Q299" s="235">
        <f>BerM1!AN299</f>
        <v>0</v>
      </c>
    </row>
    <row r="300" spans="1:17" ht="14.1" customHeight="1" x14ac:dyDescent="0.3">
      <c r="A300" s="232">
        <f ca="1">BerM1!Y300</f>
        <v>0</v>
      </c>
      <c r="B300" s="232">
        <f ca="1">BerM1!AU300</f>
        <v>0</v>
      </c>
      <c r="C300" s="233">
        <f ca="1">BerM1!Z300</f>
        <v>0</v>
      </c>
      <c r="D300" s="184">
        <f>Ident!A300</f>
        <v>0</v>
      </c>
      <c r="E300" s="162">
        <f>Ident!B300</f>
        <v>0</v>
      </c>
      <c r="F300" s="162">
        <f>Ident!C300</f>
        <v>0</v>
      </c>
      <c r="G300" s="162">
        <f>Ident!D300</f>
        <v>0</v>
      </c>
      <c r="H300" s="234">
        <f>BerM1!AC300</f>
        <v>0</v>
      </c>
      <c r="I300" s="234">
        <f>BerM1!AE300</f>
        <v>0</v>
      </c>
      <c r="J300" s="234">
        <f>BerM1!AF300</f>
        <v>0</v>
      </c>
      <c r="K300" s="234">
        <f>BerM1!AH300</f>
        <v>0</v>
      </c>
      <c r="L300" s="234">
        <f>BerM1!AI300</f>
        <v>0</v>
      </c>
      <c r="M300" s="234">
        <f>BerM1!AJ300</f>
        <v>0</v>
      </c>
      <c r="N300" s="234">
        <f>BerM1!AK300</f>
        <v>0</v>
      </c>
      <c r="O300" s="234">
        <f>BerM1!AL300</f>
        <v>0</v>
      </c>
      <c r="P300" s="234">
        <f>BerM1!AM300</f>
        <v>0</v>
      </c>
      <c r="Q300" s="235">
        <f>BerM1!AN300</f>
        <v>0</v>
      </c>
    </row>
  </sheetData>
  <sheetProtection algorithmName="SHA-512" hashValue="mBxMH3pJArOhhwK6MDIRfgx49H2GeNTh81/0C6KBPe93t0zlHLbI7Zn9YC5oO8YhMTH9IOX/FyIMrYY8jSPWIA==" saltValue="LHy3gjW54nt/noj2COHObQ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91</vt:i4>
      </vt:variant>
    </vt:vector>
  </HeadingPairs>
  <TitlesOfParts>
    <vt:vector size="113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werkbonusmaxfactor</vt:lpstr>
      <vt:lpstr>werkbonusmaxfactor20230701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2024-04-05T08:56:19Z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